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Chewy P&amp;L" sheetId="8" r:id="rId12"/>
    <sheet state="visible" name="DTC - P&amp;L" sheetId="9" r:id="rId13"/>
    <sheet state="visible" name="DTC US&amp;CA - P&amp;L" sheetId="10" r:id="rId14"/>
    <sheet state="visible" name="DTC EU - P&amp;L" sheetId="11" r:id="rId15"/>
    <sheet state="hidden" name="IndieGoGo Data" sheetId="12" r:id="rId16"/>
    <sheet state="visible" name="AMAZON US&amp;CA - P&amp;L" sheetId="13" r:id="rId17"/>
    <sheet state="visible" name="AMAZON EU - P&amp;L" sheetId="14" r:id="rId18"/>
    <sheet state="visible" name="AMAZON UK, FR, GER - P&amp;L" sheetId="15" r:id="rId19"/>
    <sheet state="visible" name="WALMART - P&amp;L" sheetId="16" r:id="rId20"/>
    <sheet state="visible" name="COSTCO - P&amp;L" sheetId="17" r:id="rId21"/>
    <sheet state="visible" name="App - P&amp;L" sheetId="18" r:id="rId22"/>
    <sheet state="visible" name="Digital Marketplaces - P&amp;L" sheetId="19" r:id="rId23"/>
    <sheet state="visible" name="Data - P&amp;L" sheetId="20" r:id="rId24"/>
    <sheet state="visible" name="PP - Results" sheetId="21" r:id="rId25"/>
    <sheet state="visible" name="PP - Data"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9" name="zsupermetrics_DQl8lUbpTRu3fayaJJi7lVfOGKjNU4">'Data - P&amp;L'!$A$3:$A$4</definedName>
    <definedName localSheetId="1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9" name="zsupermetrics_xwoIpANxRm908eDp5oKTwQpEI8gvD4">#REF!</definedName>
    <definedName localSheetId="19" name="zsupermetrics_n3GtLgiKpTmd2pYmQNMuq6TPD0qE0b">'Data - P&amp;L'!$B$4:$B$5</definedName>
    <definedName localSheetId="19" name="rdataslayer_42b112e4e4be4305bb4c1be75e2dd549">'Data - P&amp;L'!$B$2:$C$3</definedName>
    <definedName name="zsupermetrics_9i4W4hgd80uRpQLMeX0eRnESN8gjyv">#REF!</definedName>
    <definedName name="zsupermetrics_5bmwtOpHUbSYmDMeuCPkrxaojTprPP">#REF!</definedName>
    <definedName localSheetId="19" name="rdataslayer_3753ddf3234e496aa261974a0222e193">'Data - P&amp;L'!$H$2:$I$2</definedName>
    <definedName name="zsupermetrics_SGBxROnInO9rFyh3H7j2Lldx0Bdc5v">#REF!</definedName>
    <definedName name="zsupermetrics_pxuhRTEmIU93xSgKclyxajD0fCZ6rF">#REF!</definedName>
    <definedName localSheetId="19" name="zsupermetrics_ru0GDtbZzDLHQOQtJJ6K08MvUDyyp7">'Data - P&amp;L'!$B$4:$B$5</definedName>
    <definedName localSheetId="19" name="zsupermetrics_qWp7V908pNEYMtfv8QZvSTeDnBAHOU">'Data - P&amp;L'!$B$5:$C$13</definedName>
    <definedName name="rdataslayer_4a0f150f4f2f4e4f85c890c75b7a1fa4">#REF!</definedName>
    <definedName localSheetId="20"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9" name="zsupermetrics_9i4W4hgd80uRpQLMeX0eRnESN8gjyv">'Data - P&amp;L'!$C$13</definedName>
    <definedName name="zsupermetrics_lx4cNai7gT6tH4j08ZRkI21Qlpjioi">#REF!</definedName>
    <definedName name="rdataslayer_d70e473bcafe40a3aa834ce157fb2ba3">#REF!</definedName>
    <definedName localSheetId="19" name="zsupermetrics_NugLlrQxlKiqhxQae8EFpITBm1pLCj">'Data - P&amp;L'!$B$6:$C$13</definedName>
    <definedName name="zsupermetrics_8xojRjNDjo2jWHGDWjFEhflhyIq3Hq">Summary!$K$12:$K$47</definedName>
    <definedName name="zsupermetrics_FEamnpN5FsVYF0RtUTXAwunZ388Tkc">Forecast!$A$113:$C$141</definedName>
    <definedName name="rdataslayer_3753ddf3234e496aa261974a0222e193">#REF!</definedName>
    <definedName localSheetId="19" name="zsupermetrics_iNpyVy90bWCI0yUaFQpxOtzWMa6sW4">'Data - P&amp;L'!$A$2:$A$3</definedName>
    <definedName localSheetId="19" name="rdataslayer_4a0f150f4f2f4e4f85c890c75b7a1fa4">'Data - P&amp;L'!$D$2:$E$3</definedName>
    <definedName name="zsupermetrics_BioPyGBzcBsy60UCQmPcTuFReEmghI">#REF!</definedName>
    <definedName name="zsupermetrics_qWp7V908pNEYMtfv8QZvSTeDnBAHOU">#REF!</definedName>
    <definedName localSheetId="19" name="zsupermetrics_wbYMmT0YL9bAN0yhimW0ziPFnia9Dx">'Data - P&amp;L'!$A$2:$A$3</definedName>
    <definedName localSheetId="19" name="zsupermetrics_4VkB7ij7WO0JjKBEgvjB2GHjSy2Egm">'Data - P&amp;L'!$B$4:$C$10</definedName>
    <definedName localSheetId="19" name="zsupermetrics_lx4cNai7gT6tH4j08ZRkI21Qlpjioi">'Data - P&amp;L'!$B$4:$C$13</definedName>
    <definedName name="rdataslayer_42b112e4e4be4305bb4c1be75e2dd549">#REF!</definedName>
    <definedName name="rdataslayer_adf57e64065742daa5b4161161b1c3ca">#REF!</definedName>
    <definedName localSheetId="19" name="rdataslayer_adf57e64065742daa5b4161161b1c3ca">'Data - P&amp;L'!$B$4:$D$5</definedName>
    <definedName name="zsupermetrics_NugLlrQxlKiqhxQae8EFpITBm1pLCj">#REF!</definedName>
    <definedName name="zsupermetrics_xwoIpANxRm908eDp5oKTwQpEI8gvD4">#REF!</definedName>
    <definedName localSheetId="19" name="zsupermetrics_YsFuuYtr8vOdNXCCPiFJIO38NP4b2T">'Data - P&amp;L'!$B$4:$C$13</definedName>
    <definedName localSheetId="19" name="rdataslayer_d70e473bcafe40a3aa834ce157fb2ba3">'Data - P&amp;L'!$C$8:$D$9</definedName>
    <definedName localSheetId="1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1">
      <text>
        <t xml:space="preserve">from refunds report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<sst xmlns="http://schemas.openxmlformats.org/spreadsheetml/2006/main" count="6166" uniqueCount="2905">
  <si>
    <t>Quantities</t>
  </si>
  <si>
    <t>Sales</t>
  </si>
  <si>
    <t>US</t>
  </si>
  <si>
    <t>UK</t>
  </si>
  <si>
    <t>FR</t>
  </si>
  <si>
    <t>GR</t>
  </si>
  <si>
    <t>Spent US</t>
  </si>
  <si>
    <t>Spent UK</t>
  </si>
  <si>
    <t>Spent FR</t>
  </si>
  <si>
    <t>Spent GR</t>
  </si>
  <si>
    <t>DTC US</t>
  </si>
  <si>
    <t>DTC EU</t>
  </si>
  <si>
    <t>Spent EU</t>
  </si>
  <si>
    <t>Sales w/o renewals</t>
  </si>
  <si>
    <t>Sales with renewals</t>
  </si>
  <si>
    <t>WED</t>
  </si>
  <si>
    <t>THU</t>
  </si>
  <si>
    <t>FRI</t>
  </si>
  <si>
    <t>SAT</t>
  </si>
  <si>
    <t>SUN</t>
  </si>
  <si>
    <t>MON</t>
  </si>
  <si>
    <t>TUE</t>
  </si>
  <si>
    <t>Notes</t>
  </si>
  <si>
    <t>Halloween Sale</t>
  </si>
  <si>
    <t>PRIME DAY AMZ</t>
  </si>
  <si>
    <t>Halloween Sale New MT Pricing and theme change</t>
  </si>
  <si>
    <t>Duplicate site with MAP pricing for Tom (Meta ads) (DTC US)</t>
  </si>
  <si>
    <t>Climate Badge Aquired for: HBF Pro feeders (AMZ US)</t>
  </si>
  <si>
    <t>Membership page removed (because of FPM Price test) DTC US</t>
  </si>
  <si>
    <t>Lifetime Warranty A/B test LIVE</t>
  </si>
  <si>
    <t>Make Add-on widgets clickable (DTC/Cart US/EU)</t>
  </si>
  <si>
    <t>Woo account transfer Flowout --&gt; Birdbuddy</t>
  </si>
  <si>
    <t>Membership Page US/EU | Remove Unlimited Storage Information</t>
  </si>
  <si>
    <t>BFCM Special lander deployed on production (LP Pricing)</t>
  </si>
  <si>
    <t>Remove Nature Cam Pro from DTC US/EU</t>
  </si>
  <si>
    <t>Birdbuddy Seeds as Add-on:
Buddy Bites 20 lbs
RRP: $59
LP: $39
Discount: 34%
(DTC US/Storefront/add-ons)</t>
  </si>
  <si>
    <t>Warranty A/B Pricing Test Active $19.99 vs $39.99</t>
  </si>
  <si>
    <t>Add-on cart A/B test 3 Revenue Goal added(DTC US)</t>
  </si>
  <si>
    <t>ApplePay &amp; Google Pay Work on Thank You Page Upsell</t>
  </si>
  <si>
    <t>Giftbag Test stopped and deployed on production. 1x SBF in the cart gets a gift bag offer $19.99 at checkout (DTC US/Checkout)</t>
  </si>
  <si>
    <t>FPM Thank You Page A/B test OFF (DTC US)</t>
  </si>
  <si>
    <t>Giftwrap Test Convert Recalibration</t>
  </si>
  <si>
    <t>'Shipping in October'' and pre-order post-purchase emails removed from: HBF Pro
HBF, Pro Solar,
Nature Station</t>
  </si>
  <si>
    <t>BB2 PDP - Shipping info removed</t>
  </si>
  <si>
    <t>Bird Bath Card live (DTC/Shop US)</t>
  </si>
  <si>
    <t xml:space="preserve">Webflow monthly plan enabled ($29/month) for Christmas Advertorial Page </t>
  </si>
  <si>
    <t>Warranty Test on TYP finished. Lifestyle was set as default DTC US/EU</t>
  </si>
  <si>
    <t>Add-on cart A/B test 3 (DTC US)</t>
  </si>
  <si>
    <t xml:space="preserve">Convert - Staging tests turned off while tests are running on production (duplicate </t>
  </si>
  <si>
    <t>Amazon QR code test stopped. Only SBF will be offered (DTC US)</t>
  </si>
  <si>
    <t>Add-on Cart A/B test OFF (DTC US)</t>
  </si>
  <si>
    <r>
      <rPr>
        <color rgb="FF1155CC"/>
        <u/>
      </rPr>
      <t>BB2 Help Page redirect</t>
    </r>
    <r>
      <rPr/>
      <t xml:space="preserve"> </t>
    </r>
  </si>
  <si>
    <t>BB naming updated DTC US</t>
  </si>
  <si>
    <t>Change CTA buttons on: Buy Now (DTC/pdp's US/EU)</t>
  </si>
  <si>
    <t>Ultimate Guide Page US/EU - New edits were published</t>
  </si>
  <si>
    <t>FPM Price set to $98.99 (DTC US/EU)</t>
  </si>
  <si>
    <t>Remove Audobon mentions/widgets from D2C and Woo emails</t>
  </si>
  <si>
    <t>Checkout &amp; Thank You Page Optimization DONE (DTC US/EU)</t>
  </si>
  <si>
    <t>Add-on Pop-up A/B test stopped (DTC US/cart)</t>
  </si>
  <si>
    <t>FPM Pricing Test ON (DTC US /cart)</t>
  </si>
  <si>
    <t>Woo email naming updated</t>
  </si>
  <si>
    <r>
      <rPr>
        <rFont val="Arial"/>
        <color theme="1"/>
      </rPr>
      <t xml:space="preserve">Holiday Bundle BBS4073AAA Live
SKU3 V2 - </t>
    </r>
    <r>
      <rPr>
        <rFont val="Arial"/>
        <strike/>
        <color theme="1"/>
      </rPr>
      <t>$399</t>
    </r>
    <r>
      <rPr>
        <rFont val="Arial"/>
        <color theme="1"/>
      </rPr>
      <t xml:space="preserve"> $239 
Family Premium - </t>
    </r>
    <r>
      <rPr>
        <rFont val="Arial"/>
        <strike/>
        <color theme="1"/>
      </rPr>
      <t>$98.99</t>
    </r>
    <r>
      <rPr>
        <rFont val="Arial"/>
        <color theme="1"/>
      </rPr>
      <t xml:space="preserve"> $69.99 
Gift Bag - $19.90 FREE 
————————————————————————
SUBTOTAL:</t>
    </r>
    <r>
      <rPr>
        <rFont val="Arial"/>
        <strike/>
        <color theme="1"/>
      </rPr>
      <t xml:space="preserve"> $517.89</t>
    </r>
    <r>
      <rPr>
        <rFont val="Arial"/>
        <color theme="1"/>
      </rPr>
      <t xml:space="preserve"> $308.99 
Discount: $209 OFF</t>
    </r>
  </si>
  <si>
    <t>New MAPtest2 - updated MAP prices and query string ?MAPtest --&gt; ?MAPtest2</t>
  </si>
  <si>
    <t>WOO - Order cancelation reason added for CE</t>
  </si>
  <si>
    <t>Wall mount OOS (DTC US)</t>
  </si>
  <si>
    <t>FPM opt-in not included if NS is in the cart (DTC US)</t>
  </si>
  <si>
    <t>CA Cookie Banner Implementation (DTC US)</t>
  </si>
  <si>
    <t>Snapchat Plugin - Active (DTC US)</t>
  </si>
  <si>
    <t>DTC Revenue</t>
  </si>
  <si>
    <t>- DTC Revenue US&amp;CA</t>
  </si>
  <si>
    <t xml:space="preserve">   - Hardware</t>
  </si>
  <si>
    <t xml:space="preserve">   - Add-ons</t>
  </si>
  <si>
    <t xml:space="preserve">   - Merch</t>
  </si>
  <si>
    <t xml:space="preserve">   - Seeds</t>
  </si>
  <si>
    <t xml:space="preserve">   - Taxes</t>
  </si>
  <si>
    <t xml:space="preserve">   - Shipping</t>
  </si>
  <si>
    <t xml:space="preserve">   - Gift Bag</t>
  </si>
  <si>
    <t>- DTC Revenue EU</t>
  </si>
  <si>
    <t>- Yearly Premium Subscription</t>
  </si>
  <si>
    <t xml:space="preserve">   - Yearly Premium Subscription US&amp;CA</t>
  </si>
  <si>
    <t xml:space="preserve">   -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</si>
  <si>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</si>
  <si>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</si>
  <si>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</si>
  <si>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</si>
  <si>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</si>
  <si>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</si>
  <si>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</si>
  <si>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</si>
  <si>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</si>
  <si>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</si>
  <si>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</si>
  <si>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</si>
  <si>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</si>
  <si>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</si>
  <si>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</si>
  <si>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</si>
  <si>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</si>
  <si>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Rachio</t>
  </si>
  <si>
    <t>Weatherflow</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</si>
  <si>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</si>
  <si>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</si>
  <si>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</si>
  <si>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</si>
  <si>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</si>
  <si>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</si>
  <si>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</si>
  <si>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</si>
  <si>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</si>
  <si>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</si>
  <si>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</si>
  <si>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</si>
  <si>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</si>
  <si>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</si>
  <si>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</si>
  <si>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</si>
  <si>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Seeds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</si>
  <si>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</si>
  <si>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</si>
  <si>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</si>
  <si>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</si>
  <si>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</si>
  <si>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</si>
  <si>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</si>
  <si>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</si>
  <si>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</si>
  <si>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</si>
  <si>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</si>
  <si>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</si>
  <si>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</si>
  <si>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</si>
  <si>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</si>
  <si>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</si>
  <si>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</si>
  <si>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</si>
  <si>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</si>
  <si>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</si>
  <si>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</si>
  <si>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</si>
  <si>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</si>
  <si>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</si>
  <si>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</si>
  <si>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</si>
  <si>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</si>
  <si>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Snapchat Spend (TikTok Spend stopped)</t>
  </si>
  <si>
    <t>Amazon Spend</t>
  </si>
  <si>
    <t>- Amazon Spend US</t>
  </si>
  <si>
    <t>- Amazon Spend UK</t>
  </si>
  <si>
    <t>- Amazon Spend FR</t>
  </si>
  <si>
    <t>- Amazon Spend GER</t>
  </si>
  <si>
    <t>Best Buy Spend</t>
  </si>
  <si>
    <t>Target Spend</t>
  </si>
  <si>
    <t>Chewy Spend</t>
  </si>
  <si>
    <t>Walmart Spend</t>
  </si>
  <si>
    <t>Rachio Fees</t>
  </si>
  <si>
    <t>Weatherflow Fees</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</si>
  <si>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</si>
  <si>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</si>
  <si>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</si>
  <si>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</si>
  <si>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</si>
  <si>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</si>
  <si>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</si>
  <si>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</si>
  <si>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</si>
  <si>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</si>
  <si>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</si>
  <si>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</si>
  <si>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</si>
  <si>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</si>
  <si>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</si>
  <si>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</si>
  <si>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</si>
  <si>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</si>
  <si>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</si>
  <si>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</si>
  <si>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Blended 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</si>
  <si>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</si>
  <si>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</si>
  <si>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</si>
  <si>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</si>
  <si>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</si>
  <si>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</si>
  <si>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</si>
  <si>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</si>
  <si>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</si>
  <si>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</si>
  <si>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</si>
  <si>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</si>
  <si>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</si>
  <si>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</si>
  <si>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</si>
  <si>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</si>
  <si>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</si>
  <si>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</si>
  <si>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</si>
  <si>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</si>
  <si>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</si>
  <si>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</si>
  <si>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</si>
  <si>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</si>
  <si>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</si>
  <si>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</si>
  <si>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</si>
  <si>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</si>
  <si>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</si>
  <si>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</si>
  <si>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</si>
  <si>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</si>
  <si>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</si>
  <si>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</si>
  <si>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</si>
  <si>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</si>
  <si>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</si>
  <si>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</si>
  <si>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</si>
  <si>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</si>
  <si>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</si>
  <si>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</si>
  <si>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</si>
  <si>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</si>
  <si>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</si>
  <si>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</si>
  <si>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</si>
  <si>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</si>
  <si>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</si>
  <si>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</si>
  <si>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</si>
  <si>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</si>
  <si>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</si>
  <si>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</si>
  <si>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</si>
  <si>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</si>
  <si>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</si>
  <si>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</si>
  <si>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</si>
  <si>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</si>
  <si>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</si>
  <si>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</si>
  <si>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 xml:space="preserve"> </t>
  </si>
  <si>
    <t>CR</t>
  </si>
  <si>
    <t>AOV</t>
  </si>
  <si>
    <t>fAOV</t>
  </si>
  <si>
    <t>rAOV</t>
  </si>
  <si>
    <t>Orders</t>
  </si>
  <si>
    <t>Units Sold</t>
  </si>
  <si>
    <t>SBF UNITS SOLD</t>
  </si>
  <si>
    <t>HBF UNITS SOLD</t>
  </si>
  <si>
    <t>CAC per Unit</t>
  </si>
  <si>
    <t>First-time customers</t>
  </si>
  <si>
    <t>Returning customers</t>
  </si>
  <si>
    <t>Revenue per unit</t>
  </si>
  <si>
    <t>Date</t>
  </si>
  <si>
    <t>Total Hardware Units Sold</t>
  </si>
  <si>
    <t>- Smart Bird Feeder</t>
  </si>
  <si>
    <t>Smart Bird Feeder Non Solar (#)</t>
  </si>
  <si>
    <t>Smart Bird Feeder Solar (#)</t>
  </si>
  <si>
    <t>Bird Buddy 2 (#)</t>
  </si>
  <si>
    <t>Smart Bird Feeder Non Solar (%)</t>
  </si>
  <si>
    <t>Smart Bird Feeder Solar (%)</t>
  </si>
  <si>
    <t>Bird Buddy 2 (%)</t>
  </si>
  <si>
    <t>- Hummingbird Feeder</t>
  </si>
  <si>
    <t>Hummingbird Feeder Non Solar (#)</t>
  </si>
  <si>
    <t>Hummingbird Feeder  Solar (#)</t>
  </si>
  <si>
    <t>Hummingbird Feeder  Non Solar (%)</t>
  </si>
  <si>
    <t>Hummingbird Feeder  Solar (%)</t>
  </si>
  <si>
    <t>- Nature Cam</t>
  </si>
  <si>
    <t>OCTOBER</t>
  </si>
  <si>
    <t>DAY</t>
  </si>
  <si>
    <t>SUM</t>
  </si>
  <si>
    <t>FROM ADS MANAGER</t>
  </si>
  <si>
    <t xml:space="preserve">   - Sales</t>
  </si>
  <si>
    <t xml:space="preserve">   - Orders</t>
  </si>
  <si>
    <t xml:space="preserve">   - Spend</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</si>
  <si>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</si>
  <si>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</si>
  <si>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</si>
  <si>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</si>
  <si>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</si>
  <si>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</si>
  <si>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</si>
  <si>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</si>
  <si>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BBS4052RAA</t>
  </si>
  <si>
    <t>SUM (SKU 1 - SKU 4)</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</si>
  <si>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</si>
  <si>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</si>
  <si>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</si>
  <si>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</si>
  <si>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</si>
  <si>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</si>
  <si>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</si>
  <si>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</si>
  <si>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</si>
  <si>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</si>
  <si>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</si>
  <si>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</si>
  <si>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</si>
  <si>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Cam PRO</t>
  </si>
  <si>
    <t>SUM (Add-ons)</t>
  </si>
  <si>
    <t>COMMENT</t>
  </si>
  <si>
    <t>Meta</t>
  </si>
  <si>
    <t>Google</t>
  </si>
  <si>
    <t>TikTok</t>
  </si>
  <si>
    <t>Bing</t>
  </si>
  <si>
    <t>Email</t>
  </si>
  <si>
    <t>Nextdoor</t>
  </si>
  <si>
    <t>-</t>
  </si>
  <si>
    <t>Affiliates (Refersion)</t>
  </si>
  <si>
    <t>All</t>
  </si>
  <si>
    <t>Media Cost</t>
  </si>
  <si>
    <t>Affiliate Fee (20%)</t>
  </si>
  <si>
    <t>Revenue Woocommerce (Platform)</t>
  </si>
  <si>
    <t>Revenue w/o renewals</t>
  </si>
  <si>
    <t>Orders Woocommerce (Platform)</t>
  </si>
  <si>
    <t>Orders w/o renewals</t>
  </si>
  <si>
    <t>Breakdown</t>
  </si>
  <si>
    <t xml:space="preserve">   - Yearly Pro Subscription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</si>
  <si>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</si>
  <si>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</si>
  <si>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</si>
  <si>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</si>
  <si>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</si>
  <si>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</si>
  <si>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</si>
  <si>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</si>
  <si>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</si>
  <si>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</si>
  <si>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</si>
  <si>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t>Bird Buddy 2</t>
  </si>
  <si>
    <t>SUM (BB2)</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</si>
  <si>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</si>
  <si>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</si>
  <si>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</si>
  <si>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</si>
  <si>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</si>
  <si>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</si>
  <si>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</si>
  <si>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</si>
  <si>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Station</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</si>
  <si>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</si>
  <si>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</si>
  <si>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</si>
  <si>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</si>
  <si>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</si>
  <si>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</si>
  <si>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</si>
  <si>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</si>
  <si>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</si>
  <si>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</si>
  <si>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</si>
  <si>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</si>
  <si>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</si>
  <si>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</si>
  <si>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</si>
  <si>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</si>
  <si>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</si>
  <si>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</si>
  <si>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</si>
  <si>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</si>
  <si>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</si>
  <si>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</si>
  <si>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</si>
  <si>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</si>
  <si>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</si>
  <si>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</si>
  <si>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</si>
  <si>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</si>
  <si>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</si>
  <si>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</si>
  <si>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</si>
  <si>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</si>
  <si>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</si>
  <si>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</si>
  <si>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</si>
  <si>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</si>
  <si>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</si>
  <si>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</si>
  <si>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</si>
  <si>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</si>
  <si>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</si>
  <si>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</si>
  <si>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</si>
  <si>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</si>
  <si>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</si>
  <si>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</si>
  <si>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</si>
  <si>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</si>
  <si>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</si>
  <si>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</si>
  <si>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</si>
  <si>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</si>
  <si>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</si>
  <si>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</si>
  <si>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</si>
  <si>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</si>
  <si>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</si>
  <si>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</si>
  <si>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</si>
  <si>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</si>
  <si>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</si>
  <si>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</si>
  <si>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</si>
  <si>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</si>
  <si>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</si>
  <si>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</si>
  <si>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</si>
  <si>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</si>
  <si>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</si>
  <si>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</si>
  <si>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</si>
  <si>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</si>
  <si>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</si>
  <si>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</si>
  <si>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</si>
  <si>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</si>
  <si>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</si>
  <si>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</si>
  <si>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</si>
  <si>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</si>
  <si>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</si>
  <si>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</si>
  <si>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</si>
  <si>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</si>
  <si>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</si>
  <si>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</si>
  <si>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</si>
  <si>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</si>
  <si>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 xml:space="preserve">   Bird Buddy 2</t>
  </si>
  <si>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</si>
  <si>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</si>
  <si>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</si>
  <si>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</si>
  <si>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</si>
  <si>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</si>
  <si>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</si>
  <si>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</si>
  <si>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</si>
  <si>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</si>
  <si>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</si>
  <si>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</si>
  <si>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</si>
  <si>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</si>
  <si>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</si>
  <si>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</si>
  <si>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</si>
  <si>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</si>
  <si>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</si>
  <si>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</si>
  <si>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</si>
  <si>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</si>
  <si>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</si>
  <si>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</si>
  <si>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</si>
  <si>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</si>
  <si>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</si>
  <si>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</si>
  <si>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</si>
  <si>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</si>
  <si>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</si>
  <si>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</si>
  <si>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</si>
  <si>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</si>
  <si>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</si>
  <si>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</si>
  <si>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</si>
  <si>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</si>
  <si>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</si>
  <si>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</si>
  <si>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</si>
  <si>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</si>
  <si>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</si>
  <si>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</si>
  <si>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</si>
  <si>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</si>
  <si>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</si>
  <si>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</si>
  <si>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</si>
  <si>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</si>
  <si>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</si>
  <si>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</si>
  <si>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</si>
  <si>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</si>
  <si>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</si>
  <si>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</si>
  <si>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</si>
  <si>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</si>
  <si>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</si>
  <si>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</si>
  <si>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</si>
  <si>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</si>
  <si>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</si>
  <si>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</si>
  <si>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</si>
  <si>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</si>
  <si>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</si>
  <si>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</si>
  <si>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</si>
  <si>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</si>
  <si>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</si>
  <si>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</si>
  <si>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</si>
  <si>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</si>
  <si>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</si>
  <si>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</si>
  <si>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</si>
  <si>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</si>
  <si>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</si>
  <si>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</si>
  <si>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</si>
  <si>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</si>
  <si>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</si>
  <si>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</si>
  <si>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</si>
  <si>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</si>
  <si>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</si>
  <si>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</si>
  <si>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</si>
  <si>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</si>
  <si>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</si>
  <si>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</si>
  <si>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</si>
  <si>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</si>
  <si>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</si>
  <si>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</si>
  <si>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</si>
  <si>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</si>
  <si>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</si>
  <si>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</si>
  <si>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</si>
  <si>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</si>
  <si>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</si>
  <si>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</si>
  <si>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</si>
  <si>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</si>
  <si>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</si>
  <si>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</si>
  <si>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</si>
  <si>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</si>
  <si>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</si>
  <si>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 xml:space="preserve">   TOF (BB pro)</t>
  </si>
  <si>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</si>
  <si>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</si>
  <si>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</si>
  <si>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</si>
  <si>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</si>
  <si>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</si>
  <si>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</si>
  <si>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</si>
  <si>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</si>
  <si>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</si>
  <si>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</si>
  <si>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</si>
  <si>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</si>
  <si>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</si>
  <si>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</si>
  <si>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</si>
  <si>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</si>
  <si>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</si>
  <si>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</si>
  <si>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</si>
  <si>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</si>
  <si>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</si>
  <si>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</si>
  <si>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</si>
  <si>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</si>
  <si>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</si>
  <si>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</si>
  <si>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</si>
  <si>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</si>
  <si>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</si>
  <si>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</si>
  <si>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</si>
  <si>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</si>
  <si>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</si>
  <si>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</si>
  <si>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</si>
  <si>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</si>
  <si>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</si>
  <si>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</si>
  <si>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</si>
  <si>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</si>
  <si>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</si>
  <si>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</si>
  <si>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</si>
  <si>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</si>
  <si>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</si>
  <si>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Orders Return for Refund - US &amp; CA</t>
  </si>
  <si>
    <t>Orders Return for Refund - Europe</t>
  </si>
  <si>
    <t>Revenue - Returned for Refund by country (Gross)</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</si>
  <si>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</si>
  <si>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</si>
  <si>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</si>
  <si>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</si>
  <si>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</si>
  <si>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</si>
  <si>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</si>
  <si>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</si>
  <si>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</si>
  <si>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</si>
  <si>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</si>
  <si>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</si>
  <si>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</si>
  <si>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</si>
  <si>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</si>
  <si>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</si>
  <si>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</si>
  <si>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</si>
  <si>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</si>
  <si>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</si>
  <si>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</si>
  <si>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</si>
  <si>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</si>
  <si>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</si>
  <si>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</si>
  <si>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</si>
  <si>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</si>
  <si>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</si>
  <si>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</si>
  <si>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</si>
  <si>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</si>
  <si>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</si>
  <si>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</si>
  <si>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</si>
  <si>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</si>
  <si>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</si>
  <si>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</si>
  <si>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</si>
  <si>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</si>
  <si>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</si>
  <si>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</si>
  <si>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</si>
  <si>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</si>
  <si>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</si>
  <si>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</si>
  <si>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</si>
  <si>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</si>
  <si>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</si>
  <si>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</si>
  <si>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</si>
  <si>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</si>
  <si>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</si>
  <si>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</si>
  <si>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</si>
  <si>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</si>
  <si>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</si>
  <si>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</si>
  <si>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</si>
  <si>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</si>
  <si>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</si>
  <si>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</si>
  <si>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</si>
  <si>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</si>
  <si>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</si>
  <si>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</si>
  <si>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</si>
  <si>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</si>
  <si>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</si>
  <si>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</si>
  <si>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</si>
  <si>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</si>
  <si>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</si>
  <si>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</si>
  <si>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</si>
  <si>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</si>
  <si>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</si>
  <si>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</si>
  <si>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</si>
  <si>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</si>
  <si>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</si>
  <si>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</si>
  <si>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</si>
  <si>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</si>
  <si>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</si>
  <si>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</si>
  <si>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</si>
  <si>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</si>
  <si>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</si>
  <si>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</si>
  <si>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</si>
  <si>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</si>
  <si>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</si>
  <si>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</si>
  <si>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</si>
  <si>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</si>
  <si>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</si>
  <si>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</si>
  <si>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</si>
  <si>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</si>
  <si>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</si>
  <si>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</si>
  <si>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</si>
  <si>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</si>
  <si>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</si>
  <si>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</si>
  <si>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</si>
  <si>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</si>
  <si>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</si>
  <si>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</si>
  <si>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</si>
  <si>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</si>
  <si>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</si>
  <si>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</si>
  <si>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</si>
  <si>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</si>
  <si>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</si>
  <si>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</si>
  <si>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</si>
  <si>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</si>
  <si>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</si>
  <si>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</si>
  <si>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</si>
  <si>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</si>
  <si>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</si>
  <si>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</si>
  <si>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</si>
  <si>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</si>
  <si>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</si>
  <si>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</si>
  <si>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</si>
  <si>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</si>
  <si>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</si>
  <si>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</si>
  <si>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</si>
  <si>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</si>
  <si>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</si>
  <si>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</si>
  <si>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</si>
  <si>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</si>
  <si>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</si>
  <si>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</si>
  <si>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Returning Revenue</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</si>
  <si>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</si>
  <si>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</si>
  <si>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</si>
  <si>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</si>
  <si>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</si>
  <si>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</si>
  <si>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</si>
  <si>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</si>
  <si>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</si>
  <si>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</si>
  <si>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</si>
  <si>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</si>
  <si>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</si>
  <si>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</si>
  <si>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</si>
  <si>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</si>
  <si>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</si>
  <si>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</si>
  <si>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</si>
  <si>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</si>
  <si>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</si>
  <si>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</si>
  <si>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</si>
  <si>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</si>
  <si>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</si>
  <si>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</si>
  <si>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</si>
  <si>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</si>
  <si>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</si>
  <si>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</si>
  <si>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</si>
  <si>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</si>
  <si>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</si>
  <si>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</si>
  <si>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</si>
  <si>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</si>
  <si>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</si>
  <si>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</si>
  <si>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</si>
  <si>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</si>
  <si>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</si>
  <si>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</si>
  <si>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</si>
  <si>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</si>
  <si>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</si>
  <si>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</si>
  <si>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</si>
  <si>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</si>
  <si>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</si>
  <si>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</si>
  <si>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</si>
  <si>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</si>
  <si>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</si>
  <si>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</si>
  <si>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</si>
  <si>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</si>
  <si>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</si>
  <si>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</si>
  <si>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</si>
  <si>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</si>
  <si>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</si>
  <si>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</si>
  <si>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</si>
  <si>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</si>
  <si>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</si>
  <si>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</si>
  <si>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</si>
  <si>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</si>
  <si>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</si>
  <si>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</si>
  <si>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</si>
  <si>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</si>
  <si>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</si>
  <si>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</si>
  <si>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</si>
  <si>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</si>
  <si>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</si>
  <si>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</si>
  <si>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</si>
  <si>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</si>
  <si>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</si>
  <si>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</si>
  <si>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</si>
  <si>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</si>
  <si>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</si>
  <si>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</si>
  <si>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</si>
  <si>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</si>
  <si>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</si>
  <si>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</si>
  <si>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</si>
  <si>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</si>
  <si>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</si>
  <si>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</si>
  <si>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</si>
  <si>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</si>
  <si>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</si>
  <si>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</si>
  <si>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</si>
  <si>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</si>
  <si>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</si>
  <si>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</si>
  <si>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</si>
  <si>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</si>
  <si>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</si>
  <si>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</si>
  <si>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</si>
  <si>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</si>
  <si>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</si>
  <si>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</si>
  <si>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</si>
  <si>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</si>
  <si>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</si>
  <si>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</si>
  <si>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</si>
  <si>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</si>
  <si>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</si>
  <si>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</si>
  <si>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</si>
  <si>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</si>
  <si>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</si>
  <si>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</si>
  <si>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</si>
  <si>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</si>
  <si>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</si>
  <si>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</si>
  <si>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</si>
  <si>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</si>
  <si>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</si>
  <si>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</si>
  <si>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</si>
  <si>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</si>
  <si>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</si>
  <si>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</si>
  <si>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</si>
  <si>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</si>
  <si>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</si>
  <si>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</si>
  <si>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</si>
  <si>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</si>
  <si>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</si>
  <si>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</si>
  <si>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</si>
  <si>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</si>
  <si>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</si>
  <si>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</si>
  <si>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</si>
  <si>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</si>
  <si>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</si>
  <si>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</si>
  <si>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</si>
  <si>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</si>
  <si>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</si>
  <si>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</si>
  <si>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</si>
  <si>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</si>
  <si>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</si>
  <si>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</si>
  <si>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</si>
  <si>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</si>
  <si>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</si>
  <si>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</si>
  <si>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</si>
  <si>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</si>
  <si>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</si>
  <si>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</si>
  <si>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</si>
  <si>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</si>
  <si>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</si>
  <si>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</si>
  <si>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</si>
  <si>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</si>
  <si>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</si>
  <si>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</si>
  <si>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</si>
  <si>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</si>
  <si>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</si>
  <si>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</si>
  <si>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</si>
  <si>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</si>
  <si>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</si>
  <si>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</si>
  <si>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</si>
  <si>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</si>
  <si>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</si>
  <si>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</si>
  <si>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</si>
  <si>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</si>
  <si>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</si>
  <si>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</si>
  <si>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</si>
  <si>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</si>
  <si>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</si>
  <si>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</si>
  <si>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</si>
  <si>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</si>
  <si>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</si>
  <si>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</si>
  <si>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</si>
  <si>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</si>
  <si>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</si>
  <si>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</si>
  <si>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</si>
  <si>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</si>
  <si>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</si>
  <si>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</si>
  <si>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</si>
  <si>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</si>
  <si>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</si>
  <si>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</si>
  <si>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</si>
  <si>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</si>
  <si>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</si>
  <si>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</si>
  <si>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</si>
  <si>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</si>
  <si>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</si>
  <si>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</si>
  <si>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</si>
  <si>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</si>
  <si>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</si>
  <si>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</si>
  <si>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</si>
  <si>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</si>
  <si>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</si>
  <si>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</si>
  <si>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</si>
  <si>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</si>
  <si>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</si>
  <si>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</si>
  <si>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</si>
  <si>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</si>
  <si>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</si>
  <si>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</si>
  <si>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</si>
  <si>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</si>
  <si>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</si>
  <si>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</si>
  <si>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</si>
  <si>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</si>
  <si>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</si>
  <si>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</si>
  <si>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</si>
  <si>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</si>
  <si>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</si>
  <si>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</si>
  <si>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</si>
  <si>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</si>
  <si>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</si>
  <si>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</si>
  <si>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</si>
  <si>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</si>
  <si>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</si>
  <si>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</si>
  <si>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</si>
  <si>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</si>
  <si>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</si>
  <si>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</si>
  <si>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</si>
  <si>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</si>
  <si>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</si>
  <si>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</si>
  <si>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</si>
  <si>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</si>
  <si>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</si>
  <si>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</si>
  <si>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</si>
  <si>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</si>
  <si>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</si>
  <si>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</si>
  <si>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</si>
  <si>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</si>
  <si>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</si>
  <si>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</si>
  <si>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</si>
  <si>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</si>
  <si>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</si>
  <si>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</si>
  <si>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</si>
  <si>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</si>
  <si>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</si>
  <si>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</si>
  <si>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</si>
  <si>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</si>
  <si>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</si>
  <si>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</si>
  <si>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</si>
  <si>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</si>
  <si>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</si>
  <si>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</si>
  <si>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</si>
  <si>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</si>
  <si>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</si>
  <si>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</si>
  <si>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</si>
  <si>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</si>
  <si>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Returning Orders w/o renewals</t>
  </si>
  <si>
    <t>Birdbuddy Care</t>
  </si>
  <si>
    <t>Birdbuddy Care $</t>
  </si>
  <si>
    <t>Revenue w/o renewals EURO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</si>
  <si>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</si>
  <si>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</si>
  <si>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</si>
  <si>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</si>
  <si>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</si>
  <si>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</si>
  <si>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</si>
  <si>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</si>
  <si>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</si>
  <si>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</si>
  <si>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</si>
  <si>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</si>
  <si>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</si>
  <si>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</si>
  <si>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</si>
  <si>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</si>
  <si>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</si>
  <si>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</si>
  <si>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</si>
  <si>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</si>
  <si>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</si>
  <si>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</si>
  <si>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</si>
  <si>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</si>
  <si>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</si>
  <si>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</si>
  <si>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</si>
  <si>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</si>
  <si>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</si>
  <si>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</si>
  <si>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</si>
  <si>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</si>
  <si>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</si>
  <si>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</si>
  <si>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</si>
  <si>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</si>
  <si>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</si>
  <si>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</si>
  <si>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</si>
  <si>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</si>
  <si>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</si>
  <si>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</si>
  <si>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</si>
  <si>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</si>
  <si>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</si>
  <si>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</si>
  <si>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</si>
  <si>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</si>
  <si>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</si>
  <si>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</si>
  <si>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</si>
  <si>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</si>
  <si>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</si>
  <si>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</si>
  <si>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</si>
  <si>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</si>
  <si>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</si>
  <si>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</si>
  <si>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</si>
  <si>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</si>
  <si>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</si>
  <si>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</si>
  <si>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</si>
  <si>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</si>
  <si>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</si>
  <si>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</si>
  <si>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</si>
  <si>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</si>
  <si>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</si>
  <si>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</si>
  <si>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</si>
  <si>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</si>
  <si>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</si>
  <si>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</si>
  <si>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</si>
  <si>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</si>
  <si>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</si>
  <si>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</si>
  <si>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</si>
  <si>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</si>
  <si>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</si>
  <si>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</si>
  <si>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</si>
  <si>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</si>
  <si>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</si>
  <si>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</si>
  <si>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</si>
  <si>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</si>
  <si>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</si>
  <si>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</si>
  <si>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</si>
  <si>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</si>
  <si>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</si>
  <si>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</si>
  <si>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Blue PRO</t>
  </si>
  <si>
    <t>Yellow PRO</t>
  </si>
  <si>
    <t>Blue PRO w/ Solar</t>
  </si>
  <si>
    <t>Yellow PRO w/ Solar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</si>
  <si>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</si>
  <si>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</si>
  <si>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</si>
  <si>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</si>
  <si>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</si>
  <si>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</si>
  <si>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</si>
  <si>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</si>
  <si>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</si>
  <si>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</si>
  <si>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</si>
  <si>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</si>
  <si>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</si>
  <si>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</si>
  <si>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</si>
  <si>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</si>
  <si>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</si>
  <si>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</si>
  <si>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</si>
  <si>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</si>
  <si>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</si>
  <si>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</si>
  <si>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</si>
  <si>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</si>
  <si>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</si>
  <si>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</si>
  <si>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</si>
  <si>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</si>
  <si>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</si>
  <si>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</si>
  <si>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</si>
  <si>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</si>
  <si>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</si>
  <si>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</si>
  <si>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</si>
  <si>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</si>
  <si>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</si>
  <si>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</si>
  <si>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</si>
  <si>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</si>
  <si>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</si>
  <si>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</si>
  <si>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</si>
  <si>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</si>
  <si>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</si>
  <si>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</si>
  <si>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</si>
  <si>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</si>
  <si>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</si>
  <si>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</si>
  <si>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</si>
  <si>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</si>
  <si>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</si>
  <si>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</si>
  <si>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</si>
  <si>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</si>
  <si>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</si>
  <si>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</si>
  <si>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</si>
  <si>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</si>
  <si>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</si>
  <si>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</si>
  <si>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</si>
  <si>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</si>
  <si>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</si>
  <si>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</si>
  <si>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</si>
  <si>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</si>
  <si>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</si>
  <si>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</si>
  <si>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</si>
  <si>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</si>
  <si>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</si>
  <si>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</si>
  <si>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</si>
  <si>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</si>
  <si>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</si>
  <si>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</si>
  <si>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</si>
  <si>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</si>
  <si>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</si>
  <si>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</si>
  <si>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</si>
  <si>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</si>
  <si>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</si>
  <si>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</si>
  <si>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</si>
  <si>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</si>
  <si>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</si>
  <si>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</si>
  <si>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</si>
  <si>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</si>
  <si>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</si>
  <si>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</si>
  <si>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</si>
  <si>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</si>
  <si>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</si>
  <si>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</si>
  <si>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</si>
  <si>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</si>
  <si>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</si>
  <si>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</si>
  <si>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</si>
  <si>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</si>
  <si>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</si>
  <si>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</si>
  <si>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</si>
  <si>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</si>
  <si>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</si>
  <si>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</si>
  <si>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</si>
  <si>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</si>
  <si>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</si>
  <si>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</si>
  <si>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</si>
  <si>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</si>
  <si>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</si>
  <si>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</si>
  <si>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</si>
  <si>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</si>
  <si>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</si>
  <si>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</si>
  <si>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</si>
  <si>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</si>
  <si>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</si>
  <si>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</si>
  <si>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</si>
  <si>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</si>
  <si>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</si>
  <si>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</si>
  <si>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</si>
  <si>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</si>
  <si>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</si>
  <si>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</si>
  <si>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</si>
  <si>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</si>
  <si>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</si>
  <si>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</si>
  <si>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</si>
  <si>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</si>
  <si>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</si>
  <si>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</si>
  <si>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</si>
  <si>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</si>
  <si>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</si>
  <si>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</si>
  <si>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</si>
  <si>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</si>
  <si>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</si>
  <si>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</si>
  <si>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</si>
  <si>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</si>
  <si>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</si>
  <si>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</si>
  <si>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</si>
  <si>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</si>
  <si>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</si>
  <si>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</si>
  <si>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</si>
  <si>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</si>
  <si>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</si>
  <si>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</si>
  <si>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</si>
  <si>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</si>
  <si>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</si>
  <si>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</si>
  <si>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</si>
  <si>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</si>
  <si>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</si>
  <si>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</si>
  <si>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</si>
  <si>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</si>
  <si>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</si>
  <si>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</si>
  <si>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</si>
  <si>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</si>
  <si>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</si>
  <si>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</si>
  <si>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</si>
  <si>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EU VAT</t>
    </r>
    <r>
      <rPr>
        <rFont val="Arial"/>
        <b val="0"/>
        <color theme="1"/>
        <sz val="12.0"/>
      </rPr>
      <t xml:space="preserve"> (Woo)</t>
    </r>
  </si>
  <si>
    <r>
      <rPr>
        <rFont val="Arial"/>
        <b/>
        <i/>
        <color theme="1"/>
      </rPr>
      <t xml:space="preserve">(All sales) Europe VAT </t>
    </r>
    <r>
      <rPr>
        <rFont val="Arial"/>
        <b val="0"/>
        <i/>
        <color theme="1"/>
      </rPr>
      <t>(EU, UK, NOR, SWI) - 22% (OLD)</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</si>
  <si>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</si>
  <si>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</si>
  <si>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rAOV EUR w/o renewals</t>
  </si>
  <si>
    <t>Returning Revenue EUR</t>
  </si>
  <si>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</si>
  <si>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</si>
  <si>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</si>
  <si>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</si>
  <si>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</si>
  <si>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</si>
  <si>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</si>
  <si>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</si>
  <si>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</si>
  <si>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</si>
  <si>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</si>
  <si>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</si>
  <si>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</si>
  <si>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</si>
  <si>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</si>
  <si>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</si>
  <si>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</si>
  <si>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3-in-1 Nutrition Set</t>
  </si>
  <si>
    <t>Solar Roof</t>
  </si>
  <si>
    <t>Perch Extender</t>
  </si>
  <si>
    <t>Smart Hummingbird Feeder Solar Roof</t>
  </si>
  <si>
    <t>Smart Hummingbird Feeder housing</t>
  </si>
  <si>
    <t>Avian Choice</t>
  </si>
  <si>
    <t>Seasonal Curation</t>
  </si>
  <si>
    <t>Buddy Bites</t>
  </si>
  <si>
    <t>Snack n' Soar</t>
  </si>
  <si>
    <t>1 year Bird Buddy PRO subscription</t>
  </si>
  <si>
    <t>Amazon (market place)</t>
  </si>
  <si>
    <t>Amazon Platform Fee (8 %)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</si>
  <si>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</si>
  <si>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</si>
  <si>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</si>
  <si>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</si>
  <si>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</si>
  <si>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</si>
  <si>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</si>
  <si>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</si>
  <si>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</si>
  <si>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</si>
  <si>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</si>
  <si>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</si>
  <si>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</si>
  <si>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</si>
  <si>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</si>
  <si>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</si>
  <si>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</si>
  <si>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</si>
  <si>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</si>
  <si>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</si>
  <si>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</si>
  <si>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</si>
  <si>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</si>
  <si>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</si>
  <si>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</si>
  <si>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</si>
  <si>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</si>
  <si>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</si>
  <si>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</si>
  <si>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</si>
  <si>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</si>
  <si>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</si>
  <si>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</si>
  <si>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</si>
  <si>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</si>
  <si>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</si>
  <si>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</si>
  <si>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</si>
  <si>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</si>
  <si>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</si>
  <si>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</si>
  <si>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</si>
  <si>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</si>
  <si>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</si>
  <si>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</si>
  <si>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</si>
  <si>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</si>
  <si>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</si>
  <si>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</si>
  <si>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</si>
  <si>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</si>
  <si>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</si>
  <si>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</si>
  <si>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</si>
  <si>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</si>
  <si>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</si>
  <si>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</si>
  <si>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</si>
  <si>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</si>
  <si>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</si>
  <si>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</si>
  <si>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</si>
  <si>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</si>
  <si>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</si>
  <si>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</si>
  <si>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</si>
  <si>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</si>
  <si>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</si>
  <si>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</si>
  <si>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</si>
  <si>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</si>
  <si>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</si>
  <si>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</si>
  <si>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</si>
  <si>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</si>
  <si>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</si>
  <si>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</si>
  <si>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</si>
  <si>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</si>
  <si>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</si>
  <si>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</si>
  <si>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</si>
  <si>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</si>
  <si>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</si>
  <si>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</si>
  <si>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</si>
  <si>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t>SUM (SKU 5 + SKU 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</si>
  <si>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</si>
  <si>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</si>
  <si>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</si>
  <si>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</si>
  <si>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</si>
  <si>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</si>
  <si>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   Nature Cam PRO</t>
  </si>
  <si>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</si>
  <si>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</si>
  <si>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</si>
  <si>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</si>
  <si>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</si>
  <si>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</si>
  <si>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</si>
  <si>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</si>
  <si>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</si>
  <si>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</si>
  <si>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</si>
  <si>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</si>
  <si>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</si>
  <si>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</si>
  <si>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</si>
  <si>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</si>
  <si>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</si>
  <si>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</si>
  <si>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</si>
  <si>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</si>
  <si>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</si>
  <si>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</si>
  <si>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</si>
  <si>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</si>
  <si>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</si>
  <si>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</si>
  <si>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</si>
  <si>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</si>
  <si>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</si>
  <si>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</si>
  <si>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</si>
  <si>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</si>
  <si>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</si>
  <si>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</si>
  <si>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</si>
  <si>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</si>
  <si>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</si>
  <si>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</si>
  <si>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</si>
  <si>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</si>
  <si>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</si>
  <si>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</si>
  <si>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</si>
  <si>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</si>
  <si>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</si>
  <si>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</si>
  <si>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</si>
  <si>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</si>
  <si>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</si>
  <si>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</si>
  <si>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</si>
  <si>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</si>
  <si>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</si>
  <si>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</si>
  <si>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</si>
  <si>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</si>
  <si>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</si>
  <si>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</si>
  <si>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</si>
  <si>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</si>
  <si>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</si>
  <si>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</si>
  <si>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</si>
  <si>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</si>
  <si>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</si>
  <si>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</si>
  <si>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</si>
  <si>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</si>
  <si>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</si>
  <si>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</si>
  <si>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</si>
  <si>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</si>
  <si>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</si>
  <si>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</si>
  <si>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</si>
  <si>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</si>
  <si>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</si>
  <si>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</si>
  <si>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</si>
  <si>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</si>
  <si>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</si>
  <si>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</si>
  <si>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</si>
  <si>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</si>
  <si>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</si>
  <si>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</si>
  <si>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</si>
  <si>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</si>
  <si>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</si>
  <si>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</si>
  <si>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</si>
  <si>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</si>
  <si>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</si>
  <si>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</si>
  <si>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</si>
  <si>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</si>
  <si>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</si>
  <si>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</si>
  <si>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</si>
  <si>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</si>
  <si>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</si>
  <si>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</si>
  <si>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</si>
  <si>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</si>
  <si>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</si>
  <si>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</si>
  <si>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</si>
  <si>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</si>
  <si>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</si>
  <si>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</si>
  <si>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</si>
  <si>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</si>
  <si>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</si>
  <si>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</si>
  <si>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</si>
  <si>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</si>
  <si>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</si>
  <si>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</si>
  <si>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</si>
  <si>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</si>
  <si>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</si>
  <si>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</si>
  <si>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</si>
  <si>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</si>
  <si>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</si>
  <si>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</si>
  <si>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</si>
  <si>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</si>
  <si>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</si>
  <si>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</si>
  <si>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</si>
  <si>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</si>
  <si>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</si>
  <si>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</si>
  <si>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</si>
  <si>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</si>
  <si>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</si>
  <si>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</si>
  <si>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</si>
  <si>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</si>
  <si>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</si>
  <si>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AMAZON.EU</t>
  </si>
  <si>
    <t>Taxes - AMAZON.EU</t>
  </si>
  <si>
    <t>Gift Wrap Price - AMAZON.EU</t>
  </si>
  <si>
    <t>Hardware - AMAZON.EU</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</si>
  <si>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</si>
  <si>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</si>
  <si>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</si>
  <si>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</si>
  <si>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</si>
  <si>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</si>
  <si>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</si>
  <si>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</si>
  <si>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</si>
  <si>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</si>
  <si>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</si>
  <si>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</si>
  <si>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</si>
  <si>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</si>
  <si>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</si>
  <si>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</si>
  <si>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EU VAT (AMZN)</t>
  </si>
  <si>
    <t>UNITED KINGDOM</t>
  </si>
  <si>
    <t>Amazon UK Spend</t>
  </si>
  <si>
    <t>Amazon UK Platform Fee (? %)</t>
  </si>
  <si>
    <t>Amazon UK Orders</t>
  </si>
  <si>
    <t>All Amazon UK</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</si>
  <si>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</si>
  <si>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</si>
  <si>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</si>
  <si>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</si>
  <si>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</si>
  <si>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</si>
  <si>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</si>
  <si>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</si>
  <si>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</si>
  <si>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</si>
  <si>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</si>
  <si>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</si>
  <si>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</si>
  <si>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</si>
  <si>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</si>
  <si>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</si>
  <si>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</si>
  <si>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</si>
  <si>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</si>
  <si>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</si>
  <si>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</si>
  <si>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</si>
  <si>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</si>
  <si>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</si>
  <si>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</si>
  <si>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</si>
  <si>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</si>
  <si>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</si>
  <si>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</si>
  <si>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</si>
  <si>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</si>
  <si>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</si>
  <si>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</si>
  <si>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</si>
  <si>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</si>
  <si>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</si>
  <si>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</si>
  <si>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</si>
  <si>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</si>
  <si>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</si>
  <si>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</si>
  <si>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</si>
  <si>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</si>
  <si>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</si>
  <si>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</si>
  <si>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</si>
  <si>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</si>
  <si>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</si>
  <si>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</si>
  <si>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</si>
  <si>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</si>
  <si>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</si>
  <si>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</si>
  <si>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</si>
  <si>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</si>
  <si>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</si>
  <si>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</si>
  <si>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</si>
  <si>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</si>
  <si>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</si>
  <si>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</si>
  <si>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</si>
  <si>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</si>
  <si>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</si>
  <si>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AMAZON.UK</t>
    </r>
  </si>
  <si>
    <r>
      <rPr>
        <rFont val="Arial"/>
        <sz val="12.0"/>
      </rPr>
      <t xml:space="preserve">Shipping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</si>
  <si>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</si>
  <si>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</si>
  <si>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</si>
  <si>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</si>
  <si>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</si>
  <si>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</si>
  <si>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</si>
  <si>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</si>
  <si>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</si>
  <si>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</si>
  <si>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</si>
  <si>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</si>
  <si>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</si>
  <si>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</si>
  <si>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</si>
  <si>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</si>
  <si>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</si>
  <si>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</si>
  <si>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</si>
  <si>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</si>
  <si>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</si>
  <si>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</si>
  <si>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</si>
  <si>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FRANCE</t>
  </si>
  <si>
    <t>Amazon FR Spend</t>
  </si>
  <si>
    <t>Amazon FR Platform Fee (? %)</t>
  </si>
  <si>
    <t>Amazon FR Orders</t>
  </si>
  <si>
    <t>All Amazon FR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</si>
  <si>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</si>
  <si>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</si>
  <si>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</si>
  <si>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</si>
  <si>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</si>
  <si>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</si>
  <si>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</si>
  <si>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</si>
  <si>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</si>
  <si>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</si>
  <si>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</si>
  <si>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</si>
  <si>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</si>
  <si>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</si>
  <si>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</si>
  <si>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</si>
  <si>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</si>
  <si>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</si>
  <si>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</si>
  <si>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</si>
  <si>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</si>
  <si>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</si>
  <si>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</si>
  <si>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</si>
  <si>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</si>
  <si>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</si>
  <si>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</si>
  <si>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</si>
  <si>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</si>
  <si>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</si>
  <si>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</si>
  <si>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</si>
  <si>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</si>
  <si>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</si>
  <si>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</si>
  <si>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</si>
  <si>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</si>
  <si>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</si>
  <si>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</si>
  <si>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</si>
  <si>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</si>
  <si>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</si>
  <si>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</si>
  <si>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</si>
  <si>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</si>
  <si>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</si>
  <si>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</si>
  <si>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</si>
  <si>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</si>
  <si>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</si>
  <si>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</si>
  <si>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</si>
  <si>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</si>
  <si>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</si>
  <si>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</si>
  <si>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</si>
  <si>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</si>
  <si>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</si>
  <si>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</si>
  <si>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</si>
  <si>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</si>
  <si>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</si>
  <si>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</si>
  <si>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</si>
  <si>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</si>
  <si>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</si>
  <si>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</si>
  <si>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</si>
  <si>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sz val="12.0"/>
      </rPr>
      <t xml:space="preserve">Hardware - </t>
    </r>
    <r>
      <rPr>
        <rFont val="Arial"/>
        <color rgb="FF1155CC"/>
        <sz val="12.0"/>
        <u/>
      </rPr>
      <t>AMAZON.FR</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</si>
  <si>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</si>
  <si>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</si>
  <si>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</si>
  <si>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</si>
  <si>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</si>
  <si>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</si>
  <si>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</si>
  <si>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</si>
  <si>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</si>
  <si>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</si>
  <si>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</si>
  <si>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</si>
  <si>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</si>
  <si>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</si>
  <si>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</si>
  <si>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</si>
  <si>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</si>
  <si>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</si>
  <si>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</si>
  <si>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</si>
  <si>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GERMANY</t>
  </si>
  <si>
    <t>Amazon GER Spend</t>
  </si>
  <si>
    <t>Amazon GER Platform Fee (? %)</t>
  </si>
  <si>
    <t>Amazon GER Orders</t>
  </si>
  <si>
    <t>All Amazon GER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</si>
  <si>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</si>
  <si>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</si>
  <si>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</si>
  <si>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</si>
  <si>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</si>
  <si>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</si>
  <si>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</si>
  <si>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</si>
  <si>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</si>
  <si>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</si>
  <si>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</si>
  <si>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</si>
  <si>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</si>
  <si>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</si>
  <si>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</si>
  <si>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</si>
  <si>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</si>
  <si>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</si>
  <si>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</si>
  <si>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</si>
  <si>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</si>
  <si>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</si>
  <si>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</si>
  <si>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</si>
  <si>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</si>
  <si>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</si>
  <si>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</si>
  <si>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</si>
  <si>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</si>
  <si>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</si>
  <si>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</si>
  <si>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</si>
  <si>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</si>
  <si>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</si>
  <si>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</si>
  <si>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</si>
  <si>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</si>
  <si>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</si>
  <si>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</si>
  <si>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</si>
  <si>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</si>
  <si>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</si>
  <si>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</si>
  <si>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</si>
  <si>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</si>
  <si>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</si>
  <si>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</si>
  <si>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</si>
  <si>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</si>
  <si>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</si>
  <si>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</si>
  <si>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</si>
  <si>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</si>
  <si>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</si>
  <si>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</si>
  <si>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</si>
  <si>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</si>
  <si>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</si>
  <si>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</si>
  <si>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</si>
  <si>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</si>
  <si>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</si>
  <si>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</si>
  <si>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</si>
  <si>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AMAZON.GER</t>
  </si>
  <si>
    <t>Taxes - AMAZON.GER</t>
  </si>
  <si>
    <t>Gift Wrap Price - AMAZON.GER</t>
  </si>
  <si>
    <t>Hardware - AMAZON.GER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</si>
  <si>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</si>
  <si>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</si>
  <si>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</si>
  <si>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</si>
  <si>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</si>
  <si>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</si>
  <si>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</si>
  <si>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</si>
  <si>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</si>
  <si>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</si>
  <si>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</si>
  <si>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</si>
  <si>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</si>
  <si>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</si>
  <si>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</si>
  <si>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</si>
  <si>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GER VAT (AMZN)</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</si>
  <si>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</si>
  <si>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</si>
  <si>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</si>
  <si>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</si>
  <si>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</si>
  <si>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</si>
  <si>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</si>
  <si>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</si>
  <si>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</si>
  <si>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</si>
  <si>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</si>
  <si>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</si>
  <si>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</si>
  <si>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</si>
  <si>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</si>
  <si>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</si>
  <si>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</si>
  <si>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</si>
  <si>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</si>
  <si>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</si>
  <si>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</si>
  <si>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</si>
  <si>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</si>
  <si>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</si>
  <si>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</si>
  <si>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</si>
  <si>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</si>
  <si>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</si>
  <si>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</si>
  <si>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</si>
  <si>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</si>
  <si>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</si>
  <si>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</si>
  <si>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</si>
  <si>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</si>
  <si>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Taxes </t>
  </si>
  <si>
    <t>All NA</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</si>
  <si>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</si>
  <si>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</si>
  <si>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</si>
  <si>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</si>
  <si>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</si>
  <si>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</si>
  <si>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</si>
  <si>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</si>
  <si>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</si>
  <si>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</si>
  <si>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</si>
  <si>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</si>
  <si>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</si>
  <si>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</si>
  <si>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</si>
  <si>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</si>
  <si>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</si>
  <si>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</si>
  <si>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</si>
  <si>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</si>
  <si>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</si>
  <si>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</si>
  <si>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</si>
  <si>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</si>
  <si>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</si>
  <si>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</si>
  <si>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</si>
  <si>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</si>
  <si>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</si>
  <si>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</si>
  <si>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</si>
  <si>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</si>
  <si>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</si>
  <si>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</si>
  <si>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</si>
  <si>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</si>
  <si>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</si>
  <si>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</si>
  <si>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</si>
  <si>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</si>
  <si>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</si>
  <si>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</si>
  <si>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</si>
  <si>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</si>
  <si>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</si>
  <si>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</si>
  <si>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</si>
  <si>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</si>
  <si>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</si>
  <si>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</si>
  <si>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</si>
  <si>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</si>
  <si>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</si>
  <si>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</si>
  <si>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</si>
  <si>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</si>
  <si>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</si>
  <si>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</si>
  <si>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</si>
  <si>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</si>
  <si>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theme="1"/>
        <sz val="12.0"/>
      </rPr>
      <t xml:space="preserve">Gross Revenue </t>
    </r>
    <r>
      <rPr>
        <rFont val="Arial"/>
        <b/>
        <color theme="1"/>
        <sz val="12.0"/>
      </rPr>
      <t>Total</t>
    </r>
  </si>
  <si>
    <r>
      <rPr>
        <rFont val="Arial"/>
        <b/>
        <color theme="1"/>
        <sz val="12.0"/>
      </rPr>
      <t xml:space="preserve">Gross Sales Profit </t>
    </r>
    <r>
      <rPr>
        <rFont val="Arial"/>
        <b/>
        <color theme="1"/>
        <sz val="12.0"/>
      </rPr>
      <t>Total</t>
    </r>
  </si>
  <si>
    <t>Gross Sales Margin Total</t>
  </si>
  <si>
    <t>Costco Fees (14%)</t>
  </si>
  <si>
    <t>Units Sold (Gross) - Costco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</si>
  <si>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</si>
  <si>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</si>
  <si>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</si>
  <si>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</si>
  <si>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</si>
  <si>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</si>
  <si>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</si>
  <si>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</si>
  <si>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</si>
  <si>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</si>
  <si>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Costco</t>
  </si>
  <si>
    <t>Units Cancelled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</si>
  <si>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</si>
  <si>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</si>
  <si>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</si>
  <si>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</si>
  <si>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</si>
  <si>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</si>
  <si>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</si>
  <si>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</si>
  <si>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</si>
  <si>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</si>
  <si>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Costco</t>
  </si>
  <si>
    <t>Units Refund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</si>
  <si>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</si>
  <si>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</si>
  <si>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</si>
  <si>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</si>
  <si>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</si>
  <si>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</si>
  <si>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</si>
  <si>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</si>
  <si>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</si>
  <si>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</si>
  <si>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Costco</t>
  </si>
  <si>
    <t>RETURN (Replacement Units &amp; Claims)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</si>
  <si>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</si>
  <si>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</si>
  <si>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</si>
  <si>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</si>
  <si>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</si>
  <si>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</si>
  <si>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</si>
  <si>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</si>
  <si>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</si>
  <si>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</si>
  <si>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</si>
  <si>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</si>
  <si>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</si>
  <si>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</si>
  <si>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</si>
  <si>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</si>
  <si>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</si>
  <si>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</si>
  <si>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</si>
  <si>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</si>
  <si>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</si>
  <si>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</si>
  <si>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</si>
  <si>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</si>
  <si>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</si>
  <si>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</si>
  <si>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</si>
  <si>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</si>
  <si>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</si>
  <si>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</si>
  <si>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</si>
  <si>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</si>
  <si>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</si>
  <si>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</si>
  <si>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</si>
  <si>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</si>
  <si>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</si>
  <si>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</si>
  <si>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</si>
  <si>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</si>
  <si>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</si>
  <si>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</si>
  <si>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</si>
  <si>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</si>
  <si>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</si>
  <si>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</si>
  <si>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</si>
  <si>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</si>
  <si>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</si>
  <si>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</si>
  <si>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</si>
  <si>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</si>
  <si>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</si>
  <si>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</si>
  <si>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 xml:space="preserve">Rachio (Shopify) </t>
  </si>
  <si>
    <t>Rachio Fees (17%)</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</si>
  <si>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</si>
  <si>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</si>
  <si>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</si>
  <si>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</si>
  <si>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</si>
  <si>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</si>
  <si>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</si>
  <si>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</si>
  <si>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</si>
  <si>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</si>
  <si>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</si>
  <si>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</si>
  <si>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</si>
  <si>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</si>
  <si>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</si>
  <si>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</si>
  <si>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</si>
  <si>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</si>
  <si>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</si>
  <si>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</si>
  <si>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</si>
  <si>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</si>
  <si>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</si>
  <si>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</si>
  <si>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</si>
  <si>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</si>
  <si>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</si>
  <si>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</si>
  <si>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</si>
  <si>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</si>
  <si>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</si>
  <si>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</si>
  <si>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</si>
  <si>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</si>
  <si>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</si>
  <si>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</si>
  <si>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</si>
  <si>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</si>
  <si>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</si>
  <si>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</si>
  <si>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</si>
  <si>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</si>
  <si>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</si>
  <si>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</si>
  <si>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</si>
  <si>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</si>
  <si>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</si>
  <si>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</si>
  <si>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</si>
  <si>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</si>
  <si>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</si>
  <si>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</si>
  <si>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</si>
  <si>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</si>
  <si>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</si>
  <si>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</si>
  <si>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</si>
  <si>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</si>
  <si>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</si>
  <si>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</si>
  <si>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</si>
  <si>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</si>
  <si>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</si>
  <si>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</si>
  <si>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</si>
  <si>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</si>
  <si>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</si>
  <si>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</si>
  <si>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</si>
  <si>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</si>
  <si>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</si>
  <si>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</si>
  <si>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</si>
  <si>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</si>
  <si>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</si>
  <si>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</si>
  <si>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</si>
  <si>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</si>
  <si>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</si>
  <si>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</si>
  <si>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</si>
  <si>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</si>
  <si>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</si>
  <si>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</si>
  <si>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</si>
  <si>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</si>
  <si>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</si>
  <si>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</si>
  <si>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</si>
  <si>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</si>
  <si>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</si>
  <si>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</si>
  <si>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</si>
  <si>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</si>
  <si>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</si>
  <si>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</si>
  <si>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Huckberry Fees (15%)</t>
  </si>
  <si>
    <t>Units Sold (Gross) - Huckberry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</si>
  <si>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</si>
  <si>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</si>
  <si>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</si>
  <si>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</si>
  <si>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</si>
  <si>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</si>
  <si>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</si>
  <si>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</si>
  <si>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SKU 1 - Blue PRO (part of a bundle PRO solar)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</si>
  <si>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</si>
  <si>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</si>
  <si>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</si>
  <si>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</si>
  <si>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</si>
  <si>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</si>
  <si>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Huckberry</t>
  </si>
  <si>
    <t>Units Cancelled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</si>
  <si>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</si>
  <si>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</si>
  <si>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</si>
  <si>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</si>
  <si>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</si>
  <si>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</si>
  <si>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</si>
  <si>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</si>
  <si>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</si>
  <si>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</si>
  <si>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</si>
  <si>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</si>
  <si>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</si>
  <si>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</si>
  <si>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Huckberry</t>
  </si>
  <si>
    <t>Units Refund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</si>
  <si>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</si>
  <si>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</si>
  <si>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</si>
  <si>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</si>
  <si>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</si>
  <si>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</si>
  <si>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</si>
  <si>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</si>
  <si>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</si>
  <si>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</si>
  <si>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</si>
  <si>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</si>
  <si>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</si>
  <si>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</si>
  <si>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Huckberry</t>
  </si>
  <si>
    <t>RETURN (Replacement Units &amp; Claims)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</si>
  <si>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</si>
  <si>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</si>
  <si>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</si>
  <si>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</si>
  <si>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</si>
  <si>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</si>
  <si>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</si>
  <si>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</si>
  <si>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</si>
  <si>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</si>
  <si>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</si>
  <si>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</si>
  <si>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</si>
  <si>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</si>
  <si>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 + Huckberry)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</si>
  <si>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</si>
  <si>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</si>
  <si>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</si>
  <si>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</si>
  <si>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</si>
  <si>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</si>
  <si>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</si>
  <si>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</si>
  <si>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</si>
  <si>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</si>
  <si>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</si>
  <si>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</si>
  <si>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</si>
  <si>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</si>
  <si>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</si>
  <si>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</si>
  <si>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</si>
  <si>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</si>
  <si>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</si>
  <si>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</si>
  <si>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</si>
  <si>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</si>
  <si>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</si>
  <si>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(All sales) US VAT </t>
    </r>
    <r>
      <rPr>
        <rFont val="Arial"/>
        <b val="0"/>
        <color theme="1"/>
        <sz val="12.0"/>
      </rPr>
      <t xml:space="preserve">(Huckberry)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</si>
  <si>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</si>
  <si>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</si>
  <si>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</si>
  <si>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</si>
  <si>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</si>
  <si>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</si>
  <si>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</si>
  <si>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</si>
  <si>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</si>
  <si>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</si>
  <si>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</si>
  <si>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</si>
  <si>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</si>
  <si>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</si>
  <si>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</si>
  <si>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</si>
  <si>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</si>
  <si>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</si>
  <si>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</si>
  <si>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</si>
  <si>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</si>
  <si>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</si>
  <si>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</si>
  <si>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</si>
  <si>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</si>
  <si>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</si>
  <si>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</si>
  <si>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</si>
  <si>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</si>
  <si>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</si>
  <si>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</si>
  <si>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</si>
  <si>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</si>
  <si>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</si>
  <si>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</si>
  <si>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</si>
  <si>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</si>
  <si>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</si>
  <si>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</si>
  <si>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</si>
  <si>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Processing Fee (2,90%)</t>
  </si>
  <si>
    <t>Solar Roof Duty</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</si>
  <si>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</si>
  <si>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</si>
  <si>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</si>
  <si>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</si>
  <si>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</si>
  <si>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</si>
  <si>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</si>
  <si>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</si>
  <si>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</si>
  <si>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</si>
  <si>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</si>
  <si>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</si>
  <si>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</si>
  <si>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</si>
  <si>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</si>
  <si>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</si>
  <si>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</si>
  <si>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</si>
  <si>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</si>
  <si>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</si>
  <si>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</si>
  <si>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</si>
  <si>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</si>
  <si>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</si>
  <si>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</si>
  <si>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</si>
  <si>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</si>
  <si>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</si>
  <si>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</si>
  <si>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</si>
  <si>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</si>
  <si>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</si>
  <si>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</si>
  <si>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</si>
  <si>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</si>
  <si>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</si>
  <si>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</si>
  <si>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</si>
  <si>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</si>
  <si>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</si>
  <si>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</si>
  <si>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</si>
  <si>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</si>
  <si>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</si>
  <si>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</si>
  <si>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</si>
  <si>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</si>
  <si>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</si>
  <si>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</si>
  <si>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</si>
  <si>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</si>
  <si>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</si>
  <si>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</si>
  <si>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</si>
  <si>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</si>
  <si>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</si>
  <si>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</si>
  <si>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</si>
  <si>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</si>
  <si>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</si>
  <si>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</si>
  <si>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</si>
  <si>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</si>
  <si>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</si>
  <si>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</si>
  <si>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</si>
  <si>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</si>
  <si>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</si>
  <si>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</si>
  <si>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</si>
  <si>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</si>
  <si>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</si>
  <si>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</si>
  <si>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</si>
  <si>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</si>
  <si>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</si>
  <si>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</si>
  <si>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</si>
  <si>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</si>
  <si>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</si>
  <si>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Number of participants</t>
  </si>
  <si>
    <t>Engagement Rate</t>
  </si>
  <si>
    <t>Did you buy this for your household?</t>
  </si>
  <si>
    <t>Yes</t>
  </si>
  <si>
    <t>No</t>
  </si>
  <si>
    <t>Did you buy this as a gift?</t>
  </si>
  <si>
    <t>Are you a new or existing customer?</t>
  </si>
  <si>
    <t>New customer</t>
  </si>
  <si>
    <t>Existing customer</t>
  </si>
  <si>
    <t>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</si>
  <si>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</si>
  <si>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</si>
  <si>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</si>
  <si>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</si>
  <si>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</si>
  <si>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</si>
  <si>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</si>
  <si>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</si>
  <si>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</si>
  <si>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</si>
  <si>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</si>
  <si>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</si>
  <si>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</si>
  <si>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</si>
  <si>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</si>
  <si>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</si>
  <si>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</si>
  <si>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</si>
  <si>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</si>
  <si>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</si>
  <si>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</si>
  <si>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</si>
  <si>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</si>
  <si>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</si>
  <si>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</si>
  <si>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</si>
  <si>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</si>
  <si>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</si>
  <si>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</si>
  <si>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</si>
  <si>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</si>
  <si>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</si>
  <si>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Did you buy this for your household?</t>
  </si>
  <si>
    <t>% Did you buy this as a gift?</t>
  </si>
  <si>
    <t>% Are you a new or existing customer?</t>
  </si>
  <si>
    <t>% Will Bird Buddy be the first bird feeder in your yard?</t>
  </si>
  <si>
    <t>% Who is this for?</t>
  </si>
  <si>
    <t>% Where did you hear about Bird Buddy?</t>
  </si>
  <si>
    <t>Where on Facebook/Instagram have you heard about Bird Buddy?</t>
  </si>
  <si>
    <t>% Where on Facebook/Instagram have you heard about Bird Buddy?</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</si>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</sst>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mmm yyyy"/>
    <numFmt numFmtId="171" formatCode="&quot;$&quot;#,##0"/>
    <numFmt numFmtId="172" formatCode="_-[$€-2]\ * #,##0.00_-;\-[$€-2]\ * #,##0.00_-;_-[$€-2]\ * &quot;-&quot;??_-;_-@"/>
    <numFmt numFmtId="173" formatCode="mmmm yyyy"/>
    <numFmt numFmtId="174" formatCode="0.000%"/>
    <numFmt numFmtId="175" formatCode="0.0000%"/>
    <numFmt numFmtId="176" formatCode="0.0%"/>
    <numFmt numFmtId="177" formatCode="yyyy-mm-dd"/>
    <numFmt numFmtId="178" formatCode="#,##0&quot;$&quot;"/>
    <numFmt numFmtId="179" formatCode="0.0"/>
    <numFmt numFmtId="180" formatCode="yyyy-mm-dd h:mm:ss"/>
    <numFmt numFmtId="181" formatCode="mm/dd/yyyy"/>
  </numFmts>
  <fonts count="96">
    <font>
      <sz val="10.0"/>
      <color rgb="FF000000"/>
      <name val="Arial"/>
      <scheme val="minor"/>
    </font>
    <font>
      <sz val="12.0"/>
      <color rgb="FFFFFFFF"/>
      <name val="Arial"/>
    </font>
    <font>
      <color theme="1"/>
      <name val="Arial"/>
      <scheme val="minor"/>
    </font>
    <font>
      <b/>
      <color theme="1"/>
      <name val="Arial"/>
      <scheme val="minor"/>
    </font>
    <font>
      <color theme="1"/>
      <name val="Arial"/>
    </font>
    <font>
      <color rgb="FFFFFFFF"/>
      <name val="Arial"/>
      <scheme val="minor"/>
    </font>
    <font>
      <u/>
      <color rgb="FF0000FF"/>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9.0"/>
      <color rgb="FFEFEFEF"/>
      <name val="Arial"/>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color rgb="FFD9D9D9"/>
      <name val="Arial"/>
      <scheme val="minor"/>
    </font>
    <font>
      <i/>
      <sz val="9.0"/>
      <color theme="1"/>
      <name val="Arial"/>
      <scheme val="minor"/>
    </font>
    <font>
      <sz val="8.0"/>
      <color rgb="FF333333"/>
      <name val="Latoregular"/>
    </font>
    <font>
      <sz val="10.0"/>
      <color rgb="FF212B36"/>
      <name val="-apple-system"/>
    </font>
    <font>
      <sz val="12.0"/>
      <color theme="1"/>
      <name val="Arial"/>
    </font>
    <font>
      <b/>
      <color theme="1"/>
      <name val="Arial"/>
    </font>
    <font>
      <b/>
      <sz val="12.0"/>
      <color rgb="FFFFFFFF"/>
      <name val="Arial"/>
    </font>
    <font>
      <b/>
      <color rgb="FFFFFFFF"/>
      <name val="Arial"/>
    </font>
    <font>
      <b/>
      <sz val="12.0"/>
      <color theme="1"/>
      <name val="Arial"/>
    </font>
    <font>
      <b/>
      <i/>
      <sz val="12.0"/>
      <color theme="1"/>
      <name val="Arial"/>
    </font>
    <font>
      <b/>
      <i/>
      <sz val="10.0"/>
      <color rgb="FFFFFFFF"/>
      <name val="Arial"/>
    </font>
    <font>
      <sz val="10.0"/>
      <color rgb="FFFFFFFF"/>
      <name val="Arial"/>
    </font>
    <font>
      <i/>
      <color theme="1"/>
      <name val="Arial"/>
    </font>
    <font>
      <i/>
      <sz val="10.0"/>
      <color theme="1"/>
      <name val="Arial"/>
    </font>
    <font>
      <sz val="12.0"/>
      <color theme="1"/>
      <name val="Arial"/>
      <scheme val="minor"/>
    </font>
    <font>
      <b/>
      <sz val="13.0"/>
      <color rgb="FFFFFFFF"/>
      <name val="Arial"/>
    </font>
    <font>
      <b/>
      <sz val="12.0"/>
      <color theme="1"/>
      <name val="Arial"/>
      <scheme val="minor"/>
    </font>
    <font>
      <i/>
      <sz val="12.0"/>
      <color theme="1"/>
      <name val="Arial"/>
    </font>
    <font>
      <color rgb="FFEFEFEF"/>
      <name val="Arial"/>
    </font>
    <font>
      <sz val="12.0"/>
      <color rgb="FF202223"/>
      <name val="Arial"/>
    </font>
    <font>
      <b/>
      <i/>
      <color theme="1"/>
      <name val="Arial"/>
    </font>
    <font>
      <b/>
      <color rgb="FF202223"/>
      <name val="Arial"/>
    </font>
    <font>
      <i/>
      <sz val="9.0"/>
      <color theme="1"/>
      <name val="Arial"/>
    </font>
    <font>
      <b/>
      <i/>
      <color rgb="FF202223"/>
      <name val="Arial"/>
    </font>
    <font>
      <sz val="13.0"/>
      <color rgb="FFFFFFFF"/>
      <name val="Arial"/>
    </font>
    <font>
      <sz val="13.0"/>
      <color theme="1"/>
      <name val="Arial"/>
    </font>
    <font>
      <sz val="12.0"/>
      <color rgb="FF000000"/>
      <name val="Arial"/>
    </font>
    <font>
      <sz val="10.0"/>
      <color theme="1"/>
      <name val="Arial"/>
    </font>
    <font>
      <b/>
      <i/>
      <sz val="10.0"/>
      <color theme="1"/>
      <name val="Arial"/>
    </font>
    <font>
      <b/>
      <sz val="14.0"/>
      <color rgb="FFFFFFFF"/>
      <name val="Unbounded"/>
    </font>
    <font>
      <b/>
      <i/>
      <sz val="12.0"/>
      <color rgb="FFFFFFFF"/>
      <name val="Arial"/>
    </font>
    <font>
      <i/>
      <sz val="11.0"/>
      <color theme="1"/>
      <name val="Arial"/>
    </font>
    <font>
      <b/>
      <i/>
      <sz val="11.0"/>
      <color theme="1"/>
      <name val="Arial"/>
    </font>
    <font>
      <sz val="12.0"/>
      <color rgb="FF0000FF"/>
      <name val="Arial"/>
    </font>
    <font>
      <u/>
      <sz val="12.0"/>
      <color rgb="FF0000FF"/>
      <name val="Arial"/>
    </font>
    <font>
      <i/>
      <sz val="10.0"/>
      <color rgb="FFB7B7B7"/>
      <name val="Arial"/>
    </font>
    <font>
      <b/>
      <sz val="12.0"/>
      <color rgb="FF000000"/>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sz val="14.0"/>
      <color rgb="FF434343"/>
      <name val="Unbounded"/>
    </font>
    <font>
      <b/>
      <color rgb="FFFFFFFF"/>
      <name val="Arial"/>
      <scheme val="minor"/>
    </font>
    <font>
      <b/>
      <color rgb="FF000000"/>
      <name val="Arial"/>
    </font>
    <font>
      <color rgb="FF000000"/>
      <name val="Arial"/>
    </font>
    <font>
      <b/>
      <color rgb="FFB7B7B7"/>
      <name val="Arial"/>
      <scheme val="minor"/>
    </font>
    <font>
      <b/>
      <sz val="20.0"/>
      <color rgb="FF434343"/>
      <name val="Unbounded"/>
    </font>
    <font>
      <b/>
      <sz val="20.0"/>
      <color rgb="FFFFFFFF"/>
      <name val="Unbounded"/>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1.0"/>
      <color rgb="FF202223"/>
      <name val="Arial"/>
    </font>
    <font>
      <b/>
      <sz val="8.0"/>
      <color theme="1"/>
      <name val="Arial"/>
    </font>
    <font>
      <sz val="8.0"/>
      <color rgb="FF000000"/>
      <name val="Calibri"/>
    </font>
  </fonts>
  <fills count="56">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666666"/>
        <bgColor rgb="FF666666"/>
      </patternFill>
    </fill>
    <fill>
      <patternFill patternType="solid">
        <fgColor rgb="FFB7B7B7"/>
        <bgColor rgb="FFB7B7B7"/>
      </patternFill>
    </fill>
    <fill>
      <patternFill patternType="solid">
        <fgColor rgb="FFEFEFEF"/>
        <bgColor rgb="FFEFEFEF"/>
      </patternFill>
    </fill>
    <fill>
      <patternFill patternType="solid">
        <fgColor rgb="FFCCCCCC"/>
        <bgColor rgb="FFCCCCCC"/>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2F5496"/>
        <bgColor rgb="FF2F5496"/>
      </patternFill>
    </fill>
    <fill>
      <patternFill patternType="solid">
        <fgColor rgb="FFFEF2CB"/>
        <bgColor rgb="FFFEF2CB"/>
      </patternFill>
    </fill>
    <fill>
      <patternFill patternType="solid">
        <fgColor rgb="FFFFE598"/>
        <bgColor rgb="FFFFE598"/>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B4A7D6"/>
        <bgColor rgb="FFB4A7D6"/>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93C47D"/>
        <bgColor rgb="FF93C47D"/>
      </patternFill>
    </fill>
    <fill>
      <patternFill patternType="solid">
        <fgColor rgb="FF999999"/>
        <bgColor rgb="FF999999"/>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6">
    <border/>
    <border>
      <left style="thin">
        <color rgb="FF000000"/>
      </left>
    </border>
    <border>
      <top style="medium">
        <color rgb="FF666666"/>
      </top>
    </border>
    <border>
      <bottom style="thin">
        <color rgb="FFB7B7B7"/>
      </bottom>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B7B7B7"/>
      </bottom>
    </border>
    <border>
      <top style="thin">
        <color rgb="FFEFEFEF"/>
      </top>
    </border>
    <border>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1054">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ont="1" applyNumberFormat="1">
      <alignment horizontal="left" readingOrder="0" vertical="bottom"/>
    </xf>
    <xf borderId="0" fillId="5" fontId="2" numFmtId="0" xfId="0" applyAlignment="1" applyFill="1" applyFont="1">
      <alignment horizontal="center" readingOrder="0" shrinkToFit="0" vertical="center" wrapText="1"/>
    </xf>
    <xf borderId="0" fillId="6" fontId="5" numFmtId="0" xfId="0" applyAlignment="1" applyFill="1" applyFont="1">
      <alignment horizontal="left" readingOrder="0"/>
    </xf>
    <xf borderId="0" fillId="6" fontId="2" numFmtId="0" xfId="0" applyAlignment="1" applyFont="1">
      <alignment horizontal="left"/>
    </xf>
    <xf borderId="0" fillId="7" fontId="2" numFmtId="0" xfId="0" applyAlignment="1" applyFill="1" applyFont="1">
      <alignment horizontal="left" readingOrder="0"/>
    </xf>
    <xf borderId="0" fillId="7" fontId="2" numFmtId="0" xfId="0" applyAlignment="1" applyFont="1">
      <alignment horizontal="left"/>
    </xf>
    <xf borderId="0" fillId="8" fontId="2" numFmtId="0" xfId="0" applyAlignment="1" applyFill="1" applyFont="1">
      <alignment horizontal="left" readingOrder="0"/>
    </xf>
    <xf borderId="0" fillId="0" fontId="2" numFmtId="0" xfId="0" applyAlignment="1" applyFont="1">
      <alignment horizontal="left"/>
    </xf>
    <xf borderId="0" fillId="5" fontId="2" numFmtId="0" xfId="0" applyAlignment="1" applyFont="1">
      <alignment horizontal="left" readingOrder="0"/>
    </xf>
    <xf borderId="0" fillId="4" fontId="2" numFmtId="0" xfId="0" applyAlignment="1" applyFont="1">
      <alignment horizontal="left" readingOrder="0"/>
    </xf>
    <xf borderId="0" fillId="4" fontId="4" numFmtId="0" xfId="0" applyAlignment="1" applyFont="1">
      <alignment vertical="bottom"/>
    </xf>
    <xf borderId="0" fillId="0" fontId="2" numFmtId="0" xfId="0" applyAlignment="1" applyFont="1">
      <alignment horizontal="left" readingOrder="0"/>
    </xf>
    <xf borderId="0" fillId="9" fontId="2" numFmtId="0" xfId="0" applyAlignment="1" applyFill="1" applyFont="1">
      <alignment horizontal="left" readingOrder="0"/>
    </xf>
    <xf borderId="0" fillId="8" fontId="4" numFmtId="0" xfId="0" applyAlignment="1" applyFont="1">
      <alignment vertical="bottom"/>
    </xf>
    <xf quotePrefix="1" borderId="0" fillId="8" fontId="2" numFmtId="0" xfId="0" applyAlignment="1" applyFont="1">
      <alignment horizontal="left" readingOrder="0"/>
    </xf>
    <xf borderId="0" fillId="4" fontId="4" numFmtId="0" xfId="0" applyAlignment="1" applyFont="1">
      <alignment readingOrder="0" vertical="bottom"/>
    </xf>
    <xf borderId="0" fillId="8" fontId="4" numFmtId="0" xfId="0" applyAlignment="1" applyFont="1">
      <alignment vertical="bottom"/>
    </xf>
    <xf borderId="0" fillId="8" fontId="6" numFmtId="0" xfId="0" applyAlignment="1" applyFont="1">
      <alignment horizontal="left" readingOrder="0"/>
    </xf>
    <xf borderId="0" fillId="9" fontId="4" numFmtId="0" xfId="0" applyAlignment="1" applyFont="1">
      <alignment vertical="bottom"/>
    </xf>
    <xf borderId="0" fillId="0" fontId="4" numFmtId="0" xfId="0" applyAlignment="1" applyFont="1">
      <alignment vertical="bottom"/>
    </xf>
    <xf borderId="0" fillId="9" fontId="2" numFmtId="0" xfId="0" applyAlignment="1" applyFont="1">
      <alignment readingOrder="0"/>
    </xf>
    <xf borderId="0" fillId="0" fontId="7" numFmtId="165" xfId="0" applyAlignment="1" applyFont="1" applyNumberFormat="1">
      <alignment horizontal="right" readingOrder="0"/>
    </xf>
    <xf borderId="0" fillId="4" fontId="8" numFmtId="0" xfId="0" applyAlignment="1" applyFont="1">
      <alignment readingOrder="0"/>
    </xf>
    <xf borderId="0" fillId="5" fontId="0" numFmtId="165" xfId="0" applyAlignment="1" applyFont="1" applyNumberFormat="1">
      <alignment horizontal="right" readingOrder="0"/>
    </xf>
    <xf borderId="0" fillId="5" fontId="2" numFmtId="0" xfId="0" applyAlignment="1" applyFont="1">
      <alignment readingOrder="0"/>
    </xf>
    <xf borderId="0" fillId="4" fontId="7" numFmtId="165" xfId="0" applyAlignment="1" applyFont="1" applyNumberFormat="1">
      <alignment horizontal="right" readingOrder="0"/>
    </xf>
    <xf borderId="0" fillId="4" fontId="9" numFmtId="165" xfId="0" applyAlignment="1" applyFont="1" applyNumberFormat="1">
      <alignment horizontal="right" vertical="bottom"/>
    </xf>
    <xf borderId="0" fillId="8" fontId="8" numFmtId="0" xfId="0" applyAlignment="1" applyFont="1">
      <alignment readingOrder="0"/>
    </xf>
    <xf borderId="0" fillId="5" fontId="7" numFmtId="165" xfId="0" applyAlignment="1" applyFont="1" applyNumberFormat="1">
      <alignment horizontal="right" readingOrder="0"/>
    </xf>
    <xf borderId="0" fillId="10" fontId="10" numFmtId="0" xfId="0" applyAlignment="1" applyFill="1" applyFont="1">
      <alignment readingOrder="0"/>
    </xf>
    <xf borderId="0" fillId="11" fontId="11" numFmtId="165" xfId="0" applyAlignment="1" applyFill="1" applyFont="1" applyNumberFormat="1">
      <alignment horizontal="right" readingOrder="0"/>
    </xf>
    <xf borderId="0" fillId="12" fontId="2" numFmtId="0" xfId="0" applyAlignment="1" applyFill="1" applyFont="1">
      <alignment readingOrder="0"/>
    </xf>
    <xf borderId="0" fillId="12" fontId="2" numFmtId="165" xfId="0" applyFont="1" applyNumberFormat="1"/>
    <xf borderId="0" fillId="4" fontId="2" numFmtId="0" xfId="0" applyAlignment="1" applyFont="1">
      <alignment readingOrder="0"/>
    </xf>
    <xf borderId="0" fillId="5"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8" fontId="7" numFmtId="165" xfId="0" applyAlignment="1" applyFont="1" applyNumberFormat="1">
      <alignment horizontal="right" readingOrder="0"/>
    </xf>
    <xf borderId="0" fillId="4" fontId="7" numFmtId="166" xfId="0" applyAlignment="1" applyFont="1" applyNumberFormat="1">
      <alignment horizontal="right" readingOrder="0"/>
    </xf>
    <xf borderId="0" fillId="9" fontId="7" numFmtId="165" xfId="0" applyAlignment="1" applyFont="1" applyNumberFormat="1">
      <alignment horizontal="right" readingOrder="0"/>
    </xf>
    <xf borderId="0" fillId="13" fontId="2" numFmtId="0" xfId="0" applyAlignment="1" applyFill="1" applyFont="1">
      <alignment readingOrder="0"/>
    </xf>
    <xf borderId="0" fillId="13" fontId="2" numFmtId="165" xfId="0" applyFont="1" applyNumberFormat="1"/>
    <xf borderId="0" fillId="8" fontId="2" numFmtId="0" xfId="0" applyAlignment="1" applyFont="1">
      <alignment readingOrder="0"/>
    </xf>
    <xf borderId="0" fillId="0" fontId="2" numFmtId="167" xfId="0" applyFont="1" applyNumberFormat="1"/>
    <xf borderId="0" fillId="12" fontId="2" numFmtId="167" xfId="0" applyFont="1" applyNumberFormat="1"/>
    <xf borderId="2" fillId="0" fontId="12" numFmtId="0" xfId="0" applyAlignment="1" applyBorder="1" applyFont="1">
      <alignment readingOrder="0"/>
    </xf>
    <xf borderId="2" fillId="0" fontId="12"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ont="1" applyNumberFormat="1">
      <alignment readingOrder="0"/>
    </xf>
    <xf borderId="0" fillId="4" fontId="2" numFmtId="1" xfId="0" applyAlignment="1" applyFont="1" applyNumberFormat="1">
      <alignment readingOrder="0"/>
    </xf>
    <xf borderId="0" fillId="11" fontId="11" numFmtId="0" xfId="0" applyAlignment="1" applyFont="1">
      <alignment horizontal="right" readingOrder="0"/>
    </xf>
    <xf borderId="0" fillId="12" fontId="2" numFmtId="3" xfId="0" applyAlignment="1" applyFont="1" applyNumberFormat="1">
      <alignment readingOrder="0"/>
    </xf>
    <xf borderId="0" fillId="3" fontId="2" numFmtId="0" xfId="0" applyAlignment="1" applyFont="1">
      <alignment readingOrder="0"/>
    </xf>
    <xf borderId="0" fillId="5" fontId="2" numFmtId="0" xfId="0" applyFont="1"/>
    <xf borderId="0" fillId="13" fontId="2" numFmtId="3" xfId="0" applyFont="1" applyNumberFormat="1"/>
    <xf borderId="0" fillId="12" fontId="2" numFmtId="3" xfId="0" applyFont="1" applyNumberFormat="1"/>
    <xf borderId="0" fillId="0" fontId="2" numFmtId="0" xfId="0" applyFont="1"/>
    <xf borderId="0" fillId="0" fontId="2" numFmtId="3" xfId="0" applyFont="1" applyNumberFormat="1"/>
    <xf borderId="0" fillId="0" fontId="13" numFmtId="0" xfId="0" applyAlignment="1" applyFont="1">
      <alignment readingOrder="0" vertical="bottom"/>
    </xf>
    <xf borderId="0" fillId="0" fontId="5" numFmtId="168" xfId="0" applyFont="1" applyNumberFormat="1"/>
    <xf borderId="3" fillId="0" fontId="14" numFmtId="0" xfId="0" applyAlignment="1" applyBorder="1" applyFont="1">
      <alignment vertical="bottom"/>
    </xf>
    <xf borderId="3" fillId="0" fontId="14" numFmtId="169" xfId="0" applyAlignment="1" applyBorder="1" applyFont="1" applyNumberFormat="1">
      <alignment horizontal="right" readingOrder="0" vertical="bottom"/>
    </xf>
    <xf borderId="0" fillId="0" fontId="2" numFmtId="165" xfId="0" applyFont="1" applyNumberFormat="1"/>
    <xf borderId="0" fillId="5" fontId="15" numFmtId="165" xfId="0" applyAlignment="1" applyFont="1" applyNumberFormat="1">
      <alignment readingOrder="0"/>
    </xf>
    <xf borderId="0" fillId="0" fontId="2" numFmtId="165" xfId="0" applyAlignment="1" applyFont="1" applyNumberFormat="1">
      <alignment horizontal="right" readingOrder="0"/>
    </xf>
    <xf borderId="0" fillId="14" fontId="2" numFmtId="0" xfId="0" applyAlignment="1" applyFill="1" applyFont="1">
      <alignment readingOrder="0"/>
    </xf>
    <xf borderId="0" fillId="14" fontId="2" numFmtId="165" xfId="0" applyFont="1" applyNumberFormat="1"/>
    <xf borderId="0" fillId="15" fontId="2" numFmtId="0" xfId="0" applyAlignment="1" applyFill="1" applyFont="1">
      <alignment readingOrder="0"/>
    </xf>
    <xf borderId="0" fillId="15" fontId="2" numFmtId="165" xfId="0" applyFont="1" applyNumberFormat="1"/>
    <xf borderId="0" fillId="16" fontId="2" numFmtId="0" xfId="0" applyAlignment="1" applyFill="1" applyFont="1">
      <alignment readingOrder="0"/>
    </xf>
    <xf borderId="0" fillId="16" fontId="2" numFmtId="165" xfId="0" applyFont="1" applyNumberFormat="1"/>
    <xf borderId="0" fillId="0" fontId="16" numFmtId="168" xfId="0" applyFont="1" applyNumberFormat="1"/>
    <xf borderId="0" fillId="16" fontId="4" numFmtId="0" xfId="0" applyAlignment="1" applyFont="1">
      <alignment vertical="bottom"/>
    </xf>
    <xf borderId="0" fillId="16" fontId="4" numFmtId="165" xfId="0" applyAlignment="1" applyFont="1" applyNumberFormat="1">
      <alignment vertical="bottom"/>
    </xf>
    <xf borderId="0" fillId="17" fontId="2" numFmtId="0" xfId="0" applyAlignment="1" applyFill="1" applyFont="1">
      <alignment readingOrder="0"/>
    </xf>
    <xf borderId="0" fillId="0" fontId="2" numFmtId="2" xfId="0" applyFont="1" applyNumberFormat="1"/>
    <xf borderId="0" fillId="18" fontId="2" numFmtId="0" xfId="0" applyAlignment="1" applyFill="1" applyFont="1">
      <alignment readingOrder="0"/>
    </xf>
    <xf borderId="0" fillId="5" fontId="2" numFmtId="2" xfId="0" applyFont="1" applyNumberFormat="1"/>
    <xf borderId="0" fillId="5" fontId="2" numFmtId="4" xfId="0" applyFont="1" applyNumberFormat="1"/>
    <xf borderId="0" fillId="0" fontId="2" numFmtId="4" xfId="0" applyFont="1" applyNumberFormat="1"/>
    <xf borderId="0" fillId="5" fontId="2" numFmtId="165" xfId="0" applyFont="1" applyNumberFormat="1"/>
    <xf borderId="0" fillId="5" fontId="3" numFmtId="0" xfId="0" applyAlignment="1" applyFont="1">
      <alignment readingOrder="0"/>
    </xf>
    <xf borderId="0" fillId="0" fontId="2" numFmtId="10" xfId="0" applyAlignment="1" applyFont="1" applyNumberFormat="1">
      <alignment readingOrder="0"/>
    </xf>
    <xf borderId="0" fillId="5" fontId="2" numFmtId="10" xfId="0" applyAlignment="1" applyFont="1" applyNumberFormat="1">
      <alignment readingOrder="0"/>
    </xf>
    <xf borderId="0" fillId="5" fontId="17" numFmtId="0" xfId="0" applyAlignment="1" applyFont="1">
      <alignment readingOrder="0"/>
    </xf>
    <xf borderId="0" fillId="0" fontId="17" numFmtId="165" xfId="0" applyAlignment="1" applyFont="1" applyNumberFormat="1">
      <alignment horizontal="right" readingOrder="0"/>
    </xf>
    <xf borderId="0" fillId="0" fontId="17" numFmtId="165" xfId="0" applyAlignment="1" applyFont="1" applyNumberFormat="1">
      <alignment readingOrder="0"/>
    </xf>
    <xf borderId="0" fillId="0" fontId="15" numFmtId="165" xfId="0" applyAlignment="1" applyFont="1" applyNumberFormat="1">
      <alignment readingOrder="0"/>
    </xf>
    <xf borderId="0" fillId="0" fontId="18"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0" numFmtId="0" xfId="0" applyAlignment="1" applyFont="1">
      <alignment readingOrder="0"/>
    </xf>
    <xf borderId="0" fillId="0" fontId="17" numFmtId="0" xfId="0" applyAlignment="1" applyFont="1">
      <alignment readingOrder="0"/>
    </xf>
    <xf borderId="0" fillId="0" fontId="17" numFmtId="10" xfId="0" applyAlignment="1" applyFont="1" applyNumberFormat="1">
      <alignment readingOrder="0"/>
    </xf>
    <xf borderId="0" fillId="4" fontId="2" numFmtId="170" xfId="0" applyAlignment="1" applyFont="1" applyNumberFormat="1">
      <alignment readingOrder="0"/>
    </xf>
    <xf borderId="0" fillId="4" fontId="2" numFmtId="0" xfId="0" applyAlignment="1" applyFont="1">
      <alignment horizontal="right" readingOrder="0"/>
    </xf>
    <xf borderId="0" fillId="0" fontId="19" numFmtId="171" xfId="0" applyAlignment="1" applyFont="1" applyNumberFormat="1">
      <alignment readingOrder="0"/>
    </xf>
    <xf borderId="0" fillId="0" fontId="19" numFmtId="10" xfId="0" applyFont="1" applyNumberFormat="1"/>
    <xf borderId="0" fillId="0" fontId="2" numFmtId="10" xfId="0" applyFont="1" applyNumberFormat="1"/>
    <xf borderId="0" fillId="0" fontId="2" numFmtId="2" xfId="0" applyAlignment="1" applyFont="1" applyNumberFormat="1">
      <alignment readingOrder="0"/>
    </xf>
    <xf borderId="0" fillId="0" fontId="19" numFmtId="2" xfId="0" applyAlignment="1" applyFont="1" applyNumberFormat="1">
      <alignment readingOrder="0"/>
    </xf>
    <xf borderId="0" fillId="0" fontId="19" numFmtId="165" xfId="0" applyAlignment="1" applyFont="1" applyNumberFormat="1">
      <alignment readingOrder="0"/>
    </xf>
    <xf borderId="0" fillId="0" fontId="19" numFmtId="10" xfId="0" applyAlignment="1" applyFont="1" applyNumberFormat="1">
      <alignment readingOrder="0"/>
    </xf>
    <xf borderId="0" fillId="0" fontId="19" numFmtId="0" xfId="0" applyAlignment="1" applyFont="1">
      <alignment readingOrder="0"/>
    </xf>
    <xf borderId="0" fillId="0" fontId="19" numFmtId="3" xfId="0" applyAlignment="1" applyFont="1" applyNumberFormat="1">
      <alignment readingOrder="0"/>
    </xf>
    <xf borderId="0" fillId="0" fontId="10" numFmtId="0" xfId="0" applyAlignment="1" applyFont="1">
      <alignment horizontal="center" readingOrder="0"/>
    </xf>
    <xf borderId="0" fillId="0" fontId="20" numFmtId="0" xfId="0" applyAlignment="1" applyFont="1">
      <alignment readingOrder="0"/>
    </xf>
    <xf borderId="0" fillId="0" fontId="20" numFmtId="3" xfId="0" applyFont="1" applyNumberFormat="1"/>
    <xf borderId="0" fillId="0" fontId="10" numFmtId="0" xfId="0" applyAlignment="1" applyFont="1">
      <alignment horizontal="center"/>
    </xf>
    <xf borderId="0" fillId="0" fontId="10" numFmtId="3" xfId="0" applyAlignment="1" applyFont="1" applyNumberFormat="1">
      <alignment horizontal="center"/>
    </xf>
    <xf borderId="0" fillId="0" fontId="2" numFmtId="165" xfId="0" applyAlignment="1" applyFont="1" applyNumberFormat="1">
      <alignment horizontal="right"/>
    </xf>
    <xf borderId="0" fillId="0" fontId="21" numFmtId="165" xfId="0" applyAlignment="1" applyFont="1" applyNumberFormat="1">
      <alignment horizontal="left" readingOrder="0"/>
    </xf>
    <xf borderId="0" fillId="4" fontId="4" numFmtId="164" xfId="0" applyAlignment="1" applyFont="1" applyNumberFormat="1">
      <alignment horizontal="center" readingOrder="0" vertical="bottom"/>
    </xf>
    <xf borderId="0" fillId="0" fontId="3" numFmtId="1" xfId="0" applyAlignment="1" applyFont="1" applyNumberFormat="1">
      <alignment horizontal="center"/>
    </xf>
    <xf borderId="0" fillId="8" fontId="2" numFmtId="1" xfId="0" applyFont="1" applyNumberFormat="1"/>
    <xf borderId="0" fillId="9" fontId="10" numFmtId="0" xfId="0" applyAlignment="1" applyFont="1">
      <alignment readingOrder="0"/>
    </xf>
    <xf borderId="0" fillId="9" fontId="2" numFmtId="1" xfId="0" applyFont="1" applyNumberFormat="1"/>
    <xf borderId="0" fillId="9" fontId="2" numFmtId="0" xfId="0" applyFont="1"/>
    <xf borderId="0" fillId="10" fontId="2" numFmtId="10" xfId="0" applyFont="1" applyNumberFormat="1"/>
    <xf borderId="0" fillId="3" fontId="22" numFmtId="0" xfId="0" applyFont="1"/>
    <xf borderId="4" fillId="2" fontId="1" numFmtId="0" xfId="0" applyAlignment="1" applyBorder="1" applyFont="1">
      <alignment readingOrder="0" vertical="bottom"/>
    </xf>
    <xf borderId="1" fillId="2" fontId="4" numFmtId="164" xfId="0" applyAlignment="1" applyBorder="1" applyFont="1" applyNumberFormat="1">
      <alignment vertical="bottom"/>
    </xf>
    <xf borderId="4" fillId="19" fontId="1" numFmtId="0" xfId="0" applyAlignment="1" applyBorder="1" applyFill="1" applyFont="1">
      <alignment vertical="bottom"/>
    </xf>
    <xf borderId="0" fillId="19" fontId="1" numFmtId="0" xfId="0" applyAlignment="1" applyFont="1">
      <alignment horizontal="center" vertical="bottom"/>
    </xf>
    <xf borderId="1" fillId="8" fontId="23" numFmtId="0" xfId="0" applyAlignment="1" applyBorder="1" applyFont="1">
      <alignment vertical="bottom"/>
    </xf>
    <xf borderId="0" fillId="5" fontId="24" numFmtId="0" xfId="0" applyAlignment="1" applyFont="1">
      <alignment vertical="bottom"/>
    </xf>
    <xf borderId="0" fillId="5" fontId="4" numFmtId="0" xfId="0" applyAlignment="1" applyFont="1">
      <alignment horizontal="right" vertical="bottom"/>
    </xf>
    <xf borderId="1" fillId="15" fontId="24" numFmtId="0" xfId="0" applyAlignment="1" applyBorder="1" applyFont="1">
      <alignment horizontal="right" vertical="bottom"/>
    </xf>
    <xf borderId="0" fillId="5" fontId="4" numFmtId="165" xfId="0" applyAlignment="1" applyFont="1" applyNumberFormat="1">
      <alignment horizontal="right" vertical="bottom"/>
    </xf>
    <xf borderId="1" fillId="15" fontId="24" numFmtId="165" xfId="0" applyAlignment="1" applyBorder="1" applyFont="1" applyNumberFormat="1">
      <alignment horizontal="right" vertical="bottom"/>
    </xf>
    <xf borderId="1" fillId="15" fontId="24" numFmtId="166" xfId="0" applyAlignment="1" applyBorder="1" applyFont="1" applyNumberFormat="1">
      <alignment horizontal="right" vertical="bottom"/>
    </xf>
    <xf borderId="0" fillId="0" fontId="4" numFmtId="0" xfId="0" applyAlignment="1" applyFont="1">
      <alignment vertical="bottom"/>
    </xf>
    <xf borderId="1" fillId="15" fontId="4" numFmtId="0" xfId="0" applyAlignment="1" applyBorder="1" applyFont="1">
      <alignment vertical="bottom"/>
    </xf>
    <xf borderId="0" fillId="4" fontId="24" numFmtId="0" xfId="0" applyAlignment="1" applyFont="1">
      <alignment vertical="bottom"/>
    </xf>
    <xf borderId="0" fillId="4" fontId="4" numFmtId="165" xfId="0" applyAlignment="1" applyFont="1" applyNumberFormat="1">
      <alignment horizontal="right" vertical="bottom"/>
    </xf>
    <xf borderId="1" fillId="15" fontId="24" numFmtId="165" xfId="0" applyAlignment="1" applyBorder="1" applyFont="1" applyNumberFormat="1">
      <alignment horizontal="right" vertical="bottom"/>
    </xf>
    <xf borderId="0" fillId="4" fontId="4" numFmtId="0" xfId="0" applyAlignment="1" applyFont="1">
      <alignment horizontal="right" vertical="bottom"/>
    </xf>
    <xf borderId="0" fillId="4" fontId="4" numFmtId="165" xfId="0" applyAlignment="1" applyFont="1" applyNumberFormat="1">
      <alignment horizontal="right" vertical="bottom"/>
    </xf>
    <xf borderId="1" fillId="0" fontId="4" numFmtId="0" xfId="0" applyAlignment="1" applyBorder="1" applyFont="1">
      <alignment vertical="bottom"/>
    </xf>
    <xf borderId="4" fillId="6" fontId="25" numFmtId="0" xfId="0" applyAlignment="1" applyBorder="1" applyFont="1">
      <alignment vertical="bottom"/>
    </xf>
    <xf borderId="1" fillId="6" fontId="26" numFmtId="0" xfId="0" applyAlignment="1" applyBorder="1" applyFont="1">
      <alignment horizontal="right" vertical="bottom"/>
    </xf>
    <xf borderId="4" fillId="20" fontId="23" numFmtId="0" xfId="0" applyAlignment="1" applyBorder="1" applyFill="1" applyFont="1">
      <alignment vertical="bottom"/>
    </xf>
    <xf borderId="0" fillId="0" fontId="4" numFmtId="0" xfId="0" applyAlignment="1" applyFont="1">
      <alignment horizontal="right" vertical="bottom"/>
    </xf>
    <xf borderId="1" fillId="0" fontId="24" numFmtId="0" xfId="0" applyAlignment="1" applyBorder="1" applyFont="1">
      <alignment horizontal="right" vertical="bottom"/>
    </xf>
    <xf borderId="0" fillId="0" fontId="4" numFmtId="0" xfId="0" applyAlignment="1" applyFont="1">
      <alignment horizontal="right" readingOrder="0" vertical="bottom"/>
    </xf>
    <xf borderId="0" fillId="20" fontId="23" numFmtId="0" xfId="0" applyAlignment="1" applyFont="1">
      <alignment vertical="bottom"/>
    </xf>
    <xf borderId="0" fillId="21" fontId="27" numFmtId="0" xfId="0" applyAlignment="1" applyFill="1" applyFont="1">
      <alignment vertical="bottom"/>
    </xf>
    <xf borderId="0" fillId="21" fontId="27" numFmtId="0" xfId="0" applyAlignment="1" applyFont="1">
      <alignment horizontal="right" vertical="bottom"/>
    </xf>
    <xf borderId="4" fillId="0" fontId="4" numFmtId="0" xfId="0" applyAlignment="1" applyBorder="1" applyFont="1">
      <alignment vertical="bottom"/>
    </xf>
    <xf borderId="4" fillId="21" fontId="27" numFmtId="0" xfId="0" applyAlignment="1" applyBorder="1" applyFont="1">
      <alignment vertical="bottom"/>
    </xf>
    <xf borderId="4" fillId="2" fontId="1" numFmtId="0" xfId="0" applyAlignment="1" applyBorder="1" applyFont="1">
      <alignment horizontal="left" readingOrder="0" vertical="bottom"/>
    </xf>
    <xf borderId="4" fillId="19" fontId="1" numFmtId="0" xfId="0" applyAlignment="1" applyBorder="1" applyFont="1">
      <alignment vertical="bottom"/>
    </xf>
    <xf borderId="0" fillId="19" fontId="1" numFmtId="0" xfId="0" applyAlignment="1" applyFont="1">
      <alignment horizontal="center" readingOrder="0" vertical="bottom"/>
    </xf>
    <xf borderId="5" fillId="8" fontId="23" numFmtId="0" xfId="0" applyAlignment="1" applyBorder="1" applyFont="1">
      <alignment vertical="bottom"/>
    </xf>
    <xf borderId="0" fillId="8" fontId="23" numFmtId="0" xfId="0" applyAlignment="1" applyFont="1">
      <alignment vertical="bottom"/>
    </xf>
    <xf borderId="4" fillId="22" fontId="1" numFmtId="0" xfId="0" applyAlignment="1" applyBorder="1" applyFill="1" applyFont="1">
      <alignment vertical="bottom"/>
    </xf>
    <xf borderId="0" fillId="0" fontId="23" numFmtId="0" xfId="0" applyAlignment="1" applyFont="1">
      <alignment vertical="bottom"/>
    </xf>
    <xf borderId="4" fillId="23" fontId="23" numFmtId="0" xfId="0" applyAlignment="1" applyBorder="1" applyFill="1" applyFont="1">
      <alignment vertical="bottom"/>
    </xf>
    <xf borderId="4" fillId="0" fontId="23" numFmtId="0" xfId="0" applyAlignment="1" applyBorder="1" applyFont="1">
      <alignment vertical="bottom"/>
    </xf>
    <xf borderId="0" fillId="24" fontId="23" numFmtId="0" xfId="0" applyAlignment="1" applyFill="1" applyFont="1">
      <alignment readingOrder="0" vertical="bottom"/>
    </xf>
    <xf borderId="5" fillId="8" fontId="28" numFmtId="167" xfId="0" applyAlignment="1" applyBorder="1" applyFont="1" applyNumberFormat="1">
      <alignment horizontal="right" vertical="bottom"/>
    </xf>
    <xf borderId="0" fillId="8" fontId="28" numFmtId="167" xfId="0" applyAlignment="1" applyFont="1" applyNumberFormat="1">
      <alignment horizontal="right" vertical="bottom"/>
    </xf>
    <xf borderId="0" fillId="24" fontId="23" numFmtId="1" xfId="0" applyAlignment="1" applyFont="1" applyNumberFormat="1">
      <alignment readingOrder="0" vertical="bottom"/>
    </xf>
    <xf borderId="4" fillId="0" fontId="23" numFmtId="0" xfId="0" applyAlignment="1" applyBorder="1" applyFont="1">
      <alignment vertical="bottom"/>
    </xf>
    <xf borderId="0" fillId="24" fontId="23" numFmtId="0" xfId="0" applyAlignment="1" applyFont="1">
      <alignment horizontal="right" readingOrder="0" vertical="bottom"/>
    </xf>
    <xf borderId="6" fillId="0" fontId="23" numFmtId="0" xfId="0" applyAlignment="1" applyBorder="1" applyFont="1">
      <alignment vertical="bottom"/>
    </xf>
    <xf borderId="7" fillId="24" fontId="23" numFmtId="0" xfId="0" applyAlignment="1" applyBorder="1" applyFont="1">
      <alignment horizontal="right" readingOrder="0" vertical="bottom"/>
    </xf>
    <xf borderId="4" fillId="7" fontId="23" numFmtId="0" xfId="0" applyAlignment="1" applyBorder="1" applyFont="1">
      <alignment vertical="bottom"/>
    </xf>
    <xf borderId="0" fillId="7" fontId="23" numFmtId="0" xfId="0" applyAlignment="1" applyFont="1">
      <alignment horizontal="center" readingOrder="0" vertical="bottom"/>
    </xf>
    <xf borderId="8" fillId="7" fontId="23" numFmtId="0" xfId="0" applyAlignment="1" applyBorder="1" applyFont="1">
      <alignment vertical="bottom"/>
    </xf>
    <xf borderId="4" fillId="0" fontId="27" numFmtId="0" xfId="0" applyAlignment="1" applyBorder="1" applyFont="1">
      <alignment vertical="bottom"/>
    </xf>
    <xf borderId="0" fillId="0" fontId="27" numFmtId="1" xfId="0" applyAlignment="1" applyFont="1" applyNumberFormat="1">
      <alignment horizontal="right" vertical="bottom"/>
    </xf>
    <xf borderId="5" fillId="8" fontId="29" numFmtId="168" xfId="0" applyAlignment="1" applyBorder="1" applyFont="1" applyNumberFormat="1">
      <alignment horizontal="right" vertical="bottom"/>
    </xf>
    <xf borderId="0" fillId="8" fontId="29" numFmtId="168" xfId="0" applyAlignment="1" applyFont="1" applyNumberFormat="1">
      <alignment horizontal="right" vertical="bottom"/>
    </xf>
    <xf borderId="4" fillId="25" fontId="23" numFmtId="0" xfId="0" applyAlignment="1" applyBorder="1" applyFill="1" applyFont="1">
      <alignment vertical="bottom"/>
    </xf>
    <xf borderId="0" fillId="3" fontId="30" numFmtId="168" xfId="0" applyAlignment="1" applyFont="1" applyNumberFormat="1">
      <alignment readingOrder="0" vertical="bottom"/>
    </xf>
    <xf borderId="0" fillId="24" fontId="23" numFmtId="165" xfId="0" applyAlignment="1" applyFont="1" applyNumberFormat="1">
      <alignment horizontal="right" readingOrder="0" vertical="bottom"/>
    </xf>
    <xf borderId="0" fillId="24" fontId="23" numFmtId="165" xfId="0" applyAlignment="1" applyFont="1" applyNumberFormat="1">
      <alignment readingOrder="0" vertical="bottom"/>
    </xf>
    <xf borderId="8" fillId="0" fontId="23" numFmtId="0" xfId="0" applyAlignment="1" applyBorder="1" applyFont="1">
      <alignment vertical="bottom"/>
    </xf>
    <xf borderId="7" fillId="24" fontId="23" numFmtId="165" xfId="0" applyAlignment="1" applyBorder="1" applyFont="1" applyNumberFormat="1">
      <alignment horizontal="right" readingOrder="0" vertical="bottom"/>
    </xf>
    <xf borderId="0" fillId="0" fontId="27" numFmtId="167" xfId="0" applyAlignment="1" applyFont="1" applyNumberFormat="1">
      <alignment horizontal="right" vertical="bottom"/>
    </xf>
    <xf borderId="5" fillId="8" fontId="28" numFmtId="0" xfId="0" applyAlignment="1" applyBorder="1" applyFont="1">
      <alignment horizontal="right" vertical="bottom"/>
    </xf>
    <xf borderId="0" fillId="8" fontId="28" numFmtId="0" xfId="0" applyAlignment="1" applyFont="1">
      <alignment horizontal="right" vertical="bottom"/>
    </xf>
    <xf borderId="4" fillId="26" fontId="23" numFmtId="0" xfId="0" applyAlignment="1" applyBorder="1" applyFill="1" applyFont="1">
      <alignment vertical="bottom"/>
    </xf>
    <xf borderId="0" fillId="24" fontId="23" numFmtId="167" xfId="0" applyAlignment="1" applyFont="1" applyNumberFormat="1">
      <alignment horizontal="right" readingOrder="0" vertical="bottom"/>
    </xf>
    <xf borderId="9" fillId="7" fontId="23" numFmtId="0" xfId="0" applyAlignment="1" applyBorder="1" applyFont="1">
      <alignment vertical="bottom"/>
    </xf>
    <xf borderId="10" fillId="0" fontId="27" numFmtId="167" xfId="0" applyAlignment="1" applyBorder="1" applyFont="1" applyNumberFormat="1">
      <alignment horizontal="right" vertical="bottom"/>
    </xf>
    <xf borderId="4" fillId="0" fontId="4" numFmtId="2" xfId="0" applyAlignment="1" applyBorder="1" applyFont="1" applyNumberFormat="1">
      <alignment vertical="bottom"/>
    </xf>
    <xf borderId="0" fillId="0" fontId="23" numFmtId="2" xfId="0" applyAlignment="1" applyFont="1" applyNumberFormat="1">
      <alignment vertical="bottom"/>
    </xf>
    <xf borderId="5" fillId="8" fontId="23" numFmtId="167" xfId="0" applyAlignment="1" applyBorder="1" applyFont="1" applyNumberFormat="1">
      <alignment vertical="bottom"/>
    </xf>
    <xf borderId="0" fillId="8" fontId="23" numFmtId="167" xfId="0" applyAlignment="1" applyFont="1" applyNumberFormat="1">
      <alignment vertical="bottom"/>
    </xf>
    <xf borderId="4" fillId="27" fontId="4" numFmtId="0" xfId="0" applyAlignment="1" applyBorder="1" applyFill="1" applyFont="1">
      <alignment vertical="bottom"/>
    </xf>
    <xf borderId="0" fillId="27" fontId="23" numFmtId="0" xfId="0" applyAlignment="1" applyFont="1">
      <alignment vertical="bottom"/>
    </xf>
    <xf borderId="0" fillId="0" fontId="23" numFmtId="172" xfId="0" applyAlignment="1" applyFont="1" applyNumberFormat="1">
      <alignment vertical="bottom"/>
    </xf>
    <xf borderId="4" fillId="28" fontId="1" numFmtId="0" xfId="0" applyAlignment="1" applyBorder="1" applyFill="1" applyFont="1">
      <alignment vertical="bottom"/>
    </xf>
    <xf borderId="4" fillId="24" fontId="23" numFmtId="0" xfId="0" applyAlignment="1" applyBorder="1" applyFont="1">
      <alignment vertical="bottom"/>
    </xf>
    <xf borderId="0" fillId="0" fontId="23" numFmtId="167" xfId="0" applyAlignment="1" applyFont="1" applyNumberFormat="1">
      <alignment horizontal="right" vertical="bottom"/>
    </xf>
    <xf borderId="4" fillId="29" fontId="31" numFmtId="0" xfId="0" applyAlignment="1" applyBorder="1" applyFill="1" applyFont="1">
      <alignment vertical="bottom"/>
    </xf>
    <xf borderId="0" fillId="0" fontId="32" numFmtId="167" xfId="0" applyAlignment="1" applyFont="1" applyNumberFormat="1">
      <alignment horizontal="right" readingOrder="0" vertical="bottom"/>
    </xf>
    <xf borderId="4" fillId="24" fontId="27" numFmtId="0" xfId="0" applyAlignment="1" applyBorder="1" applyFont="1">
      <alignment vertical="bottom"/>
    </xf>
    <xf borderId="0" fillId="29" fontId="27" numFmtId="167" xfId="0" applyAlignment="1" applyFont="1" applyNumberFormat="1">
      <alignment horizontal="right" shrinkToFit="0" vertical="bottom" wrapText="1"/>
    </xf>
    <xf borderId="5" fillId="8" fontId="31" numFmtId="0" xfId="0" applyBorder="1" applyFont="1"/>
    <xf borderId="0" fillId="8" fontId="31" numFmtId="0" xfId="0" applyFont="1"/>
    <xf borderId="4" fillId="28" fontId="1" numFmtId="0" xfId="0" applyAlignment="1" applyBorder="1" applyFont="1">
      <alignment vertical="bottom"/>
    </xf>
    <xf borderId="4" fillId="29" fontId="23" numFmtId="0" xfId="0" applyAlignment="1" applyBorder="1" applyFont="1">
      <alignment vertical="bottom"/>
    </xf>
    <xf borderId="0" fillId="0" fontId="23" numFmtId="3" xfId="0" applyAlignment="1" applyFont="1" applyNumberFormat="1">
      <alignment horizontal="right" readingOrder="0" vertical="bottom"/>
    </xf>
    <xf borderId="0" fillId="0" fontId="32" numFmtId="0" xfId="0" applyAlignment="1" applyFont="1">
      <alignment horizontal="right" readingOrder="0" vertical="bottom"/>
    </xf>
    <xf borderId="4" fillId="29" fontId="27" numFmtId="0" xfId="0" applyAlignment="1" applyBorder="1" applyFont="1">
      <alignment vertical="bottom"/>
    </xf>
    <xf borderId="0" fillId="29" fontId="27" numFmtId="3" xfId="0" applyAlignment="1" applyFont="1" applyNumberFormat="1">
      <alignment horizontal="right" vertical="bottom"/>
    </xf>
    <xf borderId="4" fillId="28" fontId="25" numFmtId="0" xfId="0" applyAlignment="1" applyBorder="1" applyFont="1">
      <alignment vertical="bottom"/>
    </xf>
    <xf borderId="0" fillId="28" fontId="23" numFmtId="0" xfId="0" applyAlignment="1" applyFont="1">
      <alignment vertical="bottom"/>
    </xf>
    <xf borderId="4" fillId="30" fontId="23" numFmtId="0" xfId="0" applyAlignment="1" applyBorder="1" applyFill="1" applyFont="1">
      <alignment vertical="bottom"/>
    </xf>
    <xf borderId="0" fillId="0" fontId="23" numFmtId="165" xfId="0" applyAlignment="1" applyFont="1" applyNumberFormat="1">
      <alignment horizontal="right" readingOrder="0" vertical="bottom"/>
    </xf>
    <xf borderId="4" fillId="30" fontId="23" numFmtId="0" xfId="0" applyAlignment="1" applyBorder="1" applyFont="1">
      <alignment readingOrder="0" vertical="bottom"/>
    </xf>
    <xf borderId="4" fillId="31" fontId="27" numFmtId="0" xfId="0" applyAlignment="1" applyBorder="1" applyFill="1" applyFont="1">
      <alignment vertical="bottom"/>
    </xf>
    <xf borderId="0" fillId="31" fontId="27" numFmtId="165" xfId="0" applyAlignment="1" applyFont="1" applyNumberFormat="1">
      <alignment horizontal="right" vertical="bottom"/>
    </xf>
    <xf borderId="5" fillId="8" fontId="28" numFmtId="3" xfId="0" applyAlignment="1" applyBorder="1" applyFont="1" applyNumberFormat="1">
      <alignment horizontal="right" vertical="bottom"/>
    </xf>
    <xf borderId="0" fillId="8" fontId="28" numFmtId="3" xfId="0" applyAlignment="1" applyFont="1" applyNumberFormat="1">
      <alignment horizontal="right" vertical="bottom"/>
    </xf>
    <xf borderId="4" fillId="20" fontId="23" numFmtId="0" xfId="0" applyAlignment="1" applyBorder="1" applyFont="1">
      <alignment vertical="bottom"/>
    </xf>
    <xf borderId="0" fillId="0" fontId="33" numFmtId="1" xfId="0" applyAlignment="1" applyFont="1" applyNumberFormat="1">
      <alignment readingOrder="0"/>
    </xf>
    <xf borderId="4" fillId="21" fontId="27" numFmtId="0" xfId="0" applyAlignment="1" applyBorder="1" applyFont="1">
      <alignment vertical="bottom"/>
    </xf>
    <xf borderId="0" fillId="21" fontId="27" numFmtId="1" xfId="0" applyAlignment="1" applyFont="1" applyNumberFormat="1">
      <alignment horizontal="right" vertical="bottom"/>
    </xf>
    <xf borderId="4" fillId="0" fontId="4" numFmtId="0" xfId="0" applyAlignment="1" applyBorder="1" applyFont="1">
      <alignment vertical="bottom"/>
    </xf>
    <xf borderId="4" fillId="20" fontId="23" numFmtId="0" xfId="0" applyAlignment="1" applyBorder="1" applyFont="1">
      <alignment readingOrder="0" vertical="bottom"/>
    </xf>
    <xf borderId="0" fillId="0" fontId="23" numFmtId="1" xfId="0" applyAlignment="1" applyFont="1" applyNumberFormat="1">
      <alignment readingOrder="0" vertical="bottom"/>
    </xf>
    <xf borderId="5" fillId="8" fontId="23" numFmtId="3" xfId="0" applyAlignment="1" applyBorder="1" applyFont="1" applyNumberFormat="1">
      <alignment readingOrder="0" vertical="bottom"/>
    </xf>
    <xf borderId="0" fillId="8" fontId="23" numFmtId="3" xfId="0" applyAlignment="1" applyFont="1" applyNumberFormat="1">
      <alignment readingOrder="0" vertical="bottom"/>
    </xf>
    <xf borderId="0" fillId="20" fontId="23" numFmtId="0" xfId="0" applyAlignment="1" applyFont="1">
      <alignment readingOrder="0" vertical="bottom"/>
    </xf>
    <xf borderId="0" fillId="8" fontId="28" numFmtId="10" xfId="0" applyAlignment="1" applyFont="1" applyNumberFormat="1">
      <alignment horizontal="right" vertical="bottom"/>
    </xf>
    <xf borderId="4" fillId="21" fontId="27" numFmtId="0" xfId="0" applyAlignment="1" applyBorder="1" applyFont="1">
      <alignment readingOrder="0" vertical="bottom"/>
    </xf>
    <xf borderId="0" fillId="0" fontId="23" numFmtId="1" xfId="0" applyAlignment="1" applyFont="1" applyNumberFormat="1">
      <alignment horizontal="right" readingOrder="0" vertical="bottom"/>
    </xf>
    <xf borderId="0" fillId="0" fontId="33" numFmtId="0" xfId="0" applyAlignment="1" applyFont="1">
      <alignment readingOrder="0"/>
    </xf>
    <xf borderId="4" fillId="32" fontId="27" numFmtId="0" xfId="0" applyAlignment="1" applyBorder="1" applyFill="1" applyFont="1">
      <alignment vertical="bottom"/>
    </xf>
    <xf borderId="0" fillId="32" fontId="27" numFmtId="0" xfId="0" applyAlignment="1" applyFont="1">
      <alignment readingOrder="0"/>
    </xf>
    <xf borderId="0" fillId="28" fontId="2" numFmtId="0" xfId="0" applyFont="1"/>
    <xf borderId="0" fillId="0" fontId="23" numFmtId="1" xfId="0" applyAlignment="1" applyFont="1" applyNumberFormat="1">
      <alignment horizontal="right" vertical="bottom"/>
    </xf>
    <xf borderId="0" fillId="21" fontId="27" numFmtId="1" xfId="0" applyAlignment="1" applyFont="1" applyNumberFormat="1">
      <alignment readingOrder="0" vertical="bottom"/>
    </xf>
    <xf borderId="0" fillId="0" fontId="23" numFmtId="0" xfId="0" applyAlignment="1" applyFont="1">
      <alignment readingOrder="0" vertical="bottom"/>
    </xf>
    <xf borderId="0" fillId="20" fontId="23" numFmtId="0" xfId="0" applyAlignment="1" applyFont="1">
      <alignment vertical="bottom"/>
    </xf>
    <xf borderId="4" fillId="28" fontId="34" numFmtId="0" xfId="0" applyAlignment="1" applyBorder="1" applyFont="1">
      <alignment vertical="bottom"/>
    </xf>
    <xf borderId="4" fillId="18" fontId="23" numFmtId="0" xfId="0" applyAlignment="1" applyBorder="1" applyFont="1">
      <alignment vertical="bottom"/>
    </xf>
    <xf borderId="0" fillId="18" fontId="23" numFmtId="1" xfId="0" applyAlignment="1" applyFont="1" applyNumberFormat="1">
      <alignment readingOrder="0" vertical="bottom"/>
    </xf>
    <xf borderId="4" fillId="18" fontId="23" numFmtId="0" xfId="0" applyAlignment="1" applyBorder="1" applyFont="1">
      <alignment readingOrder="0" vertical="bottom"/>
    </xf>
    <xf borderId="0" fillId="3" fontId="23" numFmtId="1" xfId="0" applyAlignment="1" applyFont="1" applyNumberFormat="1">
      <alignment readingOrder="0" vertical="bottom"/>
    </xf>
    <xf borderId="4" fillId="33" fontId="25" numFmtId="0" xfId="0" applyAlignment="1" applyBorder="1" applyFill="1" applyFont="1">
      <alignment vertical="bottom"/>
    </xf>
    <xf borderId="0" fillId="33" fontId="27" numFmtId="1" xfId="0" applyAlignment="1" applyFont="1" applyNumberFormat="1">
      <alignment horizontal="right" vertical="bottom"/>
    </xf>
    <xf borderId="4" fillId="33" fontId="25" numFmtId="0" xfId="0" applyAlignment="1" applyBorder="1" applyFont="1">
      <alignment readingOrder="0" vertical="bottom"/>
    </xf>
    <xf borderId="0" fillId="28" fontId="23" numFmtId="165" xfId="0" applyAlignment="1" applyFont="1" applyNumberFormat="1">
      <alignment vertical="bottom"/>
    </xf>
    <xf borderId="5" fillId="8" fontId="28" numFmtId="165" xfId="0" applyAlignment="1" applyBorder="1" applyFont="1" applyNumberFormat="1">
      <alignment horizontal="right" vertical="bottom"/>
    </xf>
    <xf borderId="0" fillId="8" fontId="28" numFmtId="165" xfId="0" applyAlignment="1" applyFont="1" applyNumberFormat="1">
      <alignment horizontal="right" vertical="bottom"/>
    </xf>
    <xf borderId="0" fillId="0" fontId="23" numFmtId="165" xfId="0" applyAlignment="1" applyFont="1" applyNumberFormat="1">
      <alignment readingOrder="0" vertical="bottom"/>
    </xf>
    <xf borderId="0" fillId="3" fontId="23" numFmtId="165" xfId="0" applyAlignment="1" applyFont="1" applyNumberFormat="1">
      <alignment readingOrder="0" vertical="bottom"/>
    </xf>
    <xf borderId="0" fillId="33" fontId="27" numFmtId="165" xfId="0" applyAlignment="1" applyFont="1" applyNumberFormat="1">
      <alignment horizontal="right" vertical="bottom"/>
    </xf>
    <xf borderId="0" fillId="0" fontId="23" numFmtId="165" xfId="0" applyAlignment="1" applyFont="1" applyNumberFormat="1">
      <alignment vertical="bottom"/>
    </xf>
    <xf borderId="0" fillId="0" fontId="33" numFmtId="165" xfId="0" applyAlignment="1" applyFont="1" applyNumberFormat="1">
      <alignment readingOrder="0"/>
    </xf>
    <xf borderId="0" fillId="0" fontId="33" numFmtId="0" xfId="0" applyFont="1"/>
    <xf borderId="5" fillId="8" fontId="4" numFmtId="0" xfId="0" applyAlignment="1" applyBorder="1" applyFont="1">
      <alignment vertical="bottom"/>
    </xf>
    <xf borderId="4" fillId="34" fontId="23" numFmtId="0" xfId="0" applyAlignment="1" applyBorder="1" applyFill="1" applyFont="1">
      <alignment vertical="bottom"/>
    </xf>
    <xf borderId="0" fillId="34" fontId="23" numFmtId="1" xfId="0" applyAlignment="1" applyFont="1" applyNumberFormat="1">
      <alignment readingOrder="0" vertical="bottom"/>
    </xf>
    <xf borderId="4" fillId="32" fontId="25" numFmtId="165" xfId="0" applyAlignment="1" applyBorder="1" applyFont="1" applyNumberFormat="1">
      <alignment vertical="bottom"/>
    </xf>
    <xf borderId="0" fillId="32" fontId="35" numFmtId="165" xfId="0" applyAlignment="1" applyFont="1" applyNumberFormat="1">
      <alignment readingOrder="0"/>
    </xf>
    <xf borderId="4" fillId="14" fontId="23" numFmtId="0" xfId="0" applyAlignment="1" applyBorder="1" applyFont="1">
      <alignment vertical="bottom"/>
    </xf>
    <xf borderId="0" fillId="14" fontId="27" numFmtId="0" xfId="0" applyAlignment="1" applyFont="1">
      <alignment readingOrder="0" vertical="bottom"/>
    </xf>
    <xf borderId="5" fillId="8" fontId="28" numFmtId="1" xfId="0" applyAlignment="1" applyBorder="1" applyFont="1" applyNumberFormat="1">
      <alignment horizontal="right" vertical="bottom"/>
    </xf>
    <xf borderId="0" fillId="8" fontId="28" numFmtId="0" xfId="0" applyAlignment="1" applyFont="1">
      <alignment horizontal="right" vertical="bottom"/>
    </xf>
    <xf borderId="4" fillId="14" fontId="23" numFmtId="0" xfId="0" applyAlignment="1" applyBorder="1" applyFont="1">
      <alignment readingOrder="0" vertical="bottom"/>
    </xf>
    <xf borderId="5" fillId="8" fontId="28" numFmtId="0" xfId="0" applyAlignment="1" applyBorder="1" applyFont="1">
      <alignment horizontal="right" vertical="bottom"/>
    </xf>
    <xf borderId="4" fillId="16" fontId="27" numFmtId="0" xfId="0" applyAlignment="1" applyBorder="1" applyFont="1">
      <alignment vertical="bottom"/>
    </xf>
    <xf borderId="0" fillId="16" fontId="27" numFmtId="1" xfId="0" applyAlignment="1" applyFont="1" applyNumberFormat="1">
      <alignment horizontal="right" vertical="bottom"/>
    </xf>
    <xf borderId="4" fillId="16" fontId="27" numFmtId="0" xfId="0" applyAlignment="1" applyBorder="1" applyFont="1">
      <alignment readingOrder="0" vertical="bottom"/>
    </xf>
    <xf borderId="4" fillId="16" fontId="27" numFmtId="1" xfId="0" applyAlignment="1" applyBorder="1" applyFont="1" applyNumberFormat="1">
      <alignment vertical="bottom"/>
    </xf>
    <xf borderId="0" fillId="16" fontId="27" numFmtId="165" xfId="0" applyAlignment="1" applyFont="1" applyNumberFormat="1">
      <alignment horizontal="right" vertical="bottom"/>
    </xf>
    <xf borderId="0" fillId="28" fontId="33" numFmtId="0" xfId="0" applyFont="1"/>
    <xf borderId="0" fillId="14" fontId="23" numFmtId="0" xfId="0" applyAlignment="1" applyFont="1">
      <alignment readingOrder="0" vertical="bottom"/>
    </xf>
    <xf borderId="5" fillId="8" fontId="4" numFmtId="0" xfId="0" applyAlignment="1" applyBorder="1" applyFont="1">
      <alignment vertical="bottom"/>
    </xf>
    <xf borderId="4" fillId="35" fontId="23" numFmtId="0" xfId="0" applyAlignment="1" applyBorder="1" applyFill="1" applyFont="1">
      <alignment vertical="bottom"/>
    </xf>
    <xf borderId="0" fillId="16" fontId="27" numFmtId="165" xfId="0" applyAlignment="1" applyFont="1" applyNumberFormat="1">
      <alignment horizontal="right" readingOrder="0" vertical="bottom"/>
    </xf>
    <xf borderId="0" fillId="0" fontId="33" numFmtId="0" xfId="0" applyAlignment="1" applyFont="1">
      <alignment horizontal="right"/>
    </xf>
    <xf borderId="0" fillId="14" fontId="23" numFmtId="1" xfId="0" applyAlignment="1" applyFont="1" applyNumberFormat="1">
      <alignment readingOrder="0" vertical="bottom"/>
    </xf>
    <xf borderId="5" fillId="8" fontId="36" numFmtId="167" xfId="0" applyAlignment="1" applyBorder="1" applyFont="1" applyNumberFormat="1">
      <alignment horizontal="right" vertical="bottom"/>
    </xf>
    <xf borderId="0" fillId="8" fontId="36" numFmtId="167" xfId="0" applyAlignment="1" applyFont="1" applyNumberFormat="1">
      <alignment horizontal="right" vertical="bottom"/>
    </xf>
    <xf borderId="0" fillId="16" fontId="27" numFmtId="1" xfId="0" applyAlignment="1" applyFont="1" applyNumberFormat="1">
      <alignment readingOrder="0" vertical="bottom"/>
    </xf>
    <xf borderId="0" fillId="16" fontId="27" numFmtId="0" xfId="0" applyAlignment="1" applyFont="1">
      <alignment readingOrder="0" vertical="bottom"/>
    </xf>
    <xf borderId="4" fillId="0" fontId="4" numFmtId="1" xfId="0" applyAlignment="1" applyBorder="1" applyFont="1" applyNumberFormat="1">
      <alignment vertical="bottom"/>
    </xf>
    <xf borderId="4" fillId="14" fontId="27" numFmtId="0" xfId="0" applyAlignment="1" applyBorder="1" applyFont="1">
      <alignment vertical="bottom"/>
    </xf>
    <xf borderId="0" fillId="16" fontId="27" numFmtId="1" xfId="0" applyAlignment="1" applyFont="1" applyNumberFormat="1">
      <alignment horizontal="left" readingOrder="0" vertical="bottom"/>
    </xf>
    <xf borderId="4" fillId="36" fontId="23" numFmtId="0" xfId="0" applyAlignment="1" applyBorder="1" applyFill="1" applyFont="1">
      <alignment vertical="bottom"/>
    </xf>
    <xf borderId="9" fillId="30" fontId="27" numFmtId="0" xfId="0" applyAlignment="1" applyBorder="1" applyFont="1">
      <alignment vertical="bottom"/>
    </xf>
    <xf borderId="10" fillId="37" fontId="23" numFmtId="167" xfId="0" applyAlignment="1" applyBorder="1" applyFill="1" applyFont="1" applyNumberFormat="1">
      <alignment horizontal="right" vertical="bottom"/>
    </xf>
    <xf borderId="4" fillId="30" fontId="27" numFmtId="0" xfId="0" applyAlignment="1" applyBorder="1" applyFont="1">
      <alignment vertical="bottom"/>
    </xf>
    <xf borderId="10" fillId="0" fontId="23" numFmtId="167" xfId="0" applyAlignment="1" applyBorder="1" applyFont="1" applyNumberFormat="1">
      <alignment horizontal="right" vertical="bottom"/>
    </xf>
    <xf borderId="11" fillId="8" fontId="28" numFmtId="167" xfId="0" applyAlignment="1" applyBorder="1" applyFont="1" applyNumberFormat="1">
      <alignment horizontal="right" vertical="bottom"/>
    </xf>
    <xf borderId="0" fillId="0" fontId="23" numFmtId="166" xfId="0" applyAlignment="1" applyFont="1" applyNumberFormat="1">
      <alignment vertical="bottom"/>
    </xf>
    <xf borderId="8" fillId="38" fontId="27" numFmtId="0" xfId="0" applyAlignment="1" applyBorder="1" applyFill="1" applyFont="1">
      <alignment vertical="bottom"/>
    </xf>
    <xf borderId="7" fillId="0" fontId="23" numFmtId="166" xfId="0" applyAlignment="1" applyBorder="1" applyFont="1" applyNumberFormat="1">
      <alignment vertical="bottom"/>
    </xf>
    <xf borderId="8" fillId="30" fontId="27" numFmtId="0" xfId="0" applyAlignment="1" applyBorder="1" applyFont="1">
      <alignment vertical="bottom"/>
    </xf>
    <xf borderId="7" fillId="0" fontId="23" numFmtId="167" xfId="0" applyAlignment="1" applyBorder="1" applyFont="1" applyNumberFormat="1">
      <alignment horizontal="right" vertical="bottom"/>
    </xf>
    <xf borderId="12" fillId="8" fontId="28" numFmtId="167" xfId="0" applyAlignment="1" applyBorder="1" applyFont="1" applyNumberFormat="1">
      <alignment horizontal="right" vertical="bottom"/>
    </xf>
    <xf borderId="0" fillId="0" fontId="23" numFmtId="167" xfId="0" applyAlignment="1" applyFont="1" applyNumberFormat="1">
      <alignment vertical="bottom"/>
    </xf>
    <xf borderId="7" fillId="0" fontId="23" numFmtId="167" xfId="0" applyAlignment="1" applyBorder="1" applyFont="1" applyNumberFormat="1">
      <alignment vertical="bottom"/>
    </xf>
    <xf borderId="7" fillId="0" fontId="23" numFmtId="167" xfId="0" applyAlignment="1" applyBorder="1" applyFont="1" applyNumberFormat="1">
      <alignment horizontal="right" readingOrder="0" vertical="bottom"/>
    </xf>
    <xf borderId="0" fillId="0" fontId="23" numFmtId="167" xfId="0" applyAlignment="1" applyFont="1" applyNumberFormat="1">
      <alignment horizontal="right" readingOrder="0" vertical="bottom"/>
    </xf>
    <xf borderId="0" fillId="16" fontId="27" numFmtId="167" xfId="0" applyAlignment="1" applyFont="1" applyNumberFormat="1">
      <alignment readingOrder="0" vertical="bottom"/>
    </xf>
    <xf borderId="5" fillId="8" fontId="2" numFmtId="0" xfId="0" applyBorder="1" applyFont="1"/>
    <xf borderId="0" fillId="8" fontId="2" numFmtId="0" xfId="0" applyFont="1"/>
    <xf borderId="13" fillId="39" fontId="23" numFmtId="0" xfId="0" applyAlignment="1" applyBorder="1" applyFill="1" applyFont="1">
      <alignment vertical="bottom"/>
    </xf>
    <xf borderId="14" fillId="0" fontId="23" numFmtId="167" xfId="0" applyAlignment="1" applyBorder="1" applyFont="1" applyNumberFormat="1">
      <alignment horizontal="right" readingOrder="0" vertical="bottom"/>
    </xf>
    <xf borderId="15" fillId="8" fontId="28" numFmtId="167" xfId="0" applyAlignment="1" applyBorder="1" applyFont="1" applyNumberFormat="1">
      <alignment horizontal="right" vertical="bottom"/>
    </xf>
    <xf borderId="4" fillId="0" fontId="23" numFmtId="165" xfId="0" applyAlignment="1" applyBorder="1" applyFont="1" applyNumberFormat="1">
      <alignment horizontal="right" vertical="bottom"/>
    </xf>
    <xf borderId="4" fillId="39" fontId="23" numFmtId="0" xfId="0" applyAlignment="1" applyBorder="1" applyFont="1">
      <alignment vertical="bottom"/>
    </xf>
    <xf borderId="0" fillId="0" fontId="23" numFmtId="10" xfId="0" applyAlignment="1" applyFont="1" applyNumberFormat="1">
      <alignment horizontal="right" readingOrder="0" vertical="bottom"/>
    </xf>
    <xf borderId="4" fillId="0" fontId="23" numFmtId="10" xfId="0" applyAlignment="1" applyBorder="1" applyFont="1" applyNumberFormat="1">
      <alignment horizontal="right" vertical="bottom"/>
    </xf>
    <xf borderId="16" fillId="39" fontId="23" numFmtId="0" xfId="0" applyAlignment="1" applyBorder="1" applyFont="1">
      <alignment vertical="bottom"/>
    </xf>
    <xf borderId="17" fillId="0" fontId="23" numFmtId="2" xfId="0" applyAlignment="1" applyBorder="1" applyFont="1" applyNumberFormat="1">
      <alignment horizontal="right" vertical="bottom"/>
    </xf>
    <xf borderId="18" fillId="8" fontId="28" numFmtId="167" xfId="0" applyAlignment="1" applyBorder="1" applyFont="1" applyNumberFormat="1">
      <alignment horizontal="right" vertical="bottom"/>
    </xf>
    <xf borderId="0" fillId="4" fontId="23" numFmtId="167" xfId="0" applyAlignment="1" applyFont="1" applyNumberFormat="1">
      <alignment horizontal="right" readingOrder="0" vertical="bottom"/>
    </xf>
    <xf borderId="0" fillId="38" fontId="23" numFmtId="167" xfId="0" applyAlignment="1" applyFont="1" applyNumberFormat="1">
      <alignment horizontal="right" readingOrder="0" vertical="bottom"/>
    </xf>
    <xf borderId="10" fillId="4" fontId="23" numFmtId="167" xfId="0" applyAlignment="1" applyBorder="1" applyFont="1" applyNumberFormat="1">
      <alignment horizontal="right" readingOrder="0" vertical="bottom"/>
    </xf>
    <xf borderId="0" fillId="5" fontId="23" numFmtId="167" xfId="0" applyAlignment="1" applyFont="1" applyNumberFormat="1">
      <alignment horizontal="right" readingOrder="0" vertical="bottom"/>
    </xf>
    <xf borderId="7" fillId="5" fontId="23" numFmtId="166" xfId="0" applyAlignment="1" applyBorder="1" applyFont="1" applyNumberFormat="1">
      <alignment horizontal="right" readingOrder="0" vertical="bottom"/>
    </xf>
    <xf borderId="4" fillId="39" fontId="23" numFmtId="0" xfId="0" applyAlignment="1" applyBorder="1" applyFont="1">
      <alignment vertical="bottom"/>
    </xf>
    <xf borderId="0" fillId="16" fontId="27" numFmtId="167" xfId="0" applyAlignment="1" applyFont="1" applyNumberFormat="1">
      <alignment vertical="bottom"/>
    </xf>
    <xf borderId="14" fillId="0" fontId="4" numFmtId="0" xfId="0" applyAlignment="1" applyBorder="1" applyFont="1">
      <alignment vertical="bottom"/>
    </xf>
    <xf borderId="15" fillId="8" fontId="23" numFmtId="0" xfId="0" applyAlignment="1" applyBorder="1" applyFont="1">
      <alignment vertical="bottom"/>
    </xf>
    <xf borderId="5" fillId="8" fontId="4" numFmtId="0" xfId="0" applyBorder="1" applyFont="1"/>
    <xf borderId="0" fillId="8" fontId="4" numFmtId="0" xfId="0" applyFont="1"/>
    <xf borderId="0" fillId="32" fontId="35" numFmtId="0" xfId="0" applyAlignment="1" applyFont="1">
      <alignment readingOrder="0"/>
    </xf>
    <xf borderId="0" fillId="4" fontId="23" numFmtId="1" xfId="0" applyAlignment="1" applyFont="1" applyNumberFormat="1">
      <alignment readingOrder="0" vertical="bottom"/>
    </xf>
    <xf borderId="0" fillId="4" fontId="23" numFmtId="165" xfId="0" applyAlignment="1" applyFont="1" applyNumberFormat="1">
      <alignment readingOrder="0" vertical="bottom"/>
    </xf>
    <xf borderId="0" fillId="4" fontId="23" numFmtId="165" xfId="0" applyAlignment="1" applyFont="1" applyNumberFormat="1">
      <alignment horizontal="right" readingOrder="0" vertical="bottom"/>
    </xf>
    <xf borderId="0" fillId="0" fontId="23" numFmtId="165" xfId="0" applyAlignment="1" applyFont="1" applyNumberFormat="1">
      <alignment horizontal="right" readingOrder="0" vertical="bottom"/>
    </xf>
    <xf borderId="0" fillId="8" fontId="23" numFmtId="1" xfId="0" applyAlignment="1" applyFont="1" applyNumberFormat="1">
      <alignment readingOrder="0" vertical="bottom"/>
    </xf>
    <xf borderId="0" fillId="8" fontId="23" numFmtId="1" xfId="0" applyAlignment="1" applyFont="1" applyNumberFormat="1">
      <alignment horizontal="right" readingOrder="0" vertical="bottom"/>
    </xf>
    <xf borderId="0" fillId="8" fontId="23" numFmtId="165" xfId="0" applyAlignment="1" applyFont="1" applyNumberFormat="1">
      <alignment readingOrder="0" vertical="bottom"/>
    </xf>
    <xf borderId="0" fillId="8" fontId="33" numFmtId="165" xfId="0" applyAlignment="1" applyFont="1" applyNumberFormat="1">
      <alignment horizontal="right" readingOrder="0"/>
    </xf>
    <xf borderId="4" fillId="0" fontId="4" numFmtId="165" xfId="0" applyAlignment="1" applyBorder="1" applyFont="1" applyNumberFormat="1">
      <alignment vertical="bottom"/>
    </xf>
    <xf borderId="5" fillId="8" fontId="2" numFmtId="165" xfId="0" applyBorder="1" applyFont="1" applyNumberFormat="1"/>
    <xf borderId="0" fillId="8" fontId="2" numFmtId="165" xfId="0" applyFont="1" applyNumberFormat="1"/>
    <xf borderId="4" fillId="0" fontId="4" numFmtId="0" xfId="0" applyAlignment="1" applyBorder="1" applyFont="1">
      <alignment readingOrder="0" vertical="bottom"/>
    </xf>
    <xf borderId="4" fillId="0" fontId="37" numFmtId="0" xfId="0" applyAlignment="1" applyBorder="1" applyFont="1">
      <alignment vertical="bottom"/>
    </xf>
    <xf borderId="0" fillId="0" fontId="1" numFmtId="0" xfId="0" applyAlignment="1" applyFont="1">
      <alignment readingOrder="0" vertical="bottom"/>
    </xf>
    <xf borderId="0" fillId="0" fontId="1" numFmtId="4" xfId="0" applyAlignment="1" applyFont="1" applyNumberFormat="1">
      <alignment readingOrder="0" vertical="bottom"/>
    </xf>
    <xf borderId="0" fillId="0" fontId="23" numFmtId="0" xfId="0" applyAlignment="1" applyFont="1">
      <alignment horizontal="right" readingOrder="0" vertical="bottom"/>
    </xf>
    <xf borderId="0" fillId="29" fontId="27" numFmtId="0" xfId="0" applyAlignment="1" applyFont="1">
      <alignment horizontal="right" vertical="bottom"/>
    </xf>
    <xf borderId="0" fillId="0" fontId="23" numFmtId="168" xfId="0" applyAlignment="1" applyFont="1" applyNumberFormat="1">
      <alignment horizontal="right" readingOrder="0" vertical="bottom"/>
    </xf>
    <xf borderId="0" fillId="31" fontId="27" numFmtId="168" xfId="0" applyAlignment="1" applyFont="1" applyNumberFormat="1">
      <alignment horizontal="right" vertical="bottom"/>
    </xf>
    <xf borderId="0" fillId="0" fontId="38" numFmtId="3" xfId="0" applyAlignment="1" applyFont="1" applyNumberFormat="1">
      <alignment horizontal="right" readingOrder="0" shrinkToFit="0" wrapText="0"/>
    </xf>
    <xf borderId="0" fillId="0" fontId="31" numFmtId="0" xfId="0" applyAlignment="1" applyFont="1">
      <alignment readingOrder="0" vertical="bottom"/>
    </xf>
    <xf borderId="0" fillId="8" fontId="23" numFmtId="0" xfId="0" applyAlignment="1" applyFont="1">
      <alignment readingOrder="0" vertical="bottom"/>
    </xf>
    <xf borderId="0" fillId="8" fontId="33" numFmtId="0" xfId="0" applyAlignment="1" applyFont="1">
      <alignment readingOrder="0"/>
    </xf>
    <xf borderId="0" fillId="3" fontId="23" numFmtId="0" xfId="0" applyAlignment="1" applyFont="1">
      <alignment horizontal="right" readingOrder="0" vertical="bottom"/>
    </xf>
    <xf borderId="0" fillId="3" fontId="23" numFmtId="165" xfId="0" applyAlignment="1" applyFont="1" applyNumberFormat="1">
      <alignment horizontal="right" readingOrder="0" vertical="bottom"/>
    </xf>
    <xf borderId="0" fillId="8" fontId="33" numFmtId="165" xfId="0" applyAlignment="1" applyFont="1" applyNumberFormat="1">
      <alignment readingOrder="0"/>
    </xf>
    <xf borderId="0" fillId="8" fontId="23" numFmtId="165" xfId="0" applyAlignment="1" applyFont="1" applyNumberFormat="1">
      <alignment horizontal="right" readingOrder="0" vertical="bottom"/>
    </xf>
    <xf borderId="0" fillId="3" fontId="23" numFmtId="1" xfId="0" applyAlignment="1" applyFont="1" applyNumberFormat="1">
      <alignment horizontal="right" readingOrder="0" vertical="bottom"/>
    </xf>
    <xf borderId="0" fillId="0" fontId="33" numFmtId="165" xfId="0" applyAlignment="1" applyFont="1" applyNumberFormat="1">
      <alignment horizontal="right" readingOrder="0"/>
    </xf>
    <xf borderId="8" fillId="30" fontId="39" numFmtId="0" xfId="0" applyAlignment="1" applyBorder="1" applyFont="1">
      <alignment vertical="bottom"/>
    </xf>
    <xf borderId="4" fillId="0" fontId="4" numFmtId="168" xfId="0" applyAlignment="1" applyBorder="1" applyFont="1" applyNumberFormat="1">
      <alignment vertical="bottom"/>
    </xf>
    <xf borderId="0" fillId="0" fontId="4" numFmtId="168" xfId="0" applyAlignment="1" applyFont="1" applyNumberFormat="1">
      <alignment vertical="bottom"/>
    </xf>
    <xf borderId="5" fillId="8" fontId="23" numFmtId="168" xfId="0" applyAlignment="1" applyBorder="1" applyFont="1" applyNumberFormat="1">
      <alignment vertical="bottom"/>
    </xf>
    <xf borderId="4" fillId="0" fontId="23" numFmtId="168" xfId="0" applyAlignment="1" applyBorder="1" applyFont="1" applyNumberFormat="1">
      <alignment vertical="bottom"/>
    </xf>
    <xf borderId="0" fillId="0" fontId="2" numFmtId="168" xfId="0" applyAlignment="1" applyFont="1" applyNumberFormat="1">
      <alignment readingOrder="0"/>
    </xf>
    <xf borderId="5" fillId="8" fontId="2" numFmtId="168" xfId="0" applyBorder="1" applyFont="1" applyNumberFormat="1"/>
    <xf borderId="0" fillId="4" fontId="4" numFmtId="173" xfId="0" applyAlignment="1" applyFont="1" applyNumberFormat="1">
      <alignment readingOrder="0" vertical="bottom"/>
    </xf>
    <xf borderId="0" fillId="4" fontId="4" numFmtId="164" xfId="0" applyAlignment="1" applyFont="1" applyNumberFormat="1">
      <alignment readingOrder="0" vertical="bottom"/>
    </xf>
    <xf borderId="19" fillId="7" fontId="4" numFmtId="164" xfId="0" applyAlignment="1" applyBorder="1" applyFont="1" applyNumberFormat="1">
      <alignment vertical="bottom"/>
    </xf>
    <xf borderId="0" fillId="8" fontId="4" numFmtId="0" xfId="0" applyAlignment="1" applyFont="1">
      <alignment readingOrder="0" vertical="bottom"/>
    </xf>
    <xf borderId="20" fillId="7" fontId="24" numFmtId="0" xfId="0" applyAlignment="1" applyBorder="1" applyFont="1">
      <alignment horizontal="center" vertical="bottom"/>
    </xf>
    <xf borderId="20" fillId="7" fontId="4" numFmtId="0" xfId="0" applyAlignment="1" applyBorder="1" applyFont="1">
      <alignment vertical="bottom"/>
    </xf>
    <xf borderId="0" fillId="0" fontId="9" numFmtId="165" xfId="0" applyAlignment="1" applyFont="1" applyNumberFormat="1">
      <alignment horizontal="right" vertical="bottom"/>
    </xf>
    <xf borderId="20" fillId="7" fontId="40" numFmtId="165" xfId="0" applyAlignment="1" applyBorder="1" applyFont="1" applyNumberFormat="1">
      <alignment horizontal="right" vertical="bottom"/>
    </xf>
    <xf borderId="0" fillId="5" fontId="4" numFmtId="0" xfId="0" applyAlignment="1" applyFont="1">
      <alignment vertical="bottom"/>
    </xf>
    <xf borderId="0" fillId="5" fontId="9" numFmtId="165" xfId="0" applyAlignment="1" applyFont="1" applyNumberFormat="1">
      <alignment horizontal="right" vertical="bottom"/>
    </xf>
    <xf borderId="20" fillId="7" fontId="9" numFmtId="165" xfId="0" applyAlignment="1" applyBorder="1" applyFont="1" applyNumberFormat="1">
      <alignment horizontal="right" vertical="bottom"/>
    </xf>
    <xf borderId="0" fillId="5" fontId="4" numFmtId="165" xfId="0" applyAlignment="1" applyFont="1" applyNumberFormat="1">
      <alignment vertical="bottom"/>
    </xf>
    <xf borderId="20" fillId="7" fontId="4" numFmtId="165" xfId="0" applyAlignment="1" applyBorder="1" applyFont="1" applyNumberFormat="1">
      <alignment vertical="bottom"/>
    </xf>
    <xf borderId="0" fillId="5" fontId="41" numFmtId="0" xfId="0" applyAlignment="1" applyFont="1">
      <alignment vertical="bottom"/>
    </xf>
    <xf borderId="0" fillId="5" fontId="41" numFmtId="165" xfId="0" applyAlignment="1" applyFont="1" applyNumberFormat="1">
      <alignment horizontal="right" readingOrder="0" vertical="bottom"/>
    </xf>
    <xf borderId="20" fillId="7" fontId="42" numFmtId="165" xfId="0" applyAlignment="1" applyBorder="1" applyFont="1" applyNumberFormat="1">
      <alignment horizontal="right" vertical="bottom"/>
    </xf>
    <xf borderId="0" fillId="0" fontId="4" numFmtId="165" xfId="0" applyAlignment="1" applyFont="1" applyNumberFormat="1">
      <alignment horizontal="right" vertical="bottom"/>
    </xf>
    <xf borderId="20" fillId="7" fontId="4" numFmtId="165" xfId="0" applyAlignment="1" applyBorder="1" applyFont="1" applyNumberFormat="1">
      <alignment horizontal="right" vertical="bottom"/>
    </xf>
    <xf borderId="0" fillId="0" fontId="4" numFmtId="165" xfId="0" applyAlignment="1" applyFont="1" applyNumberFormat="1">
      <alignment vertical="bottom"/>
    </xf>
    <xf borderId="0" fillId="0" fontId="24" numFmtId="0" xfId="0" applyAlignment="1" applyFont="1">
      <alignment horizontal="right" readingOrder="0" vertical="bottom"/>
    </xf>
    <xf borderId="20" fillId="7" fontId="24" numFmtId="0" xfId="0" applyAlignment="1" applyBorder="1" applyFont="1">
      <alignment horizontal="right" vertical="bottom"/>
    </xf>
    <xf borderId="0" fillId="5" fontId="4" numFmtId="0" xfId="0" applyAlignment="1" applyFont="1">
      <alignment horizontal="right" readingOrder="0" vertical="bottom"/>
    </xf>
    <xf borderId="20" fillId="7" fontId="4" numFmtId="0" xfId="0" applyAlignment="1" applyBorder="1" applyFont="1">
      <alignment horizontal="right" vertical="bottom"/>
    </xf>
    <xf borderId="0" fillId="9" fontId="41" numFmtId="0" xfId="0" applyAlignment="1" applyFont="1">
      <alignment vertical="bottom"/>
    </xf>
    <xf borderId="21" fillId="7" fontId="4" numFmtId="0" xfId="0" applyAlignment="1" applyBorder="1" applyFont="1">
      <alignment horizontal="right" vertical="bottom"/>
    </xf>
    <xf borderId="5" fillId="8" fontId="23" numFmtId="0" xfId="0" applyAlignment="1" applyBorder="1" applyFont="1">
      <alignment readingOrder="0" vertical="bottom"/>
    </xf>
    <xf borderId="4" fillId="19" fontId="1" numFmtId="0" xfId="0" applyAlignment="1" applyBorder="1" applyFont="1">
      <alignment readingOrder="0" vertical="bottom"/>
    </xf>
    <xf borderId="4" fillId="22" fontId="1" numFmtId="0" xfId="0" applyAlignment="1" applyBorder="1" applyFont="1">
      <alignment readingOrder="0" vertical="bottom"/>
    </xf>
    <xf borderId="22" fillId="8" fontId="23" numFmtId="0" xfId="0" applyAlignment="1" applyBorder="1" applyFont="1">
      <alignment vertical="bottom"/>
    </xf>
    <xf borderId="4" fillId="23" fontId="23" numFmtId="0" xfId="0" applyAlignment="1" applyBorder="1" applyFont="1">
      <alignment readingOrder="0" vertical="bottom"/>
    </xf>
    <xf borderId="8" fillId="0" fontId="23" numFmtId="0" xfId="0" applyAlignment="1" applyBorder="1" applyFont="1">
      <alignment readingOrder="0" vertical="bottom"/>
    </xf>
    <xf borderId="7" fillId="0" fontId="23" numFmtId="1" xfId="0" applyAlignment="1" applyBorder="1" applyFont="1" applyNumberFormat="1">
      <alignment readingOrder="0" vertical="bottom"/>
    </xf>
    <xf borderId="23" fillId="8" fontId="28" numFmtId="0" xfId="0" applyAlignment="1" applyBorder="1" applyFont="1">
      <alignment horizontal="right" vertical="bottom"/>
    </xf>
    <xf borderId="4" fillId="0" fontId="27" numFmtId="0" xfId="0" applyAlignment="1" applyBorder="1" applyFont="1">
      <alignment readingOrder="0" vertical="bottom"/>
    </xf>
    <xf borderId="22" fillId="8" fontId="28" numFmtId="167" xfId="0" applyAlignment="1" applyBorder="1" applyFont="1" applyNumberFormat="1">
      <alignment horizontal="right" vertical="bottom"/>
    </xf>
    <xf borderId="22" fillId="8" fontId="28" numFmtId="0" xfId="0" applyAlignment="1" applyBorder="1" applyFont="1">
      <alignment horizontal="right" vertical="bottom"/>
    </xf>
    <xf borderId="4" fillId="25" fontId="23" numFmtId="0" xfId="0" applyAlignment="1" applyBorder="1" applyFont="1">
      <alignment readingOrder="0" vertical="bottom"/>
    </xf>
    <xf borderId="7" fillId="0" fontId="23" numFmtId="165" xfId="0" applyAlignment="1" applyBorder="1" applyFont="1" applyNumberFormat="1">
      <alignment vertical="bottom"/>
    </xf>
    <xf borderId="4" fillId="26" fontId="23" numFmtId="0" xfId="0" applyAlignment="1" applyBorder="1" applyFont="1">
      <alignment readingOrder="0" vertical="bottom"/>
    </xf>
    <xf borderId="4" fillId="0" fontId="23" numFmtId="0" xfId="0" applyAlignment="1" applyBorder="1" applyFont="1">
      <alignment readingOrder="0" vertical="bottom"/>
    </xf>
    <xf borderId="4" fillId="27" fontId="23" numFmtId="0" xfId="0" applyAlignment="1" applyBorder="1" applyFont="1">
      <alignment readingOrder="0" vertical="bottom"/>
    </xf>
    <xf borderId="22" fillId="8" fontId="31" numFmtId="0" xfId="0" applyBorder="1" applyFont="1"/>
    <xf borderId="4" fillId="28" fontId="25" numFmtId="0" xfId="0" applyAlignment="1" applyBorder="1" applyFont="1">
      <alignment readingOrder="0" vertical="bottom"/>
    </xf>
    <xf borderId="22" fillId="28" fontId="31" numFmtId="0" xfId="0" applyBorder="1" applyFont="1"/>
    <xf borderId="0" fillId="28" fontId="31" numFmtId="0" xfId="0" applyFont="1"/>
    <xf borderId="22" fillId="8" fontId="28" numFmtId="165" xfId="0" applyAlignment="1" applyBorder="1" applyFont="1" applyNumberFormat="1">
      <alignment horizontal="right" vertical="bottom"/>
    </xf>
    <xf borderId="4" fillId="31" fontId="23" numFmtId="0" xfId="0" applyAlignment="1" applyBorder="1" applyFont="1">
      <alignment readingOrder="0" vertical="bottom"/>
    </xf>
    <xf borderId="0" fillId="31" fontId="23" numFmtId="165" xfId="0" applyAlignment="1" applyFont="1" applyNumberFormat="1">
      <alignment horizontal="right" vertical="bottom"/>
    </xf>
    <xf borderId="22" fillId="8" fontId="28" numFmtId="3" xfId="0" applyAlignment="1" applyBorder="1" applyFont="1" applyNumberFormat="1">
      <alignment horizontal="right" vertical="bottom"/>
    </xf>
    <xf borderId="22" fillId="28" fontId="28" numFmtId="3" xfId="0" applyAlignment="1" applyBorder="1" applyFont="1" applyNumberFormat="1">
      <alignment horizontal="right" vertical="bottom"/>
    </xf>
    <xf borderId="0" fillId="28" fontId="28" numFmtId="3" xfId="0" applyAlignment="1" applyFont="1" applyNumberFormat="1">
      <alignment horizontal="right" vertical="bottom"/>
    </xf>
    <xf borderId="4" fillId="20" fontId="23" numFmtId="165" xfId="0" applyAlignment="1" applyBorder="1" applyFont="1" applyNumberFormat="1">
      <alignment readingOrder="0" vertical="bottom"/>
    </xf>
    <xf borderId="0" fillId="0" fontId="38" numFmtId="1" xfId="0" applyAlignment="1" applyFont="1" applyNumberFormat="1">
      <alignment horizontal="right" readingOrder="0" shrinkToFit="0" wrapText="0"/>
    </xf>
    <xf borderId="0" fillId="3" fontId="38" numFmtId="1" xfId="0" applyAlignment="1" applyFont="1" applyNumberFormat="1">
      <alignment horizontal="right" readingOrder="0" shrinkToFit="0" wrapText="0"/>
    </xf>
    <xf borderId="22" fillId="0" fontId="28" numFmtId="3" xfId="0" applyAlignment="1" applyBorder="1" applyFont="1" applyNumberFormat="1">
      <alignment horizontal="right" vertical="bottom"/>
    </xf>
    <xf borderId="0" fillId="0" fontId="28" numFmtId="3" xfId="0" applyAlignment="1" applyFont="1" applyNumberFormat="1">
      <alignment horizontal="right" vertical="bottom"/>
    </xf>
    <xf borderId="0" fillId="28" fontId="23" numFmtId="1" xfId="0" applyAlignment="1" applyFont="1" applyNumberFormat="1">
      <alignment horizontal="right" vertical="bottom"/>
    </xf>
    <xf borderId="22" fillId="0" fontId="28" numFmtId="165" xfId="0" applyAlignment="1" applyBorder="1" applyFont="1" applyNumberFormat="1">
      <alignment horizontal="right" vertical="bottom"/>
    </xf>
    <xf borderId="0" fillId="0" fontId="28" numFmtId="165" xfId="0" applyAlignment="1" applyFont="1" applyNumberFormat="1">
      <alignment horizontal="right" vertical="bottom"/>
    </xf>
    <xf borderId="0" fillId="21" fontId="23" numFmtId="165" xfId="0" applyAlignment="1" applyFont="1" applyNumberFormat="1">
      <alignment horizontal="right" vertical="bottom"/>
    </xf>
    <xf borderId="5" fillId="8" fontId="4" numFmtId="165" xfId="0" applyAlignment="1" applyBorder="1" applyFont="1" applyNumberFormat="1">
      <alignment vertical="bottom"/>
    </xf>
    <xf borderId="0" fillId="8" fontId="4" numFmtId="165" xfId="0" applyAlignment="1" applyFont="1" applyNumberFormat="1">
      <alignment vertical="bottom"/>
    </xf>
    <xf borderId="4" fillId="0" fontId="2" numFmtId="0" xfId="0" applyBorder="1" applyFont="1"/>
    <xf borderId="4" fillId="28" fontId="43" numFmtId="0" xfId="0" applyAlignment="1" applyBorder="1" applyFont="1">
      <alignment readingOrder="0" vertical="bottom"/>
    </xf>
    <xf borderId="4" fillId="18" fontId="44" numFmtId="0" xfId="0" applyAlignment="1" applyBorder="1" applyFont="1">
      <alignment readingOrder="0" vertical="bottom"/>
    </xf>
    <xf borderId="4" fillId="18" fontId="44" numFmtId="0" xfId="0" applyAlignment="1" applyBorder="1" applyFont="1">
      <alignment readingOrder="0" vertical="bottom"/>
    </xf>
    <xf borderId="4" fillId="33" fontId="44" numFmtId="0" xfId="0" applyAlignment="1" applyBorder="1" applyFont="1">
      <alignment readingOrder="0" vertical="bottom"/>
    </xf>
    <xf borderId="0" fillId="33" fontId="23" numFmtId="1" xfId="0" applyAlignment="1" applyFont="1" applyNumberFormat="1">
      <alignment horizontal="right" vertical="bottom"/>
    </xf>
    <xf borderId="4" fillId="0" fontId="44" numFmtId="0" xfId="0" applyAlignment="1" applyBorder="1" applyFont="1">
      <alignment vertical="bottom"/>
    </xf>
    <xf borderId="4" fillId="33" fontId="44" numFmtId="0" xfId="0" applyAlignment="1" applyBorder="1" applyFont="1">
      <alignment readingOrder="0" vertical="bottom"/>
    </xf>
    <xf borderId="0" fillId="33" fontId="44" numFmtId="1" xfId="0" applyAlignment="1" applyFont="1" applyNumberFormat="1">
      <alignment horizontal="left" readingOrder="0" vertical="bottom"/>
    </xf>
    <xf borderId="0" fillId="24" fontId="44" numFmtId="1" xfId="0" applyAlignment="1" applyFont="1" applyNumberFormat="1">
      <alignment readingOrder="0" vertical="bottom"/>
    </xf>
    <xf borderId="4" fillId="18" fontId="23" numFmtId="0" xfId="0" applyAlignment="1" applyBorder="1" applyFont="1">
      <alignment readingOrder="0" vertical="bottom"/>
    </xf>
    <xf borderId="0" fillId="24" fontId="23" numFmtId="165" xfId="0" applyAlignment="1" applyFont="1" applyNumberFormat="1">
      <alignment vertical="bottom"/>
    </xf>
    <xf borderId="4" fillId="33" fontId="23" numFmtId="0" xfId="0" applyAlignment="1" applyBorder="1" applyFont="1">
      <alignment readingOrder="0" vertical="bottom"/>
    </xf>
    <xf borderId="0" fillId="33" fontId="23" numFmtId="165" xfId="0" applyAlignment="1" applyFont="1" applyNumberFormat="1">
      <alignment horizontal="right" vertical="bottom"/>
    </xf>
    <xf borderId="0" fillId="4" fontId="33" numFmtId="165" xfId="0" applyFont="1" applyNumberFormat="1"/>
    <xf borderId="4" fillId="33" fontId="23" numFmtId="0" xfId="0" applyAlignment="1" applyBorder="1" applyFont="1">
      <alignment readingOrder="0" vertical="bottom"/>
    </xf>
    <xf borderId="0" fillId="33" fontId="23" numFmtId="1" xfId="0" applyAlignment="1" applyFont="1" applyNumberFormat="1">
      <alignment horizontal="left" readingOrder="0" vertical="bottom"/>
    </xf>
    <xf borderId="22" fillId="28" fontId="4" numFmtId="0" xfId="0" applyAlignment="1" applyBorder="1" applyFont="1">
      <alignment vertical="bottom"/>
    </xf>
    <xf borderId="0" fillId="28" fontId="4" numFmtId="0" xfId="0" applyAlignment="1" applyFont="1">
      <alignment vertical="bottom"/>
    </xf>
    <xf borderId="22" fillId="8" fontId="28" numFmtId="1" xfId="0" applyAlignment="1" applyBorder="1" applyFont="1" applyNumberFormat="1">
      <alignment horizontal="right" vertical="bottom"/>
    </xf>
    <xf borderId="4" fillId="35" fontId="23" numFmtId="0" xfId="0" applyAlignment="1" applyBorder="1" applyFont="1">
      <alignment readingOrder="0" vertical="bottom"/>
    </xf>
    <xf borderId="0" fillId="16" fontId="23" numFmtId="1" xfId="0" applyAlignment="1" applyFont="1" applyNumberFormat="1">
      <alignment horizontal="right" vertical="bottom"/>
    </xf>
    <xf borderId="22" fillId="8" fontId="28" numFmtId="0" xfId="0" applyAlignment="1" applyBorder="1" applyFont="1">
      <alignment horizontal="right" vertical="bottom"/>
    </xf>
    <xf borderId="0" fillId="8" fontId="4" numFmtId="167" xfId="0" applyAlignment="1" applyFont="1" applyNumberFormat="1">
      <alignment vertical="bottom"/>
    </xf>
    <xf borderId="4" fillId="16" fontId="27" numFmtId="0" xfId="0" applyAlignment="1" applyBorder="1" applyFont="1">
      <alignment vertical="bottom"/>
    </xf>
    <xf borderId="4" fillId="16" fontId="27" numFmtId="0" xfId="0" applyAlignment="1" applyBorder="1" applyFont="1">
      <alignment horizontal="left" readingOrder="0" vertical="bottom"/>
    </xf>
    <xf borderId="22" fillId="8" fontId="4" numFmtId="0" xfId="0" applyAlignment="1" applyBorder="1" applyFont="1">
      <alignment vertical="bottom"/>
    </xf>
    <xf borderId="22" fillId="8" fontId="4" numFmtId="167" xfId="0" applyAlignment="1" applyBorder="1" applyFont="1" applyNumberFormat="1">
      <alignment vertical="bottom"/>
    </xf>
    <xf borderId="4" fillId="14" fontId="23" numFmtId="0" xfId="0" applyAlignment="1" applyBorder="1" applyFont="1">
      <alignment readingOrder="0" vertical="bottom"/>
    </xf>
    <xf borderId="24" fillId="0" fontId="23" numFmtId="165" xfId="0" applyAlignment="1" applyBorder="1" applyFont="1" applyNumberFormat="1">
      <alignment readingOrder="0" vertical="bottom"/>
    </xf>
    <xf borderId="4" fillId="16" fontId="23" numFmtId="1" xfId="0" applyAlignment="1" applyBorder="1" applyFont="1" applyNumberFormat="1">
      <alignment horizontal="left" readingOrder="0" vertical="bottom"/>
    </xf>
    <xf borderId="0" fillId="16" fontId="23" numFmtId="165" xfId="0" applyAlignment="1" applyFont="1" applyNumberFormat="1">
      <alignment horizontal="right" vertical="bottom"/>
    </xf>
    <xf borderId="22" fillId="28" fontId="23" numFmtId="0" xfId="0" applyAlignment="1" applyBorder="1" applyFont="1">
      <alignment vertical="bottom"/>
    </xf>
    <xf borderId="24" fillId="5" fontId="23" numFmtId="165" xfId="0" applyAlignment="1" applyBorder="1" applyFont="1" applyNumberFormat="1">
      <alignment horizontal="right" vertical="bottom"/>
    </xf>
    <xf borderId="0" fillId="5" fontId="23" numFmtId="165" xfId="0" applyAlignment="1" applyFont="1" applyNumberFormat="1">
      <alignment horizontal="right" vertical="bottom"/>
    </xf>
    <xf borderId="0" fillId="16" fontId="23" numFmtId="165" xfId="0" applyAlignment="1" applyFont="1" applyNumberFormat="1">
      <alignment horizontal="right" readingOrder="0" vertical="bottom"/>
    </xf>
    <xf borderId="0" fillId="0" fontId="2" numFmtId="0" xfId="0" applyAlignment="1" applyFont="1">
      <alignment horizontal="right"/>
    </xf>
    <xf borderId="4" fillId="28" fontId="1" numFmtId="0" xfId="0" applyAlignment="1" applyBorder="1" applyFont="1">
      <alignment readingOrder="0" vertical="bottom"/>
    </xf>
    <xf borderId="0" fillId="16" fontId="23" numFmtId="1" xfId="0" applyAlignment="1" applyFont="1" applyNumberFormat="1">
      <alignment readingOrder="0" vertical="bottom"/>
    </xf>
    <xf borderId="22" fillId="8" fontId="4" numFmtId="3" xfId="0" applyAlignment="1" applyBorder="1" applyFont="1" applyNumberFormat="1">
      <alignment vertical="bottom"/>
    </xf>
    <xf borderId="0" fillId="8" fontId="4" numFmtId="3" xfId="0" applyAlignment="1" applyFont="1" applyNumberFormat="1">
      <alignment vertical="bottom"/>
    </xf>
    <xf borderId="0" fillId="3" fontId="4" numFmtId="1" xfId="0" applyAlignment="1" applyFont="1" applyNumberFormat="1">
      <alignment vertical="bottom"/>
    </xf>
    <xf borderId="0" fillId="5" fontId="23" numFmtId="1" xfId="0" applyAlignment="1" applyFont="1" applyNumberFormat="1">
      <alignment readingOrder="0" vertical="bottom"/>
    </xf>
    <xf borderId="4" fillId="0" fontId="27" numFmtId="0" xfId="0" applyAlignment="1" applyBorder="1" applyFont="1">
      <alignment horizontal="left" readingOrder="0" vertical="bottom"/>
    </xf>
    <xf borderId="4" fillId="0" fontId="23" numFmtId="0" xfId="0" applyAlignment="1" applyBorder="1" applyFont="1">
      <alignment horizontal="left" readingOrder="0" vertical="bottom"/>
    </xf>
    <xf borderId="4" fillId="16" fontId="23" numFmtId="1" xfId="0" applyAlignment="1" applyBorder="1" applyFont="1" applyNumberFormat="1">
      <alignment horizontal="left" readingOrder="0" vertical="bottom"/>
    </xf>
    <xf borderId="0" fillId="37" fontId="23" numFmtId="167" xfId="0" applyAlignment="1" applyFont="1" applyNumberFormat="1">
      <alignment horizontal="right" vertical="bottom"/>
    </xf>
    <xf borderId="4" fillId="10" fontId="27" numFmtId="0" xfId="0" applyAlignment="1" applyBorder="1" applyFont="1">
      <alignment readingOrder="0" vertical="bottom"/>
    </xf>
    <xf borderId="4" fillId="34" fontId="45" numFmtId="0" xfId="0" applyAlignment="1" applyBorder="1" applyFont="1">
      <alignment readingOrder="0" vertical="bottom"/>
    </xf>
    <xf borderId="4" fillId="34" fontId="23" numFmtId="0" xfId="0" applyAlignment="1" applyBorder="1" applyFont="1">
      <alignment readingOrder="0" vertical="bottom"/>
    </xf>
    <xf borderId="4" fillId="40" fontId="23" numFmtId="0" xfId="0" applyAlignment="1" applyBorder="1" applyFill="1" applyFont="1">
      <alignment readingOrder="0" vertical="bottom"/>
    </xf>
    <xf borderId="13" fillId="39" fontId="23" numFmtId="0" xfId="0" applyAlignment="1" applyBorder="1" applyFont="1">
      <alignment readingOrder="0" vertical="bottom"/>
    </xf>
    <xf borderId="25" fillId="8" fontId="28" numFmtId="167" xfId="0" applyAlignment="1" applyBorder="1" applyFont="1" applyNumberFormat="1">
      <alignment horizontal="right" vertical="bottom"/>
    </xf>
    <xf borderId="4" fillId="0" fontId="23" numFmtId="167" xfId="0" applyAlignment="1" applyBorder="1" applyFont="1" applyNumberFormat="1">
      <alignment horizontal="right" vertical="bottom"/>
    </xf>
    <xf borderId="4" fillId="0" fontId="23" numFmtId="167" xfId="0" applyAlignment="1" applyBorder="1" applyFont="1" applyNumberFormat="1">
      <alignment readingOrder="0" vertical="bottom"/>
    </xf>
    <xf borderId="4" fillId="0" fontId="23" numFmtId="10" xfId="0" applyAlignment="1" applyBorder="1" applyFont="1" applyNumberFormat="1">
      <alignment readingOrder="0" vertical="bottom"/>
    </xf>
    <xf borderId="26" fillId="8" fontId="28" numFmtId="167" xfId="0" applyAlignment="1" applyBorder="1" applyFont="1" applyNumberFormat="1">
      <alignment horizontal="right" vertical="bottom"/>
    </xf>
    <xf borderId="8" fillId="14" fontId="23" numFmtId="0" xfId="0" applyAlignment="1" applyBorder="1" applyFont="1">
      <alignment readingOrder="0" vertical="bottom"/>
    </xf>
    <xf borderId="4" fillId="14" fontId="27" numFmtId="0" xfId="0" applyAlignment="1" applyBorder="1" applyFont="1">
      <alignment readingOrder="0" vertical="bottom"/>
    </xf>
    <xf borderId="4" fillId="14" fontId="23" numFmtId="0" xfId="0" applyAlignment="1" applyBorder="1" applyFont="1">
      <alignment readingOrder="0" vertical="bottom"/>
    </xf>
    <xf borderId="0" fillId="0" fontId="23" numFmtId="166" xfId="0" applyAlignment="1" applyFont="1" applyNumberFormat="1">
      <alignment horizontal="right" readingOrder="0" vertical="bottom"/>
    </xf>
    <xf borderId="4" fillId="4" fontId="23" numFmtId="0" xfId="0" applyAlignment="1" applyBorder="1" applyFont="1">
      <alignment readingOrder="0" vertical="bottom"/>
    </xf>
    <xf borderId="0" fillId="16" fontId="23" numFmtId="167" xfId="0" applyAlignment="1" applyFont="1" applyNumberFormat="1">
      <alignment vertical="bottom"/>
    </xf>
    <xf borderId="4" fillId="0" fontId="23" numFmtId="167" xfId="0" applyAlignment="1" applyBorder="1" applyFont="1" applyNumberFormat="1">
      <alignment vertical="bottom"/>
    </xf>
    <xf borderId="0" fillId="39" fontId="23" numFmtId="0" xfId="0" applyAlignment="1" applyFont="1">
      <alignment readingOrder="0" vertical="bottom"/>
    </xf>
    <xf borderId="27" fillId="8" fontId="28" numFmtId="167" xfId="0" applyAlignment="1" applyBorder="1" applyFont="1" applyNumberFormat="1">
      <alignment horizontal="right" vertical="bottom"/>
    </xf>
    <xf borderId="4" fillId="39" fontId="23" numFmtId="0" xfId="0" applyAlignment="1" applyBorder="1" applyFont="1">
      <alignment readingOrder="0" vertical="bottom"/>
    </xf>
    <xf borderId="4" fillId="0" fontId="23" numFmtId="10" xfId="0" applyAlignment="1" applyBorder="1" applyFont="1" applyNumberFormat="1">
      <alignment vertical="bottom"/>
    </xf>
    <xf borderId="22" fillId="8" fontId="2" numFmtId="0" xfId="0" applyBorder="1" applyFont="1"/>
    <xf borderId="10" fillId="0" fontId="27" numFmtId="1" xfId="0" applyAlignment="1" applyBorder="1" applyFont="1" applyNumberFormat="1">
      <alignment horizontal="right" vertical="bottom"/>
    </xf>
    <xf borderId="4" fillId="0" fontId="46" numFmtId="0" xfId="0" applyAlignment="1" applyBorder="1" applyFont="1">
      <alignment readingOrder="0" vertical="bottom"/>
    </xf>
    <xf borderId="0" fillId="5" fontId="46" numFmtId="165" xfId="0" applyAlignment="1" applyFont="1" applyNumberFormat="1">
      <alignment vertical="bottom"/>
    </xf>
    <xf borderId="22" fillId="8" fontId="47" numFmtId="0" xfId="0" applyAlignment="1" applyBorder="1" applyFont="1">
      <alignment horizontal="right" vertical="bottom"/>
    </xf>
    <xf borderId="0" fillId="0" fontId="46" numFmtId="165" xfId="0" applyAlignment="1" applyFont="1" applyNumberFormat="1">
      <alignment vertical="bottom"/>
    </xf>
    <xf borderId="8" fillId="0" fontId="46" numFmtId="0" xfId="0" applyAlignment="1" applyBorder="1" applyFont="1">
      <alignment readingOrder="0" vertical="bottom"/>
    </xf>
    <xf borderId="17" fillId="0" fontId="23" numFmtId="0" xfId="0" applyAlignment="1" applyBorder="1" applyFont="1">
      <alignment horizontal="right" vertical="bottom"/>
    </xf>
    <xf borderId="4" fillId="28" fontId="48" numFmtId="0" xfId="0" applyAlignment="1" applyBorder="1" applyFont="1">
      <alignment horizontal="center" readingOrder="0" vertical="center"/>
    </xf>
    <xf borderId="1" fillId="8" fontId="28" numFmtId="3" xfId="0" applyAlignment="1" applyBorder="1" applyFont="1" applyNumberFormat="1">
      <alignment horizontal="right" vertical="bottom"/>
    </xf>
    <xf borderId="4" fillId="0" fontId="1" numFmtId="0" xfId="0" applyAlignment="1" applyBorder="1" applyFont="1">
      <alignment vertical="bottom"/>
    </xf>
    <xf borderId="22" fillId="8" fontId="49" numFmtId="0" xfId="0" applyAlignment="1" applyBorder="1" applyFont="1">
      <alignment horizontal="right" vertical="bottom"/>
    </xf>
    <xf borderId="0" fillId="0" fontId="50" numFmtId="0" xfId="0" applyAlignment="1" applyFont="1">
      <alignment vertical="bottom"/>
    </xf>
    <xf borderId="22" fillId="8" fontId="51" numFmtId="0" xfId="0" applyAlignment="1" applyBorder="1" applyFont="1">
      <alignment horizontal="right" vertical="bottom"/>
    </xf>
    <xf borderId="4" fillId="0" fontId="23" numFmtId="165" xfId="0" applyAlignment="1" applyBorder="1" applyFont="1" applyNumberFormat="1">
      <alignment readingOrder="0" vertical="bottom"/>
    </xf>
    <xf borderId="4" fillId="14" fontId="52" numFmtId="0" xfId="0" applyAlignment="1" applyBorder="1" applyFont="1">
      <alignment readingOrder="0" vertical="bottom"/>
    </xf>
    <xf borderId="4" fillId="14" fontId="53" numFmtId="0" xfId="0" applyAlignment="1" applyBorder="1" applyFont="1">
      <alignment readingOrder="0" vertical="bottom"/>
    </xf>
    <xf borderId="4" fillId="16" fontId="52" numFmtId="1" xfId="0" applyAlignment="1" applyBorder="1" applyFont="1" applyNumberFormat="1">
      <alignment horizontal="left" readingOrder="0" vertical="bottom"/>
    </xf>
    <xf borderId="4" fillId="3" fontId="48" numFmtId="0" xfId="0" applyAlignment="1" applyBorder="1" applyFont="1">
      <alignment horizontal="center" readingOrder="0" vertical="center"/>
    </xf>
    <xf borderId="0" fillId="3" fontId="1" numFmtId="0" xfId="0" applyAlignment="1" applyFont="1">
      <alignment vertical="bottom"/>
    </xf>
    <xf borderId="0" fillId="3" fontId="49" numFmtId="3" xfId="0" applyAlignment="1" applyFont="1" applyNumberFormat="1">
      <alignment horizontal="right" vertical="bottom"/>
    </xf>
    <xf borderId="0" fillId="0" fontId="54" numFmtId="168" xfId="0" applyAlignment="1" applyFont="1" applyNumberFormat="1">
      <alignment vertical="bottom"/>
    </xf>
    <xf borderId="4" fillId="38" fontId="52" numFmtId="0" xfId="0" applyAlignment="1" applyBorder="1" applyFont="1">
      <alignment readingOrder="0" vertical="bottom"/>
    </xf>
    <xf borderId="4" fillId="3" fontId="27" numFmtId="0" xfId="0" applyAlignment="1" applyBorder="1" applyFont="1">
      <alignment horizontal="left" readingOrder="0" vertical="bottom"/>
    </xf>
    <xf borderId="0" fillId="3" fontId="28" numFmtId="3" xfId="0" applyAlignment="1" applyFont="1" applyNumberFormat="1">
      <alignment horizontal="right" vertical="bottom"/>
    </xf>
    <xf borderId="4" fillId="28" fontId="48" numFmtId="0" xfId="0" applyAlignment="1" applyBorder="1" applyFont="1">
      <alignment horizontal="center"/>
    </xf>
    <xf borderId="9" fillId="4" fontId="23" numFmtId="0" xfId="0" applyAlignment="1" applyBorder="1" applyFont="1">
      <alignment vertical="bottom"/>
    </xf>
    <xf borderId="0" fillId="4" fontId="23" numFmtId="167" xfId="0" applyAlignment="1" applyFont="1" applyNumberFormat="1">
      <alignment horizontal="right" vertical="bottom"/>
    </xf>
    <xf borderId="4" fillId="5" fontId="23" numFmtId="0" xfId="0" applyAlignment="1" applyBorder="1" applyFont="1">
      <alignment vertical="bottom"/>
    </xf>
    <xf borderId="1" fillId="8" fontId="31" numFmtId="0" xfId="0" applyBorder="1" applyFont="1"/>
    <xf borderId="0" fillId="21" fontId="23" numFmtId="1" xfId="0" applyAlignment="1" applyFont="1" applyNumberFormat="1">
      <alignment horizontal="right" vertical="bottom"/>
    </xf>
    <xf borderId="4" fillId="0" fontId="24" numFmtId="0" xfId="0" applyAlignment="1" applyBorder="1" applyFont="1">
      <alignment readingOrder="0" vertical="bottom"/>
    </xf>
    <xf borderId="4" fillId="35" fontId="27" numFmtId="0" xfId="0" applyAlignment="1" applyBorder="1" applyFont="1">
      <alignment vertical="bottom"/>
    </xf>
    <xf borderId="0" fillId="35" fontId="2" numFmtId="0" xfId="0" applyFont="1"/>
    <xf borderId="1" fillId="8" fontId="2" numFmtId="0" xfId="0" applyBorder="1" applyFont="1"/>
    <xf borderId="1" fillId="8" fontId="4" numFmtId="0" xfId="0" applyAlignment="1" applyBorder="1" applyFont="1">
      <alignment vertical="bottom"/>
    </xf>
    <xf borderId="4" fillId="16" fontId="23" numFmtId="1" xfId="0" applyAlignment="1" applyBorder="1" applyFont="1" applyNumberFormat="1">
      <alignment vertical="bottom"/>
    </xf>
    <xf borderId="28" fillId="14" fontId="23" numFmtId="0" xfId="0" applyAlignment="1" applyBorder="1" applyFont="1">
      <alignment vertical="bottom"/>
    </xf>
    <xf borderId="0" fillId="24" fontId="23" numFmtId="1" xfId="0" applyAlignment="1" applyFont="1" applyNumberFormat="1">
      <alignment vertical="bottom"/>
    </xf>
    <xf borderId="8" fillId="16" fontId="23" numFmtId="1" xfId="0" applyAlignment="1" applyBorder="1" applyFont="1" applyNumberFormat="1">
      <alignment vertical="bottom"/>
    </xf>
    <xf borderId="7" fillId="16" fontId="23" numFmtId="165" xfId="0" applyAlignment="1" applyBorder="1" applyFont="1" applyNumberFormat="1">
      <alignment horizontal="right" readingOrder="0" vertical="bottom"/>
    </xf>
    <xf borderId="9" fillId="28" fontId="1" numFmtId="0" xfId="0" applyAlignment="1" applyBorder="1" applyFont="1">
      <alignment vertical="bottom"/>
    </xf>
    <xf borderId="1" fillId="8" fontId="28" numFmtId="165" xfId="0" applyAlignment="1" applyBorder="1" applyFont="1" applyNumberFormat="1">
      <alignment horizontal="right" vertical="bottom"/>
    </xf>
    <xf borderId="29" fillId="41" fontId="4" numFmtId="0" xfId="0" applyAlignment="1" applyBorder="1" applyFill="1" applyFont="1">
      <alignment vertical="bottom"/>
    </xf>
    <xf borderId="0" fillId="41" fontId="33" numFmtId="0" xfId="0" applyAlignment="1" applyFont="1">
      <alignment horizontal="right"/>
    </xf>
    <xf borderId="29" fillId="36" fontId="27" numFmtId="0" xfId="0" applyAlignment="1" applyBorder="1" applyFont="1">
      <alignment vertical="bottom"/>
    </xf>
    <xf borderId="10" fillId="0" fontId="23" numFmtId="0" xfId="0" applyAlignment="1" applyBorder="1" applyFont="1">
      <alignment vertical="bottom"/>
    </xf>
    <xf borderId="4" fillId="42" fontId="23" numFmtId="0" xfId="0" applyAlignment="1" applyBorder="1" applyFill="1" applyFont="1">
      <alignment vertical="bottom"/>
    </xf>
    <xf borderId="0" fillId="37" fontId="23" numFmtId="167" xfId="0" applyAlignment="1" applyFont="1" applyNumberFormat="1">
      <alignment horizontal="right" readingOrder="0" vertical="bottom"/>
    </xf>
    <xf borderId="0" fillId="0" fontId="33" numFmtId="167" xfId="0" applyFont="1" applyNumberFormat="1"/>
    <xf borderId="1" fillId="8" fontId="28" numFmtId="167" xfId="0" applyAlignment="1" applyBorder="1" applyFont="1" applyNumberFormat="1">
      <alignment horizontal="right" vertical="bottom"/>
    </xf>
    <xf borderId="10" fillId="0" fontId="23" numFmtId="167" xfId="0" applyAlignment="1" applyBorder="1" applyFont="1" applyNumberFormat="1">
      <alignment horizontal="right" readingOrder="0" vertical="bottom"/>
    </xf>
    <xf borderId="8" fillId="30" fontId="23" numFmtId="0" xfId="0" applyAlignment="1" applyBorder="1" applyFont="1">
      <alignment vertical="bottom"/>
    </xf>
    <xf borderId="30" fillId="8" fontId="28" numFmtId="167" xfId="0" applyAlignment="1" applyBorder="1" applyFont="1" applyNumberFormat="1">
      <alignment horizontal="right" vertical="bottom"/>
    </xf>
    <xf borderId="0" fillId="3" fontId="23" numFmtId="167" xfId="0" applyAlignment="1" applyFont="1" applyNumberFormat="1">
      <alignment horizontal="right" readingOrder="0" vertical="bottom"/>
    </xf>
    <xf borderId="0" fillId="8" fontId="23" numFmtId="167" xfId="0" applyAlignment="1" applyFont="1" applyNumberFormat="1">
      <alignment horizontal="right" readingOrder="0" vertical="bottom"/>
    </xf>
    <xf borderId="31" fillId="8" fontId="28" numFmtId="167" xfId="0" applyAlignment="1" applyBorder="1" applyFont="1" applyNumberFormat="1">
      <alignment horizontal="right" vertical="bottom"/>
    </xf>
    <xf borderId="9" fillId="30" fontId="23" numFmtId="0" xfId="0" applyAlignment="1" applyBorder="1" applyFont="1">
      <alignment vertical="bottom"/>
    </xf>
    <xf borderId="10" fillId="8" fontId="23" numFmtId="167" xfId="0" applyAlignment="1" applyBorder="1" applyFont="1" applyNumberFormat="1">
      <alignment horizontal="right" readingOrder="0" vertical="bottom"/>
    </xf>
    <xf borderId="7" fillId="8" fontId="23" numFmtId="167" xfId="0" applyAlignment="1" applyBorder="1" applyFont="1" applyNumberFormat="1">
      <alignment horizontal="right" readingOrder="0" vertical="bottom"/>
    </xf>
    <xf borderId="0" fillId="39" fontId="23" numFmtId="167" xfId="0" applyAlignment="1" applyFont="1" applyNumberFormat="1">
      <alignment horizontal="right" readingOrder="0" vertical="bottom"/>
    </xf>
    <xf borderId="0" fillId="16" fontId="23" numFmtId="167" xfId="0" applyAlignment="1" applyFont="1" applyNumberFormat="1">
      <alignment horizontal="right" readingOrder="0" vertical="bottom"/>
    </xf>
    <xf borderId="13" fillId="39" fontId="27" numFmtId="0" xfId="0" applyAlignment="1" applyBorder="1" applyFont="1">
      <alignment vertical="bottom"/>
    </xf>
    <xf borderId="32" fillId="39" fontId="27" numFmtId="0" xfId="0" applyAlignment="1" applyBorder="1" applyFont="1">
      <alignment vertical="bottom"/>
    </xf>
    <xf borderId="33" fillId="0" fontId="23" numFmtId="167" xfId="0" applyAlignment="1" applyBorder="1" applyFont="1" applyNumberFormat="1">
      <alignment horizontal="right" readingOrder="0" vertical="bottom"/>
    </xf>
    <xf borderId="16" fillId="0" fontId="23" numFmtId="10" xfId="0" applyAlignment="1" applyBorder="1" applyFont="1" applyNumberFormat="1">
      <alignment horizontal="right" vertical="bottom"/>
    </xf>
    <xf borderId="17" fillId="0" fontId="23" numFmtId="10" xfId="0" applyAlignment="1" applyBorder="1" applyFont="1" applyNumberFormat="1">
      <alignment horizontal="right" readingOrder="0" vertical="bottom"/>
    </xf>
    <xf borderId="13" fillId="5" fontId="27" numFmtId="0" xfId="0" applyAlignment="1" applyBorder="1" applyFont="1">
      <alignment vertical="bottom"/>
    </xf>
    <xf borderId="32" fillId="8" fontId="27" numFmtId="0" xfId="0" applyAlignment="1" applyBorder="1" applyFont="1">
      <alignment vertical="bottom"/>
    </xf>
    <xf borderId="4" fillId="24" fontId="23" numFmtId="0" xfId="0" applyAlignment="1" applyBorder="1" applyFont="1">
      <alignment readingOrder="0" vertical="bottom"/>
    </xf>
    <xf borderId="9" fillId="4" fontId="23" numFmtId="0" xfId="0" applyAlignment="1" applyBorder="1" applyFont="1">
      <alignment readingOrder="0"/>
    </xf>
    <xf borderId="4" fillId="5" fontId="23" numFmtId="0" xfId="0" applyAlignment="1" applyBorder="1" applyFont="1">
      <alignment readingOrder="0"/>
    </xf>
    <xf borderId="4" fillId="8" fontId="23" numFmtId="0" xfId="0" applyAlignment="1" applyBorder="1" applyFont="1">
      <alignment readingOrder="0" vertical="bottom"/>
    </xf>
    <xf borderId="0" fillId="8" fontId="23" numFmtId="165" xfId="0" applyAlignment="1" applyFont="1" applyNumberFormat="1">
      <alignment vertical="bottom"/>
    </xf>
    <xf borderId="1" fillId="8" fontId="23" numFmtId="3" xfId="0" applyAlignment="1" applyBorder="1" applyFont="1" applyNumberFormat="1">
      <alignment readingOrder="0" vertical="bottom"/>
    </xf>
    <xf borderId="4" fillId="35" fontId="27" numFmtId="0" xfId="0" applyAlignment="1" applyBorder="1" applyFont="1">
      <alignment readingOrder="0"/>
    </xf>
    <xf borderId="4" fillId="0" fontId="27" numFmtId="0" xfId="0" applyAlignment="1" applyBorder="1" applyFont="1">
      <alignment readingOrder="0"/>
    </xf>
    <xf borderId="8" fillId="16" fontId="23" numFmtId="1" xfId="0" applyAlignment="1" applyBorder="1" applyFont="1" applyNumberFormat="1">
      <alignment horizontal="left" readingOrder="0" vertical="bottom"/>
    </xf>
    <xf borderId="9" fillId="28" fontId="1" numFmtId="0" xfId="0" applyAlignment="1" applyBorder="1" applyFont="1">
      <alignment readingOrder="0" vertical="bottom"/>
    </xf>
    <xf borderId="29" fillId="41" fontId="2" numFmtId="0" xfId="0" applyBorder="1" applyFont="1"/>
    <xf borderId="29" fillId="36" fontId="27" numFmtId="0" xfId="0" applyAlignment="1" applyBorder="1" applyFont="1">
      <alignment readingOrder="0" vertical="bottom"/>
    </xf>
    <xf borderId="4" fillId="42" fontId="23" numFmtId="0" xfId="0" applyAlignment="1" applyBorder="1" applyFont="1">
      <alignment readingOrder="0" vertical="bottom"/>
    </xf>
    <xf borderId="9" fillId="30" fontId="27" numFmtId="0" xfId="0" applyAlignment="1" applyBorder="1" applyFont="1">
      <alignment readingOrder="0" vertical="bottom"/>
    </xf>
    <xf borderId="4" fillId="30" fontId="27" numFmtId="0" xfId="0" applyAlignment="1" applyBorder="1" applyFont="1">
      <alignment readingOrder="0" vertical="bottom"/>
    </xf>
    <xf borderId="8" fillId="30" fontId="27" numFmtId="0" xfId="0" applyAlignment="1" applyBorder="1" applyFont="1">
      <alignment readingOrder="0" vertical="bottom"/>
    </xf>
    <xf borderId="9" fillId="30" fontId="55" numFmtId="0" xfId="0" applyAlignment="1" applyBorder="1" applyFont="1">
      <alignment readingOrder="0" vertical="bottom"/>
    </xf>
    <xf borderId="8" fillId="30" fontId="23" numFmtId="0" xfId="0" applyAlignment="1" applyBorder="1" applyFont="1">
      <alignment readingOrder="0" vertical="bottom"/>
    </xf>
    <xf borderId="4" fillId="30" fontId="23" numFmtId="0" xfId="0" applyAlignment="1" applyBorder="1" applyFont="1">
      <alignment readingOrder="0" vertical="bottom"/>
    </xf>
    <xf borderId="8" fillId="30" fontId="23" numFmtId="0" xfId="0" applyAlignment="1" applyBorder="1" applyFont="1">
      <alignment readingOrder="0" vertical="bottom"/>
    </xf>
    <xf borderId="9" fillId="30" fontId="23" numFmtId="0" xfId="0" applyAlignment="1" applyBorder="1" applyFont="1">
      <alignment readingOrder="0" vertical="bottom"/>
    </xf>
    <xf borderId="13" fillId="39" fontId="55" numFmtId="0" xfId="0" applyAlignment="1" applyBorder="1" applyFont="1">
      <alignment readingOrder="0" vertical="bottom"/>
    </xf>
    <xf borderId="4" fillId="0" fontId="23" numFmtId="165" xfId="0" applyAlignment="1" applyBorder="1" applyFont="1" applyNumberFormat="1">
      <alignment horizontal="right" readingOrder="0" vertical="bottom"/>
    </xf>
    <xf borderId="32" fillId="39" fontId="55" numFmtId="0" xfId="0" applyAlignment="1" applyBorder="1" applyFont="1">
      <alignment readingOrder="0" vertical="bottom"/>
    </xf>
    <xf borderId="16" fillId="0" fontId="23" numFmtId="10" xfId="0" applyAlignment="1" applyBorder="1" applyFont="1" applyNumberFormat="1">
      <alignment horizontal="right" readingOrder="0" vertical="bottom"/>
    </xf>
    <xf borderId="13" fillId="5" fontId="55" numFmtId="0" xfId="0" applyAlignment="1" applyBorder="1" applyFont="1">
      <alignment readingOrder="0" vertical="bottom"/>
    </xf>
    <xf borderId="32" fillId="8" fontId="55" numFmtId="0" xfId="0" applyAlignment="1" applyBorder="1" applyFont="1">
      <alignment readingOrder="0" vertical="bottom"/>
    </xf>
    <xf borderId="4" fillId="0" fontId="45" numFmtId="0" xfId="0" applyAlignment="1" applyBorder="1" applyFont="1">
      <alignment readingOrder="0" vertical="bottom"/>
    </xf>
    <xf borderId="0" fillId="5" fontId="23" numFmtId="167" xfId="0" applyAlignment="1" applyFont="1" applyNumberFormat="1">
      <alignment horizontal="right" readingOrder="0" shrinkToFit="0" vertical="bottom" wrapText="1"/>
    </xf>
    <xf borderId="0" fillId="21" fontId="27" numFmtId="167" xfId="0" applyAlignment="1" applyFont="1" applyNumberFormat="1">
      <alignment horizontal="right" shrinkToFit="0" vertical="bottom" wrapText="1"/>
    </xf>
    <xf borderId="0" fillId="5" fontId="23" numFmtId="0" xfId="0" applyAlignment="1" applyFont="1">
      <alignment horizontal="right" readingOrder="0" vertical="bottom"/>
    </xf>
    <xf borderId="0" fillId="21" fontId="27" numFmtId="0" xfId="0" applyAlignment="1" applyFont="1">
      <alignment readingOrder="0" vertical="bottom"/>
    </xf>
    <xf borderId="4" fillId="5" fontId="23" numFmtId="0" xfId="0" applyAlignment="1" applyBorder="1" applyFont="1">
      <alignment readingOrder="0" vertical="bottom"/>
    </xf>
    <xf borderId="0" fillId="5" fontId="23" numFmtId="165" xfId="0" applyAlignment="1" applyFont="1" applyNumberFormat="1">
      <alignment readingOrder="0" vertical="bottom"/>
    </xf>
    <xf borderId="4" fillId="16" fontId="27" numFmtId="1" xfId="0" applyAlignment="1" applyBorder="1" applyFont="1" applyNumberFormat="1">
      <alignment horizontal="left" readingOrder="0" vertical="bottom"/>
    </xf>
    <xf borderId="0" fillId="16" fontId="27" numFmtId="165" xfId="0" applyAlignment="1" applyFont="1" applyNumberFormat="1">
      <alignment vertical="bottom"/>
    </xf>
    <xf borderId="0" fillId="3" fontId="23" numFmtId="0" xfId="0" applyAlignment="1" applyFont="1">
      <alignment readingOrder="0" vertical="bottom"/>
    </xf>
    <xf borderId="0" fillId="5" fontId="23" numFmtId="0" xfId="0" applyAlignment="1" applyFont="1">
      <alignment readingOrder="0" vertical="bottom"/>
    </xf>
    <xf borderId="0" fillId="16" fontId="27" numFmtId="0" xfId="0" applyAlignment="1" applyFont="1">
      <alignment vertical="bottom"/>
    </xf>
    <xf borderId="4" fillId="13" fontId="23" numFmtId="0" xfId="0" applyAlignment="1" applyBorder="1" applyFont="1">
      <alignment readingOrder="0" vertical="bottom"/>
    </xf>
    <xf borderId="4" fillId="43" fontId="27" numFmtId="0" xfId="0" applyAlignment="1" applyBorder="1" applyFill="1" applyFont="1">
      <alignment readingOrder="0" vertical="bottom"/>
    </xf>
    <xf borderId="0" fillId="43" fontId="27" numFmtId="167" xfId="0" applyAlignment="1" applyFont="1" applyNumberFormat="1">
      <alignment horizontal="right" readingOrder="0" vertical="bottom"/>
    </xf>
    <xf borderId="0" fillId="43" fontId="27" numFmtId="0" xfId="0" applyAlignment="1" applyFont="1">
      <alignment vertical="bottom"/>
    </xf>
    <xf borderId="4" fillId="44" fontId="2" numFmtId="0" xfId="0" applyBorder="1" applyFill="1" applyFont="1"/>
    <xf borderId="0" fillId="44" fontId="2" numFmtId="0" xfId="0" applyFont="1"/>
    <xf borderId="0" fillId="16" fontId="27" numFmtId="165" xfId="0" applyAlignment="1" applyFont="1" applyNumberFormat="1">
      <alignment horizontal="right" vertical="bottom"/>
    </xf>
    <xf borderId="0" fillId="16" fontId="27" numFmtId="165" xfId="0" applyAlignment="1" applyFont="1" applyNumberFormat="1">
      <alignment readingOrder="0" vertical="bottom"/>
    </xf>
    <xf borderId="4" fillId="12" fontId="27" numFmtId="0" xfId="0" applyAlignment="1" applyBorder="1" applyFont="1">
      <alignment readingOrder="0" vertical="bottom"/>
    </xf>
    <xf borderId="0" fillId="12" fontId="27" numFmtId="165" xfId="0" applyAlignment="1" applyFont="1" applyNumberFormat="1">
      <alignment horizontal="right" vertical="bottom"/>
    </xf>
    <xf borderId="22" fillId="8" fontId="23" numFmtId="0" xfId="0" applyAlignment="1" applyBorder="1" applyFont="1">
      <alignment readingOrder="0" vertical="bottom"/>
    </xf>
    <xf borderId="4" fillId="4" fontId="46" numFmtId="165" xfId="0" applyAlignment="1" applyBorder="1" applyFont="1" applyNumberFormat="1">
      <alignment horizontal="left" readingOrder="0" vertical="bottom"/>
    </xf>
    <xf borderId="0" fillId="0" fontId="46" numFmtId="165" xfId="0" applyAlignment="1" applyFont="1" applyNumberFormat="1">
      <alignment horizontal="left" readingOrder="0" vertical="bottom"/>
    </xf>
    <xf borderId="22" fillId="8" fontId="46" numFmtId="165" xfId="0" applyAlignment="1" applyBorder="1" applyFont="1" applyNumberFormat="1">
      <alignment horizontal="left" readingOrder="0" vertical="bottom"/>
    </xf>
    <xf borderId="0" fillId="4" fontId="23" numFmtId="0" xfId="0" applyAlignment="1" applyFont="1">
      <alignment vertical="bottom"/>
    </xf>
    <xf borderId="34" fillId="14" fontId="23" numFmtId="0" xfId="0" applyAlignment="1" applyBorder="1" applyFont="1">
      <alignment vertical="bottom"/>
    </xf>
    <xf borderId="0" fillId="9" fontId="23" numFmtId="1" xfId="0" applyAlignment="1" applyFont="1" applyNumberFormat="1">
      <alignment readingOrder="0" vertical="bottom"/>
    </xf>
    <xf borderId="4" fillId="0" fontId="31" numFmtId="0" xfId="0" applyAlignment="1" applyBorder="1" applyFont="1">
      <alignment vertical="bottom"/>
    </xf>
    <xf borderId="0" fillId="21" fontId="27" numFmtId="0" xfId="0" applyAlignment="1" applyFont="1">
      <alignment vertical="bottom"/>
    </xf>
    <xf borderId="0" fillId="35" fontId="4" numFmtId="0" xfId="0" applyAlignment="1" applyFont="1">
      <alignment vertical="bottom"/>
    </xf>
    <xf borderId="0" fillId="4" fontId="4" numFmtId="1" xfId="0" applyAlignment="1" applyFont="1" applyNumberFormat="1">
      <alignment vertical="bottom"/>
    </xf>
    <xf borderId="0" fillId="24" fontId="4" numFmtId="165" xfId="0" applyAlignment="1" applyFont="1" applyNumberFormat="1">
      <alignment vertical="bottom"/>
    </xf>
    <xf borderId="0" fillId="24" fontId="4" numFmtId="1" xfId="0" applyAlignment="1" applyFont="1" applyNumberFormat="1">
      <alignment vertical="bottom"/>
    </xf>
    <xf borderId="7" fillId="16" fontId="23" numFmtId="165" xfId="0" applyAlignment="1" applyBorder="1" applyFont="1" applyNumberFormat="1">
      <alignment horizontal="right" vertical="bottom"/>
    </xf>
    <xf borderId="0" fillId="9" fontId="4" numFmtId="1" xfId="0" applyAlignment="1" applyFont="1" applyNumberFormat="1">
      <alignment vertical="bottom"/>
    </xf>
    <xf borderId="0" fillId="0" fontId="4" numFmtId="1" xfId="0" applyAlignment="1" applyFont="1" applyNumberFormat="1">
      <alignment vertical="bottom"/>
    </xf>
    <xf borderId="0" fillId="16" fontId="4" numFmtId="1" xfId="0" applyAlignment="1" applyFont="1" applyNumberFormat="1">
      <alignment vertical="bottom"/>
    </xf>
    <xf borderId="4" fillId="4" fontId="4" numFmtId="0" xfId="0" applyAlignment="1" applyBorder="1" applyFont="1">
      <alignment vertical="bottom"/>
    </xf>
    <xf borderId="4" fillId="12" fontId="23" numFmtId="0" xfId="0" applyAlignment="1" applyBorder="1" applyFont="1">
      <alignment readingOrder="0" vertical="bottom"/>
    </xf>
    <xf borderId="0" fillId="12" fontId="23" numFmtId="1" xfId="0" applyAlignment="1" applyFont="1" applyNumberFormat="1">
      <alignment horizontal="right" vertical="bottom"/>
    </xf>
    <xf borderId="1" fillId="8" fontId="23" numFmtId="0" xfId="0" applyAlignment="1" applyBorder="1" applyFont="1">
      <alignment readingOrder="0" vertical="bottom"/>
    </xf>
    <xf borderId="0" fillId="0" fontId="38" numFmtId="0" xfId="0" applyAlignment="1" applyFont="1">
      <alignment horizontal="right" readingOrder="0" shrinkToFit="0" wrapText="0"/>
    </xf>
    <xf borderId="0" fillId="0" fontId="23" numFmtId="3" xfId="0" applyAlignment="1" applyFont="1" applyNumberFormat="1">
      <alignment readingOrder="0" vertical="bottom"/>
    </xf>
    <xf borderId="7" fillId="30" fontId="27" numFmtId="0" xfId="0" applyAlignment="1" applyBorder="1" applyFont="1">
      <alignment readingOrder="0" vertical="bottom"/>
    </xf>
    <xf borderId="7" fillId="8" fontId="28" numFmtId="167" xfId="0" applyAlignment="1" applyBorder="1" applyFont="1" applyNumberFormat="1">
      <alignment horizontal="right" vertical="bottom"/>
    </xf>
    <xf borderId="1" fillId="0" fontId="2" numFmtId="0" xfId="0" applyBorder="1" applyFont="1"/>
    <xf borderId="0" fillId="45" fontId="2" numFmtId="0" xfId="0" applyAlignment="1" applyFill="1" applyFont="1">
      <alignment horizontal="center" readingOrder="0"/>
    </xf>
    <xf borderId="0" fillId="3" fontId="56" numFmtId="0" xfId="0" applyAlignment="1" applyFont="1">
      <alignment horizontal="left" readingOrder="0"/>
    </xf>
    <xf borderId="35" fillId="46" fontId="57" numFmtId="0" xfId="0" applyAlignment="1" applyBorder="1" applyFill="1" applyFont="1">
      <alignment horizontal="center" readingOrder="0"/>
    </xf>
    <xf borderId="36" fillId="0" fontId="58" numFmtId="0" xfId="0" applyBorder="1" applyFont="1"/>
    <xf borderId="35" fillId="46" fontId="5" numFmtId="0" xfId="0" applyAlignment="1" applyBorder="1" applyFont="1">
      <alignment horizontal="center" readingOrder="0"/>
    </xf>
    <xf borderId="0" fillId="47" fontId="5" numFmtId="0" xfId="0" applyAlignment="1" applyFill="1" applyFont="1">
      <alignment horizontal="center" readingOrder="0"/>
    </xf>
    <xf borderId="0" fillId="47" fontId="3" numFmtId="0" xfId="0" applyAlignment="1" applyFont="1">
      <alignment horizontal="center" readingOrder="0"/>
    </xf>
    <xf borderId="0" fillId="3" fontId="5" numFmtId="0" xfId="0" applyAlignment="1" applyFont="1">
      <alignment horizontal="center" readingOrder="0"/>
    </xf>
    <xf borderId="35" fillId="46" fontId="59" numFmtId="0" xfId="0" applyAlignment="1" applyBorder="1" applyFont="1">
      <alignment horizontal="center" vertical="bottom"/>
    </xf>
    <xf borderId="0" fillId="3" fontId="59" numFmtId="0" xfId="0" applyAlignment="1" applyFont="1">
      <alignment horizontal="center" vertical="bottom"/>
    </xf>
    <xf borderId="0" fillId="3" fontId="60" numFmtId="165" xfId="0" applyAlignment="1" applyFont="1" applyNumberFormat="1">
      <alignment readingOrder="0"/>
    </xf>
    <xf borderId="29" fillId="3" fontId="8" numFmtId="0" xfId="0" applyAlignment="1" applyBorder="1" applyFont="1">
      <alignment readingOrder="0"/>
    </xf>
    <xf borderId="29" fillId="13" fontId="8" numFmtId="165" xfId="0" applyAlignment="1" applyBorder="1" applyFont="1" applyNumberFormat="1">
      <alignment horizontal="center" readingOrder="0"/>
    </xf>
    <xf borderId="0" fillId="0" fontId="61" numFmtId="165" xfId="0" applyAlignment="1" applyFont="1" applyNumberFormat="1">
      <alignment horizontal="center" readingOrder="0"/>
    </xf>
    <xf borderId="29" fillId="0" fontId="2" numFmtId="0" xfId="0" applyAlignment="1" applyBorder="1" applyFont="1">
      <alignment readingOrder="0"/>
    </xf>
    <xf borderId="29" fillId="13" fontId="2" numFmtId="10" xfId="0" applyAlignment="1" applyBorder="1" applyFont="1" applyNumberFormat="1">
      <alignment horizontal="center"/>
    </xf>
    <xf borderId="0" fillId="47" fontId="2" numFmtId="165" xfId="0" applyAlignment="1" applyFont="1" applyNumberFormat="1">
      <alignment readingOrder="0"/>
    </xf>
    <xf borderId="29" fillId="0" fontId="8" numFmtId="0" xfId="0" applyAlignment="1" applyBorder="1" applyFont="1">
      <alignment readingOrder="0"/>
    </xf>
    <xf borderId="29" fillId="13" fontId="2" numFmtId="165" xfId="0" applyAlignment="1" applyBorder="1" applyFont="1" applyNumberFormat="1">
      <alignment horizontal="center" readingOrder="0"/>
    </xf>
    <xf borderId="0" fillId="47" fontId="61" numFmtId="165" xfId="0" applyAlignment="1" applyFont="1" applyNumberFormat="1">
      <alignment horizontal="center" readingOrder="0"/>
    </xf>
    <xf borderId="29" fillId="47" fontId="8" numFmtId="0" xfId="0" applyAlignment="1" applyBorder="1" applyFont="1">
      <alignment readingOrder="0"/>
    </xf>
    <xf borderId="29" fillId="38" fontId="2" numFmtId="10" xfId="0" applyAlignment="1" applyBorder="1" applyFont="1" applyNumberFormat="1">
      <alignment horizontal="center" readingOrder="0"/>
    </xf>
    <xf borderId="29" fillId="13" fontId="8" numFmtId="10" xfId="0" applyAlignment="1" applyBorder="1" applyFont="1" applyNumberFormat="1">
      <alignment horizontal="center" readingOrder="0"/>
    </xf>
    <xf borderId="29" fillId="13" fontId="2" numFmtId="171" xfId="0" applyAlignment="1" applyBorder="1" applyFont="1" applyNumberFormat="1">
      <alignment horizontal="center" readingOrder="0"/>
    </xf>
    <xf borderId="0" fillId="3" fontId="2" numFmtId="171" xfId="0" applyAlignment="1" applyFont="1" applyNumberFormat="1">
      <alignment horizontal="center" readingOrder="0"/>
    </xf>
    <xf borderId="6" fillId="0" fontId="4" numFmtId="171" xfId="0" applyAlignment="1" applyBorder="1" applyFont="1" applyNumberFormat="1">
      <alignment vertical="bottom"/>
    </xf>
    <xf borderId="8" fillId="13" fontId="4" numFmtId="10" xfId="0" applyAlignment="1" applyBorder="1" applyFont="1" applyNumberFormat="1">
      <alignment horizontal="center" vertical="bottom"/>
    </xf>
    <xf borderId="0" fillId="3" fontId="62" numFmtId="0" xfId="0" applyAlignment="1" applyFont="1">
      <alignment horizontal="center" readingOrder="0" vertical="bottom"/>
    </xf>
    <xf borderId="0" fillId="3" fontId="8" numFmtId="165" xfId="0" applyAlignment="1" applyFont="1" applyNumberFormat="1">
      <alignment readingOrder="0"/>
    </xf>
    <xf borderId="0" fillId="47" fontId="3" numFmtId="0" xfId="0" applyAlignment="1" applyFont="1">
      <alignment horizontal="right" readingOrder="0"/>
    </xf>
    <xf borderId="29" fillId="13" fontId="2" numFmtId="10" xfId="0" applyAlignment="1" applyBorder="1" applyFont="1" applyNumberFormat="1">
      <alignment horizontal="center" readingOrder="0"/>
    </xf>
    <xf borderId="29" fillId="7" fontId="2" numFmtId="0" xfId="0" applyAlignment="1" applyBorder="1" applyFont="1">
      <alignment readingOrder="0"/>
    </xf>
    <xf borderId="29" fillId="7" fontId="2" numFmtId="10" xfId="0" applyAlignment="1" applyBorder="1" applyFont="1" applyNumberFormat="1">
      <alignment horizontal="center" readingOrder="0"/>
    </xf>
    <xf borderId="29" fillId="8" fontId="2" numFmtId="165" xfId="0" applyAlignment="1" applyBorder="1" applyFont="1" applyNumberFormat="1">
      <alignment horizontal="center" readingOrder="0"/>
    </xf>
    <xf borderId="29" fillId="13" fontId="2" numFmtId="174" xfId="0" applyAlignment="1" applyBorder="1" applyFont="1" applyNumberFormat="1">
      <alignment horizontal="center" readingOrder="0"/>
    </xf>
    <xf borderId="29" fillId="13" fontId="2" numFmtId="9" xfId="0" applyAlignment="1" applyBorder="1" applyFont="1" applyNumberFormat="1">
      <alignment horizontal="center" readingOrder="0"/>
    </xf>
    <xf borderId="0" fillId="3" fontId="2" numFmtId="9" xfId="0" applyAlignment="1" applyFont="1" applyNumberFormat="1">
      <alignment horizontal="center" readingOrder="0"/>
    </xf>
    <xf borderId="29" fillId="7" fontId="8" numFmtId="0" xfId="0" applyAlignment="1" applyBorder="1" applyFont="1">
      <alignment readingOrder="0"/>
    </xf>
    <xf borderId="29" fillId="7" fontId="2" numFmtId="165" xfId="0" applyAlignment="1" applyBorder="1" applyFont="1" applyNumberFormat="1">
      <alignment horizontal="center" readingOrder="0"/>
    </xf>
    <xf borderId="0" fillId="0" fontId="61" numFmtId="0" xfId="0" applyAlignment="1" applyFont="1">
      <alignment horizontal="center"/>
    </xf>
    <xf borderId="29" fillId="13" fontId="2" numFmtId="175" xfId="0" applyAlignment="1" applyBorder="1" applyFont="1" applyNumberFormat="1">
      <alignment horizontal="center" readingOrder="0"/>
    </xf>
    <xf borderId="0" fillId="0" fontId="2" numFmtId="176" xfId="0" applyAlignment="1" applyFont="1" applyNumberFormat="1">
      <alignment horizontal="center" readingOrder="0"/>
    </xf>
    <xf borderId="0" fillId="0" fontId="10" numFmtId="0" xfId="0" applyAlignment="1" applyFont="1">
      <alignment readingOrder="0"/>
    </xf>
    <xf borderId="29" fillId="3" fontId="2" numFmtId="0" xfId="0" applyAlignment="1" applyBorder="1" applyFont="1">
      <alignment horizontal="left" readingOrder="0"/>
    </xf>
    <xf borderId="29" fillId="47" fontId="2" numFmtId="0" xfId="0" applyAlignment="1" applyBorder="1" applyFont="1">
      <alignment readingOrder="0"/>
    </xf>
    <xf borderId="0" fillId="3" fontId="8" numFmtId="177" xfId="0" applyAlignment="1" applyFont="1" applyNumberFormat="1">
      <alignment readingOrder="0"/>
    </xf>
    <xf borderId="29" fillId="13"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47" fontId="2" numFmtId="165" xfId="0" applyAlignment="1" applyFont="1" applyNumberFormat="1">
      <alignment horizontal="center" readingOrder="0"/>
    </xf>
    <xf borderId="0" fillId="3" fontId="3" numFmtId="165" xfId="0" applyAlignment="1" applyFont="1" applyNumberFormat="1">
      <alignment horizontal="center"/>
    </xf>
    <xf borderId="0" fillId="0" fontId="2" numFmtId="178" xfId="0" applyAlignment="1" applyFont="1" applyNumberFormat="1">
      <alignment readingOrder="0"/>
    </xf>
    <xf borderId="29" fillId="8" fontId="2" numFmtId="165" xfId="0" applyAlignment="1" applyBorder="1" applyFont="1" applyNumberFormat="1">
      <alignment readingOrder="0"/>
    </xf>
    <xf borderId="0" fillId="0" fontId="2" numFmtId="0" xfId="0" applyAlignment="1" applyFont="1">
      <alignment horizontal="center" readingOrder="0"/>
    </xf>
    <xf borderId="29" fillId="38" fontId="2" numFmtId="0" xfId="0" applyAlignment="1" applyBorder="1" applyFont="1">
      <alignment readingOrder="0"/>
    </xf>
    <xf borderId="29" fillId="38" fontId="8" numFmtId="165" xfId="0" applyAlignment="1" applyBorder="1" applyFont="1" applyNumberFormat="1">
      <alignment horizontal="center" readingOrder="0"/>
    </xf>
    <xf borderId="0" fillId="47" fontId="2" numFmtId="0" xfId="0" applyFont="1"/>
    <xf borderId="0" fillId="47" fontId="8" numFmtId="165" xfId="0" applyAlignment="1" applyFont="1" applyNumberFormat="1">
      <alignment readingOrder="0"/>
    </xf>
    <xf borderId="29" fillId="0" fontId="2" numFmtId="165" xfId="0" applyAlignment="1" applyBorder="1" applyFont="1" applyNumberFormat="1">
      <alignment horizontal="center"/>
    </xf>
    <xf borderId="0" fillId="47" fontId="5" numFmtId="0" xfId="0" applyAlignment="1" applyFont="1">
      <alignment readingOrder="0"/>
    </xf>
    <xf borderId="29" fillId="46" fontId="5" numFmtId="0" xfId="0" applyAlignment="1" applyBorder="1" applyFont="1">
      <alignment readingOrder="0"/>
    </xf>
    <xf borderId="29" fillId="46" fontId="5" numFmtId="0" xfId="0" applyAlignment="1" applyBorder="1" applyFont="1">
      <alignment horizontal="center" readingOrder="0"/>
    </xf>
    <xf borderId="0" fillId="0" fontId="3" numFmtId="165" xfId="0" applyAlignment="1" applyFont="1" applyNumberFormat="1">
      <alignment horizontal="center" readingOrder="0"/>
    </xf>
    <xf borderId="29" fillId="3" fontId="8" numFmtId="10" xfId="0" applyAlignment="1" applyBorder="1" applyFont="1" applyNumberFormat="1">
      <alignment readingOrder="0"/>
    </xf>
    <xf borderId="0" fillId="0" fontId="2" numFmtId="179" xfId="0" applyFont="1" applyNumberFormat="1"/>
    <xf borderId="29" fillId="47" fontId="8" numFmtId="10" xfId="0" applyAlignment="1" applyBorder="1" applyFont="1" applyNumberFormat="1">
      <alignment readingOrder="0"/>
    </xf>
    <xf borderId="29" fillId="13" fontId="2" numFmtId="0" xfId="0" applyAlignment="1" applyBorder="1" applyFont="1">
      <alignment horizontal="center" readingOrder="0"/>
    </xf>
    <xf borderId="29" fillId="0" fontId="2" numFmtId="0" xfId="0" applyAlignment="1" applyBorder="1" applyFont="1">
      <alignment readingOrder="0"/>
    </xf>
    <xf borderId="29" fillId="38" fontId="2" numFmtId="165" xfId="0" applyAlignment="1" applyBorder="1" applyFont="1" applyNumberFormat="1">
      <alignment horizontal="center" readingOrder="0"/>
    </xf>
    <xf borderId="29" fillId="0" fontId="3" numFmtId="0" xfId="0" applyAlignment="1" applyBorder="1" applyFont="1">
      <alignment readingOrder="0"/>
    </xf>
    <xf borderId="29" fillId="13" fontId="3" numFmtId="165" xfId="0" applyAlignment="1" applyBorder="1" applyFont="1" applyNumberFormat="1">
      <alignment horizontal="center"/>
    </xf>
    <xf borderId="29" fillId="7" fontId="3" numFmtId="0" xfId="0" applyAlignment="1" applyBorder="1" applyFont="1">
      <alignment readingOrder="0"/>
    </xf>
    <xf borderId="0" fillId="0" fontId="63" numFmtId="0" xfId="0" applyAlignment="1" applyFont="1">
      <alignment readingOrder="0"/>
    </xf>
    <xf borderId="0" fillId="47" fontId="2" numFmtId="171" xfId="0" applyAlignment="1" applyFont="1" applyNumberFormat="1">
      <alignment readingOrder="0"/>
    </xf>
    <xf borderId="0" fillId="47" fontId="8" numFmtId="0" xfId="0" applyFont="1"/>
    <xf borderId="0" fillId="47" fontId="8" numFmtId="10" xfId="0" applyAlignment="1" applyFont="1" applyNumberFormat="1">
      <alignment readingOrder="0"/>
    </xf>
    <xf borderId="0" fillId="47" fontId="2" numFmtId="0" xfId="0" applyAlignment="1" applyFont="1">
      <alignment readingOrder="0"/>
    </xf>
    <xf borderId="29" fillId="47" fontId="8" numFmtId="165" xfId="0" applyAlignment="1" applyBorder="1" applyFont="1" applyNumberFormat="1">
      <alignment horizontal="center" readingOrder="0"/>
    </xf>
    <xf borderId="0" fillId="0" fontId="2" numFmtId="165" xfId="0" applyAlignment="1" applyFont="1" applyNumberFormat="1">
      <alignment horizontal="center" readingOrder="0"/>
    </xf>
    <xf borderId="0" fillId="47" fontId="2" numFmtId="165" xfId="0" applyAlignment="1" applyFont="1" applyNumberFormat="1">
      <alignment horizontal="center" readingOrder="0"/>
    </xf>
    <xf borderId="0" fillId="0" fontId="61" numFmtId="165" xfId="0" applyAlignment="1" applyFont="1" applyNumberFormat="1">
      <alignment horizontal="center"/>
    </xf>
    <xf borderId="35" fillId="47" fontId="8" numFmtId="165" xfId="0" applyAlignment="1" applyBorder="1" applyFont="1" applyNumberFormat="1">
      <alignment horizontal="center" readingOrder="0"/>
    </xf>
    <xf borderId="0" fillId="47" fontId="64" numFmtId="165" xfId="0" applyAlignment="1" applyFont="1" applyNumberFormat="1">
      <alignment horizontal="center" readingOrder="0"/>
    </xf>
    <xf borderId="0" fillId="0" fontId="65" numFmtId="0" xfId="0" applyAlignment="1" applyFont="1">
      <alignment readingOrder="0"/>
    </xf>
    <xf borderId="29" fillId="47" fontId="8" numFmtId="165" xfId="0" applyAlignment="1" applyBorder="1" applyFont="1" applyNumberFormat="1">
      <alignment horizontal="center" readingOrder="0"/>
    </xf>
    <xf borderId="0" fillId="47" fontId="66" numFmtId="0" xfId="0" applyAlignment="1" applyFont="1">
      <alignment horizontal="center" readingOrder="0" vertical="center"/>
    </xf>
    <xf borderId="0" fillId="0" fontId="2" numFmtId="165" xfId="0" applyAlignment="1" applyFont="1" applyNumberFormat="1">
      <alignment readingOrder="0"/>
    </xf>
    <xf borderId="0" fillId="0" fontId="2" numFmtId="171" xfId="0" applyAlignment="1" applyFont="1" applyNumberFormat="1">
      <alignment readingOrder="0"/>
    </xf>
    <xf borderId="0" fillId="0" fontId="61" numFmtId="165" xfId="0" applyAlignment="1" applyFont="1" applyNumberFormat="1">
      <alignment horizontal="center"/>
    </xf>
    <xf borderId="29" fillId="47" fontId="8" numFmtId="10" xfId="0" applyAlignment="1" applyBorder="1" applyFont="1" applyNumberFormat="1">
      <alignment horizontal="center" readingOrder="0"/>
    </xf>
    <xf borderId="0" fillId="0" fontId="61" numFmtId="0" xfId="0" applyFont="1"/>
    <xf borderId="29" fillId="0" fontId="2" numFmtId="165" xfId="0" applyAlignment="1" applyBorder="1" applyFont="1" applyNumberFormat="1">
      <alignment readingOrder="0"/>
    </xf>
    <xf borderId="29" fillId="0" fontId="2" numFmtId="165" xfId="0" applyBorder="1" applyFont="1" applyNumberFormat="1"/>
    <xf borderId="29" fillId="46" fontId="5" numFmtId="0" xfId="0" applyAlignment="1" applyBorder="1" applyFont="1">
      <alignment readingOrder="0" shrinkToFit="0" wrapText="0"/>
    </xf>
    <xf borderId="29" fillId="0" fontId="2" numFmtId="0" xfId="0" applyBorder="1" applyFont="1"/>
    <xf borderId="29" fillId="0" fontId="2" numFmtId="10" xfId="0" applyAlignment="1" applyBorder="1" applyFont="1" applyNumberFormat="1">
      <alignment readingOrder="0"/>
    </xf>
    <xf borderId="0" fillId="0" fontId="67" numFmtId="0" xfId="0" applyAlignment="1" applyFont="1">
      <alignment readingOrder="0"/>
    </xf>
    <xf borderId="31" fillId="48" fontId="65" numFmtId="0" xfId="0" applyAlignment="1" applyBorder="1" applyFill="1" applyFont="1">
      <alignment readingOrder="0" shrinkToFit="0" wrapText="1"/>
    </xf>
    <xf borderId="9" fillId="0" fontId="58" numFmtId="0" xfId="0" applyBorder="1" applyFont="1"/>
    <xf borderId="31" fillId="5" fontId="3" numFmtId="165" xfId="0" applyAlignment="1" applyBorder="1" applyFont="1" applyNumberFormat="1">
      <alignment horizontal="center" readingOrder="0"/>
    </xf>
    <xf borderId="10" fillId="0" fontId="58" numFmtId="0" xfId="0" applyBorder="1" applyFont="1"/>
    <xf borderId="1" fillId="8" fontId="2" numFmtId="0" xfId="0" applyAlignment="1" applyBorder="1" applyFont="1">
      <alignment readingOrder="0"/>
    </xf>
    <xf borderId="4" fillId="0" fontId="58" numFmtId="0" xfId="0" applyBorder="1" applyFont="1"/>
    <xf borderId="30" fillId="3" fontId="2" numFmtId="165" xfId="0" applyAlignment="1" applyBorder="1" applyFont="1" applyNumberFormat="1">
      <alignment readingOrder="0"/>
    </xf>
    <xf borderId="7" fillId="3" fontId="2" numFmtId="165" xfId="0" applyAlignment="1" applyBorder="1" applyFont="1" applyNumberFormat="1">
      <alignment readingOrder="0"/>
    </xf>
    <xf borderId="8" fillId="3" fontId="2" numFmtId="165" xfId="0" applyAlignment="1" applyBorder="1" applyFont="1" applyNumberFormat="1">
      <alignment readingOrder="0"/>
    </xf>
    <xf borderId="1" fillId="0" fontId="2" numFmtId="0" xfId="0" applyAlignment="1" applyBorder="1" applyFont="1">
      <alignment readingOrder="0"/>
    </xf>
    <xf borderId="4" fillId="5" fontId="2" numFmtId="165" xfId="0" applyAlignment="1" applyBorder="1" applyFont="1" applyNumberFormat="1">
      <alignment readingOrder="0"/>
    </xf>
    <xf borderId="30" fillId="0" fontId="2" numFmtId="165" xfId="0" applyAlignment="1" applyBorder="1" applyFont="1" applyNumberFormat="1">
      <alignment readingOrder="0"/>
    </xf>
    <xf borderId="7" fillId="0" fontId="2" numFmtId="165" xfId="0" applyAlignment="1" applyBorder="1" applyFont="1" applyNumberFormat="1">
      <alignment readingOrder="0"/>
    </xf>
    <xf borderId="8" fillId="0" fontId="2" numFmtId="165"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8" fillId="5" fontId="2" numFmtId="165" xfId="0" applyAlignment="1" applyBorder="1" applyFont="1" applyNumberFormat="1">
      <alignment readingOrder="0"/>
    </xf>
    <xf borderId="0" fillId="0" fontId="2" numFmtId="9" xfId="0" applyAlignment="1" applyFont="1" applyNumberFormat="1">
      <alignment readingOrder="0"/>
    </xf>
    <xf borderId="0" fillId="4" fontId="4" numFmtId="173" xfId="0" applyAlignment="1" applyFont="1" applyNumberFormat="1">
      <alignment horizontal="left" readingOrder="0" vertical="bottom"/>
    </xf>
    <xf borderId="10" fillId="5" fontId="3" numFmtId="0" xfId="0" applyAlignment="1" applyBorder="1" applyFont="1">
      <alignment readingOrder="0"/>
    </xf>
    <xf borderId="10" fillId="8" fontId="2" numFmtId="3" xfId="0" applyBorder="1" applyFont="1" applyNumberFormat="1"/>
    <xf borderId="0" fillId="8" fontId="2" numFmtId="10" xfId="0" applyFont="1" applyNumberFormat="1"/>
    <xf borderId="0" fillId="8" fontId="2" numFmtId="10" xfId="0" applyAlignment="1" applyFont="1" applyNumberFormat="1">
      <alignment readingOrder="0"/>
    </xf>
    <xf borderId="0" fillId="5" fontId="24" numFmtId="0" xfId="0" applyAlignment="1" applyFont="1">
      <alignment readingOrder="0" vertical="bottom"/>
    </xf>
    <xf borderId="0" fillId="8" fontId="4" numFmtId="10" xfId="0" applyAlignment="1" applyFont="1" applyNumberFormat="1">
      <alignment vertical="bottom"/>
    </xf>
    <xf borderId="0" fillId="3" fontId="2" numFmtId="10" xfId="0" applyFont="1" applyNumberFormat="1"/>
    <xf borderId="0" fillId="8" fontId="68" numFmtId="0" xfId="0" applyAlignment="1" applyFont="1">
      <alignment horizontal="center" readingOrder="0" vertical="center"/>
    </xf>
    <xf borderId="0" fillId="5" fontId="3" numFmtId="0" xfId="0" applyAlignment="1" applyFont="1">
      <alignment readingOrder="0" shrinkToFit="0" wrapText="1"/>
    </xf>
    <xf borderId="10" fillId="10" fontId="2" numFmtId="0" xfId="0" applyAlignment="1" applyBorder="1" applyFont="1">
      <alignment readingOrder="0"/>
    </xf>
    <xf borderId="10" fillId="0" fontId="2" numFmtId="10" xfId="0" applyBorder="1" applyFont="1" applyNumberFormat="1"/>
    <xf borderId="0" fillId="10" fontId="2" numFmtId="0" xfId="0" applyAlignment="1" applyFont="1">
      <alignment readingOrder="0" shrinkToFit="0" wrapText="1"/>
    </xf>
    <xf borderId="7" fillId="10" fontId="2" numFmtId="0" xfId="0" applyAlignment="1" applyBorder="1" applyFont="1">
      <alignment readingOrder="0" shrinkToFit="0" wrapText="1"/>
    </xf>
    <xf borderId="7" fillId="0" fontId="2" numFmtId="10" xfId="0" applyBorder="1" applyFont="1" applyNumberFormat="1"/>
    <xf borderId="37" fillId="0" fontId="2" numFmtId="0" xfId="0" applyAlignment="1" applyBorder="1" applyFont="1">
      <alignment readingOrder="0"/>
    </xf>
    <xf borderId="37" fillId="0" fontId="2" numFmtId="10" xfId="0" applyBorder="1" applyFont="1" applyNumberFormat="1"/>
    <xf borderId="7" fillId="0" fontId="2" numFmtId="0" xfId="0" applyAlignment="1" applyBorder="1" applyFont="1">
      <alignment readingOrder="0"/>
    </xf>
    <xf borderId="0" fillId="46" fontId="69" numFmtId="0" xfId="0" applyAlignment="1" applyFont="1">
      <alignment horizontal="center" readingOrder="0"/>
    </xf>
    <xf borderId="7" fillId="46" fontId="26" numFmtId="164" xfId="0" applyAlignment="1" applyBorder="1" applyFont="1" applyNumberFormat="1">
      <alignment horizontal="right" readingOrder="0" vertical="bottom"/>
    </xf>
    <xf borderId="29" fillId="4" fontId="70" numFmtId="0" xfId="0" applyAlignment="1" applyBorder="1" applyFont="1">
      <alignment horizontal="center" readingOrder="0" vertical="bottom"/>
    </xf>
    <xf borderId="30" fillId="4" fontId="70" numFmtId="0" xfId="0" applyAlignment="1" applyBorder="1" applyFont="1">
      <alignment horizontal="center" readingOrder="0" vertical="bottom"/>
    </xf>
    <xf borderId="0" fillId="17" fontId="69" numFmtId="0" xfId="0" applyAlignment="1" applyFont="1">
      <alignment horizontal="center" readingOrder="0"/>
    </xf>
    <xf borderId="0" fillId="17" fontId="26" numFmtId="164" xfId="0" applyAlignment="1" applyFont="1" applyNumberFormat="1">
      <alignment horizontal="right" readingOrder="0" vertical="bottom"/>
    </xf>
    <xf borderId="28" fillId="4" fontId="3" numFmtId="10" xfId="0" applyAlignment="1" applyBorder="1" applyFont="1" applyNumberFormat="1">
      <alignment horizontal="center"/>
    </xf>
    <xf borderId="1" fillId="4" fontId="3" numFmtId="10" xfId="0" applyAlignment="1" applyBorder="1" applyFont="1" applyNumberFormat="1">
      <alignment horizontal="center"/>
    </xf>
    <xf borderId="1" fillId="0" fontId="8" numFmtId="0" xfId="0" applyAlignment="1" applyBorder="1" applyFont="1">
      <alignment readingOrder="0"/>
    </xf>
    <xf borderId="0" fillId="0" fontId="71" numFmtId="0" xfId="0" applyAlignment="1" applyFont="1">
      <alignment horizontal="center" readingOrder="0" vertical="bottom"/>
    </xf>
    <xf borderId="28" fillId="4" fontId="8" numFmtId="3" xfId="0" applyAlignment="1" applyBorder="1" applyFont="1" applyNumberFormat="1">
      <alignment horizontal="center" readingOrder="0"/>
    </xf>
    <xf borderId="1" fillId="4" fontId="2" numFmtId="10" xfId="0" applyAlignment="1" applyBorder="1" applyFont="1" applyNumberFormat="1">
      <alignment horizontal="center" readingOrder="0"/>
    </xf>
    <xf borderId="1" fillId="47" fontId="8" numFmtId="0" xfId="0" applyAlignment="1" applyBorder="1" applyFont="1">
      <alignment readingOrder="0"/>
    </xf>
    <xf borderId="0" fillId="8" fontId="72" numFmtId="0" xfId="0" applyAlignment="1" applyFont="1">
      <alignment horizontal="center" readingOrder="0"/>
    </xf>
    <xf borderId="0" fillId="8" fontId="72" numFmtId="3" xfId="0" applyAlignment="1" applyFont="1" applyNumberFormat="1">
      <alignment horizontal="center" readingOrder="0"/>
    </xf>
    <xf borderId="35" fillId="8" fontId="72" numFmtId="3" xfId="0" applyAlignment="1" applyBorder="1" applyFont="1" applyNumberFormat="1">
      <alignment horizontal="center" readingOrder="0"/>
    </xf>
    <xf borderId="29" fillId="8" fontId="72" numFmtId="10" xfId="0" applyAlignment="1" applyBorder="1" applyFont="1" applyNumberFormat="1">
      <alignment horizontal="center" readingOrder="0"/>
    </xf>
    <xf borderId="0" fillId="9" fontId="69" numFmtId="0" xfId="0" applyAlignment="1" applyFont="1">
      <alignment horizontal="center" readingOrder="0"/>
    </xf>
    <xf borderId="0" fillId="9" fontId="26" numFmtId="164" xfId="0" applyAlignment="1" applyFont="1" applyNumberFormat="1">
      <alignment horizontal="right" readingOrder="0" vertical="bottom"/>
    </xf>
    <xf borderId="31" fillId="4" fontId="2" numFmtId="0" xfId="0" applyAlignment="1" applyBorder="1" applyFont="1">
      <alignment horizontal="center"/>
    </xf>
    <xf borderId="31" fillId="4" fontId="3" numFmtId="10" xfId="0" applyAlignment="1" applyBorder="1" applyFont="1" applyNumberFormat="1">
      <alignment horizontal="center"/>
    </xf>
    <xf borderId="1" fillId="10" fontId="2" numFmtId="0" xfId="0" applyAlignment="1" applyBorder="1" applyFont="1">
      <alignment readingOrder="0"/>
    </xf>
    <xf borderId="0" fillId="10" fontId="3" numFmtId="10" xfId="0" applyAlignment="1" applyFont="1" applyNumberFormat="1">
      <alignment horizontal="center"/>
    </xf>
    <xf borderId="1" fillId="4" fontId="2" numFmtId="0" xfId="0" applyAlignment="1" applyBorder="1" applyFont="1">
      <alignment horizontal="center"/>
    </xf>
    <xf borderId="0" fillId="0" fontId="69" numFmtId="0" xfId="0" applyAlignment="1" applyFont="1">
      <alignment horizontal="center" readingOrder="0"/>
    </xf>
    <xf borderId="0" fillId="0" fontId="3" numFmtId="3" xfId="0" applyAlignment="1" applyFont="1" applyNumberFormat="1">
      <alignment horizontal="center" readingOrder="0"/>
    </xf>
    <xf borderId="0" fillId="17" fontId="3" numFmtId="3" xfId="0" applyAlignment="1" applyFont="1" applyNumberFormat="1">
      <alignment horizontal="center" readingOrder="0"/>
    </xf>
    <xf borderId="29" fillId="8" fontId="72" numFmtId="3" xfId="0" applyAlignment="1" applyBorder="1" applyFont="1" applyNumberFormat="1">
      <alignment horizontal="center" readingOrder="0"/>
    </xf>
    <xf borderId="0" fillId="0" fontId="69" numFmtId="3" xfId="0" applyAlignment="1" applyFont="1" applyNumberFormat="1">
      <alignment horizontal="center" readingOrder="0"/>
    </xf>
    <xf borderId="0" fillId="0" fontId="2" numFmtId="3" xfId="0" applyAlignment="1" applyFont="1" applyNumberFormat="1">
      <alignment horizontal="center" readingOrder="0"/>
    </xf>
    <xf borderId="28" fillId="4" fontId="2" numFmtId="3" xfId="0" applyAlignment="1" applyBorder="1" applyFont="1" applyNumberFormat="1">
      <alignment horizontal="center" readingOrder="0"/>
    </xf>
    <xf borderId="1" fillId="47" fontId="2" numFmtId="0" xfId="0" applyAlignment="1" applyBorder="1" applyFont="1">
      <alignment readingOrder="0"/>
    </xf>
    <xf borderId="38" fillId="8" fontId="72" numFmtId="0" xfId="0" applyAlignment="1" applyBorder="1" applyFont="1">
      <alignment horizontal="center" readingOrder="0"/>
    </xf>
    <xf borderId="38" fillId="8" fontId="72" numFmtId="3" xfId="0" applyAlignment="1" applyBorder="1" applyFont="1" applyNumberFormat="1">
      <alignment horizontal="center" readingOrder="0"/>
    </xf>
    <xf borderId="0" fillId="0" fontId="26" numFmtId="164" xfId="0" applyAlignment="1" applyFont="1" applyNumberFormat="1">
      <alignment horizontal="right" readingOrder="0" vertical="bottom"/>
    </xf>
    <xf borderId="28" fillId="0" fontId="70" numFmtId="0" xfId="0" applyAlignment="1" applyBorder="1" applyFont="1">
      <alignment horizontal="center" readingOrder="0" vertical="bottom"/>
    </xf>
    <xf borderId="1" fillId="0" fontId="70" numFmtId="0" xfId="0" applyAlignment="1" applyBorder="1" applyFont="1">
      <alignment horizontal="center" readingOrder="0" vertical="bottom"/>
    </xf>
    <xf borderId="0" fillId="10" fontId="2" numFmtId="0" xfId="0" applyAlignment="1" applyFont="1">
      <alignment readingOrder="0"/>
    </xf>
    <xf borderId="0" fillId="9" fontId="73" numFmtId="0" xfId="0" applyAlignment="1" applyFont="1">
      <alignment horizontal="center" readingOrder="0" vertical="center"/>
    </xf>
    <xf borderId="0" fillId="9" fontId="2" numFmtId="0" xfId="0" applyAlignment="1" applyFont="1">
      <alignment horizontal="center"/>
    </xf>
    <xf borderId="6" fillId="4" fontId="3" numFmtId="10" xfId="0" applyAlignment="1" applyBorder="1" applyFont="1" applyNumberFormat="1">
      <alignment horizontal="center"/>
    </xf>
    <xf borderId="30" fillId="4" fontId="3" numFmtId="10" xfId="0" applyAlignment="1" applyBorder="1" applyFont="1" applyNumberFormat="1">
      <alignment horizontal="center"/>
    </xf>
    <xf borderId="0" fillId="18" fontId="3" numFmtId="0" xfId="0" applyAlignment="1" applyFont="1">
      <alignment horizontal="center" readingOrder="0"/>
    </xf>
    <xf borderId="0" fillId="18" fontId="3" numFmtId="3" xfId="0" applyAlignment="1" applyFont="1" applyNumberFormat="1">
      <alignment horizontal="center" readingOrder="0"/>
    </xf>
    <xf borderId="29" fillId="7" fontId="3" numFmtId="3" xfId="0" applyAlignment="1" applyBorder="1" applyFont="1" applyNumberFormat="1">
      <alignment horizontal="center" readingOrder="0"/>
    </xf>
    <xf borderId="29" fillId="7" fontId="3" numFmtId="10" xfId="0" applyAlignment="1" applyBorder="1" applyFont="1" applyNumberFormat="1">
      <alignment horizontal="center" readingOrder="0"/>
    </xf>
    <xf borderId="10" fillId="17" fontId="69" numFmtId="0" xfId="0" applyAlignment="1" applyBorder="1" applyFont="1">
      <alignment horizontal="center" readingOrder="0"/>
    </xf>
    <xf borderId="10" fillId="17" fontId="26" numFmtId="164" xfId="0" applyAlignment="1" applyBorder="1" applyFont="1" applyNumberFormat="1">
      <alignment horizontal="right" readingOrder="0" vertical="bottom"/>
    </xf>
    <xf borderId="29" fillId="4" fontId="3" numFmtId="10" xfId="0" applyAlignment="1" applyBorder="1" applyFont="1" applyNumberFormat="1">
      <alignment horizontal="center"/>
    </xf>
    <xf borderId="35" fillId="4" fontId="3" numFmtId="10" xfId="0" applyAlignment="1" applyBorder="1" applyFont="1" applyNumberFormat="1">
      <alignment horizontal="center"/>
    </xf>
    <xf borderId="1" fillId="0" fontId="2" numFmtId="0" xfId="0" applyAlignment="1" applyBorder="1" applyFont="1">
      <alignment readingOrder="0"/>
    </xf>
    <xf borderId="1" fillId="10" fontId="2" numFmtId="0" xfId="0" applyAlignment="1" applyBorder="1" applyFont="1">
      <alignment readingOrder="0"/>
    </xf>
    <xf borderId="7" fillId="10" fontId="2" numFmtId="0" xfId="0" applyAlignment="1" applyBorder="1" applyFont="1">
      <alignment readingOrder="0"/>
    </xf>
    <xf borderId="7" fillId="10" fontId="3" numFmtId="10" xfId="0" applyAlignment="1" applyBorder="1" applyFont="1" applyNumberFormat="1">
      <alignment horizontal="center"/>
    </xf>
    <xf borderId="7" fillId="4" fontId="3" numFmtId="10" xfId="0" applyAlignment="1" applyBorder="1" applyFont="1" applyNumberFormat="1">
      <alignment horizontal="center"/>
    </xf>
    <xf borderId="0" fillId="17" fontId="3" numFmtId="0" xfId="0" applyAlignment="1" applyFont="1">
      <alignment horizontal="center" readingOrder="0"/>
    </xf>
    <xf borderId="31" fillId="17" fontId="3" numFmtId="3" xfId="0" applyAlignment="1" applyBorder="1" applyFont="1" applyNumberFormat="1">
      <alignment horizontal="center" readingOrder="0"/>
    </xf>
    <xf borderId="31" fillId="17" fontId="3" numFmtId="10" xfId="0" applyAlignment="1" applyBorder="1" applyFont="1" applyNumberFormat="1">
      <alignment horizontal="center" readingOrder="0"/>
    </xf>
    <xf borderId="39" fillId="0" fontId="74" numFmtId="0" xfId="0" applyAlignment="1" applyBorder="1" applyFont="1">
      <alignment horizontal="center" readingOrder="0" vertical="center"/>
    </xf>
    <xf borderId="39" fillId="0" fontId="2" numFmtId="0" xfId="0" applyAlignment="1" applyBorder="1" applyFont="1">
      <alignment horizontal="center"/>
    </xf>
    <xf borderId="35" fillId="0" fontId="3" numFmtId="10" xfId="0" applyAlignment="1" applyBorder="1" applyFont="1" applyNumberFormat="1">
      <alignment horizontal="center"/>
    </xf>
    <xf borderId="0" fillId="10" fontId="2" numFmtId="0" xfId="0" applyAlignment="1" applyFont="1">
      <alignment readingOrder="0"/>
    </xf>
    <xf borderId="0" fillId="4" fontId="3" numFmtId="10" xfId="0" applyAlignment="1" applyFont="1" applyNumberFormat="1">
      <alignment horizontal="center"/>
    </xf>
    <xf borderId="28" fillId="4" fontId="2" numFmtId="0" xfId="0" applyAlignment="1" applyBorder="1" applyFont="1">
      <alignment horizontal="center"/>
    </xf>
    <xf borderId="0" fillId="47" fontId="2" numFmtId="0" xfId="0" applyAlignment="1" applyFont="1">
      <alignment horizontal="center"/>
    </xf>
    <xf borderId="28" fillId="4" fontId="2" numFmtId="0" xfId="0" applyBorder="1" applyFont="1"/>
    <xf borderId="1" fillId="4" fontId="2" numFmtId="0" xfId="0" applyBorder="1" applyFont="1"/>
    <xf borderId="6" fillId="4" fontId="2" numFmtId="0" xfId="0" applyBorder="1" applyFont="1"/>
    <xf borderId="40" fillId="0" fontId="75" numFmtId="0" xfId="0" applyAlignment="1" applyBorder="1" applyFont="1">
      <alignment readingOrder="0"/>
    </xf>
    <xf borderId="40" fillId="0" fontId="2" numFmtId="0" xfId="0" applyBorder="1" applyFont="1"/>
    <xf borderId="40" fillId="0" fontId="2" numFmtId="0" xfId="0" applyAlignment="1" applyBorder="1" applyFont="1">
      <alignment readingOrder="0" vertical="top"/>
    </xf>
    <xf borderId="40" fillId="0" fontId="5" numFmtId="0" xfId="0" applyAlignment="1" applyBorder="1" applyFont="1">
      <alignment readingOrder="0"/>
    </xf>
    <xf borderId="40" fillId="0" fontId="2" numFmtId="0" xfId="0" applyAlignment="1" applyBorder="1" applyFont="1">
      <alignment readingOrder="0"/>
    </xf>
    <xf borderId="40" fillId="0" fontId="76" numFmtId="0" xfId="0" applyBorder="1" applyFont="1"/>
    <xf borderId="41" fillId="0" fontId="2" numFmtId="0" xfId="0" applyAlignment="1" applyBorder="1" applyFont="1">
      <alignment readingOrder="0" shrinkToFit="0" vertical="top" wrapText="1"/>
    </xf>
    <xf borderId="42" fillId="0" fontId="58" numFmtId="0" xfId="0" applyBorder="1" applyFont="1"/>
    <xf borderId="43" fillId="0" fontId="58" numFmtId="0" xfId="0" applyBorder="1" applyFont="1"/>
    <xf borderId="44" fillId="0" fontId="58" numFmtId="0" xfId="0" applyBorder="1" applyFont="1"/>
    <xf borderId="45" fillId="0" fontId="58" numFmtId="0" xfId="0" applyBorder="1" applyFont="1"/>
    <xf borderId="46" fillId="0" fontId="58" numFmtId="0" xfId="0" applyBorder="1" applyFont="1"/>
    <xf borderId="40" fillId="0" fontId="5" numFmtId="0" xfId="0" applyAlignment="1" applyBorder="1" applyFont="1">
      <alignment readingOrder="0"/>
    </xf>
    <xf borderId="47" fillId="0" fontId="58" numFmtId="0" xfId="0" applyBorder="1" applyFont="1"/>
    <xf borderId="48" fillId="0" fontId="58" numFmtId="0" xfId="0" applyBorder="1" applyFont="1"/>
    <xf borderId="40" fillId="18" fontId="3" numFmtId="0" xfId="0" applyAlignment="1" applyBorder="1" applyFont="1">
      <alignment readingOrder="0"/>
    </xf>
    <xf borderId="40" fillId="18" fontId="3" numFmtId="0" xfId="0" applyBorder="1" applyFont="1"/>
    <xf borderId="0" fillId="0" fontId="8" numFmtId="0" xfId="0" applyFont="1"/>
    <xf borderId="0" fillId="0" fontId="8" numFmtId="180" xfId="0" applyAlignment="1" applyFont="1" applyNumberFormat="1">
      <alignment readingOrder="0"/>
    </xf>
    <xf borderId="0" fillId="0" fontId="77" numFmtId="0" xfId="0" applyAlignment="1" applyFont="1">
      <alignment readingOrder="0"/>
    </xf>
    <xf borderId="0" fillId="0" fontId="8" numFmtId="0" xfId="0" applyAlignment="1" applyFont="1">
      <alignment readingOrder="0"/>
    </xf>
    <xf quotePrefix="1" borderId="0" fillId="0" fontId="8" numFmtId="0" xfId="0" applyAlignment="1" applyFont="1">
      <alignment readingOrder="0"/>
    </xf>
    <xf borderId="0" fillId="47" fontId="78" numFmtId="0" xfId="0" applyAlignment="1" applyFont="1">
      <alignment horizontal="center" readingOrder="0" shrinkToFit="0" vertical="bottom" wrapText="0"/>
    </xf>
    <xf borderId="0" fillId="47" fontId="78" numFmtId="181" xfId="0" applyAlignment="1" applyFont="1" applyNumberFormat="1">
      <alignment horizontal="center" readingOrder="0" shrinkToFit="0" vertical="bottom" wrapText="0"/>
    </xf>
    <xf borderId="0" fillId="47" fontId="78" numFmtId="0" xfId="0" applyAlignment="1" applyFont="1">
      <alignment horizontal="center" shrinkToFit="0" vertical="bottom" wrapText="0"/>
    </xf>
    <xf borderId="0" fillId="47" fontId="79" numFmtId="0" xfId="0" applyAlignment="1" applyFont="1">
      <alignment horizontal="center" readingOrder="0" shrinkToFit="0" vertical="bottom" wrapText="0"/>
    </xf>
    <xf borderId="29" fillId="49" fontId="78" numFmtId="0" xfId="0" applyAlignment="1" applyBorder="1" applyFill="1" applyFont="1">
      <alignment horizontal="center" readingOrder="0" shrinkToFit="0" vertical="bottom" wrapText="0"/>
    </xf>
    <xf borderId="29" fillId="49" fontId="78" numFmtId="181" xfId="0" applyAlignment="1" applyBorder="1" applyFont="1" applyNumberFormat="1">
      <alignment horizontal="center" readingOrder="0" shrinkToFit="0" vertical="bottom" wrapText="0"/>
    </xf>
    <xf borderId="29" fillId="49" fontId="78" numFmtId="0" xfId="0" applyAlignment="1" applyBorder="1" applyFont="1">
      <alignment horizontal="center" shrinkToFit="0" vertical="bottom" wrapText="0"/>
    </xf>
    <xf borderId="35" fillId="50" fontId="79" numFmtId="0" xfId="0" applyAlignment="1" applyBorder="1" applyFill="1" applyFont="1">
      <alignment horizontal="center" readingOrder="0" shrinkToFit="0" vertical="bottom" wrapText="0"/>
    </xf>
    <xf borderId="39" fillId="51" fontId="79" numFmtId="0" xfId="0" applyAlignment="1" applyBorder="1" applyFill="1" applyFont="1">
      <alignment horizontal="center" readingOrder="0" shrinkToFit="0" vertical="bottom" wrapText="0"/>
    </xf>
    <xf borderId="29" fillId="49" fontId="80" numFmtId="0" xfId="0" applyAlignment="1" applyBorder="1" applyFont="1">
      <alignment readingOrder="0" shrinkToFit="0" vertical="bottom" wrapText="0"/>
    </xf>
    <xf borderId="29" fillId="49" fontId="81" numFmtId="0" xfId="0" applyAlignment="1" applyBorder="1" applyFont="1">
      <alignment horizontal="center" readingOrder="0" shrinkToFit="0" vertical="bottom" wrapText="0"/>
    </xf>
    <xf borderId="31" fillId="49" fontId="82" numFmtId="0" xfId="0" applyAlignment="1" applyBorder="1" applyFont="1">
      <alignment horizontal="center" readingOrder="0" shrinkToFit="0" vertical="bottom" wrapText="0"/>
    </xf>
    <xf borderId="6" fillId="50" fontId="83" numFmtId="0" xfId="0" applyAlignment="1" applyBorder="1" applyFont="1">
      <alignment readingOrder="0" shrinkToFit="0" vertical="bottom" wrapText="0"/>
    </xf>
    <xf borderId="8" fillId="50" fontId="79" numFmtId="171" xfId="0" applyAlignment="1" applyBorder="1" applyFont="1" applyNumberFormat="1">
      <alignment horizontal="center" readingOrder="0" shrinkToFit="0" vertical="bottom" wrapText="0"/>
    </xf>
    <xf borderId="8" fillId="51" fontId="83" numFmtId="0" xfId="0" applyAlignment="1" applyBorder="1" applyFont="1">
      <alignment horizontal="left" readingOrder="0" shrinkToFit="0" vertical="bottom" wrapText="0"/>
    </xf>
    <xf borderId="8" fillId="51" fontId="79" numFmtId="171" xfId="0" applyAlignment="1" applyBorder="1" applyFont="1" applyNumberFormat="1">
      <alignment horizontal="center" readingOrder="0" shrinkToFit="0" vertical="bottom" wrapText="0"/>
    </xf>
    <xf borderId="29" fillId="38" fontId="81" numFmtId="0" xfId="0" applyAlignment="1" applyBorder="1" applyFont="1">
      <alignment horizontal="center" readingOrder="0" shrinkToFit="0" vertical="bottom" wrapText="0"/>
    </xf>
    <xf borderId="30" fillId="0" fontId="58" numFmtId="0" xfId="0" applyBorder="1" applyFont="1"/>
    <xf borderId="7" fillId="0" fontId="58" numFmtId="0" xfId="0" applyBorder="1" applyFont="1"/>
    <xf borderId="8" fillId="0" fontId="58" numFmtId="0" xfId="0" applyBorder="1" applyFont="1"/>
    <xf borderId="8" fillId="50" fontId="79" numFmtId="0" xfId="0" applyAlignment="1" applyBorder="1" applyFont="1">
      <alignment horizontal="center" readingOrder="0" shrinkToFit="0" vertical="bottom" wrapText="0"/>
    </xf>
    <xf borderId="8" fillId="51" fontId="79" numFmtId="0" xfId="0" applyAlignment="1" applyBorder="1" applyFont="1">
      <alignment horizontal="center" readingOrder="0" shrinkToFit="0" vertical="bottom" wrapText="0"/>
    </xf>
    <xf borderId="29" fillId="13" fontId="84" numFmtId="0" xfId="0" applyAlignment="1" applyBorder="1" applyFont="1">
      <alignment shrinkToFit="0" vertical="bottom" wrapText="0"/>
    </xf>
    <xf borderId="35" fillId="13" fontId="85" numFmtId="0" xfId="0" applyAlignment="1" applyBorder="1" applyFont="1">
      <alignment horizontal="center" readingOrder="0"/>
    </xf>
    <xf borderId="39" fillId="0" fontId="58" numFmtId="0" xfId="0" applyBorder="1" applyFont="1"/>
    <xf borderId="29" fillId="13" fontId="86" numFmtId="0" xfId="0" applyAlignment="1" applyBorder="1" applyFont="1">
      <alignment horizontal="center" readingOrder="0"/>
    </xf>
    <xf borderId="29" fillId="38" fontId="86" numFmtId="0" xfId="0" applyAlignment="1" applyBorder="1" applyFont="1">
      <alignment horizontal="center" readingOrder="0"/>
    </xf>
    <xf borderId="8" fillId="50" fontId="79" numFmtId="3" xfId="0" applyAlignment="1" applyBorder="1" applyFont="1" applyNumberFormat="1">
      <alignment horizontal="center" readingOrder="0" shrinkToFit="0" vertical="bottom" wrapText="0"/>
    </xf>
    <xf borderId="8" fillId="51" fontId="79" numFmtId="3" xfId="0" applyAlignment="1" applyBorder="1" applyFont="1" applyNumberFormat="1">
      <alignment horizontal="center" readingOrder="0" shrinkToFit="0" vertical="bottom" wrapText="0"/>
    </xf>
    <xf borderId="49" fillId="3" fontId="87" numFmtId="0" xfId="0" applyAlignment="1" applyBorder="1" applyFont="1">
      <alignment horizontal="center" readingOrder="0" shrinkToFit="0" vertical="bottom" wrapText="0"/>
    </xf>
    <xf borderId="50" fillId="3" fontId="88" numFmtId="171" xfId="0" applyAlignment="1" applyBorder="1" applyFont="1" applyNumberFormat="1">
      <alignment horizontal="center" readingOrder="0" shrinkToFit="0" vertical="bottom" wrapText="0"/>
    </xf>
    <xf borderId="50" fillId="3" fontId="88" numFmtId="171" xfId="0" applyAlignment="1" applyBorder="1" applyFont="1" applyNumberFormat="1">
      <alignment horizontal="center" shrinkToFit="0" vertical="bottom" wrapText="0"/>
    </xf>
    <xf borderId="51" fillId="3" fontId="88" numFmtId="171" xfId="0" applyAlignment="1" applyBorder="1" applyFont="1" applyNumberFormat="1">
      <alignment horizontal="center" readingOrder="0" shrinkToFit="0" vertical="bottom" wrapText="0"/>
    </xf>
    <xf borderId="51" fillId="3" fontId="89" numFmtId="9" xfId="0" applyAlignment="1" applyBorder="1" applyFont="1" applyNumberFormat="1">
      <alignment horizontal="center" readingOrder="0" shrinkToFit="0" vertical="bottom" wrapText="0"/>
    </xf>
    <xf borderId="50" fillId="3" fontId="87" numFmtId="171" xfId="0" applyAlignment="1" applyBorder="1" applyFont="1" applyNumberFormat="1">
      <alignment horizontal="center" readingOrder="0" shrinkToFit="0" vertical="bottom" wrapText="0"/>
    </xf>
    <xf borderId="8" fillId="51" fontId="83" numFmtId="0" xfId="0" applyAlignment="1" applyBorder="1" applyFont="1">
      <alignment horizontal="center" shrinkToFit="0" vertical="bottom" wrapText="0"/>
    </xf>
    <xf borderId="52" fillId="3" fontId="87" numFmtId="0" xfId="0" applyAlignment="1" applyBorder="1" applyFont="1">
      <alignment horizontal="center" readingOrder="0" shrinkToFit="0" vertical="bottom" wrapText="0"/>
    </xf>
    <xf borderId="53" fillId="4" fontId="88" numFmtId="171" xfId="0" applyAlignment="1" applyBorder="1" applyFont="1" applyNumberFormat="1">
      <alignment horizontal="center" readingOrder="0" shrinkToFit="0" vertical="bottom" wrapText="0"/>
    </xf>
    <xf borderId="53" fillId="4" fontId="88" numFmtId="171" xfId="0" applyAlignment="1" applyBorder="1" applyFont="1" applyNumberFormat="1">
      <alignment horizontal="center" shrinkToFit="0" vertical="bottom" wrapText="0"/>
    </xf>
    <xf borderId="54" fillId="3" fontId="89" numFmtId="9" xfId="0" applyAlignment="1" applyBorder="1" applyFont="1" applyNumberFormat="1">
      <alignment horizontal="center" readingOrder="0" shrinkToFit="0" vertical="bottom" wrapText="0"/>
    </xf>
    <xf borderId="53" fillId="3" fontId="87" numFmtId="171" xfId="0" applyAlignment="1" applyBorder="1" applyFont="1" applyNumberFormat="1">
      <alignment horizontal="center" readingOrder="0" shrinkToFit="0" vertical="bottom" wrapText="0"/>
    </xf>
    <xf borderId="8" fillId="50" fontId="79" numFmtId="9" xfId="0" applyAlignment="1" applyBorder="1" applyFont="1" applyNumberFormat="1">
      <alignment horizontal="center" readingOrder="0" shrinkToFit="0" vertical="bottom" wrapText="0"/>
    </xf>
    <xf borderId="8" fillId="51" fontId="90" numFmtId="0" xfId="0" applyAlignment="1" applyBorder="1" applyFont="1">
      <alignment horizontal="center" shrinkToFit="0" vertical="bottom" wrapText="0"/>
    </xf>
    <xf borderId="53" fillId="3" fontId="88" numFmtId="171" xfId="0" applyAlignment="1" applyBorder="1" applyFont="1" applyNumberFormat="1">
      <alignment horizontal="center" shrinkToFit="0" vertical="bottom" wrapText="0"/>
    </xf>
    <xf borderId="6" fillId="50" fontId="90" numFmtId="0" xfId="0" applyAlignment="1" applyBorder="1" applyFont="1">
      <alignment readingOrder="0" shrinkToFit="0" vertical="bottom" wrapText="0"/>
    </xf>
    <xf borderId="8" fillId="50" fontId="79" numFmtId="165" xfId="0" applyAlignment="1" applyBorder="1" applyFont="1" applyNumberFormat="1">
      <alignment horizontal="center" readingOrder="0" shrinkToFit="0" vertical="bottom" wrapText="0"/>
    </xf>
    <xf borderId="29" fillId="49" fontId="79" numFmtId="0" xfId="0" applyAlignment="1" applyBorder="1" applyFont="1">
      <alignment horizontal="left" readingOrder="0" shrinkToFit="0" vertical="bottom" wrapText="0"/>
    </xf>
    <xf borderId="29" fillId="49" fontId="79" numFmtId="0" xfId="0" applyAlignment="1" applyBorder="1" applyFont="1">
      <alignment horizontal="center" readingOrder="0" shrinkToFit="0" vertical="bottom" wrapText="0"/>
    </xf>
    <xf borderId="29" fillId="36" fontId="79" numFmtId="0" xfId="0" applyAlignment="1" applyBorder="1" applyFont="1">
      <alignment horizontal="center" readingOrder="0" shrinkToFit="0" vertical="bottom" wrapText="0"/>
    </xf>
    <xf borderId="6" fillId="0" fontId="83" numFmtId="0" xfId="0" applyAlignment="1" applyBorder="1" applyFont="1">
      <alignment readingOrder="0" shrinkToFit="0" vertical="bottom" wrapText="0"/>
    </xf>
    <xf borderId="8" fillId="52" fontId="83" numFmtId="171" xfId="0" applyAlignment="1" applyBorder="1" applyFill="1" applyFont="1" applyNumberFormat="1">
      <alignment horizontal="center" readingOrder="0" shrinkToFit="0" vertical="bottom" wrapText="0"/>
    </xf>
    <xf borderId="8" fillId="0" fontId="83" numFmtId="165" xfId="0" applyAlignment="1" applyBorder="1" applyFont="1" applyNumberFormat="1">
      <alignment horizontal="center" shrinkToFit="0" vertical="bottom" wrapText="0"/>
    </xf>
    <xf borderId="29" fillId="47" fontId="83" numFmtId="9" xfId="0" applyAlignment="1" applyBorder="1" applyFont="1" applyNumberFormat="1">
      <alignment horizontal="center" readingOrder="0" shrinkToFit="0" vertical="bottom" wrapText="0"/>
    </xf>
    <xf borderId="8" fillId="13" fontId="83" numFmtId="3" xfId="0" applyAlignment="1" applyBorder="1" applyFont="1" applyNumberFormat="1">
      <alignment horizontal="center" readingOrder="0" shrinkToFit="0" vertical="bottom" wrapText="0"/>
    </xf>
    <xf borderId="8" fillId="0" fontId="83" numFmtId="3" xfId="0" applyAlignment="1" applyBorder="1" applyFont="1" applyNumberFormat="1">
      <alignment horizontal="center" shrinkToFit="0" vertical="bottom" wrapText="0"/>
    </xf>
    <xf borderId="8" fillId="0" fontId="83" numFmtId="2" xfId="0" applyAlignment="1" applyBorder="1" applyFont="1" applyNumberFormat="1">
      <alignment horizontal="center" readingOrder="0" shrinkToFit="0" vertical="bottom" wrapText="0"/>
    </xf>
    <xf borderId="8" fillId="0" fontId="83" numFmtId="2" xfId="0" applyAlignment="1" applyBorder="1" applyFont="1" applyNumberFormat="1">
      <alignment horizontal="center" shrinkToFit="0" vertical="bottom" wrapText="0"/>
    </xf>
    <xf borderId="8" fillId="0" fontId="83" numFmtId="10" xfId="0" applyAlignment="1" applyBorder="1" applyFont="1" applyNumberFormat="1">
      <alignment horizontal="center" readingOrder="0" shrinkToFit="0" vertical="bottom" wrapText="0"/>
    </xf>
    <xf borderId="8" fillId="0" fontId="83" numFmtId="10" xfId="0" applyAlignment="1" applyBorder="1" applyFont="1" applyNumberFormat="1">
      <alignment horizontal="center" shrinkToFit="0" vertical="bottom" wrapText="0"/>
    </xf>
    <xf borderId="8" fillId="13" fontId="83" numFmtId="10" xfId="0" applyAlignment="1" applyBorder="1" applyFont="1" applyNumberFormat="1">
      <alignment horizontal="center" readingOrder="0" shrinkToFit="0" vertical="bottom" wrapText="0"/>
    </xf>
    <xf borderId="53" fillId="3" fontId="88" numFmtId="171" xfId="0" applyAlignment="1" applyBorder="1" applyFont="1" applyNumberFormat="1">
      <alignment horizontal="center" readingOrder="0" shrinkToFit="0" vertical="bottom" wrapText="0"/>
    </xf>
    <xf borderId="8" fillId="3" fontId="83" numFmtId="165" xfId="0" applyAlignment="1" applyBorder="1" applyFont="1" applyNumberFormat="1">
      <alignment horizontal="center" readingOrder="0" shrinkToFit="0" vertical="bottom" wrapText="0"/>
    </xf>
    <xf borderId="8" fillId="3" fontId="83" numFmtId="3" xfId="0" applyAlignment="1" applyBorder="1" applyFont="1" applyNumberFormat="1">
      <alignment horizontal="center" readingOrder="0" shrinkToFit="0" vertical="bottom" wrapText="0"/>
    </xf>
    <xf borderId="0" fillId="47" fontId="83" numFmtId="0" xfId="0" applyAlignment="1" applyFont="1">
      <alignment shrinkToFit="0" vertical="bottom" wrapText="0"/>
    </xf>
    <xf borderId="0" fillId="47" fontId="83" numFmtId="0" xfId="0" applyAlignment="1" applyFont="1">
      <alignment readingOrder="0" shrinkToFit="0" vertical="bottom" wrapText="0"/>
    </xf>
    <xf borderId="0" fillId="13" fontId="83" numFmtId="171" xfId="0" applyAlignment="1" applyFont="1" applyNumberFormat="1">
      <alignment horizontal="center" readingOrder="0" shrinkToFit="0" vertical="bottom" wrapText="0"/>
    </xf>
    <xf borderId="0" fillId="47" fontId="83" numFmtId="0" xfId="0" applyAlignment="1" applyFont="1">
      <alignment horizontal="center" readingOrder="0" shrinkToFit="0" vertical="bottom" wrapText="0"/>
    </xf>
    <xf borderId="0" fillId="47" fontId="83" numFmtId="3" xfId="0" applyAlignment="1" applyFont="1" applyNumberFormat="1">
      <alignment horizontal="center" readingOrder="0" shrinkToFit="0" vertical="bottom" wrapText="0"/>
    </xf>
    <xf borderId="0" fillId="47" fontId="83" numFmtId="9" xfId="0" applyAlignment="1" applyFont="1" applyNumberFormat="1">
      <alignment horizontal="center" readingOrder="0" shrinkToFit="0" vertical="bottom" wrapText="0"/>
    </xf>
    <xf borderId="0" fillId="47" fontId="83" numFmtId="10" xfId="0" applyAlignment="1" applyFont="1" applyNumberFormat="1">
      <alignment horizontal="center" readingOrder="0" shrinkToFit="0" vertical="bottom" wrapText="0"/>
    </xf>
    <xf borderId="0" fillId="47" fontId="83" numFmtId="2" xfId="0" applyAlignment="1" applyFont="1" applyNumberFormat="1">
      <alignment horizontal="center" readingOrder="0" shrinkToFit="0" vertical="bottom" wrapText="0"/>
    </xf>
    <xf borderId="0" fillId="47" fontId="90" numFmtId="0" xfId="0" applyAlignment="1" applyFont="1">
      <alignment readingOrder="0" shrinkToFit="0" vertical="bottom" wrapText="0"/>
    </xf>
    <xf borderId="0" fillId="47" fontId="83" numFmtId="165" xfId="0" applyAlignment="1" applyFont="1" applyNumberFormat="1">
      <alignment horizontal="center" readingOrder="0" shrinkToFit="0" vertical="bottom" wrapText="0"/>
    </xf>
    <xf borderId="1" fillId="3" fontId="87" numFmtId="0" xfId="0" applyAlignment="1" applyBorder="1" applyFont="1">
      <alignment horizontal="center" readingOrder="0" shrinkToFit="0" vertical="bottom" wrapText="0"/>
    </xf>
    <xf borderId="35" fillId="53" fontId="91" numFmtId="0" xfId="0" applyAlignment="1" applyBorder="1" applyFill="1" applyFont="1">
      <alignment readingOrder="0" shrinkToFit="0" vertical="bottom" wrapText="0"/>
    </xf>
    <xf borderId="36" fillId="53" fontId="91" numFmtId="165" xfId="0" applyAlignment="1" applyBorder="1" applyFont="1" applyNumberFormat="1">
      <alignment horizontal="center" readingOrder="0" shrinkToFit="0" vertical="bottom" wrapText="0"/>
    </xf>
    <xf borderId="39" fillId="53" fontId="91" numFmtId="165" xfId="0" applyAlignment="1" applyBorder="1" applyFont="1" applyNumberFormat="1">
      <alignment horizontal="center" readingOrder="0" shrinkToFit="0" vertical="bottom" wrapText="0"/>
    </xf>
    <xf borderId="39" fillId="53" fontId="91" numFmtId="10" xfId="0" applyAlignment="1" applyBorder="1" applyFont="1" applyNumberFormat="1">
      <alignment horizontal="center" readingOrder="0" shrinkToFit="0" vertical="bottom" wrapText="0"/>
    </xf>
    <xf borderId="39" fillId="8" fontId="92" numFmtId="10" xfId="0" applyAlignment="1" applyBorder="1" applyFont="1" applyNumberFormat="1">
      <alignment horizontal="center"/>
    </xf>
    <xf borderId="36" fillId="8" fontId="92" numFmtId="165" xfId="0" applyAlignment="1" applyBorder="1" applyFont="1" applyNumberFormat="1">
      <alignment horizontal="center"/>
    </xf>
    <xf borderId="0" fillId="3" fontId="5" numFmtId="0" xfId="0" applyFont="1"/>
    <xf borderId="50" fillId="3" fontId="88" numFmtId="3" xfId="0" applyAlignment="1" applyBorder="1" applyFont="1" applyNumberFormat="1">
      <alignment horizontal="center" shrinkToFit="0" vertical="bottom" wrapText="0"/>
    </xf>
    <xf borderId="50" fillId="3" fontId="88" numFmtId="0" xfId="0" applyAlignment="1" applyBorder="1" applyFont="1">
      <alignment horizontal="center" readingOrder="0" shrinkToFit="0" vertical="bottom" wrapText="0"/>
    </xf>
    <xf borderId="51" fillId="3" fontId="88" numFmtId="3" xfId="0" applyAlignment="1" applyBorder="1" applyFont="1" applyNumberFormat="1">
      <alignment horizontal="center" readingOrder="0" shrinkToFit="0" vertical="bottom" wrapText="0"/>
    </xf>
    <xf borderId="50" fillId="3" fontId="87" numFmtId="3" xfId="0" applyAlignment="1" applyBorder="1" applyFont="1" applyNumberFormat="1">
      <alignment horizontal="center" readingOrder="0" shrinkToFit="0" vertical="bottom" wrapText="0"/>
    </xf>
    <xf borderId="53" fillId="4" fontId="88" numFmtId="3" xfId="0" applyAlignment="1" applyBorder="1" applyFont="1" applyNumberFormat="1">
      <alignment horizontal="center" shrinkToFit="0" vertical="bottom" wrapText="0"/>
    </xf>
    <xf borderId="53" fillId="3" fontId="87" numFmtId="3" xfId="0" applyAlignment="1" applyBorder="1" applyFont="1" applyNumberFormat="1">
      <alignment horizontal="center" readingOrder="0" shrinkToFit="0" vertical="bottom" wrapText="0"/>
    </xf>
    <xf borderId="0" fillId="3" fontId="8" numFmtId="10" xfId="0" applyFont="1" applyNumberFormat="1"/>
    <xf borderId="0" fillId="3" fontId="5" numFmtId="1" xfId="0" applyFont="1" applyNumberFormat="1"/>
    <xf borderId="0" fillId="0" fontId="2" numFmtId="1" xfId="0" applyFont="1" applyNumberFormat="1"/>
    <xf borderId="50" fillId="3" fontId="88" numFmtId="3" xfId="0" applyAlignment="1" applyBorder="1" applyFont="1" applyNumberFormat="1">
      <alignment horizontal="center" readingOrder="0" shrinkToFit="0" vertical="bottom" wrapText="0"/>
    </xf>
    <xf borderId="4" fillId="3" fontId="88" numFmtId="3" xfId="0" applyAlignment="1" applyBorder="1" applyFont="1" applyNumberFormat="1">
      <alignment horizontal="center" readingOrder="0" shrinkToFit="0" vertical="bottom" wrapText="0"/>
    </xf>
    <xf borderId="36" fillId="53" fontId="91" numFmtId="3" xfId="0" applyAlignment="1" applyBorder="1" applyFont="1" applyNumberFormat="1">
      <alignment horizontal="center" readingOrder="0" shrinkToFit="0" vertical="bottom" wrapText="0"/>
    </xf>
    <xf borderId="0" fillId="0" fontId="2" numFmtId="177" xfId="0" applyAlignment="1" applyFont="1" applyNumberFormat="1">
      <alignment readingOrder="0"/>
    </xf>
    <xf borderId="0" fillId="0" fontId="2" numFmtId="0" xfId="0" applyAlignment="1" applyFont="1">
      <alignment readingOrder="0"/>
    </xf>
    <xf borderId="4" fillId="2" fontId="30" numFmtId="0" xfId="0" applyAlignment="1" applyBorder="1" applyFont="1">
      <alignment readingOrder="0" vertical="bottom"/>
    </xf>
    <xf borderId="10" fillId="4" fontId="23" numFmtId="0" xfId="0" applyAlignment="1" applyBorder="1" applyFont="1">
      <alignment readingOrder="0"/>
    </xf>
    <xf borderId="22" fillId="8" fontId="23" numFmtId="167" xfId="0" applyAlignment="1" applyBorder="1" applyFont="1" applyNumberFormat="1">
      <alignment horizontal="right" vertical="bottom"/>
    </xf>
    <xf borderId="0" fillId="5" fontId="23" numFmtId="0" xfId="0" applyAlignment="1" applyFont="1">
      <alignment readingOrder="0"/>
    </xf>
    <xf borderId="0" fillId="4" fontId="23" numFmtId="0" xfId="0" applyAlignment="1" applyFont="1">
      <alignment horizontal="right" readingOrder="0" vertical="bottom"/>
    </xf>
    <xf borderId="4" fillId="54" fontId="23" numFmtId="0" xfId="0" applyAlignment="1" applyBorder="1" applyFill="1" applyFont="1">
      <alignment readingOrder="0" vertical="bottom"/>
    </xf>
    <xf borderId="0" fillId="0" fontId="23" numFmtId="1" xfId="0" applyAlignment="1" applyFont="1" applyNumberFormat="1">
      <alignment vertical="bottom"/>
    </xf>
    <xf borderId="0" fillId="4" fontId="23" numFmtId="1" xfId="0" applyAlignment="1" applyFont="1" applyNumberFormat="1">
      <alignment horizontal="right" readingOrder="0" vertical="bottom"/>
    </xf>
    <xf borderId="0" fillId="4" fontId="33" numFmtId="0" xfId="0" applyAlignment="1" applyFont="1">
      <alignment readingOrder="0"/>
    </xf>
    <xf borderId="0" fillId="35" fontId="27" numFmtId="0" xfId="0" applyAlignment="1" applyFont="1">
      <alignment readingOrder="0"/>
    </xf>
    <xf borderId="0" fillId="0" fontId="27" numFmtId="0" xfId="0" applyAlignment="1" applyFont="1">
      <alignment readingOrder="0"/>
    </xf>
    <xf borderId="10" fillId="28" fontId="23" numFmtId="2" xfId="0" applyAlignment="1" applyBorder="1" applyFont="1" applyNumberFormat="1">
      <alignment vertical="bottom"/>
    </xf>
    <xf borderId="10" fillId="28" fontId="23" numFmtId="0" xfId="0" applyAlignment="1" applyBorder="1" applyFont="1">
      <alignment vertical="bottom"/>
    </xf>
    <xf borderId="55" fillId="8" fontId="4" numFmtId="0" xfId="0" applyAlignment="1" applyBorder="1" applyFont="1">
      <alignment vertical="bottom"/>
    </xf>
    <xf borderId="10" fillId="28" fontId="2" numFmtId="0" xfId="0" applyBorder="1" applyFont="1"/>
    <xf borderId="10" fillId="28" fontId="33" numFmtId="0" xfId="0" applyBorder="1" applyFont="1"/>
    <xf borderId="23" fillId="8" fontId="28" numFmtId="165" xfId="0" applyAlignment="1" applyBorder="1" applyFont="1" applyNumberFormat="1">
      <alignment horizontal="right" vertical="bottom"/>
    </xf>
    <xf borderId="0" fillId="0" fontId="23" numFmtId="10" xfId="0" applyAlignment="1" applyFont="1" applyNumberFormat="1">
      <alignment vertical="bottom"/>
    </xf>
    <xf borderId="0" fillId="4" fontId="23" numFmtId="3" xfId="0" applyAlignment="1" applyFont="1" applyNumberFormat="1">
      <alignment horizontal="right" readingOrder="0" vertical="bottom"/>
    </xf>
    <xf borderId="0" fillId="4" fontId="23" numFmtId="0" xfId="0" applyAlignment="1" applyFont="1">
      <alignment readingOrder="0" vertical="bottom"/>
    </xf>
    <xf borderId="0" fillId="4" fontId="38" numFmtId="3" xfId="0" applyAlignment="1" applyFont="1" applyNumberFormat="1">
      <alignment horizontal="right" readingOrder="0" shrinkToFit="0" wrapText="0"/>
    </xf>
    <xf borderId="0" fillId="4" fontId="93" numFmtId="0" xfId="0" applyAlignment="1" applyFont="1">
      <alignment horizontal="right" readingOrder="0" shrinkToFit="0" wrapText="0"/>
    </xf>
    <xf borderId="0" fillId="4" fontId="38" numFmtId="0" xfId="0" applyAlignment="1" applyFont="1">
      <alignment horizontal="right" readingOrder="0" shrinkToFit="0" wrapText="0"/>
    </xf>
    <xf borderId="0" fillId="4" fontId="23" numFmtId="3" xfId="0" applyAlignment="1" applyFont="1" applyNumberFormat="1">
      <alignment readingOrder="0" vertical="bottom"/>
    </xf>
    <xf borderId="0" fillId="4" fontId="38" numFmtId="1" xfId="0" applyAlignment="1" applyFont="1" applyNumberFormat="1">
      <alignment horizontal="right" readingOrder="0" shrinkToFit="0" wrapText="0"/>
    </xf>
    <xf borderId="8" fillId="21" fontId="27" numFmtId="0" xfId="0" applyAlignment="1" applyBorder="1" applyFont="1">
      <alignment readingOrder="0" vertical="bottom"/>
    </xf>
    <xf borderId="7" fillId="21" fontId="23" numFmtId="1" xfId="0" applyAlignment="1" applyBorder="1" applyFont="1" applyNumberFormat="1">
      <alignment horizontal="right" vertical="bottom"/>
    </xf>
    <xf borderId="23" fillId="8" fontId="28" numFmtId="3" xfId="0" applyAlignment="1" applyBorder="1" applyFont="1" applyNumberFormat="1">
      <alignment horizontal="right" vertical="bottom"/>
    </xf>
    <xf borderId="0" fillId="4" fontId="2" numFmtId="0" xfId="0" applyFont="1"/>
    <xf borderId="0" fillId="4" fontId="33" numFmtId="0" xfId="0" applyAlignment="1" applyFont="1">
      <alignment horizontal="right"/>
    </xf>
    <xf borderId="9" fillId="36" fontId="27" numFmtId="0" xfId="0" applyAlignment="1" applyBorder="1" applyFont="1">
      <alignment readingOrder="0" vertical="bottom"/>
    </xf>
    <xf borderId="8" fillId="42" fontId="27" numFmtId="0" xfId="0" applyAlignment="1" applyBorder="1" applyFont="1">
      <alignment readingOrder="0" vertical="bottom"/>
    </xf>
    <xf borderId="23" fillId="8" fontId="28" numFmtId="167" xfId="0" applyAlignment="1" applyBorder="1" applyFont="1" applyNumberFormat="1">
      <alignment horizontal="right" vertical="bottom"/>
    </xf>
    <xf borderId="55" fillId="8" fontId="28" numFmtId="167" xfId="0" applyAlignment="1" applyBorder="1" applyFont="1" applyNumberFormat="1">
      <alignment horizontal="right" vertical="bottom"/>
    </xf>
    <xf borderId="13" fillId="39" fontId="27" numFmtId="0" xfId="0" applyAlignment="1" applyBorder="1" applyFont="1">
      <alignment readingOrder="0" vertical="bottom"/>
    </xf>
    <xf borderId="4" fillId="39" fontId="27" numFmtId="0" xfId="0" applyAlignment="1" applyBorder="1" applyFont="1">
      <alignment readingOrder="0" vertical="bottom"/>
    </xf>
    <xf borderId="16" fillId="0" fontId="23" numFmtId="165" xfId="0" applyAlignment="1" applyBorder="1" applyFont="1" applyNumberFormat="1">
      <alignment horizontal="right" readingOrder="0" vertical="bottom"/>
    </xf>
    <xf borderId="1" fillId="0" fontId="23" numFmtId="0" xfId="0" applyAlignment="1" applyBorder="1" applyFont="1">
      <alignment vertical="bottom"/>
    </xf>
    <xf borderId="1" fillId="0" fontId="28" numFmtId="3" xfId="0" applyAlignment="1" applyBorder="1" applyFont="1" applyNumberFormat="1">
      <alignment horizontal="right" vertical="bottom"/>
    </xf>
    <xf borderId="0" fillId="5" fontId="23" numFmtId="167" xfId="0" applyAlignment="1" applyFont="1" applyNumberFormat="1">
      <alignment horizontal="right" vertical="bottom"/>
    </xf>
    <xf borderId="0" fillId="0" fontId="23" numFmtId="167" xfId="0" applyAlignment="1" applyFont="1" applyNumberFormat="1">
      <alignment horizontal="right" shrinkToFit="0" vertical="bottom" wrapText="1"/>
    </xf>
    <xf borderId="4" fillId="24" fontId="23" numFmtId="0" xfId="0" applyAlignment="1" applyBorder="1" applyFont="1">
      <alignment vertical="bottom"/>
    </xf>
    <xf borderId="1" fillId="0" fontId="31" numFmtId="0" xfId="0" applyBorder="1" applyFont="1"/>
    <xf borderId="4" fillId="29" fontId="23" numFmtId="0" xfId="0" applyAlignment="1" applyBorder="1" applyFont="1">
      <alignment readingOrder="0" vertical="bottom"/>
    </xf>
    <xf borderId="0" fillId="0" fontId="23" numFmtId="0" xfId="0" applyAlignment="1" applyFont="1">
      <alignment horizontal="right" vertical="bottom"/>
    </xf>
    <xf borderId="1" fillId="0" fontId="28" numFmtId="167" xfId="0" applyAlignment="1" applyBorder="1" applyFont="1" applyNumberFormat="1">
      <alignment horizontal="right" vertical="bottom"/>
    </xf>
    <xf borderId="0" fillId="3" fontId="38" numFmtId="165" xfId="0" applyAlignment="1" applyFont="1" applyNumberFormat="1">
      <alignment horizontal="right" readingOrder="0" shrinkToFit="0" wrapText="0"/>
    </xf>
    <xf borderId="4" fillId="21" fontId="23" numFmtId="0" xfId="0" applyAlignment="1" applyBorder="1" applyFont="1">
      <alignment readingOrder="0" vertical="bottom"/>
    </xf>
    <xf borderId="1" fillId="0" fontId="23" numFmtId="0" xfId="0" applyAlignment="1" applyBorder="1" applyFont="1">
      <alignment readingOrder="0" vertical="bottom"/>
    </xf>
    <xf borderId="4" fillId="0" fontId="1" numFmtId="0" xfId="0" applyAlignment="1" applyBorder="1" applyFont="1">
      <alignment readingOrder="0" vertical="bottom"/>
    </xf>
    <xf borderId="1" fillId="4" fontId="28" numFmtId="3" xfId="0" applyAlignment="1" applyBorder="1" applyFont="1" applyNumberFormat="1">
      <alignment horizontal="right" vertical="bottom"/>
    </xf>
    <xf borderId="0" fillId="0" fontId="23" numFmtId="3" xfId="0" applyAlignment="1" applyFont="1" applyNumberFormat="1">
      <alignment horizontal="right" vertical="bottom"/>
    </xf>
    <xf borderId="0" fillId="0" fontId="23" numFmtId="0" xfId="0" applyAlignment="1" applyFont="1">
      <alignment horizontal="right" vertical="bottom"/>
    </xf>
    <xf borderId="1" fillId="12" fontId="28" numFmtId="3" xfId="0" applyAlignment="1" applyBorder="1" applyFont="1" applyNumberFormat="1">
      <alignment horizontal="right" vertical="bottom"/>
    </xf>
    <xf borderId="0" fillId="0" fontId="33" numFmtId="1" xfId="0" applyFont="1" applyNumberFormat="1"/>
    <xf borderId="0" fillId="0" fontId="33" numFmtId="3" xfId="0" applyFont="1" applyNumberFormat="1"/>
    <xf borderId="4" fillId="16" fontId="23" numFmtId="0" xfId="0" applyAlignment="1" applyBorder="1" applyFont="1">
      <alignment readingOrder="0" vertical="bottom"/>
    </xf>
    <xf borderId="4" fillId="16" fontId="23" numFmtId="1" xfId="0" applyAlignment="1" applyBorder="1" applyFont="1" applyNumberFormat="1">
      <alignment horizontal="left" vertical="bottom"/>
    </xf>
    <xf borderId="1" fillId="0" fontId="33" numFmtId="0" xfId="0" applyBorder="1" applyFont="1"/>
    <xf borderId="1" fillId="0" fontId="28" numFmtId="165" xfId="0" applyAlignment="1" applyBorder="1" applyFont="1" applyNumberFormat="1">
      <alignment horizontal="right" vertical="bottom"/>
    </xf>
    <xf borderId="4" fillId="10" fontId="23" numFmtId="0" xfId="0" applyAlignment="1" applyBorder="1" applyFont="1">
      <alignment readingOrder="0" vertical="bottom"/>
    </xf>
    <xf borderId="1" fillId="0" fontId="28" numFmtId="167" xfId="0" applyAlignment="1" applyBorder="1" applyFont="1" applyNumberFormat="1">
      <alignment horizontal="right" readingOrder="0" vertical="bottom"/>
    </xf>
    <xf borderId="4" fillId="38" fontId="23" numFmtId="0" xfId="0" applyAlignment="1" applyBorder="1" applyFont="1">
      <alignment readingOrder="0" vertical="bottom"/>
    </xf>
    <xf borderId="0" fillId="0" fontId="23" numFmtId="166" xfId="0" applyAlignment="1" applyFont="1" applyNumberFormat="1">
      <alignment readingOrder="0" vertical="bottom"/>
    </xf>
    <xf borderId="0" fillId="0" fontId="44" numFmtId="166" xfId="0" applyAlignment="1" applyFont="1" applyNumberFormat="1">
      <alignment readingOrder="0" vertical="bottom"/>
    </xf>
    <xf borderId="8" fillId="5" fontId="23" numFmtId="0" xfId="0" applyAlignment="1" applyBorder="1" applyFont="1">
      <alignment readingOrder="0" vertical="bottom"/>
    </xf>
    <xf borderId="0" fillId="0" fontId="23" numFmtId="167" xfId="0" applyAlignment="1" applyFont="1" applyNumberFormat="1">
      <alignment readingOrder="0" vertical="bottom"/>
    </xf>
    <xf borderId="7" fillId="0" fontId="23" numFmtId="0" xfId="0" applyAlignment="1" applyBorder="1" applyFont="1">
      <alignment vertical="bottom"/>
    </xf>
    <xf borderId="0" fillId="0" fontId="17"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5" numFmtId="0" xfId="0" applyAlignment="1" applyFont="1">
      <alignment horizontal="center" readingOrder="0"/>
    </xf>
    <xf borderId="0" fillId="0" fontId="3" numFmtId="0" xfId="0" applyAlignment="1" applyFont="1">
      <alignment horizontal="center" readingOrder="0"/>
    </xf>
    <xf borderId="10" fillId="0" fontId="35" numFmtId="0" xfId="0" applyAlignment="1" applyBorder="1" applyFont="1">
      <alignment horizontal="center" readingOrder="0"/>
    </xf>
    <xf borderId="10" fillId="0" fontId="2" numFmtId="0" xfId="0" applyAlignment="1" applyBorder="1" applyFont="1">
      <alignment readingOrder="0"/>
    </xf>
    <xf borderId="39" fillId="0" fontId="3" numFmtId="0" xfId="0" applyAlignment="1" applyBorder="1" applyFont="1">
      <alignment horizontal="center" readingOrder="0"/>
    </xf>
    <xf borderId="0" fillId="51" fontId="94" numFmtId="0" xfId="0" applyAlignment="1" applyFont="1">
      <alignment horizontal="center" readingOrder="0" vertical="center"/>
    </xf>
    <xf borderId="29" fillId="0" fontId="95" numFmtId="0" xfId="0" applyAlignment="1" applyBorder="1" applyFont="1">
      <alignment readingOrder="0" shrinkToFit="0" vertical="bottom" wrapText="0"/>
    </xf>
    <xf borderId="6" fillId="0" fontId="95"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6" fillId="55" fontId="85"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7" fillId="0" fontId="2" numFmtId="0" xfId="0" applyAlignment="1" applyBorder="1" applyFont="1">
      <alignment horizontal="center" readingOrder="0"/>
    </xf>
    <xf borderId="7" fillId="0" fontId="2" numFmtId="0" xfId="0" applyAlignment="1" applyBorder="1" applyFont="1">
      <alignment horizontal="center"/>
    </xf>
    <xf borderId="7" fillId="0" fontId="2" numFmtId="0" xfId="0" applyBorder="1" applyFont="1"/>
    <xf borderId="0" fillId="51" fontId="94"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Summary!$A$47</c:f>
            </c:strRef>
          </c:tx>
          <c:spPr>
            <a:solidFill>
              <a:srgbClr val="4285F4">
                <a:alpha val="30000"/>
              </a:srgbClr>
            </a:solidFill>
            <a:ln cmpd="sng">
              <a:solidFill>
                <a:srgbClr val="4285F4"/>
              </a:solidFill>
            </a:ln>
          </c:spPr>
          <c:cat>
            <c:strRef>
              <c:f>Summary!$B$1:$AF$1</c:f>
            </c:strRef>
          </c:cat>
          <c:val>
            <c:numRef>
              <c:f>Summary!$B$47:$AF$47</c:f>
              <c:numCache/>
            </c:numRef>
          </c:val>
        </c:ser>
        <c:ser>
          <c:idx val="1"/>
          <c:order val="1"/>
          <c:tx>
            <c:strRef>
              <c:f>Summary!$A$163</c:f>
            </c:strRef>
          </c:tx>
          <c:spPr>
            <a:solidFill>
              <a:srgbClr val="EA4335">
                <a:alpha val="30000"/>
              </a:srgbClr>
            </a:solidFill>
            <a:ln cmpd="sng">
              <a:solidFill>
                <a:srgbClr val="EA4335"/>
              </a:solidFill>
            </a:ln>
          </c:spPr>
          <c:cat>
            <c:strRef>
              <c:f>Summary!$B$1:$AF$1</c:f>
            </c:strRef>
          </c:cat>
          <c:val>
            <c:numRef>
              <c:f>Summary!$B$163:$AF$163</c:f>
              <c:numCache/>
            </c:numRef>
          </c:val>
        </c:ser>
        <c:axId val="825809818"/>
        <c:axId val="221050508"/>
      </c:areaChart>
      <c:catAx>
        <c:axId val="8258098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21050508"/>
      </c:catAx>
      <c:valAx>
        <c:axId val="2210505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2580981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Summary!$A$235</c:f>
            </c:strRef>
          </c:tx>
          <c:spPr>
            <a:solidFill>
              <a:schemeClr val="accent1"/>
            </a:solidFill>
            <a:ln cmpd="sng">
              <a:noFill/>
            </a:ln>
          </c:spPr>
          <c:cat>
            <c:strRef>
              <c:f>Summary!$B$1:$AC$1</c:f>
            </c:strRef>
          </c:cat>
          <c:val>
            <c:numRef>
              <c:f>Summary!$B$235:$AF$235</c:f>
              <c:numCache/>
            </c:numRef>
          </c:val>
        </c:ser>
        <c:ser>
          <c:idx val="1"/>
          <c:order val="1"/>
          <c:tx>
            <c:strRef>
              <c:f>Summary!$A$238</c:f>
            </c:strRef>
          </c:tx>
          <c:spPr>
            <a:solidFill>
              <a:schemeClr val="accent2"/>
            </a:solidFill>
            <a:ln cmpd="sng">
              <a:noFill/>
            </a:ln>
          </c:spPr>
          <c:dPt>
            <c:idx val="3"/>
          </c:dPt>
          <c:dPt>
            <c:idx val="13"/>
          </c:dPt>
          <c:dPt>
            <c:idx val="19"/>
          </c:dPt>
          <c:cat>
            <c:strRef>
              <c:f>Summary!$B$1:$AC$1</c:f>
            </c:strRef>
          </c:cat>
          <c:val>
            <c:numRef>
              <c:f>Summary!$B$238:$AF$238</c:f>
              <c:numCache/>
            </c:numRef>
          </c:val>
        </c:ser>
        <c:overlap val="100"/>
        <c:axId val="1690117796"/>
        <c:axId val="1706797965"/>
      </c:barChart>
      <c:catAx>
        <c:axId val="16901177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06797965"/>
      </c:catAx>
      <c:valAx>
        <c:axId val="17067979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9011779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Summary!$B$32:$AF$32</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Summary!$B$152:$AF$152</c:f>
              <c:numCache/>
            </c:numRef>
          </c:val>
          <c:smooth val="0"/>
        </c:ser>
        <c:axId val="875766199"/>
        <c:axId val="1212689960"/>
      </c:lineChart>
      <c:catAx>
        <c:axId val="8757661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12689960"/>
      </c:catAx>
      <c:valAx>
        <c:axId val="121268996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7576619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Summary!$B$12:$AF$12</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Summary!$B$163:$AF$163</c:f>
              <c:numCache/>
            </c:numRef>
          </c:val>
          <c:smooth val="0"/>
        </c:ser>
        <c:axId val="1156326560"/>
        <c:axId val="494422910"/>
      </c:lineChart>
      <c:catAx>
        <c:axId val="11563265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94422910"/>
      </c:catAx>
      <c:valAx>
        <c:axId val="49442291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56326560"/>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8.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11.png"/><Relationship Id="rId6"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263</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284</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242</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301</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304</xdr:row>
      <xdr:rowOff>142875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273</xdr:row>
      <xdr:rowOff>19050</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10.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upport.mybirdbuddy.com/hc/en-us/articles/39539377675281-Pair-your-Birdbuddy-2"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1" Type="http://schemas.openxmlformats.org/officeDocument/2006/relationships/hyperlink" Target="http://amazon.fr/" TargetMode="External"/><Relationship Id="rId10" Type="http://schemas.openxmlformats.org/officeDocument/2006/relationships/hyperlink" Target="http://amazon.fr/" TargetMode="External"/><Relationship Id="rId13" Type="http://schemas.openxmlformats.org/officeDocument/2006/relationships/hyperlink" Target="http://amazon.fr/" TargetMode="External"/><Relationship Id="rId12" Type="http://schemas.openxmlformats.org/officeDocument/2006/relationships/hyperlink" Target="http://amazon.fr/"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fr/" TargetMode="External"/><Relationship Id="rId15" Type="http://schemas.openxmlformats.org/officeDocument/2006/relationships/hyperlink" Target="http://amazon.fr/" TargetMode="External"/><Relationship Id="rId14" Type="http://schemas.openxmlformats.org/officeDocument/2006/relationships/hyperlink" Target="http://amazon.fr/" TargetMode="External"/><Relationship Id="rId17" Type="http://schemas.openxmlformats.org/officeDocument/2006/relationships/hyperlink" Target="http://amazon.fr/" TargetMode="External"/><Relationship Id="rId16" Type="http://schemas.openxmlformats.org/officeDocument/2006/relationships/hyperlink" Target="http://amazon.fr/" TargetMode="External"/><Relationship Id="rId5" Type="http://schemas.openxmlformats.org/officeDocument/2006/relationships/hyperlink" Target="http://amazon.uk/" TargetMode="External"/><Relationship Id="rId6" Type="http://schemas.openxmlformats.org/officeDocument/2006/relationships/hyperlink" Target="http://amazon.uk/" TargetMode="External"/><Relationship Id="rId18" Type="http://schemas.openxmlformats.org/officeDocument/2006/relationships/drawing" Target="../drawings/drawing15.xm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20.xml"/><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3.xml"/><Relationship Id="rId3"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'DTC - P&amp;L'!B66+'AMAZON US&amp;CA - P&amp;L'!B36+'WALMART - P&amp;L'!B23+'Digital Marketplaces - P&amp;L'!B17+'Digital Marketplaces - P&amp;L'!B129+'Digital Marketplaces - P&amp;L'!B243+'COSTCO - P&amp;L'!B19</f>
        <v>38</v>
      </c>
      <c r="C2" s="3">
        <f>'DTC - P&amp;L'!C66+'AMAZON US&amp;CA - P&amp;L'!C36+'WALMART - P&amp;L'!C23+'Digital Marketplaces - P&amp;L'!C17+'Digital Marketplaces - P&amp;L'!C129+'Digital Marketplaces - P&amp;L'!C243+'COSTCO - P&amp;L'!C19</f>
        <v>40</v>
      </c>
      <c r="D2" s="3">
        <f>'DTC - P&amp;L'!D66+'AMAZON US&amp;CA - P&amp;L'!D36+'WALMART - P&amp;L'!D23+'Digital Marketplaces - P&amp;L'!D17+'Digital Marketplaces - P&amp;L'!D129+'Digital Marketplaces - P&amp;L'!D243+'COSTCO - P&amp;L'!D19</f>
        <v>41</v>
      </c>
      <c r="E2" s="3">
        <f>'DTC - P&amp;L'!E66+'AMAZON US&amp;CA - P&amp;L'!E36+'WALMART - P&amp;L'!E23+'Digital Marketplaces - P&amp;L'!E17+'Digital Marketplaces - P&amp;L'!E129+'Digital Marketplaces - P&amp;L'!E243+'COSTCO - P&amp;L'!E19</f>
        <v>32</v>
      </c>
      <c r="F2" s="3">
        <f>'DTC - P&amp;L'!F66+'AMAZON US&amp;CA - P&amp;L'!F36+'WALMART - P&amp;L'!F23+'Digital Marketplaces - P&amp;L'!F17+'Digital Marketplaces - P&amp;L'!F129+'Digital Marketplaces - P&amp;L'!F243+'COSTCO - P&amp;L'!F19</f>
        <v>36</v>
      </c>
      <c r="G2" s="3">
        <f>'DTC - P&amp;L'!G66+'AMAZON US&amp;CA - P&amp;L'!G36+'WALMART - P&amp;L'!G23+'Digital Marketplaces - P&amp;L'!G17+'Digital Marketplaces - P&amp;L'!G129+'Digital Marketplaces - P&amp;L'!G243+'COSTCO - P&amp;L'!G19</f>
        <v>37</v>
      </c>
      <c r="H2" s="3">
        <f>'DTC - P&amp;L'!H66+'AMAZON US&amp;CA - P&amp;L'!H36+'WALMART - P&amp;L'!H23+'Digital Marketplaces - P&amp;L'!H17+'Digital Marketplaces - P&amp;L'!H129+'Digital Marketplaces - P&amp;L'!H243+'COSTCO - P&amp;L'!H19</f>
        <v>161</v>
      </c>
      <c r="I2" s="3">
        <f>'DTC - P&amp;L'!I66+'AMAZON US&amp;CA - P&amp;L'!I36+'WALMART - P&amp;L'!I23+'Digital Marketplaces - P&amp;L'!I17+'Digital Marketplaces - P&amp;L'!I129+'Digital Marketplaces - P&amp;L'!I243+'COSTCO - P&amp;L'!I19</f>
        <v>189</v>
      </c>
      <c r="J2" s="3">
        <f>'DTC - P&amp;L'!J66+'AMAZON US&amp;CA - P&amp;L'!J36+'WALMART - P&amp;L'!J23+'Digital Marketplaces - P&amp;L'!J17+'Digital Marketplaces - P&amp;L'!J129+'Digital Marketplaces - P&amp;L'!J243+'COSTCO - P&amp;L'!J19</f>
        <v>118</v>
      </c>
      <c r="K2" s="3">
        <f>'DTC - P&amp;L'!K66+'AMAZON US&amp;CA - P&amp;L'!K36+'WALMART - P&amp;L'!K23+'Digital Marketplaces - P&amp;L'!K17+'Digital Marketplaces - P&amp;L'!K129+'Digital Marketplaces - P&amp;L'!K243+'COSTCO - P&amp;L'!K19</f>
        <v>38</v>
      </c>
      <c r="L2" s="3">
        <f>'DTC - P&amp;L'!L66+'AMAZON US&amp;CA - P&amp;L'!L36+'WALMART - P&amp;L'!L23+'Digital Marketplaces - P&amp;L'!L17+'Digital Marketplaces - P&amp;L'!L129+'Digital Marketplaces - P&amp;L'!L243+'COSTCO - P&amp;L'!L19</f>
        <v>41</v>
      </c>
      <c r="M2" s="3">
        <f>'DTC - P&amp;L'!M66+'AMAZON US&amp;CA - P&amp;L'!M36+'WALMART - P&amp;L'!M23+'Digital Marketplaces - P&amp;L'!M17+'Digital Marketplaces - P&amp;L'!M129+'Digital Marketplaces - P&amp;L'!M243+'COSTCO - P&amp;L'!M19</f>
        <v>44</v>
      </c>
      <c r="N2" s="3">
        <f>'DTC - P&amp;L'!N66+'AMAZON US&amp;CA - P&amp;L'!N36+'WALMART - P&amp;L'!N23+'Digital Marketplaces - P&amp;L'!N17+'Digital Marketplaces - P&amp;L'!N129+'Digital Marketplaces - P&amp;L'!N243+'COSTCO - P&amp;L'!N19</f>
        <v>38</v>
      </c>
      <c r="O2" s="3">
        <f>'DTC - P&amp;L'!O66+'AMAZON US&amp;CA - P&amp;L'!O36+'WALMART - P&amp;L'!O23+'Digital Marketplaces - P&amp;L'!O17+'Digital Marketplaces - P&amp;L'!O129+'Digital Marketplaces - P&amp;L'!O243+'COSTCO - P&amp;L'!O19</f>
        <v>37</v>
      </c>
      <c r="P2" s="3">
        <f>'DTC - P&amp;L'!P66+'AMAZON US&amp;CA - P&amp;L'!P36+'WALMART - P&amp;L'!P23+'Digital Marketplaces - P&amp;L'!P17+'Digital Marketplaces - P&amp;L'!P129+'Digital Marketplaces - P&amp;L'!P243+'COSTCO - P&amp;L'!P19</f>
        <v>25</v>
      </c>
      <c r="Q2" s="3">
        <f>'DTC - P&amp;L'!Q66+'AMAZON US&amp;CA - P&amp;L'!Q36+'WALMART - P&amp;L'!Q23+'Digital Marketplaces - P&amp;L'!Q17+'Digital Marketplaces - P&amp;L'!Q129+'Digital Marketplaces - P&amp;L'!Q243+'COSTCO - P&amp;L'!Q19</f>
        <v>27</v>
      </c>
      <c r="R2" s="3">
        <f>'DTC - P&amp;L'!R66+'AMAZON US&amp;CA - P&amp;L'!R36+'WALMART - P&amp;L'!R23+'Digital Marketplaces - P&amp;L'!R17+'Digital Marketplaces - P&amp;L'!R129+'Digital Marketplaces - P&amp;L'!R243+'COSTCO - P&amp;L'!R19</f>
        <v>39</v>
      </c>
      <c r="S2" s="3">
        <f>'DTC - P&amp;L'!S66+'AMAZON US&amp;CA - P&amp;L'!S36+'WALMART - P&amp;L'!S23+'Digital Marketplaces - P&amp;L'!S17+'Digital Marketplaces - P&amp;L'!S129+'Digital Marketplaces - P&amp;L'!S243+'COSTCO - P&amp;L'!S19</f>
        <v>49</v>
      </c>
      <c r="T2" s="3">
        <f>'DTC - P&amp;L'!T66+'AMAZON US&amp;CA - P&amp;L'!T36+'WALMART - P&amp;L'!T23+'Digital Marketplaces - P&amp;L'!T17+'Digital Marketplaces - P&amp;L'!T129+'Digital Marketplaces - P&amp;L'!T243+'COSTCO - P&amp;L'!T19</f>
        <v>47</v>
      </c>
      <c r="U2" s="3">
        <f>'DTC - P&amp;L'!U66+'AMAZON US&amp;CA - P&amp;L'!U36+'WALMART - P&amp;L'!U23+'Digital Marketplaces - P&amp;L'!U17+'Digital Marketplaces - P&amp;L'!U129+'Digital Marketplaces - P&amp;L'!U243+'COSTCO - P&amp;L'!U19</f>
        <v>50</v>
      </c>
      <c r="V2" s="3">
        <f>'DTC - P&amp;L'!V66+'AMAZON US&amp;CA - P&amp;L'!V36+'WALMART - P&amp;L'!V23+'Digital Marketplaces - P&amp;L'!V17+'Digital Marketplaces - P&amp;L'!V129+'Digital Marketplaces - P&amp;L'!V243+'COSTCO - P&amp;L'!V19</f>
        <v>45</v>
      </c>
      <c r="W2" s="3">
        <f>'DTC - P&amp;L'!W66+'AMAZON US&amp;CA - P&amp;L'!W36+'WALMART - P&amp;L'!W23+'Digital Marketplaces - P&amp;L'!W17+'Digital Marketplaces - P&amp;L'!W129+'Digital Marketplaces - P&amp;L'!W243+'COSTCO - P&amp;L'!W19</f>
        <v>67</v>
      </c>
      <c r="X2" s="3">
        <f>'DTC - P&amp;L'!X66+'AMAZON US&amp;CA - P&amp;L'!X36+'WALMART - P&amp;L'!X23+'Digital Marketplaces - P&amp;L'!X17+'Digital Marketplaces - P&amp;L'!X129+'Digital Marketplaces - P&amp;L'!X243+'COSTCO - P&amp;L'!X19</f>
        <v>56</v>
      </c>
      <c r="Y2" s="3">
        <f>'DTC - P&amp;L'!Y66+'AMAZON US&amp;CA - P&amp;L'!Y36+'WALMART - P&amp;L'!Y23+'Digital Marketplaces - P&amp;L'!Y17+'Digital Marketplaces - P&amp;L'!Y129+'Digital Marketplaces - P&amp;L'!Y243+'COSTCO - P&amp;L'!Y19</f>
        <v>48</v>
      </c>
      <c r="Z2" s="3">
        <f>'DTC - P&amp;L'!Z66+'AMAZON US&amp;CA - P&amp;L'!Z36+'WALMART - P&amp;L'!Z23+'Digital Marketplaces - P&amp;L'!Z17+'Digital Marketplaces - P&amp;L'!Z129+'Digital Marketplaces - P&amp;L'!Z243+'COSTCO - P&amp;L'!Z19</f>
        <v>62</v>
      </c>
      <c r="AA2" s="3">
        <f>'DTC - P&amp;L'!AA66+'AMAZON US&amp;CA - P&amp;L'!AA36+'WALMART - P&amp;L'!AA23+'Digital Marketplaces - P&amp;L'!AA17+'Digital Marketplaces - P&amp;L'!AA129+'Digital Marketplaces - P&amp;L'!AA243+'COSTCO - P&amp;L'!AA19</f>
        <v>49</v>
      </c>
      <c r="AB2" s="3">
        <f>'DTC - P&amp;L'!AB66+'AMAZON US&amp;CA - P&amp;L'!AB36+'WALMART - P&amp;L'!AB23+'Digital Marketplaces - P&amp;L'!AB17+'Digital Marketplaces - P&amp;L'!AB129+'Digital Marketplaces - P&amp;L'!AB243+'COSTCO - P&amp;L'!AB19</f>
        <v>59</v>
      </c>
      <c r="AC2" s="3">
        <f>'DTC - P&amp;L'!AC66+'AMAZON US&amp;CA - P&amp;L'!AC36+'WALMART - P&amp;L'!AC23+'Digital Marketplaces - P&amp;L'!AC17+'Digital Marketplaces - P&amp;L'!AC129+'Digital Marketplaces - P&amp;L'!AC243+'COSTCO - P&amp;L'!AC19</f>
        <v>66</v>
      </c>
      <c r="AD2" s="3">
        <f>'DTC - P&amp;L'!AD66+'AMAZON US&amp;CA - P&amp;L'!AD36+'WALMART - P&amp;L'!AD23+'Digital Marketplaces - P&amp;L'!AD17+'Digital Marketplaces - P&amp;L'!AD129+'Digital Marketplaces - P&amp;L'!AD243+'COSTCO - P&amp;L'!AD19</f>
        <v>45</v>
      </c>
      <c r="AE2" s="3">
        <f>'DTC - P&amp;L'!AE66+'AMAZON US&amp;CA - P&amp;L'!AE36+'WALMART - P&amp;L'!AE23+'Digital Marketplaces - P&amp;L'!AE17+'Digital Marketplaces - P&amp;L'!AE129+'Digital Marketplaces - P&amp;L'!AE243+'COSTCO - P&amp;L'!AE19</f>
        <v>47</v>
      </c>
      <c r="AF2" s="3">
        <f>'DTC - P&amp;L'!AF66+'AMAZON US&amp;CA - P&amp;L'!AF36+'WALMART - P&amp;L'!AF23+'Digital Marketplaces - P&amp;L'!AF17+'Digital Marketplaces - P&amp;L'!AF129+'Digital Marketplaces - P&amp;L'!AF243+'COSTCO - P&amp;L'!AF19</f>
        <v>52</v>
      </c>
    </row>
    <row r="3">
      <c r="A3" s="2" t="s">
        <v>1</v>
      </c>
      <c r="B3" s="4">
        <f>Summary!B47+Summary!B93+Summary!B85+Summary!B59</f>
        <v>31136.70642</v>
      </c>
      <c r="C3" s="4">
        <f>Summary!C47+Summary!C93+Summary!C85+Summary!C59</f>
        <v>30219.79107</v>
      </c>
      <c r="D3" s="4">
        <f>Summary!D47+Summary!D93+Summary!D85+Summary!D59</f>
        <v>23249.62267</v>
      </c>
      <c r="E3" s="4">
        <f>Summary!E47+Summary!E93+Summary!E85+Summary!E59</f>
        <v>21309.28266</v>
      </c>
      <c r="F3" s="4">
        <f>Summary!F47+Summary!F93+Summary!F85+Summary!F59</f>
        <v>24536.86217</v>
      </c>
      <c r="G3" s="4">
        <f>Summary!G47+Summary!G93+Summary!G85+Summary!G59</f>
        <v>19523.24019</v>
      </c>
      <c r="H3" s="4">
        <f>Summary!H47+Summary!H93+Summary!H85+Summary!H59</f>
        <v>55470.51493</v>
      </c>
      <c r="I3" s="4">
        <f>Summary!I47+Summary!I93+Summary!I85+Summary!I59</f>
        <v>60647.39369</v>
      </c>
      <c r="J3" s="4">
        <f>Summary!J47+Summary!J93+Summary!J85+Summary!J59</f>
        <v>41936.06624</v>
      </c>
      <c r="K3" s="4">
        <f>Summary!K47+Summary!K93+Summary!K85+Summary!K59</f>
        <v>20794.97535</v>
      </c>
      <c r="L3" s="4">
        <f>Summary!L47+Summary!L93+Summary!L85+Summary!L59</f>
        <v>24022.82851</v>
      </c>
      <c r="M3" s="4">
        <f>Summary!M47+Summary!M93+Summary!M85+Summary!M59</f>
        <v>26382.20411</v>
      </c>
      <c r="N3" s="4">
        <f>Summary!N47+Summary!N93+Summary!N85+Summary!N59</f>
        <v>22849.33788</v>
      </c>
      <c r="O3" s="4">
        <f>Summary!O47+Summary!O93+Summary!O85+Summary!O59</f>
        <v>21133.3643</v>
      </c>
      <c r="P3" s="4">
        <f>Summary!P47+Summary!P93+Summary!P85+Summary!P59</f>
        <v>16657.81881</v>
      </c>
      <c r="Q3" s="4">
        <f>Summary!Q47+Summary!Q93+Summary!Q85+Summary!Q59</f>
        <v>18987.21269</v>
      </c>
      <c r="R3" s="4">
        <f>Summary!R47+Summary!R93+Summary!R85+Summary!R59</f>
        <v>22150.80587</v>
      </c>
      <c r="S3" s="4">
        <f>Summary!S47+Summary!S93+Summary!S85+Summary!S59</f>
        <v>25175.55089</v>
      </c>
      <c r="T3" s="4">
        <f>Summary!T47+Summary!T93+Summary!T85+Summary!T59</f>
        <v>23283.9637</v>
      </c>
      <c r="U3" s="4">
        <f>Summary!U47+Summary!U93+Summary!U85+Summary!U59</f>
        <v>25210.02005</v>
      </c>
      <c r="V3" s="4">
        <f>Summary!V47+Summary!V93+Summary!V85+Summary!V59</f>
        <v>22121.70096</v>
      </c>
      <c r="W3" s="4">
        <f>Summary!W47+Summary!W93+Summary!W85+Summary!W59</f>
        <v>35355.93295</v>
      </c>
      <c r="X3" s="4">
        <f>Summary!X47+Summary!X93+Summary!X85+Summary!X59</f>
        <v>28622.7597</v>
      </c>
      <c r="Y3" s="4">
        <f>Summary!Y47+Summary!Y93+Summary!Y85+Summary!Y59</f>
        <v>26277.18874</v>
      </c>
      <c r="Z3" s="4">
        <f>Summary!Z47+Summary!Z93+Summary!Z85+Summary!Z59</f>
        <v>32284.12107</v>
      </c>
      <c r="AA3" s="4">
        <f>Summary!AA47+Summary!AA93+Summary!AA85+Summary!AA59</f>
        <v>29948.93788</v>
      </c>
      <c r="AB3" s="4">
        <f>Summary!AB47+Summary!AB93+Summary!AB85+Summary!AB59</f>
        <v>30498.33993</v>
      </c>
      <c r="AC3" s="4">
        <f>Summary!AC47+Summary!AC93+Summary!AC85+Summary!AC59</f>
        <v>30558.91396</v>
      </c>
      <c r="AD3" s="4">
        <f>Summary!AD47+Summary!AD93+Summary!AD85+Summary!AD59</f>
        <v>22176.66575</v>
      </c>
      <c r="AE3" s="4">
        <f>Summary!AE47+Summary!AE93+Summary!AE85+Summary!AE59</f>
        <v>49477.78751</v>
      </c>
      <c r="AF3" s="4">
        <f>Summary!AF47+Summary!AF93+Summary!AF85+Summary!AF59</f>
        <v>24620.70052</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'WALMART - P&amp;L'!B23</f>
        <v>0</v>
      </c>
      <c r="C2" s="3">
        <f>'WALMART - P&amp;L'!C23</f>
        <v>1</v>
      </c>
      <c r="D2" s="3">
        <f>'WALMART - P&amp;L'!D23</f>
        <v>0</v>
      </c>
      <c r="E2" s="3">
        <f>'WALMART - P&amp;L'!E23</f>
        <v>0</v>
      </c>
      <c r="F2" s="3">
        <f>'WALMART - P&amp;L'!F23</f>
        <v>0</v>
      </c>
      <c r="G2" s="3">
        <f>'WALMART - P&amp;L'!G23</f>
        <v>0</v>
      </c>
      <c r="H2" s="3">
        <f>'WALMART - P&amp;L'!H23</f>
        <v>0</v>
      </c>
      <c r="I2" s="3">
        <f>'WALMART - P&amp;L'!I23</f>
        <v>0</v>
      </c>
      <c r="J2" s="3">
        <f>'WALMART - P&amp;L'!J23</f>
        <v>0</v>
      </c>
      <c r="K2" s="3">
        <f>'WALMART - P&amp;L'!K23</f>
        <v>1</v>
      </c>
      <c r="L2" s="3">
        <f>'WALMART - P&amp;L'!L23</f>
        <v>0</v>
      </c>
      <c r="M2" s="3">
        <f>'WALMART - P&amp;L'!M23</f>
        <v>0</v>
      </c>
      <c r="N2" s="3">
        <f>'WALMART - P&amp;L'!N23</f>
        <v>0</v>
      </c>
      <c r="O2" s="3">
        <f>'WALMART - P&amp;L'!O23</f>
        <v>0</v>
      </c>
      <c r="P2" s="3">
        <f>'WALMART - P&amp;L'!P23</f>
        <v>0</v>
      </c>
      <c r="Q2" s="3">
        <f>'WALMART - P&amp;L'!Q23</f>
        <v>0</v>
      </c>
      <c r="R2" s="3">
        <f>'WALMART - P&amp;L'!R23</f>
        <v>0</v>
      </c>
      <c r="S2" s="3">
        <f>'WALMART - P&amp;L'!S23</f>
        <v>0</v>
      </c>
      <c r="T2" s="3">
        <f>'WALMART - P&amp;L'!T23</f>
        <v>1</v>
      </c>
      <c r="U2" s="3">
        <f>'WALMART - P&amp;L'!U23</f>
        <v>0</v>
      </c>
      <c r="V2" s="3">
        <f>'WALMART - P&amp;L'!V23</f>
        <v>1</v>
      </c>
      <c r="W2" s="3">
        <f>'WALMART - P&amp;L'!W23</f>
        <v>0</v>
      </c>
      <c r="X2" s="3">
        <f>'WALMART - P&amp;L'!X23</f>
        <v>0</v>
      </c>
      <c r="Y2" s="3">
        <f>'WALMART - P&amp;L'!Y23</f>
        <v>0</v>
      </c>
      <c r="Z2" s="3">
        <f>'WALMART - P&amp;L'!Z23</f>
        <v>0</v>
      </c>
      <c r="AA2" s="3">
        <f>'WALMART - P&amp;L'!AA23</f>
        <v>0</v>
      </c>
      <c r="AB2" s="3">
        <f>'WALMART - P&amp;L'!AB23</f>
        <v>1</v>
      </c>
      <c r="AC2" s="3">
        <f>'WALMART - P&amp;L'!AC23</f>
        <v>0</v>
      </c>
      <c r="AD2" s="3">
        <f>'WALMART - P&amp;L'!AD23</f>
        <v>0</v>
      </c>
      <c r="AE2" s="3">
        <f>'WALMART - P&amp;L'!AE23</f>
        <v>0</v>
      </c>
      <c r="AF2" s="3">
        <f>'WALMART - P&amp;L'!AF23</f>
        <v>1</v>
      </c>
    </row>
    <row r="3">
      <c r="A3" s="2" t="s">
        <v>1</v>
      </c>
      <c r="B3" s="4">
        <f>Summary!B67</f>
        <v>0</v>
      </c>
      <c r="C3" s="4">
        <f>Summary!C67</f>
        <v>350.96</v>
      </c>
      <c r="D3" s="4">
        <f>Summary!D67</f>
        <v>0</v>
      </c>
      <c r="E3" s="4">
        <f>Summary!E67</f>
        <v>0</v>
      </c>
      <c r="F3" s="4">
        <f>Summary!F67</f>
        <v>0</v>
      </c>
      <c r="G3" s="4">
        <f>Summary!G67</f>
        <v>0</v>
      </c>
      <c r="H3" s="4">
        <f>Summary!H67</f>
        <v>31.03</v>
      </c>
      <c r="I3" s="4">
        <f>Summary!I67</f>
        <v>0</v>
      </c>
      <c r="J3" s="4">
        <f>Summary!J67</f>
        <v>31.18</v>
      </c>
      <c r="K3" s="4">
        <f>Summary!K67</f>
        <v>234.33</v>
      </c>
      <c r="L3" s="4">
        <f>Summary!L67</f>
        <v>0</v>
      </c>
      <c r="M3" s="4">
        <f>Summary!M67</f>
        <v>0</v>
      </c>
      <c r="N3" s="4">
        <f>Summary!N67</f>
        <v>0</v>
      </c>
      <c r="O3" s="4">
        <f>Summary!O67</f>
        <v>0</v>
      </c>
      <c r="P3" s="4">
        <f>Summary!P67</f>
        <v>0</v>
      </c>
      <c r="Q3" s="4">
        <f>Summary!Q67</f>
        <v>0</v>
      </c>
      <c r="R3" s="4">
        <f>Summary!R67</f>
        <v>0</v>
      </c>
      <c r="S3" s="4">
        <f>Summary!S67</f>
        <v>0</v>
      </c>
      <c r="T3" s="4">
        <f>Summary!T67</f>
        <v>255.73</v>
      </c>
      <c r="U3" s="4">
        <f>Summary!U67</f>
        <v>0</v>
      </c>
      <c r="V3" s="4">
        <f>Summary!V67</f>
        <v>239</v>
      </c>
      <c r="W3" s="4">
        <f>Summary!W67</f>
        <v>0</v>
      </c>
      <c r="X3" s="4">
        <f>Summary!X67</f>
        <v>0</v>
      </c>
      <c r="Y3" s="4">
        <f>Summary!Y67</f>
        <v>0</v>
      </c>
      <c r="Z3" s="4">
        <f>Summary!Z67</f>
        <v>0</v>
      </c>
      <c r="AA3" s="4">
        <f>Summary!AA67</f>
        <v>0</v>
      </c>
      <c r="AB3" s="4">
        <f>Summary!AB67</f>
        <v>316.94</v>
      </c>
      <c r="AC3" s="4">
        <f>Summary!AC67</f>
        <v>0</v>
      </c>
      <c r="AD3" s="4">
        <f>Summary!AD67</f>
        <v>0</v>
      </c>
      <c r="AE3" s="4">
        <f>Summary!AE67</f>
        <v>0</v>
      </c>
      <c r="AF3" s="4">
        <f>Summary!AF67</f>
        <v>321.43</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'COSTCO - P&amp;L'!B19</f>
        <v>0</v>
      </c>
      <c r="C2" s="3">
        <f>'COSTCO - P&amp;L'!C19</f>
        <v>0</v>
      </c>
      <c r="D2" s="3">
        <f>'COSTCO - P&amp;L'!D19</f>
        <v>0</v>
      </c>
      <c r="E2" s="3">
        <f>'COSTCO - P&amp;L'!E19</f>
        <v>0</v>
      </c>
      <c r="F2" s="3">
        <f>'COSTCO - P&amp;L'!F19</f>
        <v>0</v>
      </c>
      <c r="G2" s="3">
        <f>'COSTCO - P&amp;L'!G19</f>
        <v>0</v>
      </c>
      <c r="H2" s="3">
        <f>'COSTCO - P&amp;L'!H19</f>
        <v>0</v>
      </c>
      <c r="I2" s="3">
        <f>'COSTCO - P&amp;L'!I19</f>
        <v>0</v>
      </c>
      <c r="J2" s="3">
        <f>'COSTCO - P&amp;L'!J19</f>
        <v>0</v>
      </c>
      <c r="K2" s="3">
        <f>'COSTCO - P&amp;L'!K19</f>
        <v>0</v>
      </c>
      <c r="L2" s="3">
        <f>'COSTCO - P&amp;L'!L19</f>
        <v>0</v>
      </c>
      <c r="M2" s="3">
        <f>'COSTCO - P&amp;L'!M19</f>
        <v>0</v>
      </c>
      <c r="N2" s="3">
        <f>'COSTCO - P&amp;L'!N19</f>
        <v>0</v>
      </c>
      <c r="O2" s="3">
        <f>'COSTCO - P&amp;L'!O19</f>
        <v>0</v>
      </c>
      <c r="P2" s="3">
        <f>'COSTCO - P&amp;L'!P19</f>
        <v>0</v>
      </c>
      <c r="Q2" s="3">
        <f>'COSTCO - P&amp;L'!Q19</f>
        <v>0</v>
      </c>
      <c r="R2" s="3">
        <f>'COSTCO - P&amp;L'!R19</f>
        <v>0</v>
      </c>
      <c r="S2" s="3">
        <f>'COSTCO - P&amp;L'!S19</f>
        <v>0</v>
      </c>
      <c r="T2" s="3">
        <f>'COSTCO - P&amp;L'!T19</f>
        <v>0</v>
      </c>
      <c r="U2" s="3">
        <f>'COSTCO - P&amp;L'!U19</f>
        <v>0</v>
      </c>
      <c r="V2" s="3">
        <f>'COSTCO - P&amp;L'!V19</f>
        <v>0</v>
      </c>
      <c r="W2" s="3">
        <f>'COSTCO - P&amp;L'!W19</f>
        <v>0</v>
      </c>
      <c r="X2" s="3">
        <f>'COSTCO - P&amp;L'!X19</f>
        <v>0</v>
      </c>
      <c r="Y2" s="3">
        <f>'COSTCO - P&amp;L'!Y19</f>
        <v>0</v>
      </c>
      <c r="Z2" s="3">
        <f>'COSTCO - P&amp;L'!Z19</f>
        <v>0</v>
      </c>
      <c r="AA2" s="3">
        <f>'COSTCO - P&amp;L'!AA19</f>
        <v>0</v>
      </c>
      <c r="AB2" s="3">
        <f>'COSTCO - P&amp;L'!AB19</f>
        <v>0</v>
      </c>
      <c r="AC2" s="3">
        <f>'COSTCO - P&amp;L'!AC19</f>
        <v>0</v>
      </c>
      <c r="AD2" s="3">
        <f>'COSTCO - P&amp;L'!AD19</f>
        <v>0</v>
      </c>
      <c r="AE2" s="3">
        <f>'COSTCO - P&amp;L'!AE19</f>
        <v>0</v>
      </c>
      <c r="AF2" s="3">
        <f>'COSTCO - P&amp;L'!AF19</f>
        <v>0</v>
      </c>
    </row>
    <row r="3">
      <c r="A3" s="2" t="s">
        <v>1</v>
      </c>
      <c r="B3" s="4">
        <f>Summary!B59</f>
        <v>0</v>
      </c>
      <c r="C3" s="4">
        <f>Summary!C59</f>
        <v>0</v>
      </c>
      <c r="D3" s="4">
        <f>Summary!D59</f>
        <v>0</v>
      </c>
      <c r="E3" s="4">
        <f>Summary!E59</f>
        <v>0</v>
      </c>
      <c r="F3" s="4">
        <f>Summary!F59</f>
        <v>0</v>
      </c>
      <c r="G3" s="4">
        <f>Summary!G59</f>
        <v>0</v>
      </c>
      <c r="H3" s="4">
        <f>Summary!H59</f>
        <v>0</v>
      </c>
      <c r="I3" s="4">
        <f>Summary!I59</f>
        <v>0</v>
      </c>
      <c r="J3" s="4">
        <f>Summary!J59</f>
        <v>0</v>
      </c>
      <c r="K3" s="4">
        <f>Summary!K59</f>
        <v>0</v>
      </c>
      <c r="L3" s="4">
        <f>Summary!L59</f>
        <v>0</v>
      </c>
      <c r="M3" s="4">
        <f>Summary!M59</f>
        <v>0</v>
      </c>
      <c r="N3" s="4">
        <f>Summary!N59</f>
        <v>0</v>
      </c>
      <c r="O3" s="4">
        <f>Summary!O59</f>
        <v>0</v>
      </c>
      <c r="P3" s="4">
        <f>Summary!P59</f>
        <v>0</v>
      </c>
      <c r="Q3" s="4">
        <f>Summary!Q59</f>
        <v>0</v>
      </c>
      <c r="R3" s="4">
        <f>Summary!R59</f>
        <v>0</v>
      </c>
      <c r="S3" s="4">
        <f>Summary!S59</f>
        <v>0</v>
      </c>
      <c r="T3" s="4">
        <f>Summary!T59</f>
        <v>0</v>
      </c>
      <c r="U3" s="4">
        <f>Summary!U59</f>
        <v>0</v>
      </c>
      <c r="V3" s="4">
        <f>Summary!V59</f>
        <v>0</v>
      </c>
      <c r="W3" s="4">
        <f>Summary!W59</f>
        <v>0</v>
      </c>
      <c r="X3" s="4">
        <f>Summary!X59</f>
        <v>0</v>
      </c>
      <c r="Y3" s="4">
        <f>Summary!Y59</f>
        <v>0</v>
      </c>
      <c r="Z3" s="4">
        <f>Summary!Z59</f>
        <v>0</v>
      </c>
      <c r="AA3" s="4">
        <f>Summary!AA59</f>
        <v>0</v>
      </c>
      <c r="AB3" s="4">
        <f>Summary!AB59</f>
        <v>0</v>
      </c>
      <c r="AC3" s="4">
        <f>Summary!AC59</f>
        <v>0</v>
      </c>
      <c r="AD3" s="4">
        <f>Summary!AD59</f>
        <v>0</v>
      </c>
      <c r="AE3" s="4">
        <f>Summary!AE59</f>
        <v>0</v>
      </c>
      <c r="AF3" s="4">
        <f>Summary!AF59</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'Digital Marketplaces - P&amp;L'!B17+'Digital Marketplaces - P&amp;L'!B129+'Digital Marketplaces - P&amp;L'!B243</f>
        <v>0</v>
      </c>
      <c r="C2" s="3">
        <f>'Digital Marketplaces - P&amp;L'!C17+'Digital Marketplaces - P&amp;L'!C129+'Digital Marketplaces - P&amp;L'!C243</f>
        <v>0</v>
      </c>
      <c r="D2" s="3">
        <f>'Digital Marketplaces - P&amp;L'!D17+'Digital Marketplaces - P&amp;L'!D129+'Digital Marketplaces - P&amp;L'!D243</f>
        <v>0</v>
      </c>
      <c r="E2" s="3">
        <f>'Digital Marketplaces - P&amp;L'!E17+'Digital Marketplaces - P&amp;L'!E129+'Digital Marketplaces - P&amp;L'!E243</f>
        <v>0</v>
      </c>
      <c r="F2" s="3">
        <f>'Digital Marketplaces - P&amp;L'!F17+'Digital Marketplaces - P&amp;L'!F129+'Digital Marketplaces - P&amp;L'!F243</f>
        <v>0</v>
      </c>
      <c r="G2" s="3">
        <f>'Digital Marketplaces - P&amp;L'!G17+'Digital Marketplaces - P&amp;L'!G129+'Digital Marketplaces - P&amp;L'!G243</f>
        <v>0</v>
      </c>
      <c r="H2" s="3">
        <f>'Digital Marketplaces - P&amp;L'!H17+'Digital Marketplaces - P&amp;L'!H129+'Digital Marketplaces - P&amp;L'!H243</f>
        <v>0</v>
      </c>
      <c r="I2" s="3">
        <f>'Digital Marketplaces - P&amp;L'!I17+'Digital Marketplaces - P&amp;L'!I129+'Digital Marketplaces - P&amp;L'!I243</f>
        <v>0</v>
      </c>
      <c r="J2" s="3">
        <f>'Digital Marketplaces - P&amp;L'!J17+'Digital Marketplaces - P&amp;L'!J129+'Digital Marketplaces - P&amp;L'!J243</f>
        <v>0</v>
      </c>
      <c r="K2" s="3">
        <f>'Digital Marketplaces - P&amp;L'!K17+'Digital Marketplaces - P&amp;L'!K129+'Digital Marketplaces - P&amp;L'!K243</f>
        <v>0</v>
      </c>
      <c r="L2" s="3">
        <f>'Digital Marketplaces - P&amp;L'!L17+'Digital Marketplaces - P&amp;L'!L129+'Digital Marketplaces - P&amp;L'!L243</f>
        <v>0</v>
      </c>
      <c r="M2" s="3">
        <f>'Digital Marketplaces - P&amp;L'!M17+'Digital Marketplaces - P&amp;L'!M129+'Digital Marketplaces - P&amp;L'!M243</f>
        <v>0</v>
      </c>
      <c r="N2" s="3">
        <f>'Digital Marketplaces - P&amp;L'!N17+'Digital Marketplaces - P&amp;L'!N129+'Digital Marketplaces - P&amp;L'!N243</f>
        <v>0</v>
      </c>
      <c r="O2" s="3">
        <f>'Digital Marketplaces - P&amp;L'!O17+'Digital Marketplaces - P&amp;L'!O129+'Digital Marketplaces - P&amp;L'!O243</f>
        <v>0</v>
      </c>
      <c r="P2" s="3">
        <f>'Digital Marketplaces - P&amp;L'!P17+'Digital Marketplaces - P&amp;L'!P129+'Digital Marketplaces - P&amp;L'!P243</f>
        <v>0</v>
      </c>
      <c r="Q2" s="3">
        <f>'Digital Marketplaces - P&amp;L'!Q17+'Digital Marketplaces - P&amp;L'!Q129+'Digital Marketplaces - P&amp;L'!Q243</f>
        <v>0</v>
      </c>
      <c r="R2" s="3">
        <f>'Digital Marketplaces - P&amp;L'!R17+'Digital Marketplaces - P&amp;L'!R129+'Digital Marketplaces - P&amp;L'!R243</f>
        <v>0</v>
      </c>
      <c r="S2" s="3">
        <f>'Digital Marketplaces - P&amp;L'!S17+'Digital Marketplaces - P&amp;L'!S129+'Digital Marketplaces - P&amp;L'!S243</f>
        <v>0</v>
      </c>
      <c r="T2" s="3">
        <f>'Digital Marketplaces - P&amp;L'!T17+'Digital Marketplaces - P&amp;L'!T129+'Digital Marketplaces - P&amp;L'!T243</f>
        <v>0</v>
      </c>
      <c r="U2" s="3">
        <f>'Digital Marketplaces - P&amp;L'!U17+'Digital Marketplaces - P&amp;L'!U129+'Digital Marketplaces - P&amp;L'!U243</f>
        <v>0</v>
      </c>
      <c r="V2" s="3">
        <f>'Digital Marketplaces - P&amp;L'!V17+'Digital Marketplaces - P&amp;L'!V129+'Digital Marketplaces - P&amp;L'!V243</f>
        <v>0</v>
      </c>
      <c r="W2" s="3">
        <f>'Digital Marketplaces - P&amp;L'!W17+'Digital Marketplaces - P&amp;L'!W129+'Digital Marketplaces - P&amp;L'!W243</f>
        <v>0</v>
      </c>
      <c r="X2" s="3">
        <f>'Digital Marketplaces - P&amp;L'!X17+'Digital Marketplaces - P&amp;L'!X129+'Digital Marketplaces - P&amp;L'!X243</f>
        <v>0</v>
      </c>
      <c r="Y2" s="3">
        <f>'Digital Marketplaces - P&amp;L'!Y17+'Digital Marketplaces - P&amp;L'!Y129+'Digital Marketplaces - P&amp;L'!Y243</f>
        <v>0</v>
      </c>
      <c r="Z2" s="3">
        <f>'Digital Marketplaces - P&amp;L'!Z17+'Digital Marketplaces - P&amp;L'!Z129+'Digital Marketplaces - P&amp;L'!Z243</f>
        <v>0</v>
      </c>
      <c r="AA2" s="3">
        <f>'Digital Marketplaces - P&amp;L'!AA17+'Digital Marketplaces - P&amp;L'!AA129+'Digital Marketplaces - P&amp;L'!AA243</f>
        <v>0</v>
      </c>
      <c r="AB2" s="3">
        <f>'Digital Marketplaces - P&amp;L'!AB17+'Digital Marketplaces - P&amp;L'!AB129+'Digital Marketplaces - P&amp;L'!AB243</f>
        <v>0</v>
      </c>
      <c r="AC2" s="3">
        <f>'Digital Marketplaces - P&amp;L'!AC17+'Digital Marketplaces - P&amp;L'!AC129+'Digital Marketplaces - P&amp;L'!AC243</f>
        <v>0</v>
      </c>
      <c r="AD2" s="3">
        <f>'Digital Marketplaces - P&amp;L'!AD17+'Digital Marketplaces - P&amp;L'!AD129+'Digital Marketplaces - P&amp;L'!AD243</f>
        <v>0</v>
      </c>
      <c r="AE2" s="3">
        <f>'Digital Marketplaces - P&amp;L'!AE17+'Digital Marketplaces - P&amp;L'!AE129+'Digital Marketplaces - P&amp;L'!AE243</f>
        <v>0</v>
      </c>
      <c r="AF2" s="3">
        <f>'Digital Marketplaces - P&amp;L'!AF17+'Digital Marketplaces - P&amp;L'!AF129+'Digital Marketplaces - P&amp;L'!AF243</f>
        <v>0</v>
      </c>
    </row>
    <row r="3">
      <c r="A3" s="2" t="s">
        <v>1</v>
      </c>
      <c r="B3" s="4">
        <f>Summary!B85</f>
        <v>0</v>
      </c>
      <c r="C3" s="4">
        <f>Summary!C85</f>
        <v>0</v>
      </c>
      <c r="D3" s="4">
        <f>Summary!D85</f>
        <v>0</v>
      </c>
      <c r="E3" s="4">
        <f>Summary!E85</f>
        <v>0</v>
      </c>
      <c r="F3" s="4">
        <f>Summary!F85</f>
        <v>0</v>
      </c>
      <c r="G3" s="4">
        <f>Summary!G85</f>
        <v>0</v>
      </c>
      <c r="H3" s="4">
        <f>Summary!H85</f>
        <v>0</v>
      </c>
      <c r="I3" s="4">
        <f>Summary!I85</f>
        <v>0</v>
      </c>
      <c r="J3" s="4">
        <f>Summary!J85</f>
        <v>0</v>
      </c>
      <c r="K3" s="4">
        <f>Summary!K85</f>
        <v>0</v>
      </c>
      <c r="L3" s="4">
        <f>Summary!L85</f>
        <v>0</v>
      </c>
      <c r="M3" s="4">
        <f>Summary!M85</f>
        <v>0</v>
      </c>
      <c r="N3" s="4">
        <f>Summary!N85</f>
        <v>0</v>
      </c>
      <c r="O3" s="4">
        <f>Summary!O85</f>
        <v>0</v>
      </c>
      <c r="P3" s="4">
        <f>Summary!P85</f>
        <v>0</v>
      </c>
      <c r="Q3" s="4">
        <f>Summary!Q85</f>
        <v>0</v>
      </c>
      <c r="R3" s="4">
        <f>Summary!R85</f>
        <v>0</v>
      </c>
      <c r="S3" s="4">
        <f>Summary!S85</f>
        <v>0</v>
      </c>
      <c r="T3" s="4">
        <f>Summary!T85</f>
        <v>0</v>
      </c>
      <c r="U3" s="4">
        <f>Summary!U85</f>
        <v>0</v>
      </c>
      <c r="V3" s="4">
        <f>Summary!V85</f>
        <v>0</v>
      </c>
      <c r="W3" s="4">
        <f>Summary!W85</f>
        <v>0</v>
      </c>
      <c r="X3" s="4">
        <f>Summary!X85</f>
        <v>0</v>
      </c>
      <c r="Y3" s="4">
        <f>Summary!Y85</f>
        <v>0</v>
      </c>
      <c r="Z3" s="4">
        <f>Summary!Z85</f>
        <v>0</v>
      </c>
      <c r="AA3" s="4">
        <f>Summary!AA85</f>
        <v>0</v>
      </c>
      <c r="AB3" s="4">
        <f>Summary!AB85</f>
        <v>0</v>
      </c>
      <c r="AC3" s="4">
        <f>Summary!AC85</f>
        <v>0</v>
      </c>
      <c r="AD3" s="4">
        <f>Summary!AD85</f>
        <v>0</v>
      </c>
      <c r="AE3" s="4">
        <f>Summary!AE85</f>
        <v>0</v>
      </c>
      <c r="AF3" s="4">
        <f>Summary!AF85</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'AMAZON US&amp;CA - P&amp;L'!B36+'AMAZON US&amp;CA - P&amp;L'!B40</f>
        <v>15</v>
      </c>
      <c r="C2" s="3">
        <f>'AMAZON US&amp;CA - P&amp;L'!C36+'AMAZON US&amp;CA - P&amp;L'!C40</f>
        <v>28</v>
      </c>
      <c r="D2" s="3">
        <f>'AMAZON US&amp;CA - P&amp;L'!D36+'AMAZON US&amp;CA - P&amp;L'!D40</f>
        <v>20</v>
      </c>
      <c r="E2" s="3">
        <f>'AMAZON US&amp;CA - P&amp;L'!E36+'AMAZON US&amp;CA - P&amp;L'!E40</f>
        <v>22</v>
      </c>
      <c r="F2" s="3">
        <f>'AMAZON US&amp;CA - P&amp;L'!F36+'AMAZON US&amp;CA - P&amp;L'!F40</f>
        <v>24</v>
      </c>
      <c r="G2" s="3">
        <f>'AMAZON US&amp;CA - P&amp;L'!G36+'AMAZON US&amp;CA - P&amp;L'!G40</f>
        <v>16</v>
      </c>
      <c r="H2" s="3">
        <f>'AMAZON US&amp;CA - P&amp;L'!H36+'AMAZON US&amp;CA - P&amp;L'!H40</f>
        <v>169</v>
      </c>
      <c r="I2" s="3">
        <f>'AMAZON US&amp;CA - P&amp;L'!I36+'AMAZON US&amp;CA - P&amp;L'!I40</f>
        <v>197</v>
      </c>
      <c r="J2" s="3">
        <f>'AMAZON US&amp;CA - P&amp;L'!J36+'AMAZON US&amp;CA - P&amp;L'!J40</f>
        <v>107</v>
      </c>
      <c r="K2" s="3">
        <f>'AMAZON US&amp;CA - P&amp;L'!K36+'AMAZON US&amp;CA - P&amp;L'!K40</f>
        <v>22</v>
      </c>
      <c r="L2" s="3">
        <f>'AMAZON US&amp;CA - P&amp;L'!L36+'AMAZON US&amp;CA - P&amp;L'!L40</f>
        <v>30</v>
      </c>
      <c r="M2" s="3">
        <f>'AMAZON US&amp;CA - P&amp;L'!M36+'AMAZON US&amp;CA - P&amp;L'!M40</f>
        <v>20</v>
      </c>
      <c r="N2" s="3">
        <f>'AMAZON US&amp;CA - P&amp;L'!N36+'AMAZON US&amp;CA - P&amp;L'!N40</f>
        <v>20</v>
      </c>
      <c r="O2" s="3">
        <f>'AMAZON US&amp;CA - P&amp;L'!O36+'AMAZON US&amp;CA - P&amp;L'!O40</f>
        <v>19</v>
      </c>
      <c r="P2" s="3">
        <f>'AMAZON US&amp;CA - P&amp;L'!P36+'AMAZON US&amp;CA - P&amp;L'!P40</f>
        <v>6</v>
      </c>
      <c r="Q2" s="3">
        <f>'AMAZON US&amp;CA - P&amp;L'!Q36+'AMAZON US&amp;CA - P&amp;L'!Q40</f>
        <v>7</v>
      </c>
      <c r="R2" s="3">
        <f>'AMAZON US&amp;CA - P&amp;L'!R36+'AMAZON US&amp;CA - P&amp;L'!R40</f>
        <v>16</v>
      </c>
      <c r="S2" s="3">
        <f>'AMAZON US&amp;CA - P&amp;L'!S36+'AMAZON US&amp;CA - P&amp;L'!S40</f>
        <v>21</v>
      </c>
      <c r="T2" s="3">
        <f>'AMAZON US&amp;CA - P&amp;L'!T36+'AMAZON US&amp;CA - P&amp;L'!T40</f>
        <v>11</v>
      </c>
      <c r="U2" s="3">
        <f>'AMAZON US&amp;CA - P&amp;L'!U36+'AMAZON US&amp;CA - P&amp;L'!U40</f>
        <v>17</v>
      </c>
      <c r="V2" s="3">
        <f>'AMAZON US&amp;CA - P&amp;L'!V36+'AMAZON US&amp;CA - P&amp;L'!V40</f>
        <v>14</v>
      </c>
      <c r="W2" s="3">
        <f>'AMAZON US&amp;CA - P&amp;L'!W36+'AMAZON US&amp;CA - P&amp;L'!W40</f>
        <v>17</v>
      </c>
      <c r="X2" s="3">
        <f>'AMAZON US&amp;CA - P&amp;L'!X36+'AMAZON US&amp;CA - P&amp;L'!X40</f>
        <v>27</v>
      </c>
      <c r="Y2" s="3">
        <f>'AMAZON US&amp;CA - P&amp;L'!Y36+'AMAZON US&amp;CA - P&amp;L'!Y40</f>
        <v>25</v>
      </c>
      <c r="Z2" s="3">
        <f>'AMAZON US&amp;CA - P&amp;L'!Z36+'AMAZON US&amp;CA - P&amp;L'!Z40</f>
        <v>25</v>
      </c>
      <c r="AA2" s="3">
        <f>'AMAZON US&amp;CA - P&amp;L'!AA36+'AMAZON US&amp;CA - P&amp;L'!AA40</f>
        <v>15</v>
      </c>
      <c r="AB2" s="3">
        <f>'AMAZON US&amp;CA - P&amp;L'!AB36+'AMAZON US&amp;CA - P&amp;L'!AB40</f>
        <v>18</v>
      </c>
      <c r="AC2" s="3">
        <f>'AMAZON US&amp;CA - P&amp;L'!AC36+'AMAZON US&amp;CA - P&amp;L'!AC40</f>
        <v>25</v>
      </c>
      <c r="AD2" s="3">
        <f>'AMAZON US&amp;CA - P&amp;L'!AD36+'AMAZON US&amp;CA - P&amp;L'!AD40</f>
        <v>13</v>
      </c>
      <c r="AE2" s="3">
        <f>'AMAZON US&amp;CA - P&amp;L'!AE36+'AMAZON US&amp;CA - P&amp;L'!AE40</f>
        <v>22</v>
      </c>
      <c r="AF2" s="3">
        <f>'AMAZON US&amp;CA - P&amp;L'!AF36+'AMAZON US&amp;CA - P&amp;L'!AF40</f>
        <v>18</v>
      </c>
    </row>
    <row r="3">
      <c r="A3" s="2" t="s">
        <v>1</v>
      </c>
      <c r="B3" s="4">
        <f>Summary!B32</f>
        <v>4277.26</v>
      </c>
      <c r="C3" s="4">
        <f>Summary!C32</f>
        <v>8057.58</v>
      </c>
      <c r="D3" s="4">
        <f>Summary!D32</f>
        <v>5661.28</v>
      </c>
      <c r="E3" s="4">
        <f>Summary!E32</f>
        <v>6498.59</v>
      </c>
      <c r="F3" s="4">
        <f>Summary!F32</f>
        <v>7048.66</v>
      </c>
      <c r="G3" s="4">
        <f>Summary!G32</f>
        <v>4593.61</v>
      </c>
      <c r="H3" s="4">
        <f>Summary!H32</f>
        <v>41026.28</v>
      </c>
      <c r="I3" s="4">
        <f>Summary!I32</f>
        <v>46178.59</v>
      </c>
      <c r="J3" s="4">
        <f>Summary!J32</f>
        <v>26289.45</v>
      </c>
      <c r="K3" s="4">
        <f>Summary!K32</f>
        <v>6281.57</v>
      </c>
      <c r="L3" s="4">
        <f>Summary!L32</f>
        <v>8644.36</v>
      </c>
      <c r="M3" s="4">
        <f>Summary!M32</f>
        <v>5694.03</v>
      </c>
      <c r="N3" s="4">
        <f>Summary!N32</f>
        <v>5682.25</v>
      </c>
      <c r="O3" s="4">
        <f>Summary!O32</f>
        <v>5499.07</v>
      </c>
      <c r="P3" s="4">
        <f>Summary!P32</f>
        <v>1795.23</v>
      </c>
      <c r="Q3" s="4">
        <f>Summary!Q32</f>
        <v>2286.91</v>
      </c>
      <c r="R3" s="4">
        <f>Summary!R32</f>
        <v>5015.94</v>
      </c>
      <c r="S3" s="4">
        <f>Summary!S32</f>
        <v>6788.68</v>
      </c>
      <c r="T3" s="4">
        <f>Summary!T32</f>
        <v>3493.07</v>
      </c>
      <c r="U3" s="4">
        <f>Summary!U32</f>
        <v>5545.78</v>
      </c>
      <c r="V3" s="4">
        <f>Summary!V32</f>
        <v>4566.57</v>
      </c>
      <c r="W3" s="4">
        <f>Summary!W32</f>
        <v>5287.81</v>
      </c>
      <c r="X3" s="4">
        <f>Summary!X32</f>
        <v>8600.2</v>
      </c>
      <c r="Y3" s="4">
        <f>Summary!Y32</f>
        <v>7921.76</v>
      </c>
      <c r="Z3" s="4">
        <f>Summary!Z32</f>
        <v>8222.19</v>
      </c>
      <c r="AA3" s="4">
        <f>Summary!AA32</f>
        <v>4864.08</v>
      </c>
      <c r="AB3" s="4">
        <f>Summary!AB32</f>
        <v>5895.71</v>
      </c>
      <c r="AC3" s="4">
        <f>Summary!AC32</f>
        <v>8008.4</v>
      </c>
      <c r="AD3" s="4">
        <f>Summary!AD32</f>
        <v>4193.31</v>
      </c>
      <c r="AE3" s="4">
        <f>Summary!AE32</f>
        <v>7054.08</v>
      </c>
      <c r="AF3" s="4">
        <f>Summary!AF32</f>
        <v>5819.91</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2"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'AMAZON UK, FR, GER - P&amp;L'!B37</f>
        <v>0</v>
      </c>
      <c r="C6" s="3">
        <f>'AMAZON UK, FR, GER - P&amp;L'!C37</f>
        <v>0</v>
      </c>
      <c r="D6" s="3">
        <f>'AMAZON UK, FR, GER - P&amp;L'!D37</f>
        <v>0</v>
      </c>
      <c r="E6" s="3">
        <f>'AMAZON UK, FR, GER - P&amp;L'!E37</f>
        <v>2</v>
      </c>
      <c r="F6" s="3">
        <f>'AMAZON UK, FR, GER - P&amp;L'!F37</f>
        <v>0</v>
      </c>
      <c r="G6" s="3">
        <f>'AMAZON UK, FR, GER - P&amp;L'!G37</f>
        <v>0</v>
      </c>
      <c r="H6" s="3">
        <f>'AMAZON UK, FR, GER - P&amp;L'!H37</f>
        <v>0</v>
      </c>
      <c r="I6" s="3">
        <f>'AMAZON UK, FR, GER - P&amp;L'!I37</f>
        <v>0</v>
      </c>
      <c r="J6" s="3">
        <f>'AMAZON UK, FR, GER - P&amp;L'!J37</f>
        <v>0</v>
      </c>
      <c r="K6" s="3">
        <f>'AMAZON UK, FR, GER - P&amp;L'!K37</f>
        <v>0</v>
      </c>
      <c r="L6" s="3">
        <f>'AMAZON UK, FR, GER - P&amp;L'!L37</f>
        <v>2</v>
      </c>
      <c r="M6" s="3">
        <f>'AMAZON UK, FR, GER - P&amp;L'!M37</f>
        <v>0</v>
      </c>
      <c r="N6" s="3">
        <f>'AMAZON UK, FR, GER - P&amp;L'!N37</f>
        <v>1</v>
      </c>
      <c r="O6" s="3">
        <f>'AMAZON UK, FR, GER - P&amp;L'!O37</f>
        <v>2</v>
      </c>
      <c r="P6" s="3">
        <f>'AMAZON UK, FR, GER - P&amp;L'!P37</f>
        <v>0</v>
      </c>
      <c r="Q6" s="3">
        <f>'AMAZON UK, FR, GER - P&amp;L'!Q37</f>
        <v>0</v>
      </c>
      <c r="R6" s="3">
        <f>'AMAZON UK, FR, GER - P&amp;L'!R37</f>
        <v>0</v>
      </c>
      <c r="S6" s="3">
        <f>'AMAZON UK, FR, GER - P&amp;L'!S37</f>
        <v>0</v>
      </c>
      <c r="T6" s="3">
        <f>'AMAZON UK, FR, GER - P&amp;L'!T37</f>
        <v>1</v>
      </c>
      <c r="U6" s="3">
        <f>'AMAZON UK, FR, GER - P&amp;L'!U37</f>
        <v>0</v>
      </c>
      <c r="V6" s="3">
        <f>'AMAZON UK, FR, GER - P&amp;L'!V37</f>
        <v>1</v>
      </c>
      <c r="W6" s="3">
        <f>'AMAZON UK, FR, GER - P&amp;L'!W37</f>
        <v>1</v>
      </c>
      <c r="X6" s="3">
        <f>'AMAZON UK, FR, GER - P&amp;L'!X37</f>
        <v>0</v>
      </c>
      <c r="Y6" s="3">
        <f>'AMAZON UK, FR, GER - P&amp;L'!Y37</f>
        <v>2</v>
      </c>
      <c r="Z6" s="3">
        <f>'AMAZON UK, FR, GER - P&amp;L'!Z37</f>
        <v>2</v>
      </c>
      <c r="AA6" s="3">
        <f>'AMAZON UK, FR, GER - P&amp;L'!AA37</f>
        <v>1</v>
      </c>
      <c r="AB6" s="3">
        <f>'AMAZON UK, FR, GER - P&amp;L'!AB37</f>
        <v>1</v>
      </c>
      <c r="AC6" s="3">
        <f>'AMAZON UK, FR, GER - P&amp;L'!AC37</f>
        <v>2</v>
      </c>
      <c r="AD6" s="3">
        <f>'AMAZON UK, FR, GER - P&amp;L'!AD37</f>
        <v>2</v>
      </c>
      <c r="AE6" s="3">
        <f>'AMAZON UK, FR, GER - P&amp;L'!AE37</f>
        <v>3</v>
      </c>
      <c r="AF6" s="3">
        <f>'AMAZON UK, FR, GER - P&amp;L'!AF37</f>
        <v>0</v>
      </c>
    </row>
    <row r="7">
      <c r="A7" s="2" t="s">
        <v>1</v>
      </c>
      <c r="B7" s="4">
        <f>Summary!B39</f>
        <v>136.8</v>
      </c>
      <c r="C7" s="4">
        <f>Summary!C39</f>
        <v>104.88</v>
      </c>
      <c r="D7" s="4">
        <f>Summary!D39</f>
        <v>0</v>
      </c>
      <c r="E7" s="4">
        <f>Summary!E39</f>
        <v>767.29</v>
      </c>
      <c r="F7" s="4">
        <f>Summary!F39</f>
        <v>0</v>
      </c>
      <c r="G7" s="4">
        <f>Summary!G39</f>
        <v>0</v>
      </c>
      <c r="H7" s="4">
        <f>Summary!H39</f>
        <v>45.41</v>
      </c>
      <c r="I7" s="4">
        <f>Summary!I39</f>
        <v>0</v>
      </c>
      <c r="J7" s="4">
        <f>Summary!J39</f>
        <v>0</v>
      </c>
      <c r="K7" s="4">
        <f>Summary!K39</f>
        <v>0</v>
      </c>
      <c r="L7" s="4">
        <f>Summary!L39</f>
        <v>710.38</v>
      </c>
      <c r="M7" s="4">
        <f>Summary!M39</f>
        <v>0</v>
      </c>
      <c r="N7" s="4">
        <f>Summary!N39</f>
        <v>354.61</v>
      </c>
      <c r="O7" s="4">
        <f>Summary!O39</f>
        <v>668.21</v>
      </c>
      <c r="P7" s="4">
        <f>Summary!P39</f>
        <v>0</v>
      </c>
      <c r="Q7" s="4">
        <f>Summary!Q39</f>
        <v>0</v>
      </c>
      <c r="R7" s="4">
        <f>Summary!R39</f>
        <v>0</v>
      </c>
      <c r="S7" s="4">
        <f>Summary!S39</f>
        <v>0</v>
      </c>
      <c r="T7" s="4">
        <f>Summary!T39</f>
        <v>357.16</v>
      </c>
      <c r="U7" s="4">
        <f>Summary!U39</f>
        <v>0</v>
      </c>
      <c r="V7" s="4">
        <f>Summary!V39</f>
        <v>283.87</v>
      </c>
      <c r="W7" s="4">
        <f>Summary!W39</f>
        <v>400.44</v>
      </c>
      <c r="X7" s="4">
        <f>Summary!X39</f>
        <v>0</v>
      </c>
      <c r="Y7" s="4">
        <f>Summary!Y39</f>
        <v>662.87</v>
      </c>
      <c r="Z7" s="4">
        <f>Summary!Z39</f>
        <v>759.08</v>
      </c>
      <c r="AA7" s="4">
        <f>Summary!AA39</f>
        <v>399.4</v>
      </c>
      <c r="AB7" s="4">
        <f>Summary!AB39</f>
        <v>309.72</v>
      </c>
      <c r="AC7" s="4">
        <f>Summary!AC39</f>
        <v>616.45</v>
      </c>
      <c r="AD7" s="4">
        <f>Summary!AD39</f>
        <v>612.6</v>
      </c>
      <c r="AE7" s="4">
        <f>Summary!AE39</f>
        <v>968.64</v>
      </c>
      <c r="AF7" s="4">
        <f>Summary!AF39</f>
        <v>44.5</v>
      </c>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2" t="s">
        <v>4</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'AMAZON UK, FR, GER - P&amp;L'!B223</f>
        <v>1</v>
      </c>
      <c r="C10" s="3">
        <f>'AMAZON UK, FR, GER - P&amp;L'!C223</f>
        <v>1</v>
      </c>
      <c r="D10" s="3">
        <f>'AMAZON UK, FR, GER - P&amp;L'!D223</f>
        <v>0</v>
      </c>
      <c r="E10" s="3">
        <f>'AMAZON UK, FR, GER - P&amp;L'!E223</f>
        <v>0</v>
      </c>
      <c r="F10" s="3">
        <f>'AMAZON UK, FR, GER - P&amp;L'!F223</f>
        <v>1</v>
      </c>
      <c r="G10" s="3">
        <f>'AMAZON UK, FR, GER - P&amp;L'!G223</f>
        <v>0</v>
      </c>
      <c r="H10" s="3">
        <f>'AMAZON UK, FR, GER - P&amp;L'!H223</f>
        <v>1</v>
      </c>
      <c r="I10" s="3">
        <f>'AMAZON UK, FR, GER - P&amp;L'!I223</f>
        <v>0</v>
      </c>
      <c r="J10" s="3">
        <f>'AMAZON UK, FR, GER - P&amp;L'!J223</f>
        <v>2</v>
      </c>
      <c r="K10" s="3">
        <f>'AMAZON UK, FR, GER - P&amp;L'!K223</f>
        <v>0</v>
      </c>
      <c r="L10" s="3">
        <f>'AMAZON UK, FR, GER - P&amp;L'!L223</f>
        <v>0</v>
      </c>
      <c r="M10" s="3">
        <f>'AMAZON UK, FR, GER - P&amp;L'!M223</f>
        <v>1</v>
      </c>
      <c r="N10" s="3">
        <f>'AMAZON UK, FR, GER - P&amp;L'!N223</f>
        <v>0</v>
      </c>
      <c r="O10" s="3">
        <f>'AMAZON UK, FR, GER - P&amp;L'!O223</f>
        <v>0</v>
      </c>
      <c r="P10" s="3">
        <f>'AMAZON UK, FR, GER - P&amp;L'!P223</f>
        <v>0</v>
      </c>
      <c r="Q10" s="3">
        <f>'AMAZON UK, FR, GER - P&amp;L'!Q223</f>
        <v>3</v>
      </c>
      <c r="R10" s="3">
        <f>'AMAZON UK, FR, GER - P&amp;L'!R223</f>
        <v>0</v>
      </c>
      <c r="S10" s="3">
        <f>'AMAZON UK, FR, GER - P&amp;L'!S223</f>
        <v>1</v>
      </c>
      <c r="T10" s="3">
        <f>'AMAZON UK, FR, GER - P&amp;L'!T223</f>
        <v>0</v>
      </c>
      <c r="U10" s="3">
        <f>'AMAZON UK, FR, GER - P&amp;L'!U223</f>
        <v>2</v>
      </c>
      <c r="V10" s="3">
        <f>'AMAZON UK, FR, GER - P&amp;L'!V223</f>
        <v>0</v>
      </c>
      <c r="W10" s="3">
        <f>'AMAZON UK, FR, GER - P&amp;L'!W223</f>
        <v>0</v>
      </c>
      <c r="X10" s="3">
        <f>'AMAZON UK, FR, GER - P&amp;L'!X223</f>
        <v>0</v>
      </c>
      <c r="Y10" s="3">
        <f>'AMAZON UK, FR, GER - P&amp;L'!Y223</f>
        <v>1</v>
      </c>
      <c r="Z10" s="3">
        <f>'AMAZON UK, FR, GER - P&amp;L'!Z223</f>
        <v>0</v>
      </c>
      <c r="AA10" s="3">
        <f>'AMAZON UK, FR, GER - P&amp;L'!AA223</f>
        <v>0</v>
      </c>
      <c r="AB10" s="3">
        <f>'AMAZON UK, FR, GER - P&amp;L'!AB223</f>
        <v>0</v>
      </c>
      <c r="AC10" s="3">
        <f>'AMAZON UK, FR, GER - P&amp;L'!AC223</f>
        <v>0</v>
      </c>
      <c r="AD10" s="3">
        <f>'AMAZON UK, FR, GER - P&amp;L'!AD223</f>
        <v>1</v>
      </c>
      <c r="AE10" s="3">
        <f>'AMAZON UK, FR, GER - P&amp;L'!AE223</f>
        <v>0</v>
      </c>
      <c r="AF10" s="3">
        <f>'AMAZON UK, FR, GER - P&amp;L'!AF223</f>
        <v>0</v>
      </c>
    </row>
    <row r="11">
      <c r="A11" s="2" t="s">
        <v>1</v>
      </c>
      <c r="B11" s="4">
        <f>Summary!B40</f>
        <v>365.55</v>
      </c>
      <c r="C11" s="4">
        <f>Summary!C40</f>
        <v>474.15</v>
      </c>
      <c r="D11" s="4">
        <f>Summary!D40</f>
        <v>40.32</v>
      </c>
      <c r="E11" s="4">
        <f>Summary!E40</f>
        <v>0</v>
      </c>
      <c r="F11" s="4">
        <f>Summary!F40</f>
        <v>381.38</v>
      </c>
      <c r="G11" s="4">
        <f>Summary!G40</f>
        <v>0</v>
      </c>
      <c r="H11" s="4">
        <f>Summary!H40</f>
        <v>383.6</v>
      </c>
      <c r="I11" s="4">
        <f>Summary!I40</f>
        <v>0</v>
      </c>
      <c r="J11" s="4">
        <f>Summary!J40</f>
        <v>831.14</v>
      </c>
      <c r="K11" s="4">
        <f>Summary!K40</f>
        <v>0</v>
      </c>
      <c r="L11" s="4">
        <f>Summary!L40</f>
        <v>0</v>
      </c>
      <c r="M11" s="4">
        <f>Summary!M40</f>
        <v>377.65</v>
      </c>
      <c r="N11" s="4">
        <f>Summary!N40</f>
        <v>0</v>
      </c>
      <c r="O11" s="4">
        <f>Summary!O40</f>
        <v>0</v>
      </c>
      <c r="P11" s="4">
        <f>Summary!P40</f>
        <v>0</v>
      </c>
      <c r="Q11" s="4">
        <f>Summary!Q40</f>
        <v>1260.71</v>
      </c>
      <c r="R11" s="4">
        <f>Summary!R40</f>
        <v>0</v>
      </c>
      <c r="S11" s="4">
        <f>Summary!S40</f>
        <v>325.03</v>
      </c>
      <c r="T11" s="4">
        <f>Summary!T40</f>
        <v>0</v>
      </c>
      <c r="U11" s="4">
        <f>Summary!U40</f>
        <v>834.7</v>
      </c>
      <c r="V11" s="4">
        <f>Summary!V40</f>
        <v>0</v>
      </c>
      <c r="W11" s="4">
        <f>Summary!W40</f>
        <v>0</v>
      </c>
      <c r="X11" s="4">
        <f>Summary!X40</f>
        <v>0</v>
      </c>
      <c r="Y11" s="4">
        <f>Summary!Y40</f>
        <v>378.4</v>
      </c>
      <c r="Z11" s="4">
        <f>Summary!Z40</f>
        <v>78.66</v>
      </c>
      <c r="AA11" s="4">
        <f>Summary!AA40</f>
        <v>0</v>
      </c>
      <c r="AB11" s="4">
        <f>Summary!AB40</f>
        <v>0</v>
      </c>
      <c r="AC11" s="4">
        <f>Summary!AC40</f>
        <v>0</v>
      </c>
      <c r="AD11" s="4">
        <f>Summary!AD40</f>
        <v>430.4</v>
      </c>
      <c r="AE11" s="4">
        <f>Summary!AE40</f>
        <v>0</v>
      </c>
      <c r="AF11" s="4">
        <f>Summary!AF40</f>
        <v>0</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2" t="s">
        <v>5</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0</v>
      </c>
      <c r="B14" s="3">
        <f>'AMAZON UK, FR, GER - P&amp;L'!B409</f>
        <v>0</v>
      </c>
      <c r="C14" s="3">
        <f>'AMAZON UK, FR, GER - P&amp;L'!C409</f>
        <v>0</v>
      </c>
      <c r="D14" s="3">
        <f>'AMAZON UK, FR, GER - P&amp;L'!D409</f>
        <v>1</v>
      </c>
      <c r="E14" s="3">
        <f>'AMAZON UK, FR, GER - P&amp;L'!E409</f>
        <v>0</v>
      </c>
      <c r="F14" s="3">
        <f>'AMAZON UK, FR, GER - P&amp;L'!F409</f>
        <v>0</v>
      </c>
      <c r="G14" s="3">
        <f>'AMAZON UK, FR, GER - P&amp;L'!G409</f>
        <v>0</v>
      </c>
      <c r="H14" s="3">
        <f>'AMAZON UK, FR, GER - P&amp;L'!H409</f>
        <v>4</v>
      </c>
      <c r="I14" s="3">
        <f>'AMAZON UK, FR, GER - P&amp;L'!I409</f>
        <v>5</v>
      </c>
      <c r="J14" s="3">
        <f>'AMAZON UK, FR, GER - P&amp;L'!J409</f>
        <v>0</v>
      </c>
      <c r="K14" s="3">
        <f>'AMAZON UK, FR, GER - P&amp;L'!K409</f>
        <v>0</v>
      </c>
      <c r="L14" s="3">
        <f>'AMAZON UK, FR, GER - P&amp;L'!L409</f>
        <v>0</v>
      </c>
      <c r="M14" s="3">
        <f>'AMAZON UK, FR, GER - P&amp;L'!M409</f>
        <v>2</v>
      </c>
      <c r="N14" s="3">
        <f>'AMAZON UK, FR, GER - P&amp;L'!N409</f>
        <v>1</v>
      </c>
      <c r="O14" s="3">
        <f>'AMAZON UK, FR, GER - P&amp;L'!O409</f>
        <v>0</v>
      </c>
      <c r="P14" s="3">
        <f>'AMAZON UK, FR, GER - P&amp;L'!P409</f>
        <v>0</v>
      </c>
      <c r="Q14" s="3">
        <f>'AMAZON UK, FR, GER - P&amp;L'!Q409</f>
        <v>1</v>
      </c>
      <c r="R14" s="3">
        <f>'AMAZON UK, FR, GER - P&amp;L'!R409</f>
        <v>1</v>
      </c>
      <c r="S14" s="3">
        <f>'AMAZON UK, FR, GER - P&amp;L'!S409</f>
        <v>0</v>
      </c>
      <c r="T14" s="3">
        <f>'AMAZON UK, FR, GER - P&amp;L'!T409</f>
        <v>0</v>
      </c>
      <c r="U14" s="3">
        <f>'AMAZON UK, FR, GER - P&amp;L'!U409</f>
        <v>1</v>
      </c>
      <c r="V14" s="3">
        <f>'AMAZON UK, FR, GER - P&amp;L'!V409</f>
        <v>0</v>
      </c>
      <c r="W14" s="3">
        <f>'AMAZON UK, FR, GER - P&amp;L'!W409</f>
        <v>5</v>
      </c>
      <c r="X14" s="3">
        <f>'AMAZON UK, FR, GER - P&amp;L'!X409</f>
        <v>0</v>
      </c>
      <c r="Y14" s="3">
        <f>'AMAZON UK, FR, GER - P&amp;L'!Y409</f>
        <v>0</v>
      </c>
      <c r="Z14" s="3">
        <f>'AMAZON UK, FR, GER - P&amp;L'!Z409</f>
        <v>0</v>
      </c>
      <c r="AA14" s="3">
        <f>'AMAZON UK, FR, GER - P&amp;L'!AA409</f>
        <v>1</v>
      </c>
      <c r="AB14" s="3">
        <f>'AMAZON UK, FR, GER - P&amp;L'!AB409</f>
        <v>2</v>
      </c>
      <c r="AC14" s="3">
        <f>'AMAZON UK, FR, GER - P&amp;L'!AC409</f>
        <v>2</v>
      </c>
      <c r="AD14" s="3">
        <f>'AMAZON UK, FR, GER - P&amp;L'!AD409</f>
        <v>1</v>
      </c>
      <c r="AE14" s="3">
        <f>'AMAZON UK, FR, GER - P&amp;L'!AE409</f>
        <v>1</v>
      </c>
      <c r="AF14" s="3">
        <f>'AMAZON UK, FR, GER - P&amp;L'!AF409</f>
        <v>0</v>
      </c>
    </row>
    <row r="15">
      <c r="A15" s="2" t="s">
        <v>1</v>
      </c>
      <c r="B15" s="4">
        <f>Summary!B41</f>
        <v>0</v>
      </c>
      <c r="C15" s="4">
        <f>Summary!C41</f>
        <v>0</v>
      </c>
      <c r="D15" s="4">
        <f>Summary!D41</f>
        <v>379.95</v>
      </c>
      <c r="E15" s="4">
        <f>Summary!E41</f>
        <v>0</v>
      </c>
      <c r="F15" s="4">
        <f>Summary!F41</f>
        <v>0</v>
      </c>
      <c r="G15" s="4">
        <f>Summary!G41</f>
        <v>0</v>
      </c>
      <c r="H15" s="4">
        <f>Summary!H41</f>
        <v>1363.72</v>
      </c>
      <c r="I15" s="4">
        <f>Summary!I41</f>
        <v>1697.58</v>
      </c>
      <c r="J15" s="4">
        <f>Summary!J41</f>
        <v>0</v>
      </c>
      <c r="K15" s="4">
        <f>Summary!K41</f>
        <v>0</v>
      </c>
      <c r="L15" s="4">
        <f>Summary!L41</f>
        <v>0</v>
      </c>
      <c r="M15" s="4">
        <f>Summary!M41</f>
        <v>706.27</v>
      </c>
      <c r="N15" s="4">
        <f>Summary!N41</f>
        <v>413.19</v>
      </c>
      <c r="O15" s="4">
        <f>Summary!O41</f>
        <v>0</v>
      </c>
      <c r="P15" s="4">
        <f>Summary!P41</f>
        <v>39.17</v>
      </c>
      <c r="Q15" s="4">
        <f>Summary!Q41</f>
        <v>385.17</v>
      </c>
      <c r="R15" s="4">
        <f>Summary!R41</f>
        <v>393.65</v>
      </c>
      <c r="S15" s="4">
        <f>Summary!S41</f>
        <v>0</v>
      </c>
      <c r="T15" s="4">
        <f>Summary!T41</f>
        <v>39.2</v>
      </c>
      <c r="U15" s="4">
        <f>Summary!U41</f>
        <v>421.35</v>
      </c>
      <c r="V15" s="4">
        <f>Summary!V41</f>
        <v>0</v>
      </c>
      <c r="W15" s="4">
        <f>Summary!W41</f>
        <v>1838.8</v>
      </c>
      <c r="X15" s="4">
        <f>Summary!X41</f>
        <v>0</v>
      </c>
      <c r="Y15" s="4">
        <f>Summary!Y41</f>
        <v>0</v>
      </c>
      <c r="Z15" s="4">
        <f>Summary!Z41</f>
        <v>39.09</v>
      </c>
      <c r="AA15" s="4">
        <f>Summary!AA41</f>
        <v>403.39</v>
      </c>
      <c r="AB15" s="4">
        <f>Summary!AB41</f>
        <v>757.9</v>
      </c>
      <c r="AC15" s="4">
        <f>Summary!AC41</f>
        <v>770.65</v>
      </c>
      <c r="AD15" s="4">
        <f>Summary!AD41</f>
        <v>447.4</v>
      </c>
      <c r="AE15" s="4">
        <f>Summary!AE41</f>
        <v>446.28</v>
      </c>
      <c r="AF15" s="4">
        <f>Summary!AF41</f>
        <v>0</v>
      </c>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2" t="s">
        <v>6</v>
      </c>
      <c r="B17" s="4">
        <f>Summary!B152</f>
        <v>2516.45</v>
      </c>
      <c r="C17" s="4">
        <f>Summary!C152</f>
        <v>2084.29</v>
      </c>
      <c r="D17" s="4">
        <f>Summary!D152</f>
        <v>2139.06</v>
      </c>
      <c r="E17" s="4">
        <f>Summary!E152</f>
        <v>2187.44</v>
      </c>
      <c r="F17" s="4">
        <f>Summary!F152</f>
        <v>2242.09</v>
      </c>
      <c r="G17" s="4">
        <f>Summary!G152</f>
        <v>2170.97</v>
      </c>
      <c r="H17" s="4">
        <f>Summary!H152</f>
        <v>8267.02</v>
      </c>
      <c r="I17" s="4">
        <f>Summary!I152</f>
        <v>10880.35</v>
      </c>
      <c r="J17" s="4">
        <f>Summary!J152</f>
        <v>2388.14</v>
      </c>
      <c r="K17" s="4">
        <f>Summary!K152</f>
        <v>2051.26</v>
      </c>
      <c r="L17" s="4">
        <f>Summary!L152</f>
        <v>2038.51</v>
      </c>
      <c r="M17" s="4">
        <f>Summary!M152</f>
        <v>2055.68</v>
      </c>
      <c r="N17" s="4">
        <f>Summary!N152</f>
        <v>1713.13</v>
      </c>
      <c r="O17" s="4">
        <f>Summary!O152</f>
        <v>1311.85</v>
      </c>
      <c r="P17" s="4">
        <f>Summary!P152</f>
        <v>1118.99</v>
      </c>
      <c r="Q17" s="4">
        <f>Summary!Q152</f>
        <v>1193.79</v>
      </c>
      <c r="R17" s="4">
        <f>Summary!R152</f>
        <v>1153.11</v>
      </c>
      <c r="S17" s="4">
        <f>Summary!S152</f>
        <v>1153.19</v>
      </c>
      <c r="T17" s="4">
        <f>Summary!T152</f>
        <v>1324.1</v>
      </c>
      <c r="U17" s="4">
        <f>Summary!U152</f>
        <v>982.75</v>
      </c>
      <c r="V17" s="4">
        <f>Summary!V152</f>
        <v>1207.34</v>
      </c>
      <c r="W17" s="4">
        <f>Summary!W152</f>
        <v>1566.42</v>
      </c>
      <c r="X17" s="4">
        <f>Summary!X152</f>
        <v>2064.19</v>
      </c>
      <c r="Y17" s="4">
        <f>Summary!Y152</f>
        <v>2031.08</v>
      </c>
      <c r="Z17" s="4">
        <f>Summary!Z152</f>
        <v>2035.01</v>
      </c>
      <c r="AA17" s="4">
        <f>Summary!AA152</f>
        <v>2275.31</v>
      </c>
      <c r="AB17" s="4">
        <f>Summary!AB152</f>
        <v>2058.13</v>
      </c>
      <c r="AC17" s="4">
        <f>Summary!AC152</f>
        <v>2548.12</v>
      </c>
      <c r="AD17" s="4">
        <f>Summary!AD152</f>
        <v>1606.55</v>
      </c>
      <c r="AE17" s="4">
        <f>Summary!AE152</f>
        <v>3296.18</v>
      </c>
      <c r="AF17" s="4">
        <f>Summary!AF152</f>
        <v>2618.32</v>
      </c>
    </row>
    <row r="18">
      <c r="A18" s="2" t="s">
        <v>7</v>
      </c>
      <c r="B18" s="4">
        <f>Summary!B154</f>
        <v>103.91</v>
      </c>
      <c r="C18" s="4">
        <f>Summary!C154</f>
        <v>59.24</v>
      </c>
      <c r="D18" s="4">
        <f>Summary!D154</f>
        <v>36.87</v>
      </c>
      <c r="E18" s="4">
        <f>Summary!E154</f>
        <v>34.24</v>
      </c>
      <c r="F18" s="4">
        <f>Summary!F154</f>
        <v>38.27</v>
      </c>
      <c r="G18" s="4">
        <f>Summary!G154</f>
        <v>36.68</v>
      </c>
      <c r="H18" s="4">
        <f>Summary!H154</f>
        <v>49.12</v>
      </c>
      <c r="I18" s="4">
        <f>Summary!I154</f>
        <v>26.91</v>
      </c>
      <c r="J18" s="4">
        <f>Summary!J154</f>
        <v>32.7</v>
      </c>
      <c r="K18" s="4">
        <f>Summary!K154</f>
        <v>61.91</v>
      </c>
      <c r="L18" s="4">
        <f>Summary!L154</f>
        <v>89.97</v>
      </c>
      <c r="M18" s="4">
        <f>Summary!M154</f>
        <v>143.97</v>
      </c>
      <c r="N18" s="4">
        <f>Summary!N154</f>
        <v>130.04</v>
      </c>
      <c r="O18" s="4">
        <f>Summary!O154</f>
        <v>98.17</v>
      </c>
      <c r="P18" s="4">
        <f>Summary!P154</f>
        <v>86.11</v>
      </c>
      <c r="Q18" s="4">
        <f>Summary!Q154</f>
        <v>83.17</v>
      </c>
      <c r="R18" s="4">
        <f>Summary!R154</f>
        <v>101.32</v>
      </c>
      <c r="S18" s="4">
        <f>Summary!S154</f>
        <v>98.18</v>
      </c>
      <c r="T18" s="4">
        <f>Summary!T154</f>
        <v>138.95</v>
      </c>
      <c r="U18" s="4">
        <f>Summary!U154</f>
        <v>68.79</v>
      </c>
      <c r="V18" s="4">
        <f>Summary!V154</f>
        <v>86.02</v>
      </c>
      <c r="W18" s="4">
        <f>Summary!W154</f>
        <v>97.77</v>
      </c>
      <c r="X18" s="4">
        <f>Summary!X154</f>
        <v>125.4</v>
      </c>
      <c r="Y18" s="4">
        <f>Summary!Y154</f>
        <v>126.45</v>
      </c>
      <c r="Z18" s="4">
        <f>Summary!Z154</f>
        <v>135.58</v>
      </c>
      <c r="AA18" s="4">
        <f>Summary!AA154</f>
        <v>260.45</v>
      </c>
      <c r="AB18" s="4">
        <f>Summary!AB154</f>
        <v>132.35</v>
      </c>
      <c r="AC18" s="4">
        <f>Summary!AC154</f>
        <v>125.11</v>
      </c>
      <c r="AD18" s="4">
        <f>Summary!AD154</f>
        <v>89.26</v>
      </c>
      <c r="AE18" s="4">
        <f>Summary!AE154</f>
        <v>126.44</v>
      </c>
      <c r="AF18" s="4">
        <f>Summary!AF154</f>
        <v>87.24</v>
      </c>
    </row>
    <row r="19">
      <c r="A19" s="2" t="s">
        <v>8</v>
      </c>
      <c r="B19" s="4">
        <f>Summary!B155</f>
        <v>57.2</v>
      </c>
      <c r="C19" s="4">
        <f>Summary!C155</f>
        <v>93.11</v>
      </c>
      <c r="D19" s="4">
        <f>Summary!D155</f>
        <v>88.68</v>
      </c>
      <c r="E19" s="4">
        <f>Summary!E155</f>
        <v>132.88</v>
      </c>
      <c r="F19" s="4">
        <f>Summary!F155</f>
        <v>133.27</v>
      </c>
      <c r="G19" s="4">
        <f>Summary!G155</f>
        <v>101.41</v>
      </c>
      <c r="H19" s="4">
        <f>Summary!H155</f>
        <v>106.09</v>
      </c>
      <c r="I19" s="4">
        <f>Summary!I155</f>
        <v>92.64</v>
      </c>
      <c r="J19" s="4">
        <f>Summary!J155</f>
        <v>121.3</v>
      </c>
      <c r="K19" s="4">
        <f>Summary!K155</f>
        <v>122.23</v>
      </c>
      <c r="L19" s="4">
        <f>Summary!L155</f>
        <v>109.16</v>
      </c>
      <c r="M19" s="4">
        <f>Summary!M155</f>
        <v>141.2</v>
      </c>
      <c r="N19" s="4">
        <f>Summary!N155</f>
        <v>99.53</v>
      </c>
      <c r="O19" s="4">
        <f>Summary!O155</f>
        <v>65.67</v>
      </c>
      <c r="P19" s="4">
        <f>Summary!P155</f>
        <v>88.52</v>
      </c>
      <c r="Q19" s="4">
        <f>Summary!Q155</f>
        <v>84.79</v>
      </c>
      <c r="R19" s="4">
        <f>Summary!R155</f>
        <v>76.47</v>
      </c>
      <c r="S19" s="4">
        <f>Summary!S155</f>
        <v>97.86</v>
      </c>
      <c r="T19" s="4">
        <f>Summary!T155</f>
        <v>123.97</v>
      </c>
      <c r="U19" s="4">
        <f>Summary!U155</f>
        <v>106.11</v>
      </c>
      <c r="V19" s="4">
        <f>Summary!V155</f>
        <v>76.04</v>
      </c>
      <c r="W19" s="4">
        <f>Summary!W155</f>
        <v>70.41</v>
      </c>
      <c r="X19" s="4">
        <f>Summary!X155</f>
        <v>70.23</v>
      </c>
      <c r="Y19" s="4">
        <f>Summary!Y155</f>
        <v>90.47</v>
      </c>
      <c r="Z19" s="4">
        <f>Summary!Z155</f>
        <v>93.64</v>
      </c>
      <c r="AA19" s="4">
        <f>Summary!AA155</f>
        <v>193.64</v>
      </c>
      <c r="AB19" s="4">
        <f>Summary!AB155</f>
        <v>82.63</v>
      </c>
      <c r="AC19" s="4">
        <f>Summary!AC155</f>
        <v>92.29</v>
      </c>
      <c r="AD19" s="4">
        <f>Summary!AD155</f>
        <v>100.68</v>
      </c>
      <c r="AE19" s="4">
        <f>Summary!AE155</f>
        <v>90.94</v>
      </c>
      <c r="AF19" s="4">
        <f>Summary!AF155</f>
        <v>90.11</v>
      </c>
    </row>
    <row r="20">
      <c r="A20" s="2" t="s">
        <v>9</v>
      </c>
      <c r="B20" s="4">
        <f>Summary!B156</f>
        <v>50.34</v>
      </c>
      <c r="C20" s="4">
        <f>Summary!C156</f>
        <v>27.94</v>
      </c>
      <c r="D20" s="4">
        <f>Summary!D156</f>
        <v>93.51</v>
      </c>
      <c r="E20" s="4">
        <f>Summary!E156</f>
        <v>41.32</v>
      </c>
      <c r="F20" s="4">
        <f>Summary!F156</f>
        <v>85.55</v>
      </c>
      <c r="G20" s="4">
        <f>Summary!G156</f>
        <v>32.88</v>
      </c>
      <c r="H20" s="4">
        <f>Summary!H156</f>
        <v>87.81</v>
      </c>
      <c r="I20" s="4">
        <f>Summary!I156</f>
        <v>58.8</v>
      </c>
      <c r="J20" s="4">
        <f>Summary!J156</f>
        <v>21.14</v>
      </c>
      <c r="K20" s="4">
        <f>Summary!K156</f>
        <v>94.12</v>
      </c>
      <c r="L20" s="4">
        <f>Summary!L156</f>
        <v>64.38</v>
      </c>
      <c r="M20" s="4">
        <f>Summary!M156</f>
        <v>87.51</v>
      </c>
      <c r="N20" s="4">
        <f>Summary!N156</f>
        <v>70.56</v>
      </c>
      <c r="O20" s="4">
        <f>Summary!O156</f>
        <v>60.01</v>
      </c>
      <c r="P20" s="4">
        <f>Summary!P156</f>
        <v>59.36</v>
      </c>
      <c r="Q20" s="4">
        <f>Summary!Q156</f>
        <v>98.83</v>
      </c>
      <c r="R20" s="4">
        <f>Summary!R156</f>
        <v>75.32</v>
      </c>
      <c r="S20" s="4">
        <f>Summary!S156</f>
        <v>62.15</v>
      </c>
      <c r="T20" s="4">
        <f>Summary!T156</f>
        <v>141.18</v>
      </c>
      <c r="U20" s="4">
        <f>Summary!U156</f>
        <v>77.85</v>
      </c>
      <c r="V20" s="4">
        <f>Summary!V156</f>
        <v>48.28</v>
      </c>
      <c r="W20" s="4">
        <f>Summary!W156</f>
        <v>127.24</v>
      </c>
      <c r="X20" s="4">
        <f>Summary!X156</f>
        <v>88.56</v>
      </c>
      <c r="Y20" s="4">
        <f>Summary!Y156</f>
        <v>84.16</v>
      </c>
      <c r="Z20" s="4">
        <f>Summary!Z156</f>
        <v>91.79</v>
      </c>
      <c r="AA20" s="4">
        <f>Summary!AA156</f>
        <v>109.22</v>
      </c>
      <c r="AB20" s="4">
        <f>Summary!AB156</f>
        <v>84.15</v>
      </c>
      <c r="AC20" s="4">
        <f>Summary!AC156</f>
        <v>82.72</v>
      </c>
      <c r="AD20" s="4">
        <f>Summary!AD156</f>
        <v>68.61</v>
      </c>
      <c r="AE20" s="4">
        <f>Summary!AE156</f>
        <v>140.8</v>
      </c>
      <c r="AF20" s="4">
        <f>Summary!AF156</f>
        <v>105.97</v>
      </c>
    </row>
    <row r="21">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3">
        <f>'DTC - P&amp;L'!B66</f>
        <v>24</v>
      </c>
      <c r="C2" s="3">
        <f>'DTC - P&amp;L'!C66</f>
        <v>16</v>
      </c>
      <c r="D2" s="3">
        <f>'DTC - P&amp;L'!D66</f>
        <v>25</v>
      </c>
      <c r="E2" s="3">
        <f>'DTC - P&amp;L'!E66</f>
        <v>14</v>
      </c>
      <c r="F2" s="3">
        <f>'DTC - P&amp;L'!F66</f>
        <v>24</v>
      </c>
      <c r="G2" s="3">
        <f>'DTC - P&amp;L'!G66</f>
        <v>23</v>
      </c>
      <c r="H2" s="3">
        <f>'DTC - P&amp;L'!H66</f>
        <v>15</v>
      </c>
      <c r="I2" s="3">
        <f>'DTC - P&amp;L'!I66</f>
        <v>17</v>
      </c>
      <c r="J2" s="3">
        <f>'DTC - P&amp;L'!J66</f>
        <v>21</v>
      </c>
      <c r="K2" s="3">
        <f>'DTC - P&amp;L'!K66</f>
        <v>19</v>
      </c>
      <c r="L2" s="3">
        <f>'DTC - P&amp;L'!L66</f>
        <v>15</v>
      </c>
      <c r="M2" s="3">
        <f>'DTC - P&amp;L'!M66</f>
        <v>27</v>
      </c>
      <c r="N2" s="3">
        <f>'DTC - P&amp;L'!N66</f>
        <v>21</v>
      </c>
      <c r="O2" s="3">
        <f>'DTC - P&amp;L'!O66</f>
        <v>22</v>
      </c>
      <c r="P2" s="3">
        <f>'DTC - P&amp;L'!P66</f>
        <v>20</v>
      </c>
      <c r="Q2" s="3">
        <f>'DTC - P&amp;L'!Q66</f>
        <v>21</v>
      </c>
      <c r="R2" s="3">
        <f>'DTC - P&amp;L'!R66</f>
        <v>26</v>
      </c>
      <c r="S2" s="3">
        <f>'DTC - P&amp;L'!S66</f>
        <v>28</v>
      </c>
      <c r="T2" s="3">
        <f>'DTC - P&amp;L'!T66</f>
        <v>36</v>
      </c>
      <c r="U2" s="3">
        <f>'DTC - P&amp;L'!U66</f>
        <v>35</v>
      </c>
      <c r="V2" s="3">
        <f>'DTC - P&amp;L'!V66</f>
        <v>32</v>
      </c>
      <c r="W2" s="3">
        <f>'DTC - P&amp;L'!W66</f>
        <v>52</v>
      </c>
      <c r="X2" s="3">
        <f>'DTC - P&amp;L'!X66</f>
        <v>33</v>
      </c>
      <c r="Y2" s="3">
        <f>'DTC - P&amp;L'!Y66</f>
        <v>27</v>
      </c>
      <c r="Z2" s="3">
        <f>'DTC - P&amp;L'!Z66</f>
        <v>42</v>
      </c>
      <c r="AA2" s="3">
        <f>'DTC - P&amp;L'!AA66</f>
        <v>36</v>
      </c>
      <c r="AB2" s="3">
        <f>'DTC - P&amp;L'!AB66</f>
        <v>43</v>
      </c>
      <c r="AC2" s="3">
        <f>'DTC - P&amp;L'!AC66</f>
        <v>43</v>
      </c>
      <c r="AD2" s="3">
        <f>'DTC - P&amp;L'!AD66</f>
        <v>34</v>
      </c>
      <c r="AE2" s="3">
        <f>'DTC - P&amp;L'!AE66</f>
        <v>26</v>
      </c>
      <c r="AF2" s="3">
        <f>'DTC - P&amp;L'!AF66</f>
        <v>34</v>
      </c>
    </row>
    <row r="3">
      <c r="A3" s="7" t="s">
        <v>1</v>
      </c>
      <c r="B3" s="4">
        <f>Summary!B12-Summary!B28</f>
        <v>8605.780358</v>
      </c>
      <c r="C3" s="4">
        <f>Summary!C12-Summary!C28</f>
        <v>7879.383075</v>
      </c>
      <c r="D3" s="4">
        <f>Summary!D12-Summary!D28</f>
        <v>10324.47771</v>
      </c>
      <c r="E3" s="4">
        <f>Summary!E12-Summary!E28</f>
        <v>6222.08663</v>
      </c>
      <c r="F3" s="4">
        <f>Summary!F12-Summary!F28</f>
        <v>8526.099675</v>
      </c>
      <c r="G3" s="4">
        <f>Summary!G12-Summary!G28</f>
        <v>8264.87</v>
      </c>
      <c r="H3" s="4">
        <f>Summary!H12-Summary!H28</f>
        <v>5625.3745</v>
      </c>
      <c r="I3" s="4">
        <f>Summary!I12-Summary!I28</f>
        <v>6852.309475</v>
      </c>
      <c r="J3" s="4">
        <f>Summary!J12-Summary!J28</f>
        <v>9735.005395</v>
      </c>
      <c r="K3" s="4">
        <f>Summary!K12-Summary!K28</f>
        <v>8116.852</v>
      </c>
      <c r="L3" s="4">
        <f>Summary!L12-Summary!L28</f>
        <v>7564.658395</v>
      </c>
      <c r="M3" s="4">
        <f>Summary!M12-Summary!M28</f>
        <v>10953.82792</v>
      </c>
      <c r="N3" s="4">
        <f>Summary!N12-Summary!N28</f>
        <v>9454.10536</v>
      </c>
      <c r="O3" s="4">
        <f>Summary!O12-Summary!O28</f>
        <v>9092.385005</v>
      </c>
      <c r="P3" s="4">
        <f>Summary!P12-Summary!P28</f>
        <v>8486.39435</v>
      </c>
      <c r="Q3" s="4">
        <f>Summary!Q12-Summary!Q28</f>
        <v>8681.683</v>
      </c>
      <c r="R3" s="4">
        <f>Summary!R12-Summary!R28</f>
        <v>11140.226</v>
      </c>
      <c r="S3" s="4">
        <f>Summary!S12-Summary!S28</f>
        <v>11383.92607</v>
      </c>
      <c r="T3" s="4">
        <f>Summary!T12-Summary!T28</f>
        <v>13361.08988</v>
      </c>
      <c r="U3" s="4">
        <f>Summary!U12-Summary!U28</f>
        <v>12631.2382</v>
      </c>
      <c r="V3" s="4">
        <f>Summary!V12-Summary!V28</f>
        <v>11797.77</v>
      </c>
      <c r="W3" s="4">
        <f>Summary!W12-Summary!W28</f>
        <v>21160.41549</v>
      </c>
      <c r="X3" s="4">
        <f>Summary!X12-Summary!X28</f>
        <v>14826.16216</v>
      </c>
      <c r="Y3" s="4">
        <f>Summary!Y12-Summary!Y28</f>
        <v>11597.11</v>
      </c>
      <c r="Z3" s="4">
        <f>Summary!Z12-Summary!Z28</f>
        <v>16746.08563</v>
      </c>
      <c r="AA3" s="4">
        <f>Summary!AA12-Summary!AA28</f>
        <v>15329.96197</v>
      </c>
      <c r="AB3" s="4">
        <f>Summary!AB12-Summary!AB28</f>
        <v>14893.77645</v>
      </c>
      <c r="AC3" s="4">
        <f>Summary!AC12-Summary!AC28</f>
        <v>13993.4208</v>
      </c>
      <c r="AD3" s="4">
        <f>Summary!AD12-Summary!AD28</f>
        <v>11414.40999</v>
      </c>
      <c r="AE3" s="4">
        <f>Summary!AE12-Summary!AE28</f>
        <v>9941.87</v>
      </c>
      <c r="AF3" s="4">
        <f>Summary!AF12-Summary!AF28</f>
        <v>12980.27039</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7" t="s">
        <v>10</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'DTC US&amp;CA - P&amp;L'!B34</f>
        <v>22</v>
      </c>
      <c r="C6" s="3">
        <f>'DTC US&amp;CA - P&amp;L'!C34</f>
        <v>14</v>
      </c>
      <c r="D6" s="3">
        <f>'DTC US&amp;CA - P&amp;L'!D34</f>
        <v>24</v>
      </c>
      <c r="E6" s="3">
        <f>'DTC US&amp;CA - P&amp;L'!E34</f>
        <v>13</v>
      </c>
      <c r="F6" s="3">
        <f>'DTC US&amp;CA - P&amp;L'!F34</f>
        <v>21</v>
      </c>
      <c r="G6" s="3">
        <f>'DTC US&amp;CA - P&amp;L'!G34</f>
        <v>23</v>
      </c>
      <c r="H6" s="3">
        <f>'DTC US&amp;CA - P&amp;L'!H34</f>
        <v>14</v>
      </c>
      <c r="I6" s="3">
        <f>'DTC US&amp;CA - P&amp;L'!I34</f>
        <v>14</v>
      </c>
      <c r="J6" s="3">
        <f>'DTC US&amp;CA - P&amp;L'!J34</f>
        <v>17</v>
      </c>
      <c r="K6" s="3">
        <f>'DTC US&amp;CA - P&amp;L'!K34</f>
        <v>19</v>
      </c>
      <c r="L6" s="3">
        <f>'DTC US&amp;CA - P&amp;L'!L34</f>
        <v>14</v>
      </c>
      <c r="M6" s="3">
        <f>'DTC US&amp;CA - P&amp;L'!M34</f>
        <v>26</v>
      </c>
      <c r="N6" s="3">
        <f>'DTC US&amp;CA - P&amp;L'!N34</f>
        <v>19</v>
      </c>
      <c r="O6" s="3">
        <f>'DTC US&amp;CA - P&amp;L'!O34</f>
        <v>21</v>
      </c>
      <c r="P6" s="3">
        <f>'DTC US&amp;CA - P&amp;L'!P34</f>
        <v>19</v>
      </c>
      <c r="Q6" s="3">
        <f>'DTC US&amp;CA - P&amp;L'!Q34</f>
        <v>19</v>
      </c>
      <c r="R6" s="3">
        <f>'DTC US&amp;CA - P&amp;L'!R34</f>
        <v>26</v>
      </c>
      <c r="S6" s="3">
        <f>'DTC US&amp;CA - P&amp;L'!S34</f>
        <v>24</v>
      </c>
      <c r="T6" s="3">
        <f>'DTC US&amp;CA - P&amp;L'!T34</f>
        <v>33</v>
      </c>
      <c r="U6" s="3">
        <f>'DTC US&amp;CA - P&amp;L'!U34</f>
        <v>34</v>
      </c>
      <c r="V6" s="3">
        <f>'DTC US&amp;CA - P&amp;L'!V34</f>
        <v>31</v>
      </c>
      <c r="W6" s="3">
        <f>'DTC US&amp;CA - P&amp;L'!W34</f>
        <v>47</v>
      </c>
      <c r="X6" s="3">
        <f>'DTC US&amp;CA - P&amp;L'!X34</f>
        <v>29</v>
      </c>
      <c r="Y6" s="3">
        <f>'DTC US&amp;CA - P&amp;L'!Y34</f>
        <v>27</v>
      </c>
      <c r="Z6" s="3">
        <f>'DTC US&amp;CA - P&amp;L'!Z34</f>
        <v>39</v>
      </c>
      <c r="AA6" s="3">
        <f>'DTC US&amp;CA - P&amp;L'!AA34</f>
        <v>34</v>
      </c>
      <c r="AB6" s="3">
        <f>'DTC US&amp;CA - P&amp;L'!AB34</f>
        <v>39</v>
      </c>
      <c r="AC6" s="3">
        <f>'DTC US&amp;CA - P&amp;L'!AC34</f>
        <v>40</v>
      </c>
      <c r="AD6" s="3">
        <f>'DTC US&amp;CA - P&amp;L'!AD34</f>
        <v>34</v>
      </c>
      <c r="AE6" s="3">
        <f>'DTC US&amp;CA - P&amp;L'!AE34</f>
        <v>26</v>
      </c>
      <c r="AF6" s="3">
        <f>'DTC US&amp;CA - P&amp;L'!AF34</f>
        <v>32</v>
      </c>
    </row>
    <row r="7">
      <c r="A7" s="2" t="s">
        <v>1</v>
      </c>
      <c r="B7" s="8">
        <f>Summary!B13</f>
        <v>7970.72</v>
      </c>
      <c r="C7" s="8">
        <f>Summary!C13</f>
        <v>7200.56</v>
      </c>
      <c r="D7" s="8">
        <f>Summary!D13</f>
        <v>9890.75</v>
      </c>
      <c r="E7" s="8">
        <f>Summary!E13</f>
        <v>5880.1</v>
      </c>
      <c r="F7" s="8">
        <f>Summary!F13</f>
        <v>7497.64</v>
      </c>
      <c r="G7" s="8">
        <f>Summary!G13</f>
        <v>8264.87</v>
      </c>
      <c r="H7" s="8">
        <f>Summary!H13</f>
        <v>5198.91</v>
      </c>
      <c r="I7" s="8">
        <f>Summary!I13</f>
        <v>5730.87</v>
      </c>
      <c r="J7" s="8">
        <f>Summary!J13</f>
        <v>8407.54</v>
      </c>
      <c r="K7" s="8">
        <f>Summary!K13</f>
        <v>8057.59</v>
      </c>
      <c r="L7" s="8">
        <f>Summary!L13</f>
        <v>7024.34</v>
      </c>
      <c r="M7" s="8">
        <f>Summary!M13</f>
        <v>10555.16</v>
      </c>
      <c r="N7" s="8">
        <f>Summary!N13</f>
        <v>8811.85</v>
      </c>
      <c r="O7" s="8">
        <f>Summary!O13</f>
        <v>8499.59</v>
      </c>
      <c r="P7" s="8">
        <f>Summary!P13</f>
        <v>8066.52</v>
      </c>
      <c r="Q7" s="8">
        <f>Summary!Q13</f>
        <v>8033.78</v>
      </c>
      <c r="R7" s="8">
        <f>Summary!R13</f>
        <v>10946.67</v>
      </c>
      <c r="S7" s="8">
        <f>Summary!S13</f>
        <v>9990.39</v>
      </c>
      <c r="T7" s="8">
        <f>Summary!T13</f>
        <v>12350.31</v>
      </c>
      <c r="U7" s="8">
        <f>Summary!U13</f>
        <v>12292.98</v>
      </c>
      <c r="V7" s="8">
        <f>Summary!V13</f>
        <v>11269.1</v>
      </c>
      <c r="W7" s="8">
        <f>Summary!W13</f>
        <v>19263.49</v>
      </c>
      <c r="X7" s="8">
        <f>Summary!X13</f>
        <v>13360.9</v>
      </c>
      <c r="Y7" s="8">
        <f>Summary!Y13</f>
        <v>11597.11</v>
      </c>
      <c r="Z7" s="8">
        <f>Summary!Z13</f>
        <v>15692.57</v>
      </c>
      <c r="AA7" s="8">
        <f>Summary!AA13</f>
        <v>14470.78</v>
      </c>
      <c r="AB7" s="8">
        <f>Summary!AB13</f>
        <v>13382.7</v>
      </c>
      <c r="AC7" s="8">
        <f>Summary!AC13</f>
        <v>13010.82</v>
      </c>
      <c r="AD7" s="8">
        <f>Summary!AD13</f>
        <v>11344.92</v>
      </c>
      <c r="AE7" s="8">
        <f>Summary!AE13</f>
        <v>9941.87</v>
      </c>
      <c r="AF7" s="8">
        <f>Summary!AF13</f>
        <v>12054.38</v>
      </c>
    </row>
    <row r="8">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7" t="s">
        <v>11</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'DTC EU - P&amp;L'!B33</f>
        <v>2</v>
      </c>
      <c r="C10" s="3">
        <f>'DTC EU - P&amp;L'!C33</f>
        <v>2</v>
      </c>
      <c r="D10" s="3">
        <f>'DTC EU - P&amp;L'!D33</f>
        <v>1</v>
      </c>
      <c r="E10" s="3">
        <f>'DTC EU - P&amp;L'!E33</f>
        <v>1</v>
      </c>
      <c r="F10" s="3">
        <f>'DTC EU - P&amp;L'!F33</f>
        <v>3</v>
      </c>
      <c r="G10" s="3">
        <f>'DTC EU - P&amp;L'!G33</f>
        <v>0</v>
      </c>
      <c r="H10" s="3">
        <f>'DTC EU - P&amp;L'!H33</f>
        <v>1</v>
      </c>
      <c r="I10" s="3">
        <f>'DTC EU - P&amp;L'!I33</f>
        <v>3</v>
      </c>
      <c r="J10" s="3">
        <f>'DTC EU - P&amp;L'!J33</f>
        <v>4</v>
      </c>
      <c r="K10" s="3">
        <f>'DTC EU - P&amp;L'!K33</f>
        <v>0</v>
      </c>
      <c r="L10" s="3">
        <f>'DTC EU - P&amp;L'!L33</f>
        <v>1</v>
      </c>
      <c r="M10" s="3">
        <f>'DTC EU - P&amp;L'!M33</f>
        <v>1</v>
      </c>
      <c r="N10" s="3">
        <f>'DTC EU - P&amp;L'!N33</f>
        <v>2</v>
      </c>
      <c r="O10" s="3">
        <f>'DTC EU - P&amp;L'!O33</f>
        <v>1</v>
      </c>
      <c r="P10" s="3">
        <f>'DTC EU - P&amp;L'!P33</f>
        <v>1</v>
      </c>
      <c r="Q10" s="3">
        <f>'DTC EU - P&amp;L'!Q33</f>
        <v>2</v>
      </c>
      <c r="R10" s="3">
        <f>'DTC EU - P&amp;L'!R33</f>
        <v>0</v>
      </c>
      <c r="S10" s="3">
        <f>'DTC EU - P&amp;L'!S33</f>
        <v>4</v>
      </c>
      <c r="T10" s="3">
        <f>'DTC EU - P&amp;L'!T33</f>
        <v>3</v>
      </c>
      <c r="U10" s="3">
        <f>'DTC EU - P&amp;L'!U33</f>
        <v>1</v>
      </c>
      <c r="V10" s="3">
        <f>'DTC EU - P&amp;L'!V33</f>
        <v>1</v>
      </c>
      <c r="W10" s="3">
        <f>'DTC EU - P&amp;L'!W33</f>
        <v>5</v>
      </c>
      <c r="X10" s="3">
        <f>'DTC EU - P&amp;L'!X33</f>
        <v>4</v>
      </c>
      <c r="Y10" s="3">
        <f>'DTC EU - P&amp;L'!Y33</f>
        <v>0</v>
      </c>
      <c r="Z10" s="3">
        <f>'DTC EU - P&amp;L'!Z33</f>
        <v>3</v>
      </c>
      <c r="AA10" s="3">
        <f>'DTC EU - P&amp;L'!AA33</f>
        <v>2</v>
      </c>
      <c r="AB10" s="3">
        <f>'DTC EU - P&amp;L'!AB33</f>
        <v>4</v>
      </c>
      <c r="AC10" s="3">
        <f>'DTC EU - P&amp;L'!AC33</f>
        <v>3</v>
      </c>
      <c r="AD10" s="3">
        <f>'DTC EU - P&amp;L'!AD33</f>
        <v>0</v>
      </c>
      <c r="AE10" s="3">
        <f>'DTC EU - P&amp;L'!AE33</f>
        <v>0</v>
      </c>
      <c r="AF10" s="3">
        <f>'DTC EU - P&amp;L'!AF33</f>
        <v>2</v>
      </c>
    </row>
    <row r="11">
      <c r="A11" s="2" t="s">
        <v>1</v>
      </c>
      <c r="B11" s="4">
        <f>Summary!B21</f>
        <v>635.060358</v>
      </c>
      <c r="C11" s="4">
        <f>Summary!C21</f>
        <v>678.823075</v>
      </c>
      <c r="D11" s="4">
        <f>Summary!D21</f>
        <v>433.727705</v>
      </c>
      <c r="E11" s="4">
        <f>Summary!E21</f>
        <v>341.98663</v>
      </c>
      <c r="F11" s="4">
        <f>Summary!F21</f>
        <v>1028.459675</v>
      </c>
      <c r="G11" s="4">
        <f>Summary!G21</f>
        <v>0</v>
      </c>
      <c r="H11" s="4">
        <f>Summary!H21</f>
        <v>426.4645</v>
      </c>
      <c r="I11" s="4">
        <f>Summary!I21</f>
        <v>1121.439475</v>
      </c>
      <c r="J11" s="4">
        <f>Summary!J21</f>
        <v>1327.465395</v>
      </c>
      <c r="K11" s="4">
        <f>Summary!K21</f>
        <v>59.262</v>
      </c>
      <c r="L11" s="4">
        <f>Summary!L21</f>
        <v>540.318395</v>
      </c>
      <c r="M11" s="4">
        <f>Summary!M21</f>
        <v>398.667924</v>
      </c>
      <c r="N11" s="4">
        <f>Summary!N21</f>
        <v>642.25536</v>
      </c>
      <c r="O11" s="4">
        <f>Summary!O21</f>
        <v>592.795005</v>
      </c>
      <c r="P11" s="4">
        <f>Summary!P21</f>
        <v>419.87435</v>
      </c>
      <c r="Q11" s="4">
        <f>Summary!Q21</f>
        <v>647.903</v>
      </c>
      <c r="R11" s="4">
        <f>Summary!R21</f>
        <v>193.556</v>
      </c>
      <c r="S11" s="4">
        <f>Summary!S21</f>
        <v>1393.536065</v>
      </c>
      <c r="T11" s="4">
        <f>Summary!T21</f>
        <v>1010.779875</v>
      </c>
      <c r="U11" s="4">
        <f>Summary!U21</f>
        <v>338.2582</v>
      </c>
      <c r="V11" s="4">
        <f>Summary!V21</f>
        <v>528.67</v>
      </c>
      <c r="W11" s="4">
        <f>Summary!W21</f>
        <v>1896.925485</v>
      </c>
      <c r="X11" s="4">
        <f>Summary!X21</f>
        <v>1465.26216</v>
      </c>
      <c r="Y11" s="4">
        <f>Summary!Y21</f>
        <v>0</v>
      </c>
      <c r="Z11" s="4">
        <f>Summary!Z21</f>
        <v>1053.515625</v>
      </c>
      <c r="AA11" s="4">
        <f>Summary!AA21</f>
        <v>859.18197</v>
      </c>
      <c r="AB11" s="4">
        <f>Summary!AB21</f>
        <v>1511.076445</v>
      </c>
      <c r="AC11" s="4">
        <f>Summary!AC21</f>
        <v>982.6008</v>
      </c>
      <c r="AD11" s="4">
        <f>Summary!AD21</f>
        <v>69.48999</v>
      </c>
      <c r="AE11" s="4">
        <f>Summary!AE21</f>
        <v>0</v>
      </c>
      <c r="AF11" s="4">
        <f>Summary!AF21</f>
        <v>925.89039</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9"/>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6</v>
      </c>
      <c r="B14" s="4">
        <f>Summary!B145+Summary!B148+Summary!B150+Summary!B151</f>
        <v>3918.03</v>
      </c>
      <c r="C14" s="4">
        <f>Summary!C145+Summary!C148+Summary!C150+Summary!C151</f>
        <v>3419.1</v>
      </c>
      <c r="D14" s="4">
        <f>Summary!D145+Summary!D148+Summary!D150+Summary!D151</f>
        <v>2727.21</v>
      </c>
      <c r="E14" s="4">
        <f>Summary!E145+Summary!E148+Summary!E150+Summary!E151</f>
        <v>2505.73</v>
      </c>
      <c r="F14" s="4">
        <f>Summary!F145+Summary!F148+Summary!F150+Summary!F151</f>
        <v>3418.96</v>
      </c>
      <c r="G14" s="4">
        <f>Summary!G145+Summary!G148+Summary!G150+Summary!G151</f>
        <v>3974.08</v>
      </c>
      <c r="H14" s="4">
        <f>Summary!H145+Summary!H148+Summary!H150+Summary!H151</f>
        <v>2858.83</v>
      </c>
      <c r="I14" s="4">
        <f>Summary!I145+Summary!I148+Summary!I150+Summary!I151</f>
        <v>1161.27</v>
      </c>
      <c r="J14" s="4">
        <f>Summary!J145+Summary!J148+Summary!J150+Summary!J151</f>
        <v>1475.56</v>
      </c>
      <c r="K14" s="4">
        <f>Summary!K145+Summary!K148+Summary!K150+Summary!K151</f>
        <v>2455.16</v>
      </c>
      <c r="L14" s="4">
        <f>Summary!L145+Summary!L148+Summary!L150+Summary!L151</f>
        <v>1715.32</v>
      </c>
      <c r="M14" s="4">
        <f>Summary!M145+Summary!M148+Summary!M150+Summary!M151</f>
        <v>4436</v>
      </c>
      <c r="N14" s="4">
        <f>Summary!N145+Summary!N148+Summary!N150+Summary!N151</f>
        <v>3645.15</v>
      </c>
      <c r="O14" s="4">
        <f>Summary!O145+Summary!O148+Summary!O150+Summary!O151</f>
        <v>3207.06</v>
      </c>
      <c r="P14" s="4">
        <f>Summary!P145+Summary!P148+Summary!P150+Summary!P151</f>
        <v>3381.09</v>
      </c>
      <c r="Q14" s="4">
        <f>Summary!Q145+Summary!Q148+Summary!Q150+Summary!Q151</f>
        <v>2371.05</v>
      </c>
      <c r="R14" s="4">
        <f>Summary!R145+Summary!R148+Summary!R150+Summary!R151</f>
        <v>3705.17</v>
      </c>
      <c r="S14" s="4">
        <f>Summary!S145+Summary!S148+Summary!S150+Summary!S151</f>
        <v>4017.92</v>
      </c>
      <c r="T14" s="4">
        <f>Summary!T145+Summary!T148+Summary!T150+Summary!T151</f>
        <v>4622.39</v>
      </c>
      <c r="U14" s="4">
        <f>Summary!U145+Summary!U148+Summary!U150+Summary!U151</f>
        <v>2308.18</v>
      </c>
      <c r="V14" s="4">
        <f>Summary!V145+Summary!V148+Summary!V150+Summary!V151</f>
        <v>3222.78</v>
      </c>
      <c r="W14" s="4">
        <f>Summary!W145+Summary!W148+Summary!W150+Summary!W151</f>
        <v>4702.44</v>
      </c>
      <c r="X14" s="4">
        <f>Summary!X145+Summary!X148+Summary!X150+Summary!X151</f>
        <v>6927.89</v>
      </c>
      <c r="Y14" s="4">
        <f>Summary!Y145+Summary!Y148+Summary!Y150+Summary!Y151</f>
        <v>8006.88</v>
      </c>
      <c r="Z14" s="4">
        <f>Summary!Z145+Summary!Z148+Summary!Z150+Summary!Z151</f>
        <v>10623.87</v>
      </c>
      <c r="AA14" s="4">
        <f>Summary!AA145+Summary!AA148+Summary!AA150+Summary!AA151</f>
        <v>10029.85</v>
      </c>
      <c r="AB14" s="4">
        <f>Summary!AB145+Summary!AB148+Summary!AB150+Summary!AB151</f>
        <v>7952.37</v>
      </c>
      <c r="AC14" s="4">
        <f>Summary!AC145+Summary!AC148+Summary!AC150+Summary!AC151</f>
        <v>9852.06</v>
      </c>
      <c r="AD14" s="4">
        <f>Summary!AD145+Summary!AD148+Summary!AD150+Summary!AD151</f>
        <v>5497.98</v>
      </c>
      <c r="AE14" s="4">
        <f>Summary!AE145+Summary!AE148+Summary!AE150+Summary!AE151</f>
        <v>5314.94</v>
      </c>
      <c r="AF14" s="4">
        <f>Summary!AF145+Summary!AF148+Summary!AF150+Summary!AF151</f>
        <v>8523.6</v>
      </c>
    </row>
    <row r="15">
      <c r="A15" s="2" t="s">
        <v>12</v>
      </c>
      <c r="B15" s="4">
        <f>Summary!B165</f>
        <v>0</v>
      </c>
      <c r="C15" s="4">
        <f>Summary!C165</f>
        <v>0</v>
      </c>
      <c r="D15" s="4">
        <f>Summary!D165</f>
        <v>0</v>
      </c>
      <c r="E15" s="4">
        <f>Summary!E165</f>
        <v>0</v>
      </c>
      <c r="F15" s="4">
        <f>Summary!F165</f>
        <v>0</v>
      </c>
      <c r="G15" s="4">
        <f>Summary!G165</f>
        <v>0</v>
      </c>
      <c r="H15" s="4">
        <f>Summary!H165</f>
        <v>0.95</v>
      </c>
      <c r="I15" s="4">
        <f>Summary!I165</f>
        <v>0</v>
      </c>
      <c r="J15" s="4">
        <f>Summary!J165</f>
        <v>0</v>
      </c>
      <c r="K15" s="4">
        <f>Summary!K165</f>
        <v>0</v>
      </c>
      <c r="L15" s="4">
        <f>Summary!L165</f>
        <v>0</v>
      </c>
      <c r="M15" s="4">
        <f>Summary!M165</f>
        <v>0</v>
      </c>
      <c r="N15" s="4">
        <f>Summary!N165</f>
        <v>0</v>
      </c>
      <c r="O15" s="4">
        <f>Summary!O165</f>
        <v>0</v>
      </c>
      <c r="P15" s="4">
        <f>Summary!P165</f>
        <v>0</v>
      </c>
      <c r="Q15" s="4">
        <f>Summary!Q165</f>
        <v>0.04</v>
      </c>
      <c r="R15" s="4">
        <f>Summary!R165</f>
        <v>0</v>
      </c>
      <c r="S15" s="4">
        <f>Summary!S165</f>
        <v>0</v>
      </c>
      <c r="T15" s="4">
        <f>Summary!T165</f>
        <v>0</v>
      </c>
      <c r="U15" s="4">
        <f>Summary!U165</f>
        <v>0</v>
      </c>
      <c r="V15" s="4">
        <f>Summary!V165</f>
        <v>0</v>
      </c>
      <c r="W15" s="4">
        <f>Summary!W165</f>
        <v>0</v>
      </c>
      <c r="X15" s="4">
        <f>Summary!X165</f>
        <v>0</v>
      </c>
      <c r="Y15" s="4">
        <f>Summary!Y165</f>
        <v>7.36</v>
      </c>
      <c r="Z15" s="4">
        <f>Summary!Z165</f>
        <v>0</v>
      </c>
      <c r="AA15" s="4">
        <f>Summary!AA165</f>
        <v>5.54</v>
      </c>
      <c r="AB15" s="4">
        <f>Summary!AB165</f>
        <v>3.83</v>
      </c>
      <c r="AC15" s="4">
        <f>Summary!AC165</f>
        <v>0</v>
      </c>
      <c r="AD15" s="4">
        <f>Summary!AD165</f>
        <v>0</v>
      </c>
      <c r="AE15" s="4">
        <f>Summary!AE165</f>
        <v>0</v>
      </c>
      <c r="AF15" s="4">
        <f>Summary!AF165</f>
        <v>1.14</v>
      </c>
    </row>
    <row r="16">
      <c r="A16" s="6"/>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7" t="s">
        <v>10</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2" t="s">
        <v>0</v>
      </c>
      <c r="B18" s="3">
        <f>'DTC US&amp;CA - P&amp;L'!B34+'DTC US&amp;CA - P&amp;L'!B38</f>
        <v>24</v>
      </c>
      <c r="C18" s="3">
        <f>'DTC US&amp;CA - P&amp;L'!C34+'DTC US&amp;CA - P&amp;L'!C38</f>
        <v>22</v>
      </c>
      <c r="D18" s="3">
        <f>'DTC US&amp;CA - P&amp;L'!D34+'DTC US&amp;CA - P&amp;L'!D38</f>
        <v>29</v>
      </c>
      <c r="E18" s="3">
        <f>'DTC US&amp;CA - P&amp;L'!E34+'DTC US&amp;CA - P&amp;L'!E38</f>
        <v>17</v>
      </c>
      <c r="F18" s="3">
        <f>'DTC US&amp;CA - P&amp;L'!F34+'DTC US&amp;CA - P&amp;L'!F38</f>
        <v>23</v>
      </c>
      <c r="G18" s="3">
        <f>'DTC US&amp;CA - P&amp;L'!G34+'DTC US&amp;CA - P&amp;L'!G38</f>
        <v>27</v>
      </c>
      <c r="H18" s="3">
        <f>'DTC US&amp;CA - P&amp;L'!H34+'DTC US&amp;CA - P&amp;L'!H38</f>
        <v>16</v>
      </c>
      <c r="I18" s="3">
        <f>'DTC US&amp;CA - P&amp;L'!I34+'DTC US&amp;CA - P&amp;L'!I38</f>
        <v>17</v>
      </c>
      <c r="J18" s="3">
        <f>'DTC US&amp;CA - P&amp;L'!J34+'DTC US&amp;CA - P&amp;L'!J38</f>
        <v>24</v>
      </c>
      <c r="K18" s="3">
        <f>'DTC US&amp;CA - P&amp;L'!K34+'DTC US&amp;CA - P&amp;L'!K38</f>
        <v>25</v>
      </c>
      <c r="L18" s="3">
        <f>'DTC US&amp;CA - P&amp;L'!L34+'DTC US&amp;CA - P&amp;L'!L38</f>
        <v>19</v>
      </c>
      <c r="M18" s="3">
        <f>'DTC US&amp;CA - P&amp;L'!M34+'DTC US&amp;CA - P&amp;L'!M38</f>
        <v>31</v>
      </c>
      <c r="N18" s="3">
        <f>'DTC US&amp;CA - P&amp;L'!N34+'DTC US&amp;CA - P&amp;L'!N38</f>
        <v>26</v>
      </c>
      <c r="O18" s="3">
        <f>'DTC US&amp;CA - P&amp;L'!O34+'DTC US&amp;CA - P&amp;L'!O38</f>
        <v>27</v>
      </c>
      <c r="P18" s="3">
        <f>'DTC US&amp;CA - P&amp;L'!P34+'DTC US&amp;CA - P&amp;L'!P38</f>
        <v>21</v>
      </c>
      <c r="Q18" s="3">
        <f>'DTC US&amp;CA - P&amp;L'!Q34+'DTC US&amp;CA - P&amp;L'!Q38</f>
        <v>25</v>
      </c>
      <c r="R18" s="3">
        <f>'DTC US&amp;CA - P&amp;L'!R34+'DTC US&amp;CA - P&amp;L'!R38</f>
        <v>32</v>
      </c>
      <c r="S18" s="3">
        <f>'DTC US&amp;CA - P&amp;L'!S34+'DTC US&amp;CA - P&amp;L'!S38</f>
        <v>30</v>
      </c>
      <c r="T18" s="3">
        <f>'DTC US&amp;CA - P&amp;L'!T34+'DTC US&amp;CA - P&amp;L'!T38</f>
        <v>37</v>
      </c>
      <c r="U18" s="3">
        <f>'DTC US&amp;CA - P&amp;L'!U34+'DTC US&amp;CA - P&amp;L'!U38</f>
        <v>40</v>
      </c>
      <c r="V18" s="3">
        <f>'DTC US&amp;CA - P&amp;L'!V34+'DTC US&amp;CA - P&amp;L'!V38</f>
        <v>34</v>
      </c>
      <c r="W18" s="3">
        <f>'DTC US&amp;CA - P&amp;L'!W34+'DTC US&amp;CA - P&amp;L'!W38</f>
        <v>59</v>
      </c>
      <c r="X18" s="3">
        <f>'DTC US&amp;CA - P&amp;L'!X34+'DTC US&amp;CA - P&amp;L'!X38</f>
        <v>41</v>
      </c>
      <c r="Y18" s="3">
        <f>'DTC US&amp;CA - P&amp;L'!Y34+'DTC US&amp;CA - P&amp;L'!Y38</f>
        <v>36</v>
      </c>
      <c r="Z18" s="3">
        <f>'DTC US&amp;CA - P&amp;L'!Z34+'DTC US&amp;CA - P&amp;L'!Z38</f>
        <v>48</v>
      </c>
      <c r="AA18" s="3">
        <f>'DTC US&amp;CA - P&amp;L'!AA34+'DTC US&amp;CA - P&amp;L'!AA38</f>
        <v>44</v>
      </c>
      <c r="AB18" s="3">
        <f>'DTC US&amp;CA - P&amp;L'!AB34+'DTC US&amp;CA - P&amp;L'!AB38</f>
        <v>43</v>
      </c>
      <c r="AC18" s="3">
        <f>'DTC US&amp;CA - P&amp;L'!AC34+'DTC US&amp;CA - P&amp;L'!AC38</f>
        <v>45</v>
      </c>
      <c r="AD18" s="3">
        <f>'DTC US&amp;CA - P&amp;L'!AD34+'DTC US&amp;CA - P&amp;L'!AD38</f>
        <v>38</v>
      </c>
      <c r="AE18" s="3">
        <f>'DTC US&amp;CA - P&amp;L'!AE34+'DTC US&amp;CA - P&amp;L'!AE38</f>
        <v>29</v>
      </c>
      <c r="AF18" s="3">
        <f>'DTC US&amp;CA - P&amp;L'!AF34+'DTC US&amp;CA - P&amp;L'!AF38</f>
        <v>38</v>
      </c>
    </row>
    <row r="19">
      <c r="A19" s="2" t="s">
        <v>13</v>
      </c>
      <c r="B19" s="4">
        <f>Summary!B13</f>
        <v>7970.72</v>
      </c>
      <c r="C19" s="4">
        <f>Summary!C13</f>
        <v>7200.56</v>
      </c>
      <c r="D19" s="4">
        <f>Summary!D13</f>
        <v>9890.75</v>
      </c>
      <c r="E19" s="4">
        <f>Summary!E13</f>
        <v>5880.1</v>
      </c>
      <c r="F19" s="4">
        <f>Summary!F13</f>
        <v>7497.64</v>
      </c>
      <c r="G19" s="4">
        <f>Summary!G13</f>
        <v>8264.87</v>
      </c>
      <c r="H19" s="4">
        <f>Summary!H13</f>
        <v>5198.91</v>
      </c>
      <c r="I19" s="4">
        <f>Summary!I13</f>
        <v>5730.87</v>
      </c>
      <c r="J19" s="4">
        <f>Summary!J13</f>
        <v>8407.54</v>
      </c>
      <c r="K19" s="4">
        <f>Summary!K13</f>
        <v>8057.59</v>
      </c>
      <c r="L19" s="4">
        <f>Summary!L13</f>
        <v>7024.34</v>
      </c>
      <c r="M19" s="4">
        <f>Summary!M13</f>
        <v>10555.16</v>
      </c>
      <c r="N19" s="4">
        <f>Summary!N13</f>
        <v>8811.85</v>
      </c>
      <c r="O19" s="4">
        <f>Summary!O13</f>
        <v>8499.59</v>
      </c>
      <c r="P19" s="4">
        <f>Summary!P13</f>
        <v>8066.52</v>
      </c>
      <c r="Q19" s="4">
        <f>Summary!Q13</f>
        <v>8033.78</v>
      </c>
      <c r="R19" s="4">
        <f>Summary!R13</f>
        <v>10946.67</v>
      </c>
      <c r="S19" s="4">
        <f>Summary!S13</f>
        <v>9990.39</v>
      </c>
      <c r="T19" s="4">
        <f>Summary!T13</f>
        <v>12350.31</v>
      </c>
      <c r="U19" s="4">
        <f>Summary!U13</f>
        <v>12292.98</v>
      </c>
      <c r="V19" s="4">
        <f>Summary!V13</f>
        <v>11269.1</v>
      </c>
      <c r="W19" s="4">
        <f>Summary!W13</f>
        <v>19263.49</v>
      </c>
      <c r="X19" s="4">
        <f>Summary!X13</f>
        <v>13360.9</v>
      </c>
      <c r="Y19" s="4">
        <f>Summary!Y13</f>
        <v>11597.11</v>
      </c>
      <c r="Z19" s="4">
        <f>Summary!Z13</f>
        <v>15692.57</v>
      </c>
      <c r="AA19" s="4">
        <f>Summary!AA13</f>
        <v>14470.78</v>
      </c>
      <c r="AB19" s="4">
        <f>Summary!AB13</f>
        <v>13382.7</v>
      </c>
      <c r="AC19" s="4">
        <f>Summary!AC13</f>
        <v>13010.82</v>
      </c>
      <c r="AD19" s="4">
        <f>Summary!AD13</f>
        <v>11344.92</v>
      </c>
      <c r="AE19" s="4">
        <f>Summary!AE13</f>
        <v>9941.87</v>
      </c>
      <c r="AF19" s="4">
        <f>Summary!AF13</f>
        <v>12054.38</v>
      </c>
    </row>
    <row r="20">
      <c r="A20" s="2" t="s">
        <v>14</v>
      </c>
      <c r="B20" s="4">
        <f>Summary!B13+Summary!B29</f>
        <v>11810.27</v>
      </c>
      <c r="C20" s="4">
        <f>Summary!C13+Summary!C29</f>
        <v>9270.32</v>
      </c>
      <c r="D20" s="4">
        <f>Summary!D13+Summary!D29</f>
        <v>12350.47</v>
      </c>
      <c r="E20" s="4">
        <f>Summary!E13+Summary!E29</f>
        <v>7559.91</v>
      </c>
      <c r="F20" s="4">
        <f>Summary!F13+Summary!F29</f>
        <v>9177.45</v>
      </c>
      <c r="G20" s="4">
        <f>Summary!G13+Summary!G29</f>
        <v>9644.71</v>
      </c>
      <c r="H20" s="4">
        <f>Summary!H13+Summary!H29</f>
        <v>6788.64</v>
      </c>
      <c r="I20" s="4">
        <f>Summary!I13+Summary!I29</f>
        <v>7380.68</v>
      </c>
      <c r="J20" s="4">
        <f>Summary!J13+Summary!J29</f>
        <v>10027.36</v>
      </c>
      <c r="K20" s="4">
        <f>Summary!K13+Summary!K29</f>
        <v>9467.43</v>
      </c>
      <c r="L20" s="4">
        <f>Summary!L13+Summary!L29</f>
        <v>7984.23</v>
      </c>
      <c r="M20" s="4">
        <f>Summary!M13+Summary!M29</f>
        <v>12714.91</v>
      </c>
      <c r="N20" s="4">
        <f>Summary!N13+Summary!N29</f>
        <v>10341.65</v>
      </c>
      <c r="O20" s="4">
        <f>Summary!O13+Summary!O29</f>
        <v>10299.37</v>
      </c>
      <c r="P20" s="4">
        <f>Summary!P13+Summary!P29</f>
        <v>9716.24</v>
      </c>
      <c r="Q20" s="4">
        <f>Summary!Q13+Summary!Q29</f>
        <v>10493.5</v>
      </c>
      <c r="R20" s="4">
        <f>Summary!R13+Summary!R29</f>
        <v>13496.28</v>
      </c>
      <c r="S20" s="4">
        <f>Summary!S13+Summary!S29</f>
        <v>12750.08</v>
      </c>
      <c r="T20" s="4">
        <f>Summary!T13+Summary!T29</f>
        <v>13700.15</v>
      </c>
      <c r="U20" s="4">
        <f>Summary!U13+Summary!U29</f>
        <v>13822.79</v>
      </c>
      <c r="V20" s="4">
        <f>Summary!V13+Summary!V29</f>
        <v>12558.95</v>
      </c>
      <c r="W20" s="4">
        <f>Summary!W13+Summary!W29</f>
        <v>21633.21</v>
      </c>
      <c r="X20" s="4">
        <f>Summary!X13+Summary!X29</f>
        <v>15100.69</v>
      </c>
      <c r="Y20" s="4">
        <f>Summary!Y13+Summary!Y29</f>
        <v>13905.83</v>
      </c>
      <c r="Z20" s="4">
        <f>Summary!Z13+Summary!Z29</f>
        <v>17502.34</v>
      </c>
      <c r="AA20" s="4">
        <f>Summary!AA13+Summary!AA29</f>
        <v>17579.4</v>
      </c>
      <c r="AB20" s="4">
        <f>Summary!AB13+Summary!AB29</f>
        <v>16371.33</v>
      </c>
      <c r="AC20" s="4">
        <f>Summary!AC13+Summary!AC29</f>
        <v>16010.46</v>
      </c>
      <c r="AD20" s="4">
        <f>Summary!AD13+Summary!AD29</f>
        <v>12523.78</v>
      </c>
      <c r="AE20" s="4">
        <f>Summary!AE13+Summary!AE29</f>
        <v>35091.26</v>
      </c>
      <c r="AF20" s="4">
        <f>Summary!AF13+Summary!AF29</f>
        <v>13753.17</v>
      </c>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10"/>
      <c r="B1" s="11">
        <v>45931.0</v>
      </c>
      <c r="C1" s="11">
        <v>45932.0</v>
      </c>
      <c r="D1" s="11">
        <v>45933.0</v>
      </c>
      <c r="E1" s="11">
        <v>45934.0</v>
      </c>
      <c r="F1" s="11">
        <v>45935.0</v>
      </c>
      <c r="G1" s="11">
        <v>45936.0</v>
      </c>
      <c r="H1" s="11">
        <v>45937.0</v>
      </c>
      <c r="I1" s="11">
        <v>45938.0</v>
      </c>
      <c r="J1" s="11">
        <v>45939.0</v>
      </c>
      <c r="K1" s="11">
        <v>45940.0</v>
      </c>
      <c r="L1" s="11">
        <v>45941.0</v>
      </c>
      <c r="M1" s="11">
        <v>45942.0</v>
      </c>
      <c r="N1" s="11">
        <v>45943.0</v>
      </c>
      <c r="O1" s="11">
        <v>45944.0</v>
      </c>
      <c r="P1" s="11">
        <v>45945.0</v>
      </c>
      <c r="Q1" s="11">
        <v>45946.0</v>
      </c>
      <c r="R1" s="11">
        <v>45947.0</v>
      </c>
      <c r="S1" s="11">
        <v>45948.0</v>
      </c>
      <c r="T1" s="11">
        <v>45949.0</v>
      </c>
      <c r="U1" s="11">
        <v>45950.0</v>
      </c>
      <c r="V1" s="11">
        <v>45951.0</v>
      </c>
      <c r="W1" s="11">
        <v>45952.0</v>
      </c>
      <c r="X1" s="11">
        <v>45953.0</v>
      </c>
      <c r="Y1" s="11">
        <v>45954.0</v>
      </c>
      <c r="Z1" s="11">
        <v>45955.0</v>
      </c>
      <c r="AA1" s="11">
        <v>45956.0</v>
      </c>
      <c r="AB1" s="11">
        <v>45957.0</v>
      </c>
      <c r="AC1" s="11">
        <v>45958.0</v>
      </c>
      <c r="AD1" s="11">
        <v>45959.0</v>
      </c>
      <c r="AE1" s="11">
        <v>45960.0</v>
      </c>
      <c r="AF1" s="11">
        <v>45961.0</v>
      </c>
    </row>
    <row r="2">
      <c r="B2" s="2" t="s">
        <v>15</v>
      </c>
      <c r="C2" s="2" t="s">
        <v>16</v>
      </c>
      <c r="D2" s="2" t="s">
        <v>17</v>
      </c>
      <c r="E2" s="2" t="s">
        <v>18</v>
      </c>
      <c r="F2" s="2" t="s">
        <v>19</v>
      </c>
      <c r="G2" s="2" t="s">
        <v>20</v>
      </c>
      <c r="H2" s="2" t="s">
        <v>21</v>
      </c>
      <c r="I2" s="2" t="s">
        <v>15</v>
      </c>
      <c r="J2" s="2" t="s">
        <v>16</v>
      </c>
      <c r="K2" s="2" t="s">
        <v>17</v>
      </c>
      <c r="L2" s="2" t="s">
        <v>18</v>
      </c>
      <c r="M2" s="2" t="s">
        <v>19</v>
      </c>
      <c r="N2" s="2" t="s">
        <v>20</v>
      </c>
      <c r="O2" s="2" t="s">
        <v>21</v>
      </c>
      <c r="P2" s="2" t="s">
        <v>15</v>
      </c>
      <c r="Q2" s="2" t="s">
        <v>16</v>
      </c>
      <c r="R2" s="2" t="s">
        <v>17</v>
      </c>
      <c r="S2" s="2" t="s">
        <v>18</v>
      </c>
      <c r="T2" s="2" t="s">
        <v>19</v>
      </c>
      <c r="U2" s="2" t="s">
        <v>20</v>
      </c>
      <c r="V2" s="2" t="s">
        <v>21</v>
      </c>
      <c r="W2" s="2" t="s">
        <v>15</v>
      </c>
      <c r="X2" s="2" t="s">
        <v>16</v>
      </c>
      <c r="Y2" s="2" t="s">
        <v>17</v>
      </c>
      <c r="Z2" s="2" t="s">
        <v>18</v>
      </c>
      <c r="AA2" s="2" t="s">
        <v>19</v>
      </c>
      <c r="AB2" s="2" t="s">
        <v>20</v>
      </c>
      <c r="AC2" s="2" t="s">
        <v>21</v>
      </c>
      <c r="AD2" s="2" t="s">
        <v>15</v>
      </c>
      <c r="AE2" s="2" t="s">
        <v>16</v>
      </c>
      <c r="AF2" s="2" t="s">
        <v>17</v>
      </c>
    </row>
    <row r="3" ht="33.0" customHeight="1">
      <c r="A3" s="12" t="s">
        <v>22</v>
      </c>
      <c r="B3" s="13" t="s">
        <v>23</v>
      </c>
      <c r="C3" s="14"/>
      <c r="D3" s="14"/>
      <c r="E3" s="14"/>
      <c r="F3" s="14"/>
      <c r="G3" s="14"/>
      <c r="H3" s="15" t="s">
        <v>24</v>
      </c>
      <c r="I3" s="16"/>
      <c r="J3" s="14"/>
      <c r="K3" s="14"/>
      <c r="L3" s="14"/>
      <c r="M3" s="14"/>
      <c r="N3" s="13" t="s">
        <v>23</v>
      </c>
      <c r="O3" s="14"/>
      <c r="P3" s="14"/>
      <c r="Q3" s="14"/>
      <c r="R3" s="14"/>
      <c r="S3" s="14"/>
      <c r="T3" s="14"/>
      <c r="U3" s="14"/>
      <c r="V3" s="14"/>
      <c r="W3" s="14"/>
      <c r="X3" s="13" t="s">
        <v>23</v>
      </c>
      <c r="Y3" s="14"/>
      <c r="Z3" s="14"/>
      <c r="AA3" s="14"/>
      <c r="AB3" s="14"/>
      <c r="AC3" s="14"/>
      <c r="AD3" s="14"/>
      <c r="AE3" s="14"/>
      <c r="AF3" s="14"/>
    </row>
    <row r="4" ht="28.5" customHeight="1">
      <c r="B4" s="17" t="s">
        <v>25</v>
      </c>
      <c r="C4" s="18"/>
      <c r="D4" s="17" t="s">
        <v>26</v>
      </c>
      <c r="E4" s="18"/>
      <c r="F4" s="18"/>
      <c r="G4" s="17" t="s">
        <v>27</v>
      </c>
      <c r="H4" s="18"/>
      <c r="I4" s="19" t="s">
        <v>28</v>
      </c>
      <c r="J4" s="17" t="s">
        <v>29</v>
      </c>
      <c r="K4" s="17" t="s">
        <v>30</v>
      </c>
      <c r="L4" s="18"/>
      <c r="M4" s="18"/>
      <c r="N4" s="18"/>
      <c r="O4" s="17" t="s">
        <v>31</v>
      </c>
      <c r="P4" s="17" t="s">
        <v>32</v>
      </c>
      <c r="Q4" s="19" t="s">
        <v>33</v>
      </c>
      <c r="R4" s="18"/>
      <c r="S4" s="18"/>
      <c r="T4" s="18"/>
      <c r="U4" s="18"/>
      <c r="V4" s="18"/>
      <c r="W4" s="20" t="s">
        <v>34</v>
      </c>
      <c r="X4" s="21" t="s">
        <v>34</v>
      </c>
      <c r="Y4" s="20" t="s">
        <v>35</v>
      </c>
      <c r="Z4" s="18"/>
      <c r="AA4" s="22"/>
      <c r="AB4" s="23" t="s">
        <v>36</v>
      </c>
      <c r="AC4" s="21" t="s">
        <v>37</v>
      </c>
      <c r="AD4" s="23" t="s">
        <v>38</v>
      </c>
      <c r="AE4" s="23" t="s">
        <v>39</v>
      </c>
      <c r="AF4" s="18"/>
    </row>
    <row r="5" ht="27.75" customHeight="1">
      <c r="B5" s="24" t="s">
        <v>40</v>
      </c>
      <c r="C5" s="18"/>
      <c r="D5" s="17" t="s">
        <v>41</v>
      </c>
      <c r="E5" s="18"/>
      <c r="F5" s="18"/>
      <c r="G5" s="25" t="s">
        <v>42</v>
      </c>
      <c r="H5" s="18"/>
      <c r="I5" s="17" t="s">
        <v>43</v>
      </c>
      <c r="J5" s="18"/>
      <c r="K5" s="17" t="s">
        <v>44</v>
      </c>
      <c r="L5" s="18"/>
      <c r="M5" s="18"/>
      <c r="N5" s="18"/>
      <c r="O5" s="18"/>
      <c r="P5" s="17" t="s">
        <v>45</v>
      </c>
      <c r="Q5" s="18"/>
      <c r="R5" s="18"/>
      <c r="S5" s="18"/>
      <c r="T5" s="18"/>
      <c r="U5" s="18"/>
      <c r="V5" s="18"/>
      <c r="W5" s="20" t="s">
        <v>46</v>
      </c>
      <c r="X5" s="26" t="s">
        <v>47</v>
      </c>
      <c r="Y5" s="18"/>
      <c r="Z5" s="18"/>
      <c r="AA5" s="22"/>
      <c r="AB5" s="18"/>
      <c r="AC5" s="21" t="s">
        <v>48</v>
      </c>
      <c r="AD5" s="18"/>
      <c r="AE5" s="23" t="s">
        <v>49</v>
      </c>
      <c r="AF5" s="18"/>
    </row>
    <row r="6" ht="30.75" customHeight="1">
      <c r="B6" s="27" t="s">
        <v>50</v>
      </c>
      <c r="C6" s="18"/>
      <c r="D6" s="28" t="s">
        <v>51</v>
      </c>
      <c r="E6" s="18"/>
      <c r="F6" s="18"/>
      <c r="G6" s="17" t="s">
        <v>52</v>
      </c>
      <c r="H6" s="18"/>
      <c r="I6" s="18"/>
      <c r="J6" s="18"/>
      <c r="K6" s="17" t="s">
        <v>53</v>
      </c>
      <c r="L6" s="18"/>
      <c r="M6" s="18"/>
      <c r="N6" s="18"/>
      <c r="O6" s="18"/>
      <c r="P6" s="17" t="s">
        <v>54</v>
      </c>
      <c r="Q6" s="18"/>
      <c r="R6" s="18"/>
      <c r="S6" s="18"/>
      <c r="T6" s="18"/>
      <c r="U6" s="18"/>
      <c r="V6" s="18"/>
      <c r="W6" s="20" t="s">
        <v>55</v>
      </c>
      <c r="X6" s="20" t="s">
        <v>56</v>
      </c>
      <c r="Y6" s="18"/>
      <c r="Z6" s="18"/>
      <c r="AA6" s="22"/>
      <c r="AB6" s="18"/>
      <c r="AC6" s="29" t="s">
        <v>57</v>
      </c>
      <c r="AD6" s="18"/>
      <c r="AE6" s="23" t="s">
        <v>58</v>
      </c>
      <c r="AF6" s="18"/>
    </row>
    <row r="7" ht="33.0" customHeight="1">
      <c r="B7" s="17" t="s">
        <v>59</v>
      </c>
      <c r="C7" s="22"/>
      <c r="D7" s="22"/>
      <c r="E7" s="22"/>
      <c r="F7" s="22"/>
      <c r="G7" s="17" t="s">
        <v>60</v>
      </c>
      <c r="H7" s="22"/>
      <c r="I7" s="22"/>
      <c r="J7" s="22"/>
      <c r="K7" s="22"/>
      <c r="L7" s="22"/>
      <c r="M7" s="22"/>
      <c r="N7" s="22"/>
      <c r="O7" s="22"/>
      <c r="P7" s="22"/>
      <c r="Q7" s="22"/>
      <c r="R7" s="22"/>
      <c r="S7" s="22"/>
      <c r="T7" s="22"/>
      <c r="U7" s="22"/>
      <c r="V7" s="22"/>
      <c r="W7" s="22"/>
      <c r="X7" s="20" t="s">
        <v>61</v>
      </c>
      <c r="Y7" s="22"/>
      <c r="Z7" s="22"/>
      <c r="AA7" s="22"/>
      <c r="AB7" s="22"/>
      <c r="AC7" s="30"/>
      <c r="AD7" s="22"/>
      <c r="AE7" s="23" t="s">
        <v>62</v>
      </c>
      <c r="AF7" s="22"/>
    </row>
    <row r="8" ht="33.0" customHeight="1">
      <c r="B8" s="17" t="s">
        <v>63</v>
      </c>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3" t="s">
        <v>64</v>
      </c>
      <c r="AF8" s="22"/>
    </row>
    <row r="9" ht="33.0" customHeight="1">
      <c r="A9" s="12"/>
      <c r="B9" s="17" t="s">
        <v>65</v>
      </c>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3" t="s">
        <v>66</v>
      </c>
      <c r="AF9" s="22"/>
    </row>
    <row r="10" ht="33.0" customHeight="1">
      <c r="A10" s="12"/>
      <c r="B10" s="17" t="s">
        <v>67</v>
      </c>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row>
    <row r="11" ht="33.0" customHeight="1">
      <c r="A11" s="1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row>
    <row r="12">
      <c r="A12" s="31" t="s">
        <v>68</v>
      </c>
      <c r="B12" s="32">
        <f t="shared" ref="B12:AF12" si="1">SUM(B13,B21,B28)</f>
        <v>12539.75754</v>
      </c>
      <c r="C12" s="32">
        <f t="shared" si="1"/>
        <v>9949.143075</v>
      </c>
      <c r="D12" s="32">
        <f t="shared" si="1"/>
        <v>12784.19771</v>
      </c>
      <c r="E12" s="32">
        <f t="shared" si="1"/>
        <v>7901.89663</v>
      </c>
      <c r="F12" s="32">
        <f t="shared" si="1"/>
        <v>10290.26036</v>
      </c>
      <c r="G12" s="32">
        <f t="shared" si="1"/>
        <v>9644.71</v>
      </c>
      <c r="H12" s="32">
        <f t="shared" si="1"/>
        <v>7215.1045</v>
      </c>
      <c r="I12" s="32">
        <f t="shared" si="1"/>
        <v>8589.37034</v>
      </c>
      <c r="J12" s="32">
        <f t="shared" si="1"/>
        <v>11439.43494</v>
      </c>
      <c r="K12" s="32">
        <f t="shared" si="1"/>
        <v>9526.692</v>
      </c>
      <c r="L12" s="32">
        <f t="shared" si="1"/>
        <v>8524.548395</v>
      </c>
      <c r="M12" s="32">
        <f t="shared" si="1"/>
        <v>13288.31565</v>
      </c>
      <c r="N12" s="32">
        <f t="shared" si="1"/>
        <v>10983.90536</v>
      </c>
      <c r="O12" s="32">
        <f t="shared" si="1"/>
        <v>11301.69385</v>
      </c>
      <c r="P12" s="32">
        <f t="shared" si="1"/>
        <v>10136.11435</v>
      </c>
      <c r="Q12" s="32">
        <f t="shared" si="1"/>
        <v>11141.403</v>
      </c>
      <c r="R12" s="32">
        <f t="shared" si="1"/>
        <v>13689.836</v>
      </c>
      <c r="S12" s="32">
        <f t="shared" si="1"/>
        <v>14143.61607</v>
      </c>
      <c r="T12" s="32">
        <f t="shared" si="1"/>
        <v>14710.92988</v>
      </c>
      <c r="U12" s="32">
        <f t="shared" si="1"/>
        <v>14161.0482</v>
      </c>
      <c r="V12" s="32">
        <f t="shared" si="1"/>
        <v>13087.62</v>
      </c>
      <c r="W12" s="32">
        <f t="shared" si="1"/>
        <v>23615.79297</v>
      </c>
      <c r="X12" s="32">
        <f t="shared" si="1"/>
        <v>16565.95216</v>
      </c>
      <c r="Y12" s="32">
        <f t="shared" si="1"/>
        <v>13905.83</v>
      </c>
      <c r="Z12" s="32">
        <f t="shared" si="1"/>
        <v>18555.85563</v>
      </c>
      <c r="AA12" s="32">
        <f t="shared" si="1"/>
        <v>18438.58197</v>
      </c>
      <c r="AB12" s="32">
        <f t="shared" si="1"/>
        <v>17882.40645</v>
      </c>
      <c r="AC12" s="32">
        <f t="shared" si="1"/>
        <v>16993.0608</v>
      </c>
      <c r="AD12" s="32">
        <f t="shared" si="1"/>
        <v>12593.26999</v>
      </c>
      <c r="AE12" s="32">
        <f t="shared" si="1"/>
        <v>35091.26</v>
      </c>
      <c r="AF12" s="32">
        <f t="shared" si="1"/>
        <v>14679.06039</v>
      </c>
    </row>
    <row r="13">
      <c r="A13" s="33" t="s">
        <v>69</v>
      </c>
      <c r="B13" s="34">
        <f t="shared" ref="B13:AF13" si="2">sum(B14:B20)</f>
        <v>7970.72</v>
      </c>
      <c r="C13" s="34">
        <f t="shared" si="2"/>
        <v>7200.56</v>
      </c>
      <c r="D13" s="34">
        <f t="shared" si="2"/>
        <v>9890.75</v>
      </c>
      <c r="E13" s="34">
        <f t="shared" si="2"/>
        <v>5880.1</v>
      </c>
      <c r="F13" s="34">
        <f t="shared" si="2"/>
        <v>7497.64</v>
      </c>
      <c r="G13" s="34">
        <f t="shared" si="2"/>
        <v>8264.87</v>
      </c>
      <c r="H13" s="34">
        <f t="shared" si="2"/>
        <v>5198.91</v>
      </c>
      <c r="I13" s="34">
        <f t="shared" si="2"/>
        <v>5730.87</v>
      </c>
      <c r="J13" s="34">
        <f t="shared" si="2"/>
        <v>8407.54</v>
      </c>
      <c r="K13" s="34">
        <f t="shared" si="2"/>
        <v>8057.59</v>
      </c>
      <c r="L13" s="34">
        <f t="shared" si="2"/>
        <v>7024.34</v>
      </c>
      <c r="M13" s="34">
        <f t="shared" si="2"/>
        <v>10555.16</v>
      </c>
      <c r="N13" s="34">
        <f t="shared" si="2"/>
        <v>8811.85</v>
      </c>
      <c r="O13" s="34">
        <f t="shared" si="2"/>
        <v>8499.59</v>
      </c>
      <c r="P13" s="34">
        <f t="shared" si="2"/>
        <v>8066.52</v>
      </c>
      <c r="Q13" s="34">
        <f t="shared" si="2"/>
        <v>8033.78</v>
      </c>
      <c r="R13" s="34">
        <f t="shared" si="2"/>
        <v>10946.67</v>
      </c>
      <c r="S13" s="34">
        <f t="shared" si="2"/>
        <v>9990.39</v>
      </c>
      <c r="T13" s="34">
        <f t="shared" si="2"/>
        <v>12350.31</v>
      </c>
      <c r="U13" s="34">
        <f t="shared" si="2"/>
        <v>12292.98</v>
      </c>
      <c r="V13" s="34">
        <f t="shared" si="2"/>
        <v>11269.1</v>
      </c>
      <c r="W13" s="34">
        <f t="shared" si="2"/>
        <v>19263.49</v>
      </c>
      <c r="X13" s="34">
        <f t="shared" si="2"/>
        <v>13360.9</v>
      </c>
      <c r="Y13" s="34">
        <f t="shared" si="2"/>
        <v>11597.11</v>
      </c>
      <c r="Z13" s="34">
        <f t="shared" si="2"/>
        <v>15692.57</v>
      </c>
      <c r="AA13" s="34">
        <f t="shared" si="2"/>
        <v>14470.78</v>
      </c>
      <c r="AB13" s="34">
        <f t="shared" si="2"/>
        <v>13382.7</v>
      </c>
      <c r="AC13" s="34">
        <f t="shared" si="2"/>
        <v>13010.82</v>
      </c>
      <c r="AD13" s="34">
        <f t="shared" si="2"/>
        <v>11344.92</v>
      </c>
      <c r="AE13" s="34">
        <f t="shared" si="2"/>
        <v>9941.87</v>
      </c>
      <c r="AF13" s="34">
        <f t="shared" si="2"/>
        <v>12054.38</v>
      </c>
    </row>
    <row r="14" outlineLevel="1">
      <c r="A14" s="35" t="s">
        <v>70</v>
      </c>
      <c r="B14" s="36">
        <v>5646.0</v>
      </c>
      <c r="C14" s="36">
        <v>5118.0</v>
      </c>
      <c r="D14" s="36">
        <v>7031.0</v>
      </c>
      <c r="E14" s="36">
        <v>3935.3</v>
      </c>
      <c r="F14" s="36">
        <v>5527.0</v>
      </c>
      <c r="G14" s="36">
        <v>5734.2</v>
      </c>
      <c r="H14" s="36">
        <v>3674.0</v>
      </c>
      <c r="I14" s="36">
        <v>4053.0</v>
      </c>
      <c r="J14" s="36">
        <v>6009.2</v>
      </c>
      <c r="K14" s="36">
        <v>6195.0</v>
      </c>
      <c r="L14" s="36">
        <v>4730.99</v>
      </c>
      <c r="M14" s="36">
        <v>7470.52</v>
      </c>
      <c r="N14" s="36">
        <v>6464.0</v>
      </c>
      <c r="O14" s="36">
        <v>6623.0</v>
      </c>
      <c r="P14" s="36">
        <v>5155.65</v>
      </c>
      <c r="Q14" s="36">
        <v>6155.0</v>
      </c>
      <c r="R14" s="36">
        <v>7753.5</v>
      </c>
      <c r="S14" s="36">
        <v>7258.2</v>
      </c>
      <c r="T14" s="36">
        <v>9006.33</v>
      </c>
      <c r="U14" s="36">
        <v>9515.98</v>
      </c>
      <c r="V14" s="36">
        <v>7888.15</v>
      </c>
      <c r="W14" s="36">
        <v>14770.3</v>
      </c>
      <c r="X14" s="36">
        <v>9848.99</v>
      </c>
      <c r="Y14" s="36">
        <v>8726.28</v>
      </c>
      <c r="Z14" s="36">
        <v>11457.08</v>
      </c>
      <c r="AA14" s="36">
        <v>10880.99</v>
      </c>
      <c r="AB14" s="36">
        <v>10246.99</v>
      </c>
      <c r="AC14" s="36">
        <v>10195.44</v>
      </c>
      <c r="AD14" s="36">
        <v>8793.49</v>
      </c>
      <c r="AE14" s="36">
        <v>7129.18</v>
      </c>
      <c r="AF14" s="36">
        <v>9072.0</v>
      </c>
    </row>
    <row r="15" outlineLevel="1">
      <c r="A15" s="35" t="s">
        <v>71</v>
      </c>
      <c r="B15" s="36">
        <v>569.0</v>
      </c>
      <c r="C15" s="36">
        <v>637.0</v>
      </c>
      <c r="D15" s="36">
        <v>820.0</v>
      </c>
      <c r="E15" s="36">
        <v>334.0</v>
      </c>
      <c r="F15" s="36">
        <v>273.0</v>
      </c>
      <c r="G15" s="36">
        <v>715.0</v>
      </c>
      <c r="H15" s="36">
        <v>386.0</v>
      </c>
      <c r="I15" s="36">
        <v>412.0</v>
      </c>
      <c r="J15" s="36">
        <v>723.0</v>
      </c>
      <c r="K15" s="36">
        <v>251.0</v>
      </c>
      <c r="L15" s="36">
        <v>757.0</v>
      </c>
      <c r="M15" s="36">
        <v>954.67</v>
      </c>
      <c r="N15" s="36">
        <v>706.0</v>
      </c>
      <c r="O15" s="36">
        <v>328.0</v>
      </c>
      <c r="P15" s="36">
        <v>1280.67</v>
      </c>
      <c r="Q15" s="36">
        <v>209.0</v>
      </c>
      <c r="R15" s="36">
        <v>1070.8</v>
      </c>
      <c r="S15" s="36">
        <v>868.0</v>
      </c>
      <c r="T15" s="36">
        <v>1079.67</v>
      </c>
      <c r="U15" s="36">
        <v>540.0</v>
      </c>
      <c r="V15" s="36">
        <v>1173.6</v>
      </c>
      <c r="W15" s="36">
        <v>1244.67</v>
      </c>
      <c r="X15" s="36">
        <v>1054.0</v>
      </c>
      <c r="Y15" s="36">
        <v>623.9</v>
      </c>
      <c r="Z15" s="36">
        <v>1219.5</v>
      </c>
      <c r="AA15" s="36">
        <v>731.0</v>
      </c>
      <c r="AB15" s="36">
        <v>580.0</v>
      </c>
      <c r="AC15" s="36">
        <v>332.5</v>
      </c>
      <c r="AD15" s="36">
        <v>423.0</v>
      </c>
      <c r="AE15" s="36">
        <v>273.0</v>
      </c>
      <c r="AF15" s="36">
        <v>371.0</v>
      </c>
    </row>
    <row r="16" outlineLevel="1">
      <c r="A16" s="35" t="s">
        <v>72</v>
      </c>
      <c r="B16" s="36">
        <v>0.0</v>
      </c>
      <c r="C16" s="36">
        <v>0.0</v>
      </c>
      <c r="D16" s="36">
        <v>0.0</v>
      </c>
      <c r="E16" s="36">
        <v>0.0</v>
      </c>
      <c r="F16" s="36">
        <v>0.0</v>
      </c>
      <c r="G16" s="36">
        <v>0.0</v>
      </c>
      <c r="H16" s="36">
        <v>0.0</v>
      </c>
      <c r="I16" s="36">
        <v>0.0</v>
      </c>
      <c r="J16" s="36">
        <v>0.0</v>
      </c>
      <c r="K16" s="36">
        <v>0.0</v>
      </c>
      <c r="L16" s="36">
        <v>0.0</v>
      </c>
      <c r="M16" s="36">
        <v>0.0</v>
      </c>
      <c r="N16" s="36">
        <v>0.0</v>
      </c>
      <c r="O16" s="36">
        <v>0.0</v>
      </c>
      <c r="P16" s="36">
        <v>0.0</v>
      </c>
      <c r="Q16" s="36">
        <v>0.0</v>
      </c>
      <c r="R16" s="36">
        <v>0.0</v>
      </c>
      <c r="S16" s="36">
        <v>0.0</v>
      </c>
      <c r="T16" s="36">
        <v>0.0</v>
      </c>
      <c r="U16" s="36">
        <v>0.0</v>
      </c>
      <c r="V16" s="36">
        <v>0.0</v>
      </c>
      <c r="W16" s="36">
        <v>0.0</v>
      </c>
      <c r="X16" s="36">
        <v>0.0</v>
      </c>
      <c r="Y16" s="36">
        <v>0.0</v>
      </c>
      <c r="Z16" s="36">
        <v>0.0</v>
      </c>
      <c r="AA16" s="36">
        <v>0.0</v>
      </c>
      <c r="AB16" s="36">
        <v>0.0</v>
      </c>
      <c r="AC16" s="36">
        <v>0.0</v>
      </c>
      <c r="AD16" s="36">
        <v>0.0</v>
      </c>
      <c r="AE16" s="36">
        <v>0.0</v>
      </c>
      <c r="AF16" s="36">
        <v>0.0</v>
      </c>
    </row>
    <row r="17" outlineLevel="1">
      <c r="A17" s="35" t="s">
        <v>73</v>
      </c>
      <c r="B17" s="36">
        <v>236.2</v>
      </c>
      <c r="C17" s="36">
        <v>169.5</v>
      </c>
      <c r="D17" s="36">
        <v>345.9</v>
      </c>
      <c r="E17" s="36">
        <v>435.7</v>
      </c>
      <c r="F17" s="36">
        <v>323.9</v>
      </c>
      <c r="G17" s="36">
        <v>242.0</v>
      </c>
      <c r="H17" s="36">
        <v>257.9</v>
      </c>
      <c r="I17" s="36">
        <v>216.4</v>
      </c>
      <c r="J17" s="36">
        <v>388.9</v>
      </c>
      <c r="K17" s="36">
        <v>133.6</v>
      </c>
      <c r="L17" s="36">
        <v>408.7</v>
      </c>
      <c r="M17" s="36">
        <v>269.1</v>
      </c>
      <c r="N17" s="36">
        <v>89.7</v>
      </c>
      <c r="O17" s="36">
        <v>116.6</v>
      </c>
      <c r="P17" s="36">
        <v>289.1</v>
      </c>
      <c r="Q17" s="36">
        <v>244.2</v>
      </c>
      <c r="R17" s="36">
        <v>119.6</v>
      </c>
      <c r="S17" s="36">
        <v>119.6</v>
      </c>
      <c r="T17" s="36">
        <v>229.3</v>
      </c>
      <c r="U17" s="36">
        <v>179.4</v>
      </c>
      <c r="V17" s="36">
        <v>216.4</v>
      </c>
      <c r="W17" s="36">
        <v>89.7</v>
      </c>
      <c r="X17" s="36">
        <v>186.5</v>
      </c>
      <c r="Y17" s="36">
        <v>338.65</v>
      </c>
      <c r="Z17" s="36">
        <v>425.4</v>
      </c>
      <c r="AA17" s="36">
        <v>456.1</v>
      </c>
      <c r="AB17" s="36">
        <v>341.2</v>
      </c>
      <c r="AC17" s="36">
        <v>380.5</v>
      </c>
      <c r="AD17" s="36">
        <v>207.7</v>
      </c>
      <c r="AE17" s="36">
        <v>146.9</v>
      </c>
      <c r="AF17" s="36">
        <v>367.1</v>
      </c>
    </row>
    <row r="18" outlineLevel="1">
      <c r="A18" s="35" t="s">
        <v>74</v>
      </c>
      <c r="B18" s="36">
        <v>707.8</v>
      </c>
      <c r="C18" s="36">
        <v>497.34</v>
      </c>
      <c r="D18" s="36">
        <v>697.65</v>
      </c>
      <c r="E18" s="36">
        <v>476.16</v>
      </c>
      <c r="F18" s="36">
        <v>519.22</v>
      </c>
      <c r="G18" s="36">
        <v>635.71</v>
      </c>
      <c r="H18" s="36">
        <v>318.27</v>
      </c>
      <c r="I18" s="36">
        <v>431.09</v>
      </c>
      <c r="J18" s="36">
        <v>540.24</v>
      </c>
      <c r="K18" s="36">
        <v>591.25</v>
      </c>
      <c r="L18" s="36">
        <v>448.45</v>
      </c>
      <c r="M18" s="36">
        <v>728.76</v>
      </c>
      <c r="N18" s="36">
        <v>689.27</v>
      </c>
      <c r="O18" s="36">
        <v>617.91</v>
      </c>
      <c r="P18" s="36">
        <v>615.41</v>
      </c>
      <c r="Q18" s="36">
        <v>597.45</v>
      </c>
      <c r="R18" s="36">
        <v>817.77</v>
      </c>
      <c r="S18" s="36">
        <v>722.35</v>
      </c>
      <c r="T18" s="36">
        <v>713.49</v>
      </c>
      <c r="U18" s="36">
        <v>826.71</v>
      </c>
      <c r="V18" s="36">
        <v>833.65</v>
      </c>
      <c r="W18" s="36">
        <v>1236.14</v>
      </c>
      <c r="X18" s="36">
        <v>966.48</v>
      </c>
      <c r="Y18" s="36">
        <v>778.49</v>
      </c>
      <c r="Z18" s="36">
        <v>1078.69</v>
      </c>
      <c r="AA18" s="36">
        <v>1041.19</v>
      </c>
      <c r="AB18" s="36">
        <v>969.49</v>
      </c>
      <c r="AC18" s="36">
        <v>867.46</v>
      </c>
      <c r="AD18" s="36">
        <v>739.31</v>
      </c>
      <c r="AE18" s="36">
        <v>1377.52</v>
      </c>
      <c r="AF18" s="36">
        <v>799.56</v>
      </c>
    </row>
    <row r="19" outlineLevel="1">
      <c r="A19" s="35" t="s">
        <v>75</v>
      </c>
      <c r="B19" s="36">
        <v>702.42</v>
      </c>
      <c r="C19" s="36">
        <v>629.62</v>
      </c>
      <c r="D19" s="36">
        <v>842.2</v>
      </c>
      <c r="E19" s="36">
        <v>534.31</v>
      </c>
      <c r="F19" s="36">
        <v>655.62</v>
      </c>
      <c r="G19" s="36">
        <v>803.76</v>
      </c>
      <c r="H19" s="36">
        <v>508.04</v>
      </c>
      <c r="I19" s="36">
        <v>523.98</v>
      </c>
      <c r="J19" s="36">
        <v>701.5</v>
      </c>
      <c r="K19" s="36">
        <v>697.74</v>
      </c>
      <c r="L19" s="36">
        <v>589.8</v>
      </c>
      <c r="M19" s="36">
        <v>943.21</v>
      </c>
      <c r="N19" s="36">
        <v>773.38</v>
      </c>
      <c r="O19" s="36">
        <v>754.38</v>
      </c>
      <c r="P19" s="36">
        <v>639.62</v>
      </c>
      <c r="Q19" s="36">
        <v>678.93</v>
      </c>
      <c r="R19" s="36">
        <v>976.2</v>
      </c>
      <c r="S19" s="36">
        <v>868.14</v>
      </c>
      <c r="T19" s="36">
        <v>1097.72</v>
      </c>
      <c r="U19" s="36">
        <v>1056.79</v>
      </c>
      <c r="V19" s="36">
        <v>998.1</v>
      </c>
      <c r="W19" s="36">
        <v>1683.88</v>
      </c>
      <c r="X19" s="36">
        <v>1225.33</v>
      </c>
      <c r="Y19" s="36">
        <v>1050.19</v>
      </c>
      <c r="Z19" s="36">
        <v>1398.47</v>
      </c>
      <c r="AA19" s="36">
        <v>1202.3</v>
      </c>
      <c r="AB19" s="36">
        <v>1165.42</v>
      </c>
      <c r="AC19" s="36">
        <v>1145.42</v>
      </c>
      <c r="AD19" s="36">
        <v>1012.32</v>
      </c>
      <c r="AE19" s="36">
        <v>796.37</v>
      </c>
      <c r="AF19" s="36">
        <v>1046.72</v>
      </c>
    </row>
    <row r="20" outlineLevel="1">
      <c r="A20" s="35" t="s">
        <v>76</v>
      </c>
      <c r="B20" s="36">
        <v>109.3</v>
      </c>
      <c r="C20" s="36">
        <v>149.1</v>
      </c>
      <c r="D20" s="36">
        <v>154.0</v>
      </c>
      <c r="E20" s="36">
        <v>164.63</v>
      </c>
      <c r="F20" s="36">
        <v>198.9</v>
      </c>
      <c r="G20" s="36">
        <v>134.2</v>
      </c>
      <c r="H20" s="36">
        <v>54.7</v>
      </c>
      <c r="I20" s="36">
        <v>94.4</v>
      </c>
      <c r="J20" s="36">
        <v>44.7</v>
      </c>
      <c r="K20" s="36">
        <v>189.0</v>
      </c>
      <c r="L20" s="36">
        <v>89.4</v>
      </c>
      <c r="M20" s="36">
        <v>188.9</v>
      </c>
      <c r="N20" s="36">
        <v>89.5</v>
      </c>
      <c r="O20" s="36">
        <v>59.7</v>
      </c>
      <c r="P20" s="36">
        <v>86.07</v>
      </c>
      <c r="Q20" s="36">
        <v>149.2</v>
      </c>
      <c r="R20" s="36">
        <v>208.8</v>
      </c>
      <c r="S20" s="36">
        <v>154.1</v>
      </c>
      <c r="T20" s="36">
        <v>223.8</v>
      </c>
      <c r="U20" s="36">
        <v>174.1</v>
      </c>
      <c r="V20" s="36">
        <v>159.2</v>
      </c>
      <c r="W20" s="36">
        <v>238.8</v>
      </c>
      <c r="X20" s="36">
        <v>79.6</v>
      </c>
      <c r="Y20" s="36">
        <v>79.6</v>
      </c>
      <c r="Z20" s="36">
        <v>113.43</v>
      </c>
      <c r="AA20" s="36">
        <v>159.2</v>
      </c>
      <c r="AB20" s="36">
        <v>79.6</v>
      </c>
      <c r="AC20" s="36">
        <v>89.5</v>
      </c>
      <c r="AD20" s="36">
        <v>169.1</v>
      </c>
      <c r="AE20" s="36">
        <v>218.9</v>
      </c>
      <c r="AF20" s="36">
        <v>398.0</v>
      </c>
    </row>
    <row r="21">
      <c r="A21" s="33" t="s">
        <v>77</v>
      </c>
      <c r="B21" s="34">
        <f t="shared" ref="B21:AF21" si="3">SUM(B22:B27)</f>
        <v>635.060358</v>
      </c>
      <c r="C21" s="34">
        <f t="shared" si="3"/>
        <v>678.823075</v>
      </c>
      <c r="D21" s="34">
        <f t="shared" si="3"/>
        <v>433.727705</v>
      </c>
      <c r="E21" s="34">
        <f t="shared" si="3"/>
        <v>341.98663</v>
      </c>
      <c r="F21" s="34">
        <f t="shared" si="3"/>
        <v>1028.459675</v>
      </c>
      <c r="G21" s="34">
        <f t="shared" si="3"/>
        <v>0</v>
      </c>
      <c r="H21" s="34">
        <f t="shared" si="3"/>
        <v>426.4645</v>
      </c>
      <c r="I21" s="34">
        <f t="shared" si="3"/>
        <v>1121.439475</v>
      </c>
      <c r="J21" s="34">
        <f t="shared" si="3"/>
        <v>1327.465395</v>
      </c>
      <c r="K21" s="34">
        <f t="shared" si="3"/>
        <v>59.262</v>
      </c>
      <c r="L21" s="34">
        <f t="shared" si="3"/>
        <v>540.318395</v>
      </c>
      <c r="M21" s="34">
        <f t="shared" si="3"/>
        <v>398.667924</v>
      </c>
      <c r="N21" s="34">
        <f t="shared" si="3"/>
        <v>642.25536</v>
      </c>
      <c r="O21" s="34">
        <f t="shared" si="3"/>
        <v>592.795005</v>
      </c>
      <c r="P21" s="34">
        <f t="shared" si="3"/>
        <v>419.87435</v>
      </c>
      <c r="Q21" s="34">
        <f t="shared" si="3"/>
        <v>647.903</v>
      </c>
      <c r="R21" s="34">
        <f t="shared" si="3"/>
        <v>193.556</v>
      </c>
      <c r="S21" s="34">
        <f t="shared" si="3"/>
        <v>1393.536065</v>
      </c>
      <c r="T21" s="34">
        <f t="shared" si="3"/>
        <v>1010.779875</v>
      </c>
      <c r="U21" s="34">
        <f t="shared" si="3"/>
        <v>338.2582</v>
      </c>
      <c r="V21" s="34">
        <f t="shared" si="3"/>
        <v>528.67</v>
      </c>
      <c r="W21" s="34">
        <f t="shared" si="3"/>
        <v>1896.925485</v>
      </c>
      <c r="X21" s="34">
        <f t="shared" si="3"/>
        <v>1465.26216</v>
      </c>
      <c r="Y21" s="34">
        <f t="shared" si="3"/>
        <v>0</v>
      </c>
      <c r="Z21" s="34">
        <f t="shared" si="3"/>
        <v>1053.515625</v>
      </c>
      <c r="AA21" s="34">
        <f t="shared" si="3"/>
        <v>859.18197</v>
      </c>
      <c r="AB21" s="34">
        <f t="shared" si="3"/>
        <v>1511.076445</v>
      </c>
      <c r="AC21" s="34">
        <f t="shared" si="3"/>
        <v>982.6008</v>
      </c>
      <c r="AD21" s="34">
        <f t="shared" si="3"/>
        <v>69.48999</v>
      </c>
      <c r="AE21" s="34">
        <f t="shared" si="3"/>
        <v>0</v>
      </c>
      <c r="AF21" s="34">
        <f t="shared" si="3"/>
        <v>925.89039</v>
      </c>
    </row>
    <row r="22" outlineLevel="1">
      <c r="A22" s="35" t="s">
        <v>70</v>
      </c>
      <c r="B22" s="37">
        <f>'DTC EU - P&amp;L'!B15*B$143</f>
        <v>500.588445</v>
      </c>
      <c r="C22" s="37">
        <f>'DTC EU - P&amp;L'!C15*C$143</f>
        <v>447.525172</v>
      </c>
      <c r="D22" s="37">
        <f>'DTC EU - P&amp;L'!D15*D$143</f>
        <v>259.954791</v>
      </c>
      <c r="E22" s="37">
        <f>'DTC EU - P&amp;L'!E15*E$143</f>
        <v>196.25936</v>
      </c>
      <c r="F22" s="37">
        <f>'DTC EU - P&amp;L'!F15*F$143</f>
        <v>682.585552</v>
      </c>
      <c r="G22" s="37">
        <f>'DTC EU - P&amp;L'!G15*G$143</f>
        <v>0</v>
      </c>
      <c r="H22" s="37">
        <f>'DTC EU - P&amp;L'!H15*H$143</f>
        <v>245.52462</v>
      </c>
      <c r="I22" s="37">
        <f>'DTC EU - P&amp;L'!I15*I$143</f>
        <v>650.175435</v>
      </c>
      <c r="J22" s="37">
        <f>'DTC EU - P&amp;L'!J15*J$143</f>
        <v>950.29605</v>
      </c>
      <c r="K22" s="37">
        <f>'DTC EU - P&amp;L'!K15*K$143</f>
        <v>0</v>
      </c>
      <c r="L22" s="37">
        <f>'DTC EU - P&amp;L'!L15*L$143</f>
        <v>252.931065</v>
      </c>
      <c r="M22" s="37">
        <f>'DTC EU - P&amp;L'!M15*M$143</f>
        <v>248.34081</v>
      </c>
      <c r="N22" s="37">
        <f>'DTC EU - P&amp;L'!N15*N$143</f>
        <v>439.503024</v>
      </c>
      <c r="O22" s="37">
        <f>'DTC EU - P&amp;L'!O15*O$143</f>
        <v>244.366485</v>
      </c>
      <c r="P22" s="37">
        <f>'DTC EU - P&amp;L'!P15*P$143</f>
        <v>247.26581</v>
      </c>
      <c r="Q22" s="37">
        <f>'DTC EU - P&amp;L'!Q15*Q$143</f>
        <v>448.26935</v>
      </c>
      <c r="R22" s="37">
        <f>'DTC EU - P&amp;L'!R15*R$143</f>
        <v>0</v>
      </c>
      <c r="S22" s="37">
        <f>'DTC EU - P&amp;L'!S15*S$143</f>
        <v>898.812985</v>
      </c>
      <c r="T22" s="37">
        <f>'DTC EU - P&amp;L'!T15*T$143</f>
        <v>703.787175</v>
      </c>
      <c r="U22" s="37">
        <f>'DTC EU - P&amp;L'!U15*U$143</f>
        <v>199.473364</v>
      </c>
      <c r="V22" s="37">
        <f>'DTC EU - P&amp;L'!V15*V$143</f>
        <v>244.2612</v>
      </c>
      <c r="W22" s="37">
        <f>'DTC EU - P&amp;L'!W15*W$143</f>
        <v>1181.762106</v>
      </c>
      <c r="X22" s="37">
        <f>'DTC EU - P&amp;L'!X15*X$143</f>
        <v>990.910838</v>
      </c>
      <c r="Y22" s="37">
        <f>'DTC EU - P&amp;L'!Y15*Y$143</f>
        <v>0</v>
      </c>
      <c r="Z22" s="37">
        <f>'DTC EU - P&amp;L'!Z15*Z$143</f>
        <v>750.71925</v>
      </c>
      <c r="AA22" s="37">
        <f>'DTC EU - P&amp;L'!AA15*AA$143</f>
        <v>498.062682</v>
      </c>
      <c r="AB22" s="37">
        <f>'DTC EU - P&amp;L'!AB15*AB$143</f>
        <v>893.526841</v>
      </c>
      <c r="AC22" s="37">
        <f>'DTC EU - P&amp;L'!AC15*AC$143</f>
        <v>698.672296</v>
      </c>
      <c r="AD22" s="37">
        <f>'DTC EU - P&amp;L'!AD15*AD$143</f>
        <v>0</v>
      </c>
      <c r="AE22" s="37">
        <f>'DTC EU - P&amp;L'!AE15*AE$143</f>
        <v>0</v>
      </c>
      <c r="AF22" s="37">
        <f>'DTC EU - P&amp;L'!AF15*AF$143</f>
        <v>501.027762</v>
      </c>
    </row>
    <row r="23" outlineLevel="1">
      <c r="A23" s="35" t="s">
        <v>71</v>
      </c>
      <c r="B23" s="37">
        <f>'DTC EU - P&amp;L'!B16*B$143</f>
        <v>24.651033</v>
      </c>
      <c r="C23" s="37">
        <f>'DTC EU - P&amp;L'!C16*C$143</f>
        <v>47.649454</v>
      </c>
      <c r="D23" s="37">
        <f>'DTC EU - P&amp;L'!D16*D$143</f>
        <v>66.958586</v>
      </c>
      <c r="E23" s="37">
        <f>'DTC EU - P&amp;L'!E16*E$143</f>
        <v>37.831574</v>
      </c>
      <c r="F23" s="37">
        <f>'DTC EU - P&amp;L'!F16*F$143</f>
        <v>37.763891</v>
      </c>
      <c r="G23" s="37">
        <f>'DTC EU - P&amp;L'!G16*G$143</f>
        <v>0</v>
      </c>
      <c r="H23" s="37">
        <f>'DTC EU - P&amp;L'!H16*H$143</f>
        <v>61.59978</v>
      </c>
      <c r="I23" s="37">
        <f>'DTC EU - P&amp;L'!I16*I$143</f>
        <v>166.10126</v>
      </c>
      <c r="J23" s="37">
        <f>'DTC EU - P&amp;L'!J16*J$143</f>
        <v>24.298065</v>
      </c>
      <c r="K23" s="37">
        <f>'DTC EU - P&amp;L'!K16*K$143</f>
        <v>37.765</v>
      </c>
      <c r="L23" s="37">
        <f>'DTC EU - P&amp;L'!L16*L$143</f>
        <v>146.238664</v>
      </c>
      <c r="M23" s="37">
        <f>'DTC EU - P&amp;L'!M16*M$143</f>
        <v>23.969732</v>
      </c>
      <c r="N23" s="37">
        <f>'DTC EU - P&amp;L'!N16*N$143</f>
        <v>13.846896</v>
      </c>
      <c r="O23" s="37">
        <f>'DTC EU - P&amp;L'!O16*O$143</f>
        <v>137.321965</v>
      </c>
      <c r="P23" s="37">
        <f>'DTC EU - P&amp;L'!P16*P$143</f>
        <v>57.256652</v>
      </c>
      <c r="Q23" s="37">
        <f>'DTC EU - P&amp;L'!Q16*Q$143</f>
        <v>23.775935</v>
      </c>
      <c r="R23" s="37">
        <f>'DTC EU - P&amp;L'!R16*R$143</f>
        <v>137.94946</v>
      </c>
      <c r="S23" s="37">
        <f>'DTC EU - P&amp;L'!S16*S$143</f>
        <v>109.051235</v>
      </c>
      <c r="T23" s="37">
        <f>'DTC EU - P&amp;L'!T16*T$143</f>
        <v>48.76452</v>
      </c>
      <c r="U23" s="37">
        <f>'DTC EU - P&amp;L'!U16*U$143</f>
        <v>37.843</v>
      </c>
      <c r="V23" s="37">
        <f>'DTC EU - P&amp;L'!V16*V$143</f>
        <v>136.8916</v>
      </c>
      <c r="W23" s="37">
        <f>'DTC EU - P&amp;L'!W16*W$143</f>
        <v>197.165514</v>
      </c>
      <c r="X23" s="37">
        <f>'DTC EU - P&amp;L'!X16*X$143</f>
        <v>88.482688</v>
      </c>
      <c r="Y23" s="37">
        <f>'DTC EU - P&amp;L'!Y16*Y$143</f>
        <v>0</v>
      </c>
      <c r="Z23" s="37">
        <f>'DTC EU - P&amp;L'!Z16*Z$143</f>
        <v>38.095125</v>
      </c>
      <c r="AA23" s="37">
        <f>'DTC EU - P&amp;L'!AA16*AA$143</f>
        <v>140.944458</v>
      </c>
      <c r="AB23" s="37">
        <f>'DTC EU - P&amp;L'!AB16*AB$143</f>
        <v>228.755734</v>
      </c>
      <c r="AC23" s="37">
        <f>'DTC EU - P&amp;L'!AC16*AC$143</f>
        <v>24.081296</v>
      </c>
      <c r="AD23" s="37">
        <f>'DTC EU - P&amp;L'!AD16*AD$143</f>
        <v>46.786833</v>
      </c>
      <c r="AE23" s="37">
        <f>'DTC EU - P&amp;L'!AE16*AE$143</f>
        <v>0</v>
      </c>
      <c r="AF23" s="37">
        <f>'DTC EU - P&amp;L'!AF16*AF$143</f>
        <v>173.130012</v>
      </c>
    </row>
    <row r="24" outlineLevel="1">
      <c r="A24" s="35" t="s">
        <v>72</v>
      </c>
      <c r="B24" s="37">
        <f>'DTC EU - P&amp;L'!B17*B$143</f>
        <v>0</v>
      </c>
      <c r="C24" s="37">
        <f>'DTC EU - P&amp;L'!C17*C$143</f>
        <v>0</v>
      </c>
      <c r="D24" s="37">
        <f>'DTC EU - P&amp;L'!D17*D$143</f>
        <v>0</v>
      </c>
      <c r="E24" s="37">
        <f>'DTC EU - P&amp;L'!E17*E$143</f>
        <v>0</v>
      </c>
      <c r="F24" s="37">
        <f>'DTC EU - P&amp;L'!F17*F$143</f>
        <v>0</v>
      </c>
      <c r="G24" s="37">
        <f>'DTC EU - P&amp;L'!G17*G$143</f>
        <v>0</v>
      </c>
      <c r="H24" s="37">
        <f>'DTC EU - P&amp;L'!H17*H$143</f>
        <v>0</v>
      </c>
      <c r="I24" s="37">
        <f>'DTC EU - P&amp;L'!I17*I$143</f>
        <v>0</v>
      </c>
      <c r="J24" s="37">
        <f>'DTC EU - P&amp;L'!J17*J$143</f>
        <v>0</v>
      </c>
      <c r="K24" s="37">
        <f>'DTC EU - P&amp;L'!K17*K$143</f>
        <v>0</v>
      </c>
      <c r="L24" s="37">
        <f>'DTC EU - P&amp;L'!L17*L$143</f>
        <v>0</v>
      </c>
      <c r="M24" s="37">
        <f>'DTC EU - P&amp;L'!M17*M$143</f>
        <v>0</v>
      </c>
      <c r="N24" s="37">
        <f>'DTC EU - P&amp;L'!N17*N$143</f>
        <v>0</v>
      </c>
      <c r="O24" s="37">
        <f>'DTC EU - P&amp;L'!O17*O$143</f>
        <v>0</v>
      </c>
      <c r="P24" s="37">
        <f>'DTC EU - P&amp;L'!P17*P$143</f>
        <v>0</v>
      </c>
      <c r="Q24" s="37">
        <f>'DTC EU - P&amp;L'!Q17*Q$143</f>
        <v>0</v>
      </c>
      <c r="R24" s="37">
        <f>'DTC EU - P&amp;L'!R17*R$143</f>
        <v>0</v>
      </c>
      <c r="S24" s="37">
        <f>'DTC EU - P&amp;L'!S17*S$143</f>
        <v>0</v>
      </c>
      <c r="T24" s="37">
        <f>'DTC EU - P&amp;L'!T17*T$143</f>
        <v>0</v>
      </c>
      <c r="U24" s="37">
        <f>'DTC EU - P&amp;L'!U17*U$143</f>
        <v>0</v>
      </c>
      <c r="V24" s="37">
        <f>'DTC EU - P&amp;L'!V17*V$143</f>
        <v>0</v>
      </c>
      <c r="W24" s="37">
        <f>'DTC EU - P&amp;L'!W17*W$143</f>
        <v>0</v>
      </c>
      <c r="X24" s="37">
        <f>'DTC EU - P&amp;L'!X17*X$143</f>
        <v>0</v>
      </c>
      <c r="Y24" s="37">
        <f>'DTC EU - P&amp;L'!Y17*Y$143</f>
        <v>0</v>
      </c>
      <c r="Z24" s="37">
        <f>'DTC EU - P&amp;L'!Z17*Z$143</f>
        <v>0</v>
      </c>
      <c r="AA24" s="37">
        <f>'DTC EU - P&amp;L'!AA17*AA$143</f>
        <v>0</v>
      </c>
      <c r="AB24" s="37">
        <f>'DTC EU - P&amp;L'!AB17*AB$143</f>
        <v>0</v>
      </c>
      <c r="AC24" s="37">
        <f>'DTC EU - P&amp;L'!AC17*AC$143</f>
        <v>0</v>
      </c>
      <c r="AD24" s="37">
        <f>'DTC EU - P&amp;L'!AD17*AD$143</f>
        <v>0</v>
      </c>
      <c r="AE24" s="37">
        <f>'DTC EU - P&amp;L'!AE17*AE$143</f>
        <v>0</v>
      </c>
      <c r="AF24" s="37">
        <f>'DTC EU - P&amp;L'!AF17*AF$143</f>
        <v>0</v>
      </c>
    </row>
    <row r="25" outlineLevel="1">
      <c r="A25" s="35" t="s">
        <v>73</v>
      </c>
      <c r="B25" s="37">
        <f>'DTC EU - P&amp;L'!B18*B$143</f>
        <v>0</v>
      </c>
      <c r="C25" s="37">
        <f>'DTC EU - P&amp;L'!C18*C$143</f>
        <v>0</v>
      </c>
      <c r="D25" s="37">
        <f>'DTC EU - P&amp;L'!D18*D$143</f>
        <v>0</v>
      </c>
      <c r="E25" s="37">
        <f>'DTC EU - P&amp;L'!E18*E$143</f>
        <v>0</v>
      </c>
      <c r="F25" s="37">
        <f>'DTC EU - P&amp;L'!F18*F$143</f>
        <v>0</v>
      </c>
      <c r="G25" s="37">
        <f>'DTC EU - P&amp;L'!G18*G$143</f>
        <v>0</v>
      </c>
      <c r="H25" s="37">
        <f>'DTC EU - P&amp;L'!H18*H$143</f>
        <v>0</v>
      </c>
      <c r="I25" s="37">
        <f>'DTC EU - P&amp;L'!I18*I$143</f>
        <v>0</v>
      </c>
      <c r="J25" s="37">
        <f>'DTC EU - P&amp;L'!J18*J$143</f>
        <v>0</v>
      </c>
      <c r="K25" s="37">
        <f>'DTC EU - P&amp;L'!K18*K$143</f>
        <v>0</v>
      </c>
      <c r="L25" s="37">
        <f>'DTC EU - P&amp;L'!L18*L$143</f>
        <v>0</v>
      </c>
      <c r="M25" s="37">
        <f>'DTC EU - P&amp;L'!M18*M$143</f>
        <v>0</v>
      </c>
      <c r="N25" s="37">
        <f>'DTC EU - P&amp;L'!N18*N$143</f>
        <v>0</v>
      </c>
      <c r="O25" s="37">
        <f>'DTC EU - P&amp;L'!O18*O$143</f>
        <v>0</v>
      </c>
      <c r="P25" s="37">
        <f>'DTC EU - P&amp;L'!P18*P$143</f>
        <v>0</v>
      </c>
      <c r="Q25" s="37">
        <f>'DTC EU - P&amp;L'!Q18*Q$143</f>
        <v>0</v>
      </c>
      <c r="R25" s="37">
        <f>'DTC EU - P&amp;L'!R18*R$143</f>
        <v>0</v>
      </c>
      <c r="S25" s="37">
        <f>'DTC EU - P&amp;L'!S18*S$143</f>
        <v>0</v>
      </c>
      <c r="T25" s="37">
        <f>'DTC EU - P&amp;L'!T18*T$143</f>
        <v>0</v>
      </c>
      <c r="U25" s="37">
        <f>'DTC EU - P&amp;L'!U18*U$143</f>
        <v>0</v>
      </c>
      <c r="V25" s="37">
        <f>'DTC EU - P&amp;L'!V18*V$143</f>
        <v>0</v>
      </c>
      <c r="W25" s="37">
        <f>'DTC EU - P&amp;L'!W18*W$143</f>
        <v>0</v>
      </c>
      <c r="X25" s="37">
        <f>'DTC EU - P&amp;L'!X18*X$143</f>
        <v>0</v>
      </c>
      <c r="Y25" s="37">
        <f>'DTC EU - P&amp;L'!Y18*Y$143</f>
        <v>0</v>
      </c>
      <c r="Z25" s="37">
        <f>'DTC EU - P&amp;L'!Z18*Z$143</f>
        <v>0</v>
      </c>
      <c r="AA25" s="37">
        <f>'DTC EU - P&amp;L'!AA18*AA$143</f>
        <v>0</v>
      </c>
      <c r="AB25" s="37">
        <f>'DTC EU - P&amp;L'!AB18*AB$143</f>
        <v>0</v>
      </c>
      <c r="AC25" s="37">
        <f>'DTC EU - P&amp;L'!AC18*AC$143</f>
        <v>0</v>
      </c>
      <c r="AD25" s="37">
        <f>'DTC EU - P&amp;L'!AD18*AD$143</f>
        <v>0</v>
      </c>
      <c r="AE25" s="37">
        <f>'DTC EU - P&amp;L'!AE18*AE$143</f>
        <v>0</v>
      </c>
      <c r="AF25" s="37">
        <f>'DTC EU - P&amp;L'!AF18*AF$143</f>
        <v>0</v>
      </c>
    </row>
    <row r="26" outlineLevel="1">
      <c r="A26" s="35" t="s">
        <v>74</v>
      </c>
      <c r="B26" s="37">
        <f>'DTC EU - P&amp;L'!B20*B$143</f>
        <v>80.48838</v>
      </c>
      <c r="C26" s="37">
        <f>'DTC EU - P&amp;L'!C20*C$143</f>
        <v>125.053449</v>
      </c>
      <c r="D26" s="37">
        <f>'DTC EU - P&amp;L'!D20*D$143</f>
        <v>65.713828</v>
      </c>
      <c r="E26" s="37">
        <f>'DTC EU - P&amp;L'!E20*E$143</f>
        <v>66.812696</v>
      </c>
      <c r="F26" s="37">
        <f>'DTC EU - P&amp;L'!F20*F$143</f>
        <v>220.232732</v>
      </c>
      <c r="G26" s="37">
        <f>'DTC EU - P&amp;L'!G20*G$143</f>
        <v>0</v>
      </c>
      <c r="H26" s="37">
        <f>'DTC EU - P&amp;L'!H20*H$143</f>
        <v>78.5301</v>
      </c>
      <c r="I26" s="37">
        <f>'DTC EU - P&amp;L'!I20*I$143</f>
        <v>206.26528</v>
      </c>
      <c r="J26" s="37">
        <f>'DTC EU - P&amp;L'!J20*J$143</f>
        <v>237.22128</v>
      </c>
      <c r="K26" s="37">
        <f>'DTC EU - P&amp;L'!K20*K$143</f>
        <v>9.877</v>
      </c>
      <c r="L26" s="37">
        <f>'DTC EU - P&amp;L'!L20*L$143</f>
        <v>88.854166</v>
      </c>
      <c r="M26" s="37">
        <f>'DTC EU - P&amp;L'!M20*M$143</f>
        <v>97.352382</v>
      </c>
      <c r="N26" s="37">
        <f>'DTC EU - P&amp;L'!N20*N$143</f>
        <v>119.49744</v>
      </c>
      <c r="O26" s="37">
        <f>'DTC EU - P&amp;L'!O20*O$143</f>
        <v>170.489055</v>
      </c>
      <c r="P26" s="37">
        <f>'DTC EU - P&amp;L'!P20*P$143</f>
        <v>74.587388</v>
      </c>
      <c r="Q26" s="37">
        <f>'DTC EU - P&amp;L'!Q20*Q$143</f>
        <v>117.382715</v>
      </c>
      <c r="R26" s="37">
        <f>'DTC EU - P&amp;L'!R20*R$143</f>
        <v>32.28654</v>
      </c>
      <c r="S26" s="37">
        <f>'DTC EU - P&amp;L'!S20*S$143</f>
        <v>245.787845</v>
      </c>
      <c r="T26" s="37">
        <f>'DTC EU - P&amp;L'!T20*T$143</f>
        <v>170.81568</v>
      </c>
      <c r="U26" s="37">
        <f>'DTC EU - P&amp;L'!U20*U$143</f>
        <v>60.187836</v>
      </c>
      <c r="V26" s="37">
        <f>'DTC EU - P&amp;L'!V20*V$143</f>
        <v>95.3172</v>
      </c>
      <c r="W26" s="37">
        <f>'DTC EU - P&amp;L'!W20*W$143</f>
        <v>361.222365</v>
      </c>
      <c r="X26" s="37">
        <f>'DTC EU - P&amp;L'!X20*X$143</f>
        <v>258.070634</v>
      </c>
      <c r="Y26" s="37">
        <f>'DTC EU - P&amp;L'!Y20*Y$143</f>
        <v>0</v>
      </c>
      <c r="Z26" s="37">
        <f>'DTC EU - P&amp;L'!Z20*Z$143</f>
        <v>177.51375</v>
      </c>
      <c r="AA26" s="37">
        <f>'DTC EU - P&amp;L'!AA20*AA$143</f>
        <v>150.38883</v>
      </c>
      <c r="AB26" s="37">
        <f>'DTC EU - P&amp;L'!AB20*AB$143</f>
        <v>272.28387</v>
      </c>
      <c r="AC26" s="37">
        <f>'DTC EU - P&amp;L'!AC20*AC$143</f>
        <v>172.427208</v>
      </c>
      <c r="AD26" s="37">
        <f>'DTC EU - P&amp;L'!AD20*AD$143</f>
        <v>11.102157</v>
      </c>
      <c r="AE26" s="37">
        <f>'DTC EU - P&amp;L'!AE20*AE$143</f>
        <v>0</v>
      </c>
      <c r="AF26" s="37">
        <f>'DTC EU - P&amp;L'!AF20*AF$143</f>
        <v>158.876616</v>
      </c>
    </row>
    <row r="27" outlineLevel="1">
      <c r="A27" s="35" t="s">
        <v>75</v>
      </c>
      <c r="B27" s="37">
        <f>'DTC EU - P&amp;L'!B21*B$143</f>
        <v>29.3325</v>
      </c>
      <c r="C27" s="37">
        <f>'DTC EU - P&amp;L'!C21*C$143</f>
        <v>58.595</v>
      </c>
      <c r="D27" s="37">
        <f>'DTC EU - P&amp;L'!D21*D$143</f>
        <v>41.1005</v>
      </c>
      <c r="E27" s="37">
        <f>'DTC EU - P&amp;L'!E21*E$143</f>
        <v>41.083</v>
      </c>
      <c r="F27" s="37">
        <f>'DTC EU - P&amp;L'!F21*F$143</f>
        <v>87.8775</v>
      </c>
      <c r="G27" s="37">
        <f>'DTC EU - P&amp;L'!G21*G$143</f>
        <v>0</v>
      </c>
      <c r="H27" s="37">
        <f>'DTC EU - P&amp;L'!H21*H$143</f>
        <v>40.81</v>
      </c>
      <c r="I27" s="37">
        <f>'DTC EU - P&amp;L'!I21*I$143</f>
        <v>98.8975</v>
      </c>
      <c r="J27" s="37">
        <f>'DTC EU - P&amp;L'!J21*J$143</f>
        <v>115.65</v>
      </c>
      <c r="K27" s="37">
        <f>'DTC EU - P&amp;L'!K21*K$143</f>
        <v>11.62</v>
      </c>
      <c r="L27" s="37">
        <f>'DTC EU - P&amp;L'!L21*L$143</f>
        <v>52.2945</v>
      </c>
      <c r="M27" s="37">
        <f>'DTC EU - P&amp;L'!M21*M$143</f>
        <v>29.005</v>
      </c>
      <c r="N27" s="37">
        <f>'DTC EU - P&amp;L'!N21*N$143</f>
        <v>69.408</v>
      </c>
      <c r="O27" s="37">
        <f>'DTC EU - P&amp;L'!O21*O$143</f>
        <v>40.6175</v>
      </c>
      <c r="P27" s="37">
        <f>'DTC EU - P&amp;L'!P21*P$143</f>
        <v>40.7645</v>
      </c>
      <c r="Q27" s="37">
        <f>'DTC EU - P&amp;L'!Q21*Q$143</f>
        <v>58.475</v>
      </c>
      <c r="R27" s="37">
        <f>'DTC EU - P&amp;L'!R21*R$143</f>
        <v>23.32</v>
      </c>
      <c r="S27" s="37">
        <f>'DTC EU - P&amp;L'!S21*S$143</f>
        <v>139.884</v>
      </c>
      <c r="T27" s="37">
        <f>'DTC EU - P&amp;L'!T21*T$143</f>
        <v>87.4125</v>
      </c>
      <c r="U27" s="37">
        <f>'DTC EU - P&amp;L'!U21*U$143</f>
        <v>40.754</v>
      </c>
      <c r="V27" s="37">
        <f>'DTC EU - P&amp;L'!V21*V$143</f>
        <v>52.2</v>
      </c>
      <c r="W27" s="37">
        <f>'DTC EU - P&amp;L'!W21*W$143</f>
        <v>156.7755</v>
      </c>
      <c r="X27" s="37">
        <f>'DTC EU - P&amp;L'!X21*X$143</f>
        <v>127.798</v>
      </c>
      <c r="Y27" s="37">
        <f>'DTC EU - P&amp;L'!Y21*Y$143</f>
        <v>0</v>
      </c>
      <c r="Z27" s="37">
        <f>'DTC EU - P&amp;L'!Z21*Z$143</f>
        <v>87.1875</v>
      </c>
      <c r="AA27" s="37">
        <f>'DTC EU - P&amp;L'!AA21*AA$143</f>
        <v>69.786</v>
      </c>
      <c r="AB27" s="37">
        <f>'DTC EU - P&amp;L'!AB21*AB$143</f>
        <v>116.51</v>
      </c>
      <c r="AC27" s="37">
        <f>'DTC EU - P&amp;L'!AC21*AC$143</f>
        <v>87.42</v>
      </c>
      <c r="AD27" s="37">
        <f>'DTC EU - P&amp;L'!AD21*AD$143</f>
        <v>11.601</v>
      </c>
      <c r="AE27" s="37">
        <f>'DTC EU - P&amp;L'!AE21*AE$143</f>
        <v>0</v>
      </c>
      <c r="AF27" s="37">
        <f>'DTC EU - P&amp;L'!AF21*AF$143</f>
        <v>92.856</v>
      </c>
    </row>
    <row r="28" collapsed="1">
      <c r="A28" s="38" t="s">
        <v>78</v>
      </c>
      <c r="B28" s="34">
        <f t="shared" ref="B28:AF28" si="4">sum(B29:B30)</f>
        <v>3933.977184</v>
      </c>
      <c r="C28" s="34">
        <f t="shared" si="4"/>
        <v>2069.76</v>
      </c>
      <c r="D28" s="34">
        <f t="shared" si="4"/>
        <v>2459.72</v>
      </c>
      <c r="E28" s="34">
        <f t="shared" si="4"/>
        <v>1679.81</v>
      </c>
      <c r="F28" s="34">
        <f t="shared" si="4"/>
        <v>1764.160683</v>
      </c>
      <c r="G28" s="34">
        <f t="shared" si="4"/>
        <v>1379.84</v>
      </c>
      <c r="H28" s="34">
        <f t="shared" si="4"/>
        <v>1589.73</v>
      </c>
      <c r="I28" s="34">
        <f t="shared" si="4"/>
        <v>1737.060865</v>
      </c>
      <c r="J28" s="34">
        <f t="shared" si="4"/>
        <v>1704.42954</v>
      </c>
      <c r="K28" s="34">
        <f t="shared" si="4"/>
        <v>1409.84</v>
      </c>
      <c r="L28" s="34">
        <f t="shared" si="4"/>
        <v>959.89</v>
      </c>
      <c r="M28" s="34">
        <f t="shared" si="4"/>
        <v>2334.487722</v>
      </c>
      <c r="N28" s="34">
        <f t="shared" si="4"/>
        <v>1529.8</v>
      </c>
      <c r="O28" s="34">
        <f t="shared" si="4"/>
        <v>2209.308845</v>
      </c>
      <c r="P28" s="34">
        <f t="shared" si="4"/>
        <v>1649.72</v>
      </c>
      <c r="Q28" s="34">
        <f t="shared" si="4"/>
        <v>2459.72</v>
      </c>
      <c r="R28" s="34">
        <f t="shared" si="4"/>
        <v>2549.61</v>
      </c>
      <c r="S28" s="34">
        <f t="shared" si="4"/>
        <v>2759.69</v>
      </c>
      <c r="T28" s="34">
        <f t="shared" si="4"/>
        <v>1349.84</v>
      </c>
      <c r="U28" s="34">
        <f t="shared" si="4"/>
        <v>1529.81</v>
      </c>
      <c r="V28" s="34">
        <f t="shared" si="4"/>
        <v>1289.85</v>
      </c>
      <c r="W28" s="34">
        <f t="shared" si="4"/>
        <v>2455.377488</v>
      </c>
      <c r="X28" s="34">
        <f t="shared" si="4"/>
        <v>1739.79</v>
      </c>
      <c r="Y28" s="34">
        <f t="shared" si="4"/>
        <v>2308.72</v>
      </c>
      <c r="Z28" s="34">
        <f t="shared" si="4"/>
        <v>1809.77</v>
      </c>
      <c r="AA28" s="34">
        <f t="shared" si="4"/>
        <v>3108.62</v>
      </c>
      <c r="AB28" s="34">
        <f t="shared" si="4"/>
        <v>2988.63</v>
      </c>
      <c r="AC28" s="34">
        <f t="shared" si="4"/>
        <v>2999.64</v>
      </c>
      <c r="AD28" s="34">
        <f t="shared" si="4"/>
        <v>1178.86</v>
      </c>
      <c r="AE28" s="34">
        <f t="shared" si="4"/>
        <v>25149.39</v>
      </c>
      <c r="AF28" s="34">
        <f t="shared" si="4"/>
        <v>1698.79</v>
      </c>
    </row>
    <row r="29" hidden="1" outlineLevel="1">
      <c r="A29" s="35" t="s">
        <v>79</v>
      </c>
      <c r="B29" s="36">
        <v>3839.55</v>
      </c>
      <c r="C29" s="36">
        <v>2069.76</v>
      </c>
      <c r="D29" s="36">
        <v>2459.72</v>
      </c>
      <c r="E29" s="36">
        <v>1679.81</v>
      </c>
      <c r="F29" s="36">
        <v>1679.81</v>
      </c>
      <c r="G29" s="36">
        <v>1379.84</v>
      </c>
      <c r="H29" s="36">
        <v>1589.73</v>
      </c>
      <c r="I29" s="36">
        <v>1649.81</v>
      </c>
      <c r="J29" s="36">
        <v>1619.82</v>
      </c>
      <c r="K29" s="36">
        <v>1409.84</v>
      </c>
      <c r="L29" s="36">
        <v>959.89</v>
      </c>
      <c r="M29" s="36">
        <v>2159.75</v>
      </c>
      <c r="N29" s="36">
        <v>1529.8</v>
      </c>
      <c r="O29" s="36">
        <v>1799.78</v>
      </c>
      <c r="P29" s="36">
        <v>1649.72</v>
      </c>
      <c r="Q29" s="36">
        <v>2459.72</v>
      </c>
      <c r="R29" s="36">
        <v>2549.61</v>
      </c>
      <c r="S29" s="36">
        <v>2759.69</v>
      </c>
      <c r="T29" s="36">
        <v>1349.84</v>
      </c>
      <c r="U29" s="36">
        <v>1529.81</v>
      </c>
      <c r="V29" s="36">
        <v>1289.85</v>
      </c>
      <c r="W29" s="36">
        <v>2369.72</v>
      </c>
      <c r="X29" s="36">
        <v>1739.79</v>
      </c>
      <c r="Y29" s="36">
        <v>2308.72</v>
      </c>
      <c r="Z29" s="36">
        <v>1809.77</v>
      </c>
      <c r="AA29" s="36">
        <v>3108.62</v>
      </c>
      <c r="AB29" s="36">
        <v>2988.63</v>
      </c>
      <c r="AC29" s="36">
        <v>2999.64</v>
      </c>
      <c r="AD29" s="36">
        <v>1178.86</v>
      </c>
      <c r="AE29" s="36">
        <v>25149.39</v>
      </c>
      <c r="AF29" s="36">
        <v>1698.79</v>
      </c>
    </row>
    <row r="30" hidden="1" outlineLevel="1">
      <c r="A30" s="35" t="s">
        <v>80</v>
      </c>
      <c r="B30" s="37">
        <f>'DTC EU - P&amp;L'!B19*B$143</f>
        <v>94.427184</v>
      </c>
      <c r="C30" s="37">
        <f>'DTC EU - P&amp;L'!C19*C$143</f>
        <v>0</v>
      </c>
      <c r="D30" s="37">
        <f>'DTC EU - P&amp;L'!D19*D$143</f>
        <v>0</v>
      </c>
      <c r="E30" s="37">
        <f>'DTC EU - P&amp;L'!E19*E$143</f>
        <v>0</v>
      </c>
      <c r="F30" s="37">
        <f>'DTC EU - P&amp;L'!F19*F$143</f>
        <v>84.350683</v>
      </c>
      <c r="G30" s="37">
        <f>'DTC EU - P&amp;L'!G19*G$143</f>
        <v>0</v>
      </c>
      <c r="H30" s="37">
        <f>'DTC EU - P&amp;L'!H19*H$143</f>
        <v>0</v>
      </c>
      <c r="I30" s="37">
        <f>'DTC EU - P&amp;L'!I19*I$143</f>
        <v>87.250865</v>
      </c>
      <c r="J30" s="37">
        <f>'DTC EU - P&amp;L'!J19*J$143</f>
        <v>84.60954</v>
      </c>
      <c r="K30" s="37">
        <f>'DTC EU - P&amp;L'!K19*K$143</f>
        <v>0</v>
      </c>
      <c r="L30" s="37">
        <f>'DTC EU - P&amp;L'!L19*L$143</f>
        <v>0</v>
      </c>
      <c r="M30" s="37">
        <f>'DTC EU - P&amp;L'!M19*M$143</f>
        <v>174.737722</v>
      </c>
      <c r="N30" s="37">
        <f>'DTC EU - P&amp;L'!N19*N$143</f>
        <v>0</v>
      </c>
      <c r="O30" s="37">
        <f>'DTC EU - P&amp;L'!O19*O$143</f>
        <v>409.528845</v>
      </c>
      <c r="P30" s="37">
        <f>'DTC EU - P&amp;L'!P19*P$143</f>
        <v>0</v>
      </c>
      <c r="Q30" s="37">
        <f>'DTC EU - P&amp;L'!Q19*Q$143</f>
        <v>0</v>
      </c>
      <c r="R30" s="37">
        <f>'DTC EU - P&amp;L'!R19*R$143</f>
        <v>0</v>
      </c>
      <c r="S30" s="37">
        <f>'DTC EU - P&amp;L'!S19*S$143</f>
        <v>0</v>
      </c>
      <c r="T30" s="37">
        <f>'DTC EU - P&amp;L'!T19*T$143</f>
        <v>0</v>
      </c>
      <c r="U30" s="37">
        <f>'DTC EU - P&amp;L'!U19*U$143</f>
        <v>0</v>
      </c>
      <c r="V30" s="37">
        <f>'DTC EU - P&amp;L'!V19*V$143</f>
        <v>0</v>
      </c>
      <c r="W30" s="37">
        <f>'DTC EU - P&amp;L'!W19*W$143</f>
        <v>85.657488</v>
      </c>
      <c r="X30" s="37">
        <f>'DTC EU - P&amp;L'!X19*X$143</f>
        <v>0</v>
      </c>
      <c r="Y30" s="37">
        <f>'DTC EU - P&amp;L'!Y19*Y$143</f>
        <v>0</v>
      </c>
      <c r="Z30" s="37">
        <f>'DTC EU - P&amp;L'!Z19*Z$143</f>
        <v>0</v>
      </c>
      <c r="AA30" s="37">
        <f>'DTC EU - P&amp;L'!AA19*AA$143</f>
        <v>0</v>
      </c>
      <c r="AB30" s="37">
        <f>'DTC EU - P&amp;L'!AB19*AB$143</f>
        <v>0</v>
      </c>
      <c r="AC30" s="37">
        <f>'DTC EU - P&amp;L'!AC19*AC$143</f>
        <v>0</v>
      </c>
      <c r="AD30" s="37">
        <f>'DTC EU - P&amp;L'!AD19*AD$143</f>
        <v>0</v>
      </c>
      <c r="AE30" s="37">
        <f>'DTC EU - P&amp;L'!AE19*AE$143</f>
        <v>0</v>
      </c>
      <c r="AF30" s="37">
        <f>'DTC EU - P&amp;L'!AF19*AF$143</f>
        <v>0</v>
      </c>
    </row>
    <row r="31">
      <c r="A31" s="31" t="s">
        <v>81</v>
      </c>
      <c r="B31" s="32">
        <f t="shared" ref="B31:AF31" si="5">sum(B32,B38)</f>
        <v>4779.61</v>
      </c>
      <c r="C31" s="32">
        <f t="shared" si="5"/>
        <v>8636.61</v>
      </c>
      <c r="D31" s="32">
        <f t="shared" si="5"/>
        <v>6081.55</v>
      </c>
      <c r="E31" s="32">
        <f t="shared" si="5"/>
        <v>7265.88</v>
      </c>
      <c r="F31" s="32">
        <f t="shared" si="5"/>
        <v>7430.04</v>
      </c>
      <c r="G31" s="32">
        <f t="shared" si="5"/>
        <v>4593.61</v>
      </c>
      <c r="H31" s="32">
        <f t="shared" si="5"/>
        <v>42819.01</v>
      </c>
      <c r="I31" s="32">
        <f t="shared" si="5"/>
        <v>47876.17</v>
      </c>
      <c r="J31" s="32">
        <f t="shared" si="5"/>
        <v>27120.59</v>
      </c>
      <c r="K31" s="32">
        <f t="shared" si="5"/>
        <v>6281.57</v>
      </c>
      <c r="L31" s="32">
        <f t="shared" si="5"/>
        <v>9354.74</v>
      </c>
      <c r="M31" s="32">
        <f t="shared" si="5"/>
        <v>6777.95</v>
      </c>
      <c r="N31" s="32">
        <f t="shared" si="5"/>
        <v>6450.05</v>
      </c>
      <c r="O31" s="32">
        <f t="shared" si="5"/>
        <v>6167.28</v>
      </c>
      <c r="P31" s="32">
        <f t="shared" si="5"/>
        <v>1834.4</v>
      </c>
      <c r="Q31" s="32">
        <f t="shared" si="5"/>
        <v>3932.79</v>
      </c>
      <c r="R31" s="32">
        <f t="shared" si="5"/>
        <v>5409.59</v>
      </c>
      <c r="S31" s="32">
        <f t="shared" si="5"/>
        <v>7113.71</v>
      </c>
      <c r="T31" s="32">
        <f t="shared" si="5"/>
        <v>3889.43</v>
      </c>
      <c r="U31" s="32">
        <f t="shared" si="5"/>
        <v>6801.83</v>
      </c>
      <c r="V31" s="32">
        <f t="shared" si="5"/>
        <v>4850.44</v>
      </c>
      <c r="W31" s="32">
        <f t="shared" si="5"/>
        <v>7527.05</v>
      </c>
      <c r="X31" s="32">
        <f t="shared" si="5"/>
        <v>8600.2</v>
      </c>
      <c r="Y31" s="32">
        <f t="shared" si="5"/>
        <v>8963.03</v>
      </c>
      <c r="Z31" s="32">
        <f t="shared" si="5"/>
        <v>9099.02</v>
      </c>
      <c r="AA31" s="32">
        <f t="shared" si="5"/>
        <v>5666.87</v>
      </c>
      <c r="AB31" s="32">
        <f t="shared" si="5"/>
        <v>6963.33</v>
      </c>
      <c r="AC31" s="32">
        <f t="shared" si="5"/>
        <v>9395.5</v>
      </c>
      <c r="AD31" s="32">
        <f t="shared" si="5"/>
        <v>5683.71</v>
      </c>
      <c r="AE31" s="32">
        <f t="shared" si="5"/>
        <v>8469</v>
      </c>
      <c r="AF31" s="32">
        <f t="shared" si="5"/>
        <v>5864.41</v>
      </c>
    </row>
    <row r="32">
      <c r="A32" s="33" t="s">
        <v>82</v>
      </c>
      <c r="B32" s="39">
        <f t="shared" ref="B32:AF32" si="6">B33+B34+B35+B36+B37</f>
        <v>4277.26</v>
      </c>
      <c r="C32" s="39">
        <f t="shared" si="6"/>
        <v>8057.58</v>
      </c>
      <c r="D32" s="39">
        <f t="shared" si="6"/>
        <v>5661.28</v>
      </c>
      <c r="E32" s="39">
        <f t="shared" si="6"/>
        <v>6498.59</v>
      </c>
      <c r="F32" s="39">
        <f t="shared" si="6"/>
        <v>7048.66</v>
      </c>
      <c r="G32" s="39">
        <f t="shared" si="6"/>
        <v>4593.61</v>
      </c>
      <c r="H32" s="39">
        <f t="shared" si="6"/>
        <v>41026.28</v>
      </c>
      <c r="I32" s="39">
        <f t="shared" si="6"/>
        <v>46178.59</v>
      </c>
      <c r="J32" s="39">
        <f t="shared" si="6"/>
        <v>26289.45</v>
      </c>
      <c r="K32" s="39">
        <f t="shared" si="6"/>
        <v>6281.57</v>
      </c>
      <c r="L32" s="39">
        <f t="shared" si="6"/>
        <v>8644.36</v>
      </c>
      <c r="M32" s="39">
        <f t="shared" si="6"/>
        <v>5694.03</v>
      </c>
      <c r="N32" s="39">
        <f t="shared" si="6"/>
        <v>5682.25</v>
      </c>
      <c r="O32" s="39">
        <f t="shared" si="6"/>
        <v>5499.07</v>
      </c>
      <c r="P32" s="39">
        <f t="shared" si="6"/>
        <v>1795.23</v>
      </c>
      <c r="Q32" s="39">
        <f t="shared" si="6"/>
        <v>2286.91</v>
      </c>
      <c r="R32" s="39">
        <f t="shared" si="6"/>
        <v>5015.94</v>
      </c>
      <c r="S32" s="39">
        <f t="shared" si="6"/>
        <v>6788.68</v>
      </c>
      <c r="T32" s="39">
        <f t="shared" si="6"/>
        <v>3493.07</v>
      </c>
      <c r="U32" s="39">
        <f t="shared" si="6"/>
        <v>5545.78</v>
      </c>
      <c r="V32" s="39">
        <f t="shared" si="6"/>
        <v>4566.57</v>
      </c>
      <c r="W32" s="39">
        <f t="shared" si="6"/>
        <v>5287.81</v>
      </c>
      <c r="X32" s="39">
        <f t="shared" si="6"/>
        <v>8600.2</v>
      </c>
      <c r="Y32" s="39">
        <f t="shared" si="6"/>
        <v>7921.76</v>
      </c>
      <c r="Z32" s="39">
        <f t="shared" si="6"/>
        <v>8222.19</v>
      </c>
      <c r="AA32" s="39">
        <f t="shared" si="6"/>
        <v>4864.08</v>
      </c>
      <c r="AB32" s="39">
        <f t="shared" si="6"/>
        <v>5895.71</v>
      </c>
      <c r="AC32" s="39">
        <f t="shared" si="6"/>
        <v>8008.4</v>
      </c>
      <c r="AD32" s="39">
        <f t="shared" si="6"/>
        <v>4193.31</v>
      </c>
      <c r="AE32" s="39">
        <f t="shared" si="6"/>
        <v>7054.08</v>
      </c>
      <c r="AF32" s="39">
        <f t="shared" si="6"/>
        <v>5819.91</v>
      </c>
    </row>
    <row r="33" outlineLevel="1">
      <c r="A33" s="35" t="s">
        <v>70</v>
      </c>
      <c r="B33" s="36">
        <v>3885.0</v>
      </c>
      <c r="C33" s="36">
        <v>7382.0</v>
      </c>
      <c r="D33" s="36">
        <v>5230.0</v>
      </c>
      <c r="E33" s="36">
        <v>5848.0</v>
      </c>
      <c r="F33" s="36">
        <v>6456.0</v>
      </c>
      <c r="G33" s="36">
        <v>4134.0</v>
      </c>
      <c r="H33" s="36">
        <v>37960.25</v>
      </c>
      <c r="I33" s="36">
        <v>42698.0</v>
      </c>
      <c r="J33" s="36">
        <v>24350.65</v>
      </c>
      <c r="K33" s="36">
        <v>5718.0</v>
      </c>
      <c r="L33" s="36">
        <v>7820.0</v>
      </c>
      <c r="M33" s="36">
        <v>5210.0</v>
      </c>
      <c r="N33" s="36">
        <v>5230.0</v>
      </c>
      <c r="O33" s="36">
        <v>5031.0</v>
      </c>
      <c r="P33" s="36">
        <v>1614.0</v>
      </c>
      <c r="Q33" s="36">
        <v>2053.0</v>
      </c>
      <c r="R33" s="36">
        <v>4624.0</v>
      </c>
      <c r="S33" s="36">
        <v>6219.0</v>
      </c>
      <c r="T33" s="36">
        <v>3189.0</v>
      </c>
      <c r="U33" s="36">
        <v>5023.0</v>
      </c>
      <c r="V33" s="36">
        <v>4126.0</v>
      </c>
      <c r="W33" s="36">
        <v>4903.0</v>
      </c>
      <c r="X33" s="36">
        <v>7853.0</v>
      </c>
      <c r="Y33" s="36">
        <v>7343.04</v>
      </c>
      <c r="Z33" s="36">
        <v>7355.0</v>
      </c>
      <c r="AA33" s="36">
        <v>4365.0</v>
      </c>
      <c r="AB33" s="36">
        <v>5322.0</v>
      </c>
      <c r="AC33" s="36">
        <v>7415.0</v>
      </c>
      <c r="AD33" s="36">
        <v>3827.0</v>
      </c>
      <c r="AE33" s="36">
        <v>6478.0</v>
      </c>
      <c r="AF33" s="36">
        <v>5322.0</v>
      </c>
    </row>
    <row r="34" outlineLevel="1">
      <c r="A34" s="35" t="s">
        <v>71</v>
      </c>
      <c r="B34" s="36">
        <v>116.0</v>
      </c>
      <c r="C34" s="36">
        <v>165.0</v>
      </c>
      <c r="D34" s="36">
        <v>68.0</v>
      </c>
      <c r="E34" s="36">
        <v>185.0</v>
      </c>
      <c r="F34" s="36">
        <v>116.0</v>
      </c>
      <c r="G34" s="36">
        <v>136.0</v>
      </c>
      <c r="H34" s="36">
        <v>262.0</v>
      </c>
      <c r="I34" s="36">
        <v>427.0</v>
      </c>
      <c r="J34" s="36">
        <v>223.0</v>
      </c>
      <c r="K34" s="36">
        <v>136.0</v>
      </c>
      <c r="L34" s="36">
        <v>213.0</v>
      </c>
      <c r="M34" s="36">
        <v>87.0</v>
      </c>
      <c r="N34" s="36">
        <v>58.0</v>
      </c>
      <c r="O34" s="36">
        <v>107.0</v>
      </c>
      <c r="P34" s="36">
        <v>87.0</v>
      </c>
      <c r="Q34" s="36">
        <v>97.0</v>
      </c>
      <c r="R34" s="36">
        <v>58.0</v>
      </c>
      <c r="S34" s="36">
        <v>97.0</v>
      </c>
      <c r="T34" s="36">
        <v>87.0</v>
      </c>
      <c r="U34" s="36">
        <v>126.0</v>
      </c>
      <c r="V34" s="36">
        <v>126.0</v>
      </c>
      <c r="W34" s="36">
        <v>39.0</v>
      </c>
      <c r="X34" s="36">
        <v>146.0</v>
      </c>
      <c r="Y34" s="36">
        <v>68.0</v>
      </c>
      <c r="Z34" s="36">
        <v>291.0</v>
      </c>
      <c r="AA34" s="36">
        <v>204.0</v>
      </c>
      <c r="AB34" s="36">
        <v>136.0</v>
      </c>
      <c r="AC34" s="36">
        <v>68.0</v>
      </c>
      <c r="AD34" s="36">
        <v>68.0</v>
      </c>
      <c r="AE34" s="36">
        <v>155.0</v>
      </c>
      <c r="AF34" s="36">
        <v>97.0</v>
      </c>
    </row>
    <row r="35" outlineLevel="1">
      <c r="A35" s="35" t="s">
        <v>83</v>
      </c>
      <c r="B35" s="36">
        <v>259.98</v>
      </c>
      <c r="C35" s="36">
        <v>506.09</v>
      </c>
      <c r="D35" s="36">
        <v>358.79</v>
      </c>
      <c r="E35" s="36">
        <v>458.68</v>
      </c>
      <c r="F35" s="36">
        <v>476.66</v>
      </c>
      <c r="G35" s="36">
        <v>319.12</v>
      </c>
      <c r="H35" s="36">
        <v>2777.09</v>
      </c>
      <c r="I35" s="36">
        <v>3037.62</v>
      </c>
      <c r="J35" s="36">
        <v>1711.31</v>
      </c>
      <c r="K35" s="36">
        <v>414.1</v>
      </c>
      <c r="L35" s="36">
        <v>602.38</v>
      </c>
      <c r="M35" s="36">
        <v>392.54</v>
      </c>
      <c r="N35" s="36">
        <v>383.55</v>
      </c>
      <c r="O35" s="36">
        <v>352.09</v>
      </c>
      <c r="P35" s="36">
        <v>94.23</v>
      </c>
      <c r="Q35" s="36">
        <v>136.91</v>
      </c>
      <c r="R35" s="36">
        <v>324.96</v>
      </c>
      <c r="S35" s="36">
        <v>463.7</v>
      </c>
      <c r="T35" s="36">
        <v>217.07</v>
      </c>
      <c r="U35" s="36">
        <v>396.78</v>
      </c>
      <c r="V35" s="36">
        <v>314.57</v>
      </c>
      <c r="W35" s="36">
        <v>338.82</v>
      </c>
      <c r="X35" s="36">
        <v>587.73</v>
      </c>
      <c r="Y35" s="36">
        <v>501.74</v>
      </c>
      <c r="Z35" s="36">
        <v>571.7</v>
      </c>
      <c r="AA35" s="36">
        <v>276.61</v>
      </c>
      <c r="AB35" s="36">
        <v>421.8</v>
      </c>
      <c r="AC35" s="36">
        <v>525.4</v>
      </c>
      <c r="AD35" s="36">
        <v>298.31</v>
      </c>
      <c r="AE35" s="36">
        <v>421.08</v>
      </c>
      <c r="AF35" s="36">
        <v>400.91</v>
      </c>
    </row>
    <row r="36" outlineLevel="1">
      <c r="A36" s="35" t="s">
        <v>75</v>
      </c>
      <c r="B36" s="36">
        <v>11.79</v>
      </c>
      <c r="C36" s="36">
        <v>0.0</v>
      </c>
      <c r="D36" s="36">
        <v>0.0</v>
      </c>
      <c r="E36" s="36">
        <v>6.91</v>
      </c>
      <c r="F36" s="36">
        <v>0.0</v>
      </c>
      <c r="G36" s="36">
        <v>0.0</v>
      </c>
      <c r="H36" s="36">
        <v>8.98</v>
      </c>
      <c r="I36" s="36">
        <v>6.99</v>
      </c>
      <c r="J36" s="36">
        <v>0.0</v>
      </c>
      <c r="K36" s="36">
        <v>0.0</v>
      </c>
      <c r="L36" s="36">
        <v>0.0</v>
      </c>
      <c r="M36" s="36">
        <v>0.0</v>
      </c>
      <c r="N36" s="36">
        <v>10.7</v>
      </c>
      <c r="O36" s="36">
        <v>0.0</v>
      </c>
      <c r="P36" s="36">
        <v>0.0</v>
      </c>
      <c r="Q36" s="36">
        <v>0.0</v>
      </c>
      <c r="R36" s="36">
        <v>0.0</v>
      </c>
      <c r="S36" s="36">
        <v>0.0</v>
      </c>
      <c r="T36" s="36">
        <v>0.0</v>
      </c>
      <c r="U36" s="36">
        <v>0.0</v>
      </c>
      <c r="V36" s="36">
        <v>0.0</v>
      </c>
      <c r="W36" s="36">
        <v>6.99</v>
      </c>
      <c r="X36" s="36">
        <v>0.0</v>
      </c>
      <c r="Y36" s="36">
        <v>0.0</v>
      </c>
      <c r="Z36" s="36">
        <v>0.0</v>
      </c>
      <c r="AA36" s="36">
        <v>13.98</v>
      </c>
      <c r="AB36" s="36">
        <v>11.42</v>
      </c>
      <c r="AC36" s="36">
        <v>0.0</v>
      </c>
      <c r="AD36" s="36">
        <v>0.0</v>
      </c>
      <c r="AE36" s="36">
        <v>0.0</v>
      </c>
      <c r="AF36" s="36">
        <v>0.0</v>
      </c>
    </row>
    <row r="37" outlineLevel="1">
      <c r="A37" s="35" t="s">
        <v>84</v>
      </c>
      <c r="B37" s="36">
        <v>4.49</v>
      </c>
      <c r="C37" s="36">
        <v>4.49</v>
      </c>
      <c r="D37" s="36">
        <v>4.49</v>
      </c>
      <c r="E37" s="36">
        <v>0.0</v>
      </c>
      <c r="F37" s="36">
        <v>0.0</v>
      </c>
      <c r="G37" s="36">
        <v>4.49</v>
      </c>
      <c r="H37" s="36">
        <v>17.96</v>
      </c>
      <c r="I37" s="36">
        <v>8.98</v>
      </c>
      <c r="J37" s="36">
        <v>4.49</v>
      </c>
      <c r="K37" s="36">
        <v>13.47</v>
      </c>
      <c r="L37" s="36">
        <v>8.98</v>
      </c>
      <c r="M37" s="36">
        <v>4.49</v>
      </c>
      <c r="N37" s="36">
        <v>0.0</v>
      </c>
      <c r="O37" s="36">
        <v>8.98</v>
      </c>
      <c r="P37" s="36">
        <v>0.0</v>
      </c>
      <c r="Q37" s="36">
        <v>0.0</v>
      </c>
      <c r="R37" s="36">
        <v>8.98</v>
      </c>
      <c r="S37" s="36">
        <v>8.98</v>
      </c>
      <c r="T37" s="36">
        <v>0.0</v>
      </c>
      <c r="U37" s="36">
        <v>0.0</v>
      </c>
      <c r="V37" s="36">
        <v>0.0</v>
      </c>
      <c r="W37" s="36">
        <v>0.0</v>
      </c>
      <c r="X37" s="36">
        <v>13.47</v>
      </c>
      <c r="Y37" s="36">
        <v>8.98</v>
      </c>
      <c r="Z37" s="36">
        <v>4.49</v>
      </c>
      <c r="AA37" s="36">
        <v>4.49</v>
      </c>
      <c r="AB37" s="36">
        <v>4.49</v>
      </c>
      <c r="AC37" s="36">
        <v>0.0</v>
      </c>
      <c r="AD37" s="36">
        <v>0.0</v>
      </c>
      <c r="AE37" s="36">
        <v>0.0</v>
      </c>
      <c r="AF37" s="36">
        <v>0.0</v>
      </c>
    </row>
    <row r="38">
      <c r="A38" s="33" t="s">
        <v>85</v>
      </c>
      <c r="B38" s="39">
        <f>'AMAZON EU - P&amp;L'!B32</f>
        <v>502.35</v>
      </c>
      <c r="C38" s="39">
        <f>'AMAZON EU - P&amp;L'!C32</f>
        <v>579.03</v>
      </c>
      <c r="D38" s="39">
        <f>'AMAZON EU - P&amp;L'!D32</f>
        <v>420.27</v>
      </c>
      <c r="E38" s="39">
        <f>'AMAZON EU - P&amp;L'!E32</f>
        <v>767.29</v>
      </c>
      <c r="F38" s="39">
        <f>'AMAZON EU - P&amp;L'!F32</f>
        <v>381.38</v>
      </c>
      <c r="G38" s="39">
        <f>'AMAZON EU - P&amp;L'!G32</f>
        <v>0</v>
      </c>
      <c r="H38" s="39">
        <f>'AMAZON EU - P&amp;L'!H32</f>
        <v>1792.73</v>
      </c>
      <c r="I38" s="39">
        <f>'AMAZON EU - P&amp;L'!I32</f>
        <v>1697.58</v>
      </c>
      <c r="J38" s="39">
        <f>'AMAZON EU - P&amp;L'!J32</f>
        <v>831.14</v>
      </c>
      <c r="K38" s="39">
        <f>'AMAZON EU - P&amp;L'!K32</f>
        <v>0</v>
      </c>
      <c r="L38" s="39">
        <f>'AMAZON EU - P&amp;L'!L32</f>
        <v>710.38</v>
      </c>
      <c r="M38" s="39">
        <f>'AMAZON EU - P&amp;L'!M32</f>
        <v>1083.92</v>
      </c>
      <c r="N38" s="39">
        <f>'AMAZON EU - P&amp;L'!N32</f>
        <v>767.8</v>
      </c>
      <c r="O38" s="39">
        <f>'AMAZON EU - P&amp;L'!O32</f>
        <v>668.21</v>
      </c>
      <c r="P38" s="39">
        <f>'AMAZON EU - P&amp;L'!P32</f>
        <v>39.17</v>
      </c>
      <c r="Q38" s="39">
        <f>'AMAZON EU - P&amp;L'!Q32</f>
        <v>1645.88</v>
      </c>
      <c r="R38" s="39">
        <f>'AMAZON EU - P&amp;L'!R32</f>
        <v>393.65</v>
      </c>
      <c r="S38" s="39">
        <f>'AMAZON EU - P&amp;L'!S32</f>
        <v>325.03</v>
      </c>
      <c r="T38" s="39">
        <f>'AMAZON EU - P&amp;L'!T32</f>
        <v>396.36</v>
      </c>
      <c r="U38" s="39">
        <f>'AMAZON EU - P&amp;L'!U32</f>
        <v>1256.05</v>
      </c>
      <c r="V38" s="39">
        <f>'AMAZON EU - P&amp;L'!V32</f>
        <v>283.87</v>
      </c>
      <c r="W38" s="39">
        <f>'AMAZON EU - P&amp;L'!W32</f>
        <v>2239.24</v>
      </c>
      <c r="X38" s="39">
        <f>'AMAZON EU - P&amp;L'!X32</f>
        <v>0</v>
      </c>
      <c r="Y38" s="39">
        <f>'AMAZON EU - P&amp;L'!Y32</f>
        <v>1041.27</v>
      </c>
      <c r="Z38" s="39">
        <f>'AMAZON EU - P&amp;L'!Z32</f>
        <v>876.83</v>
      </c>
      <c r="AA38" s="39">
        <f>'AMAZON EU - P&amp;L'!AA32</f>
        <v>802.79</v>
      </c>
      <c r="AB38" s="39">
        <f>'AMAZON EU - P&amp;L'!AB32</f>
        <v>1067.62</v>
      </c>
      <c r="AC38" s="39">
        <f>'AMAZON EU - P&amp;L'!AC32</f>
        <v>1387.1</v>
      </c>
      <c r="AD38" s="39">
        <f>'AMAZON EU - P&amp;L'!AD32</f>
        <v>1490.4</v>
      </c>
      <c r="AE38" s="39">
        <f>'AMAZON EU - P&amp;L'!AE32</f>
        <v>1414.92</v>
      </c>
      <c r="AF38" s="39">
        <f>'AMAZON EU - P&amp;L'!AF32</f>
        <v>44.5</v>
      </c>
    </row>
    <row r="39" outlineLevel="1">
      <c r="A39" s="40" t="s">
        <v>86</v>
      </c>
      <c r="B39" s="41">
        <f>'AMAZON UK, FR, GER - P&amp;L'!B26</f>
        <v>136.8</v>
      </c>
      <c r="C39" s="41">
        <f>'AMAZON UK, FR, GER - P&amp;L'!C26</f>
        <v>104.88</v>
      </c>
      <c r="D39" s="41">
        <f>'AMAZON UK, FR, GER - P&amp;L'!D26</f>
        <v>0</v>
      </c>
      <c r="E39" s="41">
        <f>'AMAZON UK, FR, GER - P&amp;L'!E26</f>
        <v>767.29</v>
      </c>
      <c r="F39" s="41">
        <f>'AMAZON UK, FR, GER - P&amp;L'!F26</f>
        <v>0</v>
      </c>
      <c r="G39" s="41">
        <f>'AMAZON UK, FR, GER - P&amp;L'!G26</f>
        <v>0</v>
      </c>
      <c r="H39" s="41">
        <f>'AMAZON UK, FR, GER - P&amp;L'!H26</f>
        <v>45.41</v>
      </c>
      <c r="I39" s="41">
        <f>'AMAZON UK, FR, GER - P&amp;L'!I26</f>
        <v>0</v>
      </c>
      <c r="J39" s="41">
        <f>'AMAZON UK, FR, GER - P&amp;L'!J26</f>
        <v>0</v>
      </c>
      <c r="K39" s="41">
        <f>'AMAZON UK, FR, GER - P&amp;L'!K26</f>
        <v>0</v>
      </c>
      <c r="L39" s="41">
        <f>'AMAZON UK, FR, GER - P&amp;L'!L26</f>
        <v>710.38</v>
      </c>
      <c r="M39" s="41">
        <f>'AMAZON UK, FR, GER - P&amp;L'!M26</f>
        <v>0</v>
      </c>
      <c r="N39" s="41">
        <f>'AMAZON UK, FR, GER - P&amp;L'!N26</f>
        <v>354.61</v>
      </c>
      <c r="O39" s="41">
        <f>'AMAZON UK, FR, GER - P&amp;L'!O26</f>
        <v>668.21</v>
      </c>
      <c r="P39" s="41">
        <f>'AMAZON UK, FR, GER - P&amp;L'!P26</f>
        <v>0</v>
      </c>
      <c r="Q39" s="41">
        <f>'AMAZON UK, FR, GER - P&amp;L'!Q26</f>
        <v>0</v>
      </c>
      <c r="R39" s="41">
        <f>'AMAZON UK, FR, GER - P&amp;L'!R26</f>
        <v>0</v>
      </c>
      <c r="S39" s="41">
        <f>'AMAZON UK, FR, GER - P&amp;L'!S26</f>
        <v>0</v>
      </c>
      <c r="T39" s="41">
        <f>'AMAZON UK, FR, GER - P&amp;L'!T26</f>
        <v>357.16</v>
      </c>
      <c r="U39" s="41">
        <f>'AMAZON UK, FR, GER - P&amp;L'!U26</f>
        <v>0</v>
      </c>
      <c r="V39" s="41">
        <f>'AMAZON UK, FR, GER - P&amp;L'!V26</f>
        <v>283.87</v>
      </c>
      <c r="W39" s="41">
        <f>'AMAZON UK, FR, GER - P&amp;L'!W26</f>
        <v>400.44</v>
      </c>
      <c r="X39" s="41">
        <f>'AMAZON UK, FR, GER - P&amp;L'!X26</f>
        <v>0</v>
      </c>
      <c r="Y39" s="41">
        <f>'AMAZON UK, FR, GER - P&amp;L'!Y26</f>
        <v>662.87</v>
      </c>
      <c r="Z39" s="41">
        <f>'AMAZON UK, FR, GER - P&amp;L'!Z26</f>
        <v>759.08</v>
      </c>
      <c r="AA39" s="41">
        <f>'AMAZON UK, FR, GER - P&amp;L'!AA26</f>
        <v>399.4</v>
      </c>
      <c r="AB39" s="41">
        <f>'AMAZON UK, FR, GER - P&amp;L'!AB26</f>
        <v>309.72</v>
      </c>
      <c r="AC39" s="41">
        <f>'AMAZON UK, FR, GER - P&amp;L'!AC26</f>
        <v>616.45</v>
      </c>
      <c r="AD39" s="41">
        <f>'AMAZON UK, FR, GER - P&amp;L'!AD26</f>
        <v>612.6</v>
      </c>
      <c r="AE39" s="41">
        <f>'AMAZON UK, FR, GER - P&amp;L'!AE26</f>
        <v>968.64</v>
      </c>
      <c r="AF39" s="41">
        <f>'AMAZON UK, FR, GER - P&amp;L'!AF26</f>
        <v>44.5</v>
      </c>
    </row>
    <row r="40" outlineLevel="1">
      <c r="A40" s="40" t="s">
        <v>87</v>
      </c>
      <c r="B40" s="41">
        <f>'AMAZON UK, FR, GER - P&amp;L'!B212</f>
        <v>365.55</v>
      </c>
      <c r="C40" s="41">
        <f>'AMAZON UK, FR, GER - P&amp;L'!C212</f>
        <v>474.15</v>
      </c>
      <c r="D40" s="41">
        <f>'AMAZON UK, FR, GER - P&amp;L'!D212</f>
        <v>40.32</v>
      </c>
      <c r="E40" s="41">
        <f>'AMAZON UK, FR, GER - P&amp;L'!E212</f>
        <v>0</v>
      </c>
      <c r="F40" s="41">
        <f>'AMAZON UK, FR, GER - P&amp;L'!F212</f>
        <v>381.38</v>
      </c>
      <c r="G40" s="41">
        <f>'AMAZON UK, FR, GER - P&amp;L'!G212</f>
        <v>0</v>
      </c>
      <c r="H40" s="41">
        <f>'AMAZON UK, FR, GER - P&amp;L'!H212</f>
        <v>383.6</v>
      </c>
      <c r="I40" s="41">
        <f>'AMAZON UK, FR, GER - P&amp;L'!I212</f>
        <v>0</v>
      </c>
      <c r="J40" s="41">
        <f>'AMAZON UK, FR, GER - P&amp;L'!J212</f>
        <v>831.14</v>
      </c>
      <c r="K40" s="41">
        <f>'AMAZON UK, FR, GER - P&amp;L'!K212</f>
        <v>0</v>
      </c>
      <c r="L40" s="41">
        <f>'AMAZON UK, FR, GER - P&amp;L'!L212</f>
        <v>0</v>
      </c>
      <c r="M40" s="41">
        <f>'AMAZON UK, FR, GER - P&amp;L'!M212</f>
        <v>377.65</v>
      </c>
      <c r="N40" s="41">
        <f>'AMAZON UK, FR, GER - P&amp;L'!N212</f>
        <v>0</v>
      </c>
      <c r="O40" s="41">
        <f>'AMAZON UK, FR, GER - P&amp;L'!O212</f>
        <v>0</v>
      </c>
      <c r="P40" s="41">
        <f>'AMAZON UK, FR, GER - P&amp;L'!P212</f>
        <v>0</v>
      </c>
      <c r="Q40" s="41">
        <f>'AMAZON UK, FR, GER - P&amp;L'!Q212</f>
        <v>1260.71</v>
      </c>
      <c r="R40" s="41">
        <f>'AMAZON UK, FR, GER - P&amp;L'!R212</f>
        <v>0</v>
      </c>
      <c r="S40" s="41">
        <f>'AMAZON UK, FR, GER - P&amp;L'!S212</f>
        <v>325.03</v>
      </c>
      <c r="T40" s="41">
        <f>'AMAZON UK, FR, GER - P&amp;L'!T212</f>
        <v>0</v>
      </c>
      <c r="U40" s="41">
        <f>'AMAZON UK, FR, GER - P&amp;L'!U212</f>
        <v>834.7</v>
      </c>
      <c r="V40" s="41">
        <f>'AMAZON UK, FR, GER - P&amp;L'!V212</f>
        <v>0</v>
      </c>
      <c r="W40" s="41">
        <f>'AMAZON UK, FR, GER - P&amp;L'!W212</f>
        <v>0</v>
      </c>
      <c r="X40" s="41">
        <f>'AMAZON UK, FR, GER - P&amp;L'!X212</f>
        <v>0</v>
      </c>
      <c r="Y40" s="41">
        <f>'AMAZON UK, FR, GER - P&amp;L'!Y212</f>
        <v>378.4</v>
      </c>
      <c r="Z40" s="41">
        <f>'AMAZON UK, FR, GER - P&amp;L'!Z212</f>
        <v>78.66</v>
      </c>
      <c r="AA40" s="41">
        <f>'AMAZON UK, FR, GER - P&amp;L'!AA212</f>
        <v>0</v>
      </c>
      <c r="AB40" s="41">
        <f>'AMAZON UK, FR, GER - P&amp;L'!AB212</f>
        <v>0</v>
      </c>
      <c r="AC40" s="41">
        <f>'AMAZON UK, FR, GER - P&amp;L'!AC212</f>
        <v>0</v>
      </c>
      <c r="AD40" s="41">
        <f>'AMAZON UK, FR, GER - P&amp;L'!AD212</f>
        <v>430.4</v>
      </c>
      <c r="AE40" s="41">
        <f>'AMAZON UK, FR, GER - P&amp;L'!AE212</f>
        <v>0</v>
      </c>
      <c r="AF40" s="41">
        <f>'AMAZON UK, FR, GER - P&amp;L'!AF212</f>
        <v>0</v>
      </c>
    </row>
    <row r="41" outlineLevel="1">
      <c r="A41" s="40" t="s">
        <v>88</v>
      </c>
      <c r="B41" s="41">
        <f>'AMAZON UK, FR, GER - P&amp;L'!B398</f>
        <v>0</v>
      </c>
      <c r="C41" s="41">
        <f>'AMAZON UK, FR, GER - P&amp;L'!C398</f>
        <v>0</v>
      </c>
      <c r="D41" s="41">
        <f>'AMAZON UK, FR, GER - P&amp;L'!D398</f>
        <v>379.95</v>
      </c>
      <c r="E41" s="41">
        <f>'AMAZON UK, FR, GER - P&amp;L'!E398</f>
        <v>0</v>
      </c>
      <c r="F41" s="41">
        <f>'AMAZON UK, FR, GER - P&amp;L'!F398</f>
        <v>0</v>
      </c>
      <c r="G41" s="41">
        <f>'AMAZON UK, FR, GER - P&amp;L'!G398</f>
        <v>0</v>
      </c>
      <c r="H41" s="41">
        <f>'AMAZON UK, FR, GER - P&amp;L'!H398</f>
        <v>1363.72</v>
      </c>
      <c r="I41" s="41">
        <f>'AMAZON UK, FR, GER - P&amp;L'!I398</f>
        <v>1697.58</v>
      </c>
      <c r="J41" s="41">
        <f>'AMAZON UK, FR, GER - P&amp;L'!J398</f>
        <v>0</v>
      </c>
      <c r="K41" s="41">
        <f>'AMAZON UK, FR, GER - P&amp;L'!K398</f>
        <v>0</v>
      </c>
      <c r="L41" s="41">
        <f>'AMAZON UK, FR, GER - P&amp;L'!L398</f>
        <v>0</v>
      </c>
      <c r="M41" s="41">
        <f>'AMAZON UK, FR, GER - P&amp;L'!M398</f>
        <v>706.27</v>
      </c>
      <c r="N41" s="41">
        <f>'AMAZON UK, FR, GER - P&amp;L'!N398</f>
        <v>413.19</v>
      </c>
      <c r="O41" s="41">
        <f>'AMAZON UK, FR, GER - P&amp;L'!O398</f>
        <v>0</v>
      </c>
      <c r="P41" s="41">
        <f>'AMAZON UK, FR, GER - P&amp;L'!P398</f>
        <v>39.17</v>
      </c>
      <c r="Q41" s="41">
        <f>'AMAZON UK, FR, GER - P&amp;L'!Q398</f>
        <v>385.17</v>
      </c>
      <c r="R41" s="41">
        <f>'AMAZON UK, FR, GER - P&amp;L'!R398</f>
        <v>393.65</v>
      </c>
      <c r="S41" s="41">
        <f>'AMAZON UK, FR, GER - P&amp;L'!S398</f>
        <v>0</v>
      </c>
      <c r="T41" s="41">
        <f>'AMAZON UK, FR, GER - P&amp;L'!T398</f>
        <v>39.2</v>
      </c>
      <c r="U41" s="41">
        <f>'AMAZON UK, FR, GER - P&amp;L'!U398</f>
        <v>421.35</v>
      </c>
      <c r="V41" s="41">
        <f>'AMAZON UK, FR, GER - P&amp;L'!V398</f>
        <v>0</v>
      </c>
      <c r="W41" s="41">
        <f>'AMAZON UK, FR, GER - P&amp;L'!W398</f>
        <v>1838.8</v>
      </c>
      <c r="X41" s="41">
        <f>'AMAZON UK, FR, GER - P&amp;L'!X398</f>
        <v>0</v>
      </c>
      <c r="Y41" s="41">
        <f>'AMAZON UK, FR, GER - P&amp;L'!Y398</f>
        <v>0</v>
      </c>
      <c r="Z41" s="41">
        <f>'AMAZON UK, FR, GER - P&amp;L'!Z398</f>
        <v>39.09</v>
      </c>
      <c r="AA41" s="41">
        <f>'AMAZON UK, FR, GER - P&amp;L'!AA398</f>
        <v>403.39</v>
      </c>
      <c r="AB41" s="41">
        <f>'AMAZON UK, FR, GER - P&amp;L'!AB398</f>
        <v>757.9</v>
      </c>
      <c r="AC41" s="41">
        <f>'AMAZON UK, FR, GER - P&amp;L'!AC398</f>
        <v>770.65</v>
      </c>
      <c r="AD41" s="41">
        <f>'AMAZON UK, FR, GER - P&amp;L'!AD398</f>
        <v>447.4</v>
      </c>
      <c r="AE41" s="41">
        <f>'AMAZON UK, FR, GER - P&amp;L'!AE398</f>
        <v>446.28</v>
      </c>
      <c r="AF41" s="41">
        <f>'AMAZON UK, FR, GER - P&amp;L'!AF398</f>
        <v>0</v>
      </c>
    </row>
    <row r="42" outlineLevel="1">
      <c r="A42" s="35" t="s">
        <v>70</v>
      </c>
      <c r="B42" s="36">
        <f>'AMAZON EU - P&amp;L'!B27</f>
        <v>319.17</v>
      </c>
      <c r="C42" s="36">
        <f>'AMAZON EU - P&amp;L'!C27</f>
        <v>326.96</v>
      </c>
      <c r="D42" s="36">
        <f>'AMAZON EU - P&amp;L'!D27</f>
        <v>327.63</v>
      </c>
      <c r="E42" s="36">
        <f>'AMAZON EU - P&amp;L'!E27</f>
        <v>657.68</v>
      </c>
      <c r="F42" s="36">
        <f>'AMAZON EU - P&amp;L'!F27</f>
        <v>326.9</v>
      </c>
      <c r="G42" s="36">
        <f>'AMAZON EU - P&amp;L'!G27</f>
        <v>0</v>
      </c>
      <c r="H42" s="36">
        <f>'AMAZON EU - P&amp;L'!H27</f>
        <v>1452.31</v>
      </c>
      <c r="I42" s="36">
        <f>'AMAZON EU - P&amp;L'!I27</f>
        <v>1381.95</v>
      </c>
      <c r="J42" s="36">
        <f>'AMAZON EU - P&amp;L'!J27</f>
        <v>645.33</v>
      </c>
      <c r="K42" s="36">
        <f>'AMAZON EU - P&amp;L'!K27</f>
        <v>0</v>
      </c>
      <c r="L42" s="36">
        <f>'AMAZON EU - P&amp;L'!L27</f>
        <v>531.45</v>
      </c>
      <c r="M42" s="36">
        <f>'AMAZON EU - P&amp;L'!M27</f>
        <v>929.35</v>
      </c>
      <c r="N42" s="36">
        <f>'AMAZON EU - P&amp;L'!N27</f>
        <v>588.04</v>
      </c>
      <c r="O42" s="36">
        <f>'AMAZON EU - P&amp;L'!O27</f>
        <v>530.14</v>
      </c>
      <c r="P42" s="36">
        <f>'AMAZON EU - P&amp;L'!P27</f>
        <v>0</v>
      </c>
      <c r="Q42" s="36">
        <f>'AMAZON EU - P&amp;L'!Q27</f>
        <v>1305.16</v>
      </c>
      <c r="R42" s="36">
        <f>'AMAZON EU - P&amp;L'!R27</f>
        <v>333.51</v>
      </c>
      <c r="S42" s="36">
        <f>'AMAZON EU - P&amp;L'!S27</f>
        <v>278.6</v>
      </c>
      <c r="T42" s="36">
        <f>'AMAZON EU - P&amp;L'!T27</f>
        <v>267.2</v>
      </c>
      <c r="U42" s="36">
        <f>'AMAZON EU - P&amp;L'!U27</f>
        <v>977.33</v>
      </c>
      <c r="V42" s="36">
        <f>'AMAZON EU - P&amp;L'!V27</f>
        <v>243.32</v>
      </c>
      <c r="W42" s="36">
        <f>'AMAZON EU - P&amp;L'!W27</f>
        <v>1846.33</v>
      </c>
      <c r="X42" s="36">
        <f>'AMAZON EU - P&amp;L'!X27</f>
        <v>0</v>
      </c>
      <c r="Y42" s="36">
        <f>'AMAZON EU - P&amp;L'!Y27</f>
        <v>853.92</v>
      </c>
      <c r="Z42" s="36">
        <f>'AMAZON EU - P&amp;L'!Z27</f>
        <v>529.58</v>
      </c>
      <c r="AA42" s="36">
        <f>'AMAZON EU - P&amp;L'!AA27</f>
        <v>584.14</v>
      </c>
      <c r="AB42" s="36">
        <f>'AMAZON EU - P&amp;L'!AB27</f>
        <v>868.99</v>
      </c>
      <c r="AC42" s="36">
        <f>'AMAZON EU - P&amp;L'!AC27</f>
        <v>1186.98</v>
      </c>
      <c r="AD42" s="36">
        <f>'AMAZON EU - P&amp;L'!AD27</f>
        <v>1186.01</v>
      </c>
      <c r="AE42" s="36">
        <f>'AMAZON EU - P&amp;L'!AE27</f>
        <v>1121.95</v>
      </c>
      <c r="AF42" s="36">
        <f>'AMAZON EU - P&amp;L'!AF27</f>
        <v>0</v>
      </c>
    </row>
    <row r="43" outlineLevel="1">
      <c r="A43" s="35" t="s">
        <v>71</v>
      </c>
      <c r="B43" s="36">
        <f>'AMAZON EU - P&amp;L'!B28</f>
        <v>117.27</v>
      </c>
      <c r="C43" s="36">
        <f>'AMAZON EU - P&amp;L'!C28</f>
        <v>149.25</v>
      </c>
      <c r="D43" s="36">
        <f>'AMAZON EU - P&amp;L'!D28</f>
        <v>34.35</v>
      </c>
      <c r="E43" s="36">
        <f>'AMAZON EU - P&amp;L'!E28</f>
        <v>0</v>
      </c>
      <c r="F43" s="36">
        <f>'AMAZON EU - P&amp;L'!F28</f>
        <v>0</v>
      </c>
      <c r="G43" s="36">
        <f>'AMAZON EU - P&amp;L'!G28</f>
        <v>0</v>
      </c>
      <c r="H43" s="36">
        <f>'AMAZON EU - P&amp;L'!H28</f>
        <v>72.74</v>
      </c>
      <c r="I43" s="36">
        <f>'AMAZON EU - P&amp;L'!I28</f>
        <v>79.77</v>
      </c>
      <c r="J43" s="36">
        <f>'AMAZON EU - P&amp;L'!J28</f>
        <v>67.08</v>
      </c>
      <c r="K43" s="36">
        <f>'AMAZON EU - P&amp;L'!K28</f>
        <v>0</v>
      </c>
      <c r="L43" s="36">
        <f>'AMAZON EU - P&amp;L'!L28</f>
        <v>77.45</v>
      </c>
      <c r="M43" s="36">
        <f>'AMAZON EU - P&amp;L'!M28</f>
        <v>0</v>
      </c>
      <c r="N43" s="36">
        <f>'AMAZON EU - P&amp;L'!N28</f>
        <v>72.21</v>
      </c>
      <c r="O43" s="36">
        <f>'AMAZON EU - P&amp;L'!O28</f>
        <v>38.63</v>
      </c>
      <c r="P43" s="36">
        <f>'AMAZON EU - P&amp;L'!P28</f>
        <v>33.78</v>
      </c>
      <c r="Q43" s="36">
        <f>'AMAZON EU - P&amp;L'!Q28</f>
        <v>101.75</v>
      </c>
      <c r="R43" s="36">
        <f>'AMAZON EU - P&amp;L'!R28</f>
        <v>0</v>
      </c>
      <c r="S43" s="36">
        <f>'AMAZON EU - P&amp;L'!S28</f>
        <v>0</v>
      </c>
      <c r="T43" s="36">
        <f>'AMAZON EU - P&amp;L'!T28</f>
        <v>72.74</v>
      </c>
      <c r="U43" s="36">
        <f>'AMAZON EU - P&amp;L'!U28</f>
        <v>105.1</v>
      </c>
      <c r="V43" s="36">
        <f>'AMAZON EU - P&amp;L'!V28</f>
        <v>0</v>
      </c>
      <c r="W43" s="36">
        <f>'AMAZON EU - P&amp;L'!W28</f>
        <v>77.46</v>
      </c>
      <c r="X43" s="36">
        <f>'AMAZON EU - P&amp;L'!X28</f>
        <v>0</v>
      </c>
      <c r="Y43" s="36">
        <f>'AMAZON EU - P&amp;L'!Y28</f>
        <v>38.59</v>
      </c>
      <c r="Z43" s="36">
        <f>'AMAZON EU - P&amp;L'!Z28</f>
        <v>216.9</v>
      </c>
      <c r="AA43" s="36">
        <f>'AMAZON EU - P&amp;L'!AA28</f>
        <v>110.42</v>
      </c>
      <c r="AB43" s="36">
        <f>'AMAZON EU - P&amp;L'!AB28</f>
        <v>33.79</v>
      </c>
      <c r="AC43" s="36">
        <f>'AMAZON EU - P&amp;L'!AC28</f>
        <v>0</v>
      </c>
      <c r="AD43" s="36">
        <f>'AMAZON EU - P&amp;L'!AD28</f>
        <v>45.24</v>
      </c>
      <c r="AE43" s="36">
        <f>'AMAZON EU - P&amp;L'!AE28</f>
        <v>38.16</v>
      </c>
      <c r="AF43" s="36">
        <f>'AMAZON EU - P&amp;L'!AF28</f>
        <v>38.15</v>
      </c>
    </row>
    <row r="44" outlineLevel="1">
      <c r="A44" s="35" t="s">
        <v>83</v>
      </c>
      <c r="B44" s="36">
        <f>'AMAZON EU - P&amp;L'!B29</f>
        <v>65.91</v>
      </c>
      <c r="C44" s="36">
        <f>'AMAZON EU - P&amp;L'!C29</f>
        <v>74.48</v>
      </c>
      <c r="D44" s="36">
        <f>'AMAZON EU - P&amp;L'!D29</f>
        <v>58.29</v>
      </c>
      <c r="E44" s="36">
        <f>'AMAZON EU - P&amp;L'!E29</f>
        <v>109.61</v>
      </c>
      <c r="F44" s="36">
        <f>'AMAZON EU - P&amp;L'!F29</f>
        <v>54.48</v>
      </c>
      <c r="G44" s="36">
        <f>'AMAZON EU - P&amp;L'!G29</f>
        <v>0</v>
      </c>
      <c r="H44" s="36">
        <f>'AMAZON EU - P&amp;L'!H29</f>
        <v>264.19</v>
      </c>
      <c r="I44" s="36">
        <f>'AMAZON EU - P&amp;L'!I29</f>
        <v>235.86</v>
      </c>
      <c r="J44" s="36">
        <f>'AMAZON EU - P&amp;L'!J29</f>
        <v>118.73</v>
      </c>
      <c r="K44" s="36">
        <f>'AMAZON EU - P&amp;L'!K29</f>
        <v>0</v>
      </c>
      <c r="L44" s="36">
        <f>'AMAZON EU - P&amp;L'!L29</f>
        <v>101.48</v>
      </c>
      <c r="M44" s="36">
        <f>'AMAZON EU - P&amp;L'!M29</f>
        <v>154.57</v>
      </c>
      <c r="N44" s="36">
        <f>'AMAZON EU - P&amp;L'!N29</f>
        <v>107.55</v>
      </c>
      <c r="O44" s="36">
        <f>'AMAZON EU - P&amp;L'!O29</f>
        <v>95.46</v>
      </c>
      <c r="P44" s="36">
        <f>'AMAZON EU - P&amp;L'!P29</f>
        <v>5.39</v>
      </c>
      <c r="Q44" s="36">
        <f>'AMAZON EU - P&amp;L'!Q29</f>
        <v>233.13</v>
      </c>
      <c r="R44" s="36">
        <f>'AMAZON EU - P&amp;L'!R29</f>
        <v>60.14</v>
      </c>
      <c r="S44" s="36">
        <f>'AMAZON EU - P&amp;L'!S29</f>
        <v>46.43</v>
      </c>
      <c r="T44" s="36">
        <f>'AMAZON EU - P&amp;L'!T29</f>
        <v>56.42</v>
      </c>
      <c r="U44" s="36">
        <f>'AMAZON EU - P&amp;L'!U29</f>
        <v>173.62</v>
      </c>
      <c r="V44" s="36">
        <f>'AMAZON EU - P&amp;L'!V29</f>
        <v>40.55</v>
      </c>
      <c r="W44" s="36">
        <f>'AMAZON EU - P&amp;L'!W29</f>
        <v>315.45</v>
      </c>
      <c r="X44" s="36">
        <f>'AMAZON EU - P&amp;L'!X29</f>
        <v>0</v>
      </c>
      <c r="Y44" s="36">
        <f>'AMAZON EU - P&amp;L'!Y29</f>
        <v>148.76</v>
      </c>
      <c r="Z44" s="36">
        <f>'AMAZON EU - P&amp;L'!Z29</f>
        <v>125.05</v>
      </c>
      <c r="AA44" s="36">
        <f>'AMAZON EU - P&amp;L'!AA29</f>
        <v>108.23</v>
      </c>
      <c r="AB44" s="36">
        <f>'AMAZON EU - P&amp;L'!AB29</f>
        <v>148.6</v>
      </c>
      <c r="AC44" s="36">
        <f>'AMAZON EU - P&amp;L'!AC29</f>
        <v>200.12</v>
      </c>
      <c r="AD44" s="36">
        <f>'AMAZON EU - P&amp;L'!AD29</f>
        <v>221.56</v>
      </c>
      <c r="AE44" s="36">
        <f>'AMAZON EU - P&amp;L'!AE29</f>
        <v>210.75</v>
      </c>
      <c r="AF44" s="36">
        <f>'AMAZON EU - P&amp;L'!AF29</f>
        <v>6.35</v>
      </c>
    </row>
    <row r="45" outlineLevel="1">
      <c r="A45" s="35" t="s">
        <v>75</v>
      </c>
      <c r="B45" s="36">
        <f>'AMAZON EU - P&amp;L'!B30</f>
        <v>0</v>
      </c>
      <c r="C45" s="36">
        <f>'AMAZON EU - P&amp;L'!C30</f>
        <v>28.34</v>
      </c>
      <c r="D45" s="36">
        <f>'AMAZON EU - P&amp;L'!D30</f>
        <v>0</v>
      </c>
      <c r="E45" s="36">
        <f>'AMAZON EU - P&amp;L'!E30</f>
        <v>0</v>
      </c>
      <c r="F45" s="36">
        <f>'AMAZON EU - P&amp;L'!F30</f>
        <v>0</v>
      </c>
      <c r="G45" s="36">
        <f>'AMAZON EU - P&amp;L'!G30</f>
        <v>0</v>
      </c>
      <c r="H45" s="36">
        <f>'AMAZON EU - P&amp;L'!H30</f>
        <v>0</v>
      </c>
      <c r="I45" s="36">
        <f>'AMAZON EU - P&amp;L'!I30</f>
        <v>0</v>
      </c>
      <c r="J45" s="36">
        <f>'AMAZON EU - P&amp;L'!J30</f>
        <v>0</v>
      </c>
      <c r="K45" s="36">
        <f>'AMAZON EU - P&amp;L'!K30</f>
        <v>0</v>
      </c>
      <c r="L45" s="36">
        <f>'AMAZON EU - P&amp;L'!L30</f>
        <v>0</v>
      </c>
      <c r="M45" s="36">
        <f>'AMAZON EU - P&amp;L'!M30</f>
        <v>0</v>
      </c>
      <c r="N45" s="36">
        <f>'AMAZON EU - P&amp;L'!N30</f>
        <v>0</v>
      </c>
      <c r="O45" s="36">
        <f>'AMAZON EU - P&amp;L'!O30</f>
        <v>0</v>
      </c>
      <c r="P45" s="36">
        <f>'AMAZON EU - P&amp;L'!P30</f>
        <v>0</v>
      </c>
      <c r="Q45" s="36">
        <f>'AMAZON EU - P&amp;L'!Q30</f>
        <v>5.84</v>
      </c>
      <c r="R45" s="36">
        <f>'AMAZON EU - P&amp;L'!R30</f>
        <v>0</v>
      </c>
      <c r="S45" s="36">
        <f>'AMAZON EU - P&amp;L'!S30</f>
        <v>0</v>
      </c>
      <c r="T45" s="36">
        <f>'AMAZON EU - P&amp;L'!T30</f>
        <v>0</v>
      </c>
      <c r="U45" s="36">
        <f>'AMAZON EU - P&amp;L'!U30</f>
        <v>0</v>
      </c>
      <c r="V45" s="36">
        <f>'AMAZON EU - P&amp;L'!V30</f>
        <v>0</v>
      </c>
      <c r="W45" s="36">
        <f>'AMAZON EU - P&amp;L'!W30</f>
        <v>0</v>
      </c>
      <c r="X45" s="36">
        <f>'AMAZON EU - P&amp;L'!X30</f>
        <v>0</v>
      </c>
      <c r="Y45" s="36">
        <f>'AMAZON EU - P&amp;L'!Y30</f>
        <v>0</v>
      </c>
      <c r="Z45" s="36">
        <f>'AMAZON EU - P&amp;L'!Z30</f>
        <v>1.32</v>
      </c>
      <c r="AA45" s="36">
        <f>'AMAZON EU - P&amp;L'!AA30</f>
        <v>0</v>
      </c>
      <c r="AB45" s="36">
        <f>'AMAZON EU - P&amp;L'!AB30</f>
        <v>16.24</v>
      </c>
      <c r="AC45" s="36">
        <f>'AMAZON EU - P&amp;L'!AC30</f>
        <v>0</v>
      </c>
      <c r="AD45" s="36">
        <f>'AMAZON EU - P&amp;L'!AD30</f>
        <v>37.59</v>
      </c>
      <c r="AE45" s="36">
        <f>'AMAZON EU - P&amp;L'!AE30</f>
        <v>44.06</v>
      </c>
      <c r="AF45" s="36">
        <f>'AMAZON EU - P&amp;L'!AF30</f>
        <v>0</v>
      </c>
    </row>
    <row r="46" outlineLevel="1">
      <c r="A46" s="35" t="s">
        <v>84</v>
      </c>
      <c r="B46" s="36">
        <f>'AMAZON EU - P&amp;L'!B31</f>
        <v>0</v>
      </c>
      <c r="C46" s="36">
        <f>'AMAZON EU - P&amp;L'!C31</f>
        <v>0</v>
      </c>
      <c r="D46" s="36">
        <f>'AMAZON EU - P&amp;L'!D31</f>
        <v>0</v>
      </c>
      <c r="E46" s="36">
        <f>'AMAZON EU - P&amp;L'!E31</f>
        <v>0</v>
      </c>
      <c r="F46" s="36">
        <f>'AMAZON EU - P&amp;L'!F31</f>
        <v>0</v>
      </c>
      <c r="G46" s="36">
        <f>'AMAZON EU - P&amp;L'!G31</f>
        <v>0</v>
      </c>
      <c r="H46" s="36">
        <f>'AMAZON EU - P&amp;L'!H31</f>
        <v>3.49</v>
      </c>
      <c r="I46" s="36">
        <f>'AMAZON EU - P&amp;L'!I31</f>
        <v>0</v>
      </c>
      <c r="J46" s="36">
        <f>'AMAZON EU - P&amp;L'!J31</f>
        <v>0</v>
      </c>
      <c r="K46" s="36">
        <f>'AMAZON EU - P&amp;L'!K31</f>
        <v>0</v>
      </c>
      <c r="L46" s="36">
        <f>'AMAZON EU - P&amp;L'!L31</f>
        <v>0</v>
      </c>
      <c r="M46" s="36">
        <f>'AMAZON EU - P&amp;L'!M31</f>
        <v>0</v>
      </c>
      <c r="N46" s="36">
        <f>'AMAZON EU - P&amp;L'!N31</f>
        <v>0</v>
      </c>
      <c r="O46" s="36">
        <f>'AMAZON EU - P&amp;L'!O31</f>
        <v>3.98</v>
      </c>
      <c r="P46" s="36">
        <f>'AMAZON EU - P&amp;L'!P31</f>
        <v>0</v>
      </c>
      <c r="Q46" s="36">
        <f>'AMAZON EU - P&amp;L'!Q31</f>
        <v>0</v>
      </c>
      <c r="R46" s="36">
        <f>'AMAZON EU - P&amp;L'!R31</f>
        <v>0</v>
      </c>
      <c r="S46" s="36">
        <f>'AMAZON EU - P&amp;L'!S31</f>
        <v>0</v>
      </c>
      <c r="T46" s="36">
        <f>'AMAZON EU - P&amp;L'!T31</f>
        <v>0</v>
      </c>
      <c r="U46" s="36">
        <f>'AMAZON EU - P&amp;L'!U31</f>
        <v>0</v>
      </c>
      <c r="V46" s="36">
        <f>'AMAZON EU - P&amp;L'!V31</f>
        <v>0</v>
      </c>
      <c r="W46" s="36">
        <f>'AMAZON EU - P&amp;L'!W31</f>
        <v>0</v>
      </c>
      <c r="X46" s="36">
        <f>'AMAZON EU - P&amp;L'!X31</f>
        <v>0</v>
      </c>
      <c r="Y46" s="36">
        <f>'AMAZON EU - P&amp;L'!Y31</f>
        <v>0</v>
      </c>
      <c r="Z46" s="36">
        <f>'AMAZON EU - P&amp;L'!Z31</f>
        <v>3.98</v>
      </c>
      <c r="AA46" s="36">
        <f>'AMAZON EU - P&amp;L'!AA31</f>
        <v>0</v>
      </c>
      <c r="AB46" s="36">
        <f>'AMAZON EU - P&amp;L'!AB31</f>
        <v>0</v>
      </c>
      <c r="AC46" s="36">
        <f>'AMAZON EU - P&amp;L'!AC31</f>
        <v>0</v>
      </c>
      <c r="AD46" s="36">
        <f>'AMAZON EU - P&amp;L'!AD31</f>
        <v>0</v>
      </c>
      <c r="AE46" s="36">
        <f>'AMAZON EU - P&amp;L'!AE31</f>
        <v>0</v>
      </c>
      <c r="AF46" s="36">
        <f>'AMAZON EU - P&amp;L'!AF31</f>
        <v>0</v>
      </c>
    </row>
    <row r="47">
      <c r="A47" s="42" t="s">
        <v>89</v>
      </c>
      <c r="B47" s="43">
        <f t="shared" ref="B47:AF47" si="7">SUM(B12+B31)</f>
        <v>17319.36754</v>
      </c>
      <c r="C47" s="43">
        <f t="shared" si="7"/>
        <v>18585.75308</v>
      </c>
      <c r="D47" s="43">
        <f t="shared" si="7"/>
        <v>18865.74771</v>
      </c>
      <c r="E47" s="43">
        <f t="shared" si="7"/>
        <v>15167.77663</v>
      </c>
      <c r="F47" s="43">
        <f t="shared" si="7"/>
        <v>17720.30036</v>
      </c>
      <c r="G47" s="43">
        <f t="shared" si="7"/>
        <v>14238.32</v>
      </c>
      <c r="H47" s="43">
        <f t="shared" si="7"/>
        <v>50034.1145</v>
      </c>
      <c r="I47" s="43">
        <f t="shared" si="7"/>
        <v>56465.54034</v>
      </c>
      <c r="J47" s="43">
        <f t="shared" si="7"/>
        <v>38560.02494</v>
      </c>
      <c r="K47" s="43">
        <f t="shared" si="7"/>
        <v>15808.262</v>
      </c>
      <c r="L47" s="43">
        <f t="shared" si="7"/>
        <v>17879.2884</v>
      </c>
      <c r="M47" s="43">
        <f t="shared" si="7"/>
        <v>20066.26565</v>
      </c>
      <c r="N47" s="43">
        <f t="shared" si="7"/>
        <v>17433.95536</v>
      </c>
      <c r="O47" s="43">
        <f t="shared" si="7"/>
        <v>17468.97385</v>
      </c>
      <c r="P47" s="43">
        <f t="shared" si="7"/>
        <v>11970.51435</v>
      </c>
      <c r="Q47" s="43">
        <f t="shared" si="7"/>
        <v>15074.193</v>
      </c>
      <c r="R47" s="43">
        <f t="shared" si="7"/>
        <v>19099.426</v>
      </c>
      <c r="S47" s="43">
        <f t="shared" si="7"/>
        <v>21257.32607</v>
      </c>
      <c r="T47" s="43">
        <f t="shared" si="7"/>
        <v>18600.35988</v>
      </c>
      <c r="U47" s="43">
        <f t="shared" si="7"/>
        <v>20962.8782</v>
      </c>
      <c r="V47" s="43">
        <f t="shared" si="7"/>
        <v>17938.06</v>
      </c>
      <c r="W47" s="43">
        <f t="shared" si="7"/>
        <v>31142.84297</v>
      </c>
      <c r="X47" s="43">
        <f t="shared" si="7"/>
        <v>25166.15216</v>
      </c>
      <c r="Y47" s="43">
        <f t="shared" si="7"/>
        <v>22868.86</v>
      </c>
      <c r="Z47" s="43">
        <f t="shared" si="7"/>
        <v>27654.87563</v>
      </c>
      <c r="AA47" s="43">
        <f t="shared" si="7"/>
        <v>24105.45197</v>
      </c>
      <c r="AB47" s="43">
        <f t="shared" si="7"/>
        <v>24845.73645</v>
      </c>
      <c r="AC47" s="43">
        <f t="shared" si="7"/>
        <v>26388.5608</v>
      </c>
      <c r="AD47" s="43">
        <f t="shared" si="7"/>
        <v>18276.97999</v>
      </c>
      <c r="AE47" s="43">
        <f t="shared" si="7"/>
        <v>43560.26</v>
      </c>
      <c r="AF47" s="43">
        <f t="shared" si="7"/>
        <v>20543.47039</v>
      </c>
    </row>
    <row r="49">
      <c r="A49" s="31" t="s">
        <v>90</v>
      </c>
    </row>
    <row r="50">
      <c r="A50" s="44" t="s">
        <v>91</v>
      </c>
    </row>
    <row r="51" collapsed="1">
      <c r="A51" s="35" t="s">
        <v>92</v>
      </c>
      <c r="B51" s="45">
        <f t="shared" ref="B51:AF51" si="8">iferror(sum(B52:B54),"")</f>
        <v>1485.90693</v>
      </c>
      <c r="C51" s="45">
        <f t="shared" si="8"/>
        <v>594.362772</v>
      </c>
      <c r="D51" s="45">
        <f t="shared" si="8"/>
        <v>2377.451088</v>
      </c>
      <c r="E51" s="45">
        <f t="shared" si="8"/>
        <v>594.362772</v>
      </c>
      <c r="F51" s="45">
        <f t="shared" si="8"/>
        <v>0</v>
      </c>
      <c r="G51" s="45">
        <f t="shared" si="8"/>
        <v>859.702158</v>
      </c>
      <c r="H51" s="45">
        <f t="shared" si="8"/>
        <v>2080.269702</v>
      </c>
      <c r="I51" s="45">
        <f t="shared" si="8"/>
        <v>859.702158</v>
      </c>
      <c r="J51" s="45">
        <f t="shared" si="8"/>
        <v>891.544158</v>
      </c>
      <c r="K51" s="45">
        <f t="shared" si="8"/>
        <v>1156.883544</v>
      </c>
      <c r="L51" s="45">
        <f t="shared" si="8"/>
        <v>1751.246316</v>
      </c>
      <c r="M51" s="45">
        <f t="shared" si="8"/>
        <v>0</v>
      </c>
      <c r="N51" s="45">
        <f t="shared" si="8"/>
        <v>297.181386</v>
      </c>
      <c r="O51" s="45">
        <f t="shared" si="8"/>
        <v>1984.743702</v>
      </c>
      <c r="P51" s="45">
        <f t="shared" si="8"/>
        <v>2377.451088</v>
      </c>
      <c r="Q51" s="45">
        <f t="shared" si="8"/>
        <v>1485.90693</v>
      </c>
      <c r="R51" s="45">
        <f t="shared" si="8"/>
        <v>859.702158</v>
      </c>
      <c r="S51" s="45">
        <f t="shared" si="8"/>
        <v>1156.883544</v>
      </c>
      <c r="T51" s="45">
        <f t="shared" si="8"/>
        <v>0</v>
      </c>
      <c r="U51" s="45">
        <f t="shared" si="8"/>
        <v>17568.28219</v>
      </c>
      <c r="V51" s="45">
        <f t="shared" si="8"/>
        <v>2790.4206</v>
      </c>
      <c r="W51" s="45">
        <f t="shared" si="8"/>
        <v>772.688586</v>
      </c>
      <c r="X51" s="45">
        <f t="shared" si="8"/>
        <v>1522.0476</v>
      </c>
      <c r="Y51" s="45">
        <f t="shared" si="8"/>
        <v>1839.4062</v>
      </c>
      <c r="Z51" s="45">
        <f t="shared" si="8"/>
        <v>1903.0902</v>
      </c>
      <c r="AA51" s="45">
        <f t="shared" si="8"/>
        <v>0</v>
      </c>
      <c r="AB51" s="45">
        <f t="shared" si="8"/>
        <v>761.0238</v>
      </c>
      <c r="AC51" s="45">
        <f t="shared" si="8"/>
        <v>1332.057</v>
      </c>
      <c r="AD51" s="45">
        <f t="shared" si="8"/>
        <v>761.0238</v>
      </c>
      <c r="AE51" s="45">
        <f t="shared" si="8"/>
        <v>2093.0808</v>
      </c>
      <c r="AF51" s="45">
        <f t="shared" si="8"/>
        <v>1585.7316</v>
      </c>
    </row>
    <row r="52" hidden="1" outlineLevel="1">
      <c r="A52" s="35" t="s">
        <v>70</v>
      </c>
      <c r="B52" s="46">
        <v>1399.95</v>
      </c>
      <c r="C52" s="46">
        <v>559.98</v>
      </c>
      <c r="D52" s="46">
        <v>2239.92</v>
      </c>
      <c r="E52" s="46">
        <v>559.98</v>
      </c>
      <c r="F52" s="46">
        <v>0.0</v>
      </c>
      <c r="G52" s="46">
        <v>809.97</v>
      </c>
      <c r="H52" s="46">
        <v>1959.93</v>
      </c>
      <c r="I52" s="46">
        <v>809.97</v>
      </c>
      <c r="J52" s="46">
        <v>839.97</v>
      </c>
      <c r="K52" s="46">
        <v>1089.96</v>
      </c>
      <c r="L52" s="46">
        <v>1649.94</v>
      </c>
      <c r="M52" s="46">
        <v>0.0</v>
      </c>
      <c r="N52" s="46">
        <v>279.99</v>
      </c>
      <c r="O52" s="46">
        <v>1869.93</v>
      </c>
      <c r="P52" s="46">
        <v>2239.92</v>
      </c>
      <c r="Q52" s="46">
        <v>1399.95</v>
      </c>
      <c r="R52" s="46">
        <v>809.97</v>
      </c>
      <c r="S52" s="46">
        <v>1089.96</v>
      </c>
      <c r="T52" s="46">
        <v>0.0</v>
      </c>
      <c r="U52" s="46">
        <v>16551.99</v>
      </c>
      <c r="V52" s="46">
        <v>2629.0</v>
      </c>
      <c r="W52" s="46">
        <v>727.99</v>
      </c>
      <c r="X52" s="46">
        <v>1434.0</v>
      </c>
      <c r="Y52" s="46">
        <v>1733.0</v>
      </c>
      <c r="Z52" s="46">
        <v>1793.0</v>
      </c>
      <c r="AA52" s="46">
        <v>0.0</v>
      </c>
      <c r="AB52" s="46">
        <v>717.0</v>
      </c>
      <c r="AC52" s="46">
        <v>1255.0</v>
      </c>
      <c r="AD52" s="46">
        <v>717.0</v>
      </c>
      <c r="AE52" s="46">
        <v>1972.0</v>
      </c>
      <c r="AF52" s="46">
        <v>1494.0</v>
      </c>
    </row>
    <row r="53" hidden="1" outlineLevel="1">
      <c r="A53" s="35" t="s">
        <v>83</v>
      </c>
      <c r="B53" s="46">
        <f>B52*'Data - P&amp;L'!$U$3</f>
        <v>85.95693</v>
      </c>
      <c r="C53" s="46">
        <f>C52*'Data - P&amp;L'!$U$3</f>
        <v>34.382772</v>
      </c>
      <c r="D53" s="46">
        <f>D52*'Data - P&amp;L'!$U$3</f>
        <v>137.531088</v>
      </c>
      <c r="E53" s="46">
        <f>E52*'Data - P&amp;L'!$U$3</f>
        <v>34.382772</v>
      </c>
      <c r="F53" s="46">
        <f>F52*'Data - P&amp;L'!$U$3</f>
        <v>0</v>
      </c>
      <c r="G53" s="46">
        <f>G52*'Data - P&amp;L'!$U$3</f>
        <v>49.732158</v>
      </c>
      <c r="H53" s="46">
        <f>H52*'Data - P&amp;L'!$U$3</f>
        <v>120.339702</v>
      </c>
      <c r="I53" s="46">
        <f>I52*'Data - P&amp;L'!$U$3</f>
        <v>49.732158</v>
      </c>
      <c r="J53" s="46">
        <f>J52*'Data - P&amp;L'!$U$3</f>
        <v>51.574158</v>
      </c>
      <c r="K53" s="46">
        <f>K52*'Data - P&amp;L'!$U$3</f>
        <v>66.923544</v>
      </c>
      <c r="L53" s="46">
        <f>L52*'Data - P&amp;L'!$U$3</f>
        <v>101.306316</v>
      </c>
      <c r="M53" s="46">
        <f>M52*'Data - P&amp;L'!$U$3</f>
        <v>0</v>
      </c>
      <c r="N53" s="46">
        <f>N52*'Data - P&amp;L'!$U$3</f>
        <v>17.191386</v>
      </c>
      <c r="O53" s="46">
        <f>O52*'Data - P&amp;L'!$U$3</f>
        <v>114.813702</v>
      </c>
      <c r="P53" s="46">
        <f>P52*'Data - P&amp;L'!$U$3</f>
        <v>137.531088</v>
      </c>
      <c r="Q53" s="46">
        <f>Q52*'Data - P&amp;L'!$U$3</f>
        <v>85.95693</v>
      </c>
      <c r="R53" s="46">
        <f>R52*'Data - P&amp;L'!$U$3</f>
        <v>49.732158</v>
      </c>
      <c r="S53" s="46">
        <f>S52*'Data - P&amp;L'!$U$3</f>
        <v>66.923544</v>
      </c>
      <c r="T53" s="46">
        <f>T52*'Data - P&amp;L'!$U$3</f>
        <v>0</v>
      </c>
      <c r="U53" s="46">
        <f>U52*'Data - P&amp;L'!$U$3</f>
        <v>1016.292186</v>
      </c>
      <c r="V53" s="46">
        <f>V52*'Data - P&amp;L'!$U$3</f>
        <v>161.4206</v>
      </c>
      <c r="W53" s="46">
        <f>W52*'Data - P&amp;L'!$U$3</f>
        <v>44.698586</v>
      </c>
      <c r="X53" s="46">
        <f>X52*'Data - P&amp;L'!$U$3</f>
        <v>88.0476</v>
      </c>
      <c r="Y53" s="46">
        <f>Y52*'Data - P&amp;L'!$U$3</f>
        <v>106.4062</v>
      </c>
      <c r="Z53" s="46">
        <f>Z52*'Data - P&amp;L'!$U$3</f>
        <v>110.0902</v>
      </c>
      <c r="AA53" s="46">
        <f>AA52*'Data - P&amp;L'!$U$3</f>
        <v>0</v>
      </c>
      <c r="AB53" s="46">
        <f>AB52*'Data - P&amp;L'!$U$3</f>
        <v>44.0238</v>
      </c>
      <c r="AC53" s="46">
        <f>AC52*'Data - P&amp;L'!$U$3</f>
        <v>77.057</v>
      </c>
      <c r="AD53" s="46">
        <f>AD52*'Data - P&amp;L'!$U$3</f>
        <v>44.0238</v>
      </c>
      <c r="AE53" s="46">
        <f>AE52*'Data - P&amp;L'!$U$3</f>
        <v>121.0808</v>
      </c>
      <c r="AF53" s="46">
        <f>AF52*'Data - P&amp;L'!$U$3</f>
        <v>91.7316</v>
      </c>
    </row>
    <row r="54" hidden="1" outlineLevel="1">
      <c r="A54" s="35" t="s">
        <v>75</v>
      </c>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row>
    <row r="55">
      <c r="A55" s="35" t="s">
        <v>93</v>
      </c>
      <c r="B55" s="45">
        <f t="shared" ref="B55:AF55" si="9">sum(B56:B58)</f>
        <v>2220.4488</v>
      </c>
      <c r="C55" s="45">
        <f t="shared" si="9"/>
        <v>3082.3056</v>
      </c>
      <c r="D55" s="45">
        <f t="shared" si="9"/>
        <v>3281.8488</v>
      </c>
      <c r="E55" s="45">
        <f t="shared" si="9"/>
        <v>1775.7222</v>
      </c>
      <c r="F55" s="45">
        <f t="shared" si="9"/>
        <v>2384.9658</v>
      </c>
      <c r="G55" s="45">
        <f t="shared" si="9"/>
        <v>1484.8986</v>
      </c>
      <c r="H55" s="45">
        <f t="shared" si="9"/>
        <v>2808.4644</v>
      </c>
      <c r="I55" s="45">
        <f t="shared" si="9"/>
        <v>998.7774</v>
      </c>
      <c r="J55" s="45">
        <f t="shared" si="9"/>
        <v>1942.362</v>
      </c>
      <c r="K55" s="45">
        <f t="shared" si="9"/>
        <v>2110.0632</v>
      </c>
      <c r="L55" s="45">
        <f t="shared" si="9"/>
        <v>3810.426</v>
      </c>
      <c r="M55" s="45">
        <f t="shared" si="9"/>
        <v>1911.5814</v>
      </c>
      <c r="N55" s="45">
        <f t="shared" si="9"/>
        <v>989.2248</v>
      </c>
      <c r="O55" s="45">
        <f t="shared" si="9"/>
        <v>496.7352</v>
      </c>
      <c r="P55" s="45">
        <f t="shared" si="9"/>
        <v>2666.2368</v>
      </c>
      <c r="Q55" s="45">
        <f t="shared" si="9"/>
        <v>1195.1364</v>
      </c>
      <c r="R55" s="45">
        <f t="shared" si="9"/>
        <v>3302.0154</v>
      </c>
      <c r="S55" s="45">
        <f t="shared" si="9"/>
        <v>3472.9008</v>
      </c>
      <c r="T55" s="45">
        <f t="shared" si="9"/>
        <v>2705.5086</v>
      </c>
      <c r="U55" s="45">
        <f t="shared" si="9"/>
        <v>2536.746</v>
      </c>
      <c r="V55" s="45">
        <f t="shared" si="9"/>
        <v>2505.9654</v>
      </c>
      <c r="W55" s="45">
        <f t="shared" si="9"/>
        <v>2918.85</v>
      </c>
      <c r="X55" s="45">
        <f t="shared" si="9"/>
        <v>1945.5462</v>
      </c>
      <c r="Y55" s="45">
        <f t="shared" si="9"/>
        <v>1754.4942</v>
      </c>
      <c r="Z55" s="45">
        <f t="shared" si="9"/>
        <v>2752.2102</v>
      </c>
      <c r="AA55" s="45">
        <f t="shared" si="9"/>
        <v>2518.7022</v>
      </c>
      <c r="AB55" s="45">
        <f t="shared" si="9"/>
        <v>2918.85</v>
      </c>
      <c r="AC55" s="45">
        <f t="shared" si="9"/>
        <v>3044.0952</v>
      </c>
      <c r="AD55" s="45">
        <f t="shared" si="9"/>
        <v>1522.0476</v>
      </c>
      <c r="AE55" s="45">
        <f t="shared" si="9"/>
        <v>3460.164</v>
      </c>
      <c r="AF55" s="45">
        <f t="shared" si="9"/>
        <v>4383.582</v>
      </c>
    </row>
    <row r="56" outlineLevel="1">
      <c r="A56" s="35" t="s">
        <v>70</v>
      </c>
      <c r="B56" s="48">
        <v>2092.0</v>
      </c>
      <c r="C56" s="48">
        <v>2904.0</v>
      </c>
      <c r="D56" s="48">
        <v>3092.0</v>
      </c>
      <c r="E56" s="48">
        <v>1673.0</v>
      </c>
      <c r="F56" s="48">
        <v>2247.0</v>
      </c>
      <c r="G56" s="48">
        <v>1399.0</v>
      </c>
      <c r="H56" s="48">
        <v>2646.0</v>
      </c>
      <c r="I56" s="48">
        <v>941.0</v>
      </c>
      <c r="J56" s="48">
        <v>1830.0</v>
      </c>
      <c r="K56" s="48">
        <v>1988.0</v>
      </c>
      <c r="L56" s="48">
        <v>3590.0</v>
      </c>
      <c r="M56" s="48">
        <v>1801.0</v>
      </c>
      <c r="N56" s="48">
        <v>932.0</v>
      </c>
      <c r="O56" s="48">
        <v>468.0</v>
      </c>
      <c r="P56" s="48">
        <v>2512.0</v>
      </c>
      <c r="Q56" s="48">
        <v>1126.0</v>
      </c>
      <c r="R56" s="48">
        <v>3111.0</v>
      </c>
      <c r="S56" s="48">
        <v>3272.0</v>
      </c>
      <c r="T56" s="48">
        <v>2549.0</v>
      </c>
      <c r="U56" s="48">
        <v>2390.0</v>
      </c>
      <c r="V56" s="48">
        <v>2361.0</v>
      </c>
      <c r="W56" s="48">
        <v>2750.0</v>
      </c>
      <c r="X56" s="48">
        <v>1833.0</v>
      </c>
      <c r="Y56" s="48">
        <v>1653.0</v>
      </c>
      <c r="Z56" s="48">
        <v>2593.0</v>
      </c>
      <c r="AA56" s="48">
        <v>2373.0</v>
      </c>
      <c r="AB56" s="48">
        <v>2750.0</v>
      </c>
      <c r="AC56" s="48">
        <v>2868.0</v>
      </c>
      <c r="AD56" s="48">
        <v>1434.0</v>
      </c>
      <c r="AE56" s="48">
        <v>3260.0</v>
      </c>
      <c r="AF56" s="48">
        <v>4130.0</v>
      </c>
    </row>
    <row r="57" outlineLevel="1">
      <c r="A57" s="35" t="s">
        <v>83</v>
      </c>
      <c r="B57" s="46">
        <f>B56*'Data - P&amp;L'!$U$3</f>
        <v>128.4488</v>
      </c>
      <c r="C57" s="46">
        <f>C56*'Data - P&amp;L'!$U$3</f>
        <v>178.3056</v>
      </c>
      <c r="D57" s="46">
        <f>D56*'Data - P&amp;L'!$U$3</f>
        <v>189.8488</v>
      </c>
      <c r="E57" s="46">
        <f>E56*'Data - P&amp;L'!$U$3</f>
        <v>102.7222</v>
      </c>
      <c r="F57" s="46">
        <f>F56*'Data - P&amp;L'!$U$3</f>
        <v>137.9658</v>
      </c>
      <c r="G57" s="46">
        <f>G56*'Data - P&amp;L'!$U$3</f>
        <v>85.8986</v>
      </c>
      <c r="H57" s="46">
        <f>H56*'Data - P&amp;L'!$U$3</f>
        <v>162.4644</v>
      </c>
      <c r="I57" s="46">
        <f>I56*'Data - P&amp;L'!$U$3</f>
        <v>57.7774</v>
      </c>
      <c r="J57" s="46">
        <f>J56*'Data - P&amp;L'!$U$3</f>
        <v>112.362</v>
      </c>
      <c r="K57" s="46">
        <f>K56*'Data - P&amp;L'!$U$3</f>
        <v>122.0632</v>
      </c>
      <c r="L57" s="46">
        <f>L56*'Data - P&amp;L'!$U$3</f>
        <v>220.426</v>
      </c>
      <c r="M57" s="46">
        <f>M56*'Data - P&amp;L'!$U$3</f>
        <v>110.5814</v>
      </c>
      <c r="N57" s="46">
        <f>N56*'Data - P&amp;L'!$U$3</f>
        <v>57.2248</v>
      </c>
      <c r="O57" s="46">
        <f>O56*'Data - P&amp;L'!$U$3</f>
        <v>28.7352</v>
      </c>
      <c r="P57" s="46">
        <f>P56*'Data - P&amp;L'!$U$3</f>
        <v>154.2368</v>
      </c>
      <c r="Q57" s="46">
        <f>Q56*'Data - P&amp;L'!$U$3</f>
        <v>69.1364</v>
      </c>
      <c r="R57" s="46">
        <f>R56*'Data - P&amp;L'!$U$3</f>
        <v>191.0154</v>
      </c>
      <c r="S57" s="46">
        <f>S56*'Data - P&amp;L'!$U$3</f>
        <v>200.9008</v>
      </c>
      <c r="T57" s="46">
        <f>T56*'Data - P&amp;L'!$U$3</f>
        <v>156.5086</v>
      </c>
      <c r="U57" s="46">
        <f>U56*'Data - P&amp;L'!$U$3</f>
        <v>146.746</v>
      </c>
      <c r="V57" s="46">
        <f>V56*'Data - P&amp;L'!$U$3</f>
        <v>144.9654</v>
      </c>
      <c r="W57" s="46">
        <f>W56*'Data - P&amp;L'!$U$3</f>
        <v>168.85</v>
      </c>
      <c r="X57" s="46">
        <f>X56*'Data - P&amp;L'!$U$3</f>
        <v>112.5462</v>
      </c>
      <c r="Y57" s="46">
        <f>Y56*'Data - P&amp;L'!$U$3</f>
        <v>101.4942</v>
      </c>
      <c r="Z57" s="46">
        <f>Z56*'Data - P&amp;L'!$U$3</f>
        <v>159.2102</v>
      </c>
      <c r="AA57" s="46">
        <f>AA56*'Data - P&amp;L'!$U$3</f>
        <v>145.7022</v>
      </c>
      <c r="AB57" s="46">
        <f>AB56*'Data - P&amp;L'!$U$3</f>
        <v>168.85</v>
      </c>
      <c r="AC57" s="46">
        <f>AC56*'Data - P&amp;L'!$U$3</f>
        <v>176.0952</v>
      </c>
      <c r="AD57" s="46">
        <f>AD56*'Data - P&amp;L'!$U$3</f>
        <v>88.0476</v>
      </c>
      <c r="AE57" s="46">
        <f>AE56*'Data - P&amp;L'!$U$3</f>
        <v>200.164</v>
      </c>
      <c r="AF57" s="46">
        <f>AF56*'Data - P&amp;L'!$U$3</f>
        <v>253.582</v>
      </c>
    </row>
    <row r="58" outlineLevel="1">
      <c r="A58" s="35" t="s">
        <v>75</v>
      </c>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row>
    <row r="59" collapsed="1">
      <c r="A59" s="35" t="s">
        <v>94</v>
      </c>
      <c r="B59" s="49">
        <f t="shared" ref="B59:AF59" si="10">SUM(B60:B62)</f>
        <v>0</v>
      </c>
      <c r="C59" s="49">
        <f t="shared" si="10"/>
        <v>0</v>
      </c>
      <c r="D59" s="49">
        <f t="shared" si="10"/>
        <v>0</v>
      </c>
      <c r="E59" s="49">
        <f t="shared" si="10"/>
        <v>0</v>
      </c>
      <c r="F59" s="49">
        <f t="shared" si="10"/>
        <v>0</v>
      </c>
      <c r="G59" s="49">
        <f t="shared" si="10"/>
        <v>0</v>
      </c>
      <c r="H59" s="49">
        <f t="shared" si="10"/>
        <v>0</v>
      </c>
      <c r="I59" s="49">
        <f t="shared" si="10"/>
        <v>0</v>
      </c>
      <c r="J59" s="49">
        <f t="shared" si="10"/>
        <v>0</v>
      </c>
      <c r="K59" s="49">
        <f t="shared" si="10"/>
        <v>0</v>
      </c>
      <c r="L59" s="49">
        <f t="shared" si="10"/>
        <v>0</v>
      </c>
      <c r="M59" s="49">
        <f t="shared" si="10"/>
        <v>0</v>
      </c>
      <c r="N59" s="49">
        <f t="shared" si="10"/>
        <v>0</v>
      </c>
      <c r="O59" s="49">
        <f t="shared" si="10"/>
        <v>0</v>
      </c>
      <c r="P59" s="49">
        <f t="shared" si="10"/>
        <v>0</v>
      </c>
      <c r="Q59" s="49">
        <f t="shared" si="10"/>
        <v>0</v>
      </c>
      <c r="R59" s="49">
        <f t="shared" si="10"/>
        <v>0</v>
      </c>
      <c r="S59" s="49">
        <f t="shared" si="10"/>
        <v>0</v>
      </c>
      <c r="T59" s="49">
        <f t="shared" si="10"/>
        <v>0</v>
      </c>
      <c r="U59" s="49">
        <f t="shared" si="10"/>
        <v>0</v>
      </c>
      <c r="V59" s="49">
        <f t="shared" si="10"/>
        <v>0</v>
      </c>
      <c r="W59" s="49">
        <f t="shared" si="10"/>
        <v>0</v>
      </c>
      <c r="X59" s="49">
        <f t="shared" si="10"/>
        <v>0</v>
      </c>
      <c r="Y59" s="49">
        <f t="shared" si="10"/>
        <v>0</v>
      </c>
      <c r="Z59" s="49">
        <f t="shared" si="10"/>
        <v>0</v>
      </c>
      <c r="AA59" s="49">
        <f t="shared" si="10"/>
        <v>0</v>
      </c>
      <c r="AB59" s="49">
        <f t="shared" si="10"/>
        <v>0</v>
      </c>
      <c r="AC59" s="49">
        <f t="shared" si="10"/>
        <v>0</v>
      </c>
      <c r="AD59" s="49">
        <f t="shared" si="10"/>
        <v>0</v>
      </c>
      <c r="AE59" s="49">
        <f t="shared" si="10"/>
        <v>0</v>
      </c>
      <c r="AF59" s="49">
        <f t="shared" si="10"/>
        <v>0</v>
      </c>
    </row>
    <row r="60" hidden="1" outlineLevel="1">
      <c r="A60" s="35" t="s">
        <v>70</v>
      </c>
      <c r="B60" s="39">
        <v>0.0</v>
      </c>
      <c r="C60" s="39">
        <v>0.0</v>
      </c>
      <c r="D60" s="39">
        <v>0.0</v>
      </c>
      <c r="E60" s="39">
        <v>0.0</v>
      </c>
      <c r="F60" s="39">
        <v>0.0</v>
      </c>
      <c r="G60" s="39">
        <v>0.0</v>
      </c>
      <c r="H60" s="39">
        <v>0.0</v>
      </c>
      <c r="I60" s="39">
        <v>0.0</v>
      </c>
      <c r="J60" s="39">
        <v>0.0</v>
      </c>
      <c r="K60" s="39">
        <v>0.0</v>
      </c>
      <c r="L60" s="39">
        <v>0.0</v>
      </c>
      <c r="M60" s="39">
        <v>0.0</v>
      </c>
      <c r="N60" s="39">
        <v>0.0</v>
      </c>
      <c r="O60" s="39">
        <v>0.0</v>
      </c>
      <c r="P60" s="39">
        <v>0.0</v>
      </c>
      <c r="Q60" s="39">
        <v>0.0</v>
      </c>
      <c r="R60" s="39">
        <v>0.0</v>
      </c>
      <c r="S60" s="39">
        <v>0.0</v>
      </c>
      <c r="T60" s="39">
        <v>0.0</v>
      </c>
      <c r="U60" s="39">
        <v>0.0</v>
      </c>
      <c r="V60" s="39">
        <v>0.0</v>
      </c>
      <c r="W60" s="39">
        <v>0.0</v>
      </c>
      <c r="X60" s="39">
        <v>0.0</v>
      </c>
      <c r="Y60" s="39">
        <v>0.0</v>
      </c>
      <c r="Z60" s="39">
        <v>0.0</v>
      </c>
      <c r="AA60" s="39">
        <v>0.0</v>
      </c>
      <c r="AB60" s="39">
        <v>0.0</v>
      </c>
      <c r="AC60" s="39">
        <v>0.0</v>
      </c>
      <c r="AD60" s="39">
        <v>0.0</v>
      </c>
      <c r="AE60" s="39">
        <v>0.0</v>
      </c>
      <c r="AF60" s="39">
        <v>0.0</v>
      </c>
    </row>
    <row r="61" hidden="1" outlineLevel="1">
      <c r="A61" s="35" t="s">
        <v>83</v>
      </c>
      <c r="B61" s="39">
        <f t="shared" ref="B61:AF61" si="11">0.0614*B60</f>
        <v>0</v>
      </c>
      <c r="C61" s="39">
        <f t="shared" si="11"/>
        <v>0</v>
      </c>
      <c r="D61" s="39">
        <f t="shared" si="11"/>
        <v>0</v>
      </c>
      <c r="E61" s="39">
        <f t="shared" si="11"/>
        <v>0</v>
      </c>
      <c r="F61" s="39">
        <f t="shared" si="11"/>
        <v>0</v>
      </c>
      <c r="G61" s="39">
        <f t="shared" si="11"/>
        <v>0</v>
      </c>
      <c r="H61" s="39">
        <f t="shared" si="11"/>
        <v>0</v>
      </c>
      <c r="I61" s="39">
        <f t="shared" si="11"/>
        <v>0</v>
      </c>
      <c r="J61" s="39">
        <f t="shared" si="11"/>
        <v>0</v>
      </c>
      <c r="K61" s="39">
        <f t="shared" si="11"/>
        <v>0</v>
      </c>
      <c r="L61" s="39">
        <f t="shared" si="11"/>
        <v>0</v>
      </c>
      <c r="M61" s="39">
        <f t="shared" si="11"/>
        <v>0</v>
      </c>
      <c r="N61" s="39">
        <f t="shared" si="11"/>
        <v>0</v>
      </c>
      <c r="O61" s="39">
        <f t="shared" si="11"/>
        <v>0</v>
      </c>
      <c r="P61" s="39">
        <f t="shared" si="11"/>
        <v>0</v>
      </c>
      <c r="Q61" s="39">
        <f t="shared" si="11"/>
        <v>0</v>
      </c>
      <c r="R61" s="39">
        <f t="shared" si="11"/>
        <v>0</v>
      </c>
      <c r="S61" s="39">
        <f t="shared" si="11"/>
        <v>0</v>
      </c>
      <c r="T61" s="39">
        <f t="shared" si="11"/>
        <v>0</v>
      </c>
      <c r="U61" s="39">
        <f t="shared" si="11"/>
        <v>0</v>
      </c>
      <c r="V61" s="39">
        <f t="shared" si="11"/>
        <v>0</v>
      </c>
      <c r="W61" s="39">
        <f t="shared" si="11"/>
        <v>0</v>
      </c>
      <c r="X61" s="39">
        <f t="shared" si="11"/>
        <v>0</v>
      </c>
      <c r="Y61" s="39">
        <f t="shared" si="11"/>
        <v>0</v>
      </c>
      <c r="Z61" s="39">
        <f t="shared" si="11"/>
        <v>0</v>
      </c>
      <c r="AA61" s="39">
        <f t="shared" si="11"/>
        <v>0</v>
      </c>
      <c r="AB61" s="39">
        <f t="shared" si="11"/>
        <v>0</v>
      </c>
      <c r="AC61" s="39">
        <f t="shared" si="11"/>
        <v>0</v>
      </c>
      <c r="AD61" s="39">
        <f t="shared" si="11"/>
        <v>0</v>
      </c>
      <c r="AE61" s="39">
        <f t="shared" si="11"/>
        <v>0</v>
      </c>
      <c r="AF61" s="39">
        <f t="shared" si="11"/>
        <v>0</v>
      </c>
    </row>
    <row r="62" hidden="1" outlineLevel="1">
      <c r="A62" s="44" t="s">
        <v>75</v>
      </c>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row>
    <row r="63">
      <c r="A63" s="35" t="s">
        <v>95</v>
      </c>
      <c r="B63" s="49">
        <f t="shared" ref="B63:AF63" si="12">SUM(B64:B66)</f>
        <v>92.3418</v>
      </c>
      <c r="C63" s="49">
        <f t="shared" si="12"/>
        <v>0</v>
      </c>
      <c r="D63" s="49">
        <f t="shared" si="12"/>
        <v>0</v>
      </c>
      <c r="E63" s="49">
        <f t="shared" si="12"/>
        <v>316.2972</v>
      </c>
      <c r="F63" s="49">
        <f t="shared" si="12"/>
        <v>30.7806</v>
      </c>
      <c r="G63" s="49">
        <f t="shared" si="12"/>
        <v>0</v>
      </c>
      <c r="H63" s="49">
        <f t="shared" si="12"/>
        <v>228.201</v>
      </c>
      <c r="I63" s="49">
        <f t="shared" si="12"/>
        <v>690.01614</v>
      </c>
      <c r="J63" s="49">
        <f t="shared" si="12"/>
        <v>429.867</v>
      </c>
      <c r="K63" s="49">
        <f t="shared" si="12"/>
        <v>30.7806</v>
      </c>
      <c r="L63" s="49">
        <f t="shared" si="12"/>
        <v>813.0324</v>
      </c>
      <c r="M63" s="49">
        <f t="shared" si="12"/>
        <v>30.7806</v>
      </c>
      <c r="N63" s="49">
        <f t="shared" si="12"/>
        <v>232.4466</v>
      </c>
      <c r="O63" s="49">
        <f t="shared" si="12"/>
        <v>285.5166</v>
      </c>
      <c r="P63" s="49">
        <f t="shared" si="12"/>
        <v>317.3586</v>
      </c>
      <c r="Q63" s="49">
        <f t="shared" si="12"/>
        <v>317.3586</v>
      </c>
      <c r="R63" s="49">
        <f t="shared" si="12"/>
        <v>634.7172</v>
      </c>
      <c r="S63" s="49">
        <f t="shared" si="12"/>
        <v>0</v>
      </c>
      <c r="T63" s="49">
        <f t="shared" si="12"/>
        <v>0</v>
      </c>
      <c r="U63" s="49">
        <f t="shared" si="12"/>
        <v>61.5612</v>
      </c>
      <c r="V63" s="49">
        <f t="shared" si="12"/>
        <v>0</v>
      </c>
      <c r="W63" s="49">
        <f t="shared" si="12"/>
        <v>0</v>
      </c>
      <c r="X63" s="49">
        <f t="shared" si="12"/>
        <v>0</v>
      </c>
      <c r="Y63" s="49">
        <f t="shared" si="12"/>
        <v>317.3586</v>
      </c>
      <c r="Z63" s="49">
        <f t="shared" si="12"/>
        <v>317.3586</v>
      </c>
      <c r="AA63" s="49">
        <f t="shared" si="12"/>
        <v>0</v>
      </c>
      <c r="AB63" s="49">
        <f t="shared" si="12"/>
        <v>0</v>
      </c>
      <c r="AC63" s="49">
        <f t="shared" si="12"/>
        <v>0</v>
      </c>
      <c r="AD63" s="49">
        <f t="shared" si="12"/>
        <v>31.024722</v>
      </c>
      <c r="AE63" s="49">
        <f t="shared" si="12"/>
        <v>348.383322</v>
      </c>
      <c r="AF63" s="49">
        <f t="shared" si="12"/>
        <v>348.383322</v>
      </c>
    </row>
    <row r="64" outlineLevel="1">
      <c r="A64" s="35" t="s">
        <v>70</v>
      </c>
      <c r="B64" s="39">
        <v>87.0</v>
      </c>
      <c r="C64" s="39">
        <v>0.0</v>
      </c>
      <c r="D64" s="39">
        <v>0.0</v>
      </c>
      <c r="E64" s="39">
        <v>298.0</v>
      </c>
      <c r="F64" s="39">
        <v>29.0</v>
      </c>
      <c r="G64" s="39">
        <v>0.0</v>
      </c>
      <c r="H64" s="39">
        <v>215.0</v>
      </c>
      <c r="I64" s="39">
        <v>650.1</v>
      </c>
      <c r="J64" s="39">
        <v>405.0</v>
      </c>
      <c r="K64" s="39">
        <v>29.0</v>
      </c>
      <c r="L64" s="39">
        <v>766.0</v>
      </c>
      <c r="M64" s="39">
        <v>29.0</v>
      </c>
      <c r="N64" s="39">
        <v>219.0</v>
      </c>
      <c r="O64" s="39">
        <v>269.0</v>
      </c>
      <c r="P64" s="39">
        <v>299.0</v>
      </c>
      <c r="Q64" s="39">
        <v>299.0</v>
      </c>
      <c r="R64" s="39">
        <v>598.0</v>
      </c>
      <c r="S64" s="39">
        <v>0.0</v>
      </c>
      <c r="T64" s="39">
        <v>0.0</v>
      </c>
      <c r="U64" s="39">
        <v>58.0</v>
      </c>
      <c r="V64" s="39">
        <v>0.0</v>
      </c>
      <c r="W64" s="39">
        <v>0.0</v>
      </c>
      <c r="X64" s="39">
        <v>0.0</v>
      </c>
      <c r="Y64" s="39">
        <v>299.0</v>
      </c>
      <c r="Z64" s="39">
        <v>299.0</v>
      </c>
      <c r="AA64" s="39">
        <v>0.0</v>
      </c>
      <c r="AB64" s="39">
        <v>0.0</v>
      </c>
      <c r="AC64" s="39">
        <v>0.0</v>
      </c>
      <c r="AD64" s="39">
        <v>29.23</v>
      </c>
      <c r="AE64" s="39">
        <v>328.23</v>
      </c>
      <c r="AF64" s="39">
        <v>328.23</v>
      </c>
    </row>
    <row r="65" outlineLevel="1">
      <c r="A65" s="35" t="s">
        <v>83</v>
      </c>
      <c r="B65" s="39">
        <f t="shared" ref="B65:AF65" si="13">0.0614*B64</f>
        <v>5.3418</v>
      </c>
      <c r="C65" s="39">
        <f t="shared" si="13"/>
        <v>0</v>
      </c>
      <c r="D65" s="39">
        <f t="shared" si="13"/>
        <v>0</v>
      </c>
      <c r="E65" s="39">
        <f t="shared" si="13"/>
        <v>18.2972</v>
      </c>
      <c r="F65" s="39">
        <f t="shared" si="13"/>
        <v>1.7806</v>
      </c>
      <c r="G65" s="39">
        <f t="shared" si="13"/>
        <v>0</v>
      </c>
      <c r="H65" s="39">
        <f t="shared" si="13"/>
        <v>13.201</v>
      </c>
      <c r="I65" s="39">
        <f t="shared" si="13"/>
        <v>39.91614</v>
      </c>
      <c r="J65" s="39">
        <f t="shared" si="13"/>
        <v>24.867</v>
      </c>
      <c r="K65" s="39">
        <f t="shared" si="13"/>
        <v>1.7806</v>
      </c>
      <c r="L65" s="39">
        <f t="shared" si="13"/>
        <v>47.0324</v>
      </c>
      <c r="M65" s="39">
        <f t="shared" si="13"/>
        <v>1.7806</v>
      </c>
      <c r="N65" s="39">
        <f t="shared" si="13"/>
        <v>13.4466</v>
      </c>
      <c r="O65" s="39">
        <f t="shared" si="13"/>
        <v>16.5166</v>
      </c>
      <c r="P65" s="39">
        <f t="shared" si="13"/>
        <v>18.3586</v>
      </c>
      <c r="Q65" s="39">
        <f t="shared" si="13"/>
        <v>18.3586</v>
      </c>
      <c r="R65" s="39">
        <f t="shared" si="13"/>
        <v>36.7172</v>
      </c>
      <c r="S65" s="39">
        <f t="shared" si="13"/>
        <v>0</v>
      </c>
      <c r="T65" s="39">
        <f t="shared" si="13"/>
        <v>0</v>
      </c>
      <c r="U65" s="39">
        <f t="shared" si="13"/>
        <v>3.5612</v>
      </c>
      <c r="V65" s="39">
        <f t="shared" si="13"/>
        <v>0</v>
      </c>
      <c r="W65" s="39">
        <f t="shared" si="13"/>
        <v>0</v>
      </c>
      <c r="X65" s="39">
        <f t="shared" si="13"/>
        <v>0</v>
      </c>
      <c r="Y65" s="39">
        <f t="shared" si="13"/>
        <v>18.3586</v>
      </c>
      <c r="Z65" s="39">
        <f t="shared" si="13"/>
        <v>18.3586</v>
      </c>
      <c r="AA65" s="39">
        <f t="shared" si="13"/>
        <v>0</v>
      </c>
      <c r="AB65" s="39">
        <f t="shared" si="13"/>
        <v>0</v>
      </c>
      <c r="AC65" s="39">
        <f t="shared" si="13"/>
        <v>0</v>
      </c>
      <c r="AD65" s="39">
        <f t="shared" si="13"/>
        <v>1.794722</v>
      </c>
      <c r="AE65" s="39">
        <f t="shared" si="13"/>
        <v>20.153322</v>
      </c>
      <c r="AF65" s="39">
        <f t="shared" si="13"/>
        <v>20.153322</v>
      </c>
    </row>
    <row r="66" outlineLevel="1">
      <c r="A66" s="44" t="s">
        <v>75</v>
      </c>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row>
    <row r="67">
      <c r="A67" s="35" t="s">
        <v>96</v>
      </c>
      <c r="B67" s="49">
        <v>0.0</v>
      </c>
      <c r="C67" s="49">
        <f t="shared" ref="C67:AF67" si="14">sum(C68:C70)</f>
        <v>350.96</v>
      </c>
      <c r="D67" s="49">
        <f t="shared" si="14"/>
        <v>0</v>
      </c>
      <c r="E67" s="49">
        <f t="shared" si="14"/>
        <v>0</v>
      </c>
      <c r="F67" s="49">
        <f t="shared" si="14"/>
        <v>0</v>
      </c>
      <c r="G67" s="49">
        <f t="shared" si="14"/>
        <v>0</v>
      </c>
      <c r="H67" s="49">
        <f t="shared" si="14"/>
        <v>31.03</v>
      </c>
      <c r="I67" s="49">
        <f t="shared" si="14"/>
        <v>0</v>
      </c>
      <c r="J67" s="49">
        <f t="shared" si="14"/>
        <v>31.18</v>
      </c>
      <c r="K67" s="49">
        <f t="shared" si="14"/>
        <v>234.33</v>
      </c>
      <c r="L67" s="49">
        <f t="shared" si="14"/>
        <v>0</v>
      </c>
      <c r="M67" s="49">
        <f t="shared" si="14"/>
        <v>0</v>
      </c>
      <c r="N67" s="49">
        <f t="shared" si="14"/>
        <v>0</v>
      </c>
      <c r="O67" s="49">
        <f t="shared" si="14"/>
        <v>0</v>
      </c>
      <c r="P67" s="49">
        <f t="shared" si="14"/>
        <v>0</v>
      </c>
      <c r="Q67" s="49">
        <f t="shared" si="14"/>
        <v>0</v>
      </c>
      <c r="R67" s="49">
        <f t="shared" si="14"/>
        <v>0</v>
      </c>
      <c r="S67" s="49">
        <f t="shared" si="14"/>
        <v>0</v>
      </c>
      <c r="T67" s="49">
        <f t="shared" si="14"/>
        <v>255.73</v>
      </c>
      <c r="U67" s="49">
        <f t="shared" si="14"/>
        <v>0</v>
      </c>
      <c r="V67" s="49">
        <f t="shared" si="14"/>
        <v>239</v>
      </c>
      <c r="W67" s="49">
        <f t="shared" si="14"/>
        <v>0</v>
      </c>
      <c r="X67" s="49">
        <f t="shared" si="14"/>
        <v>0</v>
      </c>
      <c r="Y67" s="49">
        <f t="shared" si="14"/>
        <v>0</v>
      </c>
      <c r="Z67" s="49">
        <f t="shared" si="14"/>
        <v>0</v>
      </c>
      <c r="AA67" s="49">
        <f t="shared" si="14"/>
        <v>0</v>
      </c>
      <c r="AB67" s="49">
        <f t="shared" si="14"/>
        <v>316.94</v>
      </c>
      <c r="AC67" s="49">
        <f t="shared" si="14"/>
        <v>0</v>
      </c>
      <c r="AD67" s="49">
        <f t="shared" si="14"/>
        <v>0</v>
      </c>
      <c r="AE67" s="49">
        <f t="shared" si="14"/>
        <v>0</v>
      </c>
      <c r="AF67" s="49">
        <f t="shared" si="14"/>
        <v>321.43</v>
      </c>
    </row>
    <row r="68" outlineLevel="1">
      <c r="A68" s="35" t="s">
        <v>70</v>
      </c>
      <c r="B68" s="39">
        <v>0.0</v>
      </c>
      <c r="C68" s="39">
        <v>328.0</v>
      </c>
      <c r="D68" s="39">
        <v>0.0</v>
      </c>
      <c r="E68" s="39">
        <v>0.0</v>
      </c>
      <c r="F68" s="39">
        <v>0.0</v>
      </c>
      <c r="G68" s="39">
        <v>0.0</v>
      </c>
      <c r="H68" s="39">
        <v>29.0</v>
      </c>
      <c r="I68" s="39">
        <v>0.0</v>
      </c>
      <c r="J68" s="39">
        <v>29.0</v>
      </c>
      <c r="K68" s="39">
        <v>219.0</v>
      </c>
      <c r="L68" s="39">
        <v>0.0</v>
      </c>
      <c r="M68" s="39">
        <v>0.0</v>
      </c>
      <c r="N68" s="39">
        <v>0.0</v>
      </c>
      <c r="O68" s="39">
        <v>0.0</v>
      </c>
      <c r="P68" s="39">
        <v>0.0</v>
      </c>
      <c r="Q68" s="39">
        <v>0.0</v>
      </c>
      <c r="R68" s="39">
        <v>0.0</v>
      </c>
      <c r="S68" s="39">
        <v>0.0</v>
      </c>
      <c r="T68" s="39">
        <v>239.0</v>
      </c>
      <c r="U68" s="39">
        <v>0.0</v>
      </c>
      <c r="V68" s="39">
        <v>239.0</v>
      </c>
      <c r="W68" s="39">
        <v>0.0</v>
      </c>
      <c r="X68" s="39">
        <v>0.0</v>
      </c>
      <c r="Y68" s="39">
        <v>0.0</v>
      </c>
      <c r="Z68" s="39">
        <v>0.0</v>
      </c>
      <c r="AA68" s="39">
        <v>0.0</v>
      </c>
      <c r="AB68" s="39">
        <v>299.0</v>
      </c>
      <c r="AC68" s="39">
        <v>0.0</v>
      </c>
      <c r="AD68" s="39">
        <v>0.0</v>
      </c>
      <c r="AE68" s="39">
        <v>0.0</v>
      </c>
      <c r="AF68" s="39">
        <v>299.0</v>
      </c>
    </row>
    <row r="69" outlineLevel="1">
      <c r="A69" s="35" t="s">
        <v>83</v>
      </c>
      <c r="B69" s="39">
        <v>0.0</v>
      </c>
      <c r="C69" s="39">
        <v>22.96</v>
      </c>
      <c r="D69" s="39">
        <v>0.0</v>
      </c>
      <c r="E69" s="39">
        <v>0.0</v>
      </c>
      <c r="F69" s="39">
        <v>0.0</v>
      </c>
      <c r="G69" s="39">
        <v>0.0</v>
      </c>
      <c r="H69" s="39">
        <v>2.03</v>
      </c>
      <c r="I69" s="39">
        <v>0.0</v>
      </c>
      <c r="J69" s="39">
        <v>2.18</v>
      </c>
      <c r="K69" s="39">
        <v>15.33</v>
      </c>
      <c r="L69" s="39">
        <v>0.0</v>
      </c>
      <c r="M69" s="39">
        <v>0.0</v>
      </c>
      <c r="N69" s="39">
        <v>0.0</v>
      </c>
      <c r="O69" s="39">
        <v>0.0</v>
      </c>
      <c r="P69" s="39">
        <v>0.0</v>
      </c>
      <c r="Q69" s="39">
        <v>0.0</v>
      </c>
      <c r="R69" s="39">
        <v>0.0</v>
      </c>
      <c r="S69" s="39">
        <v>0.0</v>
      </c>
      <c r="T69" s="39">
        <v>16.73</v>
      </c>
      <c r="U69" s="39">
        <v>0.0</v>
      </c>
      <c r="V69" s="39">
        <v>0.0</v>
      </c>
      <c r="W69" s="39">
        <v>0.0</v>
      </c>
      <c r="X69" s="39">
        <v>0.0</v>
      </c>
      <c r="Y69" s="39">
        <v>0.0</v>
      </c>
      <c r="Z69" s="39">
        <v>0.0</v>
      </c>
      <c r="AA69" s="39">
        <v>0.0</v>
      </c>
      <c r="AB69" s="39">
        <v>17.94</v>
      </c>
      <c r="AC69" s="39">
        <v>0.0</v>
      </c>
      <c r="AD69" s="39">
        <v>0.0</v>
      </c>
      <c r="AE69" s="39">
        <v>0.0</v>
      </c>
      <c r="AF69" s="39">
        <v>22.43</v>
      </c>
    </row>
    <row r="70" outlineLevel="1">
      <c r="A70" s="44" t="s">
        <v>75</v>
      </c>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row>
    <row r="71">
      <c r="A71" s="44" t="s">
        <v>97</v>
      </c>
    </row>
    <row r="72" collapsed="1">
      <c r="A72" s="35" t="s">
        <v>98</v>
      </c>
      <c r="B72" s="39">
        <f t="shared" ref="B72:AF72" si="15">SUM(B73:B74)</f>
        <v>0</v>
      </c>
      <c r="C72" s="39">
        <f t="shared" si="15"/>
        <v>0</v>
      </c>
      <c r="D72" s="39">
        <f t="shared" si="15"/>
        <v>0</v>
      </c>
      <c r="E72" s="39">
        <f t="shared" si="15"/>
        <v>0</v>
      </c>
      <c r="F72" s="39">
        <f t="shared" si="15"/>
        <v>0</v>
      </c>
      <c r="G72" s="39">
        <f t="shared" si="15"/>
        <v>0</v>
      </c>
      <c r="H72" s="39">
        <f t="shared" si="15"/>
        <v>0</v>
      </c>
      <c r="I72" s="39">
        <f t="shared" si="15"/>
        <v>0</v>
      </c>
      <c r="J72" s="39">
        <f t="shared" si="15"/>
        <v>0</v>
      </c>
      <c r="K72" s="39">
        <f t="shared" si="15"/>
        <v>0</v>
      </c>
      <c r="L72" s="39">
        <f t="shared" si="15"/>
        <v>0</v>
      </c>
      <c r="M72" s="39">
        <f t="shared" si="15"/>
        <v>0</v>
      </c>
      <c r="N72" s="39">
        <f t="shared" si="15"/>
        <v>0</v>
      </c>
      <c r="O72" s="39">
        <f t="shared" si="15"/>
        <v>0</v>
      </c>
      <c r="P72" s="39">
        <f t="shared" si="15"/>
        <v>0</v>
      </c>
      <c r="Q72" s="39">
        <f t="shared" si="15"/>
        <v>0</v>
      </c>
      <c r="R72" s="39">
        <f t="shared" si="15"/>
        <v>0</v>
      </c>
      <c r="S72" s="39">
        <f t="shared" si="15"/>
        <v>0</v>
      </c>
      <c r="T72" s="39">
        <f t="shared" si="15"/>
        <v>0</v>
      </c>
      <c r="U72" s="39">
        <f t="shared" si="15"/>
        <v>0</v>
      </c>
      <c r="V72" s="39">
        <f t="shared" si="15"/>
        <v>0</v>
      </c>
      <c r="W72" s="39">
        <f t="shared" si="15"/>
        <v>0</v>
      </c>
      <c r="X72" s="39">
        <f t="shared" si="15"/>
        <v>0</v>
      </c>
      <c r="Y72" s="39">
        <f t="shared" si="15"/>
        <v>0</v>
      </c>
      <c r="Z72" s="39">
        <f t="shared" si="15"/>
        <v>0</v>
      </c>
      <c r="AA72" s="39">
        <f t="shared" si="15"/>
        <v>0</v>
      </c>
      <c r="AB72" s="39">
        <f t="shared" si="15"/>
        <v>0</v>
      </c>
      <c r="AC72" s="39">
        <f t="shared" si="15"/>
        <v>0</v>
      </c>
      <c r="AD72" s="39">
        <f t="shared" si="15"/>
        <v>0</v>
      </c>
      <c r="AE72" s="39">
        <f t="shared" si="15"/>
        <v>0</v>
      </c>
      <c r="AF72" s="39">
        <f t="shared" si="15"/>
        <v>0</v>
      </c>
    </row>
    <row r="73" hidden="1" outlineLevel="1">
      <c r="A73" s="35" t="s">
        <v>70</v>
      </c>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row>
    <row r="74" hidden="1" outlineLevel="1">
      <c r="A74" s="35" t="s">
        <v>83</v>
      </c>
      <c r="B74" s="39">
        <f t="shared" ref="B74:AF74" si="16">0.0614*B73</f>
        <v>0</v>
      </c>
      <c r="C74" s="39">
        <f t="shared" si="16"/>
        <v>0</v>
      </c>
      <c r="D74" s="39">
        <f t="shared" si="16"/>
        <v>0</v>
      </c>
      <c r="E74" s="39">
        <f t="shared" si="16"/>
        <v>0</v>
      </c>
      <c r="F74" s="39">
        <f t="shared" si="16"/>
        <v>0</v>
      </c>
      <c r="G74" s="39">
        <f t="shared" si="16"/>
        <v>0</v>
      </c>
      <c r="H74" s="39">
        <f t="shared" si="16"/>
        <v>0</v>
      </c>
      <c r="I74" s="39">
        <f t="shared" si="16"/>
        <v>0</v>
      </c>
      <c r="J74" s="39">
        <f t="shared" si="16"/>
        <v>0</v>
      </c>
      <c r="K74" s="39">
        <f t="shared" si="16"/>
        <v>0</v>
      </c>
      <c r="L74" s="39">
        <f t="shared" si="16"/>
        <v>0</v>
      </c>
      <c r="M74" s="39">
        <f t="shared" si="16"/>
        <v>0</v>
      </c>
      <c r="N74" s="39">
        <f t="shared" si="16"/>
        <v>0</v>
      </c>
      <c r="O74" s="39">
        <f t="shared" si="16"/>
        <v>0</v>
      </c>
      <c r="P74" s="39">
        <f t="shared" si="16"/>
        <v>0</v>
      </c>
      <c r="Q74" s="39">
        <f t="shared" si="16"/>
        <v>0</v>
      </c>
      <c r="R74" s="39">
        <f t="shared" si="16"/>
        <v>0</v>
      </c>
      <c r="S74" s="39">
        <f t="shared" si="16"/>
        <v>0</v>
      </c>
      <c r="T74" s="39">
        <f t="shared" si="16"/>
        <v>0</v>
      </c>
      <c r="U74" s="39">
        <f t="shared" si="16"/>
        <v>0</v>
      </c>
      <c r="V74" s="39">
        <f t="shared" si="16"/>
        <v>0</v>
      </c>
      <c r="W74" s="39">
        <f t="shared" si="16"/>
        <v>0</v>
      </c>
      <c r="X74" s="39">
        <f t="shared" si="16"/>
        <v>0</v>
      </c>
      <c r="Y74" s="39">
        <f t="shared" si="16"/>
        <v>0</v>
      </c>
      <c r="Z74" s="39">
        <f t="shared" si="16"/>
        <v>0</v>
      </c>
      <c r="AA74" s="39">
        <f t="shared" si="16"/>
        <v>0</v>
      </c>
      <c r="AB74" s="39">
        <f t="shared" si="16"/>
        <v>0</v>
      </c>
      <c r="AC74" s="39">
        <f t="shared" si="16"/>
        <v>0</v>
      </c>
      <c r="AD74" s="39">
        <f t="shared" si="16"/>
        <v>0</v>
      </c>
      <c r="AE74" s="39">
        <f t="shared" si="16"/>
        <v>0</v>
      </c>
      <c r="AF74" s="39">
        <f t="shared" si="16"/>
        <v>0</v>
      </c>
    </row>
    <row r="75" hidden="1" outlineLevel="1">
      <c r="A75" s="44" t="s">
        <v>75</v>
      </c>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row>
    <row r="76" collapsed="1">
      <c r="A76" s="35" t="s">
        <v>99</v>
      </c>
      <c r="B76" s="39">
        <f t="shared" ref="B76:AF76" si="17">SUM(B77:B79)</f>
        <v>0</v>
      </c>
      <c r="C76" s="39">
        <f t="shared" si="17"/>
        <v>0</v>
      </c>
      <c r="D76" s="39">
        <f t="shared" si="17"/>
        <v>0</v>
      </c>
      <c r="E76" s="39">
        <f t="shared" si="17"/>
        <v>0</v>
      </c>
      <c r="F76" s="39">
        <f t="shared" si="17"/>
        <v>0</v>
      </c>
      <c r="G76" s="39">
        <f t="shared" si="17"/>
        <v>0</v>
      </c>
      <c r="H76" s="39">
        <f t="shared" si="17"/>
        <v>0</v>
      </c>
      <c r="I76" s="39">
        <f t="shared" si="17"/>
        <v>0</v>
      </c>
      <c r="J76" s="39">
        <f t="shared" si="17"/>
        <v>0</v>
      </c>
      <c r="K76" s="39">
        <f t="shared" si="17"/>
        <v>0</v>
      </c>
      <c r="L76" s="39">
        <f t="shared" si="17"/>
        <v>0</v>
      </c>
      <c r="M76" s="39">
        <f t="shared" si="17"/>
        <v>0</v>
      </c>
      <c r="N76" s="39">
        <f t="shared" si="17"/>
        <v>0</v>
      </c>
      <c r="O76" s="39">
        <f t="shared" si="17"/>
        <v>0</v>
      </c>
      <c r="P76" s="39">
        <f t="shared" si="17"/>
        <v>0</v>
      </c>
      <c r="Q76" s="39">
        <f t="shared" si="17"/>
        <v>0</v>
      </c>
      <c r="R76" s="39">
        <f t="shared" si="17"/>
        <v>0</v>
      </c>
      <c r="S76" s="39">
        <f t="shared" si="17"/>
        <v>0</v>
      </c>
      <c r="T76" s="39">
        <f t="shared" si="17"/>
        <v>0</v>
      </c>
      <c r="U76" s="39">
        <f t="shared" si="17"/>
        <v>0</v>
      </c>
      <c r="V76" s="39">
        <f t="shared" si="17"/>
        <v>0</v>
      </c>
      <c r="W76" s="39">
        <f t="shared" si="17"/>
        <v>0</v>
      </c>
      <c r="X76" s="39">
        <f t="shared" si="17"/>
        <v>0</v>
      </c>
      <c r="Y76" s="39">
        <f t="shared" si="17"/>
        <v>0</v>
      </c>
      <c r="Z76" s="39">
        <f t="shared" si="17"/>
        <v>0</v>
      </c>
      <c r="AA76" s="39">
        <f t="shared" si="17"/>
        <v>0</v>
      </c>
      <c r="AB76" s="39">
        <f t="shared" si="17"/>
        <v>0</v>
      </c>
      <c r="AC76" s="39">
        <f t="shared" si="17"/>
        <v>0</v>
      </c>
      <c r="AD76" s="39">
        <f t="shared" si="17"/>
        <v>0</v>
      </c>
      <c r="AE76" s="39">
        <f t="shared" si="17"/>
        <v>0</v>
      </c>
      <c r="AF76" s="39">
        <f t="shared" si="17"/>
        <v>0</v>
      </c>
    </row>
    <row r="77" hidden="1" outlineLevel="1">
      <c r="A77" s="35" t="s">
        <v>70</v>
      </c>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row>
    <row r="78" hidden="1" outlineLevel="1">
      <c r="A78" s="35" t="s">
        <v>83</v>
      </c>
      <c r="B78" s="39">
        <f t="shared" ref="B78:AF78" si="18">0.0614*B77</f>
        <v>0</v>
      </c>
      <c r="C78" s="39">
        <f t="shared" si="18"/>
        <v>0</v>
      </c>
      <c r="D78" s="39">
        <f t="shared" si="18"/>
        <v>0</v>
      </c>
      <c r="E78" s="39">
        <f t="shared" si="18"/>
        <v>0</v>
      </c>
      <c r="F78" s="39">
        <f t="shared" si="18"/>
        <v>0</v>
      </c>
      <c r="G78" s="39">
        <f t="shared" si="18"/>
        <v>0</v>
      </c>
      <c r="H78" s="39">
        <f t="shared" si="18"/>
        <v>0</v>
      </c>
      <c r="I78" s="39">
        <f t="shared" si="18"/>
        <v>0</v>
      </c>
      <c r="J78" s="39">
        <f t="shared" si="18"/>
        <v>0</v>
      </c>
      <c r="K78" s="39">
        <f t="shared" si="18"/>
        <v>0</v>
      </c>
      <c r="L78" s="39">
        <f t="shared" si="18"/>
        <v>0</v>
      </c>
      <c r="M78" s="39">
        <f t="shared" si="18"/>
        <v>0</v>
      </c>
      <c r="N78" s="39">
        <f t="shared" si="18"/>
        <v>0</v>
      </c>
      <c r="O78" s="39">
        <f t="shared" si="18"/>
        <v>0</v>
      </c>
      <c r="P78" s="39">
        <f t="shared" si="18"/>
        <v>0</v>
      </c>
      <c r="Q78" s="39">
        <f t="shared" si="18"/>
        <v>0</v>
      </c>
      <c r="R78" s="39">
        <f t="shared" si="18"/>
        <v>0</v>
      </c>
      <c r="S78" s="39">
        <f t="shared" si="18"/>
        <v>0</v>
      </c>
      <c r="T78" s="39">
        <f t="shared" si="18"/>
        <v>0</v>
      </c>
      <c r="U78" s="39">
        <f t="shared" si="18"/>
        <v>0</v>
      </c>
      <c r="V78" s="39">
        <f t="shared" si="18"/>
        <v>0</v>
      </c>
      <c r="W78" s="39">
        <f t="shared" si="18"/>
        <v>0</v>
      </c>
      <c r="X78" s="39">
        <f t="shared" si="18"/>
        <v>0</v>
      </c>
      <c r="Y78" s="39">
        <f t="shared" si="18"/>
        <v>0</v>
      </c>
      <c r="Z78" s="39">
        <f t="shared" si="18"/>
        <v>0</v>
      </c>
      <c r="AA78" s="39">
        <f t="shared" si="18"/>
        <v>0</v>
      </c>
      <c r="AB78" s="39">
        <f t="shared" si="18"/>
        <v>0</v>
      </c>
      <c r="AC78" s="39">
        <f t="shared" si="18"/>
        <v>0</v>
      </c>
      <c r="AD78" s="39">
        <f t="shared" si="18"/>
        <v>0</v>
      </c>
      <c r="AE78" s="39">
        <f t="shared" si="18"/>
        <v>0</v>
      </c>
      <c r="AF78" s="39">
        <f t="shared" si="18"/>
        <v>0</v>
      </c>
    </row>
    <row r="79" hidden="1" outlineLevel="1">
      <c r="A79" s="44" t="s">
        <v>75</v>
      </c>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row>
    <row r="80" collapsed="1">
      <c r="A80" s="35" t="s">
        <v>100</v>
      </c>
      <c r="B80" s="39">
        <f t="shared" ref="B80:AF80" si="19">SUM(B81:B83)</f>
        <v>0</v>
      </c>
      <c r="C80" s="39">
        <f t="shared" si="19"/>
        <v>0</v>
      </c>
      <c r="D80" s="39">
        <f t="shared" si="19"/>
        <v>0</v>
      </c>
      <c r="E80" s="39">
        <f t="shared" si="19"/>
        <v>0</v>
      </c>
      <c r="F80" s="39">
        <f t="shared" si="19"/>
        <v>0</v>
      </c>
      <c r="G80" s="39">
        <f t="shared" si="19"/>
        <v>0</v>
      </c>
      <c r="H80" s="39">
        <f t="shared" si="19"/>
        <v>0</v>
      </c>
      <c r="I80" s="39">
        <f t="shared" si="19"/>
        <v>0</v>
      </c>
      <c r="J80" s="39">
        <f t="shared" si="19"/>
        <v>0</v>
      </c>
      <c r="K80" s="39">
        <f t="shared" si="19"/>
        <v>0</v>
      </c>
      <c r="L80" s="39">
        <f t="shared" si="19"/>
        <v>0</v>
      </c>
      <c r="M80" s="39">
        <f t="shared" si="19"/>
        <v>0</v>
      </c>
      <c r="N80" s="39">
        <f t="shared" si="19"/>
        <v>0</v>
      </c>
      <c r="O80" s="39">
        <f t="shared" si="19"/>
        <v>0</v>
      </c>
      <c r="P80" s="39">
        <f t="shared" si="19"/>
        <v>0</v>
      </c>
      <c r="Q80" s="39">
        <f t="shared" si="19"/>
        <v>0</v>
      </c>
      <c r="R80" s="39">
        <f t="shared" si="19"/>
        <v>0</v>
      </c>
      <c r="S80" s="39">
        <f t="shared" si="19"/>
        <v>0</v>
      </c>
      <c r="T80" s="39">
        <f t="shared" si="19"/>
        <v>0</v>
      </c>
      <c r="U80" s="39">
        <f t="shared" si="19"/>
        <v>0</v>
      </c>
      <c r="V80" s="39">
        <f t="shared" si="19"/>
        <v>0</v>
      </c>
      <c r="W80" s="39">
        <f t="shared" si="19"/>
        <v>0</v>
      </c>
      <c r="X80" s="39">
        <f t="shared" si="19"/>
        <v>0</v>
      </c>
      <c r="Y80" s="39">
        <f t="shared" si="19"/>
        <v>0</v>
      </c>
      <c r="Z80" s="39">
        <f t="shared" si="19"/>
        <v>0</v>
      </c>
      <c r="AA80" s="39">
        <f t="shared" si="19"/>
        <v>0</v>
      </c>
      <c r="AB80" s="39">
        <f t="shared" si="19"/>
        <v>0</v>
      </c>
      <c r="AC80" s="39">
        <f t="shared" si="19"/>
        <v>0</v>
      </c>
      <c r="AD80" s="39">
        <f t="shared" si="19"/>
        <v>0</v>
      </c>
      <c r="AE80" s="39">
        <f t="shared" si="19"/>
        <v>0</v>
      </c>
      <c r="AF80" s="39">
        <f t="shared" si="19"/>
        <v>0</v>
      </c>
    </row>
    <row r="81" hidden="1" outlineLevel="1">
      <c r="A81" s="35" t="s">
        <v>70</v>
      </c>
      <c r="B81" s="39">
        <v>0.0</v>
      </c>
      <c r="C81" s="39">
        <v>0.0</v>
      </c>
      <c r="D81" s="39">
        <v>0.0</v>
      </c>
      <c r="E81" s="39">
        <v>0.0</v>
      </c>
      <c r="F81" s="39">
        <v>0.0</v>
      </c>
      <c r="G81" s="39">
        <v>0.0</v>
      </c>
      <c r="H81" s="39">
        <v>0.0</v>
      </c>
      <c r="I81" s="39">
        <v>0.0</v>
      </c>
      <c r="J81" s="39">
        <v>0.0</v>
      </c>
      <c r="K81" s="39">
        <v>0.0</v>
      </c>
      <c r="L81" s="39">
        <v>0.0</v>
      </c>
      <c r="M81" s="39">
        <v>0.0</v>
      </c>
      <c r="N81" s="39">
        <v>0.0</v>
      </c>
      <c r="O81" s="39">
        <v>0.0</v>
      </c>
      <c r="P81" s="39">
        <v>0.0</v>
      </c>
      <c r="Q81" s="39">
        <v>0.0</v>
      </c>
      <c r="R81" s="39">
        <v>0.0</v>
      </c>
      <c r="S81" s="39">
        <v>0.0</v>
      </c>
      <c r="T81" s="39">
        <v>0.0</v>
      </c>
      <c r="U81" s="39">
        <v>0.0</v>
      </c>
      <c r="V81" s="39">
        <v>0.0</v>
      </c>
      <c r="W81" s="39">
        <v>0.0</v>
      </c>
      <c r="X81" s="39">
        <v>0.0</v>
      </c>
      <c r="Y81" s="39">
        <v>0.0</v>
      </c>
      <c r="Z81" s="39">
        <v>0.0</v>
      </c>
      <c r="AA81" s="39">
        <v>0.0</v>
      </c>
      <c r="AB81" s="39">
        <v>0.0</v>
      </c>
      <c r="AC81" s="39">
        <v>0.0</v>
      </c>
      <c r="AD81" s="39">
        <v>0.0</v>
      </c>
      <c r="AE81" s="39">
        <v>0.0</v>
      </c>
      <c r="AF81" s="39">
        <v>0.0</v>
      </c>
    </row>
    <row r="82" hidden="1" outlineLevel="1">
      <c r="A82" s="35" t="s">
        <v>83</v>
      </c>
      <c r="B82" s="39">
        <f t="shared" ref="B82:AF82" si="20">0.0614*B81</f>
        <v>0</v>
      </c>
      <c r="C82" s="39">
        <f t="shared" si="20"/>
        <v>0</v>
      </c>
      <c r="D82" s="39">
        <f t="shared" si="20"/>
        <v>0</v>
      </c>
      <c r="E82" s="39">
        <f t="shared" si="20"/>
        <v>0</v>
      </c>
      <c r="F82" s="39">
        <f t="shared" si="20"/>
        <v>0</v>
      </c>
      <c r="G82" s="39">
        <f t="shared" si="20"/>
        <v>0</v>
      </c>
      <c r="H82" s="39">
        <f t="shared" si="20"/>
        <v>0</v>
      </c>
      <c r="I82" s="39">
        <f t="shared" si="20"/>
        <v>0</v>
      </c>
      <c r="J82" s="39">
        <f t="shared" si="20"/>
        <v>0</v>
      </c>
      <c r="K82" s="39">
        <f t="shared" si="20"/>
        <v>0</v>
      </c>
      <c r="L82" s="39">
        <f t="shared" si="20"/>
        <v>0</v>
      </c>
      <c r="M82" s="39">
        <f t="shared" si="20"/>
        <v>0</v>
      </c>
      <c r="N82" s="39">
        <f t="shared" si="20"/>
        <v>0</v>
      </c>
      <c r="O82" s="39">
        <f t="shared" si="20"/>
        <v>0</v>
      </c>
      <c r="P82" s="39">
        <f t="shared" si="20"/>
        <v>0</v>
      </c>
      <c r="Q82" s="39">
        <f t="shared" si="20"/>
        <v>0</v>
      </c>
      <c r="R82" s="39">
        <f t="shared" si="20"/>
        <v>0</v>
      </c>
      <c r="S82" s="39">
        <f t="shared" si="20"/>
        <v>0</v>
      </c>
      <c r="T82" s="39">
        <f t="shared" si="20"/>
        <v>0</v>
      </c>
      <c r="U82" s="39">
        <f t="shared" si="20"/>
        <v>0</v>
      </c>
      <c r="V82" s="39">
        <f t="shared" si="20"/>
        <v>0</v>
      </c>
      <c r="W82" s="39">
        <f t="shared" si="20"/>
        <v>0</v>
      </c>
      <c r="X82" s="39">
        <f t="shared" si="20"/>
        <v>0</v>
      </c>
      <c r="Y82" s="39">
        <f t="shared" si="20"/>
        <v>0</v>
      </c>
      <c r="Z82" s="39">
        <f t="shared" si="20"/>
        <v>0</v>
      </c>
      <c r="AA82" s="39">
        <f t="shared" si="20"/>
        <v>0</v>
      </c>
      <c r="AB82" s="39">
        <f t="shared" si="20"/>
        <v>0</v>
      </c>
      <c r="AC82" s="39">
        <f t="shared" si="20"/>
        <v>0</v>
      </c>
      <c r="AD82" s="39">
        <f t="shared" si="20"/>
        <v>0</v>
      </c>
      <c r="AE82" s="39">
        <f t="shared" si="20"/>
        <v>0</v>
      </c>
      <c r="AF82" s="39">
        <f t="shared" si="20"/>
        <v>0</v>
      </c>
    </row>
    <row r="83" hidden="1" outlineLevel="1">
      <c r="A83" s="44" t="s">
        <v>75</v>
      </c>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row>
    <row r="84">
      <c r="A84" s="52" t="s">
        <v>101</v>
      </c>
      <c r="B84" s="53">
        <f t="shared" ref="B84:AF84" si="21">sum(B51,B55,B59,B63,B67)</f>
        <v>3798.69753</v>
      </c>
      <c r="C84" s="53">
        <f t="shared" si="21"/>
        <v>4027.628372</v>
      </c>
      <c r="D84" s="53">
        <f t="shared" si="21"/>
        <v>5659.299888</v>
      </c>
      <c r="E84" s="53">
        <f t="shared" si="21"/>
        <v>2686.382172</v>
      </c>
      <c r="F84" s="53">
        <f t="shared" si="21"/>
        <v>2415.7464</v>
      </c>
      <c r="G84" s="53">
        <f t="shared" si="21"/>
        <v>2344.600758</v>
      </c>
      <c r="H84" s="53">
        <f t="shared" si="21"/>
        <v>5147.965102</v>
      </c>
      <c r="I84" s="53">
        <f t="shared" si="21"/>
        <v>2548.495698</v>
      </c>
      <c r="J84" s="53">
        <f t="shared" si="21"/>
        <v>3294.953158</v>
      </c>
      <c r="K84" s="53">
        <f t="shared" si="21"/>
        <v>3532.057344</v>
      </c>
      <c r="L84" s="53">
        <f t="shared" si="21"/>
        <v>6374.704716</v>
      </c>
      <c r="M84" s="53">
        <f t="shared" si="21"/>
        <v>1942.362</v>
      </c>
      <c r="N84" s="53">
        <f t="shared" si="21"/>
        <v>1518.852786</v>
      </c>
      <c r="O84" s="53">
        <f t="shared" si="21"/>
        <v>2766.995502</v>
      </c>
      <c r="P84" s="53">
        <f t="shared" si="21"/>
        <v>5361.046488</v>
      </c>
      <c r="Q84" s="53">
        <f t="shared" si="21"/>
        <v>2998.40193</v>
      </c>
      <c r="R84" s="53">
        <f t="shared" si="21"/>
        <v>4796.434758</v>
      </c>
      <c r="S84" s="53">
        <f t="shared" si="21"/>
        <v>4629.784344</v>
      </c>
      <c r="T84" s="53">
        <f t="shared" si="21"/>
        <v>2961.2386</v>
      </c>
      <c r="U84" s="53">
        <f t="shared" si="21"/>
        <v>20166.58939</v>
      </c>
      <c r="V84" s="53">
        <f t="shared" si="21"/>
        <v>5535.386</v>
      </c>
      <c r="W84" s="53">
        <f t="shared" si="21"/>
        <v>3691.538586</v>
      </c>
      <c r="X84" s="53">
        <f t="shared" si="21"/>
        <v>3467.5938</v>
      </c>
      <c r="Y84" s="53">
        <f t="shared" si="21"/>
        <v>3911.259</v>
      </c>
      <c r="Z84" s="53">
        <f t="shared" si="21"/>
        <v>4972.659</v>
      </c>
      <c r="AA84" s="53">
        <f t="shared" si="21"/>
        <v>2518.7022</v>
      </c>
      <c r="AB84" s="53">
        <f t="shared" si="21"/>
        <v>3996.8138</v>
      </c>
      <c r="AC84" s="53">
        <f t="shared" si="21"/>
        <v>4376.1522</v>
      </c>
      <c r="AD84" s="53">
        <f t="shared" si="21"/>
        <v>2314.096122</v>
      </c>
      <c r="AE84" s="53">
        <f t="shared" si="21"/>
        <v>5901.628122</v>
      </c>
      <c r="AF84" s="53">
        <f t="shared" si="21"/>
        <v>6639.126922</v>
      </c>
    </row>
    <row r="85">
      <c r="A85" s="52" t="s">
        <v>102</v>
      </c>
      <c r="B85" s="53">
        <f t="shared" ref="B85:AF85" si="22">sum(B72,B76,B80)</f>
        <v>0</v>
      </c>
      <c r="C85" s="53">
        <f t="shared" si="22"/>
        <v>0</v>
      </c>
      <c r="D85" s="53">
        <f t="shared" si="22"/>
        <v>0</v>
      </c>
      <c r="E85" s="53">
        <f t="shared" si="22"/>
        <v>0</v>
      </c>
      <c r="F85" s="53">
        <f t="shared" si="22"/>
        <v>0</v>
      </c>
      <c r="G85" s="53">
        <f t="shared" si="22"/>
        <v>0</v>
      </c>
      <c r="H85" s="53">
        <f t="shared" si="22"/>
        <v>0</v>
      </c>
      <c r="I85" s="53">
        <f t="shared" si="22"/>
        <v>0</v>
      </c>
      <c r="J85" s="53">
        <f t="shared" si="22"/>
        <v>0</v>
      </c>
      <c r="K85" s="53">
        <f t="shared" si="22"/>
        <v>0</v>
      </c>
      <c r="L85" s="53">
        <f t="shared" si="22"/>
        <v>0</v>
      </c>
      <c r="M85" s="53">
        <f t="shared" si="22"/>
        <v>0</v>
      </c>
      <c r="N85" s="53">
        <f t="shared" si="22"/>
        <v>0</v>
      </c>
      <c r="O85" s="53">
        <f t="shared" si="22"/>
        <v>0</v>
      </c>
      <c r="P85" s="53">
        <f t="shared" si="22"/>
        <v>0</v>
      </c>
      <c r="Q85" s="53">
        <f t="shared" si="22"/>
        <v>0</v>
      </c>
      <c r="R85" s="53">
        <f t="shared" si="22"/>
        <v>0</v>
      </c>
      <c r="S85" s="53">
        <f t="shared" si="22"/>
        <v>0</v>
      </c>
      <c r="T85" s="53">
        <f t="shared" si="22"/>
        <v>0</v>
      </c>
      <c r="U85" s="53">
        <f t="shared" si="22"/>
        <v>0</v>
      </c>
      <c r="V85" s="53">
        <f t="shared" si="22"/>
        <v>0</v>
      </c>
      <c r="W85" s="53">
        <f t="shared" si="22"/>
        <v>0</v>
      </c>
      <c r="X85" s="53">
        <f t="shared" si="22"/>
        <v>0</v>
      </c>
      <c r="Y85" s="53">
        <f t="shared" si="22"/>
        <v>0</v>
      </c>
      <c r="Z85" s="53">
        <f t="shared" si="22"/>
        <v>0</v>
      </c>
      <c r="AA85" s="53">
        <f t="shared" si="22"/>
        <v>0</v>
      </c>
      <c r="AB85" s="53">
        <f t="shared" si="22"/>
        <v>0</v>
      </c>
      <c r="AC85" s="53">
        <f t="shared" si="22"/>
        <v>0</v>
      </c>
      <c r="AD85" s="53">
        <f t="shared" si="22"/>
        <v>0</v>
      </c>
      <c r="AE85" s="53">
        <f t="shared" si="22"/>
        <v>0</v>
      </c>
      <c r="AF85" s="53">
        <f t="shared" si="22"/>
        <v>0</v>
      </c>
    </row>
    <row r="86">
      <c r="A86" s="42" t="s">
        <v>103</v>
      </c>
      <c r="B86" s="43">
        <f t="shared" ref="B86:AF86" si="23">B84+B85</f>
        <v>3798.69753</v>
      </c>
      <c r="C86" s="43">
        <f t="shared" si="23"/>
        <v>4027.628372</v>
      </c>
      <c r="D86" s="43">
        <f t="shared" si="23"/>
        <v>5659.299888</v>
      </c>
      <c r="E86" s="43">
        <f t="shared" si="23"/>
        <v>2686.382172</v>
      </c>
      <c r="F86" s="43">
        <f t="shared" si="23"/>
        <v>2415.7464</v>
      </c>
      <c r="G86" s="43">
        <f t="shared" si="23"/>
        <v>2344.600758</v>
      </c>
      <c r="H86" s="43">
        <f t="shared" si="23"/>
        <v>5147.965102</v>
      </c>
      <c r="I86" s="43">
        <f t="shared" si="23"/>
        <v>2548.495698</v>
      </c>
      <c r="J86" s="43">
        <f t="shared" si="23"/>
        <v>3294.953158</v>
      </c>
      <c r="K86" s="43">
        <f t="shared" si="23"/>
        <v>3532.057344</v>
      </c>
      <c r="L86" s="43">
        <f t="shared" si="23"/>
        <v>6374.704716</v>
      </c>
      <c r="M86" s="43">
        <f t="shared" si="23"/>
        <v>1942.362</v>
      </c>
      <c r="N86" s="43">
        <f t="shared" si="23"/>
        <v>1518.852786</v>
      </c>
      <c r="O86" s="43">
        <f t="shared" si="23"/>
        <v>2766.995502</v>
      </c>
      <c r="P86" s="43">
        <f t="shared" si="23"/>
        <v>5361.046488</v>
      </c>
      <c r="Q86" s="43">
        <f t="shared" si="23"/>
        <v>2998.40193</v>
      </c>
      <c r="R86" s="43">
        <f t="shared" si="23"/>
        <v>4796.434758</v>
      </c>
      <c r="S86" s="43">
        <f t="shared" si="23"/>
        <v>4629.784344</v>
      </c>
      <c r="T86" s="43">
        <f t="shared" si="23"/>
        <v>2961.2386</v>
      </c>
      <c r="U86" s="43">
        <f t="shared" si="23"/>
        <v>20166.58939</v>
      </c>
      <c r="V86" s="43">
        <f t="shared" si="23"/>
        <v>5535.386</v>
      </c>
      <c r="W86" s="43">
        <f t="shared" si="23"/>
        <v>3691.538586</v>
      </c>
      <c r="X86" s="43">
        <f t="shared" si="23"/>
        <v>3467.5938</v>
      </c>
      <c r="Y86" s="43">
        <f t="shared" si="23"/>
        <v>3911.259</v>
      </c>
      <c r="Z86" s="43">
        <f t="shared" si="23"/>
        <v>4972.659</v>
      </c>
      <c r="AA86" s="43">
        <f t="shared" si="23"/>
        <v>2518.7022</v>
      </c>
      <c r="AB86" s="43">
        <f t="shared" si="23"/>
        <v>3996.8138</v>
      </c>
      <c r="AC86" s="43">
        <f t="shared" si="23"/>
        <v>4376.1522</v>
      </c>
      <c r="AD86" s="43">
        <f t="shared" si="23"/>
        <v>2314.096122</v>
      </c>
      <c r="AE86" s="43">
        <f t="shared" si="23"/>
        <v>5901.628122</v>
      </c>
      <c r="AF86" s="43">
        <f t="shared" si="23"/>
        <v>6639.126922</v>
      </c>
    </row>
    <row r="88" collapsed="1">
      <c r="A88" s="31" t="s">
        <v>104</v>
      </c>
    </row>
    <row r="89" hidden="1" outlineLevel="1">
      <c r="A89" s="54" t="s">
        <v>105</v>
      </c>
      <c r="B89" s="55">
        <f>'App - P&amp;L'!B90</f>
        <v>2677.7805</v>
      </c>
      <c r="C89" s="55">
        <f>'App - P&amp;L'!C90</f>
        <v>2792.3945</v>
      </c>
      <c r="D89" s="55">
        <f>'App - P&amp;L'!D90</f>
        <v>705.075</v>
      </c>
      <c r="E89" s="55">
        <f>'App - P&amp;L'!E90</f>
        <v>1004.309</v>
      </c>
      <c r="F89" s="55">
        <f>'App - P&amp;L'!F90</f>
        <v>1126.981</v>
      </c>
      <c r="G89" s="55">
        <f>'App - P&amp;L'!G90</f>
        <v>242.2075</v>
      </c>
      <c r="H89" s="55">
        <f>'App - P&amp;L'!H90</f>
        <v>685.2105</v>
      </c>
      <c r="I89" s="55">
        <f>'App - P&amp;L'!I90</f>
        <v>698.6575</v>
      </c>
      <c r="J89" s="55">
        <f>'App - P&amp;L'!J90</f>
        <v>493.374</v>
      </c>
      <c r="K89" s="55">
        <f>'App - P&amp;L'!K90</f>
        <v>870.043</v>
      </c>
      <c r="L89" s="55">
        <f>'App - P&amp;L'!L90</f>
        <v>1347.794</v>
      </c>
      <c r="M89" s="55">
        <f>'App - P&amp;L'!M90</f>
        <v>1025.3805</v>
      </c>
      <c r="N89" s="55">
        <f>'App - P&amp;L'!N90</f>
        <v>837.4455</v>
      </c>
      <c r="O89" s="55">
        <f>'App - P&amp;L'!O90</f>
        <v>549.712</v>
      </c>
      <c r="P89" s="55">
        <f>'App - P&amp;L'!P90</f>
        <v>629.0425</v>
      </c>
      <c r="Q89" s="55">
        <f>'App - P&amp;L'!Q90</f>
        <v>646.408</v>
      </c>
      <c r="R89" s="55">
        <f>'App - P&amp;L'!R90</f>
        <v>586.4405</v>
      </c>
      <c r="S89" s="55">
        <f>'App - P&amp;L'!S90</f>
        <v>759.6365</v>
      </c>
      <c r="T89" s="55">
        <f>'App - P&amp;L'!T90</f>
        <v>877.3615</v>
      </c>
      <c r="U89" s="55">
        <f>'App - P&amp;L'!U90</f>
        <v>706.877</v>
      </c>
      <c r="V89" s="55">
        <f>'App - P&amp;L'!V90</f>
        <v>854.4625</v>
      </c>
      <c r="W89" s="55">
        <f>'App - P&amp;L'!W90</f>
        <v>807.5595</v>
      </c>
      <c r="X89" s="55">
        <f>'App - P&amp;L'!X90</f>
        <v>531.743</v>
      </c>
      <c r="Y89" s="55">
        <f>'App - P&amp;L'!Y90</f>
        <v>668.3125</v>
      </c>
      <c r="Z89" s="55">
        <f>'App - P&amp;L'!Z90</f>
        <v>764.1755</v>
      </c>
      <c r="AA89" s="55">
        <f>'App - P&amp;L'!AA90</f>
        <v>1097.588</v>
      </c>
      <c r="AB89" s="55">
        <f>'App - P&amp;L'!AB90</f>
        <v>529.8475</v>
      </c>
      <c r="AC89" s="55">
        <f>'App - P&amp;L'!AC90</f>
        <v>1132.115</v>
      </c>
      <c r="AD89" s="55">
        <f>'App - P&amp;L'!AD90</f>
        <v>907.647</v>
      </c>
      <c r="AE89" s="55">
        <f>'App - P&amp;L'!AE90</f>
        <v>956.2415</v>
      </c>
      <c r="AF89" s="55">
        <f>'App - P&amp;L'!AF90</f>
        <v>785.944</v>
      </c>
    </row>
    <row r="90" hidden="1" outlineLevel="1">
      <c r="A90" s="54" t="s">
        <v>106</v>
      </c>
      <c r="B90" s="55">
        <f>'App - P&amp;L'!B91</f>
        <v>7466.906215</v>
      </c>
      <c r="C90" s="55">
        <f>'App - P&amp;L'!C91</f>
        <v>5844.207598</v>
      </c>
      <c r="D90" s="55">
        <f>'App - P&amp;L'!D91</f>
        <v>2488.062476</v>
      </c>
      <c r="E90" s="55">
        <f>'App - P&amp;L'!E91</f>
        <v>3471.976224</v>
      </c>
      <c r="F90" s="55">
        <f>'App - P&amp;L'!F91</f>
        <v>3843.491266</v>
      </c>
      <c r="G90" s="55">
        <f>'App - P&amp;L'!G91</f>
        <v>3499.979131</v>
      </c>
      <c r="H90" s="55">
        <f>'App - P&amp;L'!H91</f>
        <v>3241.1893</v>
      </c>
      <c r="I90" s="55">
        <f>'App - P&amp;L'!I91</f>
        <v>2351.932345</v>
      </c>
      <c r="J90" s="55">
        <f>'App - P&amp;L'!J91</f>
        <v>1956.920911</v>
      </c>
      <c r="K90" s="55">
        <f>'App - P&amp;L'!K91</f>
        <v>2774.193348</v>
      </c>
      <c r="L90" s="55">
        <f>'App - P&amp;L'!L91</f>
        <v>3190.530083</v>
      </c>
      <c r="M90" s="55">
        <f>'App - P&amp;L'!M91</f>
        <v>3576.725923</v>
      </c>
      <c r="N90" s="55">
        <f>'App - P&amp;L'!N91</f>
        <v>3101.106763</v>
      </c>
      <c r="O90" s="55">
        <f>'App - P&amp;L'!O91</f>
        <v>2112.369314</v>
      </c>
      <c r="P90" s="55">
        <f>'App - P&amp;L'!P91</f>
        <v>2763.078122</v>
      </c>
      <c r="Q90" s="55">
        <f>'App - P&amp;L'!Q91</f>
        <v>2206.777781</v>
      </c>
      <c r="R90" s="55">
        <f>'App - P&amp;L'!R91</f>
        <v>1653.01491</v>
      </c>
      <c r="S90" s="55">
        <f>'App - P&amp;L'!S91</f>
        <v>2117.174377</v>
      </c>
      <c r="T90" s="55">
        <f>'App - P&amp;L'!T91</f>
        <v>2555.98968</v>
      </c>
      <c r="U90" s="55">
        <f>'App - P&amp;L'!U91</f>
        <v>2390.865292</v>
      </c>
      <c r="V90" s="55">
        <f>'App - P&amp;L'!V91</f>
        <v>2224.873669</v>
      </c>
      <c r="W90" s="55">
        <f>'App - P&amp;L'!W91</f>
        <v>2284.113985</v>
      </c>
      <c r="X90" s="55">
        <f>'App - P&amp;L'!X91</f>
        <v>1981.719277</v>
      </c>
      <c r="Y90" s="55">
        <f>'App - P&amp;L'!Y91</f>
        <v>1835.455117</v>
      </c>
      <c r="Z90" s="55">
        <f>'App - P&amp;L'!Z91</f>
        <v>2611.15081</v>
      </c>
      <c r="AA90" s="55">
        <f>'App - P&amp;L'!AA91</f>
        <v>3186.544136</v>
      </c>
      <c r="AB90" s="55">
        <f>'App - P&amp;L'!AB91</f>
        <v>3520.477436</v>
      </c>
      <c r="AC90" s="55">
        <f>'App - P&amp;L'!AC91</f>
        <v>1986.917209</v>
      </c>
      <c r="AD90" s="55">
        <f>'App - P&amp;L'!AD91</f>
        <v>1982.306033</v>
      </c>
      <c r="AE90" s="55">
        <f>'App - P&amp;L'!AE91</f>
        <v>3354.776255</v>
      </c>
      <c r="AF90" s="55">
        <f>'App - P&amp;L'!AF91</f>
        <v>2206.813094</v>
      </c>
    </row>
    <row r="91" hidden="1" outlineLevel="1">
      <c r="A91" s="54" t="s">
        <v>107</v>
      </c>
      <c r="B91" s="55">
        <f>'App - P&amp;L'!B67</f>
        <v>3672.652163</v>
      </c>
      <c r="C91" s="55">
        <f>'App - P&amp;L'!C67</f>
        <v>2997.435899</v>
      </c>
      <c r="D91" s="55">
        <f>'App - P&amp;L'!D67</f>
        <v>1190.73749</v>
      </c>
      <c r="E91" s="55">
        <f>'App - P&amp;L'!E67</f>
        <v>1665.22081</v>
      </c>
      <c r="F91" s="55">
        <f>'App - P&amp;L'!F67</f>
        <v>1846.089542</v>
      </c>
      <c r="G91" s="55">
        <f>'App - P&amp;L'!G67</f>
        <v>1542.733556</v>
      </c>
      <c r="H91" s="55">
        <f>'App - P&amp;L'!H67</f>
        <v>1510.000629</v>
      </c>
      <c r="I91" s="55">
        <f>'App - P&amp;L'!I67</f>
        <v>1131.263505</v>
      </c>
      <c r="J91" s="55">
        <f>'App - P&amp;L'!J67</f>
        <v>925.7463903</v>
      </c>
      <c r="K91" s="55">
        <f>'App - P&amp;L'!K67</f>
        <v>1342.477006</v>
      </c>
      <c r="L91" s="55">
        <f>'App - P&amp;L'!L67</f>
        <v>1605.216035</v>
      </c>
      <c r="M91" s="55">
        <f>'App - P&amp;L'!M67</f>
        <v>1713.832038</v>
      </c>
      <c r="N91" s="55">
        <f>'App - P&amp;L'!N67</f>
        <v>1476.830256</v>
      </c>
      <c r="O91" s="55">
        <f>'App - P&amp;L'!O67</f>
        <v>1002.309135</v>
      </c>
      <c r="P91" s="55">
        <f>'App - P&amp;L'!P67</f>
        <v>1295.183838</v>
      </c>
      <c r="Q91" s="55">
        <f>'App - P&amp;L'!Q67</f>
        <v>1059.833906</v>
      </c>
      <c r="R91" s="55">
        <f>'App - P&amp;L'!R67</f>
        <v>811.9244616</v>
      </c>
      <c r="S91" s="55">
        <f>'App - P&amp;L'!S67</f>
        <v>1041.413947</v>
      </c>
      <c r="T91" s="55">
        <f>'App - P&amp;L'!T67</f>
        <v>1250.252648</v>
      </c>
      <c r="U91" s="55">
        <f>'App - P&amp;L'!U67</f>
        <v>1149.399554</v>
      </c>
      <c r="V91" s="55">
        <f>'App - P&amp;L'!V67</f>
        <v>1104.304787</v>
      </c>
      <c r="W91" s="55">
        <f>'App - P&amp;L'!W67</f>
        <v>1121.416493</v>
      </c>
      <c r="X91" s="55">
        <f>'App - P&amp;L'!X67</f>
        <v>943.1452614</v>
      </c>
      <c r="Y91" s="55">
        <f>'App - P&amp;L'!Y67</f>
        <v>904.5611217</v>
      </c>
      <c r="Z91" s="55">
        <f>'App - P&amp;L'!Z67</f>
        <v>1253.919133</v>
      </c>
      <c r="AA91" s="55">
        <f>'App - P&amp;L'!AA67</f>
        <v>1559.353773</v>
      </c>
      <c r="AB91" s="55">
        <f>'App - P&amp;L'!AB67</f>
        <v>1602.278544</v>
      </c>
      <c r="AC91" s="55">
        <f>'App - P&amp;L'!AC67</f>
        <v>1051.320947</v>
      </c>
      <c r="AD91" s="55">
        <f>'App - P&amp;L'!AD67</f>
        <v>1009.732728</v>
      </c>
      <c r="AE91" s="55">
        <f>'App - P&amp;L'!AE67</f>
        <v>1606.509752</v>
      </c>
      <c r="AF91" s="55">
        <f>'App - P&amp;L'!AF67</f>
        <v>1084.47304</v>
      </c>
    </row>
    <row r="92" hidden="1" outlineLevel="1">
      <c r="A92" s="54" t="s">
        <v>108</v>
      </c>
      <c r="B92" s="55">
        <f>'App - P&amp;L'!B68</f>
        <v>0</v>
      </c>
      <c r="C92" s="55">
        <f>'App - P&amp;L'!C68</f>
        <v>0</v>
      </c>
      <c r="D92" s="55">
        <f>'App - P&amp;L'!D68</f>
        <v>0</v>
      </c>
      <c r="E92" s="55">
        <f>'App - P&amp;L'!E68</f>
        <v>0</v>
      </c>
      <c r="F92" s="55">
        <f>'App - P&amp;L'!F68</f>
        <v>0</v>
      </c>
      <c r="G92" s="55">
        <f>'App - P&amp;L'!G68</f>
        <v>0</v>
      </c>
      <c r="H92" s="55">
        <f>'App - P&amp;L'!H68</f>
        <v>0</v>
      </c>
      <c r="I92" s="55">
        <f>'App - P&amp;L'!I68</f>
        <v>0</v>
      </c>
      <c r="J92" s="55">
        <f>'App - P&amp;L'!J68</f>
        <v>0</v>
      </c>
      <c r="K92" s="55">
        <f>'App - P&amp;L'!K68</f>
        <v>0</v>
      </c>
      <c r="L92" s="55">
        <f>'App - P&amp;L'!L68</f>
        <v>0</v>
      </c>
      <c r="M92" s="55">
        <f>'App - P&amp;L'!M68</f>
        <v>0</v>
      </c>
      <c r="N92" s="55">
        <f>'App - P&amp;L'!N68</f>
        <v>0</v>
      </c>
      <c r="O92" s="55">
        <f>'App - P&amp;L'!O68</f>
        <v>0</v>
      </c>
      <c r="P92" s="55">
        <f>'App - P&amp;L'!P68</f>
        <v>0</v>
      </c>
      <c r="Q92" s="55">
        <f>'App - P&amp;L'!Q68</f>
        <v>0</v>
      </c>
      <c r="R92" s="55">
        <f>'App - P&amp;L'!R68</f>
        <v>0</v>
      </c>
      <c r="S92" s="55">
        <f>'App - P&amp;L'!S68</f>
        <v>0</v>
      </c>
      <c r="T92" s="55">
        <f>'App - P&amp;L'!T68</f>
        <v>0</v>
      </c>
      <c r="U92" s="55">
        <f>'App - P&amp;L'!U68</f>
        <v>0</v>
      </c>
      <c r="V92" s="55">
        <f>'App - P&amp;L'!V68</f>
        <v>0</v>
      </c>
      <c r="W92" s="55">
        <f>'App - P&amp;L'!W68</f>
        <v>0</v>
      </c>
      <c r="X92" s="55">
        <f>'App - P&amp;L'!X68</f>
        <v>0</v>
      </c>
      <c r="Y92" s="55">
        <f>'App - P&amp;L'!Y68</f>
        <v>0</v>
      </c>
      <c r="Z92" s="55">
        <f>'App - P&amp;L'!Z68</f>
        <v>0</v>
      </c>
      <c r="AA92" s="55">
        <f>'App - P&amp;L'!AA68</f>
        <v>0</v>
      </c>
      <c r="AB92" s="55">
        <f>'App - P&amp;L'!AB68</f>
        <v>0</v>
      </c>
      <c r="AC92" s="55">
        <f>'App - P&amp;L'!AC68</f>
        <v>0</v>
      </c>
      <c r="AD92" s="55">
        <f>'App - P&amp;L'!AD68</f>
        <v>0</v>
      </c>
      <c r="AE92" s="55">
        <f>'App - P&amp;L'!AE68</f>
        <v>0</v>
      </c>
      <c r="AF92" s="55">
        <f>'App - P&amp;L'!AF68</f>
        <v>0</v>
      </c>
    </row>
    <row r="93">
      <c r="A93" s="42" t="s">
        <v>109</v>
      </c>
      <c r="B93" s="56">
        <f t="shared" ref="B93:AF93" si="24">sum(B89:B92)</f>
        <v>13817.33888</v>
      </c>
      <c r="C93" s="56">
        <f t="shared" si="24"/>
        <v>11634.038</v>
      </c>
      <c r="D93" s="56">
        <f t="shared" si="24"/>
        <v>4383.874966</v>
      </c>
      <c r="E93" s="56">
        <f t="shared" si="24"/>
        <v>6141.506034</v>
      </c>
      <c r="F93" s="56">
        <f t="shared" si="24"/>
        <v>6816.561808</v>
      </c>
      <c r="G93" s="56">
        <f t="shared" si="24"/>
        <v>5284.920187</v>
      </c>
      <c r="H93" s="56">
        <f t="shared" si="24"/>
        <v>5436.400429</v>
      </c>
      <c r="I93" s="56">
        <f t="shared" si="24"/>
        <v>4181.85335</v>
      </c>
      <c r="J93" s="56">
        <f t="shared" si="24"/>
        <v>3376.041301</v>
      </c>
      <c r="K93" s="56">
        <f t="shared" si="24"/>
        <v>4986.713354</v>
      </c>
      <c r="L93" s="56">
        <f t="shared" si="24"/>
        <v>6143.540118</v>
      </c>
      <c r="M93" s="56">
        <f t="shared" si="24"/>
        <v>6315.938461</v>
      </c>
      <c r="N93" s="56">
        <f t="shared" si="24"/>
        <v>5415.382519</v>
      </c>
      <c r="O93" s="56">
        <f t="shared" si="24"/>
        <v>3664.390449</v>
      </c>
      <c r="P93" s="56">
        <f t="shared" si="24"/>
        <v>4687.30446</v>
      </c>
      <c r="Q93" s="56">
        <f t="shared" si="24"/>
        <v>3913.019687</v>
      </c>
      <c r="R93" s="56">
        <f t="shared" si="24"/>
        <v>3051.379872</v>
      </c>
      <c r="S93" s="56">
        <f t="shared" si="24"/>
        <v>3918.224824</v>
      </c>
      <c r="T93" s="56">
        <f t="shared" si="24"/>
        <v>4683.603828</v>
      </c>
      <c r="U93" s="56">
        <f t="shared" si="24"/>
        <v>4247.141846</v>
      </c>
      <c r="V93" s="56">
        <f t="shared" si="24"/>
        <v>4183.640956</v>
      </c>
      <c r="W93" s="56">
        <f t="shared" si="24"/>
        <v>4213.089978</v>
      </c>
      <c r="X93" s="56">
        <f t="shared" si="24"/>
        <v>3456.607538</v>
      </c>
      <c r="Y93" s="56">
        <f t="shared" si="24"/>
        <v>3408.328739</v>
      </c>
      <c r="Z93" s="56">
        <f t="shared" si="24"/>
        <v>4629.245443</v>
      </c>
      <c r="AA93" s="56">
        <f t="shared" si="24"/>
        <v>5843.485909</v>
      </c>
      <c r="AB93" s="56">
        <f t="shared" si="24"/>
        <v>5652.60348</v>
      </c>
      <c r="AC93" s="56">
        <f t="shared" si="24"/>
        <v>4170.353155</v>
      </c>
      <c r="AD93" s="56">
        <f t="shared" si="24"/>
        <v>3899.685761</v>
      </c>
      <c r="AE93" s="56">
        <f t="shared" si="24"/>
        <v>5917.527507</v>
      </c>
      <c r="AF93" s="56">
        <f t="shared" si="24"/>
        <v>4077.230134</v>
      </c>
    </row>
    <row r="95">
      <c r="A95" s="57" t="s">
        <v>110</v>
      </c>
      <c r="B95" s="58">
        <f t="shared" ref="B95:AF95" si="25">B98+B105+B112+B118</f>
        <v>42</v>
      </c>
      <c r="C95" s="58">
        <f t="shared" si="25"/>
        <v>53</v>
      </c>
      <c r="D95" s="58">
        <f t="shared" si="25"/>
        <v>51</v>
      </c>
      <c r="E95" s="58">
        <f t="shared" si="25"/>
        <v>42</v>
      </c>
      <c r="F95" s="58">
        <f t="shared" si="25"/>
        <v>51</v>
      </c>
      <c r="G95" s="58">
        <f t="shared" si="25"/>
        <v>43</v>
      </c>
      <c r="H95" s="58">
        <f t="shared" si="25"/>
        <v>191</v>
      </c>
      <c r="I95" s="58">
        <f t="shared" si="25"/>
        <v>222</v>
      </c>
      <c r="J95" s="58">
        <f t="shared" si="25"/>
        <v>137</v>
      </c>
      <c r="K95" s="58">
        <f t="shared" si="25"/>
        <v>47</v>
      </c>
      <c r="L95" s="58">
        <f t="shared" si="25"/>
        <v>52</v>
      </c>
      <c r="M95" s="58">
        <f t="shared" si="25"/>
        <v>55</v>
      </c>
      <c r="N95" s="58">
        <f t="shared" si="25"/>
        <v>50</v>
      </c>
      <c r="O95" s="58">
        <f t="shared" si="25"/>
        <v>49</v>
      </c>
      <c r="P95" s="58">
        <f t="shared" si="25"/>
        <v>28</v>
      </c>
      <c r="Q95" s="58">
        <f t="shared" si="25"/>
        <v>38</v>
      </c>
      <c r="R95" s="58">
        <f t="shared" si="25"/>
        <v>49</v>
      </c>
      <c r="S95" s="58">
        <f t="shared" si="25"/>
        <v>56</v>
      </c>
      <c r="T95" s="58">
        <f t="shared" si="25"/>
        <v>52</v>
      </c>
      <c r="U95" s="58">
        <f t="shared" si="25"/>
        <v>61</v>
      </c>
      <c r="V95" s="58">
        <f t="shared" si="25"/>
        <v>50</v>
      </c>
      <c r="W95" s="58">
        <f t="shared" si="25"/>
        <v>87</v>
      </c>
      <c r="X95" s="58">
        <f t="shared" si="25"/>
        <v>72</v>
      </c>
      <c r="Y95" s="58">
        <f t="shared" si="25"/>
        <v>64</v>
      </c>
      <c r="Z95" s="58">
        <f t="shared" si="25"/>
        <v>78</v>
      </c>
      <c r="AA95" s="58">
        <f t="shared" si="25"/>
        <v>63</v>
      </c>
      <c r="AB95" s="58">
        <f t="shared" si="25"/>
        <v>68</v>
      </c>
      <c r="AC95" s="58">
        <f t="shared" si="25"/>
        <v>77</v>
      </c>
      <c r="AD95" s="58">
        <f t="shared" si="25"/>
        <v>55</v>
      </c>
      <c r="AE95" s="58">
        <f t="shared" si="25"/>
        <v>55</v>
      </c>
      <c r="AF95" s="58">
        <f t="shared" si="25"/>
        <v>58</v>
      </c>
    </row>
    <row r="96">
      <c r="A96" s="31" t="s">
        <v>111</v>
      </c>
      <c r="B96" s="59">
        <f t="shared" ref="B96:AF96" si="26">sum(B97,B104)</f>
        <v>91</v>
      </c>
      <c r="C96" s="59">
        <f t="shared" si="26"/>
        <v>59</v>
      </c>
      <c r="D96" s="59">
        <f t="shared" si="26"/>
        <v>79</v>
      </c>
      <c r="E96" s="59">
        <f t="shared" si="26"/>
        <v>59</v>
      </c>
      <c r="F96" s="59">
        <f t="shared" si="26"/>
        <v>71</v>
      </c>
      <c r="G96" s="59">
        <f t="shared" si="26"/>
        <v>63</v>
      </c>
      <c r="H96" s="59">
        <f t="shared" si="26"/>
        <v>58</v>
      </c>
      <c r="I96" s="59">
        <f t="shared" si="26"/>
        <v>58</v>
      </c>
      <c r="J96" s="59">
        <f t="shared" si="26"/>
        <v>66</v>
      </c>
      <c r="K96" s="59">
        <f t="shared" si="26"/>
        <v>54</v>
      </c>
      <c r="L96" s="59">
        <f t="shared" si="26"/>
        <v>54</v>
      </c>
      <c r="M96" s="59">
        <f t="shared" si="26"/>
        <v>88</v>
      </c>
      <c r="N96" s="59">
        <f t="shared" si="26"/>
        <v>61</v>
      </c>
      <c r="O96" s="59">
        <f t="shared" si="26"/>
        <v>60</v>
      </c>
      <c r="P96" s="59">
        <f t="shared" si="26"/>
        <v>58</v>
      </c>
      <c r="Q96" s="59">
        <f t="shared" si="26"/>
        <v>67</v>
      </c>
      <c r="R96" s="59">
        <f t="shared" si="26"/>
        <v>77</v>
      </c>
      <c r="S96" s="59">
        <f t="shared" si="26"/>
        <v>80</v>
      </c>
      <c r="T96" s="59">
        <f t="shared" si="26"/>
        <v>75</v>
      </c>
      <c r="U96" s="59">
        <f t="shared" si="26"/>
        <v>70</v>
      </c>
      <c r="V96" s="59">
        <f t="shared" si="26"/>
        <v>68</v>
      </c>
      <c r="W96" s="59">
        <f t="shared" si="26"/>
        <v>93</v>
      </c>
      <c r="X96" s="59">
        <f t="shared" si="26"/>
        <v>69</v>
      </c>
      <c r="Y96" s="59">
        <f t="shared" si="26"/>
        <v>71</v>
      </c>
      <c r="Z96" s="59">
        <f t="shared" si="26"/>
        <v>78</v>
      </c>
      <c r="AA96" s="59">
        <f t="shared" si="26"/>
        <v>93</v>
      </c>
      <c r="AB96" s="59">
        <f t="shared" si="26"/>
        <v>88</v>
      </c>
      <c r="AC96" s="59">
        <f t="shared" si="26"/>
        <v>84</v>
      </c>
      <c r="AD96" s="59">
        <f t="shared" si="26"/>
        <v>53</v>
      </c>
      <c r="AE96" s="59">
        <f t="shared" si="26"/>
        <v>297</v>
      </c>
      <c r="AF96" s="59">
        <f t="shared" si="26"/>
        <v>72</v>
      </c>
    </row>
    <row r="97">
      <c r="A97" s="44" t="s">
        <v>112</v>
      </c>
      <c r="B97" s="60">
        <v>88.0</v>
      </c>
      <c r="C97" s="60">
        <v>57.0</v>
      </c>
      <c r="D97" s="60">
        <v>77.0</v>
      </c>
      <c r="E97" s="60">
        <v>57.0</v>
      </c>
      <c r="F97" s="60">
        <v>67.0</v>
      </c>
      <c r="G97" s="60">
        <v>63.0</v>
      </c>
      <c r="H97" s="60">
        <v>56.0</v>
      </c>
      <c r="I97" s="60">
        <v>53.0</v>
      </c>
      <c r="J97" s="60">
        <v>61.0</v>
      </c>
      <c r="K97" s="60">
        <v>52.0</v>
      </c>
      <c r="L97" s="60">
        <v>51.0</v>
      </c>
      <c r="M97" s="60">
        <v>85.0</v>
      </c>
      <c r="N97" s="60">
        <v>58.0</v>
      </c>
      <c r="O97" s="60">
        <v>53.0</v>
      </c>
      <c r="P97" s="60">
        <v>56.0</v>
      </c>
      <c r="Q97" s="60">
        <v>65.0</v>
      </c>
      <c r="R97" s="60">
        <v>75.0</v>
      </c>
      <c r="S97" s="60">
        <v>74.0</v>
      </c>
      <c r="T97" s="60">
        <v>71.0</v>
      </c>
      <c r="U97" s="60">
        <v>68.0</v>
      </c>
      <c r="V97" s="60">
        <v>65.0</v>
      </c>
      <c r="W97" s="60">
        <v>86.0</v>
      </c>
      <c r="X97" s="60">
        <v>64.0</v>
      </c>
      <c r="Y97" s="60">
        <v>71.0</v>
      </c>
      <c r="Z97" s="60">
        <v>75.0</v>
      </c>
      <c r="AA97" s="60">
        <v>90.0</v>
      </c>
      <c r="AB97" s="60">
        <v>84.0</v>
      </c>
      <c r="AC97" s="60">
        <v>81.0</v>
      </c>
      <c r="AD97" s="60">
        <v>52.0</v>
      </c>
      <c r="AE97" s="60">
        <v>297.0</v>
      </c>
      <c r="AF97" s="60">
        <v>67.0</v>
      </c>
    </row>
    <row r="98" outlineLevel="1">
      <c r="A98" s="35" t="s">
        <v>113</v>
      </c>
      <c r="B98" s="61">
        <f>sum('DTC US&amp;CA - P&amp;L'!B34,'DTC US&amp;CA - P&amp;L'!B38,'DTC US&amp;CA - P&amp;L'!B41)</f>
        <v>24</v>
      </c>
      <c r="C98" s="61">
        <f>sum('DTC US&amp;CA - P&amp;L'!C34,'DTC US&amp;CA - P&amp;L'!C38,'DTC US&amp;CA - P&amp;L'!C41)</f>
        <v>22</v>
      </c>
      <c r="D98" s="61">
        <f>sum('DTC US&amp;CA - P&amp;L'!D34,'DTC US&amp;CA - P&amp;L'!D38,'DTC US&amp;CA - P&amp;L'!D41)</f>
        <v>29</v>
      </c>
      <c r="E98" s="61">
        <f>sum('DTC US&amp;CA - P&amp;L'!E34,'DTC US&amp;CA - P&amp;L'!E38,'DTC US&amp;CA - P&amp;L'!E41)</f>
        <v>17</v>
      </c>
      <c r="F98" s="61">
        <f>sum('DTC US&amp;CA - P&amp;L'!F34,'DTC US&amp;CA - P&amp;L'!F38,'DTC US&amp;CA - P&amp;L'!F41)</f>
        <v>23</v>
      </c>
      <c r="G98" s="61">
        <f>sum('DTC US&amp;CA - P&amp;L'!G34,'DTC US&amp;CA - P&amp;L'!G38,'DTC US&amp;CA - P&amp;L'!G41)</f>
        <v>27</v>
      </c>
      <c r="H98" s="61">
        <f>sum('DTC US&amp;CA - P&amp;L'!H34,'DTC US&amp;CA - P&amp;L'!H38,'DTC US&amp;CA - P&amp;L'!H41)</f>
        <v>16</v>
      </c>
      <c r="I98" s="61">
        <f>sum('DTC US&amp;CA - P&amp;L'!I34,'DTC US&amp;CA - P&amp;L'!I38,'DTC US&amp;CA - P&amp;L'!I41)</f>
        <v>17</v>
      </c>
      <c r="J98" s="61">
        <f>sum('DTC US&amp;CA - P&amp;L'!J34,'DTC US&amp;CA - P&amp;L'!J38,'DTC US&amp;CA - P&amp;L'!J41)</f>
        <v>24</v>
      </c>
      <c r="K98" s="61">
        <f>sum('DTC US&amp;CA - P&amp;L'!K34,'DTC US&amp;CA - P&amp;L'!K38,'DTC US&amp;CA - P&amp;L'!K41)</f>
        <v>25</v>
      </c>
      <c r="L98" s="61">
        <f>sum('DTC US&amp;CA - P&amp;L'!L34,'DTC US&amp;CA - P&amp;L'!L38,'DTC US&amp;CA - P&amp;L'!L41)</f>
        <v>19</v>
      </c>
      <c r="M98" s="61">
        <f>sum('DTC US&amp;CA - P&amp;L'!M34,'DTC US&amp;CA - P&amp;L'!M38,'DTC US&amp;CA - P&amp;L'!M41)</f>
        <v>31</v>
      </c>
      <c r="N98" s="61">
        <f>sum('DTC US&amp;CA - P&amp;L'!N34,'DTC US&amp;CA - P&amp;L'!N38,'DTC US&amp;CA - P&amp;L'!N41)</f>
        <v>26</v>
      </c>
      <c r="O98" s="61">
        <f>sum('DTC US&amp;CA - P&amp;L'!O34,'DTC US&amp;CA - P&amp;L'!O38,'DTC US&amp;CA - P&amp;L'!O41)</f>
        <v>27</v>
      </c>
      <c r="P98" s="61">
        <f>sum('DTC US&amp;CA - P&amp;L'!P34,'DTC US&amp;CA - P&amp;L'!P38,'DTC US&amp;CA - P&amp;L'!P41)</f>
        <v>21</v>
      </c>
      <c r="Q98" s="61">
        <f>sum('DTC US&amp;CA - P&amp;L'!Q34,'DTC US&amp;CA - P&amp;L'!Q38,'DTC US&amp;CA - P&amp;L'!Q41)</f>
        <v>25</v>
      </c>
      <c r="R98" s="61">
        <f>sum('DTC US&amp;CA - P&amp;L'!R34,'DTC US&amp;CA - P&amp;L'!R38,'DTC US&amp;CA - P&amp;L'!R41)</f>
        <v>32</v>
      </c>
      <c r="S98" s="61">
        <f>sum('DTC US&amp;CA - P&amp;L'!S34,'DTC US&amp;CA - P&amp;L'!S38,'DTC US&amp;CA - P&amp;L'!S41)</f>
        <v>30</v>
      </c>
      <c r="T98" s="61">
        <f>sum('DTC US&amp;CA - P&amp;L'!T34,'DTC US&amp;CA - P&amp;L'!T38,'DTC US&amp;CA - P&amp;L'!T41)</f>
        <v>37</v>
      </c>
      <c r="U98" s="61">
        <f>sum('DTC US&amp;CA - P&amp;L'!U34,'DTC US&amp;CA - P&amp;L'!U38,'DTC US&amp;CA - P&amp;L'!U41)</f>
        <v>40</v>
      </c>
      <c r="V98" s="61">
        <f>sum('DTC US&amp;CA - P&amp;L'!V34,'DTC US&amp;CA - P&amp;L'!V38,'DTC US&amp;CA - P&amp;L'!V41)</f>
        <v>34</v>
      </c>
      <c r="W98" s="61">
        <f>sum('DTC US&amp;CA - P&amp;L'!W34,'DTC US&amp;CA - P&amp;L'!W38,'DTC US&amp;CA - P&amp;L'!W41)</f>
        <v>59</v>
      </c>
      <c r="X98" s="61">
        <f>sum('DTC US&amp;CA - P&amp;L'!X34,'DTC US&amp;CA - P&amp;L'!X38,'DTC US&amp;CA - P&amp;L'!X41)</f>
        <v>41</v>
      </c>
      <c r="Y98" s="61">
        <f>sum('DTC US&amp;CA - P&amp;L'!Y34,'DTC US&amp;CA - P&amp;L'!Y38,'DTC US&amp;CA - P&amp;L'!Y41)</f>
        <v>36</v>
      </c>
      <c r="Z98" s="61">
        <f>sum('DTC US&amp;CA - P&amp;L'!Z34,'DTC US&amp;CA - P&amp;L'!Z38,'DTC US&amp;CA - P&amp;L'!Z41)</f>
        <v>48</v>
      </c>
      <c r="AA98" s="61">
        <f>sum('DTC US&amp;CA - P&amp;L'!AA34,'DTC US&amp;CA - P&amp;L'!AA38,'DTC US&amp;CA - P&amp;L'!AA41)</f>
        <v>44</v>
      </c>
      <c r="AB98" s="61">
        <f>sum('DTC US&amp;CA - P&amp;L'!AB34,'DTC US&amp;CA - P&amp;L'!AB38,'DTC US&amp;CA - P&amp;L'!AB41)</f>
        <v>43</v>
      </c>
      <c r="AC98" s="61">
        <f>sum('DTC US&amp;CA - P&amp;L'!AC34,'DTC US&amp;CA - P&amp;L'!AC38,'DTC US&amp;CA - P&amp;L'!AC41)</f>
        <v>45</v>
      </c>
      <c r="AD98" s="61">
        <f>sum('DTC US&amp;CA - P&amp;L'!AD34,'DTC US&amp;CA - P&amp;L'!AD38,'DTC US&amp;CA - P&amp;L'!AD41)</f>
        <v>38</v>
      </c>
      <c r="AE98" s="61">
        <f>sum('DTC US&amp;CA - P&amp;L'!AE34,'DTC US&amp;CA - P&amp;L'!AE38,'DTC US&amp;CA - P&amp;L'!AE41)</f>
        <v>29</v>
      </c>
      <c r="AF98" s="61">
        <f>sum('DTC US&amp;CA - P&amp;L'!AF34,'DTC US&amp;CA - P&amp;L'!AF38,'DTC US&amp;CA - P&amp;L'!AF41)</f>
        <v>38</v>
      </c>
    </row>
    <row r="99" outlineLevel="1">
      <c r="A99" s="35" t="s">
        <v>114</v>
      </c>
      <c r="B99" s="61">
        <f>'DTC US&amp;CA - P&amp;L'!B55</f>
        <v>43</v>
      </c>
      <c r="C99" s="61">
        <f>'DTC US&amp;CA - P&amp;L'!C55</f>
        <v>24</v>
      </c>
      <c r="D99" s="61">
        <f>'DTC US&amp;CA - P&amp;L'!D55</f>
        <v>39</v>
      </c>
      <c r="E99" s="61">
        <f>'DTC US&amp;CA - P&amp;L'!E55</f>
        <v>24</v>
      </c>
      <c r="F99" s="61">
        <f>'DTC US&amp;CA - P&amp;L'!F55</f>
        <v>37</v>
      </c>
      <c r="G99" s="61">
        <f>'DTC US&amp;CA - P&amp;L'!G55</f>
        <v>42</v>
      </c>
      <c r="H99" s="61">
        <f>'DTC US&amp;CA - P&amp;L'!H55</f>
        <v>29</v>
      </c>
      <c r="I99" s="61">
        <f>'DTC US&amp;CA - P&amp;L'!I55</f>
        <v>29</v>
      </c>
      <c r="J99" s="61">
        <f>'DTC US&amp;CA - P&amp;L'!J55</f>
        <v>31</v>
      </c>
      <c r="K99" s="61">
        <f>'DTC US&amp;CA - P&amp;L'!K55</f>
        <v>30</v>
      </c>
      <c r="L99" s="61">
        <f>'DTC US&amp;CA - P&amp;L'!L55</f>
        <v>28</v>
      </c>
      <c r="M99" s="61">
        <f>'DTC US&amp;CA - P&amp;L'!M55</f>
        <v>54</v>
      </c>
      <c r="N99" s="61">
        <f>'DTC US&amp;CA - P&amp;L'!N55</f>
        <v>32</v>
      </c>
      <c r="O99" s="61">
        <f>'DTC US&amp;CA - P&amp;L'!O55</f>
        <v>25</v>
      </c>
      <c r="P99" s="61">
        <f>'DTC US&amp;CA - P&amp;L'!P55</f>
        <v>40</v>
      </c>
      <c r="Q99" s="61">
        <f>'DTC US&amp;CA - P&amp;L'!Q55</f>
        <v>31</v>
      </c>
      <c r="R99" s="61">
        <f>'DTC US&amp;CA - P&amp;L'!R55</f>
        <v>39</v>
      </c>
      <c r="S99" s="61">
        <f>'DTC US&amp;CA - P&amp;L'!S55</f>
        <v>44</v>
      </c>
      <c r="T99" s="61">
        <f>'DTC US&amp;CA - P&amp;L'!T55</f>
        <v>56</v>
      </c>
      <c r="U99" s="61">
        <f>'DTC US&amp;CA - P&amp;L'!U55</f>
        <v>43</v>
      </c>
      <c r="V99" s="61">
        <f>'DTC US&amp;CA - P&amp;L'!V55</f>
        <v>53</v>
      </c>
      <c r="W99" s="61">
        <f>'DTC US&amp;CA - P&amp;L'!W55</f>
        <v>51</v>
      </c>
      <c r="X99" s="61">
        <f>'DTC US&amp;CA - P&amp;L'!X55</f>
        <v>32</v>
      </c>
      <c r="Y99" s="61">
        <f>'DTC US&amp;CA - P&amp;L'!Y55</f>
        <v>35</v>
      </c>
      <c r="Z99" s="61">
        <f>'DTC US&amp;CA - P&amp;L'!Z55</f>
        <v>39</v>
      </c>
      <c r="AA99" s="61">
        <f>'DTC US&amp;CA - P&amp;L'!AA55</f>
        <v>38</v>
      </c>
      <c r="AB99" s="61">
        <f>'DTC US&amp;CA - P&amp;L'!AB55</f>
        <v>41</v>
      </c>
      <c r="AC99" s="61">
        <f>'DTC US&amp;CA - P&amp;L'!AC55</f>
        <v>32</v>
      </c>
      <c r="AD99" s="61">
        <f>'DTC US&amp;CA - P&amp;L'!AD55</f>
        <v>30</v>
      </c>
      <c r="AE99" s="61">
        <f>'DTC US&amp;CA - P&amp;L'!AE55</f>
        <v>22</v>
      </c>
      <c r="AF99" s="61">
        <f>'DTC US&amp;CA - P&amp;L'!AF55</f>
        <v>33</v>
      </c>
    </row>
    <row r="100" outlineLevel="1">
      <c r="A100" s="35" t="s">
        <v>115</v>
      </c>
      <c r="B100" s="44">
        <v>0.0</v>
      </c>
      <c r="C100" s="44">
        <v>0.0</v>
      </c>
      <c r="D100" s="44">
        <v>0.0</v>
      </c>
      <c r="E100" s="44">
        <v>0.0</v>
      </c>
      <c r="F100" s="44">
        <v>0.0</v>
      </c>
      <c r="G100" s="44">
        <v>0.0</v>
      </c>
      <c r="H100" s="44">
        <v>0.0</v>
      </c>
      <c r="I100" s="44">
        <v>0.0</v>
      </c>
      <c r="J100" s="44">
        <v>0.0</v>
      </c>
      <c r="K100" s="44">
        <v>0.0</v>
      </c>
      <c r="L100" s="44">
        <v>0.0</v>
      </c>
      <c r="M100" s="44">
        <v>0.0</v>
      </c>
      <c r="N100" s="44">
        <v>0.0</v>
      </c>
      <c r="O100" s="44">
        <v>0.0</v>
      </c>
      <c r="P100" s="44">
        <v>0.0</v>
      </c>
      <c r="Q100" s="44">
        <v>0.0</v>
      </c>
      <c r="R100" s="44">
        <v>0.0</v>
      </c>
      <c r="S100" s="44">
        <v>0.0</v>
      </c>
      <c r="T100" s="44">
        <v>0.0</v>
      </c>
      <c r="U100" s="44">
        <v>0.0</v>
      </c>
      <c r="V100" s="44">
        <v>0.0</v>
      </c>
      <c r="W100" s="44">
        <v>0.0</v>
      </c>
      <c r="X100" s="44">
        <v>0.0</v>
      </c>
      <c r="Y100" s="44">
        <v>0.0</v>
      </c>
      <c r="Z100" s="44">
        <v>0.0</v>
      </c>
      <c r="AA100" s="44">
        <v>0.0</v>
      </c>
      <c r="AB100" s="44">
        <v>0.0</v>
      </c>
      <c r="AC100" s="44">
        <v>0.0</v>
      </c>
      <c r="AD100" s="44">
        <v>0.0</v>
      </c>
      <c r="AE100" s="44">
        <v>0.0</v>
      </c>
      <c r="AF100" s="44">
        <v>0.0</v>
      </c>
    </row>
    <row r="101" outlineLevel="1">
      <c r="A101" s="35" t="s">
        <v>116</v>
      </c>
      <c r="B101" s="44">
        <v>8.0</v>
      </c>
      <c r="C101" s="44">
        <v>5.0</v>
      </c>
      <c r="D101" s="44">
        <v>11.0</v>
      </c>
      <c r="E101" s="44">
        <v>12.0</v>
      </c>
      <c r="F101" s="44">
        <v>11.0</v>
      </c>
      <c r="G101" s="44">
        <v>8.0</v>
      </c>
      <c r="H101" s="44">
        <v>9.0</v>
      </c>
      <c r="I101" s="44">
        <v>6.0</v>
      </c>
      <c r="J101" s="44">
        <v>11.0</v>
      </c>
      <c r="K101" s="44">
        <v>4.0</v>
      </c>
      <c r="L101" s="44">
        <v>13.0</v>
      </c>
      <c r="M101" s="44">
        <v>9.0</v>
      </c>
      <c r="N101" s="44">
        <v>3.0</v>
      </c>
      <c r="O101" s="44">
        <v>4.0</v>
      </c>
      <c r="P101" s="44">
        <v>9.0</v>
      </c>
      <c r="Q101" s="44">
        <v>8.0</v>
      </c>
      <c r="R101" s="44">
        <v>4.0</v>
      </c>
      <c r="S101" s="44">
        <v>4.0</v>
      </c>
      <c r="T101" s="44">
        <v>7.0</v>
      </c>
      <c r="U101" s="44">
        <v>6.0</v>
      </c>
      <c r="V101" s="44">
        <v>6.0</v>
      </c>
      <c r="W101" s="44">
        <v>3.0</v>
      </c>
      <c r="X101" s="44">
        <v>5.0</v>
      </c>
      <c r="Y101" s="44">
        <v>10.0</v>
      </c>
      <c r="Z101" s="44">
        <v>12.0</v>
      </c>
      <c r="AA101" s="44">
        <v>13.0</v>
      </c>
      <c r="AB101" s="44">
        <v>11.0</v>
      </c>
      <c r="AC101" s="44">
        <v>11.0</v>
      </c>
      <c r="AD101" s="44">
        <v>4.0</v>
      </c>
      <c r="AE101" s="44">
        <v>4.0</v>
      </c>
      <c r="AF101" s="44">
        <v>11.0</v>
      </c>
    </row>
    <row r="102" outlineLevel="1">
      <c r="A102" s="35" t="s">
        <v>117</v>
      </c>
      <c r="B102" s="44">
        <v>69.0</v>
      </c>
      <c r="C102" s="44">
        <v>43.0</v>
      </c>
      <c r="D102" s="44">
        <v>54.0</v>
      </c>
      <c r="E102" s="44">
        <v>38.0</v>
      </c>
      <c r="F102" s="44">
        <v>44.0</v>
      </c>
      <c r="G102" s="44">
        <v>39.0</v>
      </c>
      <c r="H102" s="44">
        <v>35.0</v>
      </c>
      <c r="I102" s="44">
        <v>36.0</v>
      </c>
      <c r="J102" s="44">
        <v>32.0</v>
      </c>
      <c r="K102" s="44">
        <v>35.0</v>
      </c>
      <c r="L102" s="44">
        <v>25.0</v>
      </c>
      <c r="M102" s="44">
        <v>51.0</v>
      </c>
      <c r="N102" s="44">
        <v>46.0</v>
      </c>
      <c r="O102" s="44">
        <v>39.0</v>
      </c>
      <c r="P102" s="44">
        <v>35.0</v>
      </c>
      <c r="Q102" s="44">
        <v>51.0</v>
      </c>
      <c r="R102" s="44">
        <v>54.0</v>
      </c>
      <c r="S102" s="44">
        <v>58.0</v>
      </c>
      <c r="T102" s="44">
        <v>46.0</v>
      </c>
      <c r="U102" s="44">
        <v>46.0</v>
      </c>
      <c r="V102" s="44">
        <v>44.0</v>
      </c>
      <c r="W102" s="44">
        <v>70.0</v>
      </c>
      <c r="X102" s="44">
        <v>51.0</v>
      </c>
      <c r="Y102" s="44">
        <v>51.0</v>
      </c>
      <c r="Z102" s="44">
        <v>56.0</v>
      </c>
      <c r="AA102" s="44">
        <v>70.0</v>
      </c>
      <c r="AB102" s="44">
        <v>67.0</v>
      </c>
      <c r="AC102" s="44">
        <v>62.0</v>
      </c>
      <c r="AD102" s="44">
        <v>38.0</v>
      </c>
      <c r="AE102" s="44">
        <v>290.0</v>
      </c>
      <c r="AF102" s="44">
        <v>48.0</v>
      </c>
    </row>
    <row r="103" outlineLevel="1">
      <c r="A103" s="35" t="s">
        <v>76</v>
      </c>
      <c r="B103" s="44">
        <v>7.0</v>
      </c>
      <c r="C103" s="44">
        <v>9.0</v>
      </c>
      <c r="D103" s="44">
        <v>10.0</v>
      </c>
      <c r="E103" s="44">
        <v>9.0</v>
      </c>
      <c r="F103" s="44">
        <v>11.0</v>
      </c>
      <c r="G103" s="44">
        <v>8.0</v>
      </c>
      <c r="H103" s="44">
        <v>3.0</v>
      </c>
      <c r="I103" s="44">
        <v>6.0</v>
      </c>
      <c r="J103" s="44">
        <v>3.0</v>
      </c>
      <c r="K103" s="44">
        <v>10.0</v>
      </c>
      <c r="L103" s="44">
        <v>6.0</v>
      </c>
      <c r="M103" s="44">
        <v>11.0</v>
      </c>
      <c r="N103" s="44">
        <v>5.0</v>
      </c>
      <c r="O103" s="44">
        <v>3.0</v>
      </c>
      <c r="P103" s="44">
        <v>6.0</v>
      </c>
      <c r="Q103" s="44">
        <v>8.0</v>
      </c>
      <c r="R103" s="44">
        <v>12.0</v>
      </c>
      <c r="S103" s="44">
        <v>9.0</v>
      </c>
      <c r="T103" s="44">
        <v>12.0</v>
      </c>
      <c r="U103" s="44">
        <v>9.0</v>
      </c>
      <c r="V103" s="44">
        <v>8.0</v>
      </c>
      <c r="W103" s="44">
        <v>12.0</v>
      </c>
      <c r="X103" s="44">
        <v>7.0</v>
      </c>
      <c r="Y103" s="44">
        <v>9.0</v>
      </c>
      <c r="Z103" s="44">
        <v>16.0</v>
      </c>
      <c r="AA103" s="44">
        <v>15.0</v>
      </c>
      <c r="AB103" s="44">
        <v>14.0</v>
      </c>
      <c r="AC103" s="44">
        <v>12.0</v>
      </c>
      <c r="AD103" s="44">
        <v>13.0</v>
      </c>
      <c r="AE103" s="44">
        <v>18.0</v>
      </c>
      <c r="AF103" s="44">
        <v>27.0</v>
      </c>
    </row>
    <row r="104" collapsed="1">
      <c r="A104" s="44" t="s">
        <v>118</v>
      </c>
      <c r="B104" s="35">
        <v>3.0</v>
      </c>
      <c r="C104" s="35">
        <v>2.0</v>
      </c>
      <c r="D104" s="35">
        <v>2.0</v>
      </c>
      <c r="E104" s="35">
        <v>2.0</v>
      </c>
      <c r="F104" s="35">
        <v>4.0</v>
      </c>
      <c r="G104" s="35">
        <v>0.0</v>
      </c>
      <c r="H104" s="35">
        <v>2.0</v>
      </c>
      <c r="I104" s="35">
        <v>5.0</v>
      </c>
      <c r="J104" s="35">
        <v>5.0</v>
      </c>
      <c r="K104" s="35">
        <v>2.0</v>
      </c>
      <c r="L104" s="35">
        <v>3.0</v>
      </c>
      <c r="M104" s="35">
        <v>3.0</v>
      </c>
      <c r="N104" s="35">
        <v>3.0</v>
      </c>
      <c r="O104" s="35">
        <v>7.0</v>
      </c>
      <c r="P104" s="35">
        <v>2.0</v>
      </c>
      <c r="Q104" s="35">
        <v>2.0</v>
      </c>
      <c r="R104" s="35">
        <v>2.0</v>
      </c>
      <c r="S104" s="35">
        <v>6.0</v>
      </c>
      <c r="T104" s="35">
        <v>4.0</v>
      </c>
      <c r="U104" s="35">
        <v>2.0</v>
      </c>
      <c r="V104" s="35">
        <v>3.0</v>
      </c>
      <c r="W104" s="35">
        <v>7.0</v>
      </c>
      <c r="X104" s="35">
        <v>5.0</v>
      </c>
      <c r="Y104" s="35">
        <v>0.0</v>
      </c>
      <c r="Z104" s="35">
        <v>3.0</v>
      </c>
      <c r="AA104" s="35">
        <v>3.0</v>
      </c>
      <c r="AB104" s="35">
        <v>4.0</v>
      </c>
      <c r="AC104" s="35">
        <v>3.0</v>
      </c>
      <c r="AD104" s="35">
        <v>1.0</v>
      </c>
      <c r="AE104" s="35">
        <v>0.0</v>
      </c>
      <c r="AF104" s="35">
        <v>5.0</v>
      </c>
    </row>
    <row r="105" hidden="1" outlineLevel="1">
      <c r="A105" s="35" t="s">
        <v>113</v>
      </c>
      <c r="B105" s="61">
        <f>sum('DTC EU - P&amp;L'!B33,'DTC EU - P&amp;L'!B37)</f>
        <v>2</v>
      </c>
      <c r="C105" s="61">
        <f>sum('DTC EU - P&amp;L'!C33,'DTC EU - P&amp;L'!C37)</f>
        <v>2</v>
      </c>
      <c r="D105" s="61">
        <f>sum('DTC EU - P&amp;L'!D33,'DTC EU - P&amp;L'!D37)</f>
        <v>1</v>
      </c>
      <c r="E105" s="61">
        <f>sum('DTC EU - P&amp;L'!E33,'DTC EU - P&amp;L'!E37)</f>
        <v>1</v>
      </c>
      <c r="F105" s="61">
        <f>sum('DTC EU - P&amp;L'!F33,'DTC EU - P&amp;L'!F37)</f>
        <v>3</v>
      </c>
      <c r="G105" s="61">
        <f>sum('DTC EU - P&amp;L'!G33,'DTC EU - P&amp;L'!G37)</f>
        <v>0</v>
      </c>
      <c r="H105" s="61">
        <f>sum('DTC EU - P&amp;L'!H33,'DTC EU - P&amp;L'!H37)</f>
        <v>1</v>
      </c>
      <c r="I105" s="61">
        <f>sum('DTC EU - P&amp;L'!I33,'DTC EU - P&amp;L'!I37)</f>
        <v>3</v>
      </c>
      <c r="J105" s="61">
        <f>sum('DTC EU - P&amp;L'!J33,'DTC EU - P&amp;L'!J37)</f>
        <v>4</v>
      </c>
      <c r="K105" s="61">
        <f>sum('DTC EU - P&amp;L'!K33,'DTC EU - P&amp;L'!K37)</f>
        <v>0</v>
      </c>
      <c r="L105" s="61">
        <f>sum('DTC EU - P&amp;L'!L33,'DTC EU - P&amp;L'!L37)</f>
        <v>1</v>
      </c>
      <c r="M105" s="61">
        <f>sum('DTC EU - P&amp;L'!M33,'DTC EU - P&amp;L'!M37)</f>
        <v>1</v>
      </c>
      <c r="N105" s="61">
        <f>sum('DTC EU - P&amp;L'!N33,'DTC EU - P&amp;L'!N37)</f>
        <v>2</v>
      </c>
      <c r="O105" s="61">
        <f>sum('DTC EU - P&amp;L'!O33,'DTC EU - P&amp;L'!O37)</f>
        <v>1</v>
      </c>
      <c r="P105" s="61">
        <f>sum('DTC EU - P&amp;L'!P33,'DTC EU - P&amp;L'!P37)</f>
        <v>1</v>
      </c>
      <c r="Q105" s="61">
        <f>sum('DTC EU - P&amp;L'!Q33,'DTC EU - P&amp;L'!Q37)</f>
        <v>2</v>
      </c>
      <c r="R105" s="61">
        <f>sum('DTC EU - P&amp;L'!R33,'DTC EU - P&amp;L'!R37)</f>
        <v>0</v>
      </c>
      <c r="S105" s="61">
        <f>sum('DTC EU - P&amp;L'!S33,'DTC EU - P&amp;L'!S37)</f>
        <v>4</v>
      </c>
      <c r="T105" s="61">
        <f>sum('DTC EU - P&amp;L'!T33,'DTC EU - P&amp;L'!T37)</f>
        <v>3</v>
      </c>
      <c r="U105" s="61">
        <f>sum('DTC EU - P&amp;L'!U33,'DTC EU - P&amp;L'!U37)</f>
        <v>1</v>
      </c>
      <c r="V105" s="61">
        <f>sum('DTC EU - P&amp;L'!V33,'DTC EU - P&amp;L'!V37)</f>
        <v>1</v>
      </c>
      <c r="W105" s="61">
        <f>sum('DTC EU - P&amp;L'!W33,'DTC EU - P&amp;L'!W37)</f>
        <v>5</v>
      </c>
      <c r="X105" s="61">
        <f>sum('DTC EU - P&amp;L'!X33,'DTC EU - P&amp;L'!X37)</f>
        <v>4</v>
      </c>
      <c r="Y105" s="61">
        <f>sum('DTC EU - P&amp;L'!Y33,'DTC EU - P&amp;L'!Y37)</f>
        <v>0</v>
      </c>
      <c r="Z105" s="61">
        <f>sum('DTC EU - P&amp;L'!Z33,'DTC EU - P&amp;L'!Z37)</f>
        <v>3</v>
      </c>
      <c r="AA105" s="61">
        <f>sum('DTC EU - P&amp;L'!AA33,'DTC EU - P&amp;L'!AA37)</f>
        <v>2</v>
      </c>
      <c r="AB105" s="61">
        <f>sum('DTC EU - P&amp;L'!AB33,'DTC EU - P&amp;L'!AB37)</f>
        <v>4</v>
      </c>
      <c r="AC105" s="61">
        <f>sum('DTC EU - P&amp;L'!AC33,'DTC EU - P&amp;L'!AC37)</f>
        <v>3</v>
      </c>
      <c r="AD105" s="61">
        <f>sum('DTC EU - P&amp;L'!AD33,'DTC EU - P&amp;L'!AD37)</f>
        <v>0</v>
      </c>
      <c r="AE105" s="61">
        <f>sum('DTC EU - P&amp;L'!AE33,'DTC EU - P&amp;L'!AE37)</f>
        <v>0</v>
      </c>
      <c r="AF105" s="61">
        <f>sum('DTC EU - P&amp;L'!AF33,'DTC EU - P&amp;L'!AF37)</f>
        <v>2</v>
      </c>
    </row>
    <row r="106" hidden="1" outlineLevel="1">
      <c r="A106" s="35" t="s">
        <v>114</v>
      </c>
      <c r="B106" s="61">
        <f>'DTC EU - P&amp;L'!B51</f>
        <v>1</v>
      </c>
      <c r="C106" s="61">
        <f>'DTC EU - P&amp;L'!C51</f>
        <v>4</v>
      </c>
      <c r="D106" s="61">
        <f>'DTC EU - P&amp;L'!D51</f>
        <v>2</v>
      </c>
      <c r="E106" s="61">
        <f>'DTC EU - P&amp;L'!E51</f>
        <v>3</v>
      </c>
      <c r="F106" s="61">
        <f>'DTC EU - P&amp;L'!F51</f>
        <v>3</v>
      </c>
      <c r="G106" s="61">
        <f>'DTC EU - P&amp;L'!G51</f>
        <v>0</v>
      </c>
      <c r="H106" s="61">
        <f>'DTC EU - P&amp;L'!H51</f>
        <v>4</v>
      </c>
      <c r="I106" s="61">
        <f>'DTC EU - P&amp;L'!I51</f>
        <v>8</v>
      </c>
      <c r="J106" s="61">
        <f>'DTC EU - P&amp;L'!J51</f>
        <v>4</v>
      </c>
      <c r="K106" s="61">
        <f>'DTC EU - P&amp;L'!K51</f>
        <v>2</v>
      </c>
      <c r="L106" s="61">
        <f>'DTC EU - P&amp;L'!L51</f>
        <v>4</v>
      </c>
      <c r="M106" s="61">
        <f>'DTC EU - P&amp;L'!M51</f>
        <v>2</v>
      </c>
      <c r="N106" s="61">
        <f>'DTC EU - P&amp;L'!N51</f>
        <v>3</v>
      </c>
      <c r="O106" s="61">
        <f>'DTC EU - P&amp;L'!O51</f>
        <v>5</v>
      </c>
      <c r="P106" s="61">
        <f>'DTC EU - P&amp;L'!P51</f>
        <v>3</v>
      </c>
      <c r="Q106" s="61">
        <f>'DTC EU - P&amp;L'!Q51</f>
        <v>3</v>
      </c>
      <c r="R106" s="61">
        <f>'DTC EU - P&amp;L'!R51</f>
        <v>4</v>
      </c>
      <c r="S106" s="61">
        <f>'DTC EU - P&amp;L'!S51</f>
        <v>8</v>
      </c>
      <c r="T106" s="61">
        <f>'DTC EU - P&amp;L'!T51</f>
        <v>4</v>
      </c>
      <c r="U106" s="61">
        <f>'DTC EU - P&amp;L'!U51</f>
        <v>3</v>
      </c>
      <c r="V106" s="61">
        <f>'DTC EU - P&amp;L'!V51</f>
        <v>5</v>
      </c>
      <c r="W106" s="61">
        <f>'DTC EU - P&amp;L'!W51</f>
        <v>13</v>
      </c>
      <c r="X106" s="61">
        <f>'DTC EU - P&amp;L'!X51</f>
        <v>7</v>
      </c>
      <c r="Y106" s="61">
        <f>'DTC EU - P&amp;L'!Y51</f>
        <v>0</v>
      </c>
      <c r="Z106" s="61">
        <f>'DTC EU - P&amp;L'!Z51</f>
        <v>4</v>
      </c>
      <c r="AA106" s="61">
        <f>'DTC EU - P&amp;L'!AA51</f>
        <v>7</v>
      </c>
      <c r="AB106" s="61">
        <f>'DTC EU - P&amp;L'!AB51</f>
        <v>11</v>
      </c>
      <c r="AC106" s="61">
        <f>'DTC EU - P&amp;L'!AC51</f>
        <v>4</v>
      </c>
      <c r="AD106" s="61">
        <f>'DTC EU - P&amp;L'!AD51</f>
        <v>2</v>
      </c>
      <c r="AE106" s="61">
        <f>'DTC EU - P&amp;L'!AE51</f>
        <v>0</v>
      </c>
      <c r="AF106" s="61">
        <f>'DTC EU - P&amp;L'!AF51</f>
        <v>7</v>
      </c>
    </row>
    <row r="107" hidden="1" outlineLevel="1">
      <c r="A107" s="35" t="s">
        <v>115</v>
      </c>
      <c r="B107" s="44">
        <v>0.0</v>
      </c>
      <c r="C107" s="44">
        <v>0.0</v>
      </c>
      <c r="D107" s="44">
        <v>0.0</v>
      </c>
      <c r="E107" s="44">
        <v>0.0</v>
      </c>
      <c r="F107" s="44">
        <v>0.0</v>
      </c>
      <c r="G107" s="44">
        <v>0.0</v>
      </c>
      <c r="H107" s="44">
        <v>0.0</v>
      </c>
      <c r="I107" s="44">
        <v>0.0</v>
      </c>
      <c r="J107" s="44">
        <v>0.0</v>
      </c>
      <c r="K107" s="44">
        <v>0.0</v>
      </c>
      <c r="L107" s="44">
        <v>0.0</v>
      </c>
      <c r="M107" s="44">
        <v>0.0</v>
      </c>
      <c r="N107" s="44">
        <v>0.0</v>
      </c>
      <c r="O107" s="44">
        <v>0.0</v>
      </c>
      <c r="P107" s="44">
        <v>0.0</v>
      </c>
      <c r="Q107" s="44">
        <v>0.0</v>
      </c>
      <c r="R107" s="44">
        <v>0.0</v>
      </c>
      <c r="S107" s="44">
        <v>0.0</v>
      </c>
      <c r="T107" s="44">
        <v>0.0</v>
      </c>
      <c r="U107" s="44">
        <v>0.0</v>
      </c>
      <c r="V107" s="44">
        <v>0.0</v>
      </c>
      <c r="W107" s="44">
        <v>0.0</v>
      </c>
      <c r="X107" s="44">
        <v>0.0</v>
      </c>
      <c r="Y107" s="44">
        <v>0.0</v>
      </c>
      <c r="Z107" s="44">
        <v>0.0</v>
      </c>
      <c r="AA107" s="44">
        <v>0.0</v>
      </c>
      <c r="AB107" s="44">
        <v>0.0</v>
      </c>
      <c r="AC107" s="44">
        <v>0.0</v>
      </c>
      <c r="AD107" s="44">
        <v>0.0</v>
      </c>
      <c r="AE107" s="44">
        <v>0.0</v>
      </c>
      <c r="AF107" s="44">
        <v>0.0</v>
      </c>
    </row>
    <row r="108" hidden="1" outlineLevel="1">
      <c r="A108" s="35" t="s">
        <v>116</v>
      </c>
      <c r="B108" s="44">
        <v>0.0</v>
      </c>
      <c r="C108" s="44">
        <v>0.0</v>
      </c>
      <c r="D108" s="44">
        <v>0.0</v>
      </c>
      <c r="E108" s="44">
        <v>0.0</v>
      </c>
      <c r="F108" s="44">
        <v>0.0</v>
      </c>
      <c r="G108" s="44">
        <v>0.0</v>
      </c>
      <c r="H108" s="44">
        <v>0.0</v>
      </c>
      <c r="I108" s="44">
        <v>0.0</v>
      </c>
      <c r="J108" s="44">
        <v>0.0</v>
      </c>
      <c r="K108" s="44">
        <v>0.0</v>
      </c>
      <c r="L108" s="44">
        <v>0.0</v>
      </c>
      <c r="M108" s="44">
        <v>0.0</v>
      </c>
      <c r="N108" s="44">
        <v>0.0</v>
      </c>
      <c r="O108" s="44">
        <v>0.0</v>
      </c>
      <c r="P108" s="44">
        <v>0.0</v>
      </c>
      <c r="Q108" s="44">
        <v>0.0</v>
      </c>
      <c r="R108" s="44">
        <v>0.0</v>
      </c>
      <c r="S108" s="44">
        <v>0.0</v>
      </c>
      <c r="T108" s="44">
        <v>0.0</v>
      </c>
      <c r="U108" s="44">
        <v>0.0</v>
      </c>
      <c r="V108" s="44">
        <v>0.0</v>
      </c>
      <c r="W108" s="44">
        <v>0.0</v>
      </c>
      <c r="X108" s="44">
        <v>0.0</v>
      </c>
      <c r="Y108" s="44">
        <v>0.0</v>
      </c>
      <c r="Z108" s="44">
        <v>0.0</v>
      </c>
      <c r="AA108" s="44">
        <v>0.0</v>
      </c>
      <c r="AB108" s="44">
        <v>0.0</v>
      </c>
      <c r="AC108" s="44">
        <v>0.0</v>
      </c>
      <c r="AD108" s="44">
        <v>0.0</v>
      </c>
      <c r="AE108" s="44">
        <v>0.0</v>
      </c>
      <c r="AF108" s="44">
        <v>0.0</v>
      </c>
    </row>
    <row r="109" hidden="1" outlineLevel="1">
      <c r="A109" s="35" t="s">
        <v>117</v>
      </c>
      <c r="B109" s="44">
        <v>2.0</v>
      </c>
      <c r="C109" s="44">
        <v>2.0</v>
      </c>
      <c r="D109" s="44">
        <v>1.0</v>
      </c>
      <c r="E109" s="44">
        <v>0.0</v>
      </c>
      <c r="F109" s="44">
        <v>2.0</v>
      </c>
      <c r="G109" s="44">
        <v>0.0</v>
      </c>
      <c r="H109" s="44">
        <v>0.0</v>
      </c>
      <c r="I109" s="44">
        <v>2.0</v>
      </c>
      <c r="J109" s="44">
        <v>5.0</v>
      </c>
      <c r="K109" s="44">
        <v>1.0</v>
      </c>
      <c r="L109" s="44">
        <v>1.0</v>
      </c>
      <c r="M109" s="44">
        <v>2.0</v>
      </c>
      <c r="N109" s="44">
        <v>1.0</v>
      </c>
      <c r="O109" s="44">
        <v>6.0</v>
      </c>
      <c r="P109" s="44">
        <v>1.0</v>
      </c>
      <c r="Q109" s="44">
        <v>2.0</v>
      </c>
      <c r="R109" s="44">
        <v>0.0</v>
      </c>
      <c r="S109" s="44">
        <v>4.0</v>
      </c>
      <c r="T109" s="44">
        <v>2.0</v>
      </c>
      <c r="U109" s="44">
        <v>0.0</v>
      </c>
      <c r="V109" s="44">
        <v>1.0</v>
      </c>
      <c r="W109" s="44">
        <v>3.0</v>
      </c>
      <c r="X109" s="44">
        <v>0.0</v>
      </c>
      <c r="Y109" s="44">
        <v>0.0</v>
      </c>
      <c r="Z109" s="44">
        <v>3.0</v>
      </c>
      <c r="AA109" s="44">
        <v>1.0</v>
      </c>
      <c r="AB109" s="44">
        <v>3.0</v>
      </c>
      <c r="AC109" s="44">
        <v>2.0</v>
      </c>
      <c r="AD109" s="44">
        <v>0.0</v>
      </c>
      <c r="AE109" s="44">
        <v>0.0</v>
      </c>
      <c r="AF109" s="44">
        <v>2.0</v>
      </c>
    </row>
    <row r="110">
      <c r="A110" s="31" t="s">
        <v>119</v>
      </c>
      <c r="B110" s="59">
        <f t="shared" ref="B110:AF110" si="27">SUM(B114,B111)</f>
        <v>22</v>
      </c>
      <c r="C110" s="59">
        <f t="shared" si="27"/>
        <v>35</v>
      </c>
      <c r="D110" s="59">
        <f t="shared" si="27"/>
        <v>24</v>
      </c>
      <c r="E110" s="59">
        <f t="shared" si="27"/>
        <v>28</v>
      </c>
      <c r="F110" s="59">
        <f t="shared" si="27"/>
        <v>28</v>
      </c>
      <c r="G110" s="59">
        <f t="shared" si="27"/>
        <v>20</v>
      </c>
      <c r="H110" s="59">
        <f t="shared" si="27"/>
        <v>171</v>
      </c>
      <c r="I110" s="59">
        <f t="shared" si="27"/>
        <v>200</v>
      </c>
      <c r="J110" s="59">
        <f t="shared" si="27"/>
        <v>112</v>
      </c>
      <c r="K110" s="59">
        <f t="shared" si="27"/>
        <v>26</v>
      </c>
      <c r="L110" s="59">
        <f t="shared" si="27"/>
        <v>39</v>
      </c>
      <c r="M110" s="59">
        <f t="shared" si="27"/>
        <v>25</v>
      </c>
      <c r="N110" s="59">
        <f t="shared" si="27"/>
        <v>26</v>
      </c>
      <c r="O110" s="59">
        <f t="shared" si="27"/>
        <v>23</v>
      </c>
      <c r="P110" s="59">
        <f t="shared" si="27"/>
        <v>10</v>
      </c>
      <c r="Q110" s="59">
        <f t="shared" si="27"/>
        <v>16</v>
      </c>
      <c r="R110" s="59">
        <f t="shared" si="27"/>
        <v>19</v>
      </c>
      <c r="S110" s="59">
        <f t="shared" si="27"/>
        <v>24</v>
      </c>
      <c r="T110" s="59">
        <f t="shared" si="27"/>
        <v>17</v>
      </c>
      <c r="U110" s="59">
        <f t="shared" si="27"/>
        <v>26</v>
      </c>
      <c r="V110" s="59">
        <f t="shared" si="27"/>
        <v>19</v>
      </c>
      <c r="W110" s="59">
        <f t="shared" si="27"/>
        <v>26</v>
      </c>
      <c r="X110" s="59">
        <f t="shared" si="27"/>
        <v>31</v>
      </c>
      <c r="Y110" s="59">
        <f t="shared" si="27"/>
        <v>28</v>
      </c>
      <c r="Z110" s="59">
        <f t="shared" si="27"/>
        <v>37</v>
      </c>
      <c r="AA110" s="59">
        <f t="shared" si="27"/>
        <v>23</v>
      </c>
      <c r="AB110" s="59">
        <f t="shared" si="27"/>
        <v>25</v>
      </c>
      <c r="AC110" s="59">
        <f t="shared" si="27"/>
        <v>31</v>
      </c>
      <c r="AD110" s="59">
        <f t="shared" si="27"/>
        <v>20</v>
      </c>
      <c r="AE110" s="59">
        <f t="shared" si="27"/>
        <v>32</v>
      </c>
      <c r="AF110" s="59">
        <f t="shared" si="27"/>
        <v>21</v>
      </c>
    </row>
    <row r="111">
      <c r="A111" s="44" t="s">
        <v>120</v>
      </c>
      <c r="B111" s="60">
        <v>18.0</v>
      </c>
      <c r="C111" s="60">
        <v>30.0</v>
      </c>
      <c r="D111" s="60">
        <v>22.0</v>
      </c>
      <c r="E111" s="60">
        <v>26.0</v>
      </c>
      <c r="F111" s="60">
        <v>27.0</v>
      </c>
      <c r="G111" s="60">
        <v>20.0</v>
      </c>
      <c r="H111" s="60">
        <v>164.0</v>
      </c>
      <c r="I111" s="60">
        <v>194.0</v>
      </c>
      <c r="J111" s="60">
        <v>108.0</v>
      </c>
      <c r="K111" s="60">
        <v>26.0</v>
      </c>
      <c r="L111" s="60">
        <v>35.0</v>
      </c>
      <c r="M111" s="60">
        <v>22.0</v>
      </c>
      <c r="N111" s="60">
        <v>22.0</v>
      </c>
      <c r="O111" s="60">
        <v>20.0</v>
      </c>
      <c r="P111" s="60">
        <v>9.0</v>
      </c>
      <c r="Q111" s="60">
        <v>9.0</v>
      </c>
      <c r="R111" s="60">
        <v>18.0</v>
      </c>
      <c r="S111" s="60">
        <v>23.0</v>
      </c>
      <c r="T111" s="60">
        <v>14.0</v>
      </c>
      <c r="U111" s="60">
        <v>20.0</v>
      </c>
      <c r="V111" s="60">
        <v>18.0</v>
      </c>
      <c r="W111" s="60">
        <v>18.0</v>
      </c>
      <c r="X111" s="60">
        <v>31.0</v>
      </c>
      <c r="Y111" s="60">
        <v>24.0</v>
      </c>
      <c r="Z111" s="60">
        <v>29.0</v>
      </c>
      <c r="AA111" s="60">
        <v>18.0</v>
      </c>
      <c r="AB111" s="60">
        <v>21.0</v>
      </c>
      <c r="AC111" s="60">
        <v>27.0</v>
      </c>
      <c r="AD111" s="60">
        <v>15.0</v>
      </c>
      <c r="AE111" s="60">
        <v>27.0</v>
      </c>
      <c r="AF111" s="60">
        <v>20.0</v>
      </c>
    </row>
    <row r="112" outlineLevel="1">
      <c r="A112" s="35" t="s">
        <v>113</v>
      </c>
      <c r="B112" s="61">
        <f>SUM('AMAZON US&amp;CA - P&amp;L'!B28:B35, 'AMAZON US&amp;CA - P&amp;L'!B38:B39)</f>
        <v>15</v>
      </c>
      <c r="C112" s="61">
        <f>SUM('AMAZON US&amp;CA - P&amp;L'!C28:C35, 'AMAZON US&amp;CA - P&amp;L'!C38:C39)</f>
        <v>28</v>
      </c>
      <c r="D112" s="61">
        <f>SUM('AMAZON US&amp;CA - P&amp;L'!D28:D35, 'AMAZON US&amp;CA - P&amp;L'!D38:D39)</f>
        <v>20</v>
      </c>
      <c r="E112" s="61">
        <f>SUM('AMAZON US&amp;CA - P&amp;L'!E28:E35, 'AMAZON US&amp;CA - P&amp;L'!E38:E39)</f>
        <v>22</v>
      </c>
      <c r="F112" s="61">
        <f>SUM('AMAZON US&amp;CA - P&amp;L'!F28:F35, 'AMAZON US&amp;CA - P&amp;L'!F38:F39)</f>
        <v>24</v>
      </c>
      <c r="G112" s="61">
        <f>SUM('AMAZON US&amp;CA - P&amp;L'!G28:G35, 'AMAZON US&amp;CA - P&amp;L'!G38:G39)</f>
        <v>16</v>
      </c>
      <c r="H112" s="61">
        <f>SUM('AMAZON US&amp;CA - P&amp;L'!H28:H35, 'AMAZON US&amp;CA - P&amp;L'!H38:H39)</f>
        <v>169</v>
      </c>
      <c r="I112" s="61">
        <f>SUM('AMAZON US&amp;CA - P&amp;L'!I28:I35, 'AMAZON US&amp;CA - P&amp;L'!I38:I39)</f>
        <v>197</v>
      </c>
      <c r="J112" s="61">
        <f>SUM('AMAZON US&amp;CA - P&amp;L'!J28:J35, 'AMAZON US&amp;CA - P&amp;L'!J38:J39)</f>
        <v>107</v>
      </c>
      <c r="K112" s="61">
        <f>SUM('AMAZON US&amp;CA - P&amp;L'!K28:K35, 'AMAZON US&amp;CA - P&amp;L'!K38:K39)</f>
        <v>22</v>
      </c>
      <c r="L112" s="61">
        <f>SUM('AMAZON US&amp;CA - P&amp;L'!L28:L35, 'AMAZON US&amp;CA - P&amp;L'!L38:L39)</f>
        <v>30</v>
      </c>
      <c r="M112" s="61">
        <f>SUM('AMAZON US&amp;CA - P&amp;L'!M28:M35, 'AMAZON US&amp;CA - P&amp;L'!M38:M39)</f>
        <v>20</v>
      </c>
      <c r="N112" s="61">
        <f>SUM('AMAZON US&amp;CA - P&amp;L'!N28:N35, 'AMAZON US&amp;CA - P&amp;L'!N38:N39)</f>
        <v>20</v>
      </c>
      <c r="O112" s="61">
        <f>SUM('AMAZON US&amp;CA - P&amp;L'!O28:O35, 'AMAZON US&amp;CA - P&amp;L'!O38:O39)</f>
        <v>19</v>
      </c>
      <c r="P112" s="61">
        <f>SUM('AMAZON US&amp;CA - P&amp;L'!P28:P35, 'AMAZON US&amp;CA - P&amp;L'!P38:P39)</f>
        <v>6</v>
      </c>
      <c r="Q112" s="61">
        <f>SUM('AMAZON US&amp;CA - P&amp;L'!Q28:Q35, 'AMAZON US&amp;CA - P&amp;L'!Q38:Q39)</f>
        <v>7</v>
      </c>
      <c r="R112" s="61">
        <f>SUM('AMAZON US&amp;CA - P&amp;L'!R28:R35, 'AMAZON US&amp;CA - P&amp;L'!R38:R39)</f>
        <v>16</v>
      </c>
      <c r="S112" s="61">
        <f>SUM('AMAZON US&amp;CA - P&amp;L'!S28:S35, 'AMAZON US&amp;CA - P&amp;L'!S38:S39)</f>
        <v>21</v>
      </c>
      <c r="T112" s="61">
        <f>SUM('AMAZON US&amp;CA - P&amp;L'!T28:T35, 'AMAZON US&amp;CA - P&amp;L'!T38:T39)</f>
        <v>11</v>
      </c>
      <c r="U112" s="61">
        <f>SUM('AMAZON US&amp;CA - P&amp;L'!U28:U35, 'AMAZON US&amp;CA - P&amp;L'!U38:U39)</f>
        <v>17</v>
      </c>
      <c r="V112" s="61">
        <f>SUM('AMAZON US&amp;CA - P&amp;L'!V28:V35, 'AMAZON US&amp;CA - P&amp;L'!V38:V39)</f>
        <v>14</v>
      </c>
      <c r="W112" s="61">
        <f>SUM('AMAZON US&amp;CA - P&amp;L'!W28:W35, 'AMAZON US&amp;CA - P&amp;L'!W38:W39)</f>
        <v>17</v>
      </c>
      <c r="X112" s="61">
        <f>SUM('AMAZON US&amp;CA - P&amp;L'!X28:X35, 'AMAZON US&amp;CA - P&amp;L'!X38:X39)</f>
        <v>27</v>
      </c>
      <c r="Y112" s="61">
        <f>SUM('AMAZON US&amp;CA - P&amp;L'!Y28:Y35, 'AMAZON US&amp;CA - P&amp;L'!Y38:Y39)</f>
        <v>25</v>
      </c>
      <c r="Z112" s="61">
        <f>SUM('AMAZON US&amp;CA - P&amp;L'!Z28:Z35, 'AMAZON US&amp;CA - P&amp;L'!Z38:Z39)</f>
        <v>25</v>
      </c>
      <c r="AA112" s="61">
        <f>SUM('AMAZON US&amp;CA - P&amp;L'!AA28:AA35, 'AMAZON US&amp;CA - P&amp;L'!AA38:AA39)</f>
        <v>15</v>
      </c>
      <c r="AB112" s="61">
        <f>SUM('AMAZON US&amp;CA - P&amp;L'!AB28:AB35, 'AMAZON US&amp;CA - P&amp;L'!AB38:AB39)</f>
        <v>18</v>
      </c>
      <c r="AC112" s="61">
        <f>SUM('AMAZON US&amp;CA - P&amp;L'!AC28:AC35, 'AMAZON US&amp;CA - P&amp;L'!AC38:AC39)</f>
        <v>25</v>
      </c>
      <c r="AD112" s="61">
        <f>SUM('AMAZON US&amp;CA - P&amp;L'!AD28:AD35, 'AMAZON US&amp;CA - P&amp;L'!AD38:AD39)</f>
        <v>13</v>
      </c>
      <c r="AE112" s="61">
        <f>SUM('AMAZON US&amp;CA - P&amp;L'!AE28:AE35, 'AMAZON US&amp;CA - P&amp;L'!AE38:AE39)</f>
        <v>22</v>
      </c>
      <c r="AF112" s="61">
        <f>SUM('AMAZON US&amp;CA - P&amp;L'!AF28:AF35, 'AMAZON US&amp;CA - P&amp;L'!AF38:AF39)</f>
        <v>18</v>
      </c>
    </row>
    <row r="113" outlineLevel="1">
      <c r="A113" s="35" t="s">
        <v>114</v>
      </c>
      <c r="B113" s="44">
        <f>SUM('AMAZON US&amp;CA - P&amp;L'!B42:B49)</f>
        <v>4</v>
      </c>
      <c r="C113" s="44">
        <f>SUM('AMAZON US&amp;CA - P&amp;L'!C42:C49)</f>
        <v>5</v>
      </c>
      <c r="D113" s="44">
        <f>SUM('AMAZON US&amp;CA - P&amp;L'!D42:D49)</f>
        <v>2</v>
      </c>
      <c r="E113" s="44">
        <f>SUM('AMAZON US&amp;CA - P&amp;L'!E42:E49)</f>
        <v>5</v>
      </c>
      <c r="F113" s="44">
        <f>SUM('AMAZON US&amp;CA - P&amp;L'!F42:F49)</f>
        <v>4</v>
      </c>
      <c r="G113" s="44">
        <f>SUM('AMAZON US&amp;CA - P&amp;L'!G42:G49)</f>
        <v>4</v>
      </c>
      <c r="H113" s="44">
        <f>SUM('AMAZON US&amp;CA - P&amp;L'!H42:H49)</f>
        <v>8</v>
      </c>
      <c r="I113" s="44">
        <f>SUM('AMAZON US&amp;CA - P&amp;L'!I42:I49)</f>
        <v>13</v>
      </c>
      <c r="J113" s="44">
        <f>SUM('AMAZON US&amp;CA - P&amp;L'!J42:J49)</f>
        <v>7</v>
      </c>
      <c r="K113" s="44">
        <f>SUM('AMAZON US&amp;CA - P&amp;L'!K42:K49)</f>
        <v>4</v>
      </c>
      <c r="L113" s="44">
        <f>SUM('AMAZON US&amp;CA - P&amp;L'!L42:L49)</f>
        <v>7</v>
      </c>
      <c r="M113" s="44">
        <f>SUM('AMAZON US&amp;CA - P&amp;L'!M42:M49)</f>
        <v>3</v>
      </c>
      <c r="N113" s="44">
        <f>SUM('AMAZON US&amp;CA - P&amp;L'!N42:N49)</f>
        <v>2</v>
      </c>
      <c r="O113" s="44">
        <f>SUM('AMAZON US&amp;CA - P&amp;L'!O42:O49)</f>
        <v>3</v>
      </c>
      <c r="P113" s="44">
        <f>SUM('AMAZON US&amp;CA - P&amp;L'!P42:P49)</f>
        <v>3</v>
      </c>
      <c r="Q113" s="44">
        <f>SUM('AMAZON US&amp;CA - P&amp;L'!Q42:Q49)</f>
        <v>3</v>
      </c>
      <c r="R113" s="44">
        <f>SUM('AMAZON US&amp;CA - P&amp;L'!R42:R49)</f>
        <v>2</v>
      </c>
      <c r="S113" s="44">
        <f>SUM('AMAZON US&amp;CA - P&amp;L'!S42:S49)</f>
        <v>3</v>
      </c>
      <c r="T113" s="44">
        <f>SUM('AMAZON US&amp;CA - P&amp;L'!T42:T49)</f>
        <v>3</v>
      </c>
      <c r="U113" s="44">
        <f>SUM('AMAZON US&amp;CA - P&amp;L'!U42:U49)</f>
        <v>4</v>
      </c>
      <c r="V113" s="44">
        <f>SUM('AMAZON US&amp;CA - P&amp;L'!V42:V49)</f>
        <v>4</v>
      </c>
      <c r="W113" s="44">
        <f>SUM('AMAZON US&amp;CA - P&amp;L'!W42:W49)</f>
        <v>1</v>
      </c>
      <c r="X113" s="44">
        <f>SUM('AMAZON US&amp;CA - P&amp;L'!X42:X49)</f>
        <v>4</v>
      </c>
      <c r="Y113" s="44">
        <f>SUM('AMAZON US&amp;CA - P&amp;L'!Y42:Y49)</f>
        <v>2</v>
      </c>
      <c r="Z113" s="44">
        <f>SUM('AMAZON US&amp;CA - P&amp;L'!Z42:Z49)</f>
        <v>9</v>
      </c>
      <c r="AA113" s="44">
        <f>SUM('AMAZON US&amp;CA - P&amp;L'!AA42:AA49)</f>
        <v>6</v>
      </c>
      <c r="AB113" s="44">
        <f>SUM('AMAZON US&amp;CA - P&amp;L'!AB42:AB49)</f>
        <v>4</v>
      </c>
      <c r="AC113" s="44">
        <f>SUM('AMAZON US&amp;CA - P&amp;L'!AC42:AC49)</f>
        <v>2</v>
      </c>
      <c r="AD113" s="44">
        <f>SUM('AMAZON US&amp;CA - P&amp;L'!AD42:AD49)</f>
        <v>2</v>
      </c>
      <c r="AE113" s="44">
        <f>SUM('AMAZON US&amp;CA - P&amp;L'!AE42:AE49)</f>
        <v>5</v>
      </c>
      <c r="AF113" s="44">
        <f>SUM('AMAZON US&amp;CA - P&amp;L'!AF42:AF49)</f>
        <v>3</v>
      </c>
    </row>
    <row r="114">
      <c r="A114" s="44" t="s">
        <v>121</v>
      </c>
      <c r="B114" s="35">
        <f t="shared" ref="B114:AF114" si="28">SUM(B115:B117)</f>
        <v>4</v>
      </c>
      <c r="C114" s="35">
        <f t="shared" si="28"/>
        <v>5</v>
      </c>
      <c r="D114" s="35">
        <f t="shared" si="28"/>
        <v>2</v>
      </c>
      <c r="E114" s="35">
        <f t="shared" si="28"/>
        <v>2</v>
      </c>
      <c r="F114" s="35">
        <f t="shared" si="28"/>
        <v>1</v>
      </c>
      <c r="G114" s="35">
        <f t="shared" si="28"/>
        <v>0</v>
      </c>
      <c r="H114" s="35">
        <f t="shared" si="28"/>
        <v>7</v>
      </c>
      <c r="I114" s="35">
        <f t="shared" si="28"/>
        <v>6</v>
      </c>
      <c r="J114" s="35">
        <f t="shared" si="28"/>
        <v>4</v>
      </c>
      <c r="K114" s="35">
        <f t="shared" si="28"/>
        <v>0</v>
      </c>
      <c r="L114" s="35">
        <f t="shared" si="28"/>
        <v>4</v>
      </c>
      <c r="M114" s="35">
        <f t="shared" si="28"/>
        <v>3</v>
      </c>
      <c r="N114" s="35">
        <f t="shared" si="28"/>
        <v>4</v>
      </c>
      <c r="O114" s="35">
        <f t="shared" si="28"/>
        <v>3</v>
      </c>
      <c r="P114" s="35">
        <f t="shared" si="28"/>
        <v>1</v>
      </c>
      <c r="Q114" s="35">
        <f t="shared" si="28"/>
        <v>7</v>
      </c>
      <c r="R114" s="35">
        <f t="shared" si="28"/>
        <v>1</v>
      </c>
      <c r="S114" s="35">
        <f t="shared" si="28"/>
        <v>1</v>
      </c>
      <c r="T114" s="35">
        <f t="shared" si="28"/>
        <v>3</v>
      </c>
      <c r="U114" s="35">
        <f t="shared" si="28"/>
        <v>6</v>
      </c>
      <c r="V114" s="35">
        <f t="shared" si="28"/>
        <v>1</v>
      </c>
      <c r="W114" s="35">
        <f t="shared" si="28"/>
        <v>8</v>
      </c>
      <c r="X114" s="35">
        <f t="shared" si="28"/>
        <v>0</v>
      </c>
      <c r="Y114" s="35">
        <f t="shared" si="28"/>
        <v>4</v>
      </c>
      <c r="Z114" s="35">
        <f t="shared" si="28"/>
        <v>8</v>
      </c>
      <c r="AA114" s="35">
        <f t="shared" si="28"/>
        <v>5</v>
      </c>
      <c r="AB114" s="35">
        <f t="shared" si="28"/>
        <v>4</v>
      </c>
      <c r="AC114" s="35">
        <f t="shared" si="28"/>
        <v>4</v>
      </c>
      <c r="AD114" s="35">
        <f t="shared" si="28"/>
        <v>5</v>
      </c>
      <c r="AE114" s="35">
        <f t="shared" si="28"/>
        <v>5</v>
      </c>
      <c r="AF114" s="35">
        <f t="shared" si="28"/>
        <v>1</v>
      </c>
    </row>
    <row r="115" outlineLevel="1">
      <c r="A115" s="40" t="s">
        <v>122</v>
      </c>
      <c r="B115" s="62">
        <v>3.0</v>
      </c>
      <c r="C115" s="62">
        <v>2.0</v>
      </c>
      <c r="D115" s="62">
        <v>0.0</v>
      </c>
      <c r="E115" s="62">
        <v>2.0</v>
      </c>
      <c r="F115" s="62">
        <v>0.0</v>
      </c>
      <c r="G115" s="62">
        <v>0.0</v>
      </c>
      <c r="H115" s="62">
        <v>1.0</v>
      </c>
      <c r="I115" s="62">
        <v>0.0</v>
      </c>
      <c r="J115" s="62">
        <v>0.0</v>
      </c>
      <c r="K115" s="62">
        <v>0.0</v>
      </c>
      <c r="L115" s="62">
        <v>4.0</v>
      </c>
      <c r="M115" s="62">
        <v>0.0</v>
      </c>
      <c r="N115" s="62">
        <v>2.0</v>
      </c>
      <c r="O115" s="62">
        <v>3.0</v>
      </c>
      <c r="P115" s="62">
        <v>0.0</v>
      </c>
      <c r="Q115" s="62">
        <v>0.0</v>
      </c>
      <c r="R115" s="62">
        <v>0.0</v>
      </c>
      <c r="S115" s="62">
        <v>0.0</v>
      </c>
      <c r="T115" s="62">
        <v>2.0</v>
      </c>
      <c r="U115" s="62">
        <v>0.0</v>
      </c>
      <c r="V115" s="62">
        <v>1.0</v>
      </c>
      <c r="W115" s="62">
        <v>3.0</v>
      </c>
      <c r="X115" s="62">
        <v>0.0</v>
      </c>
      <c r="Y115" s="62">
        <v>3.0</v>
      </c>
      <c r="Z115" s="62">
        <v>5.0</v>
      </c>
      <c r="AA115" s="62">
        <v>3.0</v>
      </c>
      <c r="AB115" s="62">
        <v>1.0</v>
      </c>
      <c r="AC115" s="62">
        <v>2.0</v>
      </c>
      <c r="AD115" s="62">
        <v>2.0</v>
      </c>
      <c r="AE115" s="62">
        <v>4.0</v>
      </c>
      <c r="AF115" s="62">
        <v>1.0</v>
      </c>
    </row>
    <row r="116" outlineLevel="1">
      <c r="A116" s="40" t="s">
        <v>123</v>
      </c>
      <c r="B116" s="62">
        <v>1.0</v>
      </c>
      <c r="C116" s="62">
        <v>3.0</v>
      </c>
      <c r="D116" s="62">
        <v>1.0</v>
      </c>
      <c r="E116" s="62">
        <v>0.0</v>
      </c>
      <c r="F116" s="62">
        <v>1.0</v>
      </c>
      <c r="G116" s="62">
        <v>0.0</v>
      </c>
      <c r="H116" s="62">
        <v>1.0</v>
      </c>
      <c r="I116" s="62">
        <v>0.0</v>
      </c>
      <c r="J116" s="62">
        <v>4.0</v>
      </c>
      <c r="K116" s="62">
        <v>0.0</v>
      </c>
      <c r="L116" s="62">
        <v>0.0</v>
      </c>
      <c r="M116" s="62">
        <v>1.0</v>
      </c>
      <c r="N116" s="62">
        <v>0.0</v>
      </c>
      <c r="O116" s="62">
        <v>0.0</v>
      </c>
      <c r="P116" s="62">
        <v>0.0</v>
      </c>
      <c r="Q116" s="62">
        <v>6.0</v>
      </c>
      <c r="R116" s="62">
        <v>0.0</v>
      </c>
      <c r="S116" s="62">
        <v>1.0</v>
      </c>
      <c r="T116" s="62">
        <v>0.0</v>
      </c>
      <c r="U116" s="62">
        <v>4.0</v>
      </c>
      <c r="V116" s="62">
        <v>0.0</v>
      </c>
      <c r="W116" s="62">
        <v>0.0</v>
      </c>
      <c r="X116" s="62">
        <v>0.0</v>
      </c>
      <c r="Y116" s="62">
        <v>1.0</v>
      </c>
      <c r="Z116" s="62">
        <v>2.0</v>
      </c>
      <c r="AA116" s="62">
        <v>0.0</v>
      </c>
      <c r="AB116" s="62">
        <v>0.0</v>
      </c>
      <c r="AC116" s="62">
        <v>0.0</v>
      </c>
      <c r="AD116" s="62">
        <v>2.0</v>
      </c>
      <c r="AE116" s="62">
        <v>0.0</v>
      </c>
      <c r="AF116" s="62">
        <v>0.0</v>
      </c>
    </row>
    <row r="117" outlineLevel="1">
      <c r="A117" s="40" t="s">
        <v>124</v>
      </c>
      <c r="B117" s="62">
        <v>0.0</v>
      </c>
      <c r="C117" s="62">
        <v>0.0</v>
      </c>
      <c r="D117" s="62">
        <v>1.0</v>
      </c>
      <c r="E117" s="62">
        <v>0.0</v>
      </c>
      <c r="F117" s="62">
        <v>0.0</v>
      </c>
      <c r="G117" s="62">
        <v>0.0</v>
      </c>
      <c r="H117" s="62">
        <v>5.0</v>
      </c>
      <c r="I117" s="62">
        <v>6.0</v>
      </c>
      <c r="J117" s="62">
        <v>0.0</v>
      </c>
      <c r="K117" s="62">
        <v>0.0</v>
      </c>
      <c r="L117" s="62">
        <v>0.0</v>
      </c>
      <c r="M117" s="62">
        <v>2.0</v>
      </c>
      <c r="N117" s="62">
        <v>2.0</v>
      </c>
      <c r="O117" s="62">
        <v>0.0</v>
      </c>
      <c r="P117" s="62">
        <v>1.0</v>
      </c>
      <c r="Q117" s="62">
        <v>1.0</v>
      </c>
      <c r="R117" s="62">
        <v>1.0</v>
      </c>
      <c r="S117" s="62">
        <v>0.0</v>
      </c>
      <c r="T117" s="62">
        <v>1.0</v>
      </c>
      <c r="U117" s="62">
        <v>2.0</v>
      </c>
      <c r="V117" s="62">
        <v>0.0</v>
      </c>
      <c r="W117" s="62">
        <v>5.0</v>
      </c>
      <c r="X117" s="62">
        <v>0.0</v>
      </c>
      <c r="Y117" s="62">
        <v>0.0</v>
      </c>
      <c r="Z117" s="62">
        <v>1.0</v>
      </c>
      <c r="AA117" s="62">
        <v>2.0</v>
      </c>
      <c r="AB117" s="62">
        <v>3.0</v>
      </c>
      <c r="AC117" s="62">
        <v>2.0</v>
      </c>
      <c r="AD117" s="62">
        <v>1.0</v>
      </c>
      <c r="AE117" s="62">
        <v>1.0</v>
      </c>
      <c r="AF117" s="62">
        <v>0.0</v>
      </c>
    </row>
    <row r="118" outlineLevel="1">
      <c r="A118" s="35" t="s">
        <v>113</v>
      </c>
      <c r="B118" s="61">
        <f>SUM('AMAZON EU - P&amp;L'!B43,'AMAZON EU - P&amp;L'!B47)</f>
        <v>1</v>
      </c>
      <c r="C118" s="61">
        <f>SUM('AMAZON EU - P&amp;L'!C43,'AMAZON EU - P&amp;L'!C47)</f>
        <v>1</v>
      </c>
      <c r="D118" s="61">
        <f>SUM('AMAZON EU - P&amp;L'!D43,'AMAZON EU - P&amp;L'!D47)</f>
        <v>1</v>
      </c>
      <c r="E118" s="61">
        <f>SUM('AMAZON EU - P&amp;L'!E43,'AMAZON EU - P&amp;L'!E47)</f>
        <v>2</v>
      </c>
      <c r="F118" s="61">
        <f>SUM('AMAZON EU - P&amp;L'!F43,'AMAZON EU - P&amp;L'!F47)</f>
        <v>1</v>
      </c>
      <c r="G118" s="61">
        <f>SUM('AMAZON EU - P&amp;L'!G43,'AMAZON EU - P&amp;L'!G47)</f>
        <v>0</v>
      </c>
      <c r="H118" s="61">
        <f>SUM('AMAZON EU - P&amp;L'!H43,'AMAZON EU - P&amp;L'!H47)</f>
        <v>5</v>
      </c>
      <c r="I118" s="61">
        <f>SUM('AMAZON EU - P&amp;L'!I43,'AMAZON EU - P&amp;L'!I47)</f>
        <v>5</v>
      </c>
      <c r="J118" s="61">
        <f>SUM('AMAZON EU - P&amp;L'!J43,'AMAZON EU - P&amp;L'!J47)</f>
        <v>2</v>
      </c>
      <c r="K118" s="61">
        <f>SUM('AMAZON EU - P&amp;L'!K43,'AMAZON EU - P&amp;L'!K47)</f>
        <v>0</v>
      </c>
      <c r="L118" s="61">
        <f>SUM('AMAZON EU - P&amp;L'!L43,'AMAZON EU - P&amp;L'!L47)</f>
        <v>2</v>
      </c>
      <c r="M118" s="61">
        <f>SUM('AMAZON EU - P&amp;L'!M43,'AMAZON EU - P&amp;L'!M47)</f>
        <v>3</v>
      </c>
      <c r="N118" s="61">
        <f>SUM('AMAZON EU - P&amp;L'!N43,'AMAZON EU - P&amp;L'!N47)</f>
        <v>2</v>
      </c>
      <c r="O118" s="61">
        <f>SUM('AMAZON EU - P&amp;L'!O43,'AMAZON EU - P&amp;L'!O47)</f>
        <v>2</v>
      </c>
      <c r="P118" s="61">
        <f>SUM('AMAZON EU - P&amp;L'!P43,'AMAZON EU - P&amp;L'!P47)</f>
        <v>0</v>
      </c>
      <c r="Q118" s="61">
        <f>SUM('AMAZON EU - P&amp;L'!Q43,'AMAZON EU - P&amp;L'!Q47)</f>
        <v>4</v>
      </c>
      <c r="R118" s="61">
        <f>SUM('AMAZON EU - P&amp;L'!R43,'AMAZON EU - P&amp;L'!R47)</f>
        <v>1</v>
      </c>
      <c r="S118" s="61">
        <f>SUM('AMAZON EU - P&amp;L'!S43,'AMAZON EU - P&amp;L'!S47)</f>
        <v>1</v>
      </c>
      <c r="T118" s="61">
        <f>SUM('AMAZON EU - P&amp;L'!T43,'AMAZON EU - P&amp;L'!T47)</f>
        <v>1</v>
      </c>
      <c r="U118" s="61">
        <f>SUM('AMAZON EU - P&amp;L'!U43,'AMAZON EU - P&amp;L'!U47)</f>
        <v>3</v>
      </c>
      <c r="V118" s="61">
        <f>SUM('AMAZON EU - P&amp;L'!V43,'AMAZON EU - P&amp;L'!V47)</f>
        <v>1</v>
      </c>
      <c r="W118" s="61">
        <f>SUM('AMAZON EU - P&amp;L'!W43,'AMAZON EU - P&amp;L'!W47)</f>
        <v>6</v>
      </c>
      <c r="X118" s="61">
        <f>SUM('AMAZON EU - P&amp;L'!X43,'AMAZON EU - P&amp;L'!X47)</f>
        <v>0</v>
      </c>
      <c r="Y118" s="61">
        <f>SUM('AMAZON EU - P&amp;L'!Y43,'AMAZON EU - P&amp;L'!Y47)</f>
        <v>3</v>
      </c>
      <c r="Z118" s="61">
        <f>SUM('AMAZON EU - P&amp;L'!Z43,'AMAZON EU - P&amp;L'!Z47)</f>
        <v>2</v>
      </c>
      <c r="AA118" s="61">
        <f>SUM('AMAZON EU - P&amp;L'!AA43,'AMAZON EU - P&amp;L'!AA47)</f>
        <v>2</v>
      </c>
      <c r="AB118" s="61">
        <f>SUM('AMAZON EU - P&amp;L'!AB43,'AMAZON EU - P&amp;L'!AB47)</f>
        <v>3</v>
      </c>
      <c r="AC118" s="61">
        <f>SUM('AMAZON EU - P&amp;L'!AC43,'AMAZON EU - P&amp;L'!AC47)</f>
        <v>4</v>
      </c>
      <c r="AD118" s="61">
        <f>SUM('AMAZON EU - P&amp;L'!AD43,'AMAZON EU - P&amp;L'!AD47)</f>
        <v>4</v>
      </c>
      <c r="AE118" s="61">
        <f>SUM('AMAZON EU - P&amp;L'!AE43,'AMAZON EU - P&amp;L'!AE47)</f>
        <v>4</v>
      </c>
      <c r="AF118" s="61">
        <f>SUM('AMAZON EU - P&amp;L'!AF43,'AMAZON EU - P&amp;L'!AF47)</f>
        <v>0</v>
      </c>
    </row>
    <row r="119" outlineLevel="1">
      <c r="A119" s="35" t="s">
        <v>114</v>
      </c>
      <c r="B119" s="61">
        <f>'AMAZON EU - P&amp;L'!B58</f>
        <v>3</v>
      </c>
      <c r="C119" s="61">
        <f>'AMAZON EU - P&amp;L'!C58</f>
        <v>4</v>
      </c>
      <c r="D119" s="61">
        <f>'AMAZON EU - P&amp;L'!D58</f>
        <v>1</v>
      </c>
      <c r="E119" s="61">
        <f>'AMAZON EU - P&amp;L'!E58</f>
        <v>0</v>
      </c>
      <c r="F119" s="61">
        <f>'AMAZON EU - P&amp;L'!F58</f>
        <v>0</v>
      </c>
      <c r="G119" s="61">
        <f>'AMAZON EU - P&amp;L'!G58</f>
        <v>0</v>
      </c>
      <c r="H119" s="61">
        <f>'AMAZON EU - P&amp;L'!H58</f>
        <v>2</v>
      </c>
      <c r="I119" s="61">
        <f>'AMAZON EU - P&amp;L'!I58</f>
        <v>2</v>
      </c>
      <c r="J119" s="61">
        <f>'AMAZON EU - P&amp;L'!J58</f>
        <v>2</v>
      </c>
      <c r="K119" s="61">
        <f>'AMAZON EU - P&amp;L'!K58</f>
        <v>0</v>
      </c>
      <c r="L119" s="61">
        <f>'AMAZON EU - P&amp;L'!L58</f>
        <v>2</v>
      </c>
      <c r="M119" s="61">
        <f>'AMAZON EU - P&amp;L'!M58</f>
        <v>0</v>
      </c>
      <c r="N119" s="61">
        <f>'AMAZON EU - P&amp;L'!N58</f>
        <v>2</v>
      </c>
      <c r="O119" s="61">
        <f>'AMAZON EU - P&amp;L'!O58</f>
        <v>1</v>
      </c>
      <c r="P119" s="61">
        <f>'AMAZON EU - P&amp;L'!P58</f>
        <v>1</v>
      </c>
      <c r="Q119" s="61">
        <f>'AMAZON EU - P&amp;L'!Q58</f>
        <v>3</v>
      </c>
      <c r="R119" s="61">
        <f>'AMAZON EU - P&amp;L'!R58</f>
        <v>0</v>
      </c>
      <c r="S119" s="61">
        <f>'AMAZON EU - P&amp;L'!S58</f>
        <v>0</v>
      </c>
      <c r="T119" s="61">
        <f>'AMAZON EU - P&amp;L'!T58</f>
        <v>2</v>
      </c>
      <c r="U119" s="61">
        <f>'AMAZON EU - P&amp;L'!U58</f>
        <v>3</v>
      </c>
      <c r="V119" s="61">
        <f>'AMAZON EU - P&amp;L'!V58</f>
        <v>0</v>
      </c>
      <c r="W119" s="61">
        <f>'AMAZON EU - P&amp;L'!W58</f>
        <v>2</v>
      </c>
      <c r="X119" s="61">
        <f>'AMAZON EU - P&amp;L'!X58</f>
        <v>0</v>
      </c>
      <c r="Y119" s="61">
        <f>'AMAZON EU - P&amp;L'!Y58</f>
        <v>1</v>
      </c>
      <c r="Z119" s="61">
        <f>'AMAZON EU - P&amp;L'!Z58</f>
        <v>6</v>
      </c>
      <c r="AA119" s="61">
        <f>'AMAZON EU - P&amp;L'!AA58</f>
        <v>3</v>
      </c>
      <c r="AB119" s="61">
        <f>'AMAZON EU - P&amp;L'!AB58</f>
        <v>1</v>
      </c>
      <c r="AC119" s="61">
        <f>'AMAZON EU - P&amp;L'!AC58</f>
        <v>0</v>
      </c>
      <c r="AD119" s="61">
        <f>'AMAZON EU - P&amp;L'!AD58</f>
        <v>1</v>
      </c>
      <c r="AE119" s="61">
        <f>'AMAZON EU - P&amp;L'!AE58</f>
        <v>1</v>
      </c>
      <c r="AF119" s="61">
        <f>'AMAZON EU - P&amp;L'!AF58</f>
        <v>1</v>
      </c>
    </row>
    <row r="120">
      <c r="A120" s="42" t="s">
        <v>125</v>
      </c>
      <c r="B120" s="63">
        <f t="shared" ref="B120:AF120" si="29">SUM(B96+B110)</f>
        <v>113</v>
      </c>
      <c r="C120" s="63">
        <f t="shared" si="29"/>
        <v>94</v>
      </c>
      <c r="D120" s="63">
        <f t="shared" si="29"/>
        <v>103</v>
      </c>
      <c r="E120" s="63">
        <f t="shared" si="29"/>
        <v>87</v>
      </c>
      <c r="F120" s="63">
        <f t="shared" si="29"/>
        <v>99</v>
      </c>
      <c r="G120" s="63">
        <f t="shared" si="29"/>
        <v>83</v>
      </c>
      <c r="H120" s="63">
        <f t="shared" si="29"/>
        <v>229</v>
      </c>
      <c r="I120" s="63">
        <f t="shared" si="29"/>
        <v>258</v>
      </c>
      <c r="J120" s="63">
        <f t="shared" si="29"/>
        <v>178</v>
      </c>
      <c r="K120" s="63">
        <f t="shared" si="29"/>
        <v>80</v>
      </c>
      <c r="L120" s="63">
        <f t="shared" si="29"/>
        <v>93</v>
      </c>
      <c r="M120" s="63">
        <f t="shared" si="29"/>
        <v>113</v>
      </c>
      <c r="N120" s="63">
        <f t="shared" si="29"/>
        <v>87</v>
      </c>
      <c r="O120" s="63">
        <f t="shared" si="29"/>
        <v>83</v>
      </c>
      <c r="P120" s="63">
        <f t="shared" si="29"/>
        <v>68</v>
      </c>
      <c r="Q120" s="63">
        <f t="shared" si="29"/>
        <v>83</v>
      </c>
      <c r="R120" s="63">
        <f t="shared" si="29"/>
        <v>96</v>
      </c>
      <c r="S120" s="63">
        <f t="shared" si="29"/>
        <v>104</v>
      </c>
      <c r="T120" s="63">
        <f t="shared" si="29"/>
        <v>92</v>
      </c>
      <c r="U120" s="63">
        <f t="shared" si="29"/>
        <v>96</v>
      </c>
      <c r="V120" s="63">
        <f t="shared" si="29"/>
        <v>87</v>
      </c>
      <c r="W120" s="63">
        <f t="shared" si="29"/>
        <v>119</v>
      </c>
      <c r="X120" s="63">
        <f t="shared" si="29"/>
        <v>100</v>
      </c>
      <c r="Y120" s="63">
        <f t="shared" si="29"/>
        <v>99</v>
      </c>
      <c r="Z120" s="63">
        <f t="shared" si="29"/>
        <v>115</v>
      </c>
      <c r="AA120" s="63">
        <f t="shared" si="29"/>
        <v>116</v>
      </c>
      <c r="AB120" s="63">
        <f t="shared" si="29"/>
        <v>113</v>
      </c>
      <c r="AC120" s="63">
        <f t="shared" si="29"/>
        <v>115</v>
      </c>
      <c r="AD120" s="63">
        <f t="shared" si="29"/>
        <v>73</v>
      </c>
      <c r="AE120" s="63">
        <f t="shared" si="29"/>
        <v>329</v>
      </c>
      <c r="AF120" s="63">
        <f t="shared" si="29"/>
        <v>93</v>
      </c>
    </row>
    <row r="122">
      <c r="A122" s="31" t="s">
        <v>126</v>
      </c>
    </row>
    <row r="123">
      <c r="A123" s="44" t="s">
        <v>127</v>
      </c>
    </row>
    <row r="124">
      <c r="A124" s="54" t="s">
        <v>92</v>
      </c>
      <c r="B124" s="2">
        <v>5.0</v>
      </c>
      <c r="C124" s="2">
        <v>2.0</v>
      </c>
      <c r="D124" s="2">
        <v>8.0</v>
      </c>
      <c r="E124" s="2">
        <v>2.0</v>
      </c>
      <c r="F124" s="2">
        <v>0.0</v>
      </c>
      <c r="G124" s="2">
        <v>3.0</v>
      </c>
      <c r="H124" s="2">
        <v>7.0</v>
      </c>
      <c r="I124" s="2">
        <v>3.0</v>
      </c>
      <c r="J124" s="2">
        <v>3.0</v>
      </c>
      <c r="K124" s="2">
        <v>4.0</v>
      </c>
      <c r="L124" s="2">
        <v>6.0</v>
      </c>
      <c r="M124" s="2">
        <v>0.0</v>
      </c>
      <c r="N124" s="2">
        <v>1.0</v>
      </c>
      <c r="O124" s="2">
        <v>7.0</v>
      </c>
      <c r="P124" s="2">
        <v>8.0</v>
      </c>
      <c r="Q124" s="2">
        <v>5.0</v>
      </c>
      <c r="R124" s="2">
        <v>3.0</v>
      </c>
      <c r="S124" s="2">
        <v>4.0</v>
      </c>
      <c r="T124" s="2">
        <v>0.0</v>
      </c>
      <c r="U124" s="2">
        <v>69.0</v>
      </c>
      <c r="V124" s="2">
        <v>11.0</v>
      </c>
      <c r="W124" s="2">
        <v>3.0</v>
      </c>
      <c r="X124" s="2">
        <v>6.0</v>
      </c>
      <c r="Y124" s="2">
        <v>7.0</v>
      </c>
      <c r="Z124" s="2">
        <v>7.0</v>
      </c>
      <c r="AA124" s="2">
        <v>0.0</v>
      </c>
      <c r="AB124" s="2">
        <v>3.0</v>
      </c>
      <c r="AC124" s="2">
        <v>5.0</v>
      </c>
      <c r="AD124" s="2">
        <v>3.0</v>
      </c>
      <c r="AE124" s="2">
        <v>8.0</v>
      </c>
      <c r="AF124" s="2">
        <v>6.0</v>
      </c>
    </row>
    <row r="125">
      <c r="A125" s="54" t="s">
        <v>93</v>
      </c>
      <c r="B125" s="2">
        <v>9.0</v>
      </c>
      <c r="C125" s="2">
        <v>13.0</v>
      </c>
      <c r="D125" s="2">
        <v>13.0</v>
      </c>
      <c r="E125" s="2">
        <v>7.0</v>
      </c>
      <c r="F125" s="2">
        <v>9.0</v>
      </c>
      <c r="G125" s="2">
        <v>6.0</v>
      </c>
      <c r="H125" s="2">
        <v>11.0</v>
      </c>
      <c r="I125" s="2">
        <v>4.0</v>
      </c>
      <c r="J125" s="2">
        <v>8.0</v>
      </c>
      <c r="K125" s="2">
        <v>8.0</v>
      </c>
      <c r="L125" s="2">
        <v>15.0</v>
      </c>
      <c r="M125" s="2">
        <v>8.0</v>
      </c>
      <c r="N125" s="2">
        <v>4.0</v>
      </c>
      <c r="O125" s="2">
        <v>2.0</v>
      </c>
      <c r="P125" s="2">
        <v>11.0</v>
      </c>
      <c r="Q125" s="2">
        <v>5.0</v>
      </c>
      <c r="R125" s="2">
        <v>14.0</v>
      </c>
      <c r="S125" s="2">
        <v>14.0</v>
      </c>
      <c r="T125" s="2">
        <v>11.0</v>
      </c>
      <c r="U125" s="2">
        <v>10.0</v>
      </c>
      <c r="V125" s="2">
        <v>10.0</v>
      </c>
      <c r="W125" s="2">
        <v>12.0</v>
      </c>
      <c r="X125" s="2">
        <v>8.0</v>
      </c>
      <c r="Y125" s="2">
        <v>7.0</v>
      </c>
      <c r="Z125" s="2">
        <v>11.0</v>
      </c>
      <c r="AA125" s="2">
        <v>10.0</v>
      </c>
      <c r="AB125" s="2">
        <v>13.0</v>
      </c>
      <c r="AC125" s="2">
        <v>12.0</v>
      </c>
      <c r="AD125" s="2">
        <v>6.0</v>
      </c>
      <c r="AE125" s="2">
        <v>14.0</v>
      </c>
      <c r="AF125" s="2">
        <v>18.0</v>
      </c>
    </row>
    <row r="126">
      <c r="A126" s="35" t="s">
        <v>94</v>
      </c>
      <c r="B126" s="64">
        <v>0.0</v>
      </c>
      <c r="C126" s="64">
        <v>0.0</v>
      </c>
      <c r="D126" s="64">
        <v>0.0</v>
      </c>
      <c r="E126" s="64">
        <v>0.0</v>
      </c>
      <c r="F126" s="64">
        <v>0.0</v>
      </c>
      <c r="G126" s="64">
        <v>0.0</v>
      </c>
      <c r="H126" s="64">
        <v>0.0</v>
      </c>
      <c r="I126" s="64">
        <v>0.0</v>
      </c>
      <c r="J126" s="64">
        <v>0.0</v>
      </c>
      <c r="K126" s="64">
        <v>0.0</v>
      </c>
      <c r="L126" s="64">
        <v>0.0</v>
      </c>
      <c r="M126" s="64">
        <v>0.0</v>
      </c>
      <c r="N126" s="64">
        <v>0.0</v>
      </c>
      <c r="O126" s="64">
        <v>0.0</v>
      </c>
      <c r="P126" s="64">
        <v>0.0</v>
      </c>
      <c r="Q126" s="64">
        <v>0.0</v>
      </c>
      <c r="R126" s="64">
        <v>0.0</v>
      </c>
      <c r="S126" s="64">
        <v>0.0</v>
      </c>
      <c r="T126" s="64">
        <v>0.0</v>
      </c>
      <c r="U126" s="64">
        <v>0.0</v>
      </c>
      <c r="V126" s="64">
        <v>0.0</v>
      </c>
      <c r="W126" s="64">
        <v>0.0</v>
      </c>
      <c r="X126" s="64">
        <v>0.0</v>
      </c>
      <c r="Y126" s="64">
        <v>0.0</v>
      </c>
      <c r="Z126" s="64">
        <v>0.0</v>
      </c>
      <c r="AA126" s="64">
        <v>0.0</v>
      </c>
      <c r="AB126" s="64">
        <v>0.0</v>
      </c>
      <c r="AC126" s="64">
        <v>0.0</v>
      </c>
      <c r="AD126" s="64">
        <v>0.0</v>
      </c>
      <c r="AE126" s="64">
        <v>0.0</v>
      </c>
      <c r="AF126" s="64">
        <v>0.0</v>
      </c>
    </row>
    <row r="127">
      <c r="A127" s="35" t="s">
        <v>95</v>
      </c>
      <c r="B127" s="64">
        <v>3.0</v>
      </c>
      <c r="C127" s="64">
        <v>0.0</v>
      </c>
      <c r="D127" s="64">
        <v>0.0</v>
      </c>
      <c r="E127" s="64">
        <v>2.0</v>
      </c>
      <c r="F127" s="64">
        <v>1.0</v>
      </c>
      <c r="G127" s="64">
        <v>0.0</v>
      </c>
      <c r="H127" s="64">
        <v>2.0</v>
      </c>
      <c r="I127" s="64">
        <v>4.0</v>
      </c>
      <c r="J127" s="64">
        <v>2.0</v>
      </c>
      <c r="K127" s="64">
        <v>1.0</v>
      </c>
      <c r="L127" s="64">
        <v>4.0</v>
      </c>
      <c r="M127" s="64">
        <v>1.0</v>
      </c>
      <c r="N127" s="64">
        <v>1.0</v>
      </c>
      <c r="O127" s="64">
        <v>1.0</v>
      </c>
      <c r="P127" s="64">
        <v>1.0</v>
      </c>
      <c r="Q127" s="64">
        <v>1.0</v>
      </c>
      <c r="R127" s="64">
        <v>2.0</v>
      </c>
      <c r="S127" s="64">
        <v>0.0</v>
      </c>
      <c r="T127" s="64">
        <v>0.0</v>
      </c>
      <c r="U127" s="64">
        <v>2.0</v>
      </c>
      <c r="V127" s="64">
        <v>0.0</v>
      </c>
      <c r="W127" s="64">
        <v>0.0</v>
      </c>
      <c r="X127" s="64">
        <v>0.0</v>
      </c>
      <c r="Y127" s="64">
        <v>1.0</v>
      </c>
      <c r="Z127" s="64">
        <v>1.0</v>
      </c>
      <c r="AA127" s="64">
        <v>0.0</v>
      </c>
      <c r="AB127" s="64">
        <v>0.0</v>
      </c>
      <c r="AC127" s="64">
        <v>0.0</v>
      </c>
      <c r="AD127" s="64">
        <v>1.0</v>
      </c>
      <c r="AE127" s="64">
        <v>2.0</v>
      </c>
      <c r="AF127" s="64">
        <v>2.0</v>
      </c>
    </row>
    <row r="128">
      <c r="A128" s="35" t="s">
        <v>96</v>
      </c>
      <c r="B128" s="2">
        <v>0.0</v>
      </c>
      <c r="C128" s="2">
        <v>1.0</v>
      </c>
      <c r="D128" s="2">
        <v>0.0</v>
      </c>
      <c r="E128" s="2">
        <v>0.0</v>
      </c>
      <c r="F128" s="2">
        <v>0.0</v>
      </c>
      <c r="G128" s="2">
        <v>0.0</v>
      </c>
      <c r="H128" s="2">
        <v>1.0</v>
      </c>
      <c r="I128" s="2">
        <v>0.0</v>
      </c>
      <c r="J128" s="2">
        <v>1.0</v>
      </c>
      <c r="K128" s="2">
        <v>1.0</v>
      </c>
      <c r="L128" s="2">
        <v>0.0</v>
      </c>
      <c r="M128" s="2">
        <v>0.0</v>
      </c>
      <c r="N128" s="2">
        <v>0.0</v>
      </c>
      <c r="O128" s="2">
        <v>0.0</v>
      </c>
      <c r="P128" s="2">
        <v>0.0</v>
      </c>
      <c r="Q128" s="2">
        <v>0.0</v>
      </c>
      <c r="R128" s="2">
        <v>0.0</v>
      </c>
      <c r="S128" s="2">
        <v>0.0</v>
      </c>
      <c r="T128" s="2">
        <v>1.0</v>
      </c>
      <c r="U128" s="2">
        <v>0.0</v>
      </c>
      <c r="V128" s="2">
        <v>1.0</v>
      </c>
      <c r="W128" s="2">
        <v>0.0</v>
      </c>
      <c r="X128" s="2">
        <v>0.0</v>
      </c>
      <c r="Y128" s="2">
        <v>0.0</v>
      </c>
      <c r="Z128" s="2">
        <v>0.0</v>
      </c>
      <c r="AA128" s="2">
        <v>0.0</v>
      </c>
      <c r="AB128" s="2">
        <v>1.0</v>
      </c>
      <c r="AC128" s="2">
        <v>0.0</v>
      </c>
      <c r="AD128" s="2">
        <v>0.0</v>
      </c>
      <c r="AE128" s="2">
        <v>0.0</v>
      </c>
      <c r="AF128" s="2">
        <v>1.0</v>
      </c>
    </row>
    <row r="129">
      <c r="A129" s="44" t="s">
        <v>128</v>
      </c>
    </row>
    <row r="130">
      <c r="A130" s="35" t="s">
        <v>98</v>
      </c>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row>
    <row r="131">
      <c r="A131" s="35" t="s">
        <v>99</v>
      </c>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c r="AF131" s="65"/>
    </row>
    <row r="132">
      <c r="A132" s="35" t="s">
        <v>100</v>
      </c>
      <c r="B132" s="64">
        <v>0.0</v>
      </c>
      <c r="C132" s="64">
        <v>0.0</v>
      </c>
      <c r="D132" s="64">
        <v>0.0</v>
      </c>
      <c r="E132" s="64">
        <v>0.0</v>
      </c>
      <c r="F132" s="64">
        <v>0.0</v>
      </c>
      <c r="G132" s="64">
        <v>0.0</v>
      </c>
      <c r="H132" s="64">
        <v>0.0</v>
      </c>
      <c r="I132" s="64">
        <v>0.0</v>
      </c>
      <c r="J132" s="64">
        <v>0.0</v>
      </c>
      <c r="K132" s="64">
        <v>0.0</v>
      </c>
      <c r="L132" s="64">
        <v>0.0</v>
      </c>
      <c r="M132" s="64">
        <v>0.0</v>
      </c>
      <c r="N132" s="64">
        <v>0.0</v>
      </c>
      <c r="O132" s="64">
        <v>0.0</v>
      </c>
      <c r="P132" s="64">
        <v>0.0</v>
      </c>
      <c r="Q132" s="64">
        <v>0.0</v>
      </c>
      <c r="R132" s="64">
        <v>0.0</v>
      </c>
      <c r="S132" s="64">
        <v>0.0</v>
      </c>
      <c r="T132" s="64">
        <v>0.0</v>
      </c>
      <c r="U132" s="64">
        <v>0.0</v>
      </c>
      <c r="V132" s="64">
        <v>0.0</v>
      </c>
      <c r="W132" s="64">
        <v>0.0</v>
      </c>
      <c r="X132" s="64">
        <v>0.0</v>
      </c>
      <c r="Y132" s="64">
        <v>0.0</v>
      </c>
      <c r="Z132" s="64">
        <v>0.0</v>
      </c>
      <c r="AA132" s="64">
        <v>0.0</v>
      </c>
      <c r="AB132" s="64">
        <v>0.0</v>
      </c>
      <c r="AC132" s="64">
        <v>0.0</v>
      </c>
      <c r="AD132" s="64">
        <v>0.0</v>
      </c>
      <c r="AE132" s="64">
        <v>0.0</v>
      </c>
      <c r="AF132" s="64">
        <v>0.0</v>
      </c>
    </row>
    <row r="133">
      <c r="A133" s="52" t="s">
        <v>129</v>
      </c>
      <c r="B133" s="66">
        <f t="shared" ref="B133:AF133" si="30">sum(B124:B128)</f>
        <v>17</v>
      </c>
      <c r="C133" s="66">
        <f t="shared" si="30"/>
        <v>16</v>
      </c>
      <c r="D133" s="66">
        <f t="shared" si="30"/>
        <v>21</v>
      </c>
      <c r="E133" s="66">
        <f t="shared" si="30"/>
        <v>11</v>
      </c>
      <c r="F133" s="66">
        <f t="shared" si="30"/>
        <v>10</v>
      </c>
      <c r="G133" s="66">
        <f t="shared" si="30"/>
        <v>9</v>
      </c>
      <c r="H133" s="66">
        <f t="shared" si="30"/>
        <v>21</v>
      </c>
      <c r="I133" s="66">
        <f t="shared" si="30"/>
        <v>11</v>
      </c>
      <c r="J133" s="66">
        <f t="shared" si="30"/>
        <v>14</v>
      </c>
      <c r="K133" s="66">
        <f t="shared" si="30"/>
        <v>14</v>
      </c>
      <c r="L133" s="66">
        <f t="shared" si="30"/>
        <v>25</v>
      </c>
      <c r="M133" s="66">
        <f t="shared" si="30"/>
        <v>9</v>
      </c>
      <c r="N133" s="66">
        <f t="shared" si="30"/>
        <v>6</v>
      </c>
      <c r="O133" s="66">
        <f t="shared" si="30"/>
        <v>10</v>
      </c>
      <c r="P133" s="66">
        <f t="shared" si="30"/>
        <v>20</v>
      </c>
      <c r="Q133" s="66">
        <f t="shared" si="30"/>
        <v>11</v>
      </c>
      <c r="R133" s="66">
        <f t="shared" si="30"/>
        <v>19</v>
      </c>
      <c r="S133" s="66">
        <f t="shared" si="30"/>
        <v>18</v>
      </c>
      <c r="T133" s="66">
        <f t="shared" si="30"/>
        <v>12</v>
      </c>
      <c r="U133" s="66">
        <f t="shared" si="30"/>
        <v>81</v>
      </c>
      <c r="V133" s="66">
        <f t="shared" si="30"/>
        <v>22</v>
      </c>
      <c r="W133" s="66">
        <f t="shared" si="30"/>
        <v>15</v>
      </c>
      <c r="X133" s="66">
        <f t="shared" si="30"/>
        <v>14</v>
      </c>
      <c r="Y133" s="66">
        <f t="shared" si="30"/>
        <v>15</v>
      </c>
      <c r="Z133" s="66">
        <f t="shared" si="30"/>
        <v>19</v>
      </c>
      <c r="AA133" s="66">
        <f t="shared" si="30"/>
        <v>10</v>
      </c>
      <c r="AB133" s="66">
        <f t="shared" si="30"/>
        <v>17</v>
      </c>
      <c r="AC133" s="66">
        <f t="shared" si="30"/>
        <v>17</v>
      </c>
      <c r="AD133" s="66">
        <f t="shared" si="30"/>
        <v>10</v>
      </c>
      <c r="AE133" s="66">
        <f t="shared" si="30"/>
        <v>24</v>
      </c>
      <c r="AF133" s="66">
        <f t="shared" si="30"/>
        <v>27</v>
      </c>
    </row>
    <row r="134">
      <c r="A134" s="52" t="s">
        <v>130</v>
      </c>
      <c r="B134" s="66">
        <f t="shared" ref="B134:AF134" si="31">sum(B130:B132)</f>
        <v>0</v>
      </c>
      <c r="C134" s="66">
        <f t="shared" si="31"/>
        <v>0</v>
      </c>
      <c r="D134" s="66">
        <f t="shared" si="31"/>
        <v>0</v>
      </c>
      <c r="E134" s="66">
        <f t="shared" si="31"/>
        <v>0</v>
      </c>
      <c r="F134" s="66">
        <f t="shared" si="31"/>
        <v>0</v>
      </c>
      <c r="G134" s="66">
        <f t="shared" si="31"/>
        <v>0</v>
      </c>
      <c r="H134" s="66">
        <f t="shared" si="31"/>
        <v>0</v>
      </c>
      <c r="I134" s="66">
        <f t="shared" si="31"/>
        <v>0</v>
      </c>
      <c r="J134" s="66">
        <f t="shared" si="31"/>
        <v>0</v>
      </c>
      <c r="K134" s="66">
        <f t="shared" si="31"/>
        <v>0</v>
      </c>
      <c r="L134" s="66">
        <f t="shared" si="31"/>
        <v>0</v>
      </c>
      <c r="M134" s="66">
        <f t="shared" si="31"/>
        <v>0</v>
      </c>
      <c r="N134" s="66">
        <f t="shared" si="31"/>
        <v>0</v>
      </c>
      <c r="O134" s="66">
        <f t="shared" si="31"/>
        <v>0</v>
      </c>
      <c r="P134" s="66">
        <f t="shared" si="31"/>
        <v>0</v>
      </c>
      <c r="Q134" s="66">
        <f t="shared" si="31"/>
        <v>0</v>
      </c>
      <c r="R134" s="66">
        <f t="shared" si="31"/>
        <v>0</v>
      </c>
      <c r="S134" s="66">
        <f t="shared" si="31"/>
        <v>0</v>
      </c>
      <c r="T134" s="66">
        <f t="shared" si="31"/>
        <v>0</v>
      </c>
      <c r="U134" s="66">
        <f t="shared" si="31"/>
        <v>0</v>
      </c>
      <c r="V134" s="66">
        <f t="shared" si="31"/>
        <v>0</v>
      </c>
      <c r="W134" s="66">
        <f t="shared" si="31"/>
        <v>0</v>
      </c>
      <c r="X134" s="66">
        <f t="shared" si="31"/>
        <v>0</v>
      </c>
      <c r="Y134" s="66">
        <f t="shared" si="31"/>
        <v>0</v>
      </c>
      <c r="Z134" s="66">
        <f t="shared" si="31"/>
        <v>0</v>
      </c>
      <c r="AA134" s="66">
        <f t="shared" si="31"/>
        <v>0</v>
      </c>
      <c r="AB134" s="66">
        <f t="shared" si="31"/>
        <v>0</v>
      </c>
      <c r="AC134" s="66">
        <f t="shared" si="31"/>
        <v>0</v>
      </c>
      <c r="AD134" s="66">
        <f t="shared" si="31"/>
        <v>0</v>
      </c>
      <c r="AE134" s="66">
        <f t="shared" si="31"/>
        <v>0</v>
      </c>
      <c r="AF134" s="66">
        <f t="shared" si="31"/>
        <v>0</v>
      </c>
    </row>
    <row r="135">
      <c r="A135" s="42" t="s">
        <v>131</v>
      </c>
      <c r="B135" s="67">
        <f t="shared" ref="B135:AF135" si="32">B133+B134</f>
        <v>17</v>
      </c>
      <c r="C135" s="67">
        <f t="shared" si="32"/>
        <v>16</v>
      </c>
      <c r="D135" s="67">
        <f t="shared" si="32"/>
        <v>21</v>
      </c>
      <c r="E135" s="67">
        <f t="shared" si="32"/>
        <v>11</v>
      </c>
      <c r="F135" s="67">
        <f t="shared" si="32"/>
        <v>10</v>
      </c>
      <c r="G135" s="67">
        <f t="shared" si="32"/>
        <v>9</v>
      </c>
      <c r="H135" s="67">
        <f t="shared" si="32"/>
        <v>21</v>
      </c>
      <c r="I135" s="67">
        <f t="shared" si="32"/>
        <v>11</v>
      </c>
      <c r="J135" s="67">
        <f t="shared" si="32"/>
        <v>14</v>
      </c>
      <c r="K135" s="67">
        <f t="shared" si="32"/>
        <v>14</v>
      </c>
      <c r="L135" s="67">
        <f t="shared" si="32"/>
        <v>25</v>
      </c>
      <c r="M135" s="67">
        <f t="shared" si="32"/>
        <v>9</v>
      </c>
      <c r="N135" s="67">
        <f t="shared" si="32"/>
        <v>6</v>
      </c>
      <c r="O135" s="67">
        <f t="shared" si="32"/>
        <v>10</v>
      </c>
      <c r="P135" s="67">
        <f t="shared" si="32"/>
        <v>20</v>
      </c>
      <c r="Q135" s="67">
        <f t="shared" si="32"/>
        <v>11</v>
      </c>
      <c r="R135" s="67">
        <f t="shared" si="32"/>
        <v>19</v>
      </c>
      <c r="S135" s="67">
        <f t="shared" si="32"/>
        <v>18</v>
      </c>
      <c r="T135" s="67">
        <f t="shared" si="32"/>
        <v>12</v>
      </c>
      <c r="U135" s="67">
        <f t="shared" si="32"/>
        <v>81</v>
      </c>
      <c r="V135" s="67">
        <f t="shared" si="32"/>
        <v>22</v>
      </c>
      <c r="W135" s="67">
        <f t="shared" si="32"/>
        <v>15</v>
      </c>
      <c r="X135" s="67">
        <f t="shared" si="32"/>
        <v>14</v>
      </c>
      <c r="Y135" s="67">
        <f t="shared" si="32"/>
        <v>15</v>
      </c>
      <c r="Z135" s="67">
        <f t="shared" si="32"/>
        <v>19</v>
      </c>
      <c r="AA135" s="67">
        <f t="shared" si="32"/>
        <v>10</v>
      </c>
      <c r="AB135" s="67">
        <f t="shared" si="32"/>
        <v>17</v>
      </c>
      <c r="AC135" s="67">
        <f t="shared" si="32"/>
        <v>17</v>
      </c>
      <c r="AD135" s="67">
        <f t="shared" si="32"/>
        <v>10</v>
      </c>
      <c r="AE135" s="67">
        <f t="shared" si="32"/>
        <v>24</v>
      </c>
      <c r="AF135" s="67">
        <f t="shared" si="32"/>
        <v>27</v>
      </c>
    </row>
    <row r="137" collapsed="1">
      <c r="A137" s="31" t="s">
        <v>132</v>
      </c>
    </row>
    <row r="138" hidden="1" outlineLevel="1">
      <c r="A138" s="54" t="s">
        <v>105</v>
      </c>
      <c r="B138" s="68">
        <f>'App - P&amp;L'!B17</f>
        <v>103</v>
      </c>
      <c r="C138" s="68">
        <f>'App - P&amp;L'!C17</f>
        <v>110</v>
      </c>
      <c r="D138" s="68">
        <f>'App - P&amp;L'!D17</f>
        <v>37</v>
      </c>
      <c r="E138" s="68">
        <f>'App - P&amp;L'!E17</f>
        <v>54</v>
      </c>
      <c r="F138" s="68">
        <f>'App - P&amp;L'!F17</f>
        <v>42</v>
      </c>
      <c r="G138" s="68">
        <f>'App - P&amp;L'!G17</f>
        <v>25</v>
      </c>
      <c r="H138" s="68">
        <f>'App - P&amp;L'!H17</f>
        <v>32</v>
      </c>
      <c r="I138" s="68">
        <f>'App - P&amp;L'!I17</f>
        <v>34</v>
      </c>
      <c r="J138" s="68">
        <f>'App - P&amp;L'!J17</f>
        <v>32</v>
      </c>
      <c r="K138" s="68">
        <f>'App - P&amp;L'!K17</f>
        <v>38</v>
      </c>
      <c r="L138" s="68">
        <f>'App - P&amp;L'!L17</f>
        <v>64</v>
      </c>
      <c r="M138" s="68">
        <f>'App - P&amp;L'!M17</f>
        <v>45</v>
      </c>
      <c r="N138" s="68">
        <f>'App - P&amp;L'!N17</f>
        <v>46</v>
      </c>
      <c r="O138" s="68">
        <f>'App - P&amp;L'!O17</f>
        <v>39</v>
      </c>
      <c r="P138" s="68">
        <f>'App - P&amp;L'!P17</f>
        <v>30</v>
      </c>
      <c r="Q138" s="68">
        <f>'App - P&amp;L'!Q17</f>
        <v>32</v>
      </c>
      <c r="R138" s="68">
        <f>'App - P&amp;L'!R17</f>
        <v>22</v>
      </c>
      <c r="S138" s="68">
        <f>'App - P&amp;L'!S17</f>
        <v>33</v>
      </c>
      <c r="T138" s="68">
        <f>'App - P&amp;L'!T17</f>
        <v>36</v>
      </c>
      <c r="U138" s="68">
        <f>'App - P&amp;L'!U17</f>
        <v>32</v>
      </c>
      <c r="V138" s="68">
        <f>'App - P&amp;L'!V17</f>
        <v>35</v>
      </c>
      <c r="W138" s="68">
        <f>'App - P&amp;L'!W17</f>
        <v>37</v>
      </c>
      <c r="X138" s="68">
        <f>'App - P&amp;L'!X17</f>
        <v>26</v>
      </c>
      <c r="Y138" s="68">
        <f>'App - P&amp;L'!Y17</f>
        <v>36</v>
      </c>
      <c r="Z138" s="68">
        <f>'App - P&amp;L'!Z17</f>
        <v>59</v>
      </c>
      <c r="AA138" s="68">
        <f>'App - P&amp;L'!AA17</f>
        <v>59</v>
      </c>
      <c r="AB138" s="68">
        <f>'App - P&amp;L'!AB17</f>
        <v>34</v>
      </c>
      <c r="AC138" s="68">
        <f>'App - P&amp;L'!AC17</f>
        <v>116</v>
      </c>
      <c r="AD138" s="68">
        <f>'App - P&amp;L'!AD17</f>
        <v>23</v>
      </c>
      <c r="AE138" s="68">
        <f>'App - P&amp;L'!AE17</f>
        <v>36</v>
      </c>
      <c r="AF138" s="68">
        <f>'App - P&amp;L'!AF17</f>
        <v>15</v>
      </c>
    </row>
    <row r="139" hidden="1" outlineLevel="1">
      <c r="A139" s="54" t="s">
        <v>106</v>
      </c>
      <c r="B139" s="68">
        <f>'App - P&amp;L'!B14</f>
        <v>456</v>
      </c>
      <c r="C139" s="68">
        <f>'App - P&amp;L'!C14</f>
        <v>358</v>
      </c>
      <c r="D139" s="68">
        <f>'App - P&amp;L'!D14</f>
        <v>236</v>
      </c>
      <c r="E139" s="68">
        <f>'App - P&amp;L'!E14</f>
        <v>225</v>
      </c>
      <c r="F139" s="68">
        <f>'App - P&amp;L'!F14</f>
        <v>241</v>
      </c>
      <c r="G139" s="68">
        <f>'App - P&amp;L'!G14</f>
        <v>200</v>
      </c>
      <c r="H139" s="68">
        <f>'App - P&amp;L'!H14</f>
        <v>174</v>
      </c>
      <c r="I139" s="68">
        <f>'App - P&amp;L'!I14</f>
        <v>195</v>
      </c>
      <c r="J139" s="68">
        <f>'App - P&amp;L'!J14</f>
        <v>174</v>
      </c>
      <c r="K139" s="68">
        <f>'App - P&amp;L'!K14</f>
        <v>197</v>
      </c>
      <c r="L139" s="68">
        <f>'App - P&amp;L'!L14</f>
        <v>254</v>
      </c>
      <c r="M139" s="68">
        <f>'App - P&amp;L'!M14</f>
        <v>250</v>
      </c>
      <c r="N139" s="68">
        <f>'App - P&amp;L'!N14</f>
        <v>211</v>
      </c>
      <c r="O139" s="68">
        <f>'App - P&amp;L'!O14</f>
        <v>181</v>
      </c>
      <c r="P139" s="68">
        <f>'App - P&amp;L'!P14</f>
        <v>252</v>
      </c>
      <c r="Q139" s="68">
        <f>'App - P&amp;L'!Q14</f>
        <v>197</v>
      </c>
      <c r="R139" s="68">
        <f>'App - P&amp;L'!R14</f>
        <v>169</v>
      </c>
      <c r="S139" s="68">
        <f>'App - P&amp;L'!S14</f>
        <v>193</v>
      </c>
      <c r="T139" s="68">
        <f>'App - P&amp;L'!T14</f>
        <v>181</v>
      </c>
      <c r="U139" s="68">
        <f>'App - P&amp;L'!U14</f>
        <v>174</v>
      </c>
      <c r="V139" s="68">
        <f>'App - P&amp;L'!V14</f>
        <v>172</v>
      </c>
      <c r="W139" s="68">
        <f>'App - P&amp;L'!W14</f>
        <v>172</v>
      </c>
      <c r="X139" s="68">
        <f>'App - P&amp;L'!X14</f>
        <v>209</v>
      </c>
      <c r="Y139" s="68">
        <f>'App - P&amp;L'!Y14</f>
        <v>213</v>
      </c>
      <c r="Z139" s="68">
        <f>'App - P&amp;L'!Z14</f>
        <v>362</v>
      </c>
      <c r="AA139" s="68">
        <f>'App - P&amp;L'!AA14</f>
        <v>395</v>
      </c>
      <c r="AB139" s="68">
        <f>'App - P&amp;L'!AB14</f>
        <v>300</v>
      </c>
      <c r="AC139" s="68">
        <f>'App - P&amp;L'!AC14</f>
        <v>234</v>
      </c>
      <c r="AD139" s="68">
        <f>'App - P&amp;L'!AD14</f>
        <v>244</v>
      </c>
      <c r="AE139" s="68">
        <f>'App - P&amp;L'!AE14</f>
        <v>226</v>
      </c>
      <c r="AF139" s="68">
        <f>'App - P&amp;L'!AF14</f>
        <v>170</v>
      </c>
    </row>
    <row r="140">
      <c r="A140" s="42" t="s">
        <v>133</v>
      </c>
      <c r="B140" s="69">
        <f t="shared" ref="B140:AF140" si="33">sum(B138:B139)</f>
        <v>559</v>
      </c>
      <c r="C140" s="69">
        <f t="shared" si="33"/>
        <v>468</v>
      </c>
      <c r="D140" s="69">
        <f t="shared" si="33"/>
        <v>273</v>
      </c>
      <c r="E140" s="69">
        <f t="shared" si="33"/>
        <v>279</v>
      </c>
      <c r="F140" s="69">
        <f t="shared" si="33"/>
        <v>283</v>
      </c>
      <c r="G140" s="69">
        <f t="shared" si="33"/>
        <v>225</v>
      </c>
      <c r="H140" s="69">
        <f t="shared" si="33"/>
        <v>206</v>
      </c>
      <c r="I140" s="69">
        <f t="shared" si="33"/>
        <v>229</v>
      </c>
      <c r="J140" s="69">
        <f t="shared" si="33"/>
        <v>206</v>
      </c>
      <c r="K140" s="69">
        <f t="shared" si="33"/>
        <v>235</v>
      </c>
      <c r="L140" s="69">
        <f t="shared" si="33"/>
        <v>318</v>
      </c>
      <c r="M140" s="69">
        <f t="shared" si="33"/>
        <v>295</v>
      </c>
      <c r="N140" s="69">
        <f t="shared" si="33"/>
        <v>257</v>
      </c>
      <c r="O140" s="69">
        <f t="shared" si="33"/>
        <v>220</v>
      </c>
      <c r="P140" s="69">
        <f t="shared" si="33"/>
        <v>282</v>
      </c>
      <c r="Q140" s="69">
        <f t="shared" si="33"/>
        <v>229</v>
      </c>
      <c r="R140" s="69">
        <f t="shared" si="33"/>
        <v>191</v>
      </c>
      <c r="S140" s="69">
        <f t="shared" si="33"/>
        <v>226</v>
      </c>
      <c r="T140" s="69">
        <f t="shared" si="33"/>
        <v>217</v>
      </c>
      <c r="U140" s="69">
        <f t="shared" si="33"/>
        <v>206</v>
      </c>
      <c r="V140" s="69">
        <f t="shared" si="33"/>
        <v>207</v>
      </c>
      <c r="W140" s="69">
        <f t="shared" si="33"/>
        <v>209</v>
      </c>
      <c r="X140" s="69">
        <f t="shared" si="33"/>
        <v>235</v>
      </c>
      <c r="Y140" s="69">
        <f t="shared" si="33"/>
        <v>249</v>
      </c>
      <c r="Z140" s="69">
        <f t="shared" si="33"/>
        <v>421</v>
      </c>
      <c r="AA140" s="69">
        <f t="shared" si="33"/>
        <v>454</v>
      </c>
      <c r="AB140" s="69">
        <f t="shared" si="33"/>
        <v>334</v>
      </c>
      <c r="AC140" s="69">
        <f t="shared" si="33"/>
        <v>350</v>
      </c>
      <c r="AD140" s="69">
        <f t="shared" si="33"/>
        <v>267</v>
      </c>
      <c r="AE140" s="69">
        <f t="shared" si="33"/>
        <v>262</v>
      </c>
      <c r="AF140" s="69">
        <f t="shared" si="33"/>
        <v>185</v>
      </c>
    </row>
    <row r="141">
      <c r="A141" s="70" t="s">
        <v>134</v>
      </c>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row>
    <row r="142">
      <c r="A142" s="70" t="s">
        <v>135</v>
      </c>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71"/>
    </row>
    <row r="143">
      <c r="A143" s="72" t="s">
        <v>136</v>
      </c>
      <c r="B143" s="73">
        <v>1.1733</v>
      </c>
      <c r="C143" s="73">
        <v>1.1719</v>
      </c>
      <c r="D143" s="73">
        <v>1.1743</v>
      </c>
      <c r="E143" s="73">
        <v>1.1738</v>
      </c>
      <c r="F143" s="73">
        <v>1.1717</v>
      </c>
      <c r="G143" s="73">
        <v>1.1711</v>
      </c>
      <c r="H143" s="73">
        <v>1.166</v>
      </c>
      <c r="I143" s="73">
        <v>1.1635</v>
      </c>
      <c r="J143" s="73">
        <v>1.1565</v>
      </c>
      <c r="K143" s="73">
        <v>1.162</v>
      </c>
      <c r="L143" s="73">
        <v>1.1621</v>
      </c>
      <c r="M143" s="73">
        <v>1.1602</v>
      </c>
      <c r="N143" s="73">
        <v>1.1568</v>
      </c>
      <c r="O143" s="73">
        <v>1.1605</v>
      </c>
      <c r="P143" s="73">
        <v>1.1647</v>
      </c>
      <c r="Q143" s="73">
        <v>1.1695</v>
      </c>
      <c r="R143" s="73">
        <v>1.166</v>
      </c>
      <c r="S143" s="73">
        <v>1.1657</v>
      </c>
      <c r="T143" s="73">
        <v>1.1655</v>
      </c>
      <c r="U143" s="73">
        <v>1.1644</v>
      </c>
      <c r="V143" s="73">
        <v>1.16</v>
      </c>
      <c r="W143" s="73">
        <v>1.1613</v>
      </c>
      <c r="X143" s="73">
        <v>1.1618</v>
      </c>
      <c r="Y143" s="73">
        <v>1.1625</v>
      </c>
      <c r="Z143" s="73">
        <v>1.1625</v>
      </c>
      <c r="AA143" s="73">
        <v>1.1631</v>
      </c>
      <c r="AB143" s="73">
        <v>1.1651</v>
      </c>
      <c r="AC143" s="73">
        <v>1.1656</v>
      </c>
      <c r="AD143" s="73">
        <v>1.1601</v>
      </c>
      <c r="AE143" s="73">
        <v>1.1572</v>
      </c>
      <c r="AF143" s="73">
        <v>1.1607</v>
      </c>
    </row>
    <row r="144">
      <c r="A144" s="35" t="s">
        <v>137</v>
      </c>
      <c r="B144" s="74">
        <f t="shared" ref="B144:AF144" si="34">sum(B145,B146)</f>
        <v>3578.17</v>
      </c>
      <c r="C144" s="74">
        <f t="shared" si="34"/>
        <v>2319.61</v>
      </c>
      <c r="D144" s="74">
        <f t="shared" si="34"/>
        <v>1579.22</v>
      </c>
      <c r="E144" s="74">
        <f t="shared" si="34"/>
        <v>1331.36</v>
      </c>
      <c r="F144" s="74">
        <f t="shared" si="34"/>
        <v>2034.93</v>
      </c>
      <c r="G144" s="74">
        <f t="shared" si="34"/>
        <v>2639.58</v>
      </c>
      <c r="H144" s="74">
        <f t="shared" si="34"/>
        <v>1643.5</v>
      </c>
      <c r="I144" s="74">
        <f t="shared" si="34"/>
        <v>200.94</v>
      </c>
      <c r="J144" s="74">
        <f t="shared" si="34"/>
        <v>472.6</v>
      </c>
      <c r="K144" s="74">
        <f t="shared" si="34"/>
        <v>1112.94</v>
      </c>
      <c r="L144" s="74">
        <f t="shared" si="34"/>
        <v>1086.6</v>
      </c>
      <c r="M144" s="74">
        <f t="shared" si="34"/>
        <v>3487.96</v>
      </c>
      <c r="N144" s="74">
        <f t="shared" si="34"/>
        <v>2727.74</v>
      </c>
      <c r="O144" s="74">
        <f t="shared" si="34"/>
        <v>2637.48</v>
      </c>
      <c r="P144" s="74">
        <f t="shared" si="34"/>
        <v>2770.21</v>
      </c>
      <c r="Q144" s="74">
        <f t="shared" si="34"/>
        <v>1760.64</v>
      </c>
      <c r="R144" s="74">
        <f t="shared" si="34"/>
        <v>2884.85</v>
      </c>
      <c r="S144" s="74">
        <f t="shared" si="34"/>
        <v>3113.57</v>
      </c>
      <c r="T144" s="74">
        <f t="shared" si="34"/>
        <v>3532.56</v>
      </c>
      <c r="U144" s="74">
        <f t="shared" si="34"/>
        <v>1380.46</v>
      </c>
      <c r="V144" s="74">
        <f t="shared" si="34"/>
        <v>2228.85</v>
      </c>
      <c r="W144" s="74">
        <f t="shared" si="34"/>
        <v>3504.27</v>
      </c>
      <c r="X144" s="74">
        <f t="shared" si="34"/>
        <v>5373.16</v>
      </c>
      <c r="Y144" s="74">
        <f t="shared" si="34"/>
        <v>6234.72</v>
      </c>
      <c r="Z144" s="74">
        <f t="shared" si="34"/>
        <v>7928.7</v>
      </c>
      <c r="AA144" s="74">
        <f t="shared" si="34"/>
        <v>8207.13</v>
      </c>
      <c r="AB144" s="74">
        <f t="shared" si="34"/>
        <v>6489.34</v>
      </c>
      <c r="AC144" s="74">
        <f t="shared" si="34"/>
        <v>8113.65</v>
      </c>
      <c r="AD144" s="74">
        <f t="shared" si="34"/>
        <v>4074.3</v>
      </c>
      <c r="AE144" s="74">
        <f t="shared" si="34"/>
        <v>4210.72</v>
      </c>
      <c r="AF144" s="74">
        <f t="shared" si="34"/>
        <v>7337.42</v>
      </c>
    </row>
    <row r="145" outlineLevel="1">
      <c r="A145" s="35" t="s">
        <v>138</v>
      </c>
      <c r="B145" s="75">
        <f>3013.79+564.38</f>
        <v>3578.17</v>
      </c>
      <c r="C145" s="75">
        <f>2012.28+307.33</f>
        <v>2319.61</v>
      </c>
      <c r="D145" s="75">
        <f>1269.33+309.89</f>
        <v>1579.22</v>
      </c>
      <c r="E145" s="75">
        <v>1331.36</v>
      </c>
      <c r="F145" s="75">
        <v>2034.93</v>
      </c>
      <c r="G145" s="75">
        <v>2639.58</v>
      </c>
      <c r="H145" s="75">
        <f>1643.5</f>
        <v>1643.5</v>
      </c>
      <c r="I145" s="75">
        <f>164.16+36.78</f>
        <v>200.94</v>
      </c>
      <c r="J145" s="75">
        <v>472.6</v>
      </c>
      <c r="K145" s="75">
        <v>1112.94</v>
      </c>
      <c r="L145" s="75">
        <v>1086.6</v>
      </c>
      <c r="M145" s="75">
        <v>3487.96</v>
      </c>
      <c r="N145" s="75">
        <v>2727.74</v>
      </c>
      <c r="O145" s="75">
        <v>2637.48</v>
      </c>
      <c r="P145" s="75">
        <v>2770.21</v>
      </c>
      <c r="Q145" s="75">
        <v>1760.64</v>
      </c>
      <c r="R145" s="75">
        <v>2884.85</v>
      </c>
      <c r="S145" s="75">
        <v>3113.57</v>
      </c>
      <c r="T145" s="75">
        <v>3532.56</v>
      </c>
      <c r="U145" s="75">
        <v>1380.46</v>
      </c>
      <c r="V145" s="75">
        <v>2228.85</v>
      </c>
      <c r="W145" s="75">
        <v>3504.27</v>
      </c>
      <c r="X145" s="75">
        <v>5373.16</v>
      </c>
      <c r="Y145" s="75">
        <v>6234.72</v>
      </c>
      <c r="Z145" s="75">
        <v>7928.7</v>
      </c>
      <c r="AA145" s="75">
        <v>8207.13</v>
      </c>
      <c r="AB145" s="75">
        <v>6489.34</v>
      </c>
      <c r="AC145" s="75">
        <v>8113.65</v>
      </c>
      <c r="AD145" s="75">
        <v>4074.3</v>
      </c>
      <c r="AE145" s="75">
        <v>4210.72</v>
      </c>
      <c r="AF145" s="75">
        <v>7337.42</v>
      </c>
    </row>
    <row r="146" outlineLevel="1">
      <c r="A146" s="35" t="s">
        <v>139</v>
      </c>
      <c r="B146" s="75">
        <f t="shared" ref="B146:AF146" si="35">B142*B143</f>
        <v>0</v>
      </c>
      <c r="C146" s="75">
        <f t="shared" si="35"/>
        <v>0</v>
      </c>
      <c r="D146" s="75">
        <f t="shared" si="35"/>
        <v>0</v>
      </c>
      <c r="E146" s="75">
        <f t="shared" si="35"/>
        <v>0</v>
      </c>
      <c r="F146" s="75">
        <f t="shared" si="35"/>
        <v>0</v>
      </c>
      <c r="G146" s="75">
        <f t="shared" si="35"/>
        <v>0</v>
      </c>
      <c r="H146" s="75">
        <f t="shared" si="35"/>
        <v>0</v>
      </c>
      <c r="I146" s="75">
        <f t="shared" si="35"/>
        <v>0</v>
      </c>
      <c r="J146" s="75">
        <f t="shared" si="35"/>
        <v>0</v>
      </c>
      <c r="K146" s="75">
        <f t="shared" si="35"/>
        <v>0</v>
      </c>
      <c r="L146" s="75">
        <f t="shared" si="35"/>
        <v>0</v>
      </c>
      <c r="M146" s="75">
        <f t="shared" si="35"/>
        <v>0</v>
      </c>
      <c r="N146" s="75">
        <f t="shared" si="35"/>
        <v>0</v>
      </c>
      <c r="O146" s="75">
        <f t="shared" si="35"/>
        <v>0</v>
      </c>
      <c r="P146" s="75">
        <f t="shared" si="35"/>
        <v>0</v>
      </c>
      <c r="Q146" s="75">
        <f t="shared" si="35"/>
        <v>0</v>
      </c>
      <c r="R146" s="75">
        <f t="shared" si="35"/>
        <v>0</v>
      </c>
      <c r="S146" s="75">
        <f t="shared" si="35"/>
        <v>0</v>
      </c>
      <c r="T146" s="75">
        <f t="shared" si="35"/>
        <v>0</v>
      </c>
      <c r="U146" s="75">
        <f t="shared" si="35"/>
        <v>0</v>
      </c>
      <c r="V146" s="75">
        <f t="shared" si="35"/>
        <v>0</v>
      </c>
      <c r="W146" s="75">
        <f t="shared" si="35"/>
        <v>0</v>
      </c>
      <c r="X146" s="75">
        <f t="shared" si="35"/>
        <v>0</v>
      </c>
      <c r="Y146" s="75">
        <f t="shared" si="35"/>
        <v>0</v>
      </c>
      <c r="Z146" s="75">
        <f t="shared" si="35"/>
        <v>0</v>
      </c>
      <c r="AA146" s="75">
        <f t="shared" si="35"/>
        <v>0</v>
      </c>
      <c r="AB146" s="75">
        <f t="shared" si="35"/>
        <v>0</v>
      </c>
      <c r="AC146" s="75">
        <f t="shared" si="35"/>
        <v>0</v>
      </c>
      <c r="AD146" s="75">
        <f t="shared" si="35"/>
        <v>0</v>
      </c>
      <c r="AE146" s="75">
        <f t="shared" si="35"/>
        <v>0</v>
      </c>
      <c r="AF146" s="75">
        <f t="shared" si="35"/>
        <v>0</v>
      </c>
    </row>
    <row r="147">
      <c r="A147" s="35" t="s">
        <v>140</v>
      </c>
      <c r="B147" s="46">
        <v>263.84</v>
      </c>
      <c r="C147" s="46">
        <v>226.3</v>
      </c>
      <c r="D147" s="46">
        <v>282.72</v>
      </c>
      <c r="E147" s="46">
        <v>342.99</v>
      </c>
      <c r="F147" s="46">
        <v>552.67</v>
      </c>
      <c r="G147" s="46">
        <v>482.37</v>
      </c>
      <c r="H147" s="46">
        <v>443.73</v>
      </c>
      <c r="I147" s="46">
        <v>466.66</v>
      </c>
      <c r="J147" s="46">
        <v>729.76</v>
      </c>
      <c r="K147" s="46">
        <v>494.38</v>
      </c>
      <c r="L147" s="46">
        <v>493.95</v>
      </c>
      <c r="M147" s="46">
        <v>544.59</v>
      </c>
      <c r="N147" s="46">
        <v>523.3</v>
      </c>
      <c r="O147" s="46">
        <v>446.02</v>
      </c>
      <c r="P147" s="46">
        <v>507.02</v>
      </c>
      <c r="Q147" s="46">
        <v>520.74</v>
      </c>
      <c r="R147" s="46">
        <v>732.12</v>
      </c>
      <c r="S147" s="46">
        <v>744.0</v>
      </c>
      <c r="T147" s="46">
        <v>950.37</v>
      </c>
      <c r="U147" s="46">
        <v>843.3</v>
      </c>
      <c r="V147" s="46">
        <v>829.34</v>
      </c>
      <c r="W147" s="46">
        <v>971.17</v>
      </c>
      <c r="X147" s="46">
        <v>1110.52</v>
      </c>
      <c r="Y147" s="46">
        <v>1072.75</v>
      </c>
      <c r="Z147" s="46">
        <v>1222.88</v>
      </c>
      <c r="AA147" s="46">
        <v>1326.98</v>
      </c>
      <c r="AB147" s="46">
        <v>1200.74</v>
      </c>
      <c r="AC147" s="46">
        <v>1431.02</v>
      </c>
      <c r="AD147" s="46">
        <v>1133.89</v>
      </c>
      <c r="AE147" s="46">
        <v>849.02</v>
      </c>
      <c r="AF147" s="46">
        <v>863.56</v>
      </c>
    </row>
    <row r="148" outlineLevel="1">
      <c r="A148" s="35" t="s">
        <v>141</v>
      </c>
      <c r="B148" s="45">
        <f t="shared" ref="B148:AF148" si="36">B147-B149</f>
        <v>263.84</v>
      </c>
      <c r="C148" s="45">
        <f t="shared" si="36"/>
        <v>226.3</v>
      </c>
      <c r="D148" s="45">
        <f t="shared" si="36"/>
        <v>282.72</v>
      </c>
      <c r="E148" s="45">
        <f t="shared" si="36"/>
        <v>342.99</v>
      </c>
      <c r="F148" s="45">
        <f t="shared" si="36"/>
        <v>552.67</v>
      </c>
      <c r="G148" s="45">
        <f t="shared" si="36"/>
        <v>482.37</v>
      </c>
      <c r="H148" s="45">
        <f t="shared" si="36"/>
        <v>442.78</v>
      </c>
      <c r="I148" s="45">
        <f t="shared" si="36"/>
        <v>466.66</v>
      </c>
      <c r="J148" s="45">
        <f t="shared" si="36"/>
        <v>729.76</v>
      </c>
      <c r="K148" s="45">
        <f t="shared" si="36"/>
        <v>494.38</v>
      </c>
      <c r="L148" s="45">
        <f t="shared" si="36"/>
        <v>493.95</v>
      </c>
      <c r="M148" s="45">
        <f t="shared" si="36"/>
        <v>544.59</v>
      </c>
      <c r="N148" s="45">
        <f t="shared" si="36"/>
        <v>523.3</v>
      </c>
      <c r="O148" s="45">
        <f t="shared" si="36"/>
        <v>446.02</v>
      </c>
      <c r="P148" s="45">
        <f t="shared" si="36"/>
        <v>507.02</v>
      </c>
      <c r="Q148" s="45">
        <f t="shared" si="36"/>
        <v>520.7</v>
      </c>
      <c r="R148" s="45">
        <f t="shared" si="36"/>
        <v>732.12</v>
      </c>
      <c r="S148" s="45">
        <f t="shared" si="36"/>
        <v>744</v>
      </c>
      <c r="T148" s="45">
        <f t="shared" si="36"/>
        <v>950.37</v>
      </c>
      <c r="U148" s="45">
        <f t="shared" si="36"/>
        <v>843.3</v>
      </c>
      <c r="V148" s="45">
        <f t="shared" si="36"/>
        <v>829.34</v>
      </c>
      <c r="W148" s="45">
        <f t="shared" si="36"/>
        <v>971.17</v>
      </c>
      <c r="X148" s="45">
        <f t="shared" si="36"/>
        <v>1110.52</v>
      </c>
      <c r="Y148" s="45">
        <f t="shared" si="36"/>
        <v>1065.39</v>
      </c>
      <c r="Z148" s="45">
        <f t="shared" si="36"/>
        <v>1222.88</v>
      </c>
      <c r="AA148" s="45">
        <f t="shared" si="36"/>
        <v>1321.44</v>
      </c>
      <c r="AB148" s="45">
        <f t="shared" si="36"/>
        <v>1196.91</v>
      </c>
      <c r="AC148" s="45">
        <f t="shared" si="36"/>
        <v>1431.02</v>
      </c>
      <c r="AD148" s="45">
        <f t="shared" si="36"/>
        <v>1133.89</v>
      </c>
      <c r="AE148" s="45">
        <f t="shared" si="36"/>
        <v>849.02</v>
      </c>
      <c r="AF148" s="45">
        <f t="shared" si="36"/>
        <v>862.42</v>
      </c>
    </row>
    <row r="149" outlineLevel="1">
      <c r="A149" s="35" t="s">
        <v>142</v>
      </c>
      <c r="B149" s="45">
        <v>0.0</v>
      </c>
      <c r="C149" s="45">
        <v>0.0</v>
      </c>
      <c r="D149" s="45">
        <v>0.0</v>
      </c>
      <c r="E149" s="45">
        <v>0.0</v>
      </c>
      <c r="F149" s="45">
        <v>0.0</v>
      </c>
      <c r="G149" s="45">
        <v>0.0</v>
      </c>
      <c r="H149" s="45">
        <v>0.95</v>
      </c>
      <c r="I149" s="45">
        <v>0.0</v>
      </c>
      <c r="J149" s="45">
        <v>0.0</v>
      </c>
      <c r="K149" s="45">
        <v>0.0</v>
      </c>
      <c r="L149" s="45">
        <v>0.0</v>
      </c>
      <c r="M149" s="45">
        <v>0.0</v>
      </c>
      <c r="N149" s="45">
        <v>0.0</v>
      </c>
      <c r="O149" s="45">
        <v>0.0</v>
      </c>
      <c r="P149" s="45">
        <v>0.0</v>
      </c>
      <c r="Q149" s="45">
        <v>0.04</v>
      </c>
      <c r="R149" s="45">
        <v>0.0</v>
      </c>
      <c r="S149" s="45">
        <v>0.0</v>
      </c>
      <c r="T149" s="45">
        <v>0.0</v>
      </c>
      <c r="U149" s="45">
        <v>0.0</v>
      </c>
      <c r="V149" s="45">
        <v>0.0</v>
      </c>
      <c r="W149" s="45">
        <v>0.0</v>
      </c>
      <c r="X149" s="45">
        <v>0.0</v>
      </c>
      <c r="Y149" s="45">
        <v>7.36</v>
      </c>
      <c r="Z149" s="45">
        <v>0.0</v>
      </c>
      <c r="AA149" s="45">
        <v>5.54</v>
      </c>
      <c r="AB149" s="45">
        <v>3.83</v>
      </c>
      <c r="AC149" s="45">
        <v>0.0</v>
      </c>
      <c r="AD149" s="45">
        <v>0.0</v>
      </c>
      <c r="AE149" s="45">
        <v>0.0</v>
      </c>
      <c r="AF149" s="45">
        <v>1.14</v>
      </c>
    </row>
    <row r="150" ht="15.0" customHeight="1">
      <c r="A150" s="35" t="s">
        <v>143</v>
      </c>
      <c r="B150" s="46">
        <v>76.02</v>
      </c>
      <c r="C150" s="46">
        <v>73.31</v>
      </c>
      <c r="D150" s="46">
        <v>65.63</v>
      </c>
      <c r="E150" s="46">
        <v>61.74</v>
      </c>
      <c r="F150" s="46">
        <v>31.88</v>
      </c>
      <c r="G150" s="46">
        <v>52.29</v>
      </c>
      <c r="H150" s="46">
        <v>45.22</v>
      </c>
      <c r="I150" s="46">
        <v>40.86</v>
      </c>
      <c r="J150" s="46">
        <v>78.04</v>
      </c>
      <c r="K150" s="46">
        <v>66.1</v>
      </c>
      <c r="L150" s="46">
        <v>41.79</v>
      </c>
      <c r="M150" s="46">
        <v>41.22</v>
      </c>
      <c r="N150" s="46">
        <v>71.81</v>
      </c>
      <c r="O150" s="46">
        <v>46.49</v>
      </c>
      <c r="P150" s="46">
        <v>37.75</v>
      </c>
      <c r="Q150" s="46">
        <v>44.64</v>
      </c>
      <c r="R150" s="46">
        <v>22.75</v>
      </c>
      <c r="S150" s="46">
        <v>20.14</v>
      </c>
      <c r="T150" s="46">
        <v>26.16</v>
      </c>
      <c r="U150" s="46">
        <v>38.79</v>
      </c>
      <c r="V150" s="46">
        <v>64.66</v>
      </c>
      <c r="W150" s="46">
        <v>38.16</v>
      </c>
      <c r="X150" s="46">
        <v>38.2</v>
      </c>
      <c r="Y150" s="46">
        <v>43.98</v>
      </c>
      <c r="Z150" s="46">
        <v>57.09</v>
      </c>
      <c r="AA150" s="46">
        <v>49.32</v>
      </c>
      <c r="AB150" s="46">
        <v>74.48</v>
      </c>
      <c r="AC150" s="46">
        <v>68.63</v>
      </c>
      <c r="AD150" s="46">
        <v>73.28</v>
      </c>
      <c r="AE150" s="46">
        <v>121.89</v>
      </c>
      <c r="AF150" s="46">
        <v>103.81</v>
      </c>
    </row>
    <row r="151">
      <c r="A151" s="35" t="s">
        <v>144</v>
      </c>
      <c r="B151" s="46">
        <v>0.0</v>
      </c>
      <c r="C151" s="46">
        <v>799.88</v>
      </c>
      <c r="D151" s="46">
        <v>799.64</v>
      </c>
      <c r="E151" s="46">
        <v>769.64</v>
      </c>
      <c r="F151" s="46">
        <v>799.48</v>
      </c>
      <c r="G151" s="46">
        <v>799.84</v>
      </c>
      <c r="H151" s="46">
        <v>727.33</v>
      </c>
      <c r="I151" s="46">
        <v>452.81</v>
      </c>
      <c r="J151" s="46">
        <v>195.16</v>
      </c>
      <c r="K151" s="46">
        <v>781.74</v>
      </c>
      <c r="L151" s="46">
        <v>92.98</v>
      </c>
      <c r="M151" s="46">
        <v>362.23</v>
      </c>
      <c r="N151" s="46">
        <v>322.3</v>
      </c>
      <c r="O151" s="46">
        <v>77.07</v>
      </c>
      <c r="P151" s="46">
        <v>66.11</v>
      </c>
      <c r="Q151" s="46">
        <v>45.07</v>
      </c>
      <c r="R151" s="46">
        <v>65.45</v>
      </c>
      <c r="S151" s="46">
        <v>140.21</v>
      </c>
      <c r="T151" s="46">
        <v>113.3</v>
      </c>
      <c r="U151" s="46">
        <v>45.63</v>
      </c>
      <c r="V151" s="46">
        <v>99.93</v>
      </c>
      <c r="W151" s="46">
        <v>188.84</v>
      </c>
      <c r="X151" s="46">
        <v>406.01</v>
      </c>
      <c r="Y151" s="46">
        <v>662.79</v>
      </c>
      <c r="Z151" s="46">
        <v>1415.2</v>
      </c>
      <c r="AA151" s="46">
        <v>451.96</v>
      </c>
      <c r="AB151" s="46">
        <v>191.64</v>
      </c>
      <c r="AC151" s="46">
        <v>238.76</v>
      </c>
      <c r="AD151" s="46">
        <v>216.51</v>
      </c>
      <c r="AE151" s="46">
        <v>133.31</v>
      </c>
      <c r="AF151" s="46">
        <v>219.95</v>
      </c>
    </row>
    <row r="152">
      <c r="A152" s="35" t="s">
        <v>145</v>
      </c>
      <c r="B152" s="46">
        <f t="shared" ref="B152:AF152" si="37">SUM(B153:B156)</f>
        <v>2516.45</v>
      </c>
      <c r="C152" s="46">
        <f t="shared" si="37"/>
        <v>2084.29</v>
      </c>
      <c r="D152" s="46">
        <f t="shared" si="37"/>
        <v>2139.06</v>
      </c>
      <c r="E152" s="46">
        <f t="shared" si="37"/>
        <v>2187.44</v>
      </c>
      <c r="F152" s="46">
        <f t="shared" si="37"/>
        <v>2242.09</v>
      </c>
      <c r="G152" s="46">
        <f t="shared" si="37"/>
        <v>2170.97</v>
      </c>
      <c r="H152" s="46">
        <f t="shared" si="37"/>
        <v>8267.02</v>
      </c>
      <c r="I152" s="46">
        <f t="shared" si="37"/>
        <v>10880.35</v>
      </c>
      <c r="J152" s="46">
        <f t="shared" si="37"/>
        <v>2388.14</v>
      </c>
      <c r="K152" s="46">
        <f t="shared" si="37"/>
        <v>2051.26</v>
      </c>
      <c r="L152" s="46">
        <f t="shared" si="37"/>
        <v>2038.51</v>
      </c>
      <c r="M152" s="46">
        <f t="shared" si="37"/>
        <v>2055.68</v>
      </c>
      <c r="N152" s="46">
        <f t="shared" si="37"/>
        <v>1713.13</v>
      </c>
      <c r="O152" s="46">
        <f t="shared" si="37"/>
        <v>1311.85</v>
      </c>
      <c r="P152" s="46">
        <f t="shared" si="37"/>
        <v>1118.99</v>
      </c>
      <c r="Q152" s="46">
        <f t="shared" si="37"/>
        <v>1193.79</v>
      </c>
      <c r="R152" s="46">
        <f t="shared" si="37"/>
        <v>1153.11</v>
      </c>
      <c r="S152" s="46">
        <f t="shared" si="37"/>
        <v>1153.19</v>
      </c>
      <c r="T152" s="46">
        <f t="shared" si="37"/>
        <v>1324.1</v>
      </c>
      <c r="U152" s="46">
        <f t="shared" si="37"/>
        <v>982.75</v>
      </c>
      <c r="V152" s="46">
        <f t="shared" si="37"/>
        <v>1207.34</v>
      </c>
      <c r="W152" s="46">
        <f t="shared" si="37"/>
        <v>1566.42</v>
      </c>
      <c r="X152" s="46">
        <f t="shared" si="37"/>
        <v>2064.19</v>
      </c>
      <c r="Y152" s="46">
        <f t="shared" si="37"/>
        <v>2031.08</v>
      </c>
      <c r="Z152" s="46">
        <f t="shared" si="37"/>
        <v>2035.01</v>
      </c>
      <c r="AA152" s="46">
        <f t="shared" si="37"/>
        <v>2275.31</v>
      </c>
      <c r="AB152" s="46">
        <f t="shared" si="37"/>
        <v>2058.13</v>
      </c>
      <c r="AC152" s="46">
        <f t="shared" si="37"/>
        <v>2548.12</v>
      </c>
      <c r="AD152" s="46">
        <f t="shared" si="37"/>
        <v>1606.55</v>
      </c>
      <c r="AE152" s="46">
        <f t="shared" si="37"/>
        <v>3296.18</v>
      </c>
      <c r="AF152" s="46">
        <f t="shared" si="37"/>
        <v>2618.32</v>
      </c>
    </row>
    <row r="153" outlineLevel="1">
      <c r="A153" s="35" t="s">
        <v>146</v>
      </c>
      <c r="B153" s="45">
        <v>2305.0</v>
      </c>
      <c r="C153" s="45">
        <v>1904.0</v>
      </c>
      <c r="D153" s="45">
        <v>1920.0</v>
      </c>
      <c r="E153" s="45">
        <v>1979.0</v>
      </c>
      <c r="F153" s="45">
        <v>1985.0</v>
      </c>
      <c r="G153" s="45">
        <v>2000.0</v>
      </c>
      <c r="H153" s="45">
        <v>8024.0</v>
      </c>
      <c r="I153" s="45">
        <v>10702.0</v>
      </c>
      <c r="J153" s="45">
        <v>2213.0</v>
      </c>
      <c r="K153" s="45">
        <v>1773.0</v>
      </c>
      <c r="L153" s="45">
        <v>1775.0</v>
      </c>
      <c r="M153" s="45">
        <v>1683.0</v>
      </c>
      <c r="N153" s="45">
        <v>1413.0</v>
      </c>
      <c r="O153" s="45">
        <v>1088.0</v>
      </c>
      <c r="P153" s="45">
        <v>885.0</v>
      </c>
      <c r="Q153" s="45">
        <v>927.0</v>
      </c>
      <c r="R153" s="45">
        <v>900.0</v>
      </c>
      <c r="S153" s="45">
        <v>895.0</v>
      </c>
      <c r="T153" s="45">
        <v>920.0</v>
      </c>
      <c r="U153" s="45">
        <v>730.0</v>
      </c>
      <c r="V153" s="45">
        <v>997.0</v>
      </c>
      <c r="W153" s="45">
        <v>1271.0</v>
      </c>
      <c r="X153" s="45">
        <v>1780.0</v>
      </c>
      <c r="Y153" s="45">
        <v>1730.0</v>
      </c>
      <c r="Z153" s="45">
        <v>1714.0</v>
      </c>
      <c r="AA153" s="45">
        <v>1712.0</v>
      </c>
      <c r="AB153" s="45">
        <v>1759.0</v>
      </c>
      <c r="AC153" s="45">
        <v>2248.0</v>
      </c>
      <c r="AD153" s="45">
        <v>1348.0</v>
      </c>
      <c r="AE153" s="45">
        <v>2938.0</v>
      </c>
      <c r="AF153" s="45">
        <v>2335.0</v>
      </c>
    </row>
    <row r="154" outlineLevel="1">
      <c r="A154" s="35" t="s">
        <v>147</v>
      </c>
      <c r="B154" s="45">
        <v>103.91</v>
      </c>
      <c r="C154" s="45">
        <v>59.24</v>
      </c>
      <c r="D154" s="45">
        <v>36.87</v>
      </c>
      <c r="E154" s="45">
        <v>34.24</v>
      </c>
      <c r="F154" s="45">
        <v>38.27</v>
      </c>
      <c r="G154" s="45">
        <v>36.68</v>
      </c>
      <c r="H154" s="45">
        <v>49.12</v>
      </c>
      <c r="I154" s="45">
        <v>26.91</v>
      </c>
      <c r="J154" s="45">
        <v>32.7</v>
      </c>
      <c r="K154" s="45">
        <v>61.91</v>
      </c>
      <c r="L154" s="45">
        <v>89.97</v>
      </c>
      <c r="M154" s="45">
        <v>143.97</v>
      </c>
      <c r="N154" s="45">
        <v>130.04</v>
      </c>
      <c r="O154" s="45">
        <v>98.17</v>
      </c>
      <c r="P154" s="45">
        <v>86.11</v>
      </c>
      <c r="Q154" s="45">
        <v>83.17</v>
      </c>
      <c r="R154" s="45">
        <v>101.32</v>
      </c>
      <c r="S154" s="45">
        <v>98.18</v>
      </c>
      <c r="T154" s="45">
        <v>138.95</v>
      </c>
      <c r="U154" s="45">
        <v>68.79</v>
      </c>
      <c r="V154" s="45">
        <v>86.02</v>
      </c>
      <c r="W154" s="45">
        <v>97.77</v>
      </c>
      <c r="X154" s="45">
        <v>125.4</v>
      </c>
      <c r="Y154" s="45">
        <v>126.45</v>
      </c>
      <c r="Z154" s="45">
        <v>135.58</v>
      </c>
      <c r="AA154" s="45">
        <v>260.45</v>
      </c>
      <c r="AB154" s="45">
        <v>132.35</v>
      </c>
      <c r="AC154" s="45">
        <v>125.11</v>
      </c>
      <c r="AD154" s="45">
        <v>89.26</v>
      </c>
      <c r="AE154" s="45">
        <v>126.44</v>
      </c>
      <c r="AF154" s="45">
        <v>87.24</v>
      </c>
    </row>
    <row r="155" outlineLevel="1">
      <c r="A155" s="35" t="s">
        <v>148</v>
      </c>
      <c r="B155" s="45">
        <v>57.2</v>
      </c>
      <c r="C155" s="45">
        <v>93.11</v>
      </c>
      <c r="D155" s="45">
        <v>88.68</v>
      </c>
      <c r="E155" s="45">
        <v>132.88</v>
      </c>
      <c r="F155" s="45">
        <v>133.27</v>
      </c>
      <c r="G155" s="45">
        <v>101.41</v>
      </c>
      <c r="H155" s="45">
        <v>106.09</v>
      </c>
      <c r="I155" s="45">
        <v>92.64</v>
      </c>
      <c r="J155" s="45">
        <v>121.3</v>
      </c>
      <c r="K155" s="45">
        <v>122.23</v>
      </c>
      <c r="L155" s="45">
        <v>109.16</v>
      </c>
      <c r="M155" s="45">
        <v>141.2</v>
      </c>
      <c r="N155" s="45">
        <v>99.53</v>
      </c>
      <c r="O155" s="45">
        <v>65.67</v>
      </c>
      <c r="P155" s="45">
        <v>88.52</v>
      </c>
      <c r="Q155" s="45">
        <v>84.79</v>
      </c>
      <c r="R155" s="45">
        <v>76.47</v>
      </c>
      <c r="S155" s="45">
        <v>97.86</v>
      </c>
      <c r="T155" s="45">
        <v>123.97</v>
      </c>
      <c r="U155" s="45">
        <v>106.11</v>
      </c>
      <c r="V155" s="45">
        <v>76.04</v>
      </c>
      <c r="W155" s="45">
        <v>70.41</v>
      </c>
      <c r="X155" s="45">
        <v>70.23</v>
      </c>
      <c r="Y155" s="45">
        <v>90.47</v>
      </c>
      <c r="Z155" s="45">
        <v>93.64</v>
      </c>
      <c r="AA155" s="45">
        <v>193.64</v>
      </c>
      <c r="AB155" s="45">
        <v>82.63</v>
      </c>
      <c r="AC155" s="45">
        <v>92.29</v>
      </c>
      <c r="AD155" s="45">
        <v>100.68</v>
      </c>
      <c r="AE155" s="45">
        <v>90.94</v>
      </c>
      <c r="AF155" s="45">
        <v>90.11</v>
      </c>
    </row>
    <row r="156" outlineLevel="1">
      <c r="A156" s="35" t="s">
        <v>149</v>
      </c>
      <c r="B156" s="45">
        <v>50.34</v>
      </c>
      <c r="C156" s="45">
        <v>27.94</v>
      </c>
      <c r="D156" s="45">
        <v>93.51</v>
      </c>
      <c r="E156" s="45">
        <v>41.32</v>
      </c>
      <c r="F156" s="45">
        <v>85.55</v>
      </c>
      <c r="G156" s="45">
        <v>32.88</v>
      </c>
      <c r="H156" s="45">
        <v>87.81</v>
      </c>
      <c r="I156" s="45">
        <v>58.8</v>
      </c>
      <c r="J156" s="45">
        <v>21.14</v>
      </c>
      <c r="K156" s="45">
        <v>94.12</v>
      </c>
      <c r="L156" s="45">
        <v>64.38</v>
      </c>
      <c r="M156" s="45">
        <v>87.51</v>
      </c>
      <c r="N156" s="45">
        <v>70.56</v>
      </c>
      <c r="O156" s="45">
        <v>60.01</v>
      </c>
      <c r="P156" s="45">
        <v>59.36</v>
      </c>
      <c r="Q156" s="45">
        <v>98.83</v>
      </c>
      <c r="R156" s="45">
        <v>75.32</v>
      </c>
      <c r="S156" s="45">
        <v>62.15</v>
      </c>
      <c r="T156" s="45">
        <v>141.18</v>
      </c>
      <c r="U156" s="45">
        <v>77.85</v>
      </c>
      <c r="V156" s="45">
        <v>48.28</v>
      </c>
      <c r="W156" s="45">
        <v>127.24</v>
      </c>
      <c r="X156" s="45">
        <v>88.56</v>
      </c>
      <c r="Y156" s="45">
        <v>84.16</v>
      </c>
      <c r="Z156" s="45">
        <v>91.79</v>
      </c>
      <c r="AA156" s="45">
        <v>109.22</v>
      </c>
      <c r="AB156" s="45">
        <v>84.15</v>
      </c>
      <c r="AC156" s="45">
        <v>82.72</v>
      </c>
      <c r="AD156" s="45">
        <v>68.61</v>
      </c>
      <c r="AE156" s="45">
        <v>140.8</v>
      </c>
      <c r="AF156" s="45">
        <v>105.97</v>
      </c>
    </row>
    <row r="157">
      <c r="A157" s="54" t="s">
        <v>150</v>
      </c>
      <c r="B157" s="48">
        <v>0.0</v>
      </c>
      <c r="C157" s="48">
        <v>0.0</v>
      </c>
      <c r="D157" s="48">
        <v>0.0</v>
      </c>
      <c r="E157" s="48">
        <v>0.0</v>
      </c>
      <c r="F157" s="48">
        <v>0.0</v>
      </c>
      <c r="G157" s="48">
        <v>0.0</v>
      </c>
      <c r="H157" s="48">
        <v>0.0</v>
      </c>
      <c r="I157" s="48">
        <v>0.0</v>
      </c>
      <c r="J157" s="48">
        <v>0.0</v>
      </c>
      <c r="K157" s="48">
        <v>0.0</v>
      </c>
      <c r="L157" s="48">
        <v>0.0</v>
      </c>
      <c r="M157" s="48">
        <v>0.0</v>
      </c>
      <c r="N157" s="48">
        <v>0.0</v>
      </c>
      <c r="O157" s="48">
        <v>0.0</v>
      </c>
      <c r="P157" s="48">
        <v>0.0</v>
      </c>
      <c r="Q157" s="48">
        <v>0.0</v>
      </c>
      <c r="R157" s="48">
        <v>0.0</v>
      </c>
      <c r="S157" s="48">
        <v>0.0</v>
      </c>
      <c r="T157" s="48">
        <v>0.0</v>
      </c>
      <c r="U157" s="48">
        <v>0.0</v>
      </c>
      <c r="V157" s="48">
        <v>0.0</v>
      </c>
      <c r="W157" s="48">
        <v>0.0</v>
      </c>
      <c r="X157" s="48">
        <v>0.0</v>
      </c>
      <c r="Y157" s="48">
        <v>0.0</v>
      </c>
      <c r="Z157" s="48">
        <v>0.0</v>
      </c>
      <c r="AA157" s="48">
        <v>0.0</v>
      </c>
      <c r="AB157" s="48">
        <v>0.0</v>
      </c>
      <c r="AC157" s="48">
        <v>0.0</v>
      </c>
      <c r="AD157" s="48">
        <v>0.0</v>
      </c>
      <c r="AE157" s="48">
        <v>0.0</v>
      </c>
      <c r="AF157" s="48">
        <v>0.0</v>
      </c>
    </row>
    <row r="158">
      <c r="A158" s="54" t="s">
        <v>151</v>
      </c>
      <c r="B158" s="48">
        <v>0.0</v>
      </c>
      <c r="C158" s="48">
        <v>0.0</v>
      </c>
      <c r="D158" s="48">
        <v>0.0</v>
      </c>
      <c r="E158" s="48">
        <v>0.0</v>
      </c>
      <c r="F158" s="48">
        <v>0.0</v>
      </c>
      <c r="G158" s="48">
        <v>0.0</v>
      </c>
      <c r="H158" s="48">
        <v>0.0</v>
      </c>
      <c r="I158" s="48">
        <v>0.0</v>
      </c>
      <c r="J158" s="48">
        <v>0.0</v>
      </c>
      <c r="K158" s="48">
        <v>0.0</v>
      </c>
      <c r="L158" s="48">
        <v>0.0</v>
      </c>
      <c r="M158" s="48">
        <v>0.0</v>
      </c>
      <c r="N158" s="48">
        <v>0.0</v>
      </c>
      <c r="O158" s="48">
        <v>0.0</v>
      </c>
      <c r="P158" s="48">
        <v>0.0</v>
      </c>
      <c r="Q158" s="48">
        <v>0.0</v>
      </c>
      <c r="R158" s="48">
        <v>0.0</v>
      </c>
      <c r="S158" s="48">
        <v>0.0</v>
      </c>
      <c r="T158" s="48">
        <v>0.0</v>
      </c>
      <c r="U158" s="48">
        <v>0.0</v>
      </c>
      <c r="V158" s="48">
        <v>0.0</v>
      </c>
      <c r="W158" s="48">
        <v>0.0</v>
      </c>
      <c r="X158" s="48">
        <v>0.0</v>
      </c>
      <c r="Y158" s="48">
        <v>0.0</v>
      </c>
      <c r="Z158" s="48">
        <v>0.0</v>
      </c>
      <c r="AA158" s="48">
        <v>0.0</v>
      </c>
      <c r="AB158" s="48">
        <v>0.0</v>
      </c>
      <c r="AC158" s="48">
        <v>0.0</v>
      </c>
      <c r="AD158" s="48">
        <v>0.0</v>
      </c>
      <c r="AE158" s="48">
        <v>0.0</v>
      </c>
      <c r="AF158" s="48">
        <v>0.0</v>
      </c>
    </row>
    <row r="159">
      <c r="A159" s="54" t="s">
        <v>152</v>
      </c>
      <c r="B159" s="48">
        <v>0.0</v>
      </c>
      <c r="C159" s="48">
        <v>0.0</v>
      </c>
      <c r="D159" s="48">
        <v>0.0</v>
      </c>
      <c r="E159" s="48">
        <v>0.0</v>
      </c>
      <c r="F159" s="48">
        <v>0.0</v>
      </c>
      <c r="G159" s="48">
        <v>0.0</v>
      </c>
      <c r="H159" s="48">
        <v>0.0</v>
      </c>
      <c r="I159" s="48">
        <v>0.0</v>
      </c>
      <c r="J159" s="48">
        <v>0.0</v>
      </c>
      <c r="K159" s="48">
        <v>0.0</v>
      </c>
      <c r="L159" s="48">
        <v>0.0</v>
      </c>
      <c r="M159" s="48">
        <v>0.0</v>
      </c>
      <c r="N159" s="48">
        <v>0.0</v>
      </c>
      <c r="O159" s="48">
        <v>0.0</v>
      </c>
      <c r="P159" s="48">
        <v>0.0</v>
      </c>
      <c r="Q159" s="48">
        <v>0.0</v>
      </c>
      <c r="R159" s="48">
        <v>0.0</v>
      </c>
      <c r="S159" s="48">
        <v>0.0</v>
      </c>
      <c r="T159" s="48">
        <v>0.0</v>
      </c>
      <c r="U159" s="48">
        <v>0.0</v>
      </c>
      <c r="V159" s="48">
        <v>0.0</v>
      </c>
      <c r="W159" s="48">
        <v>0.0</v>
      </c>
      <c r="X159" s="48">
        <v>0.0</v>
      </c>
      <c r="Y159" s="48">
        <v>0.0</v>
      </c>
      <c r="Z159" s="48">
        <v>0.0</v>
      </c>
      <c r="AA159" s="48">
        <v>0.0</v>
      </c>
      <c r="AB159" s="48">
        <v>0.0</v>
      </c>
      <c r="AC159" s="48">
        <v>0.0</v>
      </c>
      <c r="AD159" s="48">
        <v>0.0</v>
      </c>
      <c r="AE159" s="48">
        <v>0.0</v>
      </c>
      <c r="AF159" s="48">
        <v>0.0</v>
      </c>
    </row>
    <row r="160">
      <c r="A160" s="35" t="s">
        <v>153</v>
      </c>
      <c r="B160" s="48">
        <v>0.0</v>
      </c>
      <c r="C160" s="48">
        <v>0.0</v>
      </c>
      <c r="D160" s="48">
        <v>0.0</v>
      </c>
      <c r="E160" s="48">
        <v>0.0</v>
      </c>
      <c r="F160" s="48">
        <v>0.0</v>
      </c>
      <c r="G160" s="48">
        <v>0.0</v>
      </c>
      <c r="H160" s="48">
        <v>0.0</v>
      </c>
      <c r="I160" s="48">
        <v>0.0</v>
      </c>
      <c r="J160" s="48">
        <v>0.0</v>
      </c>
      <c r="K160" s="48">
        <v>0.0</v>
      </c>
      <c r="L160" s="48">
        <v>0.0</v>
      </c>
      <c r="M160" s="48">
        <v>0.0</v>
      </c>
      <c r="N160" s="48">
        <v>0.0</v>
      </c>
      <c r="O160" s="48">
        <v>0.0</v>
      </c>
      <c r="P160" s="48">
        <v>0.0</v>
      </c>
      <c r="Q160" s="48">
        <v>0.0</v>
      </c>
      <c r="R160" s="48">
        <v>0.0</v>
      </c>
      <c r="S160" s="48">
        <v>0.0</v>
      </c>
      <c r="T160" s="48">
        <v>0.0</v>
      </c>
      <c r="U160" s="48">
        <v>0.0</v>
      </c>
      <c r="V160" s="48">
        <v>0.0</v>
      </c>
      <c r="W160" s="48">
        <v>0.0</v>
      </c>
      <c r="X160" s="48">
        <v>0.0</v>
      </c>
      <c r="Y160" s="48">
        <v>0.0</v>
      </c>
      <c r="Z160" s="48">
        <v>0.0</v>
      </c>
      <c r="AA160" s="48">
        <v>0.0</v>
      </c>
      <c r="AB160" s="48">
        <v>0.0</v>
      </c>
      <c r="AC160" s="48">
        <v>0.0</v>
      </c>
      <c r="AD160" s="48">
        <v>0.0</v>
      </c>
      <c r="AE160" s="48">
        <v>0.0</v>
      </c>
      <c r="AF160" s="48">
        <v>0.0</v>
      </c>
    </row>
    <row r="161">
      <c r="A161" s="35" t="s">
        <v>154</v>
      </c>
      <c r="B161" s="46">
        <f t="shared" ref="B161:AF161" si="38">B73*0.17</f>
        <v>0</v>
      </c>
      <c r="C161" s="46">
        <f t="shared" si="38"/>
        <v>0</v>
      </c>
      <c r="D161" s="46">
        <f t="shared" si="38"/>
        <v>0</v>
      </c>
      <c r="E161" s="46">
        <f t="shared" si="38"/>
        <v>0</v>
      </c>
      <c r="F161" s="46">
        <f t="shared" si="38"/>
        <v>0</v>
      </c>
      <c r="G161" s="46">
        <f t="shared" si="38"/>
        <v>0</v>
      </c>
      <c r="H161" s="46">
        <f t="shared" si="38"/>
        <v>0</v>
      </c>
      <c r="I161" s="46">
        <f t="shared" si="38"/>
        <v>0</v>
      </c>
      <c r="J161" s="46">
        <f t="shared" si="38"/>
        <v>0</v>
      </c>
      <c r="K161" s="46">
        <f t="shared" si="38"/>
        <v>0</v>
      </c>
      <c r="L161" s="46">
        <f t="shared" si="38"/>
        <v>0</v>
      </c>
      <c r="M161" s="46">
        <f t="shared" si="38"/>
        <v>0</v>
      </c>
      <c r="N161" s="46">
        <f t="shared" si="38"/>
        <v>0</v>
      </c>
      <c r="O161" s="46">
        <f t="shared" si="38"/>
        <v>0</v>
      </c>
      <c r="P161" s="46">
        <f t="shared" si="38"/>
        <v>0</v>
      </c>
      <c r="Q161" s="46">
        <f t="shared" si="38"/>
        <v>0</v>
      </c>
      <c r="R161" s="46">
        <f t="shared" si="38"/>
        <v>0</v>
      </c>
      <c r="S161" s="46">
        <f t="shared" si="38"/>
        <v>0</v>
      </c>
      <c r="T161" s="46">
        <f t="shared" si="38"/>
        <v>0</v>
      </c>
      <c r="U161" s="46">
        <f t="shared" si="38"/>
        <v>0</v>
      </c>
      <c r="V161" s="46">
        <f t="shared" si="38"/>
        <v>0</v>
      </c>
      <c r="W161" s="46">
        <f t="shared" si="38"/>
        <v>0</v>
      </c>
      <c r="X161" s="46">
        <f t="shared" si="38"/>
        <v>0</v>
      </c>
      <c r="Y161" s="46">
        <f t="shared" si="38"/>
        <v>0</v>
      </c>
      <c r="Z161" s="46">
        <f t="shared" si="38"/>
        <v>0</v>
      </c>
      <c r="AA161" s="46">
        <f t="shared" si="38"/>
        <v>0</v>
      </c>
      <c r="AB161" s="46">
        <f t="shared" si="38"/>
        <v>0</v>
      </c>
      <c r="AC161" s="46">
        <f t="shared" si="38"/>
        <v>0</v>
      </c>
      <c r="AD161" s="46">
        <f t="shared" si="38"/>
        <v>0</v>
      </c>
      <c r="AE161" s="46">
        <f t="shared" si="38"/>
        <v>0</v>
      </c>
      <c r="AF161" s="46">
        <f t="shared" si="38"/>
        <v>0</v>
      </c>
    </row>
    <row r="162">
      <c r="A162" s="35" t="s">
        <v>155</v>
      </c>
      <c r="B162" s="76">
        <f t="shared" ref="B162:AF162" si="39">B77*0.15</f>
        <v>0</v>
      </c>
      <c r="C162" s="76">
        <f t="shared" si="39"/>
        <v>0</v>
      </c>
      <c r="D162" s="76">
        <f t="shared" si="39"/>
        <v>0</v>
      </c>
      <c r="E162" s="76">
        <f t="shared" si="39"/>
        <v>0</v>
      </c>
      <c r="F162" s="76">
        <f t="shared" si="39"/>
        <v>0</v>
      </c>
      <c r="G162" s="76">
        <f t="shared" si="39"/>
        <v>0</v>
      </c>
      <c r="H162" s="76">
        <f t="shared" si="39"/>
        <v>0</v>
      </c>
      <c r="I162" s="76">
        <f t="shared" si="39"/>
        <v>0</v>
      </c>
      <c r="J162" s="76">
        <f t="shared" si="39"/>
        <v>0</v>
      </c>
      <c r="K162" s="76">
        <f t="shared" si="39"/>
        <v>0</v>
      </c>
      <c r="L162" s="76">
        <f t="shared" si="39"/>
        <v>0</v>
      </c>
      <c r="M162" s="76">
        <f t="shared" si="39"/>
        <v>0</v>
      </c>
      <c r="N162" s="76">
        <f t="shared" si="39"/>
        <v>0</v>
      </c>
      <c r="O162" s="76">
        <f t="shared" si="39"/>
        <v>0</v>
      </c>
      <c r="P162" s="76">
        <f t="shared" si="39"/>
        <v>0</v>
      </c>
      <c r="Q162" s="76">
        <f t="shared" si="39"/>
        <v>0</v>
      </c>
      <c r="R162" s="76">
        <f t="shared" si="39"/>
        <v>0</v>
      </c>
      <c r="S162" s="76">
        <f t="shared" si="39"/>
        <v>0</v>
      </c>
      <c r="T162" s="76">
        <f t="shared" si="39"/>
        <v>0</v>
      </c>
      <c r="U162" s="76">
        <f t="shared" si="39"/>
        <v>0</v>
      </c>
      <c r="V162" s="76">
        <f t="shared" si="39"/>
        <v>0</v>
      </c>
      <c r="W162" s="76">
        <f t="shared" si="39"/>
        <v>0</v>
      </c>
      <c r="X162" s="76">
        <f t="shared" si="39"/>
        <v>0</v>
      </c>
      <c r="Y162" s="76">
        <f t="shared" si="39"/>
        <v>0</v>
      </c>
      <c r="Z162" s="76">
        <f t="shared" si="39"/>
        <v>0</v>
      </c>
      <c r="AA162" s="76">
        <f t="shared" si="39"/>
        <v>0</v>
      </c>
      <c r="AB162" s="76">
        <f t="shared" si="39"/>
        <v>0</v>
      </c>
      <c r="AC162" s="76">
        <f t="shared" si="39"/>
        <v>0</v>
      </c>
      <c r="AD162" s="76">
        <f t="shared" si="39"/>
        <v>0</v>
      </c>
      <c r="AE162" s="76">
        <f t="shared" si="39"/>
        <v>0</v>
      </c>
      <c r="AF162" s="76">
        <f t="shared" si="39"/>
        <v>0</v>
      </c>
    </row>
    <row r="163">
      <c r="A163" s="77" t="s">
        <v>156</v>
      </c>
      <c r="B163" s="78">
        <f t="shared" ref="B163:AF163" si="40">B144+B147+B150+B151</f>
        <v>3918.03</v>
      </c>
      <c r="C163" s="78">
        <f t="shared" si="40"/>
        <v>3419.1</v>
      </c>
      <c r="D163" s="78">
        <f t="shared" si="40"/>
        <v>2727.21</v>
      </c>
      <c r="E163" s="78">
        <f t="shared" si="40"/>
        <v>2505.73</v>
      </c>
      <c r="F163" s="78">
        <f t="shared" si="40"/>
        <v>3418.96</v>
      </c>
      <c r="G163" s="78">
        <f t="shared" si="40"/>
        <v>3974.08</v>
      </c>
      <c r="H163" s="78">
        <f t="shared" si="40"/>
        <v>2859.78</v>
      </c>
      <c r="I163" s="78">
        <f t="shared" si="40"/>
        <v>1161.27</v>
      </c>
      <c r="J163" s="78">
        <f t="shared" si="40"/>
        <v>1475.56</v>
      </c>
      <c r="K163" s="78">
        <f t="shared" si="40"/>
        <v>2455.16</v>
      </c>
      <c r="L163" s="78">
        <f t="shared" si="40"/>
        <v>1715.32</v>
      </c>
      <c r="M163" s="78">
        <f t="shared" si="40"/>
        <v>4436</v>
      </c>
      <c r="N163" s="78">
        <f t="shared" si="40"/>
        <v>3645.15</v>
      </c>
      <c r="O163" s="78">
        <f t="shared" si="40"/>
        <v>3207.06</v>
      </c>
      <c r="P163" s="78">
        <f t="shared" si="40"/>
        <v>3381.09</v>
      </c>
      <c r="Q163" s="78">
        <f t="shared" si="40"/>
        <v>2371.09</v>
      </c>
      <c r="R163" s="78">
        <f t="shared" si="40"/>
        <v>3705.17</v>
      </c>
      <c r="S163" s="78">
        <f t="shared" si="40"/>
        <v>4017.92</v>
      </c>
      <c r="T163" s="78">
        <f t="shared" si="40"/>
        <v>4622.39</v>
      </c>
      <c r="U163" s="78">
        <f t="shared" si="40"/>
        <v>2308.18</v>
      </c>
      <c r="V163" s="78">
        <f t="shared" si="40"/>
        <v>3222.78</v>
      </c>
      <c r="W163" s="78">
        <f t="shared" si="40"/>
        <v>4702.44</v>
      </c>
      <c r="X163" s="78">
        <f t="shared" si="40"/>
        <v>6927.89</v>
      </c>
      <c r="Y163" s="78">
        <f t="shared" si="40"/>
        <v>8014.24</v>
      </c>
      <c r="Z163" s="78">
        <f t="shared" si="40"/>
        <v>10623.87</v>
      </c>
      <c r="AA163" s="78">
        <f t="shared" si="40"/>
        <v>10035.39</v>
      </c>
      <c r="AB163" s="78">
        <f t="shared" si="40"/>
        <v>7956.2</v>
      </c>
      <c r="AC163" s="78">
        <f t="shared" si="40"/>
        <v>9852.06</v>
      </c>
      <c r="AD163" s="78">
        <f t="shared" si="40"/>
        <v>5497.98</v>
      </c>
      <c r="AE163" s="78">
        <f t="shared" si="40"/>
        <v>5314.94</v>
      </c>
      <c r="AF163" s="78">
        <f t="shared" si="40"/>
        <v>8524.74</v>
      </c>
    </row>
    <row r="164" outlineLevel="1">
      <c r="A164" s="79" t="s">
        <v>157</v>
      </c>
      <c r="B164" s="80">
        <f t="shared" ref="B164:AF164" si="41">SUM(B145,B148,B150,B151)</f>
        <v>3918.03</v>
      </c>
      <c r="C164" s="80">
        <f t="shared" si="41"/>
        <v>3419.1</v>
      </c>
      <c r="D164" s="80">
        <f t="shared" si="41"/>
        <v>2727.21</v>
      </c>
      <c r="E164" s="80">
        <f t="shared" si="41"/>
        <v>2505.73</v>
      </c>
      <c r="F164" s="80">
        <f t="shared" si="41"/>
        <v>3418.96</v>
      </c>
      <c r="G164" s="80">
        <f t="shared" si="41"/>
        <v>3974.08</v>
      </c>
      <c r="H164" s="80">
        <f t="shared" si="41"/>
        <v>2858.83</v>
      </c>
      <c r="I164" s="80">
        <f t="shared" si="41"/>
        <v>1161.27</v>
      </c>
      <c r="J164" s="80">
        <f t="shared" si="41"/>
        <v>1475.56</v>
      </c>
      <c r="K164" s="80">
        <f t="shared" si="41"/>
        <v>2455.16</v>
      </c>
      <c r="L164" s="80">
        <f t="shared" si="41"/>
        <v>1715.32</v>
      </c>
      <c r="M164" s="80">
        <f t="shared" si="41"/>
        <v>4436</v>
      </c>
      <c r="N164" s="80">
        <f t="shared" si="41"/>
        <v>3645.15</v>
      </c>
      <c r="O164" s="80">
        <f t="shared" si="41"/>
        <v>3207.06</v>
      </c>
      <c r="P164" s="80">
        <f t="shared" si="41"/>
        <v>3381.09</v>
      </c>
      <c r="Q164" s="80">
        <f t="shared" si="41"/>
        <v>2371.05</v>
      </c>
      <c r="R164" s="80">
        <f t="shared" si="41"/>
        <v>3705.17</v>
      </c>
      <c r="S164" s="80">
        <f t="shared" si="41"/>
        <v>4017.92</v>
      </c>
      <c r="T164" s="80">
        <f t="shared" si="41"/>
        <v>4622.39</v>
      </c>
      <c r="U164" s="80">
        <f t="shared" si="41"/>
        <v>2308.18</v>
      </c>
      <c r="V164" s="80">
        <f t="shared" si="41"/>
        <v>3222.78</v>
      </c>
      <c r="W164" s="80">
        <f t="shared" si="41"/>
        <v>4702.44</v>
      </c>
      <c r="X164" s="80">
        <f t="shared" si="41"/>
        <v>6927.89</v>
      </c>
      <c r="Y164" s="80">
        <f t="shared" si="41"/>
        <v>8006.88</v>
      </c>
      <c r="Z164" s="80">
        <f t="shared" si="41"/>
        <v>10623.87</v>
      </c>
      <c r="AA164" s="80">
        <f t="shared" si="41"/>
        <v>10029.85</v>
      </c>
      <c r="AB164" s="80">
        <f t="shared" si="41"/>
        <v>7952.37</v>
      </c>
      <c r="AC164" s="80">
        <f t="shared" si="41"/>
        <v>9852.06</v>
      </c>
      <c r="AD164" s="80">
        <f t="shared" si="41"/>
        <v>5497.98</v>
      </c>
      <c r="AE164" s="80">
        <f t="shared" si="41"/>
        <v>5314.94</v>
      </c>
      <c r="AF164" s="80">
        <f t="shared" si="41"/>
        <v>8523.6</v>
      </c>
    </row>
    <row r="165" outlineLevel="1">
      <c r="A165" s="79" t="s">
        <v>158</v>
      </c>
      <c r="B165" s="80">
        <f t="shared" ref="B165:AF165" si="42">SUM(B146,B149)</f>
        <v>0</v>
      </c>
      <c r="C165" s="80">
        <f t="shared" si="42"/>
        <v>0</v>
      </c>
      <c r="D165" s="80">
        <f t="shared" si="42"/>
        <v>0</v>
      </c>
      <c r="E165" s="80">
        <f t="shared" si="42"/>
        <v>0</v>
      </c>
      <c r="F165" s="80">
        <f t="shared" si="42"/>
        <v>0</v>
      </c>
      <c r="G165" s="80">
        <f t="shared" si="42"/>
        <v>0</v>
      </c>
      <c r="H165" s="80">
        <f t="shared" si="42"/>
        <v>0.95</v>
      </c>
      <c r="I165" s="80">
        <f t="shared" si="42"/>
        <v>0</v>
      </c>
      <c r="J165" s="80">
        <f t="shared" si="42"/>
        <v>0</v>
      </c>
      <c r="K165" s="80">
        <f t="shared" si="42"/>
        <v>0</v>
      </c>
      <c r="L165" s="80">
        <f t="shared" si="42"/>
        <v>0</v>
      </c>
      <c r="M165" s="80">
        <f t="shared" si="42"/>
        <v>0</v>
      </c>
      <c r="N165" s="80">
        <f t="shared" si="42"/>
        <v>0</v>
      </c>
      <c r="O165" s="80">
        <f t="shared" si="42"/>
        <v>0</v>
      </c>
      <c r="P165" s="80">
        <f t="shared" si="42"/>
        <v>0</v>
      </c>
      <c r="Q165" s="80">
        <f t="shared" si="42"/>
        <v>0.04</v>
      </c>
      <c r="R165" s="80">
        <f t="shared" si="42"/>
        <v>0</v>
      </c>
      <c r="S165" s="80">
        <f t="shared" si="42"/>
        <v>0</v>
      </c>
      <c r="T165" s="80">
        <f t="shared" si="42"/>
        <v>0</v>
      </c>
      <c r="U165" s="80">
        <f t="shared" si="42"/>
        <v>0</v>
      </c>
      <c r="V165" s="80">
        <f t="shared" si="42"/>
        <v>0</v>
      </c>
      <c r="W165" s="80">
        <f t="shared" si="42"/>
        <v>0</v>
      </c>
      <c r="X165" s="80">
        <f t="shared" si="42"/>
        <v>0</v>
      </c>
      <c r="Y165" s="80">
        <f t="shared" si="42"/>
        <v>7.36</v>
      </c>
      <c r="Z165" s="80">
        <f t="shared" si="42"/>
        <v>0</v>
      </c>
      <c r="AA165" s="80">
        <f t="shared" si="42"/>
        <v>5.54</v>
      </c>
      <c r="AB165" s="80">
        <f t="shared" si="42"/>
        <v>3.83</v>
      </c>
      <c r="AC165" s="80">
        <f t="shared" si="42"/>
        <v>0</v>
      </c>
      <c r="AD165" s="80">
        <f t="shared" si="42"/>
        <v>0</v>
      </c>
      <c r="AE165" s="80">
        <f t="shared" si="42"/>
        <v>0</v>
      </c>
      <c r="AF165" s="80">
        <f t="shared" si="42"/>
        <v>1.14</v>
      </c>
    </row>
    <row r="166">
      <c r="A166" s="81" t="s">
        <v>159</v>
      </c>
      <c r="B166" s="82">
        <f t="shared" ref="B166:AF166" si="43">SUM(B150:B152,B157:B162,B144,B147)</f>
        <v>6434.48</v>
      </c>
      <c r="C166" s="82">
        <f t="shared" si="43"/>
        <v>5503.39</v>
      </c>
      <c r="D166" s="82">
        <f t="shared" si="43"/>
        <v>4866.27</v>
      </c>
      <c r="E166" s="82">
        <f t="shared" si="43"/>
        <v>4693.17</v>
      </c>
      <c r="F166" s="82">
        <f t="shared" si="43"/>
        <v>5661.05</v>
      </c>
      <c r="G166" s="82">
        <f t="shared" si="43"/>
        <v>6145.05</v>
      </c>
      <c r="H166" s="82">
        <f t="shared" si="43"/>
        <v>11126.8</v>
      </c>
      <c r="I166" s="82">
        <f t="shared" si="43"/>
        <v>12041.62</v>
      </c>
      <c r="J166" s="82">
        <f t="shared" si="43"/>
        <v>3863.7</v>
      </c>
      <c r="K166" s="82">
        <f t="shared" si="43"/>
        <v>4506.42</v>
      </c>
      <c r="L166" s="82">
        <f t="shared" si="43"/>
        <v>3753.83</v>
      </c>
      <c r="M166" s="82">
        <f t="shared" si="43"/>
        <v>6491.68</v>
      </c>
      <c r="N166" s="82">
        <f t="shared" si="43"/>
        <v>5358.28</v>
      </c>
      <c r="O166" s="82">
        <f t="shared" si="43"/>
        <v>4518.91</v>
      </c>
      <c r="P166" s="82">
        <f t="shared" si="43"/>
        <v>4500.08</v>
      </c>
      <c r="Q166" s="82">
        <f t="shared" si="43"/>
        <v>3564.88</v>
      </c>
      <c r="R166" s="82">
        <f t="shared" si="43"/>
        <v>4858.28</v>
      </c>
      <c r="S166" s="82">
        <f t="shared" si="43"/>
        <v>5171.11</v>
      </c>
      <c r="T166" s="82">
        <f t="shared" si="43"/>
        <v>5946.49</v>
      </c>
      <c r="U166" s="82">
        <f t="shared" si="43"/>
        <v>3290.93</v>
      </c>
      <c r="V166" s="82">
        <f t="shared" si="43"/>
        <v>4430.12</v>
      </c>
      <c r="W166" s="82">
        <f t="shared" si="43"/>
        <v>6268.86</v>
      </c>
      <c r="X166" s="82">
        <f t="shared" si="43"/>
        <v>8992.08</v>
      </c>
      <c r="Y166" s="82">
        <f t="shared" si="43"/>
        <v>10045.32</v>
      </c>
      <c r="Z166" s="82">
        <f t="shared" si="43"/>
        <v>12658.88</v>
      </c>
      <c r="AA166" s="82">
        <f t="shared" si="43"/>
        <v>12310.7</v>
      </c>
      <c r="AB166" s="82">
        <f t="shared" si="43"/>
        <v>10014.33</v>
      </c>
      <c r="AC166" s="82">
        <f t="shared" si="43"/>
        <v>12400.18</v>
      </c>
      <c r="AD166" s="82">
        <f t="shared" si="43"/>
        <v>7104.53</v>
      </c>
      <c r="AE166" s="82">
        <f t="shared" si="43"/>
        <v>8611.12</v>
      </c>
      <c r="AF166" s="82">
        <f t="shared" si="43"/>
        <v>11143.06</v>
      </c>
    </row>
    <row r="168">
      <c r="A168" s="31" t="s">
        <v>160</v>
      </c>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c r="AF168" s="83"/>
    </row>
    <row r="169">
      <c r="A169" s="2" t="s">
        <v>137</v>
      </c>
      <c r="B169" s="46">
        <v>0.0</v>
      </c>
      <c r="C169" s="46">
        <v>0.0</v>
      </c>
      <c r="D169" s="46">
        <v>0.0</v>
      </c>
      <c r="E169" s="46">
        <v>0.0</v>
      </c>
      <c r="F169" s="46">
        <v>0.0</v>
      </c>
      <c r="G169" s="46">
        <v>0.0</v>
      </c>
      <c r="H169" s="46">
        <v>0.0</v>
      </c>
      <c r="I169" s="46">
        <v>0.0</v>
      </c>
      <c r="J169" s="46">
        <v>0.0</v>
      </c>
      <c r="K169" s="46">
        <v>0.0</v>
      </c>
      <c r="L169" s="46">
        <v>0.0</v>
      </c>
      <c r="M169" s="46">
        <v>0.0</v>
      </c>
      <c r="N169" s="46">
        <v>0.0</v>
      </c>
      <c r="O169" s="46">
        <v>0.0</v>
      </c>
      <c r="P169" s="46">
        <v>0.0</v>
      </c>
      <c r="Q169" s="46">
        <v>0.0</v>
      </c>
      <c r="R169" s="46">
        <v>0.0</v>
      </c>
      <c r="S169" s="46">
        <v>0.0</v>
      </c>
      <c r="T169" s="46">
        <v>0.0</v>
      </c>
      <c r="U169" s="46">
        <v>0.0</v>
      </c>
      <c r="V169" s="46">
        <v>0.0</v>
      </c>
      <c r="W169" s="46">
        <v>0.0</v>
      </c>
      <c r="X169" s="46">
        <v>0.0</v>
      </c>
      <c r="Y169" s="46">
        <v>0.0</v>
      </c>
      <c r="Z169" s="46">
        <v>0.0</v>
      </c>
      <c r="AA169" s="46">
        <v>0.0</v>
      </c>
      <c r="AB169" s="46">
        <v>0.0</v>
      </c>
      <c r="AC169" s="46">
        <v>0.0</v>
      </c>
      <c r="AD169" s="46">
        <v>0.0</v>
      </c>
      <c r="AE169" s="46">
        <v>0.0</v>
      </c>
      <c r="AF169" s="46">
        <v>0.0</v>
      </c>
    </row>
    <row r="170">
      <c r="A170" s="2" t="s">
        <v>161</v>
      </c>
      <c r="B170" s="46">
        <v>0.0</v>
      </c>
      <c r="C170" s="46">
        <v>0.0</v>
      </c>
      <c r="D170" s="46">
        <v>0.0</v>
      </c>
      <c r="E170" s="46">
        <v>0.0</v>
      </c>
      <c r="F170" s="46">
        <v>0.0</v>
      </c>
      <c r="G170" s="46">
        <v>0.0</v>
      </c>
      <c r="H170" s="46">
        <v>0.0</v>
      </c>
      <c r="I170" s="46">
        <v>0.0</v>
      </c>
      <c r="J170" s="46">
        <v>0.0</v>
      </c>
      <c r="K170" s="46">
        <v>0.0</v>
      </c>
      <c r="L170" s="46">
        <v>0.0</v>
      </c>
      <c r="M170" s="46">
        <v>0.0</v>
      </c>
      <c r="N170" s="46">
        <v>0.0</v>
      </c>
      <c r="O170" s="46">
        <v>0.0</v>
      </c>
      <c r="P170" s="46">
        <v>0.0</v>
      </c>
      <c r="Q170" s="46">
        <v>0.0</v>
      </c>
      <c r="R170" s="46">
        <v>0.0</v>
      </c>
      <c r="S170" s="46">
        <v>0.0</v>
      </c>
      <c r="T170" s="46">
        <v>0.0</v>
      </c>
      <c r="U170" s="46">
        <v>0.0</v>
      </c>
      <c r="V170" s="46">
        <v>0.0</v>
      </c>
      <c r="W170" s="46">
        <v>0.0</v>
      </c>
      <c r="X170" s="46">
        <v>0.0</v>
      </c>
      <c r="Y170" s="46">
        <v>0.0</v>
      </c>
      <c r="Z170" s="46">
        <v>0.0</v>
      </c>
      <c r="AA170" s="46">
        <v>0.0</v>
      </c>
      <c r="AB170" s="46">
        <v>0.0</v>
      </c>
      <c r="AC170" s="46">
        <v>0.0</v>
      </c>
      <c r="AD170" s="46">
        <v>0.0</v>
      </c>
      <c r="AE170" s="46">
        <v>0.0</v>
      </c>
      <c r="AF170" s="46">
        <v>0.0</v>
      </c>
    </row>
    <row r="171">
      <c r="A171" s="2" t="s">
        <v>140</v>
      </c>
      <c r="B171" s="46">
        <v>0.0</v>
      </c>
      <c r="C171" s="46">
        <v>0.0</v>
      </c>
      <c r="D171" s="46">
        <v>0.0</v>
      </c>
      <c r="E171" s="46">
        <v>0.0</v>
      </c>
      <c r="F171" s="46">
        <v>0.0</v>
      </c>
      <c r="G171" s="46">
        <v>0.0</v>
      </c>
      <c r="H171" s="46">
        <v>0.0</v>
      </c>
      <c r="I171" s="46">
        <v>0.0</v>
      </c>
      <c r="J171" s="46">
        <v>0.0</v>
      </c>
      <c r="K171" s="46">
        <v>0.0</v>
      </c>
      <c r="L171" s="46">
        <v>0.0</v>
      </c>
      <c r="M171" s="46">
        <v>0.0</v>
      </c>
      <c r="N171" s="46">
        <v>0.0</v>
      </c>
      <c r="O171" s="46">
        <v>0.0</v>
      </c>
      <c r="P171" s="46">
        <v>0.0</v>
      </c>
      <c r="Q171" s="46">
        <v>0.0</v>
      </c>
      <c r="R171" s="46">
        <v>0.0</v>
      </c>
      <c r="S171" s="46">
        <v>0.0</v>
      </c>
      <c r="T171" s="46">
        <v>0.0</v>
      </c>
      <c r="U171" s="46">
        <v>0.0</v>
      </c>
      <c r="V171" s="46">
        <v>0.0</v>
      </c>
      <c r="W171" s="46">
        <v>0.0</v>
      </c>
      <c r="X171" s="46">
        <v>0.0</v>
      </c>
      <c r="Y171" s="46">
        <v>0.0</v>
      </c>
      <c r="Z171" s="46">
        <v>0.0</v>
      </c>
      <c r="AA171" s="46">
        <v>0.0</v>
      </c>
      <c r="AB171" s="46">
        <v>0.0</v>
      </c>
      <c r="AC171" s="46">
        <v>0.0</v>
      </c>
      <c r="AD171" s="46">
        <v>0.0</v>
      </c>
      <c r="AE171" s="46">
        <v>0.0</v>
      </c>
      <c r="AF171" s="46">
        <v>0.0</v>
      </c>
    </row>
    <row r="172">
      <c r="A172" s="84" t="s">
        <v>162</v>
      </c>
      <c r="B172" s="85">
        <f t="shared" ref="B172:AF172" si="44">SUM(B169:B170)</f>
        <v>0</v>
      </c>
      <c r="C172" s="85">
        <f t="shared" si="44"/>
        <v>0</v>
      </c>
      <c r="D172" s="85">
        <f t="shared" si="44"/>
        <v>0</v>
      </c>
      <c r="E172" s="85">
        <f t="shared" si="44"/>
        <v>0</v>
      </c>
      <c r="F172" s="85">
        <f t="shared" si="44"/>
        <v>0</v>
      </c>
      <c r="G172" s="85">
        <f t="shared" si="44"/>
        <v>0</v>
      </c>
      <c r="H172" s="85">
        <f t="shared" si="44"/>
        <v>0</v>
      </c>
      <c r="I172" s="85">
        <f t="shared" si="44"/>
        <v>0</v>
      </c>
      <c r="J172" s="85">
        <f t="shared" si="44"/>
        <v>0</v>
      </c>
      <c r="K172" s="85">
        <f t="shared" si="44"/>
        <v>0</v>
      </c>
      <c r="L172" s="85">
        <f t="shared" si="44"/>
        <v>0</v>
      </c>
      <c r="M172" s="85">
        <f t="shared" si="44"/>
        <v>0</v>
      </c>
      <c r="N172" s="85">
        <f t="shared" si="44"/>
        <v>0</v>
      </c>
      <c r="O172" s="85">
        <f t="shared" si="44"/>
        <v>0</v>
      </c>
      <c r="P172" s="85">
        <f t="shared" si="44"/>
        <v>0</v>
      </c>
      <c r="Q172" s="85">
        <f t="shared" si="44"/>
        <v>0</v>
      </c>
      <c r="R172" s="85">
        <f t="shared" si="44"/>
        <v>0</v>
      </c>
      <c r="S172" s="85">
        <f t="shared" si="44"/>
        <v>0</v>
      </c>
      <c r="T172" s="85">
        <f t="shared" si="44"/>
        <v>0</v>
      </c>
      <c r="U172" s="85">
        <f t="shared" si="44"/>
        <v>0</v>
      </c>
      <c r="V172" s="85">
        <f t="shared" si="44"/>
        <v>0</v>
      </c>
      <c r="W172" s="85">
        <f t="shared" si="44"/>
        <v>0</v>
      </c>
      <c r="X172" s="85">
        <f t="shared" si="44"/>
        <v>0</v>
      </c>
      <c r="Y172" s="85">
        <f t="shared" si="44"/>
        <v>0</v>
      </c>
      <c r="Z172" s="85">
        <f t="shared" si="44"/>
        <v>0</v>
      </c>
      <c r="AA172" s="85">
        <f t="shared" si="44"/>
        <v>0</v>
      </c>
      <c r="AB172" s="85">
        <f t="shared" si="44"/>
        <v>0</v>
      </c>
      <c r="AC172" s="85">
        <f t="shared" si="44"/>
        <v>0</v>
      </c>
      <c r="AD172" s="85">
        <f t="shared" si="44"/>
        <v>0</v>
      </c>
      <c r="AE172" s="85">
        <f t="shared" si="44"/>
        <v>0</v>
      </c>
      <c r="AF172" s="85">
        <f t="shared" si="44"/>
        <v>0</v>
      </c>
    </row>
    <row r="174">
      <c r="A174" s="86" t="s">
        <v>163</v>
      </c>
      <c r="B174" s="87">
        <f t="shared" ref="B174:AF174" si="45">sum(B47,B85)/sum(B163,B152,B161:B162)</f>
        <v>2.691649915</v>
      </c>
      <c r="C174" s="87">
        <f t="shared" si="45"/>
        <v>3.377146282</v>
      </c>
      <c r="D174" s="87">
        <f t="shared" si="45"/>
        <v>3.87683949</v>
      </c>
      <c r="E174" s="87">
        <f t="shared" si="45"/>
        <v>3.231883062</v>
      </c>
      <c r="F174" s="87">
        <f t="shared" si="45"/>
        <v>3.130214423</v>
      </c>
      <c r="G174" s="87">
        <f t="shared" si="45"/>
        <v>2.317038918</v>
      </c>
      <c r="H174" s="87">
        <f t="shared" si="45"/>
        <v>4.496720935</v>
      </c>
      <c r="I174" s="87">
        <f t="shared" si="45"/>
        <v>4.689197993</v>
      </c>
      <c r="J174" s="87">
        <f t="shared" si="45"/>
        <v>9.98007737</v>
      </c>
      <c r="K174" s="87">
        <f t="shared" si="45"/>
        <v>3.507942447</v>
      </c>
      <c r="L174" s="87">
        <f t="shared" si="45"/>
        <v>4.762945683</v>
      </c>
      <c r="M174" s="87">
        <f t="shared" si="45"/>
        <v>3.091074367</v>
      </c>
      <c r="N174" s="87">
        <f t="shared" si="45"/>
        <v>3.253647693</v>
      </c>
      <c r="O174" s="87">
        <f t="shared" si="45"/>
        <v>3.865749451</v>
      </c>
      <c r="P174" s="87">
        <f t="shared" si="45"/>
        <v>2.66006701</v>
      </c>
      <c r="Q174" s="87">
        <f t="shared" si="45"/>
        <v>4.228527468</v>
      </c>
      <c r="R174" s="87">
        <f t="shared" si="45"/>
        <v>3.931314375</v>
      </c>
      <c r="S174" s="87">
        <f t="shared" si="45"/>
        <v>4.110785898</v>
      </c>
      <c r="T174" s="87">
        <f t="shared" si="45"/>
        <v>3.127956135</v>
      </c>
      <c r="U174" s="87">
        <f t="shared" si="45"/>
        <v>6.369894893</v>
      </c>
      <c r="V174" s="87">
        <f t="shared" si="45"/>
        <v>4.049113794</v>
      </c>
      <c r="W174" s="87">
        <f t="shared" si="45"/>
        <v>4.96786385</v>
      </c>
      <c r="X174" s="87">
        <f t="shared" si="45"/>
        <v>2.798701987</v>
      </c>
      <c r="Y174" s="87">
        <f t="shared" si="45"/>
        <v>2.276568591</v>
      </c>
      <c r="Z174" s="87">
        <f t="shared" si="45"/>
        <v>2.184622623</v>
      </c>
      <c r="AA174" s="87">
        <f t="shared" si="45"/>
        <v>1.958089464</v>
      </c>
      <c r="AB174" s="87">
        <f t="shared" si="45"/>
        <v>2.481018345</v>
      </c>
      <c r="AC174" s="87">
        <f t="shared" si="45"/>
        <v>2.12807885</v>
      </c>
      <c r="AD174" s="87">
        <f t="shared" si="45"/>
        <v>2.572581155</v>
      </c>
      <c r="AE174" s="87">
        <f t="shared" si="45"/>
        <v>5.058605617</v>
      </c>
      <c r="AF174" s="87">
        <f t="shared" si="45"/>
        <v>1.843611215</v>
      </c>
    </row>
    <row r="175">
      <c r="A175" s="88" t="s">
        <v>164</v>
      </c>
      <c r="B175" s="87">
        <f>sum(B31,'DTC - P&amp;L'!B38,B85)/sum(B163,B152,B161:B162)</f>
        <v>2.015008606</v>
      </c>
      <c r="C175" s="87">
        <f>sum(C31,'DTC - P&amp;L'!C38,C85)/sum(C163,C152,C161:C162)</f>
        <v>2.952784207</v>
      </c>
      <c r="D175" s="87">
        <f>sum(D31,'DTC - P&amp;L'!D38,D85)/sum(D163,D152,D161:D162)</f>
        <v>3.282971908</v>
      </c>
      <c r="E175" s="87">
        <f>sum(E31,'DTC - P&amp;L'!E38,E85)/sum(E163,E152,E161:E162)</f>
        <v>2.754423264</v>
      </c>
      <c r="F175" s="87">
        <f>sum(F31,'DTC - P&amp;L'!F38,F85)/sum(F163,F152,F161:F162)</f>
        <v>2.746919578</v>
      </c>
      <c r="G175" s="87">
        <f>sum(G31,'DTC - P&amp;L'!G38,G85)/sum(G163,G152,G161:G162)</f>
        <v>2.039277142</v>
      </c>
      <c r="H175" s="87">
        <f>sum(H31,'DTC - P&amp;L'!H38,H85)/sum(H163,H152,H161:H162)</f>
        <v>4.324255356</v>
      </c>
      <c r="I175" s="87">
        <f>sum(I31,'DTC - P&amp;L'!I38,I85)/sum(I163,I152,I161:I162)</f>
        <v>4.518867642</v>
      </c>
      <c r="J175" s="87">
        <f>sum(J31,'DTC - P&amp;L'!J38,J85)/sum(J163,J152,J161:J162)</f>
        <v>9.414214742</v>
      </c>
      <c r="K175" s="87">
        <f>sum(K31,'DTC - P&amp;L'!K38,K85)/sum(K163,K152,K161:K162)</f>
        <v>3.152294282</v>
      </c>
      <c r="L175" s="87">
        <f>sum(L31,'DTC - P&amp;L'!L38,L85)/sum(L163,L152,L161:L162)</f>
        <v>4.385589756</v>
      </c>
      <c r="M175" s="87">
        <f>sum(M31,'DTC - P&amp;L'!M38,M85)/sum(M163,M152,M161:M162)</f>
        <v>2.671027045</v>
      </c>
      <c r="N175" s="87">
        <f>sum(N31,'DTC - P&amp;L'!N38,N85)/sum(N163,N152,N161:N162)</f>
        <v>2.936611256</v>
      </c>
      <c r="O175" s="87">
        <f>sum(O31,'DTC - P&amp;L'!O38,O85)/sum(O163,O152,O161:O162)</f>
        <v>3.321383226</v>
      </c>
      <c r="P175" s="87">
        <f>sum(P31,'DTC - P&amp;L'!P38,P85)/sum(P163,P152,P161:P162)</f>
        <v>2.209635018</v>
      </c>
      <c r="Q175" s="87">
        <f>sum(Q31,'DTC - P&amp;L'!Q38,Q85)/sum(Q163,Q152,Q161:Q162)</f>
        <v>3.445325789</v>
      </c>
      <c r="R175" s="87">
        <f>sum(R31,'DTC - P&amp;L'!R38,R85)/sum(R163,R152,R161:R162)</f>
        <v>3.360344813</v>
      </c>
      <c r="S175" s="87">
        <f>sum(S31,'DTC - P&amp;L'!S38,S85)/sum(S163,S152,S161:S162)</f>
        <v>3.536626772</v>
      </c>
      <c r="T175" s="87">
        <f>sum(T31,'DTC - P&amp;L'!T38,T85)/sum(T163,T152,T161:T162)</f>
        <v>2.850535337</v>
      </c>
      <c r="U175" s="87">
        <f>sum(U31,'DTC - P&amp;L'!U38,U85)/sum(U163,U152,U161:U162)</f>
        <v>5.832809631</v>
      </c>
      <c r="V175" s="87">
        <f>sum(V31,'DTC - P&amp;L'!V38,V85)/sum(V163,V152,V161:V162)</f>
        <v>3.696060152</v>
      </c>
      <c r="W175" s="87">
        <f>sum(W31,'DTC - P&amp;L'!W38,W85)/sum(W163,W152,W161:W162)</f>
        <v>4.545465617</v>
      </c>
      <c r="X175" s="87">
        <f>sum(X31,'DTC - P&amp;L'!X38,X85)/sum(X163,X152,X161:X162)</f>
        <v>2.600166164</v>
      </c>
      <c r="Y175" s="87">
        <f>sum(Y31,'DTC - P&amp;L'!Y38,Y85)/sum(Y163,Y152,Y161:Y162)</f>
        <v>2.06080543</v>
      </c>
      <c r="Z175" s="87">
        <f>sum(Z31,'DTC - P&amp;L'!Z38,Z85)/sum(Z163,Z152,Z161:Z162)</f>
        <v>2.078456042</v>
      </c>
      <c r="AA175" s="87">
        <f>sum(AA31,'DTC - P&amp;L'!AA38,AA85)/sum(AA163,AA152,AA161:AA162)</f>
        <v>1.713253671</v>
      </c>
      <c r="AB175" s="87">
        <f>sum(AB31,'DTC - P&amp;L'!AB38,AB85)/sum(AB163,AB152,AB161:AB162)</f>
        <v>2.226256419</v>
      </c>
      <c r="AC175" s="87">
        <f>sum(AC31,'DTC - P&amp;L'!AC38,AC85)/sum(AC163,AC152,AC161:AC162)</f>
        <v>1.902062777</v>
      </c>
      <c r="AD175" s="87">
        <f>sum(AD31,'DTC - P&amp;L'!AD38,AD85)/sum(AD163,AD152,AD161:AD162)</f>
        <v>2.412535381</v>
      </c>
      <c r="AE175" s="87">
        <f>sum(AE31,'DTC - P&amp;L'!AE38,AE85)/sum(AE163,AE152,AE161:AE162)</f>
        <v>2.101853185</v>
      </c>
      <c r="AF175" s="87">
        <f>sum(AF31,'DTC - P&amp;L'!AF38,AF85)/sum(AF163,AF152,AF161:AF162)</f>
        <v>1.702636474</v>
      </c>
    </row>
    <row r="176">
      <c r="A176" s="88" t="s">
        <v>165</v>
      </c>
      <c r="B176" s="87">
        <f>sum(B31,'DTC - P&amp;L'!B38,B86)/B166</f>
        <v>2.605374499</v>
      </c>
      <c r="C176" s="87">
        <f>sum(C31,'DTC - P&amp;L'!C38,C86)/C166</f>
        <v>3.684629192</v>
      </c>
      <c r="D176" s="87">
        <f>sum(D31,'DTC - P&amp;L'!D38,D86)/D166</f>
        <v>4.445936537</v>
      </c>
      <c r="E176" s="87">
        <f>sum(E31,'DTC - P&amp;L'!E38,E86)/E166</f>
        <v>3.326825749</v>
      </c>
      <c r="F176" s="87">
        <f>sum(F31,'DTC - P&amp;L'!F38,F86)/F166</f>
        <v>3.173650732</v>
      </c>
      <c r="G176" s="87">
        <f>sum(G31,'DTC - P&amp;L'!G38,G86)/G166</f>
        <v>2.420820133</v>
      </c>
      <c r="H176" s="87">
        <f>sum(H31,'DTC - P&amp;L'!H38,H86)/H166</f>
        <v>4.786918935</v>
      </c>
      <c r="I176" s="87">
        <f>sum(I31,'DTC - P&amp;L'!I38,I86)/I166</f>
        <v>4.730508243</v>
      </c>
      <c r="J176" s="87">
        <f>sum(J31,'DTC - P&amp;L'!J38,J86)/J166</f>
        <v>10.2670121</v>
      </c>
      <c r="K176" s="87">
        <f>sum(K31,'DTC - P&amp;L'!K38,K86)/K166</f>
        <v>3.936077717</v>
      </c>
      <c r="L176" s="87">
        <f>sum(L31,'DTC - P&amp;L'!L38,L86)/L166</f>
        <v>6.083776599</v>
      </c>
      <c r="M176" s="87">
        <f>sum(M31,'DTC - P&amp;L'!M38,M86)/M166</f>
        <v>2.970234955</v>
      </c>
      <c r="N176" s="87">
        <f>sum(N31,'DTC - P&amp;L'!N38,N86)/N166</f>
        <v>3.220070274</v>
      </c>
      <c r="O176" s="87">
        <f>sum(O31,'DTC - P&amp;L'!O38,O86)/O166</f>
        <v>3.933698033</v>
      </c>
      <c r="P176" s="87">
        <f>sum(P31,'DTC - P&amp;L'!P38,P86)/P166</f>
        <v>3.400957503</v>
      </c>
      <c r="Q176" s="87">
        <f>sum(Q31,'DTC - P&amp;L'!Q38,Q86)/Q166</f>
        <v>4.286420561</v>
      </c>
      <c r="R176" s="87">
        <f>sum(R31,'DTC - P&amp;L'!R38,R86)/R166</f>
        <v>4.34761495</v>
      </c>
      <c r="S176" s="87">
        <f>sum(S31,'DTC - P&amp;L'!S38,S86)/S166</f>
        <v>4.431944091</v>
      </c>
      <c r="T176" s="87">
        <f>sum(T31,'DTC - P&amp;L'!T38,T86)/T166</f>
        <v>3.348516263</v>
      </c>
      <c r="U176" s="87">
        <f>sum(U31,'DTC - P&amp;L'!U38,U86)/U166</f>
        <v>11.96073985</v>
      </c>
      <c r="V176" s="87">
        <f>sum(V31,'DTC - P&amp;L'!V38,V86)/V166</f>
        <v>4.945549105</v>
      </c>
      <c r="W176" s="87">
        <f>sum(W31,'DTC - P&amp;L'!W38,W86)/W166</f>
        <v>5.134334819</v>
      </c>
      <c r="X176" s="87">
        <f>sum(X31,'DTC - P&amp;L'!X38,X86)/X166</f>
        <v>2.985793716</v>
      </c>
      <c r="Y176" s="87">
        <f>sum(Y31,'DTC - P&amp;L'!Y38,Y86)/Y166</f>
        <v>2.450166744</v>
      </c>
      <c r="Z176" s="87">
        <f>sum(Z31,'DTC - P&amp;L'!Z38,Z86)/Z166</f>
        <v>2.471275865</v>
      </c>
      <c r="AA176" s="87">
        <f>sum(AA31,'DTC - P&amp;L'!AA38,AA86)/AA166</f>
        <v>1.917848227</v>
      </c>
      <c r="AB176" s="87">
        <f>sum(AB31,'DTC - P&amp;L'!AB38,AB86)/AB166</f>
        <v>2.625365875</v>
      </c>
      <c r="AC176" s="87">
        <f>sum(AC31,'DTC - P&amp;L'!AC38,AC86)/AC166</f>
        <v>2.254973154</v>
      </c>
      <c r="AD176" s="87">
        <f>sum(AD31,'DTC - P&amp;L'!AD38,AD86)/AD166</f>
        <v>2.738256593</v>
      </c>
      <c r="AE176" s="87">
        <f>sum(AE31,'DTC - P&amp;L'!AE38,AE86)/AE166</f>
        <v>2.78720284</v>
      </c>
      <c r="AF176" s="87">
        <f>sum(AF31,'DTC - P&amp;L'!AF38,AF86)/AF166</f>
        <v>2.29844471</v>
      </c>
    </row>
    <row r="177" collapsed="1">
      <c r="A177" s="35" t="s">
        <v>166</v>
      </c>
      <c r="B177" s="87">
        <f t="shared" ref="B177:AF177" si="46">B12/B163</f>
        <v>3.200526168</v>
      </c>
      <c r="C177" s="87">
        <f t="shared" si="46"/>
        <v>2.909871918</v>
      </c>
      <c r="D177" s="87">
        <f t="shared" si="46"/>
        <v>4.687646974</v>
      </c>
      <c r="E177" s="87">
        <f t="shared" si="46"/>
        <v>3.153530759</v>
      </c>
      <c r="F177" s="87">
        <f t="shared" si="46"/>
        <v>3.009763308</v>
      </c>
      <c r="G177" s="87">
        <f t="shared" si="46"/>
        <v>2.426903837</v>
      </c>
      <c r="H177" s="87">
        <f t="shared" si="46"/>
        <v>2.522957885</v>
      </c>
      <c r="I177" s="87">
        <f t="shared" si="46"/>
        <v>7.396531677</v>
      </c>
      <c r="J177" s="87">
        <f t="shared" si="46"/>
        <v>7.752605746</v>
      </c>
      <c r="K177" s="87">
        <f t="shared" si="46"/>
        <v>3.880273383</v>
      </c>
      <c r="L177" s="87">
        <f t="shared" si="46"/>
        <v>4.969654872</v>
      </c>
      <c r="M177" s="87">
        <f t="shared" si="46"/>
        <v>2.995562589</v>
      </c>
      <c r="N177" s="87">
        <f t="shared" si="46"/>
        <v>3.013293105</v>
      </c>
      <c r="O177" s="87">
        <f t="shared" si="46"/>
        <v>3.524004493</v>
      </c>
      <c r="P177" s="87">
        <f t="shared" si="46"/>
        <v>2.997883626</v>
      </c>
      <c r="Q177" s="87">
        <f t="shared" si="46"/>
        <v>4.698852848</v>
      </c>
      <c r="R177" s="87">
        <f t="shared" si="46"/>
        <v>3.694792951</v>
      </c>
      <c r="S177" s="87">
        <f t="shared" si="46"/>
        <v>3.520133817</v>
      </c>
      <c r="T177" s="87">
        <f t="shared" si="46"/>
        <v>3.182537578</v>
      </c>
      <c r="U177" s="87">
        <f t="shared" si="46"/>
        <v>6.135157657</v>
      </c>
      <c r="V177" s="87">
        <f t="shared" si="46"/>
        <v>4.060972204</v>
      </c>
      <c r="W177" s="87">
        <f t="shared" si="46"/>
        <v>5.022029621</v>
      </c>
      <c r="X177" s="87">
        <f t="shared" si="46"/>
        <v>2.391197343</v>
      </c>
      <c r="Y177" s="87">
        <f t="shared" si="46"/>
        <v>1.7351402</v>
      </c>
      <c r="Z177" s="87">
        <f t="shared" si="46"/>
        <v>1.746619229</v>
      </c>
      <c r="AA177" s="87">
        <f t="shared" si="46"/>
        <v>1.837355795</v>
      </c>
      <c r="AB177" s="87">
        <f t="shared" si="46"/>
        <v>2.247606451</v>
      </c>
      <c r="AC177" s="87">
        <f t="shared" si="46"/>
        <v>1.724823113</v>
      </c>
      <c r="AD177" s="87">
        <f t="shared" si="46"/>
        <v>2.290526701</v>
      </c>
      <c r="AE177" s="87">
        <f t="shared" si="46"/>
        <v>6.602381212</v>
      </c>
      <c r="AF177" s="87">
        <f t="shared" si="46"/>
        <v>1.721936433</v>
      </c>
    </row>
    <row r="178" hidden="1" outlineLevel="1">
      <c r="A178" s="35" t="s">
        <v>167</v>
      </c>
      <c r="B178" s="89">
        <f t="shared" ref="B178:AF178" si="47">(B13+B29)/B164</f>
        <v>3.014338839</v>
      </c>
      <c r="C178" s="89">
        <f t="shared" si="47"/>
        <v>2.711333392</v>
      </c>
      <c r="D178" s="89">
        <f t="shared" si="47"/>
        <v>4.528609825</v>
      </c>
      <c r="E178" s="89">
        <f t="shared" si="47"/>
        <v>3.017048924</v>
      </c>
      <c r="F178" s="89">
        <f t="shared" si="47"/>
        <v>2.684281185</v>
      </c>
      <c r="G178" s="89">
        <f t="shared" si="47"/>
        <v>2.426903837</v>
      </c>
      <c r="H178" s="89">
        <f t="shared" si="47"/>
        <v>2.374621786</v>
      </c>
      <c r="I178" s="89">
        <f t="shared" si="47"/>
        <v>6.35569678</v>
      </c>
      <c r="J178" s="89">
        <f t="shared" si="47"/>
        <v>6.795630134</v>
      </c>
      <c r="K178" s="89">
        <f t="shared" si="47"/>
        <v>3.856135649</v>
      </c>
      <c r="L178" s="89">
        <f t="shared" si="47"/>
        <v>4.654659189</v>
      </c>
      <c r="M178" s="89">
        <f t="shared" si="47"/>
        <v>2.866300721</v>
      </c>
      <c r="N178" s="89">
        <f t="shared" si="47"/>
        <v>2.83709861</v>
      </c>
      <c r="O178" s="89">
        <f t="shared" si="47"/>
        <v>3.211467824</v>
      </c>
      <c r="P178" s="89">
        <f t="shared" si="47"/>
        <v>2.873700493</v>
      </c>
      <c r="Q178" s="89">
        <f t="shared" si="47"/>
        <v>4.425676388</v>
      </c>
      <c r="R178" s="89">
        <f t="shared" si="47"/>
        <v>3.642553513</v>
      </c>
      <c r="S178" s="89">
        <f t="shared" si="47"/>
        <v>3.1733036</v>
      </c>
      <c r="T178" s="89">
        <f t="shared" si="47"/>
        <v>2.963867177</v>
      </c>
      <c r="U178" s="89">
        <f t="shared" si="47"/>
        <v>5.988610074</v>
      </c>
      <c r="V178" s="89">
        <f t="shared" si="47"/>
        <v>3.8969306</v>
      </c>
      <c r="W178" s="89">
        <f t="shared" si="47"/>
        <v>4.600422334</v>
      </c>
      <c r="X178" s="89">
        <f t="shared" si="47"/>
        <v>2.179695405</v>
      </c>
      <c r="Y178" s="89">
        <f t="shared" si="47"/>
        <v>1.736735158</v>
      </c>
      <c r="Z178" s="89">
        <f t="shared" si="47"/>
        <v>1.64745427</v>
      </c>
      <c r="AA178" s="89">
        <f t="shared" si="47"/>
        <v>1.752708166</v>
      </c>
      <c r="AB178" s="89">
        <f t="shared" si="47"/>
        <v>2.058673075</v>
      </c>
      <c r="AC178" s="89">
        <f t="shared" si="47"/>
        <v>1.625087545</v>
      </c>
      <c r="AD178" s="89">
        <f t="shared" si="47"/>
        <v>2.277887515</v>
      </c>
      <c r="AE178" s="89">
        <f t="shared" si="47"/>
        <v>6.602381212</v>
      </c>
      <c r="AF178" s="89">
        <f t="shared" si="47"/>
        <v>1.613540053</v>
      </c>
    </row>
    <row r="179" hidden="1" outlineLevel="1">
      <c r="A179" s="35" t="s">
        <v>168</v>
      </c>
      <c r="B179" s="89" t="str">
        <f t="shared" ref="B179:AF179" si="48">(B21+B30)/B165</f>
        <v>#DIV/0!</v>
      </c>
      <c r="C179" s="89" t="str">
        <f t="shared" si="48"/>
        <v>#DIV/0!</v>
      </c>
      <c r="D179" s="89" t="str">
        <f t="shared" si="48"/>
        <v>#DIV/0!</v>
      </c>
      <c r="E179" s="89" t="str">
        <f t="shared" si="48"/>
        <v>#DIV/0!</v>
      </c>
      <c r="F179" s="89" t="str">
        <f t="shared" si="48"/>
        <v>#DIV/0!</v>
      </c>
      <c r="G179" s="89" t="str">
        <f t="shared" si="48"/>
        <v>#DIV/0!</v>
      </c>
      <c r="H179" s="89">
        <f t="shared" si="48"/>
        <v>448.91</v>
      </c>
      <c r="I179" s="89" t="str">
        <f t="shared" si="48"/>
        <v>#DIV/0!</v>
      </c>
      <c r="J179" s="89" t="str">
        <f t="shared" si="48"/>
        <v>#DIV/0!</v>
      </c>
      <c r="K179" s="89" t="str">
        <f t="shared" si="48"/>
        <v>#DIV/0!</v>
      </c>
      <c r="L179" s="89" t="str">
        <f t="shared" si="48"/>
        <v>#DIV/0!</v>
      </c>
      <c r="M179" s="89" t="str">
        <f t="shared" si="48"/>
        <v>#DIV/0!</v>
      </c>
      <c r="N179" s="89" t="str">
        <f t="shared" si="48"/>
        <v>#DIV/0!</v>
      </c>
      <c r="O179" s="89" t="str">
        <f t="shared" si="48"/>
        <v>#DIV/0!</v>
      </c>
      <c r="P179" s="89" t="str">
        <f t="shared" si="48"/>
        <v>#DIV/0!</v>
      </c>
      <c r="Q179" s="89">
        <f t="shared" si="48"/>
        <v>16197.575</v>
      </c>
      <c r="R179" s="89" t="str">
        <f t="shared" si="48"/>
        <v>#DIV/0!</v>
      </c>
      <c r="S179" s="89" t="str">
        <f t="shared" si="48"/>
        <v>#DIV/0!</v>
      </c>
      <c r="T179" s="89" t="str">
        <f t="shared" si="48"/>
        <v>#DIV/0!</v>
      </c>
      <c r="U179" s="89" t="str">
        <f t="shared" si="48"/>
        <v>#DIV/0!</v>
      </c>
      <c r="V179" s="89" t="str">
        <f t="shared" si="48"/>
        <v>#DIV/0!</v>
      </c>
      <c r="W179" s="89" t="str">
        <f t="shared" si="48"/>
        <v>#DIV/0!</v>
      </c>
      <c r="X179" s="89" t="str">
        <f t="shared" si="48"/>
        <v>#DIV/0!</v>
      </c>
      <c r="Y179" s="89">
        <f t="shared" si="48"/>
        <v>0</v>
      </c>
      <c r="Z179" s="89" t="str">
        <f t="shared" si="48"/>
        <v>#DIV/0!</v>
      </c>
      <c r="AA179" s="89">
        <f t="shared" si="48"/>
        <v>155.0869982</v>
      </c>
      <c r="AB179" s="89">
        <f t="shared" si="48"/>
        <v>394.5369308</v>
      </c>
      <c r="AC179" s="89" t="str">
        <f t="shared" si="48"/>
        <v>#DIV/0!</v>
      </c>
      <c r="AD179" s="89" t="str">
        <f t="shared" si="48"/>
        <v>#DIV/0!</v>
      </c>
      <c r="AE179" s="89" t="str">
        <f t="shared" si="48"/>
        <v>#DIV/0!</v>
      </c>
      <c r="AF179" s="89">
        <f t="shared" si="48"/>
        <v>812.1845526</v>
      </c>
    </row>
    <row r="180" collapsed="1">
      <c r="A180" s="35" t="s">
        <v>169</v>
      </c>
      <c r="B180" s="87">
        <f>'DTC - P&amp;L'!B38/B163</f>
        <v>2.089295532</v>
      </c>
      <c r="C180" s="87">
        <f>'DTC - P&amp;L'!C38/C163</f>
        <v>2.226817898</v>
      </c>
      <c r="D180" s="87">
        <f>'DTC - P&amp;L'!D38/D163</f>
        <v>3.627985269</v>
      </c>
      <c r="E180" s="87">
        <f>'DTC - P&amp;L'!E38/E163</f>
        <v>2.259260427</v>
      </c>
      <c r="F180" s="87">
        <f>'DTC - P&amp;L'!F38/F163</f>
        <v>2.375110874</v>
      </c>
      <c r="G180" s="87">
        <f>'DTC - P&amp;L'!G38/G163</f>
        <v>1.997405689</v>
      </c>
      <c r="H180" s="87">
        <f>'DTC - P&amp;L'!H38/H163</f>
        <v>1.851930743</v>
      </c>
      <c r="I180" s="87">
        <f>'DTC - P&amp;L'!I38/I163</f>
        <v>5.630315926</v>
      </c>
      <c r="J180" s="87">
        <f>'DTC - P&amp;L'!J38/J163</f>
        <v>6.27091511</v>
      </c>
      <c r="K180" s="87">
        <f>'DTC - P&amp;L'!K38/K163</f>
        <v>3.22748497</v>
      </c>
      <c r="L180" s="87">
        <f>'DTC - P&amp;L'!L38/L163</f>
        <v>4.143843945</v>
      </c>
      <c r="M180" s="87">
        <f>'DTC - P&amp;L'!M38/M163</f>
        <v>2.380861779</v>
      </c>
      <c r="N180" s="87">
        <f>'DTC - P&amp;L'!N38/N163</f>
        <v>2.547257413</v>
      </c>
      <c r="O180" s="87">
        <f>'DTC - P&amp;L'!O38/O163</f>
        <v>2.756964907</v>
      </c>
      <c r="P180" s="87">
        <f>'DTC - P&amp;L'!P38/P163</f>
        <v>2.398378733</v>
      </c>
      <c r="Q180" s="87">
        <f>'DTC - P&amp;L'!Q38/Q163</f>
        <v>3.5213269</v>
      </c>
      <c r="R180" s="87">
        <f>'DTC - P&amp;L'!R38/R163</f>
        <v>2.946128248</v>
      </c>
      <c r="S180" s="87">
        <f>'DTC - P&amp;L'!S38/S163</f>
        <v>2.781184311</v>
      </c>
      <c r="T180" s="87">
        <f>'DTC - P&amp;L'!T38/T163</f>
        <v>2.825648609</v>
      </c>
      <c r="U180" s="87">
        <f>'DTC - P&amp;L'!U38/U163</f>
        <v>5.369398487</v>
      </c>
      <c r="V180" s="87">
        <f>'DTC - P&amp;L'!V38/V163</f>
        <v>3.57565518</v>
      </c>
      <c r="W180" s="87">
        <f>'DTC - P&amp;L'!W38/W163</f>
        <v>4.458927192</v>
      </c>
      <c r="X180" s="87">
        <f>'DTC - P&amp;L'!X38/X163</f>
        <v>2.13350705</v>
      </c>
      <c r="Y180" s="87">
        <f>'DTC - P&amp;L'!Y38/Y163</f>
        <v>1.464695342</v>
      </c>
      <c r="Z180" s="87">
        <f>'DTC - P&amp;L'!Z38/Z163</f>
        <v>1.620116363</v>
      </c>
      <c r="AA180" s="87">
        <f>'DTC - P&amp;L'!AA38/AA163</f>
        <v>1.537008723</v>
      </c>
      <c r="AB180" s="87">
        <f>'DTC - P&amp;L'!AB38/AB163</f>
        <v>1.926942063</v>
      </c>
      <c r="AC180" s="87">
        <f>'DTC - P&amp;L'!AC38/AC163</f>
        <v>1.440350627</v>
      </c>
      <c r="AD180" s="87">
        <f>'DTC - P&amp;L'!AD38/AD163</f>
        <v>2.083714381</v>
      </c>
      <c r="AE180" s="87">
        <f>'DTC - P&amp;L'!AE38/AE163</f>
        <v>1.811932026</v>
      </c>
      <c r="AF180" s="87">
        <f>'DTC - P&amp;L'!AF38/AF163</f>
        <v>1.537662191</v>
      </c>
    </row>
    <row r="181" hidden="1" outlineLevel="1">
      <c r="A181" s="35" t="s">
        <v>170</v>
      </c>
      <c r="B181" s="89">
        <f>'DTC US&amp;CA - P&amp;L'!B6/B164</f>
        <v>1.932751919</v>
      </c>
      <c r="C181" s="89">
        <f>'DTC US&amp;CA - P&amp;L'!C6/C164</f>
        <v>2.028279372</v>
      </c>
      <c r="D181" s="89">
        <f>'DTC US&amp;CA - P&amp;L'!D6/D164</f>
        <v>3.468948119</v>
      </c>
      <c r="E181" s="89">
        <f>'DTC US&amp;CA - P&amp;L'!E6/E164</f>
        <v>2.122778591</v>
      </c>
      <c r="F181" s="89">
        <f>'DTC US&amp;CA - P&amp;L'!F6/F164</f>
        <v>2.080468915</v>
      </c>
      <c r="G181" s="89">
        <f>'DTC US&amp;CA - P&amp;L'!G6/G164</f>
        <v>1.997405689</v>
      </c>
      <c r="H181" s="89">
        <f>'DTC US&amp;CA - P&amp;L'!H6/H164</f>
        <v>1.703371659</v>
      </c>
      <c r="I181" s="89">
        <f>'DTC US&amp;CA - P&amp;L'!I6/I164</f>
        <v>4.679643838</v>
      </c>
      <c r="J181" s="89">
        <f>'DTC US&amp;CA - P&amp;L'!J6/J164</f>
        <v>5.384470981</v>
      </c>
      <c r="K181" s="89">
        <f>'DTC US&amp;CA - P&amp;L'!K6/K164</f>
        <v>3.203347236</v>
      </c>
      <c r="L181" s="89">
        <f>'DTC US&amp;CA - P&amp;L'!L6/L164</f>
        <v>3.828848262</v>
      </c>
      <c r="M181" s="89">
        <f>'DTC US&amp;CA - P&amp;L'!M6/M164</f>
        <v>2.298672227</v>
      </c>
      <c r="N181" s="89">
        <f>'DTC US&amp;CA - P&amp;L'!N6/N164</f>
        <v>2.371062919</v>
      </c>
      <c r="O181" s="89">
        <f>'DTC US&amp;CA - P&amp;L'!O6/O164</f>
        <v>2.596390464</v>
      </c>
      <c r="P181" s="89">
        <f>'DTC US&amp;CA - P&amp;L'!P6/P164</f>
        <v>2.2741956</v>
      </c>
      <c r="Q181" s="89">
        <f>'DTC US&amp;CA - P&amp;L'!Q6/Q164</f>
        <v>3.248130575</v>
      </c>
      <c r="R181" s="89">
        <f>'DTC US&amp;CA - P&amp;L'!R6/R164</f>
        <v>2.893888809</v>
      </c>
      <c r="S181" s="89">
        <f>'DTC US&amp;CA - P&amp;L'!S6/S164</f>
        <v>2.434354094</v>
      </c>
      <c r="T181" s="89">
        <f>'DTC US&amp;CA - P&amp;L'!T6/T164</f>
        <v>2.606978208</v>
      </c>
      <c r="U181" s="89">
        <f>'DTC US&amp;CA - P&amp;L'!U6/U164</f>
        <v>5.222850904</v>
      </c>
      <c r="V181" s="89">
        <f>'DTC US&amp;CA - P&amp;L'!V6/V164</f>
        <v>3.411613576</v>
      </c>
      <c r="W181" s="89">
        <f>'DTC US&amp;CA - P&amp;L'!W6/W164</f>
        <v>4.059543556</v>
      </c>
      <c r="X181" s="89">
        <f>'DTC US&amp;CA - P&amp;L'!X6/X164</f>
        <v>1.922005113</v>
      </c>
      <c r="Y181" s="89">
        <f>'DTC US&amp;CA - P&amp;L'!Y6/Y164</f>
        <v>1.466041704</v>
      </c>
      <c r="Z181" s="89">
        <f>'DTC US&amp;CA - P&amp;L'!Z6/Z164</f>
        <v>1.520951405</v>
      </c>
      <c r="AA181" s="89">
        <f>'DTC US&amp;CA - P&amp;L'!AA6/AA164</f>
        <v>1.452195197</v>
      </c>
      <c r="AB181" s="89">
        <f>'DTC US&amp;CA - P&amp;L'!AB6/AB164</f>
        <v>1.73785425</v>
      </c>
      <c r="AC181" s="89">
        <f>'DTC US&amp;CA - P&amp;L'!AC6/AC164</f>
        <v>1.340615059</v>
      </c>
      <c r="AD181" s="89">
        <f>'DTC US&amp;CA - P&amp;L'!AD6/AD164</f>
        <v>2.071075195</v>
      </c>
      <c r="AE181" s="89">
        <f>'DTC US&amp;CA - P&amp;L'!AE6/AE164</f>
        <v>1.811932026</v>
      </c>
      <c r="AF181" s="89">
        <f>'DTC US&amp;CA - P&amp;L'!AF6/AF164</f>
        <v>1.429241166</v>
      </c>
    </row>
    <row r="182" hidden="1" outlineLevel="1">
      <c r="A182" s="35" t="s">
        <v>171</v>
      </c>
      <c r="B182" s="89" t="str">
        <f>'DTC EU - P&amp;L'!B6/B165</f>
        <v>#DIV/0!</v>
      </c>
      <c r="C182" s="89" t="str">
        <f>'DTC EU - P&amp;L'!C6/C165</f>
        <v>#DIV/0!</v>
      </c>
      <c r="D182" s="89" t="str">
        <f>'DTC EU - P&amp;L'!D6/D165</f>
        <v>#DIV/0!</v>
      </c>
      <c r="E182" s="89" t="str">
        <f>'DTC EU - P&amp;L'!E6/E165</f>
        <v>#DIV/0!</v>
      </c>
      <c r="F182" s="89" t="str">
        <f>'DTC EU - P&amp;L'!F6/F165</f>
        <v>#DIV/0!</v>
      </c>
      <c r="G182" s="89" t="str">
        <f>'DTC EU - P&amp;L'!G6/G165</f>
        <v>#DIV/0!</v>
      </c>
      <c r="H182" s="89">
        <f>'DTC EU - P&amp;L'!H6/H165</f>
        <v>448.91</v>
      </c>
      <c r="I182" s="89" t="str">
        <f>'DTC EU - P&amp;L'!I6/I165</f>
        <v>#DIV/0!</v>
      </c>
      <c r="J182" s="89" t="str">
        <f>'DTC EU - P&amp;L'!J6/J165</f>
        <v>#DIV/0!</v>
      </c>
      <c r="K182" s="89" t="str">
        <f>'DTC EU - P&amp;L'!K6/K165</f>
        <v>#DIV/0!</v>
      </c>
      <c r="L182" s="89" t="str">
        <f>'DTC EU - P&amp;L'!L6/L165</f>
        <v>#DIV/0!</v>
      </c>
      <c r="M182" s="89" t="str">
        <f>'DTC EU - P&amp;L'!M6/M165</f>
        <v>#DIV/0!</v>
      </c>
      <c r="N182" s="89" t="str">
        <f>'DTC EU - P&amp;L'!N6/N165</f>
        <v>#DIV/0!</v>
      </c>
      <c r="O182" s="89" t="str">
        <f>'DTC EU - P&amp;L'!O6/O165</f>
        <v>#DIV/0!</v>
      </c>
      <c r="P182" s="89" t="str">
        <f>'DTC EU - P&amp;L'!P6/P165</f>
        <v>#DIV/0!</v>
      </c>
      <c r="Q182" s="89">
        <f>'DTC EU - P&amp;L'!Q6/Q165</f>
        <v>16197.575</v>
      </c>
      <c r="R182" s="89" t="str">
        <f>'DTC EU - P&amp;L'!R6/R165</f>
        <v>#DIV/0!</v>
      </c>
      <c r="S182" s="89" t="str">
        <f>'DTC EU - P&amp;L'!S6/S165</f>
        <v>#DIV/0!</v>
      </c>
      <c r="T182" s="89" t="str">
        <f>'DTC EU - P&amp;L'!T6/T165</f>
        <v>#DIV/0!</v>
      </c>
      <c r="U182" s="89" t="str">
        <f>'DTC EU - P&amp;L'!U6/U165</f>
        <v>#DIV/0!</v>
      </c>
      <c r="V182" s="89" t="str">
        <f>'DTC EU - P&amp;L'!V6/V165</f>
        <v>#DIV/0!</v>
      </c>
      <c r="W182" s="89" t="str">
        <f>'DTC EU - P&amp;L'!W6/W165</f>
        <v>#DIV/0!</v>
      </c>
      <c r="X182" s="89" t="str">
        <f>'DTC EU - P&amp;L'!X6/X165</f>
        <v>#DIV/0!</v>
      </c>
      <c r="Y182" s="89">
        <f>'DTC EU - P&amp;L'!Y6/Y165</f>
        <v>0</v>
      </c>
      <c r="Z182" s="89" t="str">
        <f>'DTC EU - P&amp;L'!Z6/Z165</f>
        <v>#DIV/0!</v>
      </c>
      <c r="AA182" s="89">
        <f>'DTC EU - P&amp;L'!AA6/AA165</f>
        <v>155.0869982</v>
      </c>
      <c r="AB182" s="89">
        <f>'DTC EU - P&amp;L'!AB6/AB165</f>
        <v>394.5369308</v>
      </c>
      <c r="AC182" s="89" t="str">
        <f>'DTC EU - P&amp;L'!AC6/AC165</f>
        <v>#DIV/0!</v>
      </c>
      <c r="AD182" s="89" t="str">
        <f>'DTC EU - P&amp;L'!AD6/AD165</f>
        <v>#DIV/0!</v>
      </c>
      <c r="AE182" s="89" t="str">
        <f>'DTC EU - P&amp;L'!AE6/AE165</f>
        <v>#DIV/0!</v>
      </c>
      <c r="AF182" s="89">
        <f>'DTC EU - P&amp;L'!AF6/AF165</f>
        <v>812.1845526</v>
      </c>
    </row>
    <row r="183" collapsed="1">
      <c r="A183" s="35" t="s">
        <v>172</v>
      </c>
      <c r="B183" s="87">
        <f t="shared" ref="B183:AF183" si="49">B31/B152</f>
        <v>1.899346301</v>
      </c>
      <c r="C183" s="87">
        <f t="shared" si="49"/>
        <v>4.143670027</v>
      </c>
      <c r="D183" s="87">
        <f t="shared" si="49"/>
        <v>2.84309463</v>
      </c>
      <c r="E183" s="87">
        <f t="shared" si="49"/>
        <v>3.321636251</v>
      </c>
      <c r="F183" s="87">
        <f t="shared" si="49"/>
        <v>3.313890165</v>
      </c>
      <c r="G183" s="87">
        <f t="shared" si="49"/>
        <v>2.115925139</v>
      </c>
      <c r="H183" s="87">
        <f t="shared" si="49"/>
        <v>5.17949757</v>
      </c>
      <c r="I183" s="87">
        <f t="shared" si="49"/>
        <v>4.40024172</v>
      </c>
      <c r="J183" s="87">
        <f t="shared" si="49"/>
        <v>11.3563652</v>
      </c>
      <c r="K183" s="87">
        <f t="shared" si="49"/>
        <v>3.062298295</v>
      </c>
      <c r="L183" s="87">
        <f t="shared" si="49"/>
        <v>4.589008639</v>
      </c>
      <c r="M183" s="87">
        <f t="shared" si="49"/>
        <v>3.297181468</v>
      </c>
      <c r="N183" s="87">
        <f t="shared" si="49"/>
        <v>3.76506745</v>
      </c>
      <c r="O183" s="87">
        <f t="shared" si="49"/>
        <v>4.701208217</v>
      </c>
      <c r="P183" s="87">
        <f t="shared" si="49"/>
        <v>1.639335472</v>
      </c>
      <c r="Q183" s="87">
        <f t="shared" si="49"/>
        <v>3.294373382</v>
      </c>
      <c r="R183" s="87">
        <f t="shared" si="49"/>
        <v>4.691304386</v>
      </c>
      <c r="S183" s="87">
        <f t="shared" si="49"/>
        <v>6.168723281</v>
      </c>
      <c r="T183" s="87">
        <f t="shared" si="49"/>
        <v>2.937414093</v>
      </c>
      <c r="U183" s="87">
        <f t="shared" si="49"/>
        <v>6.921221063</v>
      </c>
      <c r="V183" s="87">
        <f t="shared" si="49"/>
        <v>4.01745987</v>
      </c>
      <c r="W183" s="87">
        <f t="shared" si="49"/>
        <v>4.805256572</v>
      </c>
      <c r="X183" s="87">
        <f t="shared" si="49"/>
        <v>4.166380033</v>
      </c>
      <c r="Y183" s="87">
        <f t="shared" si="49"/>
        <v>4.412937944</v>
      </c>
      <c r="Z183" s="87">
        <f t="shared" si="49"/>
        <v>4.471240928</v>
      </c>
      <c r="AA183" s="87">
        <f t="shared" si="49"/>
        <v>2.490592491</v>
      </c>
      <c r="AB183" s="87">
        <f t="shared" si="49"/>
        <v>3.383328556</v>
      </c>
      <c r="AC183" s="87">
        <f t="shared" si="49"/>
        <v>3.687228231</v>
      </c>
      <c r="AD183" s="87">
        <f t="shared" si="49"/>
        <v>3.537835735</v>
      </c>
      <c r="AE183" s="87">
        <f t="shared" si="49"/>
        <v>2.56933784</v>
      </c>
      <c r="AF183" s="87">
        <f t="shared" si="49"/>
        <v>2.23976061</v>
      </c>
    </row>
    <row r="184" hidden="1" outlineLevel="1">
      <c r="A184" s="35" t="s">
        <v>173</v>
      </c>
      <c r="B184" s="90">
        <f t="shared" ref="B184:AF184" si="50">B32/B153</f>
        <v>1.855644252</v>
      </c>
      <c r="C184" s="90">
        <f t="shared" si="50"/>
        <v>4.231922269</v>
      </c>
      <c r="D184" s="90">
        <f t="shared" si="50"/>
        <v>2.948583333</v>
      </c>
      <c r="E184" s="90">
        <f t="shared" si="50"/>
        <v>3.283774634</v>
      </c>
      <c r="F184" s="90">
        <f t="shared" si="50"/>
        <v>3.550962217</v>
      </c>
      <c r="G184" s="90">
        <f t="shared" si="50"/>
        <v>2.296805</v>
      </c>
      <c r="H184" s="90">
        <f t="shared" si="50"/>
        <v>5.112946162</v>
      </c>
      <c r="I184" s="90">
        <f t="shared" si="50"/>
        <v>4.314949542</v>
      </c>
      <c r="J184" s="90">
        <f t="shared" si="50"/>
        <v>11.87955264</v>
      </c>
      <c r="K184" s="90">
        <f t="shared" si="50"/>
        <v>3.542904681</v>
      </c>
      <c r="L184" s="90">
        <f t="shared" si="50"/>
        <v>4.870061972</v>
      </c>
      <c r="M184" s="90">
        <f t="shared" si="50"/>
        <v>3.383262032</v>
      </c>
      <c r="N184" s="90">
        <f t="shared" si="50"/>
        <v>4.021408351</v>
      </c>
      <c r="O184" s="90">
        <f t="shared" si="50"/>
        <v>5.054292279</v>
      </c>
      <c r="P184" s="90">
        <f t="shared" si="50"/>
        <v>2.028508475</v>
      </c>
      <c r="Q184" s="90">
        <f t="shared" si="50"/>
        <v>2.467001079</v>
      </c>
      <c r="R184" s="90">
        <f t="shared" si="50"/>
        <v>5.573266667</v>
      </c>
      <c r="S184" s="90">
        <f t="shared" si="50"/>
        <v>7.585117318</v>
      </c>
      <c r="T184" s="90">
        <f t="shared" si="50"/>
        <v>3.796815217</v>
      </c>
      <c r="U184" s="90">
        <f t="shared" si="50"/>
        <v>7.596958904</v>
      </c>
      <c r="V184" s="90">
        <f t="shared" si="50"/>
        <v>4.580310933</v>
      </c>
      <c r="W184" s="90">
        <f t="shared" si="50"/>
        <v>4.160354052</v>
      </c>
      <c r="X184" s="90">
        <f t="shared" si="50"/>
        <v>4.831573034</v>
      </c>
      <c r="Y184" s="90">
        <f t="shared" si="50"/>
        <v>4.579052023</v>
      </c>
      <c r="Z184" s="90">
        <f t="shared" si="50"/>
        <v>4.797077013</v>
      </c>
      <c r="AA184" s="90">
        <f t="shared" si="50"/>
        <v>2.841168224</v>
      </c>
      <c r="AB184" s="90">
        <f t="shared" si="50"/>
        <v>3.351739625</v>
      </c>
      <c r="AC184" s="90">
        <f t="shared" si="50"/>
        <v>3.562455516</v>
      </c>
      <c r="AD184" s="90">
        <f t="shared" si="50"/>
        <v>3.110764095</v>
      </c>
      <c r="AE184" s="90">
        <f t="shared" si="50"/>
        <v>2.400980259</v>
      </c>
      <c r="AF184" s="90">
        <f t="shared" si="50"/>
        <v>2.492466809</v>
      </c>
    </row>
    <row r="185" hidden="1" outlineLevel="1">
      <c r="A185" s="35" t="s">
        <v>174</v>
      </c>
      <c r="B185" s="90">
        <f t="shared" ref="B185:AF185" si="51">B38/SUM(B154:B156)</f>
        <v>2.375738945</v>
      </c>
      <c r="C185" s="90">
        <f t="shared" si="51"/>
        <v>3.211658994</v>
      </c>
      <c r="D185" s="90">
        <f t="shared" si="51"/>
        <v>1.918515475</v>
      </c>
      <c r="E185" s="90">
        <f t="shared" si="51"/>
        <v>3.681107273</v>
      </c>
      <c r="F185" s="90">
        <f t="shared" si="51"/>
        <v>1.483449376</v>
      </c>
      <c r="G185" s="90">
        <f t="shared" si="51"/>
        <v>0</v>
      </c>
      <c r="H185" s="90">
        <f t="shared" si="51"/>
        <v>7.376882561</v>
      </c>
      <c r="I185" s="90">
        <f t="shared" si="51"/>
        <v>9.518250631</v>
      </c>
      <c r="J185" s="90">
        <f t="shared" si="51"/>
        <v>4.745574969</v>
      </c>
      <c r="K185" s="90">
        <f t="shared" si="51"/>
        <v>0</v>
      </c>
      <c r="L185" s="90">
        <f t="shared" si="51"/>
        <v>2.69583697</v>
      </c>
      <c r="M185" s="90">
        <f t="shared" si="51"/>
        <v>2.908446925</v>
      </c>
      <c r="N185" s="90">
        <f t="shared" si="51"/>
        <v>2.558224769</v>
      </c>
      <c r="O185" s="90">
        <f t="shared" si="51"/>
        <v>2.985079294</v>
      </c>
      <c r="P185" s="90">
        <f t="shared" si="51"/>
        <v>0.1674003163</v>
      </c>
      <c r="Q185" s="90">
        <f t="shared" si="51"/>
        <v>6.169196747</v>
      </c>
      <c r="R185" s="90">
        <f t="shared" si="51"/>
        <v>1.555252657</v>
      </c>
      <c r="S185" s="90">
        <f t="shared" si="51"/>
        <v>1.25887912</v>
      </c>
      <c r="T185" s="90">
        <f t="shared" si="51"/>
        <v>0.9808463252</v>
      </c>
      <c r="U185" s="90">
        <f t="shared" si="51"/>
        <v>4.969535114</v>
      </c>
      <c r="V185" s="90">
        <f t="shared" si="51"/>
        <v>1.349576876</v>
      </c>
      <c r="W185" s="90">
        <f t="shared" si="51"/>
        <v>7.579852414</v>
      </c>
      <c r="X185" s="90">
        <f t="shared" si="51"/>
        <v>0</v>
      </c>
      <c r="Y185" s="90">
        <f t="shared" si="51"/>
        <v>3.458449582</v>
      </c>
      <c r="Z185" s="90">
        <f t="shared" si="51"/>
        <v>2.73147254</v>
      </c>
      <c r="AA185" s="90">
        <f t="shared" si="51"/>
        <v>1.425130035</v>
      </c>
      <c r="AB185" s="90">
        <f t="shared" si="51"/>
        <v>3.569083676</v>
      </c>
      <c r="AC185" s="90">
        <f t="shared" si="51"/>
        <v>4.621817939</v>
      </c>
      <c r="AD185" s="90">
        <f t="shared" si="51"/>
        <v>5.764455618</v>
      </c>
      <c r="AE185" s="90">
        <f t="shared" si="51"/>
        <v>3.950304316</v>
      </c>
      <c r="AF185" s="90">
        <f t="shared" si="51"/>
        <v>0.1570662149</v>
      </c>
    </row>
    <row r="186">
      <c r="A186" s="35" t="s">
        <v>175</v>
      </c>
      <c r="B186" s="91" t="str">
        <f t="shared" ref="B186:AF186" si="52">B93/B172</f>
        <v>#DIV/0!</v>
      </c>
      <c r="C186" s="91" t="str">
        <f t="shared" si="52"/>
        <v>#DIV/0!</v>
      </c>
      <c r="D186" s="91" t="str">
        <f t="shared" si="52"/>
        <v>#DIV/0!</v>
      </c>
      <c r="E186" s="91" t="str">
        <f t="shared" si="52"/>
        <v>#DIV/0!</v>
      </c>
      <c r="F186" s="91" t="str">
        <f t="shared" si="52"/>
        <v>#DIV/0!</v>
      </c>
      <c r="G186" s="91" t="str">
        <f t="shared" si="52"/>
        <v>#DIV/0!</v>
      </c>
      <c r="H186" s="91" t="str">
        <f t="shared" si="52"/>
        <v>#DIV/0!</v>
      </c>
      <c r="I186" s="91" t="str">
        <f t="shared" si="52"/>
        <v>#DIV/0!</v>
      </c>
      <c r="J186" s="91" t="str">
        <f t="shared" si="52"/>
        <v>#DIV/0!</v>
      </c>
      <c r="K186" s="91" t="str">
        <f t="shared" si="52"/>
        <v>#DIV/0!</v>
      </c>
      <c r="L186" s="91" t="str">
        <f t="shared" si="52"/>
        <v>#DIV/0!</v>
      </c>
      <c r="M186" s="91" t="str">
        <f t="shared" si="52"/>
        <v>#DIV/0!</v>
      </c>
      <c r="N186" s="91" t="str">
        <f t="shared" si="52"/>
        <v>#DIV/0!</v>
      </c>
      <c r="O186" s="91" t="str">
        <f t="shared" si="52"/>
        <v>#DIV/0!</v>
      </c>
      <c r="P186" s="91" t="str">
        <f t="shared" si="52"/>
        <v>#DIV/0!</v>
      </c>
      <c r="Q186" s="91" t="str">
        <f t="shared" si="52"/>
        <v>#DIV/0!</v>
      </c>
      <c r="R186" s="91" t="str">
        <f t="shared" si="52"/>
        <v>#DIV/0!</v>
      </c>
      <c r="S186" s="91" t="str">
        <f t="shared" si="52"/>
        <v>#DIV/0!</v>
      </c>
      <c r="T186" s="91" t="str">
        <f t="shared" si="52"/>
        <v>#DIV/0!</v>
      </c>
      <c r="U186" s="91" t="str">
        <f t="shared" si="52"/>
        <v>#DIV/0!</v>
      </c>
      <c r="V186" s="91" t="str">
        <f t="shared" si="52"/>
        <v>#DIV/0!</v>
      </c>
      <c r="W186" s="91" t="str">
        <f t="shared" si="52"/>
        <v>#DIV/0!</v>
      </c>
      <c r="X186" s="91" t="str">
        <f t="shared" si="52"/>
        <v>#DIV/0!</v>
      </c>
      <c r="Y186" s="91" t="str">
        <f t="shared" si="52"/>
        <v>#DIV/0!</v>
      </c>
      <c r="Z186" s="91" t="str">
        <f t="shared" si="52"/>
        <v>#DIV/0!</v>
      </c>
      <c r="AA186" s="91" t="str">
        <f t="shared" si="52"/>
        <v>#DIV/0!</v>
      </c>
      <c r="AB186" s="91" t="str">
        <f t="shared" si="52"/>
        <v>#DIV/0!</v>
      </c>
      <c r="AC186" s="91" t="str">
        <f t="shared" si="52"/>
        <v>#DIV/0!</v>
      </c>
      <c r="AD186" s="91" t="str">
        <f t="shared" si="52"/>
        <v>#DIV/0!</v>
      </c>
      <c r="AE186" s="91" t="str">
        <f t="shared" si="52"/>
        <v>#DIV/0!</v>
      </c>
      <c r="AF186" s="91" t="str">
        <f t="shared" si="52"/>
        <v>#DIV/0!</v>
      </c>
    </row>
    <row r="188">
      <c r="A188" s="86" t="s">
        <v>176</v>
      </c>
      <c r="B188" s="74">
        <f>SUM(B163,B152,B161:B162)/SUM('DTC - P&amp;L'!B66,'DTC - P&amp;L'!B70,'AMAZON US&amp;CA - P&amp;L'!B36,'AMAZON US&amp;CA - P&amp;L'!B40,'AMAZON EU - P&amp;L'!B43,'AMAZON EU - P&amp;L'!B47,'Digital Marketplaces - P&amp;L'!B17,'Digital Marketplaces - P&amp;L'!B129,'Digital Marketplaces - P&amp;L'!B243)</f>
        <v>153.2019048</v>
      </c>
      <c r="C188" s="74">
        <f>SUM(C163,C152,C161:C162)/SUM('DTC - P&amp;L'!C66,'DTC - P&amp;L'!C70,'AMAZON US&amp;CA - P&amp;L'!C36,'AMAZON US&amp;CA - P&amp;L'!C40,'AMAZON EU - P&amp;L'!C43,'AMAZON EU - P&amp;L'!C47,'Digital Marketplaces - P&amp;L'!C17,'Digital Marketplaces - P&amp;L'!C129,'Digital Marketplaces - P&amp;L'!C243)</f>
        <v>103.8375472</v>
      </c>
      <c r="D188" s="74">
        <f>SUM(D163,D152,D161:D162)/SUM('DTC - P&amp;L'!D66,'DTC - P&amp;L'!D70,'AMAZON US&amp;CA - P&amp;L'!D36,'AMAZON US&amp;CA - P&amp;L'!D40,'AMAZON EU - P&amp;L'!D43,'AMAZON EU - P&amp;L'!D47,'Digital Marketplaces - P&amp;L'!D17,'Digital Marketplaces - P&amp;L'!D129,'Digital Marketplaces - P&amp;L'!D243)</f>
        <v>95.41705882</v>
      </c>
      <c r="E188" s="74">
        <f>SUM(E163,E152,E161:E162)/SUM('DTC - P&amp;L'!E66,'DTC - P&amp;L'!E70,'AMAZON US&amp;CA - P&amp;L'!E36,'AMAZON US&amp;CA - P&amp;L'!E40,'AMAZON EU - P&amp;L'!E43,'AMAZON EU - P&amp;L'!E47,'Digital Marketplaces - P&amp;L'!E17,'Digital Marketplaces - P&amp;L'!E129,'Digital Marketplaces - P&amp;L'!E243)</f>
        <v>111.7421429</v>
      </c>
      <c r="F188" s="74">
        <f>SUM(F163,F152,F161:F162)/SUM('DTC - P&amp;L'!F66,'DTC - P&amp;L'!F70,'AMAZON US&amp;CA - P&amp;L'!F36,'AMAZON US&amp;CA - P&amp;L'!F40,'AMAZON EU - P&amp;L'!F43,'AMAZON EU - P&amp;L'!F47,'Digital Marketplaces - P&amp;L'!F17,'Digital Marketplaces - P&amp;L'!F129,'Digital Marketplaces - P&amp;L'!F243)</f>
        <v>111.0009804</v>
      </c>
      <c r="G188" s="74">
        <f>SUM(G163,G152,G161:G162)/SUM('DTC - P&amp;L'!G66,'DTC - P&amp;L'!G70,'AMAZON US&amp;CA - P&amp;L'!G36,'AMAZON US&amp;CA - P&amp;L'!G40,'AMAZON EU - P&amp;L'!G43,'AMAZON EU - P&amp;L'!G47,'Digital Marketplaces - P&amp;L'!G17,'Digital Marketplaces - P&amp;L'!G129,'Digital Marketplaces - P&amp;L'!G243)</f>
        <v>142.9081395</v>
      </c>
      <c r="H188" s="74">
        <f>SUM(H163,H152,H161:H162)/SUM('DTC - P&amp;L'!H66,'DTC - P&amp;L'!H70,'AMAZON US&amp;CA - P&amp;L'!H36,'AMAZON US&amp;CA - P&amp;L'!H40,'AMAZON EU - P&amp;L'!H43,'AMAZON EU - P&amp;L'!H47,'Digital Marketplaces - P&amp;L'!H17,'Digital Marketplaces - P&amp;L'!H129,'Digital Marketplaces - P&amp;L'!H243)</f>
        <v>58.25549738</v>
      </c>
      <c r="I188" s="74">
        <f>SUM(I163,I152,I161:I162)/SUM('DTC - P&amp;L'!I66,'DTC - P&amp;L'!I70,'AMAZON US&amp;CA - P&amp;L'!I36,'AMAZON US&amp;CA - P&amp;L'!I40,'AMAZON EU - P&amp;L'!I43,'AMAZON EU - P&amp;L'!I47,'Digital Marketplaces - P&amp;L'!I17,'Digital Marketplaces - P&amp;L'!I129,'Digital Marketplaces - P&amp;L'!I243)</f>
        <v>54.24153153</v>
      </c>
      <c r="J188" s="74">
        <f>SUM(J163,J152,J161:J162)/SUM('DTC - P&amp;L'!J66,'DTC - P&amp;L'!J70,'AMAZON US&amp;CA - P&amp;L'!J36,'AMAZON US&amp;CA - P&amp;L'!J40,'AMAZON EU - P&amp;L'!J43,'AMAZON EU - P&amp;L'!J47,'Digital Marketplaces - P&amp;L'!J17,'Digital Marketplaces - P&amp;L'!J129,'Digital Marketplaces - P&amp;L'!J243)</f>
        <v>28.20218978</v>
      </c>
      <c r="K188" s="74">
        <f>SUM(K163,K152,K161:K162)/SUM('DTC - P&amp;L'!K66,'DTC - P&amp;L'!K70,'AMAZON US&amp;CA - P&amp;L'!K36,'AMAZON US&amp;CA - P&amp;L'!K40,'AMAZON EU - P&amp;L'!K43,'AMAZON EU - P&amp;L'!K47,'Digital Marketplaces - P&amp;L'!K17,'Digital Marketplaces - P&amp;L'!K129,'Digital Marketplaces - P&amp;L'!K243)</f>
        <v>95.8812766</v>
      </c>
      <c r="L188" s="74">
        <f>SUM(L163,L152,L161:L162)/SUM('DTC - P&amp;L'!L66,'DTC - P&amp;L'!L70,'AMAZON US&amp;CA - P&amp;L'!L36,'AMAZON US&amp;CA - P&amp;L'!L40,'AMAZON EU - P&amp;L'!L43,'AMAZON EU - P&amp;L'!L47,'Digital Marketplaces - P&amp;L'!L17,'Digital Marketplaces - P&amp;L'!L129,'Digital Marketplaces - P&amp;L'!L243)</f>
        <v>72.18903846</v>
      </c>
      <c r="M188" s="74">
        <f>SUM(M163,M152,M161:M162)/SUM('DTC - P&amp;L'!M66,'DTC - P&amp;L'!M70,'AMAZON US&amp;CA - P&amp;L'!M36,'AMAZON US&amp;CA - P&amp;L'!M40,'AMAZON EU - P&amp;L'!M43,'AMAZON EU - P&amp;L'!M47,'Digital Marketplaces - P&amp;L'!M17,'Digital Marketplaces - P&amp;L'!M129,'Digital Marketplaces - P&amp;L'!M243)</f>
        <v>118.0305455</v>
      </c>
      <c r="N188" s="74">
        <f>SUM(N163,N152,N161:N162)/SUM('DTC - P&amp;L'!N66,'DTC - P&amp;L'!N70,'AMAZON US&amp;CA - P&amp;L'!N36,'AMAZON US&amp;CA - P&amp;L'!N40,'AMAZON EU - P&amp;L'!N43,'AMAZON EU - P&amp;L'!N47,'Digital Marketplaces - P&amp;L'!N17,'Digital Marketplaces - P&amp;L'!N129,'Digital Marketplaces - P&amp;L'!N243)</f>
        <v>107.1656</v>
      </c>
      <c r="O188" s="74">
        <f>SUM(O163,O152,O161:O162)/SUM('DTC - P&amp;L'!O66,'DTC - P&amp;L'!O70,'AMAZON US&amp;CA - P&amp;L'!O36,'AMAZON US&amp;CA - P&amp;L'!O40,'AMAZON EU - P&amp;L'!O43,'AMAZON EU - P&amp;L'!O47,'Digital Marketplaces - P&amp;L'!O17,'Digital Marketplaces - P&amp;L'!O129,'Digital Marketplaces - P&amp;L'!O243)</f>
        <v>92.22265306</v>
      </c>
      <c r="P188" s="74">
        <f>SUM(P163,P152,P161:P162)/SUM('DTC - P&amp;L'!P66,'DTC - P&amp;L'!P70,'AMAZON US&amp;CA - P&amp;L'!P36,'AMAZON US&amp;CA - P&amp;L'!P40,'AMAZON EU - P&amp;L'!P43,'AMAZON EU - P&amp;L'!P47,'Digital Marketplaces - P&amp;L'!P17,'Digital Marketplaces - P&amp;L'!P129,'Digital Marketplaces - P&amp;L'!P243)</f>
        <v>160.7171429</v>
      </c>
      <c r="Q188" s="74">
        <f>SUM(Q163,Q152,Q161:Q162)/SUM('DTC - P&amp;L'!Q66,'DTC - P&amp;L'!Q70,'AMAZON US&amp;CA - P&amp;L'!Q36,'AMAZON US&amp;CA - P&amp;L'!Q40,'AMAZON EU - P&amp;L'!Q43,'AMAZON EU - P&amp;L'!Q47,'Digital Marketplaces - P&amp;L'!Q17,'Digital Marketplaces - P&amp;L'!Q129,'Digital Marketplaces - P&amp;L'!Q243)</f>
        <v>93.81263158</v>
      </c>
      <c r="R188" s="74">
        <f>SUM(R163,R152,R161:R162)/SUM('DTC - P&amp;L'!R66,'DTC - P&amp;L'!R70,'AMAZON US&amp;CA - P&amp;L'!R36,'AMAZON US&amp;CA - P&amp;L'!R40,'AMAZON EU - P&amp;L'!R43,'AMAZON EU - P&amp;L'!R47,'Digital Marketplaces - P&amp;L'!R17,'Digital Marketplaces - P&amp;L'!R129,'Digital Marketplaces - P&amp;L'!R243)</f>
        <v>99.14857143</v>
      </c>
      <c r="S188" s="74">
        <f>SUM(S163,S152,S161:S162)/SUM('DTC - P&amp;L'!S66,'DTC - P&amp;L'!S70,'AMAZON US&amp;CA - P&amp;L'!S36,'AMAZON US&amp;CA - P&amp;L'!S40,'AMAZON EU - P&amp;L'!S43,'AMAZON EU - P&amp;L'!S47,'Digital Marketplaces - P&amp;L'!S17,'Digital Marketplaces - P&amp;L'!S129,'Digital Marketplaces - P&amp;L'!S243)</f>
        <v>92.34125</v>
      </c>
      <c r="T188" s="74">
        <f>SUM(T163,T152,T161:T162)/SUM('DTC - P&amp;L'!T66,'DTC - P&amp;L'!T70,'AMAZON US&amp;CA - P&amp;L'!T36,'AMAZON US&amp;CA - P&amp;L'!T40,'AMAZON EU - P&amp;L'!T43,'AMAZON EU - P&amp;L'!T47,'Digital Marketplaces - P&amp;L'!T17,'Digital Marketplaces - P&amp;L'!T129,'Digital Marketplaces - P&amp;L'!T243)</f>
        <v>114.3555769</v>
      </c>
      <c r="U188" s="74">
        <f>SUM(U163,U152,U161:U162)/SUM('DTC - P&amp;L'!U66,'DTC - P&amp;L'!U70,'AMAZON US&amp;CA - P&amp;L'!U36,'AMAZON US&amp;CA - P&amp;L'!U40,'AMAZON EU - P&amp;L'!U43,'AMAZON EU - P&amp;L'!U47,'Digital Marketplaces - P&amp;L'!U17,'Digital Marketplaces - P&amp;L'!U129,'Digital Marketplaces - P&amp;L'!U243)</f>
        <v>53.94967213</v>
      </c>
      <c r="V188" s="74">
        <f>SUM(V163,V152,V161:V162)/SUM('DTC - P&amp;L'!V66,'DTC - P&amp;L'!V70,'AMAZON US&amp;CA - P&amp;L'!V36,'AMAZON US&amp;CA - P&amp;L'!V40,'AMAZON EU - P&amp;L'!V43,'AMAZON EU - P&amp;L'!V47,'Digital Marketplaces - P&amp;L'!V17,'Digital Marketplaces - P&amp;L'!V129,'Digital Marketplaces - P&amp;L'!V243)</f>
        <v>88.6024</v>
      </c>
      <c r="W188" s="74">
        <f>SUM(W163,W152,W161:W162)/SUM('DTC - P&amp;L'!W66,'DTC - P&amp;L'!W70,'AMAZON US&amp;CA - P&amp;L'!W36,'AMAZON US&amp;CA - P&amp;L'!W40,'AMAZON EU - P&amp;L'!W43,'AMAZON EU - P&amp;L'!W47,'Digital Marketplaces - P&amp;L'!W17,'Digital Marketplaces - P&amp;L'!W129,'Digital Marketplaces - P&amp;L'!W243)</f>
        <v>72.05586207</v>
      </c>
      <c r="X188" s="74">
        <f>SUM(X163,X152,X161:X162)/SUM('DTC - P&amp;L'!X66,'DTC - P&amp;L'!X70,'AMAZON US&amp;CA - P&amp;L'!X36,'AMAZON US&amp;CA - P&amp;L'!X40,'AMAZON EU - P&amp;L'!X43,'AMAZON EU - P&amp;L'!X47,'Digital Marketplaces - P&amp;L'!X17,'Digital Marketplaces - P&amp;L'!X129,'Digital Marketplaces - P&amp;L'!X243)</f>
        <v>124.89</v>
      </c>
      <c r="Y188" s="74">
        <f>SUM(Y163,Y152,Y161:Y162)/SUM('DTC - P&amp;L'!Y66,'DTC - P&amp;L'!Y70,'AMAZON US&amp;CA - P&amp;L'!Y36,'AMAZON US&amp;CA - P&amp;L'!Y40,'AMAZON EU - P&amp;L'!Y43,'AMAZON EU - P&amp;L'!Y47,'Digital Marketplaces - P&amp;L'!Y17,'Digital Marketplaces - P&amp;L'!Y129,'Digital Marketplaces - P&amp;L'!Y243)</f>
        <v>156.958125</v>
      </c>
      <c r="Z188" s="74">
        <f>SUM(Z163,Z152,Z161:Z162)/SUM('DTC - P&amp;L'!Z66,'DTC - P&amp;L'!Z70,'AMAZON US&amp;CA - P&amp;L'!Z36,'AMAZON US&amp;CA - P&amp;L'!Z40,'AMAZON EU - P&amp;L'!Z43,'AMAZON EU - P&amp;L'!Z47,'Digital Marketplaces - P&amp;L'!Z17,'Digital Marketplaces - P&amp;L'!Z129,'Digital Marketplaces - P&amp;L'!Z243)</f>
        <v>162.2933333</v>
      </c>
      <c r="AA188" s="74">
        <f>SUM(AA163,AA152,AA161:AA162)/SUM('DTC - P&amp;L'!AA66,'DTC - P&amp;L'!AA70,'AMAZON US&amp;CA - P&amp;L'!AA36,'AMAZON US&amp;CA - P&amp;L'!AA40,'AMAZON EU - P&amp;L'!AA43,'AMAZON EU - P&amp;L'!AA47,'Digital Marketplaces - P&amp;L'!AA17,'Digital Marketplaces - P&amp;L'!AA129,'Digital Marketplaces - P&amp;L'!AA243)</f>
        <v>195.4079365</v>
      </c>
      <c r="AB188" s="74">
        <f>SUM(AB163,AB152,AB161:AB162)/SUM('DTC - P&amp;L'!AB66,'DTC - P&amp;L'!AB70,'AMAZON US&amp;CA - P&amp;L'!AB36,'AMAZON US&amp;CA - P&amp;L'!AB40,'AMAZON EU - P&amp;L'!AB43,'AMAZON EU - P&amp;L'!AB47,'Digital Marketplaces - P&amp;L'!AB17,'Digital Marketplaces - P&amp;L'!AB129,'Digital Marketplaces - P&amp;L'!AB243)</f>
        <v>147.2695588</v>
      </c>
      <c r="AC188" s="74">
        <f>SUM(AC163,AC152,AC161:AC162)/SUM('DTC - P&amp;L'!AC66,'DTC - P&amp;L'!AC70,'AMAZON US&amp;CA - P&amp;L'!AC36,'AMAZON US&amp;CA - P&amp;L'!AC40,'AMAZON EU - P&amp;L'!AC43,'AMAZON EU - P&amp;L'!AC47,'Digital Marketplaces - P&amp;L'!AC17,'Digital Marketplaces - P&amp;L'!AC129,'Digital Marketplaces - P&amp;L'!AC243)</f>
        <v>161.0412987</v>
      </c>
      <c r="AD188" s="74">
        <f>SUM(AD163,AD152,AD161:AD162)/SUM('DTC - P&amp;L'!AD66,'DTC - P&amp;L'!AD70,'AMAZON US&amp;CA - P&amp;L'!AD36,'AMAZON US&amp;CA - P&amp;L'!AD40,'AMAZON EU - P&amp;L'!AD43,'AMAZON EU - P&amp;L'!AD47,'Digital Marketplaces - P&amp;L'!AD17,'Digital Marketplaces - P&amp;L'!AD129,'Digital Marketplaces - P&amp;L'!AD243)</f>
        <v>129.1732727</v>
      </c>
      <c r="AE188" s="74">
        <f>SUM(AE163,AE152,AE161:AE162)/SUM('DTC - P&amp;L'!AE66,'DTC - P&amp;L'!AE70,'AMAZON US&amp;CA - P&amp;L'!AE36,'AMAZON US&amp;CA - P&amp;L'!AE40,'AMAZON EU - P&amp;L'!AE43,'AMAZON EU - P&amp;L'!AE47,'Digital Marketplaces - P&amp;L'!AE17,'Digital Marketplaces - P&amp;L'!AE129,'Digital Marketplaces - P&amp;L'!AE243)</f>
        <v>156.5658182</v>
      </c>
      <c r="AF188" s="74">
        <f>SUM(AF163,AF152,AF161:AF162)/SUM('DTC - P&amp;L'!AF66,'DTC - P&amp;L'!AF70,'AMAZON US&amp;CA - P&amp;L'!AF36,'AMAZON US&amp;CA - P&amp;L'!AF40,'AMAZON EU - P&amp;L'!AF43,'AMAZON EU - P&amp;L'!AF47,'Digital Marketplaces - P&amp;L'!AF17,'Digital Marketplaces - P&amp;L'!AF129,'Digital Marketplaces - P&amp;L'!AF243)</f>
        <v>192.1217241</v>
      </c>
    </row>
    <row r="189" collapsed="1">
      <c r="A189" s="35" t="s">
        <v>177</v>
      </c>
      <c r="B189" s="74">
        <f>B163/SUM('DTC - P&amp;L'!B66,'DTC - P&amp;L'!B70)</f>
        <v>150.6934615</v>
      </c>
      <c r="C189" s="74">
        <f>C163/SUM('DTC - P&amp;L'!C66,'DTC - P&amp;L'!C70)</f>
        <v>142.4625</v>
      </c>
      <c r="D189" s="74">
        <f>D163/SUM('DTC - P&amp;L'!D66,'DTC - P&amp;L'!D70)</f>
        <v>90.907</v>
      </c>
      <c r="E189" s="74">
        <f>E163/SUM('DTC - P&amp;L'!E66,'DTC - P&amp;L'!E70)</f>
        <v>139.2072222</v>
      </c>
      <c r="F189" s="74">
        <f>F163/SUM('DTC - P&amp;L'!F66,'DTC - P&amp;L'!F70)</f>
        <v>131.4984615</v>
      </c>
      <c r="G189" s="74">
        <f>G163/SUM('DTC - P&amp;L'!G66,'DTC - P&amp;L'!G70)</f>
        <v>147.1881481</v>
      </c>
      <c r="H189" s="74">
        <f>H163/SUM('DTC - P&amp;L'!H66,'DTC - P&amp;L'!H70)</f>
        <v>168.2223529</v>
      </c>
      <c r="I189" s="74">
        <f>I163/SUM('DTC - P&amp;L'!I66,'DTC - P&amp;L'!I70)</f>
        <v>58.0635</v>
      </c>
      <c r="J189" s="74">
        <f>J163/SUM('DTC - P&amp;L'!J66,'DTC - P&amp;L'!J70)</f>
        <v>52.69857143</v>
      </c>
      <c r="K189" s="74">
        <f>K163/SUM('DTC - P&amp;L'!K66,'DTC - P&amp;L'!K70)</f>
        <v>98.2064</v>
      </c>
      <c r="L189" s="74">
        <f>L163/SUM('DTC - P&amp;L'!L66,'DTC - P&amp;L'!L70)</f>
        <v>85.766</v>
      </c>
      <c r="M189" s="74">
        <f>M163/SUM('DTC - P&amp;L'!M66,'DTC - P&amp;L'!M70)</f>
        <v>138.625</v>
      </c>
      <c r="N189" s="74">
        <f>N163/SUM('DTC - P&amp;L'!N66,'DTC - P&amp;L'!N70)</f>
        <v>130.1839286</v>
      </c>
      <c r="O189" s="74">
        <f>O163/SUM('DTC - P&amp;L'!O66,'DTC - P&amp;L'!O70)</f>
        <v>114.5378571</v>
      </c>
      <c r="P189" s="74">
        <f>P163/SUM('DTC - P&amp;L'!P66,'DTC - P&amp;L'!P70)</f>
        <v>153.6859091</v>
      </c>
      <c r="Q189" s="74">
        <f>Q163/SUM('DTC - P&amp;L'!Q66,'DTC - P&amp;L'!Q70)</f>
        <v>87.81814815</v>
      </c>
      <c r="R189" s="74">
        <f>R163/SUM('DTC - P&amp;L'!R66,'DTC - P&amp;L'!R70)</f>
        <v>115.7865625</v>
      </c>
      <c r="S189" s="74">
        <f>S163/SUM('DTC - P&amp;L'!S66,'DTC - P&amp;L'!S70)</f>
        <v>118.1741176</v>
      </c>
      <c r="T189" s="74">
        <f>T163/SUM('DTC - P&amp;L'!T66,'DTC - P&amp;L'!T70)</f>
        <v>115.55975</v>
      </c>
      <c r="U189" s="74">
        <f>U163/SUM('DTC - P&amp;L'!U66,'DTC - P&amp;L'!U70)</f>
        <v>56.29707317</v>
      </c>
      <c r="V189" s="74">
        <f>V163/SUM('DTC - P&amp;L'!V66,'DTC - P&amp;L'!V70)</f>
        <v>92.07942857</v>
      </c>
      <c r="W189" s="74">
        <f>W163/SUM('DTC - P&amp;L'!W66,'DTC - P&amp;L'!W70)</f>
        <v>73.475625</v>
      </c>
      <c r="X189" s="74">
        <f>X163/SUM('DTC - P&amp;L'!X66,'DTC - P&amp;L'!X70)</f>
        <v>153.9531111</v>
      </c>
      <c r="Y189" s="74">
        <f>Y163/SUM('DTC - P&amp;L'!Y66,'DTC - P&amp;L'!Y70)</f>
        <v>222.6177778</v>
      </c>
      <c r="Z189" s="74">
        <f>Z163/SUM('DTC - P&amp;L'!Z66,'DTC - P&amp;L'!Z70)</f>
        <v>208.3111765</v>
      </c>
      <c r="AA189" s="74">
        <f>AA163/SUM('DTC - P&amp;L'!AA66,'DTC - P&amp;L'!AA70)</f>
        <v>218.1606522</v>
      </c>
      <c r="AB189" s="74">
        <f>AB163/SUM('DTC - P&amp;L'!AB66,'DTC - P&amp;L'!AB70)</f>
        <v>169.2808511</v>
      </c>
      <c r="AC189" s="74">
        <f>AC163/SUM('DTC - P&amp;L'!AC66,'DTC - P&amp;L'!AC70)</f>
        <v>205.25125</v>
      </c>
      <c r="AD189" s="74">
        <f>AD163/SUM('DTC - P&amp;L'!AD66,'DTC - P&amp;L'!AD70)</f>
        <v>144.6836842</v>
      </c>
      <c r="AE189" s="74">
        <f>AE163/SUM('DTC - P&amp;L'!AE66,'DTC - P&amp;L'!AE70)</f>
        <v>183.2737931</v>
      </c>
      <c r="AF189" s="74">
        <f>AF163/SUM('DTC - P&amp;L'!AF66,'DTC - P&amp;L'!AF70)</f>
        <v>213.1185</v>
      </c>
    </row>
    <row r="190" hidden="1" outlineLevel="1">
      <c r="A190" s="35" t="s">
        <v>178</v>
      </c>
      <c r="B190" s="92">
        <f>B164/SUM('DTC US&amp;CA - P&amp;L'!B34,'DTC US&amp;CA - P&amp;L'!B38)</f>
        <v>163.25125</v>
      </c>
      <c r="C190" s="92">
        <f>C164/SUM('DTC US&amp;CA - P&amp;L'!C34,'DTC US&amp;CA - P&amp;L'!C38)</f>
        <v>155.4136364</v>
      </c>
      <c r="D190" s="92">
        <f>D164/SUM('DTC US&amp;CA - P&amp;L'!D34,'DTC US&amp;CA - P&amp;L'!D38)</f>
        <v>94.04172414</v>
      </c>
      <c r="E190" s="92">
        <f>E164/SUM('DTC US&amp;CA - P&amp;L'!E34,'DTC US&amp;CA - P&amp;L'!E38)</f>
        <v>147.3958824</v>
      </c>
      <c r="F190" s="92">
        <f>F164/SUM('DTC US&amp;CA - P&amp;L'!F34,'DTC US&amp;CA - P&amp;L'!F38)</f>
        <v>148.6504348</v>
      </c>
      <c r="G190" s="92">
        <f>G164/SUM('DTC US&amp;CA - P&amp;L'!G34,'DTC US&amp;CA - P&amp;L'!G38)</f>
        <v>147.1881481</v>
      </c>
      <c r="H190" s="92">
        <f>H164/SUM('DTC US&amp;CA - P&amp;L'!H34,'DTC US&amp;CA - P&amp;L'!H38)</f>
        <v>178.676875</v>
      </c>
      <c r="I190" s="92">
        <f>I164/SUM('DTC US&amp;CA - P&amp;L'!I34,'DTC US&amp;CA - P&amp;L'!I38)</f>
        <v>68.31</v>
      </c>
      <c r="J190" s="92">
        <f>J164/SUM('DTC US&amp;CA - P&amp;L'!J34,'DTC US&amp;CA - P&amp;L'!J38)</f>
        <v>61.48166667</v>
      </c>
      <c r="K190" s="92">
        <f>K164/SUM('DTC US&amp;CA - P&amp;L'!K34,'DTC US&amp;CA - P&amp;L'!K38)</f>
        <v>98.2064</v>
      </c>
      <c r="L190" s="92">
        <f>L164/SUM('DTC US&amp;CA - P&amp;L'!L34,'DTC US&amp;CA - P&amp;L'!L38)</f>
        <v>90.28</v>
      </c>
      <c r="M190" s="92">
        <f>M164/SUM('DTC US&amp;CA - P&amp;L'!M34,'DTC US&amp;CA - P&amp;L'!M38)</f>
        <v>143.0967742</v>
      </c>
      <c r="N190" s="92">
        <f>N164/SUM('DTC US&amp;CA - P&amp;L'!N34,'DTC US&amp;CA - P&amp;L'!N38)</f>
        <v>140.1980769</v>
      </c>
      <c r="O190" s="92">
        <f>O164/SUM('DTC US&amp;CA - P&amp;L'!O34,'DTC US&amp;CA - P&amp;L'!O38)</f>
        <v>118.78</v>
      </c>
      <c r="P190" s="92">
        <f>P164/SUM('DTC US&amp;CA - P&amp;L'!P34,'DTC US&amp;CA - P&amp;L'!P38)</f>
        <v>161.0042857</v>
      </c>
      <c r="Q190" s="92">
        <f>Q164/SUM('DTC US&amp;CA - P&amp;L'!Q34,'DTC US&amp;CA - P&amp;L'!Q38)</f>
        <v>94.842</v>
      </c>
      <c r="R190" s="92">
        <f>R164/SUM('DTC US&amp;CA - P&amp;L'!R34,'DTC US&amp;CA - P&amp;L'!R38)</f>
        <v>115.7865625</v>
      </c>
      <c r="S190" s="92">
        <f>S164/SUM('DTC US&amp;CA - P&amp;L'!S34,'DTC US&amp;CA - P&amp;L'!S38)</f>
        <v>133.9306667</v>
      </c>
      <c r="T190" s="92">
        <f>T164/SUM('DTC US&amp;CA - P&amp;L'!T34,'DTC US&amp;CA - P&amp;L'!T38)</f>
        <v>124.9294595</v>
      </c>
      <c r="U190" s="92">
        <f>U164/SUM('DTC US&amp;CA - P&amp;L'!U34,'DTC US&amp;CA - P&amp;L'!U38)</f>
        <v>57.7045</v>
      </c>
      <c r="V190" s="92">
        <f>V164/SUM('DTC US&amp;CA - P&amp;L'!V34,'DTC US&amp;CA - P&amp;L'!V38)</f>
        <v>94.78764706</v>
      </c>
      <c r="W190" s="92">
        <f>W164/SUM('DTC US&amp;CA - P&amp;L'!W34,'DTC US&amp;CA - P&amp;L'!W38)</f>
        <v>79.70237288</v>
      </c>
      <c r="X190" s="92">
        <f>X164/SUM('DTC US&amp;CA - P&amp;L'!X34,'DTC US&amp;CA - P&amp;L'!X38)</f>
        <v>168.9729268</v>
      </c>
      <c r="Y190" s="92">
        <f>Y164/SUM('DTC US&amp;CA - P&amp;L'!Y34,'DTC US&amp;CA - P&amp;L'!Y38)</f>
        <v>222.4133333</v>
      </c>
      <c r="Z190" s="92">
        <f>Z164/SUM('DTC US&amp;CA - P&amp;L'!Z34,'DTC US&amp;CA - P&amp;L'!Z38)</f>
        <v>221.330625</v>
      </c>
      <c r="AA190" s="92">
        <f>AA164/SUM('DTC US&amp;CA - P&amp;L'!AA34,'DTC US&amp;CA - P&amp;L'!AA38)</f>
        <v>227.9511364</v>
      </c>
      <c r="AB190" s="92">
        <f>AB164/SUM('DTC US&amp;CA - P&amp;L'!AB34,'DTC US&amp;CA - P&amp;L'!AB38)</f>
        <v>184.9388372</v>
      </c>
      <c r="AC190" s="92">
        <f>AC164/SUM('DTC US&amp;CA - P&amp;L'!AC34,'DTC US&amp;CA - P&amp;L'!AC38)</f>
        <v>218.9346667</v>
      </c>
      <c r="AD190" s="92">
        <f>AD164/SUM('DTC US&amp;CA - P&amp;L'!AD34,'DTC US&amp;CA - P&amp;L'!AD38)</f>
        <v>144.6836842</v>
      </c>
      <c r="AE190" s="92">
        <f>AE164/SUM('DTC US&amp;CA - P&amp;L'!AE34,'DTC US&amp;CA - P&amp;L'!AE38)</f>
        <v>183.2737931</v>
      </c>
      <c r="AF190" s="92">
        <f>AF164/SUM('DTC US&amp;CA - P&amp;L'!AF34,'DTC US&amp;CA - P&amp;L'!AF38)</f>
        <v>224.3052632</v>
      </c>
    </row>
    <row r="191" ht="15.0" hidden="1" customHeight="1" outlineLevel="1">
      <c r="A191" s="35" t="s">
        <v>179</v>
      </c>
      <c r="B191" s="92">
        <f>B165/SUM('DTC EU - P&amp;L'!B33,'DTC EU - P&amp;L'!B37)</f>
        <v>0</v>
      </c>
      <c r="C191" s="92">
        <f>C165/SUM('DTC EU - P&amp;L'!C33,'DTC EU - P&amp;L'!C37)</f>
        <v>0</v>
      </c>
      <c r="D191" s="92">
        <f>D165/SUM('DTC EU - P&amp;L'!D33,'DTC EU - P&amp;L'!D37)</f>
        <v>0</v>
      </c>
      <c r="E191" s="92">
        <f>E165/SUM('DTC EU - P&amp;L'!E33,'DTC EU - P&amp;L'!E37)</f>
        <v>0</v>
      </c>
      <c r="F191" s="92">
        <f>F165/SUM('DTC EU - P&amp;L'!F33,'DTC EU - P&amp;L'!F37)</f>
        <v>0</v>
      </c>
      <c r="G191" s="92" t="str">
        <f>G165/SUM('DTC EU - P&amp;L'!G33,'DTC EU - P&amp;L'!G37)</f>
        <v>#DIV/0!</v>
      </c>
      <c r="H191" s="92">
        <f>H165/SUM('DTC EU - P&amp;L'!H33,'DTC EU - P&amp;L'!H37)</f>
        <v>0.95</v>
      </c>
      <c r="I191" s="92">
        <f>I165/SUM('DTC EU - P&amp;L'!I33,'DTC EU - P&amp;L'!I37)</f>
        <v>0</v>
      </c>
      <c r="J191" s="92">
        <f>J165/SUM('DTC EU - P&amp;L'!J33,'DTC EU - P&amp;L'!J37)</f>
        <v>0</v>
      </c>
      <c r="K191" s="92" t="str">
        <f>K165/SUM('DTC EU - P&amp;L'!K33,'DTC EU - P&amp;L'!K37)</f>
        <v>#DIV/0!</v>
      </c>
      <c r="L191" s="92">
        <f>L165/SUM('DTC EU - P&amp;L'!L33,'DTC EU - P&amp;L'!L37)</f>
        <v>0</v>
      </c>
      <c r="M191" s="92">
        <f>M165/SUM('DTC EU - P&amp;L'!M33,'DTC EU - P&amp;L'!M37)</f>
        <v>0</v>
      </c>
      <c r="N191" s="92">
        <f>N165/SUM('DTC EU - P&amp;L'!N33,'DTC EU - P&amp;L'!N37)</f>
        <v>0</v>
      </c>
      <c r="O191" s="92">
        <f>O165/SUM('DTC EU - P&amp;L'!O33,'DTC EU - P&amp;L'!O37)</f>
        <v>0</v>
      </c>
      <c r="P191" s="92">
        <f>P165/SUM('DTC EU - P&amp;L'!P33,'DTC EU - P&amp;L'!P37)</f>
        <v>0</v>
      </c>
      <c r="Q191" s="92">
        <f>Q165/SUM('DTC EU - P&amp;L'!Q33,'DTC EU - P&amp;L'!Q37)</f>
        <v>0.02</v>
      </c>
      <c r="R191" s="92" t="str">
        <f>R165/SUM('DTC EU - P&amp;L'!R33,'DTC EU - P&amp;L'!R37)</f>
        <v>#DIV/0!</v>
      </c>
      <c r="S191" s="92">
        <f>S165/SUM('DTC EU - P&amp;L'!S33,'DTC EU - P&amp;L'!S37)</f>
        <v>0</v>
      </c>
      <c r="T191" s="92">
        <f>T165/SUM('DTC EU - P&amp;L'!T33,'DTC EU - P&amp;L'!T37)</f>
        <v>0</v>
      </c>
      <c r="U191" s="92">
        <f>U165/SUM('DTC EU - P&amp;L'!U33,'DTC EU - P&amp;L'!U37)</f>
        <v>0</v>
      </c>
      <c r="V191" s="92">
        <f>V165/SUM('DTC EU - P&amp;L'!V33,'DTC EU - P&amp;L'!V37)</f>
        <v>0</v>
      </c>
      <c r="W191" s="92">
        <f>W165/SUM('DTC EU - P&amp;L'!W33,'DTC EU - P&amp;L'!W37)</f>
        <v>0</v>
      </c>
      <c r="X191" s="92">
        <f>X165/SUM('DTC EU - P&amp;L'!X33,'DTC EU - P&amp;L'!X37)</f>
        <v>0</v>
      </c>
      <c r="Y191" s="92" t="str">
        <f>Y165/SUM('DTC EU - P&amp;L'!Y33,'DTC EU - P&amp;L'!Y37)</f>
        <v>#DIV/0!</v>
      </c>
      <c r="Z191" s="92">
        <f>Z165/SUM('DTC EU - P&amp;L'!Z33,'DTC EU - P&amp;L'!Z37)</f>
        <v>0</v>
      </c>
      <c r="AA191" s="92">
        <f>AA165/SUM('DTC EU - P&amp;L'!AA33,'DTC EU - P&amp;L'!AA37)</f>
        <v>2.77</v>
      </c>
      <c r="AB191" s="92">
        <f>AB165/SUM('DTC EU - P&amp;L'!AB33,'DTC EU - P&amp;L'!AB37)</f>
        <v>0.9575</v>
      </c>
      <c r="AC191" s="92">
        <f>AC165/SUM('DTC EU - P&amp;L'!AC33,'DTC EU - P&amp;L'!AC37)</f>
        <v>0</v>
      </c>
      <c r="AD191" s="92" t="str">
        <f>AD165/SUM('DTC EU - P&amp;L'!AD33,'DTC EU - P&amp;L'!AD37)</f>
        <v>#DIV/0!</v>
      </c>
      <c r="AE191" s="92" t="str">
        <f>AE165/SUM('DTC EU - P&amp;L'!AE33,'DTC EU - P&amp;L'!AE37)</f>
        <v>#DIV/0!</v>
      </c>
      <c r="AF191" s="92">
        <f>AF165/SUM('DTC EU - P&amp;L'!AF33,'DTC EU - P&amp;L'!AF37)</f>
        <v>0.57</v>
      </c>
    </row>
    <row r="192" collapsed="1">
      <c r="A192" s="35" t="s">
        <v>180</v>
      </c>
      <c r="B192" s="74">
        <f>B152/SUM('AMAZON US&amp;CA - P&amp;L'!B36,'AMAZON US&amp;CA - P&amp;L'!B40,'AMAZON EU - P&amp;L'!B43,'AMAZON EU - P&amp;L'!B47)</f>
        <v>157.278125</v>
      </c>
      <c r="C192" s="74">
        <f>C152/SUM('AMAZON US&amp;CA - P&amp;L'!C36,'AMAZON US&amp;CA - P&amp;L'!C40,'AMAZON EU - P&amp;L'!C43,'AMAZON EU - P&amp;L'!C47)</f>
        <v>71.87206897</v>
      </c>
      <c r="D192" s="74">
        <f>D152/SUM('AMAZON US&amp;CA - P&amp;L'!D36,'AMAZON US&amp;CA - P&amp;L'!D40,'AMAZON EU - P&amp;L'!D43,'AMAZON EU - P&amp;L'!D47)</f>
        <v>101.86</v>
      </c>
      <c r="E192" s="74">
        <f>E152/SUM('AMAZON US&amp;CA - P&amp;L'!E36,'AMAZON US&amp;CA - P&amp;L'!E40,'AMAZON EU - P&amp;L'!E43,'AMAZON EU - P&amp;L'!E47)</f>
        <v>91.14333333</v>
      </c>
      <c r="F192" s="74">
        <f>F152/SUM('AMAZON US&amp;CA - P&amp;L'!F36,'AMAZON US&amp;CA - P&amp;L'!F40,'AMAZON EU - P&amp;L'!F43,'AMAZON EU - P&amp;L'!F47)</f>
        <v>89.6836</v>
      </c>
      <c r="G192" s="74">
        <f>G152/SUM('AMAZON US&amp;CA - P&amp;L'!G36,'AMAZON US&amp;CA - P&amp;L'!G40,'AMAZON EU - P&amp;L'!G43,'AMAZON EU - P&amp;L'!G47)</f>
        <v>135.685625</v>
      </c>
      <c r="H192" s="74">
        <f>H152/SUM('AMAZON US&amp;CA - P&amp;L'!H36,'AMAZON US&amp;CA - P&amp;L'!H40,'AMAZON EU - P&amp;L'!H43,'AMAZON EU - P&amp;L'!H47)</f>
        <v>47.5116092</v>
      </c>
      <c r="I192" s="74">
        <f>I152/SUM('AMAZON US&amp;CA - P&amp;L'!I36,'AMAZON US&amp;CA - P&amp;L'!I40,'AMAZON EU - P&amp;L'!I43,'AMAZON EU - P&amp;L'!I47)</f>
        <v>53.86311881</v>
      </c>
      <c r="J192" s="74">
        <f>J152/SUM('AMAZON US&amp;CA - P&amp;L'!J36,'AMAZON US&amp;CA - P&amp;L'!J40,'AMAZON EU - P&amp;L'!J43,'AMAZON EU - P&amp;L'!J47)</f>
        <v>21.90954128</v>
      </c>
      <c r="K192" s="74">
        <f>K152/SUM('AMAZON US&amp;CA - P&amp;L'!K36,'AMAZON US&amp;CA - P&amp;L'!K40,'AMAZON EU - P&amp;L'!K43,'AMAZON EU - P&amp;L'!K47)</f>
        <v>93.23909091</v>
      </c>
      <c r="L192" s="74">
        <f>L152/SUM('AMAZON US&amp;CA - P&amp;L'!L36,'AMAZON US&amp;CA - P&amp;L'!L40,'AMAZON EU - P&amp;L'!L43,'AMAZON EU - P&amp;L'!L47)</f>
        <v>63.7034375</v>
      </c>
      <c r="M192" s="74">
        <f>M152/SUM('AMAZON US&amp;CA - P&amp;L'!M36,'AMAZON US&amp;CA - P&amp;L'!M40,'AMAZON EU - P&amp;L'!M43,'AMAZON EU - P&amp;L'!M47)</f>
        <v>89.3773913</v>
      </c>
      <c r="N192" s="74">
        <f>N152/SUM('AMAZON US&amp;CA - P&amp;L'!N36,'AMAZON US&amp;CA - P&amp;L'!N40,'AMAZON EU - P&amp;L'!N43,'AMAZON EU - P&amp;L'!N47)</f>
        <v>77.86954545</v>
      </c>
      <c r="O192" s="74">
        <f>O152/SUM('AMAZON US&amp;CA - P&amp;L'!O36,'AMAZON US&amp;CA - P&amp;L'!O40,'AMAZON EU - P&amp;L'!O43,'AMAZON EU - P&amp;L'!O47)</f>
        <v>62.46904762</v>
      </c>
      <c r="P192" s="74">
        <f>P152/SUM('AMAZON US&amp;CA - P&amp;L'!P36,'AMAZON US&amp;CA - P&amp;L'!P40,'AMAZON EU - P&amp;L'!P43,'AMAZON EU - P&amp;L'!P47)</f>
        <v>186.4983333</v>
      </c>
      <c r="Q192" s="74">
        <f>Q152/SUM('AMAZON US&amp;CA - P&amp;L'!Q36,'AMAZON US&amp;CA - P&amp;L'!Q40,'AMAZON EU - P&amp;L'!Q43,'AMAZON EU - P&amp;L'!Q47)</f>
        <v>108.5263636</v>
      </c>
      <c r="R192" s="74">
        <f>R152/SUM('AMAZON US&amp;CA - P&amp;L'!R36,'AMAZON US&amp;CA - P&amp;L'!R40,'AMAZON EU - P&amp;L'!R43,'AMAZON EU - P&amp;L'!R47)</f>
        <v>67.83</v>
      </c>
      <c r="S192" s="74">
        <f>S152/SUM('AMAZON US&amp;CA - P&amp;L'!S36,'AMAZON US&amp;CA - P&amp;L'!S40,'AMAZON EU - P&amp;L'!S43,'AMAZON EU - P&amp;L'!S47)</f>
        <v>52.41772727</v>
      </c>
      <c r="T192" s="74">
        <f>T152/SUM('AMAZON US&amp;CA - P&amp;L'!T36,'AMAZON US&amp;CA - P&amp;L'!T40,'AMAZON EU - P&amp;L'!T43,'AMAZON EU - P&amp;L'!T47)</f>
        <v>110.3416667</v>
      </c>
      <c r="U192" s="74">
        <f>U152/SUM('AMAZON US&amp;CA - P&amp;L'!U36,'AMAZON US&amp;CA - P&amp;L'!U40,'AMAZON EU - P&amp;L'!U43,'AMAZON EU - P&amp;L'!U47)</f>
        <v>49.1375</v>
      </c>
      <c r="V192" s="74">
        <f>V152/SUM('AMAZON US&amp;CA - P&amp;L'!V36,'AMAZON US&amp;CA - P&amp;L'!V40,'AMAZON EU - P&amp;L'!V43,'AMAZON EU - P&amp;L'!V47)</f>
        <v>80.48933333</v>
      </c>
      <c r="W192" s="74">
        <f>W152/SUM('AMAZON US&amp;CA - P&amp;L'!W36,'AMAZON US&amp;CA - P&amp;L'!W40,'AMAZON EU - P&amp;L'!W43,'AMAZON EU - P&amp;L'!W47)</f>
        <v>68.10521739</v>
      </c>
      <c r="X192" s="74">
        <f>X152/SUM('AMAZON US&amp;CA - P&amp;L'!X36,'AMAZON US&amp;CA - P&amp;L'!X40,'AMAZON EU - P&amp;L'!X43,'AMAZON EU - P&amp;L'!X47)</f>
        <v>76.45148148</v>
      </c>
      <c r="Y192" s="74">
        <f>Y152/SUM('AMAZON US&amp;CA - P&amp;L'!Y36,'AMAZON US&amp;CA - P&amp;L'!Y40,'AMAZON EU - P&amp;L'!Y43,'AMAZON EU - P&amp;L'!Y47)</f>
        <v>72.53857143</v>
      </c>
      <c r="Z192" s="74">
        <f>Z152/SUM('AMAZON US&amp;CA - P&amp;L'!Z36,'AMAZON US&amp;CA - P&amp;L'!Z40,'AMAZON EU - P&amp;L'!Z43,'AMAZON EU - P&amp;L'!Z47)</f>
        <v>75.37074074</v>
      </c>
      <c r="AA192" s="74">
        <f>AA152/SUM('AMAZON US&amp;CA - P&amp;L'!AA36,'AMAZON US&amp;CA - P&amp;L'!AA40,'AMAZON EU - P&amp;L'!AA43,'AMAZON EU - P&amp;L'!AA47)</f>
        <v>133.8417647</v>
      </c>
      <c r="AB192" s="74">
        <f>AB152/SUM('AMAZON US&amp;CA - P&amp;L'!AB36,'AMAZON US&amp;CA - P&amp;L'!AB40,'AMAZON EU - P&amp;L'!AB43,'AMAZON EU - P&amp;L'!AB47)</f>
        <v>98.00619048</v>
      </c>
      <c r="AC192" s="74">
        <f>AC152/SUM('AMAZON US&amp;CA - P&amp;L'!AC36,'AMAZON US&amp;CA - P&amp;L'!AC40,'AMAZON EU - P&amp;L'!AC43,'AMAZON EU - P&amp;L'!AC47)</f>
        <v>87.8662069</v>
      </c>
      <c r="AD192" s="74">
        <f>AD152/SUM('AMAZON US&amp;CA - P&amp;L'!AD36,'AMAZON US&amp;CA - P&amp;L'!AD40,'AMAZON EU - P&amp;L'!AD43,'AMAZON EU - P&amp;L'!AD47)</f>
        <v>94.50294118</v>
      </c>
      <c r="AE192" s="74">
        <f>AE152/SUM('AMAZON US&amp;CA - P&amp;L'!AE36,'AMAZON US&amp;CA - P&amp;L'!AE40,'AMAZON EU - P&amp;L'!AE43,'AMAZON EU - P&amp;L'!AE47)</f>
        <v>126.7761538</v>
      </c>
      <c r="AF192" s="74">
        <f>AF152/SUM('AMAZON US&amp;CA - P&amp;L'!AF36,'AMAZON US&amp;CA - P&amp;L'!AF40,'AMAZON EU - P&amp;L'!AF43,'AMAZON EU - P&amp;L'!AF47)</f>
        <v>145.4622222</v>
      </c>
    </row>
    <row r="193" hidden="1" outlineLevel="1">
      <c r="A193" s="35" t="s">
        <v>181</v>
      </c>
      <c r="B193" s="92">
        <f>B153/SUM('AMAZON US&amp;CA - P&amp;L'!B36,'AMAZON US&amp;CA - P&amp;L'!B40)</f>
        <v>153.6666667</v>
      </c>
      <c r="C193" s="92">
        <f>C153/SUM('AMAZON US&amp;CA - P&amp;L'!C36,'AMAZON US&amp;CA - P&amp;L'!C40)</f>
        <v>68</v>
      </c>
      <c r="D193" s="92">
        <f>D153/SUM('AMAZON US&amp;CA - P&amp;L'!D36,'AMAZON US&amp;CA - P&amp;L'!D40)</f>
        <v>96</v>
      </c>
      <c r="E193" s="92">
        <f>E153/SUM('AMAZON US&amp;CA - P&amp;L'!E36,'AMAZON US&amp;CA - P&amp;L'!E40)</f>
        <v>89.95454545</v>
      </c>
      <c r="F193" s="92">
        <f>F153/SUM('AMAZON US&amp;CA - P&amp;L'!F36,'AMAZON US&amp;CA - P&amp;L'!F40)</f>
        <v>82.70833333</v>
      </c>
      <c r="G193" s="92">
        <f>G153/SUM('AMAZON US&amp;CA - P&amp;L'!G36,'AMAZON US&amp;CA - P&amp;L'!G40)</f>
        <v>125</v>
      </c>
      <c r="H193" s="92">
        <f>H153/SUM('AMAZON US&amp;CA - P&amp;L'!H36,'AMAZON US&amp;CA - P&amp;L'!H40)</f>
        <v>47.47928994</v>
      </c>
      <c r="I193" s="92">
        <f>I153/SUM('AMAZON US&amp;CA - P&amp;L'!I36,'AMAZON US&amp;CA - P&amp;L'!I40)</f>
        <v>54.3248731</v>
      </c>
      <c r="J193" s="92">
        <f>J153/SUM('AMAZON US&amp;CA - P&amp;L'!J36,'AMAZON US&amp;CA - P&amp;L'!J40)</f>
        <v>20.68224299</v>
      </c>
      <c r="K193" s="92">
        <f>K153/SUM('AMAZON US&amp;CA - P&amp;L'!K36,'AMAZON US&amp;CA - P&amp;L'!K40)</f>
        <v>80.59090909</v>
      </c>
      <c r="L193" s="92">
        <f>L153/SUM('AMAZON US&amp;CA - P&amp;L'!L36,'AMAZON US&amp;CA - P&amp;L'!L40)</f>
        <v>59.16666667</v>
      </c>
      <c r="M193" s="92">
        <f>M153/SUM('AMAZON US&amp;CA - P&amp;L'!M36,'AMAZON US&amp;CA - P&amp;L'!M40)</f>
        <v>84.15</v>
      </c>
      <c r="N193" s="92">
        <f>N153/SUM('AMAZON US&amp;CA - P&amp;L'!N36,'AMAZON US&amp;CA - P&amp;L'!N40)</f>
        <v>70.65</v>
      </c>
      <c r="O193" s="92">
        <f>O153/SUM('AMAZON US&amp;CA - P&amp;L'!O36,'AMAZON US&amp;CA - P&amp;L'!O40)</f>
        <v>57.26315789</v>
      </c>
      <c r="P193" s="92">
        <f>P153/SUM('AMAZON US&amp;CA - P&amp;L'!P36,'AMAZON US&amp;CA - P&amp;L'!P40)</f>
        <v>147.5</v>
      </c>
      <c r="Q193" s="92">
        <f>Q153/SUM('AMAZON US&amp;CA - P&amp;L'!Q36,'AMAZON US&amp;CA - P&amp;L'!Q40)</f>
        <v>132.4285714</v>
      </c>
      <c r="R193" s="92">
        <f>R153/SUM('AMAZON US&amp;CA - P&amp;L'!R36,'AMAZON US&amp;CA - P&amp;L'!R40)</f>
        <v>56.25</v>
      </c>
      <c r="S193" s="92">
        <f>S153/SUM('AMAZON US&amp;CA - P&amp;L'!S36,'AMAZON US&amp;CA - P&amp;L'!S40)</f>
        <v>42.61904762</v>
      </c>
      <c r="T193" s="92">
        <f>T153/SUM('AMAZON US&amp;CA - P&amp;L'!T36,'AMAZON US&amp;CA - P&amp;L'!T40)</f>
        <v>83.63636364</v>
      </c>
      <c r="U193" s="92">
        <f>U153/SUM('AMAZON US&amp;CA - P&amp;L'!U36,'AMAZON US&amp;CA - P&amp;L'!U40)</f>
        <v>42.94117647</v>
      </c>
      <c r="V193" s="92">
        <f>V153/SUM('AMAZON US&amp;CA - P&amp;L'!V36,'AMAZON US&amp;CA - P&amp;L'!V40)</f>
        <v>71.21428571</v>
      </c>
      <c r="W193" s="92">
        <f>W153/SUM('AMAZON US&amp;CA - P&amp;L'!W36,'AMAZON US&amp;CA - P&amp;L'!W40)</f>
        <v>74.76470588</v>
      </c>
      <c r="X193" s="92">
        <f>X153/SUM('AMAZON US&amp;CA - P&amp;L'!X36,'AMAZON US&amp;CA - P&amp;L'!X40)</f>
        <v>65.92592593</v>
      </c>
      <c r="Y193" s="92">
        <f>Y153/SUM('AMAZON US&amp;CA - P&amp;L'!Y36,'AMAZON US&amp;CA - P&amp;L'!Y40)</f>
        <v>69.2</v>
      </c>
      <c r="Z193" s="92">
        <f>Z153/SUM('AMAZON US&amp;CA - P&amp;L'!Z36,'AMAZON US&amp;CA - P&amp;L'!Z40)</f>
        <v>68.56</v>
      </c>
      <c r="AA193" s="92">
        <f>AA153/SUM('AMAZON US&amp;CA - P&amp;L'!AA36,'AMAZON US&amp;CA - P&amp;L'!AA40)</f>
        <v>114.1333333</v>
      </c>
      <c r="AB193" s="92">
        <f>AB153/SUM('AMAZON US&amp;CA - P&amp;L'!AB36,'AMAZON US&amp;CA - P&amp;L'!AB40)</f>
        <v>97.72222222</v>
      </c>
      <c r="AC193" s="92">
        <f>AC153/SUM('AMAZON US&amp;CA - P&amp;L'!AC36,'AMAZON US&amp;CA - P&amp;L'!AC40)</f>
        <v>89.92</v>
      </c>
      <c r="AD193" s="92">
        <f>AD153/SUM('AMAZON US&amp;CA - P&amp;L'!AD36,'AMAZON US&amp;CA - P&amp;L'!AD40)</f>
        <v>103.6923077</v>
      </c>
      <c r="AE193" s="92">
        <f>AE153/SUM('AMAZON US&amp;CA - P&amp;L'!AE36,'AMAZON US&amp;CA - P&amp;L'!AE40)</f>
        <v>133.5454545</v>
      </c>
      <c r="AF193" s="92">
        <f>AF153/SUM('AMAZON US&amp;CA - P&amp;L'!AF36,'AMAZON US&amp;CA - P&amp;L'!AF40)</f>
        <v>129.7222222</v>
      </c>
    </row>
    <row r="194" hidden="1" outlineLevel="1">
      <c r="A194" s="35" t="s">
        <v>182</v>
      </c>
      <c r="B194" s="92">
        <f>SUM(B154:B156)/SUM('AMAZON EU - P&amp;L'!B43,'AMAZON EU - P&amp;L'!B47)</f>
        <v>211.45</v>
      </c>
      <c r="C194" s="92">
        <f>SUM(C154:C156)/SUM('AMAZON EU - P&amp;L'!C43,'AMAZON EU - P&amp;L'!C47)</f>
        <v>180.29</v>
      </c>
      <c r="D194" s="92">
        <f>SUM(D154:D156)/SUM('AMAZON EU - P&amp;L'!D43,'AMAZON EU - P&amp;L'!D47)</f>
        <v>219.06</v>
      </c>
      <c r="E194" s="92">
        <f>SUM(E154:E156)/SUM('AMAZON EU - P&amp;L'!E43,'AMAZON EU - P&amp;L'!E47)</f>
        <v>104.22</v>
      </c>
      <c r="F194" s="92">
        <f>SUM(F154:F156)/SUM('AMAZON EU - P&amp;L'!F43,'AMAZON EU - P&amp;L'!F47)</f>
        <v>257.09</v>
      </c>
      <c r="G194" s="65" t="str">
        <f>SUM(G154:G156)/SUM('AMAZON EU - P&amp;L'!G43,'AMAZON EU - P&amp;L'!G47)</f>
        <v>#DIV/0!</v>
      </c>
      <c r="H194" s="92">
        <f>SUM(H154:H156)/SUM('AMAZON EU - P&amp;L'!H43,'AMAZON EU - P&amp;L'!H47)</f>
        <v>48.604</v>
      </c>
      <c r="I194" s="92">
        <f>SUM(I154:I156)/SUM('AMAZON EU - P&amp;L'!I43,'AMAZON EU - P&amp;L'!I47)</f>
        <v>35.67</v>
      </c>
      <c r="J194" s="92">
        <f>SUM(J154:J156)/SUM('AMAZON EU - P&amp;L'!J43,'AMAZON EU - P&amp;L'!J47)</f>
        <v>87.57</v>
      </c>
      <c r="K194" s="65" t="str">
        <f>SUM(K154:K156)/SUM('AMAZON EU - P&amp;L'!K43,'AMAZON EU - P&amp;L'!K47)</f>
        <v>#DIV/0!</v>
      </c>
      <c r="L194" s="92">
        <f>SUM(L154:L156)/SUM('AMAZON EU - P&amp;L'!L43,'AMAZON EU - P&amp;L'!L47)</f>
        <v>131.755</v>
      </c>
      <c r="M194" s="92">
        <f>SUM(M154:M156)/SUM('AMAZON EU - P&amp;L'!M43,'AMAZON EU - P&amp;L'!M47)</f>
        <v>124.2266667</v>
      </c>
      <c r="N194" s="92">
        <f>SUM(N154:N156)/SUM('AMAZON EU - P&amp;L'!N43,'AMAZON EU - P&amp;L'!N47)</f>
        <v>150.065</v>
      </c>
      <c r="O194" s="92">
        <f>SUM(O154:O156)/SUM('AMAZON EU - P&amp;L'!O43,'AMAZON EU - P&amp;L'!O47)</f>
        <v>111.925</v>
      </c>
      <c r="P194" s="65" t="str">
        <f>SUM(P154:P156)/SUM('AMAZON EU - P&amp;L'!P43,'AMAZON EU - P&amp;L'!P47)</f>
        <v>#DIV/0!</v>
      </c>
      <c r="Q194" s="92">
        <f>SUM(Q154:Q156)/SUM('AMAZON EU - P&amp;L'!Q43,'AMAZON EU - P&amp;L'!Q47)</f>
        <v>66.6975</v>
      </c>
      <c r="R194" s="92">
        <f>SUM(R154:R156)/SUM('AMAZON EU - P&amp;L'!R43,'AMAZON EU - P&amp;L'!R47)</f>
        <v>253.11</v>
      </c>
      <c r="S194" s="92">
        <f>SUM(S154:S156)/SUM('AMAZON EU - P&amp;L'!S43,'AMAZON EU - P&amp;L'!S47)</f>
        <v>258.19</v>
      </c>
      <c r="T194" s="92">
        <f>SUM(T154:T156)/SUM('AMAZON EU - P&amp;L'!T43,'AMAZON EU - P&amp;L'!T47)</f>
        <v>404.1</v>
      </c>
      <c r="U194" s="92">
        <f>SUM(U154:U156)/SUM('AMAZON EU - P&amp;L'!U43,'AMAZON EU - P&amp;L'!U47)</f>
        <v>84.25</v>
      </c>
      <c r="V194" s="92">
        <f>SUM(V154:V156)/SUM('AMAZON EU - P&amp;L'!V43,'AMAZON EU - P&amp;L'!V47)</f>
        <v>210.34</v>
      </c>
      <c r="W194" s="92">
        <f>SUM(W154:W156)/SUM('AMAZON EU - P&amp;L'!W43,'AMAZON EU - P&amp;L'!W47)</f>
        <v>49.23666667</v>
      </c>
      <c r="X194" s="65" t="str">
        <f>SUM(X154:X156)/SUM('AMAZON EU - P&amp;L'!X43,'AMAZON EU - P&amp;L'!X47)</f>
        <v>#DIV/0!</v>
      </c>
      <c r="Y194" s="92">
        <f>SUM(Y154:Y156)/SUM('AMAZON EU - P&amp;L'!Y43,'AMAZON EU - P&amp;L'!Y47)</f>
        <v>100.36</v>
      </c>
      <c r="Z194" s="92">
        <f>SUM(Z154:Z156)/SUM('AMAZON EU - P&amp;L'!Z43,'AMAZON EU - P&amp;L'!Z47)</f>
        <v>160.505</v>
      </c>
      <c r="AA194" s="92">
        <f>SUM(AA154:AA156)/SUM('AMAZON EU - P&amp;L'!AA43,'AMAZON EU - P&amp;L'!AA47)</f>
        <v>281.655</v>
      </c>
      <c r="AB194" s="92">
        <f>SUM(AB154:AB156)/SUM('AMAZON EU - P&amp;L'!AB43,'AMAZON EU - P&amp;L'!AB47)</f>
        <v>99.71</v>
      </c>
      <c r="AC194" s="92">
        <f>SUM(AC154:AC156)/SUM('AMAZON EU - P&amp;L'!AC43,'AMAZON EU - P&amp;L'!AC47)</f>
        <v>75.03</v>
      </c>
      <c r="AD194" s="92">
        <f>SUM(AD154:AD156)/SUM('AMAZON EU - P&amp;L'!AD43,'AMAZON EU - P&amp;L'!AD47)</f>
        <v>64.6375</v>
      </c>
      <c r="AE194" s="92">
        <f>SUM(AE154:AE156)/SUM('AMAZON EU - P&amp;L'!AE43,'AMAZON EU - P&amp;L'!AE47)</f>
        <v>89.545</v>
      </c>
      <c r="AF194" s="65" t="str">
        <f>SUM(AF154:AF156)/SUM('AMAZON EU - P&amp;L'!AF43,'AMAZON EU - P&amp;L'!AF47)</f>
        <v>#DIV/0!</v>
      </c>
    </row>
    <row r="195">
      <c r="A195" s="35" t="s">
        <v>183</v>
      </c>
      <c r="B195" s="74">
        <f t="shared" ref="B195:AF195" si="53">B172/B140</f>
        <v>0</v>
      </c>
      <c r="C195" s="74">
        <f t="shared" si="53"/>
        <v>0</v>
      </c>
      <c r="D195" s="74">
        <f t="shared" si="53"/>
        <v>0</v>
      </c>
      <c r="E195" s="74">
        <f t="shared" si="53"/>
        <v>0</v>
      </c>
      <c r="F195" s="74">
        <f t="shared" si="53"/>
        <v>0</v>
      </c>
      <c r="G195" s="74">
        <f t="shared" si="53"/>
        <v>0</v>
      </c>
      <c r="H195" s="74">
        <f t="shared" si="53"/>
        <v>0</v>
      </c>
      <c r="I195" s="74">
        <f t="shared" si="53"/>
        <v>0</v>
      </c>
      <c r="J195" s="74">
        <f t="shared" si="53"/>
        <v>0</v>
      </c>
      <c r="K195" s="74">
        <f t="shared" si="53"/>
        <v>0</v>
      </c>
      <c r="L195" s="74">
        <f t="shared" si="53"/>
        <v>0</v>
      </c>
      <c r="M195" s="74">
        <f t="shared" si="53"/>
        <v>0</v>
      </c>
      <c r="N195" s="74">
        <f t="shared" si="53"/>
        <v>0</v>
      </c>
      <c r="O195" s="74">
        <f t="shared" si="53"/>
        <v>0</v>
      </c>
      <c r="P195" s="74">
        <f t="shared" si="53"/>
        <v>0</v>
      </c>
      <c r="Q195" s="74">
        <f t="shared" si="53"/>
        <v>0</v>
      </c>
      <c r="R195" s="74">
        <f t="shared" si="53"/>
        <v>0</v>
      </c>
      <c r="S195" s="74">
        <f t="shared" si="53"/>
        <v>0</v>
      </c>
      <c r="T195" s="74">
        <f t="shared" si="53"/>
        <v>0</v>
      </c>
      <c r="U195" s="74">
        <f t="shared" si="53"/>
        <v>0</v>
      </c>
      <c r="V195" s="74">
        <f t="shared" si="53"/>
        <v>0</v>
      </c>
      <c r="W195" s="74">
        <f t="shared" si="53"/>
        <v>0</v>
      </c>
      <c r="X195" s="74">
        <f t="shared" si="53"/>
        <v>0</v>
      </c>
      <c r="Y195" s="74">
        <f t="shared" si="53"/>
        <v>0</v>
      </c>
      <c r="Z195" s="74">
        <f t="shared" si="53"/>
        <v>0</v>
      </c>
      <c r="AA195" s="74">
        <f t="shared" si="53"/>
        <v>0</v>
      </c>
      <c r="AB195" s="74">
        <f t="shared" si="53"/>
        <v>0</v>
      </c>
      <c r="AC195" s="74">
        <f t="shared" si="53"/>
        <v>0</v>
      </c>
      <c r="AD195" s="74">
        <f t="shared" si="53"/>
        <v>0</v>
      </c>
      <c r="AE195" s="74">
        <f t="shared" si="53"/>
        <v>0</v>
      </c>
      <c r="AF195" s="74">
        <f t="shared" si="53"/>
        <v>0</v>
      </c>
    </row>
    <row r="197" collapsed="1">
      <c r="A197" s="93" t="s">
        <v>184</v>
      </c>
      <c r="B197" s="94">
        <v>0.0103</v>
      </c>
      <c r="C197" s="94">
        <v>0.0093</v>
      </c>
      <c r="D197" s="94">
        <v>0.0115</v>
      </c>
      <c r="E197" s="94">
        <v>0.0084</v>
      </c>
      <c r="F197" s="94">
        <v>0.0107</v>
      </c>
      <c r="G197" s="94">
        <v>0.0113</v>
      </c>
      <c r="H197" s="94">
        <v>0.008</v>
      </c>
      <c r="I197" s="94">
        <v>0.0097</v>
      </c>
      <c r="J197" s="94">
        <v>0.0092</v>
      </c>
      <c r="K197" s="94">
        <v>0.0091</v>
      </c>
      <c r="L197" s="94">
        <v>0.0102</v>
      </c>
      <c r="M197" s="94">
        <v>0.0141</v>
      </c>
      <c r="N197" s="94">
        <v>0.0105</v>
      </c>
      <c r="O197" s="94">
        <v>0.0082</v>
      </c>
      <c r="P197" s="94">
        <v>0.0089</v>
      </c>
      <c r="Q197" s="94">
        <v>0.0092</v>
      </c>
      <c r="R197" s="94">
        <v>0.0115</v>
      </c>
      <c r="S197" s="94">
        <v>0.0119</v>
      </c>
      <c r="T197" s="94">
        <v>0.0125</v>
      </c>
      <c r="U197" s="94">
        <v>0.0121</v>
      </c>
      <c r="V197" s="94">
        <v>0.0122</v>
      </c>
      <c r="W197" s="94">
        <v>0.0148</v>
      </c>
      <c r="X197" s="94">
        <v>0.0081</v>
      </c>
      <c r="Y197" s="94">
        <v>0.0098</v>
      </c>
      <c r="Z197" s="94">
        <v>0.0105</v>
      </c>
      <c r="AA197" s="94">
        <v>0.0081</v>
      </c>
      <c r="AB197" s="94">
        <v>0.0096</v>
      </c>
      <c r="AC197" s="94">
        <v>0.007</v>
      </c>
      <c r="AD197" s="94">
        <v>0.0058</v>
      </c>
      <c r="AE197" s="94">
        <v>0.0077</v>
      </c>
      <c r="AF197" s="94">
        <v>0.0115</v>
      </c>
    </row>
    <row r="198" ht="15.0" hidden="1" customHeight="1" outlineLevel="1">
      <c r="A198" s="93" t="s">
        <v>185</v>
      </c>
      <c r="B198" s="95">
        <v>0.0105</v>
      </c>
      <c r="C198" s="95">
        <v>0.0091</v>
      </c>
      <c r="D198" s="95">
        <v>0.0114</v>
      </c>
      <c r="E198" s="95">
        <v>0.0083</v>
      </c>
      <c r="F198" s="95">
        <v>0.0104</v>
      </c>
      <c r="G198" s="95">
        <v>0.012</v>
      </c>
      <c r="H198" s="95">
        <v>0.0082</v>
      </c>
      <c r="I198" s="95">
        <v>0.009</v>
      </c>
      <c r="J198" s="95">
        <v>0.0088</v>
      </c>
      <c r="K198" s="95">
        <v>0.0089</v>
      </c>
      <c r="L198" s="95">
        <v>0.0096</v>
      </c>
      <c r="M198" s="95">
        <v>0.0145</v>
      </c>
      <c r="N198" s="95">
        <v>0.0102</v>
      </c>
      <c r="O198" s="95">
        <v>0.0081</v>
      </c>
      <c r="P198" s="95">
        <v>0.0088</v>
      </c>
      <c r="Q198" s="95">
        <v>0.0094</v>
      </c>
      <c r="R198" s="95">
        <v>0.0121</v>
      </c>
      <c r="S198" s="95">
        <v>0.0108</v>
      </c>
      <c r="T198" s="95">
        <v>0.0122</v>
      </c>
      <c r="U198" s="95">
        <v>0.0123</v>
      </c>
      <c r="V198" s="95">
        <v>0.0123</v>
      </c>
      <c r="W198" s="95">
        <v>0.0148</v>
      </c>
      <c r="X198" s="95">
        <v>0.0078</v>
      </c>
      <c r="Y198" s="95">
        <v>0.0102</v>
      </c>
      <c r="Z198" s="95">
        <v>0.0104</v>
      </c>
      <c r="AA198" s="95">
        <v>0.0079</v>
      </c>
      <c r="AB198" s="95">
        <v>0.0093</v>
      </c>
      <c r="AC198" s="95">
        <v>0.0067</v>
      </c>
      <c r="AD198" s="95">
        <v>0.0058</v>
      </c>
      <c r="AE198" s="95">
        <v>0.008</v>
      </c>
      <c r="AF198" s="95">
        <v>0.0108</v>
      </c>
    </row>
    <row r="199" hidden="1" outlineLevel="1">
      <c r="A199" s="93" t="s">
        <v>186</v>
      </c>
      <c r="B199" s="95">
        <v>0.0062</v>
      </c>
      <c r="C199" s="95">
        <v>0.0134</v>
      </c>
      <c r="D199" s="95">
        <v>0.0146</v>
      </c>
      <c r="E199" s="95">
        <v>0.0105</v>
      </c>
      <c r="F199" s="95">
        <v>0.0167</v>
      </c>
      <c r="G199" s="95">
        <v>0.0</v>
      </c>
      <c r="H199" s="95">
        <v>0.0052</v>
      </c>
      <c r="I199" s="95">
        <v>0.0209</v>
      </c>
      <c r="J199" s="95">
        <v>0.0143</v>
      </c>
      <c r="K199" s="95">
        <v>0.014</v>
      </c>
      <c r="L199" s="95">
        <v>0.0201</v>
      </c>
      <c r="M199" s="95">
        <v>0.0059</v>
      </c>
      <c r="N199" s="95">
        <v>0.0158</v>
      </c>
      <c r="O199" s="95">
        <v>0.0088</v>
      </c>
      <c r="P199" s="95">
        <v>0.0104</v>
      </c>
      <c r="Q199" s="95">
        <v>0.0073</v>
      </c>
      <c r="R199" s="95">
        <v>0.0058</v>
      </c>
      <c r="S199" s="95">
        <v>0.0317</v>
      </c>
      <c r="T199" s="95">
        <v>0.0173</v>
      </c>
      <c r="U199" s="95">
        <v>0.0093</v>
      </c>
      <c r="V199" s="95">
        <v>0.012</v>
      </c>
      <c r="W199" s="95">
        <v>0.0147</v>
      </c>
      <c r="X199" s="95">
        <v>0.0132</v>
      </c>
      <c r="Y199" s="95">
        <v>0.0</v>
      </c>
      <c r="Z199" s="95">
        <v>0.0147</v>
      </c>
      <c r="AA199" s="95">
        <v>0.0117</v>
      </c>
      <c r="AB199" s="95">
        <v>0.0186</v>
      </c>
      <c r="AC199" s="95">
        <v>0.0153</v>
      </c>
      <c r="AD199" s="95">
        <v>0.0057</v>
      </c>
      <c r="AE199" s="95">
        <v>0.0</v>
      </c>
      <c r="AF199" s="95">
        <v>0.0259</v>
      </c>
    </row>
    <row r="200" collapsed="1">
      <c r="A200" s="93" t="s">
        <v>187</v>
      </c>
      <c r="B200" s="46">
        <f t="shared" ref="B200:AF200" si="54">B12/B96</f>
        <v>137.7995334</v>
      </c>
      <c r="C200" s="46">
        <f t="shared" si="54"/>
        <v>168.6295436</v>
      </c>
      <c r="D200" s="46">
        <f t="shared" si="54"/>
        <v>161.8252874</v>
      </c>
      <c r="E200" s="46">
        <f t="shared" si="54"/>
        <v>133.9304514</v>
      </c>
      <c r="F200" s="46">
        <f t="shared" si="54"/>
        <v>144.9332445</v>
      </c>
      <c r="G200" s="46">
        <f t="shared" si="54"/>
        <v>153.0906349</v>
      </c>
      <c r="H200" s="46">
        <f t="shared" si="54"/>
        <v>124.3983534</v>
      </c>
      <c r="I200" s="46">
        <f t="shared" si="54"/>
        <v>148.0925921</v>
      </c>
      <c r="J200" s="46">
        <f t="shared" si="54"/>
        <v>173.3247717</v>
      </c>
      <c r="K200" s="46">
        <f t="shared" si="54"/>
        <v>176.4202222</v>
      </c>
      <c r="L200" s="46">
        <f t="shared" si="54"/>
        <v>157.8620073</v>
      </c>
      <c r="M200" s="46">
        <f t="shared" si="54"/>
        <v>151.0035869</v>
      </c>
      <c r="N200" s="46">
        <f t="shared" si="54"/>
        <v>180.0640223</v>
      </c>
      <c r="O200" s="46">
        <f t="shared" si="54"/>
        <v>188.3615642</v>
      </c>
      <c r="P200" s="46">
        <f t="shared" si="54"/>
        <v>174.7605922</v>
      </c>
      <c r="Q200" s="46">
        <f t="shared" si="54"/>
        <v>166.289597</v>
      </c>
      <c r="R200" s="46">
        <f t="shared" si="54"/>
        <v>177.7900779</v>
      </c>
      <c r="S200" s="46">
        <f t="shared" si="54"/>
        <v>176.7952008</v>
      </c>
      <c r="T200" s="46">
        <f t="shared" si="54"/>
        <v>196.1457317</v>
      </c>
      <c r="U200" s="46">
        <f t="shared" si="54"/>
        <v>202.3006886</v>
      </c>
      <c r="V200" s="46">
        <f t="shared" si="54"/>
        <v>192.465</v>
      </c>
      <c r="W200" s="46">
        <f t="shared" si="54"/>
        <v>253.9332578</v>
      </c>
      <c r="X200" s="46">
        <f t="shared" si="54"/>
        <v>240.0862632</v>
      </c>
      <c r="Y200" s="46">
        <f t="shared" si="54"/>
        <v>195.8567606</v>
      </c>
      <c r="Z200" s="46">
        <f t="shared" si="54"/>
        <v>237.8955849</v>
      </c>
      <c r="AA200" s="46">
        <f t="shared" si="54"/>
        <v>198.2643223</v>
      </c>
      <c r="AB200" s="46">
        <f t="shared" si="54"/>
        <v>203.2091641</v>
      </c>
      <c r="AC200" s="46">
        <f t="shared" si="54"/>
        <v>202.2983429</v>
      </c>
      <c r="AD200" s="46">
        <f t="shared" si="54"/>
        <v>237.6088677</v>
      </c>
      <c r="AE200" s="46">
        <f t="shared" si="54"/>
        <v>118.1523906</v>
      </c>
      <c r="AF200" s="46">
        <f t="shared" si="54"/>
        <v>203.8758388</v>
      </c>
    </row>
    <row r="201" hidden="1" outlineLevel="1">
      <c r="A201" s="35" t="s">
        <v>188</v>
      </c>
      <c r="B201" s="46">
        <f t="shared" ref="B201:AF201" si="55">(B13+B29)/B97</f>
        <v>134.2076136</v>
      </c>
      <c r="C201" s="46">
        <f t="shared" si="55"/>
        <v>162.637193</v>
      </c>
      <c r="D201" s="46">
        <f t="shared" si="55"/>
        <v>160.3957143</v>
      </c>
      <c r="E201" s="46">
        <f t="shared" si="55"/>
        <v>132.63</v>
      </c>
      <c r="F201" s="46">
        <f t="shared" si="55"/>
        <v>136.9768657</v>
      </c>
      <c r="G201" s="46">
        <f t="shared" si="55"/>
        <v>153.0906349</v>
      </c>
      <c r="H201" s="46">
        <f t="shared" si="55"/>
        <v>121.2257143</v>
      </c>
      <c r="I201" s="46">
        <f t="shared" si="55"/>
        <v>139.2581132</v>
      </c>
      <c r="J201" s="46">
        <f t="shared" si="55"/>
        <v>164.3829508</v>
      </c>
      <c r="K201" s="46">
        <f t="shared" si="55"/>
        <v>182.0659615</v>
      </c>
      <c r="L201" s="46">
        <f t="shared" si="55"/>
        <v>156.5535294</v>
      </c>
      <c r="M201" s="46">
        <f t="shared" si="55"/>
        <v>149.5871765</v>
      </c>
      <c r="N201" s="46">
        <f t="shared" si="55"/>
        <v>178.3043103</v>
      </c>
      <c r="O201" s="46">
        <f t="shared" si="55"/>
        <v>194.3277358</v>
      </c>
      <c r="P201" s="46">
        <f t="shared" si="55"/>
        <v>173.5042857</v>
      </c>
      <c r="Q201" s="46">
        <f t="shared" si="55"/>
        <v>161.4384615</v>
      </c>
      <c r="R201" s="46">
        <f t="shared" si="55"/>
        <v>179.9504</v>
      </c>
      <c r="S201" s="46">
        <f t="shared" si="55"/>
        <v>172.2983784</v>
      </c>
      <c r="T201" s="46">
        <f t="shared" si="55"/>
        <v>192.9598592</v>
      </c>
      <c r="U201" s="46">
        <f t="shared" si="55"/>
        <v>203.2763235</v>
      </c>
      <c r="V201" s="46">
        <f t="shared" si="55"/>
        <v>193.2146154</v>
      </c>
      <c r="W201" s="46">
        <f t="shared" si="55"/>
        <v>251.5489535</v>
      </c>
      <c r="X201" s="46">
        <f t="shared" si="55"/>
        <v>235.9482813</v>
      </c>
      <c r="Y201" s="46">
        <f t="shared" si="55"/>
        <v>195.8567606</v>
      </c>
      <c r="Z201" s="46">
        <f t="shared" si="55"/>
        <v>233.3645333</v>
      </c>
      <c r="AA201" s="46">
        <f t="shared" si="55"/>
        <v>195.3266667</v>
      </c>
      <c r="AB201" s="46">
        <f t="shared" si="55"/>
        <v>194.8967857</v>
      </c>
      <c r="AC201" s="46">
        <f t="shared" si="55"/>
        <v>197.66</v>
      </c>
      <c r="AD201" s="46">
        <f t="shared" si="55"/>
        <v>240.8419231</v>
      </c>
      <c r="AE201" s="46">
        <f t="shared" si="55"/>
        <v>118.1523906</v>
      </c>
      <c r="AF201" s="46">
        <f t="shared" si="55"/>
        <v>205.271194</v>
      </c>
    </row>
    <row r="202" hidden="1" outlineLevel="1">
      <c r="A202" s="35" t="s">
        <v>189</v>
      </c>
      <c r="B202" s="46">
        <f t="shared" ref="B202:AF202" si="56">(B21+B30)/B104</f>
        <v>243.162514</v>
      </c>
      <c r="C202" s="46">
        <f t="shared" si="56"/>
        <v>339.4115375</v>
      </c>
      <c r="D202" s="46">
        <f t="shared" si="56"/>
        <v>216.8638525</v>
      </c>
      <c r="E202" s="46">
        <f t="shared" si="56"/>
        <v>170.993315</v>
      </c>
      <c r="F202" s="46">
        <f t="shared" si="56"/>
        <v>278.2025895</v>
      </c>
      <c r="G202" s="46" t="str">
        <f t="shared" si="56"/>
        <v>#DIV/0!</v>
      </c>
      <c r="H202" s="46">
        <f t="shared" si="56"/>
        <v>213.23225</v>
      </c>
      <c r="I202" s="46">
        <f t="shared" si="56"/>
        <v>241.738068</v>
      </c>
      <c r="J202" s="46">
        <f t="shared" si="56"/>
        <v>282.414987</v>
      </c>
      <c r="K202" s="46">
        <f t="shared" si="56"/>
        <v>29.631</v>
      </c>
      <c r="L202" s="46">
        <f t="shared" si="56"/>
        <v>180.1061317</v>
      </c>
      <c r="M202" s="46">
        <f t="shared" si="56"/>
        <v>191.1352153</v>
      </c>
      <c r="N202" s="46">
        <f t="shared" si="56"/>
        <v>214.08512</v>
      </c>
      <c r="O202" s="46">
        <f t="shared" si="56"/>
        <v>143.1891214</v>
      </c>
      <c r="P202" s="46">
        <f t="shared" si="56"/>
        <v>209.937175</v>
      </c>
      <c r="Q202" s="46">
        <f t="shared" si="56"/>
        <v>323.9515</v>
      </c>
      <c r="R202" s="46">
        <f t="shared" si="56"/>
        <v>96.778</v>
      </c>
      <c r="S202" s="46">
        <f t="shared" si="56"/>
        <v>232.2560108</v>
      </c>
      <c r="T202" s="46">
        <f t="shared" si="56"/>
        <v>252.6949688</v>
      </c>
      <c r="U202" s="46">
        <f t="shared" si="56"/>
        <v>169.1291</v>
      </c>
      <c r="V202" s="46">
        <f t="shared" si="56"/>
        <v>176.2233333</v>
      </c>
      <c r="W202" s="46">
        <f t="shared" si="56"/>
        <v>283.226139</v>
      </c>
      <c r="X202" s="46">
        <f t="shared" si="56"/>
        <v>293.052432</v>
      </c>
      <c r="Y202" s="46" t="str">
        <f t="shared" si="56"/>
        <v>#DIV/0!</v>
      </c>
      <c r="Z202" s="46">
        <f t="shared" si="56"/>
        <v>351.171875</v>
      </c>
      <c r="AA202" s="46">
        <f t="shared" si="56"/>
        <v>286.39399</v>
      </c>
      <c r="AB202" s="46">
        <f t="shared" si="56"/>
        <v>377.7691113</v>
      </c>
      <c r="AC202" s="46">
        <f t="shared" si="56"/>
        <v>327.5336</v>
      </c>
      <c r="AD202" s="46">
        <f t="shared" si="56"/>
        <v>69.48999</v>
      </c>
      <c r="AE202" s="46" t="str">
        <f t="shared" si="56"/>
        <v>#DIV/0!</v>
      </c>
      <c r="AF202" s="46">
        <f t="shared" si="56"/>
        <v>185.178078</v>
      </c>
    </row>
    <row r="203" collapsed="1">
      <c r="A203" s="35" t="s">
        <v>190</v>
      </c>
      <c r="B203" s="76">
        <f>'DTC - P&amp;L'!B38/'DTC - P&amp;L'!B43</f>
        <v>221.2411507</v>
      </c>
      <c r="C203" s="76">
        <f>'DTC - P&amp;L'!C38/'DTC - P&amp;L'!C43</f>
        <v>253.7904358</v>
      </c>
      <c r="D203" s="76">
        <f>'DTC - P&amp;L'!D38/'DTC - P&amp;L'!D43</f>
        <v>247.3569426</v>
      </c>
      <c r="E203" s="76">
        <f>'DTC - P&amp;L'!E38/'DTC - P&amp;L'!E43</f>
        <v>202.1820225</v>
      </c>
      <c r="F203" s="76">
        <f>'DTC - P&amp;L'!F38/'DTC - P&amp;L'!F43</f>
        <v>203.0102269</v>
      </c>
      <c r="G203" s="76">
        <f>'DTC - P&amp;L'!G38/'DTC - P&amp;L'!G43</f>
        <v>203.5346154</v>
      </c>
      <c r="H203" s="76">
        <f>'DTC - P&amp;L'!H38/'DTC - P&amp;L'!H43</f>
        <v>170.8424032</v>
      </c>
      <c r="I203" s="76">
        <f>'DTC - P&amp;L'!I38/'DTC - P&amp;L'!I43</f>
        <v>204.3224055</v>
      </c>
      <c r="J203" s="76">
        <f>'DTC - P&amp;L'!J38/'DTC - P&amp;L'!J43</f>
        <v>257.030875</v>
      </c>
      <c r="K203" s="76">
        <f>'DTC - P&amp;L'!K38/'DTC - P&amp;L'!K43</f>
        <v>233.0585882</v>
      </c>
      <c r="L203" s="76">
        <f>'DTC - P&amp;L'!L38/'DTC - P&amp;L'!L43</f>
        <v>236.9339465</v>
      </c>
      <c r="M203" s="76">
        <f>'DTC - P&amp;L'!M38/'DTC - P&amp;L'!M43</f>
        <v>203.105824</v>
      </c>
      <c r="N203" s="76">
        <f>'DTC - P&amp;L'!N38/'DTC - P&amp;L'!N43</f>
        <v>244.3456674</v>
      </c>
      <c r="O203" s="76">
        <f>'DTC - P&amp;L'!O38/'DTC - P&amp;L'!O43</f>
        <v>304.8879957</v>
      </c>
      <c r="P203" s="76">
        <f>'DTC - P&amp;L'!P38/'DTC - P&amp;L'!P43</f>
        <v>270.3044783</v>
      </c>
      <c r="Q203" s="76">
        <f>'DTC - P&amp;L'!Q38/'DTC - P&amp;L'!Q43</f>
        <v>269.3349355</v>
      </c>
      <c r="R203" s="76">
        <f>'DTC - P&amp;L'!R38/'DTC - P&amp;L'!R43</f>
        <v>253.8582791</v>
      </c>
      <c r="S203" s="76">
        <f>'DTC - P&amp;L'!S38/'DTC - P&amp;L'!S43</f>
        <v>248.3239126</v>
      </c>
      <c r="T203" s="76">
        <f>'DTC - P&amp;L'!T38/'DTC - P&amp;L'!T43</f>
        <v>251.1778822</v>
      </c>
      <c r="U203" s="76">
        <f>'DTC - P&amp;L'!U38/'DTC - P&amp;L'!U43</f>
        <v>275.41196</v>
      </c>
      <c r="V203" s="76">
        <f>'DTC - P&amp;L'!V38/'DTC - P&amp;L'!V43</f>
        <v>245.1819149</v>
      </c>
      <c r="W203" s="76">
        <f>'DTC - P&amp;L'!W38/'DTC - P&amp;L'!W43</f>
        <v>343.7350424</v>
      </c>
      <c r="X203" s="76">
        <f>'DTC - P&amp;L'!X38/'DTC - P&amp;L'!X43</f>
        <v>321.3196122</v>
      </c>
      <c r="Y203" s="76">
        <f>'DTC - P&amp;L'!Y38/'DTC - P&amp;L'!Y43</f>
        <v>266.7822727</v>
      </c>
      <c r="Z203" s="76">
        <f>'DTC - P&amp;L'!Z38/'DTC - P&amp;L'!Z43</f>
        <v>291.727214</v>
      </c>
      <c r="AA203" s="76">
        <f>'DTC - P&amp;L'!AA38/'DTC - P&amp;L'!AA43</f>
        <v>291.0279617</v>
      </c>
      <c r="AB203" s="76">
        <f>'DTC - P&amp;L'!AB38/'DTC - P&amp;L'!AB43</f>
        <v>278.7479354</v>
      </c>
      <c r="AC203" s="76">
        <f>'DTC - P&amp;L'!AC38/'DTC - P&amp;L'!AC43</f>
        <v>289.6004245</v>
      </c>
      <c r="AD203" s="76">
        <f>'DTC - P&amp;L'!AD38/'DTC - P&amp;L'!AD43</f>
        <v>293.7492305</v>
      </c>
      <c r="AE203" s="76">
        <f>'DTC - P&amp;L'!AE38/'DTC - P&amp;L'!AE43</f>
        <v>300.9471875</v>
      </c>
      <c r="AF203" s="76">
        <f>'DTC - P&amp;L'!AF38/'DTC - P&amp;L'!AF43</f>
        <v>267.5136814</v>
      </c>
    </row>
    <row r="204" hidden="1" outlineLevel="1">
      <c r="A204" s="35" t="s">
        <v>191</v>
      </c>
      <c r="B204" s="76">
        <f>'DTC US&amp;CA - P&amp;L'!B6/'DTC US&amp;CA - P&amp;L'!B11</f>
        <v>216.3594286</v>
      </c>
      <c r="C204" s="76">
        <f>'DTC US&amp;CA - P&amp;L'!C6/'DTC US&amp;CA - P&amp;L'!C11</f>
        <v>247.6746429</v>
      </c>
      <c r="D204" s="76">
        <f>'DTC US&amp;CA - P&amp;L'!D6/'DTC US&amp;CA - P&amp;L'!D11</f>
        <v>248.9618421</v>
      </c>
      <c r="E204" s="76">
        <f>'DTC US&amp;CA - P&amp;L'!E6/'DTC US&amp;CA - P&amp;L'!E11</f>
        <v>204.5811538</v>
      </c>
      <c r="F204" s="76">
        <f>'DTC US&amp;CA - P&amp;L'!F6/'DTC US&amp;CA - P&amp;L'!F11</f>
        <v>192.2443243</v>
      </c>
      <c r="G204" s="76">
        <f>'DTC US&amp;CA - P&amp;L'!G6/'DTC US&amp;CA - P&amp;L'!G11</f>
        <v>203.5346154</v>
      </c>
      <c r="H204" s="76">
        <f>'DTC US&amp;CA - P&amp;L'!H6/'DTC US&amp;CA - P&amp;L'!H11</f>
        <v>167.9189655</v>
      </c>
      <c r="I204" s="76">
        <f>'DTC US&amp;CA - P&amp;L'!I6/'DTC US&amp;CA - P&amp;L'!I11</f>
        <v>194.0832143</v>
      </c>
      <c r="J204" s="76">
        <f>'DTC US&amp;CA - P&amp;L'!J6/'DTC US&amp;CA - P&amp;L'!J11</f>
        <v>248.2846875</v>
      </c>
      <c r="K204" s="76">
        <f>'DTC US&amp;CA - P&amp;L'!K6/'DTC US&amp;CA - P&amp;L'!K11</f>
        <v>245.7728125</v>
      </c>
      <c r="L204" s="76">
        <f>'DTC US&amp;CA - P&amp;L'!L6/'DTC US&amp;CA - P&amp;L'!L11</f>
        <v>243.2481481</v>
      </c>
      <c r="M204" s="76">
        <f>'DTC US&amp;CA - P&amp;L'!M6/'DTC US&amp;CA - P&amp;L'!M11</f>
        <v>199.9394118</v>
      </c>
      <c r="N204" s="76">
        <f>'DTC US&amp;CA - P&amp;L'!N6/'DTC US&amp;CA - P&amp;L'!N11</f>
        <v>246.9394286</v>
      </c>
      <c r="O204" s="76">
        <f>'DTC US&amp;CA - P&amp;L'!O6/'DTC US&amp;CA - P&amp;L'!O11</f>
        <v>308.3992593</v>
      </c>
      <c r="P204" s="76">
        <f>'DTC US&amp;CA - P&amp;L'!P6/'DTC US&amp;CA - P&amp;L'!P11</f>
        <v>274.6164286</v>
      </c>
      <c r="Q204" s="76">
        <f>'DTC US&amp;CA - P&amp;L'!Q6/'DTC US&amp;CA - P&amp;L'!Q11</f>
        <v>265.5682759</v>
      </c>
      <c r="R204" s="76">
        <f>'DTC US&amp;CA - P&amp;L'!R6/'DTC US&amp;CA - P&amp;L'!R11</f>
        <v>261.5207317</v>
      </c>
      <c r="S204" s="76">
        <f>'DTC US&amp;CA - P&amp;L'!S6/'DTC US&amp;CA - P&amp;L'!S11</f>
        <v>250.7958974</v>
      </c>
      <c r="T204" s="76">
        <f>'DTC US&amp;CA - P&amp;L'!T6/'DTC US&amp;CA - P&amp;L'!T11</f>
        <v>251.0514583</v>
      </c>
      <c r="U204" s="76">
        <f>'DTC US&amp;CA - P&amp;L'!U6/'DTC US&amp;CA - P&amp;L'!U11</f>
        <v>280.3553488</v>
      </c>
      <c r="V204" s="76">
        <f>'DTC US&amp;CA - P&amp;L'!V6/'DTC US&amp;CA - P&amp;L'!V11</f>
        <v>249.8836364</v>
      </c>
      <c r="W204" s="76">
        <f>'DTC US&amp;CA - P&amp;L'!W6/'DTC US&amp;CA - P&amp;L'!W11</f>
        <v>347.0865455</v>
      </c>
      <c r="X204" s="76">
        <f>'DTC US&amp;CA - P&amp;L'!X6/'DTC US&amp;CA - P&amp;L'!X11</f>
        <v>324.7668293</v>
      </c>
      <c r="Y204" s="76">
        <f>'DTC US&amp;CA - P&amp;L'!Y6/'DTC US&amp;CA - P&amp;L'!Y11</f>
        <v>266.7822727</v>
      </c>
      <c r="Z204" s="76">
        <f>'DTC US&amp;CA - P&amp;L'!Z6/'DTC US&amp;CA - P&amp;L'!Z11</f>
        <v>288.5426786</v>
      </c>
      <c r="AA204" s="76">
        <f>'DTC US&amp;CA - P&amp;L'!AA6/'DTC US&amp;CA - P&amp;L'!AA11</f>
        <v>291.306</v>
      </c>
      <c r="AB204" s="76">
        <f>'DTC US&amp;CA - P&amp;L'!AB6/'DTC US&amp;CA - P&amp;L'!AB11</f>
        <v>270.9815686</v>
      </c>
      <c r="AC204" s="76">
        <f>'DTC US&amp;CA - P&amp;L'!AC6/'DTC US&amp;CA - P&amp;L'!AC11</f>
        <v>287.1265217</v>
      </c>
      <c r="AD204" s="76">
        <f>'DTC US&amp;CA - P&amp;L'!AD6/'DTC US&amp;CA - P&amp;L'!AD11</f>
        <v>299.6507895</v>
      </c>
      <c r="AE204" s="76">
        <f>'DTC US&amp;CA - P&amp;L'!AE6/'DTC US&amp;CA - P&amp;L'!AE11</f>
        <v>300.9471875</v>
      </c>
      <c r="AF204" s="76">
        <f>'DTC US&amp;CA - P&amp;L'!AF6/'DTC US&amp;CA - P&amp;L'!AF11</f>
        <v>276.87</v>
      </c>
    </row>
    <row r="205" hidden="1" outlineLevel="1">
      <c r="A205" s="35" t="s">
        <v>192</v>
      </c>
      <c r="B205" s="76">
        <f>'DTC EU - P&amp;L'!B6/'DTC EU - P&amp;L'!B11</f>
        <v>306.6712875</v>
      </c>
      <c r="C205" s="76">
        <f>'DTC EU - P&amp;L'!C6/'DTC EU - P&amp;L'!C11</f>
        <v>339.4115375</v>
      </c>
      <c r="D205" s="76">
        <f>'DTC EU - P&amp;L'!D6/'DTC EU - P&amp;L'!D11</f>
        <v>216.8638525</v>
      </c>
      <c r="E205" s="76">
        <f>'DTC EU - P&amp;L'!E6/'DTC EU - P&amp;L'!E11</f>
        <v>170.993315</v>
      </c>
      <c r="F205" s="76">
        <f>'DTC EU - P&amp;L'!F6/'DTC EU - P&amp;L'!F11</f>
        <v>335.7896917</v>
      </c>
      <c r="G205" s="76" t="str">
        <f>'DTC EU - P&amp;L'!G6/'DTC EU - P&amp;L'!G11</f>
        <v>#DIV/0!</v>
      </c>
      <c r="H205" s="76">
        <f>'DTC EU - P&amp;L'!H6/'DTC EU - P&amp;L'!H11</f>
        <v>213.23225</v>
      </c>
      <c r="I205" s="76">
        <f>'DTC EU - P&amp;L'!I6/'DTC EU - P&amp;L'!I11</f>
        <v>275.9967438</v>
      </c>
      <c r="J205" s="76">
        <f>'DTC EU - P&amp;L'!J6/'DTC EU - P&amp;L'!J11</f>
        <v>327.000375</v>
      </c>
      <c r="K205" s="76">
        <f>'DTC EU - P&amp;L'!K6/'DTC EU - P&amp;L'!K11</f>
        <v>29.631</v>
      </c>
      <c r="L205" s="76">
        <f>'DTC EU - P&amp;L'!L6/'DTC EU - P&amp;L'!L11</f>
        <v>180.1061317</v>
      </c>
      <c r="M205" s="76">
        <f>'DTC EU - P&amp;L'!M6/'DTC EU - P&amp;L'!M11</f>
        <v>364.59285</v>
      </c>
      <c r="N205" s="76">
        <f>'DTC EU - P&amp;L'!N6/'DTC EU - P&amp;L'!N11</f>
        <v>214.08512</v>
      </c>
      <c r="O205" s="76">
        <f>'DTC EU - P&amp;L'!O6/'DTC EU - P&amp;L'!O11</f>
        <v>257.4859375</v>
      </c>
      <c r="P205" s="76">
        <f>'DTC EU - P&amp;L'!P6/'DTC EU - P&amp;L'!P11</f>
        <v>209.937175</v>
      </c>
      <c r="Q205" s="76">
        <f>'DTC EU - P&amp;L'!Q6/'DTC EU - P&amp;L'!Q11</f>
        <v>323.9515</v>
      </c>
      <c r="R205" s="76">
        <f>'DTC EU - P&amp;L'!R6/'DTC EU - P&amp;L'!R11</f>
        <v>96.778</v>
      </c>
      <c r="S205" s="76">
        <f>'DTC EU - P&amp;L'!S6/'DTC EU - P&amp;L'!S11</f>
        <v>232.2560108</v>
      </c>
      <c r="T205" s="76">
        <f>'DTC EU - P&amp;L'!T6/'DTC EU - P&amp;L'!T11</f>
        <v>252.6949688</v>
      </c>
      <c r="U205" s="76">
        <f>'DTC EU - P&amp;L'!U6/'DTC EU - P&amp;L'!U11</f>
        <v>169.1291</v>
      </c>
      <c r="V205" s="76">
        <f>'DTC EU - P&amp;L'!V6/'DTC EU - P&amp;L'!V11</f>
        <v>176.2233333</v>
      </c>
      <c r="W205" s="76">
        <f>'DTC EU - P&amp;L'!W6/'DTC EU - P&amp;L'!W11</f>
        <v>313.012931</v>
      </c>
      <c r="X205" s="76">
        <f>'DTC EU - P&amp;L'!X6/'DTC EU - P&amp;L'!X11</f>
        <v>293.052432</v>
      </c>
      <c r="Y205" s="76" t="str">
        <f>'DTC EU - P&amp;L'!Y6/'DTC EU - P&amp;L'!Y11</f>
        <v>#DIV/0!</v>
      </c>
      <c r="Z205" s="76">
        <f>'DTC EU - P&amp;L'!Z6/'DTC EU - P&amp;L'!Z11</f>
        <v>351.171875</v>
      </c>
      <c r="AA205" s="76">
        <f>'DTC EU - P&amp;L'!AA6/'DTC EU - P&amp;L'!AA11</f>
        <v>286.39399</v>
      </c>
      <c r="AB205" s="76">
        <f>'DTC EU - P&amp;L'!AB6/'DTC EU - P&amp;L'!AB11</f>
        <v>377.7691113</v>
      </c>
      <c r="AC205" s="76">
        <f>'DTC EU - P&amp;L'!AC6/'DTC EU - P&amp;L'!AC11</f>
        <v>327.5336</v>
      </c>
      <c r="AD205" s="76">
        <f>'DTC EU - P&amp;L'!AD6/'DTC EU - P&amp;L'!AD11</f>
        <v>69.48999</v>
      </c>
      <c r="AE205" s="76" t="str">
        <f>'DTC EU - P&amp;L'!AE6/'DTC EU - P&amp;L'!AE11</f>
        <v>#DIV/0!</v>
      </c>
      <c r="AF205" s="76">
        <f>'DTC EU - P&amp;L'!AF6/'DTC EU - P&amp;L'!AF11</f>
        <v>185.178078</v>
      </c>
    </row>
    <row r="206" collapsed="1">
      <c r="A206" s="35" t="s">
        <v>193</v>
      </c>
      <c r="B206" s="76">
        <f t="shared" ref="B206:AF206" si="57">(B207*(B97-B241) + B208*(B104-B242)) / ((B97-B241)+ (B104-B242))</f>
        <v>241.3641917</v>
      </c>
      <c r="C206" s="76">
        <f t="shared" si="57"/>
        <v>240.5586961</v>
      </c>
      <c r="D206" s="76">
        <f t="shared" si="57"/>
        <v>229.0163469</v>
      </c>
      <c r="E206" s="76">
        <f t="shared" si="57"/>
        <v>201.1320846</v>
      </c>
      <c r="F206" s="76">
        <f t="shared" si="57"/>
        <v>221.0449305</v>
      </c>
      <c r="G206" s="76">
        <f t="shared" si="57"/>
        <v>255.69</v>
      </c>
      <c r="H206" s="76">
        <f t="shared" si="57"/>
        <v>192.8795185</v>
      </c>
      <c r="I206" s="76">
        <f t="shared" si="57"/>
        <v>204.835383</v>
      </c>
      <c r="J206" s="76">
        <f t="shared" si="57"/>
        <v>267.0429107</v>
      </c>
      <c r="K206" s="76">
        <f t="shared" si="57"/>
        <v>229.8036429</v>
      </c>
      <c r="L206" s="76">
        <f t="shared" si="57"/>
        <v>258.039425</v>
      </c>
      <c r="M206" s="76">
        <f t="shared" si="57"/>
        <v>201.0337011</v>
      </c>
      <c r="N206" s="76">
        <f t="shared" si="57"/>
        <v>246.7423079</v>
      </c>
      <c r="O206" s="76">
        <f t="shared" si="57"/>
        <v>343.0810673</v>
      </c>
      <c r="P206" s="76">
        <f t="shared" si="57"/>
        <v>255.0240325</v>
      </c>
      <c r="Q206" s="76">
        <f t="shared" si="57"/>
        <v>257.64572</v>
      </c>
      <c r="R206" s="76">
        <f t="shared" si="57"/>
        <v>240.8076667</v>
      </c>
      <c r="S206" s="76">
        <f t="shared" si="57"/>
        <v>238.7575489</v>
      </c>
      <c r="T206" s="76">
        <f t="shared" si="57"/>
        <v>253.4769834</v>
      </c>
      <c r="U206" s="76">
        <f t="shared" si="57"/>
        <v>300.5227765</v>
      </c>
      <c r="V206" s="76">
        <f t="shared" si="57"/>
        <v>272.0011886</v>
      </c>
      <c r="W206" s="76">
        <f t="shared" si="57"/>
        <v>355.6982288</v>
      </c>
      <c r="X206" s="76">
        <f t="shared" si="57"/>
        <v>316.3716781</v>
      </c>
      <c r="Y206" s="76">
        <f t="shared" si="57"/>
        <v>266.4</v>
      </c>
      <c r="Z206" s="76">
        <f t="shared" si="57"/>
        <v>297.2781176</v>
      </c>
      <c r="AA206" s="76">
        <f t="shared" si="57"/>
        <v>294.0385179</v>
      </c>
      <c r="AB206" s="76">
        <f t="shared" si="57"/>
        <v>288.9610931</v>
      </c>
      <c r="AC206" s="76">
        <f t="shared" si="57"/>
        <v>288.1829957</v>
      </c>
      <c r="AD206" s="76">
        <f t="shared" si="57"/>
        <v>308.9082854</v>
      </c>
      <c r="AE206" s="76">
        <f t="shared" si="57"/>
        <v>327.66</v>
      </c>
      <c r="AF206" s="76">
        <f t="shared" si="57"/>
        <v>275.8776418</v>
      </c>
    </row>
    <row r="207" hidden="1" outlineLevel="1">
      <c r="A207" s="96" t="s">
        <v>194</v>
      </c>
      <c r="B207" s="97">
        <v>232.31</v>
      </c>
      <c r="C207" s="97">
        <v>232.65</v>
      </c>
      <c r="D207" s="97">
        <v>229.8</v>
      </c>
      <c r="E207" s="97">
        <v>203.45</v>
      </c>
      <c r="F207" s="97">
        <v>211.21</v>
      </c>
      <c r="G207" s="97">
        <v>255.69</v>
      </c>
      <c r="H207" s="97">
        <v>178.95</v>
      </c>
      <c r="I207" s="97">
        <v>192.46</v>
      </c>
      <c r="J207" s="97">
        <v>257.05</v>
      </c>
      <c r="K207" s="97">
        <v>236.12</v>
      </c>
      <c r="L207" s="97">
        <v>269.73</v>
      </c>
      <c r="M207" s="97">
        <v>197.23</v>
      </c>
      <c r="N207" s="97">
        <v>250.51</v>
      </c>
      <c r="O207" s="97">
        <v>351.64</v>
      </c>
      <c r="P207" s="97">
        <v>250.7</v>
      </c>
      <c r="Q207" s="97">
        <v>251.88</v>
      </c>
      <c r="R207" s="97">
        <v>249.28</v>
      </c>
      <c r="S207" s="97">
        <v>239.94</v>
      </c>
      <c r="T207" s="97">
        <v>253.55</v>
      </c>
      <c r="U207" s="97">
        <v>307.83</v>
      </c>
      <c r="V207" s="97">
        <v>280.98</v>
      </c>
      <c r="W207" s="97">
        <v>360.82</v>
      </c>
      <c r="X207" s="97">
        <v>319.44</v>
      </c>
      <c r="Y207" s="97">
        <v>266.4</v>
      </c>
      <c r="Z207" s="97">
        <v>293.91</v>
      </c>
      <c r="AA207" s="97">
        <v>294.56</v>
      </c>
      <c r="AB207" s="97">
        <v>280.08</v>
      </c>
      <c r="AC207" s="97">
        <v>285.5</v>
      </c>
      <c r="AD207" s="97">
        <v>315.95</v>
      </c>
      <c r="AE207" s="97">
        <v>327.66</v>
      </c>
      <c r="AF207" s="97">
        <v>289.62</v>
      </c>
    </row>
    <row r="208" hidden="1" outlineLevel="1">
      <c r="A208" s="96" t="s">
        <v>195</v>
      </c>
      <c r="B208" s="97">
        <f t="shared" ref="B208:AF208" si="58">B230*B143</f>
        <v>368.122875</v>
      </c>
      <c r="C208" s="97">
        <f t="shared" si="58"/>
        <v>339.417397</v>
      </c>
      <c r="D208" s="97">
        <f t="shared" si="58"/>
        <v>216.869724</v>
      </c>
      <c r="E208" s="97">
        <f t="shared" si="58"/>
        <v>170.999184</v>
      </c>
      <c r="F208" s="97">
        <f t="shared" si="58"/>
        <v>335.785786</v>
      </c>
      <c r="G208" s="97">
        <f t="shared" si="58"/>
        <v>0</v>
      </c>
      <c r="H208" s="97">
        <f t="shared" si="58"/>
        <v>366.9985</v>
      </c>
      <c r="I208" s="97">
        <f t="shared" si="58"/>
        <v>275.993835</v>
      </c>
      <c r="J208" s="97">
        <f t="shared" si="58"/>
        <v>327.000375</v>
      </c>
      <c r="K208" s="97">
        <f t="shared" si="58"/>
        <v>59.262</v>
      </c>
      <c r="L208" s="97">
        <f t="shared" si="58"/>
        <v>180.102258</v>
      </c>
      <c r="M208" s="97">
        <f t="shared" si="58"/>
        <v>364.59285</v>
      </c>
      <c r="N208" s="97">
        <f t="shared" si="58"/>
        <v>214.088976</v>
      </c>
      <c r="O208" s="97">
        <f t="shared" si="58"/>
        <v>257.49174</v>
      </c>
      <c r="P208" s="97">
        <f t="shared" si="58"/>
        <v>337.18065</v>
      </c>
      <c r="Q208" s="97">
        <f t="shared" si="58"/>
        <v>323.9515</v>
      </c>
      <c r="R208" s="97">
        <f t="shared" si="58"/>
        <v>96.778</v>
      </c>
      <c r="S208" s="97">
        <f t="shared" si="58"/>
        <v>232.254068</v>
      </c>
      <c r="T208" s="97">
        <f t="shared" si="58"/>
        <v>252.692055</v>
      </c>
      <c r="U208" s="97">
        <f t="shared" si="58"/>
        <v>59.3844</v>
      </c>
      <c r="V208" s="97">
        <f t="shared" si="58"/>
        <v>176.2272</v>
      </c>
      <c r="W208" s="97">
        <f t="shared" si="58"/>
        <v>313.016802</v>
      </c>
      <c r="X208" s="97">
        <f t="shared" si="58"/>
        <v>293.052432</v>
      </c>
      <c r="Y208" s="97">
        <f t="shared" si="58"/>
        <v>0</v>
      </c>
      <c r="Z208" s="97">
        <f t="shared" si="58"/>
        <v>351.168</v>
      </c>
      <c r="AA208" s="97">
        <f t="shared" si="58"/>
        <v>286.390113</v>
      </c>
      <c r="AB208" s="97">
        <f t="shared" si="58"/>
        <v>377.772024</v>
      </c>
      <c r="AC208" s="97">
        <f t="shared" si="58"/>
        <v>327.5336</v>
      </c>
      <c r="AD208" s="97">
        <f t="shared" si="58"/>
        <v>69.48999</v>
      </c>
      <c r="AE208" s="97">
        <f t="shared" si="58"/>
        <v>0</v>
      </c>
      <c r="AF208" s="97">
        <f t="shared" si="58"/>
        <v>185.178078</v>
      </c>
    </row>
    <row r="209">
      <c r="A209" s="35" t="s">
        <v>196</v>
      </c>
      <c r="B209" s="46">
        <f t="shared" ref="B209:AF209" si="59">(B210*B241 + B211*B242) / (B241 + B242)</f>
        <v>82.86467159</v>
      </c>
      <c r="C209" s="46">
        <f t="shared" si="59"/>
        <v>116.85</v>
      </c>
      <c r="D209" s="46">
        <f t="shared" si="59"/>
        <v>113.13</v>
      </c>
      <c r="E209" s="46">
        <f t="shared" si="59"/>
        <v>76.89</v>
      </c>
      <c r="F209" s="46">
        <f t="shared" si="59"/>
        <v>64.43155403</v>
      </c>
      <c r="G209" s="46">
        <f t="shared" si="59"/>
        <v>74.92</v>
      </c>
      <c r="H209" s="46">
        <f t="shared" si="59"/>
        <v>72.95</v>
      </c>
      <c r="I209" s="46">
        <f t="shared" si="59"/>
        <v>98.67107629</v>
      </c>
      <c r="J209" s="46">
        <f t="shared" si="59"/>
        <v>107.4098272</v>
      </c>
      <c r="K209" s="46">
        <f t="shared" si="59"/>
        <v>111.0576923</v>
      </c>
      <c r="L209" s="46">
        <f t="shared" si="59"/>
        <v>83.53</v>
      </c>
      <c r="M209" s="46">
        <f t="shared" si="59"/>
        <v>93.69983627</v>
      </c>
      <c r="N209" s="46">
        <f t="shared" si="59"/>
        <v>125.47</v>
      </c>
      <c r="O209" s="46">
        <f t="shared" si="59"/>
        <v>98.09531513</v>
      </c>
      <c r="P209" s="46">
        <f t="shared" si="59"/>
        <v>132.5135184</v>
      </c>
      <c r="Q209" s="46">
        <f t="shared" si="59"/>
        <v>108.18</v>
      </c>
      <c r="R209" s="46">
        <f t="shared" si="59"/>
        <v>121.36</v>
      </c>
      <c r="S209" s="46">
        <f t="shared" si="59"/>
        <v>121.26</v>
      </c>
      <c r="T209" s="46">
        <f t="shared" si="59"/>
        <v>99.91</v>
      </c>
      <c r="U209" s="46">
        <f t="shared" si="59"/>
        <v>123.7423278</v>
      </c>
      <c r="V209" s="46">
        <f t="shared" si="59"/>
        <v>115.67</v>
      </c>
      <c r="W209" s="46">
        <f t="shared" si="59"/>
        <v>107.0882537</v>
      </c>
      <c r="X209" s="46">
        <f t="shared" si="59"/>
        <v>123.49</v>
      </c>
      <c r="Y209" s="46">
        <f t="shared" si="59"/>
        <v>109.88</v>
      </c>
      <c r="Z209" s="46">
        <f t="shared" si="59"/>
        <v>125.74</v>
      </c>
      <c r="AA209" s="46">
        <f t="shared" si="59"/>
        <v>95.96</v>
      </c>
      <c r="AB209" s="46">
        <f t="shared" si="59"/>
        <v>117.46</v>
      </c>
      <c r="AC209" s="46">
        <f t="shared" si="59"/>
        <v>99.3</v>
      </c>
      <c r="AD209" s="46">
        <f t="shared" si="59"/>
        <v>114.86</v>
      </c>
      <c r="AE209" s="46">
        <f t="shared" si="59"/>
        <v>99.74</v>
      </c>
      <c r="AF209" s="46">
        <f t="shared" si="59"/>
        <v>123.41</v>
      </c>
    </row>
    <row r="210" outlineLevel="1">
      <c r="A210" s="96" t="s">
        <v>197</v>
      </c>
      <c r="B210" s="98">
        <v>82.31</v>
      </c>
      <c r="C210" s="98">
        <v>116.85</v>
      </c>
      <c r="D210" s="98">
        <v>113.13</v>
      </c>
      <c r="E210" s="98">
        <v>76.89</v>
      </c>
      <c r="F210" s="98">
        <v>63.15</v>
      </c>
      <c r="G210" s="98">
        <v>74.92</v>
      </c>
      <c r="H210" s="98">
        <v>72.95</v>
      </c>
      <c r="I210" s="98">
        <v>98.47</v>
      </c>
      <c r="J210" s="98">
        <v>107.5</v>
      </c>
      <c r="K210" s="98">
        <v>115.5</v>
      </c>
      <c r="L210" s="98">
        <v>83.53</v>
      </c>
      <c r="M210" s="98">
        <v>93.19</v>
      </c>
      <c r="N210" s="98">
        <v>125.47</v>
      </c>
      <c r="O210" s="98">
        <v>98.19</v>
      </c>
      <c r="P210" s="98">
        <v>133.86</v>
      </c>
      <c r="Q210" s="98">
        <v>108.18</v>
      </c>
      <c r="R210" s="98">
        <v>121.36</v>
      </c>
      <c r="S210" s="98">
        <v>121.26</v>
      </c>
      <c r="T210" s="98">
        <v>99.91</v>
      </c>
      <c r="U210" s="98">
        <v>119.31</v>
      </c>
      <c r="V210" s="98">
        <v>115.67</v>
      </c>
      <c r="W210" s="98">
        <v>107.16</v>
      </c>
      <c r="X210" s="98">
        <v>123.49</v>
      </c>
      <c r="Y210" s="98">
        <v>109.88</v>
      </c>
      <c r="Z210" s="98">
        <v>125.74</v>
      </c>
      <c r="AA210" s="98">
        <v>95.96</v>
      </c>
      <c r="AB210" s="98">
        <v>117.46</v>
      </c>
      <c r="AC210" s="98">
        <v>99.3</v>
      </c>
      <c r="AD210" s="98">
        <v>114.86</v>
      </c>
      <c r="AE210" s="98">
        <v>99.74</v>
      </c>
      <c r="AF210" s="98">
        <v>123.41</v>
      </c>
    </row>
    <row r="211" outlineLevel="1">
      <c r="A211" s="96" t="s">
        <v>198</v>
      </c>
      <c r="B211" s="98">
        <f t="shared" ref="B211:AF211" si="60">B231*B143</f>
        <v>116.144967</v>
      </c>
      <c r="C211" s="98">
        <f t="shared" si="60"/>
        <v>0</v>
      </c>
      <c r="D211" s="98">
        <f t="shared" si="60"/>
        <v>0</v>
      </c>
      <c r="E211" s="98">
        <f t="shared" si="60"/>
        <v>0</v>
      </c>
      <c r="F211" s="98">
        <f t="shared" si="60"/>
        <v>105.441283</v>
      </c>
      <c r="G211" s="98">
        <f t="shared" si="60"/>
        <v>0</v>
      </c>
      <c r="H211" s="98">
        <f t="shared" si="60"/>
        <v>0</v>
      </c>
      <c r="I211" s="98">
        <f t="shared" si="60"/>
        <v>104.703365</v>
      </c>
      <c r="J211" s="98">
        <f t="shared" si="60"/>
        <v>104.073435</v>
      </c>
      <c r="K211" s="98">
        <f t="shared" si="60"/>
        <v>0</v>
      </c>
      <c r="L211" s="98">
        <f t="shared" si="60"/>
        <v>0</v>
      </c>
      <c r="M211" s="98">
        <f t="shared" si="60"/>
        <v>104.406398</v>
      </c>
      <c r="N211" s="98">
        <f t="shared" si="60"/>
        <v>0</v>
      </c>
      <c r="O211" s="98">
        <f t="shared" si="60"/>
        <v>97.470395</v>
      </c>
      <c r="P211" s="98">
        <f t="shared" si="60"/>
        <v>82.6937</v>
      </c>
      <c r="Q211" s="98">
        <f t="shared" si="60"/>
        <v>0</v>
      </c>
      <c r="R211" s="98">
        <f t="shared" si="60"/>
        <v>0</v>
      </c>
      <c r="S211" s="98">
        <f t="shared" si="60"/>
        <v>0</v>
      </c>
      <c r="T211" s="98">
        <f t="shared" si="60"/>
        <v>0</v>
      </c>
      <c r="U211" s="98">
        <f t="shared" si="60"/>
        <v>278.8738</v>
      </c>
      <c r="V211" s="98">
        <f t="shared" si="60"/>
        <v>0</v>
      </c>
      <c r="W211" s="98">
        <f t="shared" si="60"/>
        <v>104.505387</v>
      </c>
      <c r="X211" s="98">
        <f t="shared" si="60"/>
        <v>0</v>
      </c>
      <c r="Y211" s="98">
        <f t="shared" si="60"/>
        <v>0</v>
      </c>
      <c r="Z211" s="98">
        <f t="shared" si="60"/>
        <v>0</v>
      </c>
      <c r="AA211" s="98">
        <f t="shared" si="60"/>
        <v>0</v>
      </c>
      <c r="AB211" s="98">
        <f t="shared" si="60"/>
        <v>0</v>
      </c>
      <c r="AC211" s="98">
        <f t="shared" si="60"/>
        <v>0</v>
      </c>
      <c r="AD211" s="98">
        <f t="shared" si="60"/>
        <v>0</v>
      </c>
      <c r="AE211" s="98">
        <f t="shared" si="60"/>
        <v>0</v>
      </c>
      <c r="AF211" s="98">
        <f t="shared" si="60"/>
        <v>0</v>
      </c>
    </row>
    <row r="212" collapsed="1">
      <c r="A212" s="35" t="s">
        <v>199</v>
      </c>
      <c r="B212" s="99">
        <f>(B213*'DTC US&amp;CA - P&amp;L'!B665 + B214*'DTC EU - P&amp;L'!B639) / ('DTC US&amp;CA - P&amp;L'!B665 + 'DTC EU - P&amp;L'!B639)</f>
        <v>606.61</v>
      </c>
      <c r="C212" s="99">
        <f>(C213*'DTC US&amp;CA - P&amp;L'!C665 + C214*'DTC EU - P&amp;L'!C639) / ('DTC US&amp;CA - P&amp;L'!C665 + 'DTC EU - P&amp;L'!C639)</f>
        <v>316.77</v>
      </c>
      <c r="D212" s="99">
        <f>(D213*'DTC US&amp;CA - P&amp;L'!D665 + D214*'DTC EU - P&amp;L'!D639) / ('DTC US&amp;CA - P&amp;L'!D665 + 'DTC EU - P&amp;L'!D639)</f>
        <v>330.59</v>
      </c>
      <c r="E212" s="99">
        <f>(E213*'DTC US&amp;CA - P&amp;L'!E665 + E214*'DTC EU - P&amp;L'!E639) / ('DTC US&amp;CA - P&amp;L'!E665 + 'DTC EU - P&amp;L'!E639)</f>
        <v>232.91</v>
      </c>
      <c r="F212" s="99">
        <f>(F213*'DTC US&amp;CA - P&amp;L'!F665 + F214*'DTC EU - P&amp;L'!F639) / ('DTC US&amp;CA - P&amp;L'!F665 + 'DTC EU - P&amp;L'!F639)</f>
        <v>35.75</v>
      </c>
      <c r="G212" s="99">
        <f>(G213*'DTC US&amp;CA - P&amp;L'!G665 + G214*'DTC EU - P&amp;L'!G639) / ('DTC US&amp;CA - P&amp;L'!G665 + 'DTC EU - P&amp;L'!G639)</f>
        <v>81.94</v>
      </c>
      <c r="H212" s="99">
        <f>(H213*'DTC US&amp;CA - P&amp;L'!H665 + H214*'DTC EU - P&amp;L'!H639) / ('DTC US&amp;CA - P&amp;L'!H665 + 'DTC EU - P&amp;L'!H639)</f>
        <v>85.61</v>
      </c>
      <c r="I212" s="99">
        <f>(I213*'DTC US&amp;CA - P&amp;L'!I665 + I214*'DTC EU - P&amp;L'!I639) / ('DTC US&amp;CA - P&amp;L'!I665 + 'DTC EU - P&amp;L'!I639)</f>
        <v>201.56</v>
      </c>
      <c r="J212" s="99">
        <f>(J213*'DTC US&amp;CA - P&amp;L'!J665 + J214*'DTC EU - P&amp;L'!J639) / ('DTC US&amp;CA - P&amp;L'!J665 + 'DTC EU - P&amp;L'!J639)</f>
        <v>220.57</v>
      </c>
      <c r="K212" s="99">
        <f>(K213*'DTC US&amp;CA - P&amp;L'!K665 + K214*'DTC EU - P&amp;L'!K639) / ('DTC US&amp;CA - P&amp;L'!K665 + 'DTC EU - P&amp;L'!K639)</f>
        <v>256.98</v>
      </c>
      <c r="L212" s="99">
        <f>(L213*'DTC US&amp;CA - P&amp;L'!L665 + L214*'DTC EU - P&amp;L'!L639) / ('DTC US&amp;CA - P&amp;L'!L665 + 'DTC EU - P&amp;L'!L639)</f>
        <v>167.58</v>
      </c>
      <c r="M212" s="99">
        <f>(M213*'DTC US&amp;CA - P&amp;L'!M665 + M214*'DTC EU - P&amp;L'!M639) / ('DTC US&amp;CA - P&amp;L'!M665 + 'DTC EU - P&amp;L'!M639)</f>
        <v>174.48</v>
      </c>
      <c r="N212" s="99">
        <f>(N213*'DTC US&amp;CA - P&amp;L'!N665 + N214*'DTC EU - P&amp;L'!N639) / ('DTC US&amp;CA - P&amp;L'!N665 + 'DTC EU - P&amp;L'!N639)</f>
        <v>238</v>
      </c>
      <c r="O212" s="99">
        <f>(O213*'DTC US&amp;CA - P&amp;L'!O665 + O214*'DTC EU - P&amp;L'!O639) / ('DTC US&amp;CA - P&amp;L'!O665 + 'DTC EU - P&amp;L'!O639)</f>
        <v>181.09</v>
      </c>
      <c r="P212" s="99">
        <f>(P213*'DTC US&amp;CA - P&amp;L'!P665 + P214*'DTC EU - P&amp;L'!P639) / ('DTC US&amp;CA - P&amp;L'!P665 + 'DTC EU - P&amp;L'!P639)</f>
        <v>300.86837</v>
      </c>
      <c r="Q212" s="99">
        <f>(Q213*'DTC US&amp;CA - P&amp;L'!Q665 + Q214*'DTC EU - P&amp;L'!Q639) / ('DTC US&amp;CA - P&amp;L'!Q665 + 'DTC EU - P&amp;L'!Q639)</f>
        <v>331.29</v>
      </c>
      <c r="R212" s="99">
        <f>(R213*'DTC US&amp;CA - P&amp;L'!R665 + R214*'DTC EU - P&amp;L'!R639) / ('DTC US&amp;CA - P&amp;L'!R665 + 'DTC EU - P&amp;L'!R639)</f>
        <v>320.98</v>
      </c>
      <c r="S212" s="99">
        <f>(S213*'DTC US&amp;CA - P&amp;L'!S665 + S214*'DTC EU - P&amp;L'!S639) / ('DTC US&amp;CA - P&amp;L'!S665 + 'DTC EU - P&amp;L'!S639)</f>
        <v>299.71</v>
      </c>
      <c r="T212" s="99">
        <f>(T213*'DTC US&amp;CA - P&amp;L'!T665 + T214*'DTC EU - P&amp;L'!T639) / ('DTC US&amp;CA - P&amp;L'!T665 + 'DTC EU - P&amp;L'!T639)</f>
        <v>229.55</v>
      </c>
      <c r="U212" s="99">
        <f>(U213*'DTC US&amp;CA - P&amp;L'!U665 + U214*'DTC EU - P&amp;L'!U639) / ('DTC US&amp;CA - P&amp;L'!U665 + 'DTC EU - P&amp;L'!U639)</f>
        <v>216.7102923</v>
      </c>
      <c r="V212" s="99">
        <f>(V213*'DTC US&amp;CA - P&amp;L'!V665 + V214*'DTC EU - P&amp;L'!V639) / ('DTC US&amp;CA - P&amp;L'!V665 + 'DTC EU - P&amp;L'!V639)</f>
        <v>177.91</v>
      </c>
      <c r="W212" s="99">
        <f>(W213*'DTC US&amp;CA - P&amp;L'!W665 + W214*'DTC EU - P&amp;L'!W639) / ('DTC US&amp;CA - P&amp;L'!W665 + 'DTC EU - P&amp;L'!W639)</f>
        <v>234.97</v>
      </c>
      <c r="X212" s="99">
        <f>(X213*'DTC US&amp;CA - P&amp;L'!X665 + X214*'DTC EU - P&amp;L'!X639) / ('DTC US&amp;CA - P&amp;L'!X665 + 'DTC EU - P&amp;L'!X639)</f>
        <v>372.35</v>
      </c>
      <c r="Y212" s="99">
        <f>(Y213*'DTC US&amp;CA - P&amp;L'!Y665 + Y214*'DTC EU - P&amp;L'!Y639) / ('DTC US&amp;CA - P&amp;L'!Y665 + 'DTC EU - P&amp;L'!Y639)</f>
        <v>236.28</v>
      </c>
      <c r="Z212" s="99">
        <f>(Z213*'DTC US&amp;CA - P&amp;L'!Z665 + Z214*'DTC EU - P&amp;L'!Z639) / ('DTC US&amp;CA - P&amp;L'!Z665 + 'DTC EU - P&amp;L'!Z639)</f>
        <v>256.37</v>
      </c>
      <c r="AA212" s="99">
        <f>(AA213*'DTC US&amp;CA - P&amp;L'!AA665 + AA214*'DTC EU - P&amp;L'!AA639) / ('DTC US&amp;CA - P&amp;L'!AA665 + 'DTC EU - P&amp;L'!AA639)</f>
        <v>262.03</v>
      </c>
      <c r="AB212" s="99">
        <f>(AB213*'DTC US&amp;CA - P&amp;L'!AB665 + AB214*'DTC EU - P&amp;L'!AB639) / ('DTC US&amp;CA - P&amp;L'!AB665 + 'DTC EU - P&amp;L'!AB639)</f>
        <v>223.82</v>
      </c>
      <c r="AC212" s="99">
        <f>(AC213*'DTC US&amp;CA - P&amp;L'!AC665 + AC214*'DTC EU - P&amp;L'!AC639) / ('DTC US&amp;CA - P&amp;L'!AC665 + 'DTC EU - P&amp;L'!AC639)</f>
        <v>310.43</v>
      </c>
      <c r="AD212" s="99">
        <f>(AD213*'DTC US&amp;CA - P&amp;L'!AD665 + AD214*'DTC EU - P&amp;L'!AD639) / ('DTC US&amp;CA - P&amp;L'!AD665 + 'DTC EU - P&amp;L'!AD639)</f>
        <v>192.06</v>
      </c>
      <c r="AE212" s="99">
        <f>(AE213*'DTC US&amp;CA - P&amp;L'!AE665 + AE214*'DTC EU - P&amp;L'!AE639) / ('DTC US&amp;CA - P&amp;L'!AE665 + 'DTC EU - P&amp;L'!AE639)</f>
        <v>220.82</v>
      </c>
      <c r="AF212" s="99">
        <f>(AF213*'DTC US&amp;CA - P&amp;L'!AF665 + AF214*'DTC EU - P&amp;L'!AF639) / ('DTC US&amp;CA - P&amp;L'!AF665 + 'DTC EU - P&amp;L'!AF639)</f>
        <v>238.63</v>
      </c>
    </row>
    <row r="213" hidden="1" outlineLevel="1">
      <c r="A213" s="96" t="s">
        <v>200</v>
      </c>
      <c r="B213" s="98">
        <v>606.61</v>
      </c>
      <c r="C213" s="98">
        <v>316.77</v>
      </c>
      <c r="D213" s="98">
        <v>330.59</v>
      </c>
      <c r="E213" s="98">
        <v>232.91</v>
      </c>
      <c r="F213" s="98">
        <v>35.75</v>
      </c>
      <c r="G213" s="98">
        <v>81.94</v>
      </c>
      <c r="H213" s="98">
        <v>85.61</v>
      </c>
      <c r="I213" s="98">
        <v>201.56</v>
      </c>
      <c r="J213" s="98">
        <v>220.57</v>
      </c>
      <c r="K213" s="98">
        <v>256.98</v>
      </c>
      <c r="L213" s="98">
        <v>167.58</v>
      </c>
      <c r="M213" s="98">
        <v>174.48</v>
      </c>
      <c r="N213" s="98">
        <v>238.0</v>
      </c>
      <c r="O213" s="98">
        <v>181.09</v>
      </c>
      <c r="P213" s="98">
        <v>325.11</v>
      </c>
      <c r="Q213" s="98">
        <v>331.29</v>
      </c>
      <c r="R213" s="98">
        <v>320.98</v>
      </c>
      <c r="S213" s="98">
        <v>299.71</v>
      </c>
      <c r="T213" s="98">
        <v>229.55</v>
      </c>
      <c r="U213" s="98">
        <v>211.53</v>
      </c>
      <c r="V213" s="98">
        <v>177.91</v>
      </c>
      <c r="W213" s="98">
        <v>234.97</v>
      </c>
      <c r="X213" s="98">
        <v>372.35</v>
      </c>
      <c r="Y213" s="98">
        <v>236.28</v>
      </c>
      <c r="Z213" s="98">
        <v>256.37</v>
      </c>
      <c r="AA213" s="98">
        <v>262.03</v>
      </c>
      <c r="AB213" s="98">
        <v>223.82</v>
      </c>
      <c r="AC213" s="98">
        <v>310.43</v>
      </c>
      <c r="AD213" s="98">
        <v>192.06</v>
      </c>
      <c r="AE213" s="98">
        <v>220.82</v>
      </c>
      <c r="AF213" s="98">
        <v>238.63</v>
      </c>
    </row>
    <row r="214" hidden="1" outlineLevel="1">
      <c r="A214" s="96" t="s">
        <v>201</v>
      </c>
      <c r="B214" s="98">
        <f>'DTC EU - P&amp;L'!B637*B143</f>
        <v>0</v>
      </c>
      <c r="C214" s="98">
        <f>'DTC EU - P&amp;L'!C637*C143</f>
        <v>0</v>
      </c>
      <c r="D214" s="98">
        <f>'DTC EU - P&amp;L'!D637*D143</f>
        <v>0</v>
      </c>
      <c r="E214" s="98">
        <f>'DTC EU - P&amp;L'!E637*E143</f>
        <v>0</v>
      </c>
      <c r="F214" s="98">
        <f>'DTC EU - P&amp;L'!F637*F143</f>
        <v>0</v>
      </c>
      <c r="G214" s="98">
        <f>'DTC EU - P&amp;L'!G637*G143</f>
        <v>0</v>
      </c>
      <c r="H214" s="98">
        <f>'DTC EU - P&amp;L'!H637*H143</f>
        <v>0</v>
      </c>
      <c r="I214" s="98">
        <f>'DTC EU - P&amp;L'!I637*I143</f>
        <v>0</v>
      </c>
      <c r="J214" s="98">
        <f>'DTC EU - P&amp;L'!J637*J143</f>
        <v>0</v>
      </c>
      <c r="K214" s="98">
        <f>'DTC EU - P&amp;L'!K637*K143</f>
        <v>0</v>
      </c>
      <c r="L214" s="98">
        <f>'DTC EU - P&amp;L'!L637*L143</f>
        <v>0</v>
      </c>
      <c r="M214" s="98">
        <f>'DTC EU - P&amp;L'!M637*M143</f>
        <v>0</v>
      </c>
      <c r="N214" s="98">
        <f>'DTC EU - P&amp;L'!N637*N143</f>
        <v>0</v>
      </c>
      <c r="O214" s="98">
        <f>'DTC EU - P&amp;L'!O637*O143</f>
        <v>0</v>
      </c>
      <c r="P214" s="98">
        <f>'DTC EU - P&amp;L'!P637*P143</f>
        <v>82.6937</v>
      </c>
      <c r="Q214" s="98">
        <f>'DTC EU - P&amp;L'!Q637*Q143</f>
        <v>0</v>
      </c>
      <c r="R214" s="98">
        <f>'DTC EU - P&amp;L'!R637*R143</f>
        <v>0</v>
      </c>
      <c r="S214" s="98">
        <f>'DTC EU - P&amp;L'!S637*S143</f>
        <v>0</v>
      </c>
      <c r="T214" s="98">
        <f>'DTC EU - P&amp;L'!T637*T143</f>
        <v>0</v>
      </c>
      <c r="U214" s="98">
        <f>'DTC EU - P&amp;L'!U637*U143</f>
        <v>278.8738</v>
      </c>
      <c r="V214" s="98">
        <f>'DTC EU - P&amp;L'!V637*V143</f>
        <v>0</v>
      </c>
      <c r="W214" s="98">
        <f>'DTC EU - P&amp;L'!W637*W143</f>
        <v>0</v>
      </c>
      <c r="X214" s="98">
        <f>'DTC EU - P&amp;L'!X637*X143</f>
        <v>0</v>
      </c>
      <c r="Y214" s="98">
        <f>'DTC EU - P&amp;L'!Y637*Y143</f>
        <v>0</v>
      </c>
      <c r="Z214" s="98">
        <f>'DTC EU - P&amp;L'!Z637*Z143</f>
        <v>0</v>
      </c>
      <c r="AA214" s="98">
        <f>'DTC EU - P&amp;L'!AA637*AA143</f>
        <v>0</v>
      </c>
      <c r="AB214" s="98">
        <f>'DTC EU - P&amp;L'!AB637*AB143</f>
        <v>0</v>
      </c>
      <c r="AC214" s="98">
        <f>'DTC EU - P&amp;L'!AC637*AC143</f>
        <v>0</v>
      </c>
      <c r="AD214" s="98">
        <f>'DTC EU - P&amp;L'!AD637*AD143</f>
        <v>0</v>
      </c>
      <c r="AE214" s="98">
        <f>'DTC EU - P&amp;L'!AE637*AE143</f>
        <v>0</v>
      </c>
      <c r="AF214" s="98">
        <f>'DTC EU - P&amp;L'!AF637*AF143</f>
        <v>0</v>
      </c>
    </row>
    <row r="215" collapsed="1">
      <c r="A215" s="93" t="s">
        <v>202</v>
      </c>
      <c r="B215" s="99">
        <f t="shared" ref="B215:AF215" si="61">B12/sum(B98,B105)</f>
        <v>482.298367</v>
      </c>
      <c r="C215" s="99">
        <f t="shared" si="61"/>
        <v>414.5476281</v>
      </c>
      <c r="D215" s="99">
        <f t="shared" si="61"/>
        <v>426.1399235</v>
      </c>
      <c r="E215" s="99">
        <f t="shared" si="61"/>
        <v>438.9942572</v>
      </c>
      <c r="F215" s="99">
        <f t="shared" si="61"/>
        <v>395.7792445</v>
      </c>
      <c r="G215" s="99">
        <f t="shared" si="61"/>
        <v>357.2114815</v>
      </c>
      <c r="H215" s="99">
        <f t="shared" si="61"/>
        <v>424.4179118</v>
      </c>
      <c r="I215" s="99">
        <f t="shared" si="61"/>
        <v>429.468517</v>
      </c>
      <c r="J215" s="99">
        <f t="shared" si="61"/>
        <v>408.5512477</v>
      </c>
      <c r="K215" s="99">
        <f t="shared" si="61"/>
        <v>381.06768</v>
      </c>
      <c r="L215" s="99">
        <f t="shared" si="61"/>
        <v>426.2274198</v>
      </c>
      <c r="M215" s="99">
        <f t="shared" si="61"/>
        <v>415.2598639</v>
      </c>
      <c r="N215" s="99">
        <f t="shared" si="61"/>
        <v>392.2823343</v>
      </c>
      <c r="O215" s="99">
        <f t="shared" si="61"/>
        <v>403.6319232</v>
      </c>
      <c r="P215" s="99">
        <f t="shared" si="61"/>
        <v>460.7324705</v>
      </c>
      <c r="Q215" s="99">
        <f t="shared" si="61"/>
        <v>412.6445556</v>
      </c>
      <c r="R215" s="99">
        <f t="shared" si="61"/>
        <v>427.807375</v>
      </c>
      <c r="S215" s="99">
        <f t="shared" si="61"/>
        <v>415.9887078</v>
      </c>
      <c r="T215" s="99">
        <f t="shared" si="61"/>
        <v>367.7732469</v>
      </c>
      <c r="U215" s="99">
        <f t="shared" si="61"/>
        <v>345.3914195</v>
      </c>
      <c r="V215" s="99">
        <f t="shared" si="61"/>
        <v>373.932</v>
      </c>
      <c r="W215" s="99">
        <f t="shared" si="61"/>
        <v>368.9967652</v>
      </c>
      <c r="X215" s="99">
        <f t="shared" si="61"/>
        <v>368.1322702</v>
      </c>
      <c r="Y215" s="99">
        <f t="shared" si="61"/>
        <v>386.2730556</v>
      </c>
      <c r="Z215" s="99">
        <f t="shared" si="61"/>
        <v>363.8403064</v>
      </c>
      <c r="AA215" s="99">
        <f t="shared" si="61"/>
        <v>400.8387385</v>
      </c>
      <c r="AB215" s="99">
        <f t="shared" si="61"/>
        <v>380.4767329</v>
      </c>
      <c r="AC215" s="99">
        <f t="shared" si="61"/>
        <v>354.0221</v>
      </c>
      <c r="AD215" s="99">
        <f t="shared" si="61"/>
        <v>331.4018418</v>
      </c>
      <c r="AE215" s="99">
        <f t="shared" si="61"/>
        <v>1210.043448</v>
      </c>
      <c r="AF215" s="99">
        <f t="shared" si="61"/>
        <v>366.9765098</v>
      </c>
    </row>
    <row r="216" hidden="1" outlineLevel="1">
      <c r="A216" s="35" t="s">
        <v>203</v>
      </c>
      <c r="B216" s="98">
        <f t="shared" ref="B216:AF216" si="62">(B13+B29)/B98</f>
        <v>492.0945833</v>
      </c>
      <c r="C216" s="98">
        <f t="shared" si="62"/>
        <v>421.3781818</v>
      </c>
      <c r="D216" s="98">
        <f t="shared" si="62"/>
        <v>425.8782759</v>
      </c>
      <c r="E216" s="98">
        <f t="shared" si="62"/>
        <v>444.7005882</v>
      </c>
      <c r="F216" s="98">
        <f t="shared" si="62"/>
        <v>399.0195652</v>
      </c>
      <c r="G216" s="98">
        <f t="shared" si="62"/>
        <v>357.2114815</v>
      </c>
      <c r="H216" s="98">
        <f t="shared" si="62"/>
        <v>424.29</v>
      </c>
      <c r="I216" s="98">
        <f t="shared" si="62"/>
        <v>434.1576471</v>
      </c>
      <c r="J216" s="98">
        <f t="shared" si="62"/>
        <v>417.8066667</v>
      </c>
      <c r="K216" s="98">
        <f t="shared" si="62"/>
        <v>378.6972</v>
      </c>
      <c r="L216" s="98">
        <f t="shared" si="62"/>
        <v>420.2226316</v>
      </c>
      <c r="M216" s="98">
        <f t="shared" si="62"/>
        <v>410.1583871</v>
      </c>
      <c r="N216" s="98">
        <f t="shared" si="62"/>
        <v>397.7557692</v>
      </c>
      <c r="O216" s="98">
        <f t="shared" si="62"/>
        <v>381.4581481</v>
      </c>
      <c r="P216" s="98">
        <f t="shared" si="62"/>
        <v>462.6780952</v>
      </c>
      <c r="Q216" s="98">
        <f t="shared" si="62"/>
        <v>419.74</v>
      </c>
      <c r="R216" s="98">
        <f t="shared" si="62"/>
        <v>421.75875</v>
      </c>
      <c r="S216" s="98">
        <f t="shared" si="62"/>
        <v>425.0026667</v>
      </c>
      <c r="T216" s="98">
        <f t="shared" si="62"/>
        <v>370.2743243</v>
      </c>
      <c r="U216" s="98">
        <f t="shared" si="62"/>
        <v>345.56975</v>
      </c>
      <c r="V216" s="98">
        <f t="shared" si="62"/>
        <v>369.3808824</v>
      </c>
      <c r="W216" s="98">
        <f t="shared" si="62"/>
        <v>366.6645763</v>
      </c>
      <c r="X216" s="98">
        <f t="shared" si="62"/>
        <v>368.3095122</v>
      </c>
      <c r="Y216" s="98">
        <f t="shared" si="62"/>
        <v>386.2730556</v>
      </c>
      <c r="Z216" s="98">
        <f t="shared" si="62"/>
        <v>364.6320833</v>
      </c>
      <c r="AA216" s="98">
        <f t="shared" si="62"/>
        <v>399.5318182</v>
      </c>
      <c r="AB216" s="98">
        <f t="shared" si="62"/>
        <v>380.7286047</v>
      </c>
      <c r="AC216" s="98">
        <f t="shared" si="62"/>
        <v>355.788</v>
      </c>
      <c r="AD216" s="98">
        <f t="shared" si="62"/>
        <v>329.5731579</v>
      </c>
      <c r="AE216" s="98">
        <f t="shared" si="62"/>
        <v>1210.043448</v>
      </c>
      <c r="AF216" s="98">
        <f t="shared" si="62"/>
        <v>361.9255263</v>
      </c>
    </row>
    <row r="217" hidden="1" outlineLevel="1">
      <c r="A217" s="35" t="s">
        <v>204</v>
      </c>
      <c r="B217" s="98">
        <f t="shared" ref="B217:AF217" si="63">(B21+B30)/B105</f>
        <v>364.743771</v>
      </c>
      <c r="C217" s="98">
        <f t="shared" si="63"/>
        <v>339.4115375</v>
      </c>
      <c r="D217" s="98">
        <f t="shared" si="63"/>
        <v>433.727705</v>
      </c>
      <c r="E217" s="98">
        <f t="shared" si="63"/>
        <v>341.98663</v>
      </c>
      <c r="F217" s="98">
        <f t="shared" si="63"/>
        <v>370.936786</v>
      </c>
      <c r="G217" s="98" t="str">
        <f t="shared" si="63"/>
        <v>#DIV/0!</v>
      </c>
      <c r="H217" s="98">
        <f t="shared" si="63"/>
        <v>426.4645</v>
      </c>
      <c r="I217" s="98">
        <f t="shared" si="63"/>
        <v>402.89678</v>
      </c>
      <c r="J217" s="98">
        <f t="shared" si="63"/>
        <v>353.0187338</v>
      </c>
      <c r="K217" s="98" t="str">
        <f t="shared" si="63"/>
        <v>#DIV/0!</v>
      </c>
      <c r="L217" s="98">
        <f t="shared" si="63"/>
        <v>540.318395</v>
      </c>
      <c r="M217" s="98">
        <f t="shared" si="63"/>
        <v>573.405646</v>
      </c>
      <c r="N217" s="98">
        <f t="shared" si="63"/>
        <v>321.12768</v>
      </c>
      <c r="O217" s="98">
        <f t="shared" si="63"/>
        <v>1002.32385</v>
      </c>
      <c r="P217" s="98">
        <f t="shared" si="63"/>
        <v>419.87435</v>
      </c>
      <c r="Q217" s="98">
        <f t="shared" si="63"/>
        <v>323.9515</v>
      </c>
      <c r="R217" s="98" t="str">
        <f t="shared" si="63"/>
        <v>#DIV/0!</v>
      </c>
      <c r="S217" s="98">
        <f t="shared" si="63"/>
        <v>348.3840163</v>
      </c>
      <c r="T217" s="98">
        <f t="shared" si="63"/>
        <v>336.926625</v>
      </c>
      <c r="U217" s="98">
        <f t="shared" si="63"/>
        <v>338.2582</v>
      </c>
      <c r="V217" s="98">
        <f t="shared" si="63"/>
        <v>528.67</v>
      </c>
      <c r="W217" s="98">
        <f t="shared" si="63"/>
        <v>396.5165946</v>
      </c>
      <c r="X217" s="98">
        <f t="shared" si="63"/>
        <v>366.31554</v>
      </c>
      <c r="Y217" s="98" t="str">
        <f t="shared" si="63"/>
        <v>#DIV/0!</v>
      </c>
      <c r="Z217" s="98">
        <f t="shared" si="63"/>
        <v>351.171875</v>
      </c>
      <c r="AA217" s="98">
        <f t="shared" si="63"/>
        <v>429.590985</v>
      </c>
      <c r="AB217" s="98">
        <f t="shared" si="63"/>
        <v>377.7691113</v>
      </c>
      <c r="AC217" s="98">
        <f t="shared" si="63"/>
        <v>327.5336</v>
      </c>
      <c r="AD217" s="98" t="str">
        <f t="shared" si="63"/>
        <v>#DIV/0!</v>
      </c>
      <c r="AE217" s="98" t="str">
        <f t="shared" si="63"/>
        <v>#DIV/0!</v>
      </c>
      <c r="AF217" s="98">
        <f t="shared" si="63"/>
        <v>462.945195</v>
      </c>
    </row>
    <row r="218" collapsed="1">
      <c r="A218" s="35" t="s">
        <v>205</v>
      </c>
      <c r="B218" s="76">
        <f>'DTC - P&amp;L'!B38/sum(B98,B105)</f>
        <v>314.843176</v>
      </c>
      <c r="C218" s="76">
        <f>'DTC - P&amp;L'!C38/sum(C98,C105)</f>
        <v>317.2380448</v>
      </c>
      <c r="D218" s="76">
        <f>'DTC - P&amp;L'!D38/sum(D98,D105)</f>
        <v>329.8092568</v>
      </c>
      <c r="E218" s="76">
        <f>'DTC - P&amp;L'!E38/sum(E98,E105)</f>
        <v>314.5053683</v>
      </c>
      <c r="F218" s="76">
        <f>'DTC - P&amp;L'!F38/sum(F98,F105)</f>
        <v>312.323426</v>
      </c>
      <c r="G218" s="76">
        <f>'DTC - P&amp;L'!G38/sum(G98,G105)</f>
        <v>293.9944444</v>
      </c>
      <c r="H218" s="76">
        <f>'DTC - P&amp;L'!H38/sum(H98,H105)</f>
        <v>311.5361471</v>
      </c>
      <c r="I218" s="76">
        <f>'DTC - P&amp;L'!I38/sum(I98,I105)</f>
        <v>326.9158488</v>
      </c>
      <c r="J218" s="76">
        <f>'DTC - P&amp;L'!J38/sum(J98,J105)</f>
        <v>330.4682679</v>
      </c>
      <c r="K218" s="76">
        <f>'DTC - P&amp;L'!K38/sum(K98,K105)</f>
        <v>316.95968</v>
      </c>
      <c r="L218" s="76">
        <f>'DTC - P&amp;L'!L38/sum(L98,L105)</f>
        <v>355.4009198</v>
      </c>
      <c r="M218" s="76">
        <f>'DTC - P&amp;L'!M38/sum(M98,M105)</f>
        <v>330.0469641</v>
      </c>
      <c r="N218" s="76">
        <f>'DTC - P&amp;L'!N38/sum(N98,N105)</f>
        <v>331.6119771</v>
      </c>
      <c r="O218" s="76">
        <f>'DTC - P&amp;L'!O38/sum(O98,O105)</f>
        <v>315.7768527</v>
      </c>
      <c r="P218" s="76">
        <f>'DTC - P&amp;L'!P38/sum(P98,P105)</f>
        <v>368.5970159</v>
      </c>
      <c r="Q218" s="76">
        <f>'DTC - P&amp;L'!Q38/sum(Q98,Q105)</f>
        <v>309.2364074</v>
      </c>
      <c r="R218" s="76">
        <f>'DTC - P&amp;L'!R38/sum(R98,R105)</f>
        <v>341.1220625</v>
      </c>
      <c r="S218" s="76">
        <f>'DTC - P&amp;L'!S38/sum(S98,S105)</f>
        <v>328.6640019</v>
      </c>
      <c r="T218" s="76">
        <f>'DTC - P&amp;L'!T38/sum(T98,T105)</f>
        <v>326.5312469</v>
      </c>
      <c r="U218" s="76">
        <f>'DTC - P&amp;L'!U38/sum(U98,U105)</f>
        <v>302.2814195</v>
      </c>
      <c r="V218" s="76">
        <f>'DTC - P&amp;L'!V38/sum(V98,V105)</f>
        <v>329.2442857</v>
      </c>
      <c r="W218" s="76">
        <f>'DTC - P&amp;L'!W38/sum(W98,W105)</f>
        <v>327.6224623</v>
      </c>
      <c r="X218" s="76">
        <f>'DTC - P&amp;L'!X38/sum(X98,X105)</f>
        <v>328.460048</v>
      </c>
      <c r="Y218" s="76">
        <f>'DTC - P&amp;L'!Y38/sum(Y98,Y105)</f>
        <v>326.0672222</v>
      </c>
      <c r="Z218" s="76">
        <f>'DTC - P&amp;L'!Z38/sum(Z98,Z105)</f>
        <v>337.4883456</v>
      </c>
      <c r="AA218" s="76">
        <f>'DTC - P&amp;L'!AA38/sum(AA98,AA105)</f>
        <v>335.3148254</v>
      </c>
      <c r="AB218" s="76">
        <f>'DTC - P&amp;L'!AB38/sum(AB98,AB105)</f>
        <v>326.1943924</v>
      </c>
      <c r="AC218" s="76">
        <f>'DTC - P&amp;L'!AC38/sum(AC98,AC105)</f>
        <v>295.6337667</v>
      </c>
      <c r="AD218" s="76">
        <f>'DTC - P&amp;L'!AD38/sum(AD98,AD105)</f>
        <v>301.4794734</v>
      </c>
      <c r="AE218" s="76">
        <f>'DTC - P&amp;L'!AE38/sum(AE98,AE105)</f>
        <v>332.0796552</v>
      </c>
      <c r="AF218" s="76">
        <f>'DTC - P&amp;L'!AF38/sum(AF98,AF105)</f>
        <v>327.7042598</v>
      </c>
    </row>
    <row r="219" hidden="1" outlineLevel="1">
      <c r="A219" s="35" t="s">
        <v>206</v>
      </c>
      <c r="B219" s="98">
        <f>'DTC US&amp;CA - P&amp;L'!B6/B98</f>
        <v>315.5241667</v>
      </c>
      <c r="C219" s="98">
        <f>'DTC US&amp;CA - P&amp;L'!C6/C98</f>
        <v>315.2222727</v>
      </c>
      <c r="D219" s="98">
        <f>'DTC US&amp;CA - P&amp;L'!D6/D98</f>
        <v>326.2258621</v>
      </c>
      <c r="E219" s="98">
        <f>'DTC US&amp;CA - P&amp;L'!E6/E98</f>
        <v>312.8888235</v>
      </c>
      <c r="F219" s="98">
        <f>'DTC US&amp;CA - P&amp;L'!F6/F98</f>
        <v>309.2626087</v>
      </c>
      <c r="G219" s="98">
        <f>'DTC US&amp;CA - P&amp;L'!G6/G98</f>
        <v>293.9944444</v>
      </c>
      <c r="H219" s="98">
        <f>'DTC US&amp;CA - P&amp;L'!H6/H98</f>
        <v>304.353125</v>
      </c>
      <c r="I219" s="98">
        <f>'DTC US&amp;CA - P&amp;L'!I6/I98</f>
        <v>319.6664706</v>
      </c>
      <c r="J219" s="98">
        <f>'DTC US&amp;CA - P&amp;L'!J6/J98</f>
        <v>331.04625</v>
      </c>
      <c r="K219" s="98">
        <f>'DTC US&amp;CA - P&amp;L'!K6/K98</f>
        <v>314.5892</v>
      </c>
      <c r="L219" s="98">
        <f>'DTC US&amp;CA - P&amp;L'!L6/L98</f>
        <v>345.6684211</v>
      </c>
      <c r="M219" s="98">
        <f>'DTC US&amp;CA - P&amp;L'!M6/M98</f>
        <v>328.9325806</v>
      </c>
      <c r="N219" s="98">
        <f>'DTC US&amp;CA - P&amp;L'!N6/N98</f>
        <v>332.4184615</v>
      </c>
      <c r="O219" s="98">
        <f>'DTC US&amp;CA - P&amp;L'!O6/O98</f>
        <v>308.3992593</v>
      </c>
      <c r="P219" s="98">
        <f>'DTC US&amp;CA - P&amp;L'!P6/P98</f>
        <v>366.1552381</v>
      </c>
      <c r="Q219" s="98">
        <f>'DTC US&amp;CA - P&amp;L'!Q6/Q98</f>
        <v>308.0592</v>
      </c>
      <c r="R219" s="98">
        <f>'DTC US&amp;CA - P&amp;L'!R6/R98</f>
        <v>335.0734375</v>
      </c>
      <c r="S219" s="98">
        <f>'DTC US&amp;CA - P&amp;L'!S6/S98</f>
        <v>326.0346667</v>
      </c>
      <c r="T219" s="98">
        <f>'DTC US&amp;CA - P&amp;L'!T6/T98</f>
        <v>325.6883784</v>
      </c>
      <c r="U219" s="98">
        <f>'DTC US&amp;CA - P&amp;L'!U6/U98</f>
        <v>301.382</v>
      </c>
      <c r="V219" s="98">
        <f>'DTC US&amp;CA - P&amp;L'!V6/V98</f>
        <v>323.3788235</v>
      </c>
      <c r="W219" s="98">
        <f>'DTC US&amp;CA - P&amp;L'!W6/W98</f>
        <v>323.5552542</v>
      </c>
      <c r="X219" s="98">
        <f>'DTC US&amp;CA - P&amp;L'!X6/X98</f>
        <v>324.7668293</v>
      </c>
      <c r="Y219" s="98">
        <f>'DTC US&amp;CA - P&amp;L'!Y6/Y98</f>
        <v>326.0672222</v>
      </c>
      <c r="Z219" s="98">
        <f>'DTC US&amp;CA - P&amp;L'!Z6/Z98</f>
        <v>336.633125</v>
      </c>
      <c r="AA219" s="98">
        <f>'DTC US&amp;CA - P&amp;L'!AA6/AA98</f>
        <v>331.0295455</v>
      </c>
      <c r="AB219" s="98">
        <f>'DTC US&amp;CA - P&amp;L'!AB6/AB98</f>
        <v>321.3967442</v>
      </c>
      <c r="AC219" s="98">
        <f>'DTC US&amp;CA - P&amp;L'!AC6/AC98</f>
        <v>293.5071111</v>
      </c>
      <c r="AD219" s="98">
        <f>'DTC US&amp;CA - P&amp;L'!AD6/AD98</f>
        <v>299.6507895</v>
      </c>
      <c r="AE219" s="98">
        <f>'DTC US&amp;CA - P&amp;L'!AE6/AE98</f>
        <v>332.0796552</v>
      </c>
      <c r="AF219" s="98">
        <f>'DTC US&amp;CA - P&amp;L'!AF6/AF98</f>
        <v>320.5863158</v>
      </c>
    </row>
    <row r="220" hidden="1" outlineLevel="1">
      <c r="A220" s="35" t="s">
        <v>207</v>
      </c>
      <c r="B220" s="98">
        <f>'DTC EU - P&amp;L'!B6/B105</f>
        <v>306.6712875</v>
      </c>
      <c r="C220" s="98">
        <f>'DTC EU - P&amp;L'!C6/C105</f>
        <v>339.4115375</v>
      </c>
      <c r="D220" s="98">
        <f>'DTC EU - P&amp;L'!D6/D105</f>
        <v>433.727705</v>
      </c>
      <c r="E220" s="98">
        <f>'DTC EU - P&amp;L'!E6/E105</f>
        <v>341.98663</v>
      </c>
      <c r="F220" s="98">
        <f>'DTC EU - P&amp;L'!F6/F105</f>
        <v>335.7896917</v>
      </c>
      <c r="G220" s="98" t="str">
        <f>'DTC EU - P&amp;L'!G6/G105</f>
        <v>#DIV/0!</v>
      </c>
      <c r="H220" s="98">
        <f>'DTC EU - P&amp;L'!H6/H105</f>
        <v>426.4645</v>
      </c>
      <c r="I220" s="98">
        <f>'DTC EU - P&amp;L'!I6/I105</f>
        <v>367.9956583</v>
      </c>
      <c r="J220" s="98">
        <f>'DTC EU - P&amp;L'!J6/J105</f>
        <v>327.000375</v>
      </c>
      <c r="K220" s="98" t="str">
        <f>'DTC EU - P&amp;L'!K6/K105</f>
        <v>#DIV/0!</v>
      </c>
      <c r="L220" s="98">
        <f>'DTC EU - P&amp;L'!L6/L105</f>
        <v>540.318395</v>
      </c>
      <c r="M220" s="98">
        <f>'DTC EU - P&amp;L'!M6/M105</f>
        <v>364.59285</v>
      </c>
      <c r="N220" s="98">
        <f>'DTC EU - P&amp;L'!N6/N105</f>
        <v>321.12768</v>
      </c>
      <c r="O220" s="98">
        <f>'DTC EU - P&amp;L'!O6/O105</f>
        <v>514.971875</v>
      </c>
      <c r="P220" s="98">
        <f>'DTC EU - P&amp;L'!P6/P105</f>
        <v>419.87435</v>
      </c>
      <c r="Q220" s="98">
        <f>'DTC EU - P&amp;L'!Q6/Q105</f>
        <v>323.9515</v>
      </c>
      <c r="R220" s="98" t="str">
        <f>'DTC EU - P&amp;L'!R6/R105</f>
        <v>#DIV/0!</v>
      </c>
      <c r="S220" s="98">
        <f>'DTC EU - P&amp;L'!S6/S105</f>
        <v>348.3840163</v>
      </c>
      <c r="T220" s="98">
        <f>'DTC EU - P&amp;L'!T6/T105</f>
        <v>336.926625</v>
      </c>
      <c r="U220" s="98">
        <f>'DTC EU - P&amp;L'!U6/U105</f>
        <v>338.2582</v>
      </c>
      <c r="V220" s="98">
        <f>'DTC EU - P&amp;L'!V6/V105</f>
        <v>528.67</v>
      </c>
      <c r="W220" s="98">
        <f>'DTC EU - P&amp;L'!W6/W105</f>
        <v>375.6155172</v>
      </c>
      <c r="X220" s="98">
        <f>'DTC EU - P&amp;L'!X6/X105</f>
        <v>366.31554</v>
      </c>
      <c r="Y220" s="98" t="str">
        <f>'DTC EU - P&amp;L'!Y6/Y105</f>
        <v>#DIV/0!</v>
      </c>
      <c r="Z220" s="98">
        <f>'DTC EU - P&amp;L'!Z6/Z105</f>
        <v>351.171875</v>
      </c>
      <c r="AA220" s="98">
        <f>'DTC EU - P&amp;L'!AA6/AA105</f>
        <v>429.590985</v>
      </c>
      <c r="AB220" s="98">
        <f>'DTC EU - P&amp;L'!AB6/AB105</f>
        <v>377.7691113</v>
      </c>
      <c r="AC220" s="98">
        <f>'DTC EU - P&amp;L'!AC6/AC105</f>
        <v>327.5336</v>
      </c>
      <c r="AD220" s="98" t="str">
        <f>'DTC EU - P&amp;L'!AD6/AD105</f>
        <v>#DIV/0!</v>
      </c>
      <c r="AE220" s="98" t="str">
        <f>'DTC EU - P&amp;L'!AE6/AE105</f>
        <v>#DIV/0!</v>
      </c>
      <c r="AF220" s="98">
        <f>'DTC EU - P&amp;L'!AF6/AF105</f>
        <v>462.945195</v>
      </c>
    </row>
    <row r="221" collapsed="1">
      <c r="A221" s="35" t="s">
        <v>208</v>
      </c>
      <c r="B221" s="99">
        <f>(B12-'DTC - P&amp;L'!B695)/sum('DTC - P&amp;L'!B111,'DTC - P&amp;L'!B115)</f>
        <v>311.8676073</v>
      </c>
      <c r="C221" s="99">
        <f>(C12-'DTC - P&amp;L'!C695)/sum('DTC - P&amp;L'!C111,'DTC - P&amp;L'!C115)</f>
        <v>326.8343724</v>
      </c>
      <c r="D221" s="99">
        <f>(D12-'DTC - P&amp;L'!D695)/sum('DTC - P&amp;L'!D111,'DTC - P&amp;L'!D115)</f>
        <v>315.8407377</v>
      </c>
      <c r="E221" s="99">
        <f>(E12-'DTC - P&amp;L'!E695)/sum('DTC - P&amp;L'!E111,'DTC - P&amp;L'!E115)</f>
        <v>324.5986253</v>
      </c>
      <c r="F221" s="99">
        <f>(F12-'DTC - P&amp;L'!F695)/sum('DTC - P&amp;L'!F111,'DTC - P&amp;L'!F115)</f>
        <v>340.1624615</v>
      </c>
      <c r="G221" s="99">
        <f>(G12-'DTC - P&amp;L'!G695)/sum('DTC - P&amp;L'!G111,'DTC - P&amp;L'!G115)</f>
        <v>369.6131579</v>
      </c>
      <c r="H221" s="99">
        <f>(H12-'DTC - P&amp;L'!H695)/sum('DTC - P&amp;L'!H111,'DTC - P&amp;L'!H115)</f>
        <v>309.6046563</v>
      </c>
      <c r="I221" s="99">
        <f>(I12-'DTC - P&amp;L'!I695)/sum('DTC - P&amp;L'!I111,'DTC - P&amp;L'!I115)</f>
        <v>325.3245279</v>
      </c>
      <c r="J221" s="99">
        <f>(J12-'DTC - P&amp;L'!J695)/sum('DTC - P&amp;L'!J111,'DTC - P&amp;L'!J115)</f>
        <v>319.9131087</v>
      </c>
      <c r="K221" s="99">
        <f>(K12-'DTC - P&amp;L'!K695)/sum('DTC - P&amp;L'!K111,'DTC - P&amp;L'!K115)</f>
        <v>316.1481905</v>
      </c>
      <c r="L221" s="99">
        <f>(L12-'DTC - P&amp;L'!L695)/sum('DTC - P&amp;L'!L111,'DTC - P&amp;L'!L115)</f>
        <v>349.1163762</v>
      </c>
      <c r="M221" s="99">
        <f>(M12-'DTC - P&amp;L'!M695)/sum('DTC - P&amp;L'!M111,'DTC - P&amp;L'!M115)</f>
        <v>339.4678833</v>
      </c>
      <c r="N221" s="99">
        <f>(N12-'DTC - P&amp;L'!N695)/sum('DTC - P&amp;L'!N111,'DTC - P&amp;L'!N115)</f>
        <v>316.7693345</v>
      </c>
      <c r="O221" s="99">
        <f>(O12-'DTC - P&amp;L'!O695)/sum('DTC - P&amp;L'!O111,'DTC - P&amp;L'!O115)</f>
        <v>315.5888281</v>
      </c>
      <c r="P221" s="99">
        <f>(P12-'DTC - P&amp;L'!P695)/sum('DTC - P&amp;L'!P111,'DTC - P&amp;L'!P115)</f>
        <v>318.7775406</v>
      </c>
      <c r="Q221" s="99">
        <f>(Q12-'DTC - P&amp;L'!Q695)/sum('DTC - P&amp;L'!Q111,'DTC - P&amp;L'!Q115)</f>
        <v>314.190619</v>
      </c>
      <c r="R221" s="99">
        <f>(R12-'DTC - P&amp;L'!R695)/sum('DTC - P&amp;L'!R111,'DTC - P&amp;L'!R115)</f>
        <v>335.1563846</v>
      </c>
      <c r="S221" s="99">
        <f>(S12-'DTC - P&amp;L'!S695)/sum('DTC - P&amp;L'!S111,'DTC - P&amp;L'!S115)</f>
        <v>352.7690794</v>
      </c>
      <c r="T221" s="99">
        <f>(T12-'DTC - P&amp;L'!T695)/sum('DTC - P&amp;L'!T111,'DTC - P&amp;L'!T115)</f>
        <v>313.5136809</v>
      </c>
      <c r="U221" s="99">
        <f>(U12-'DTC - P&amp;L'!U695)/sum('DTC - P&amp;L'!U111,'DTC - P&amp;L'!U115)</f>
        <v>313.1043355</v>
      </c>
      <c r="V221" s="99">
        <f>(V12-'DTC - P&amp;L'!V695)/sum('DTC - P&amp;L'!V111,'DTC - P&amp;L'!V115)</f>
        <v>331.095</v>
      </c>
      <c r="W221" s="99">
        <f>(W12-'DTC - P&amp;L'!W695)/sum('DTC - P&amp;L'!W111,'DTC - P&amp;L'!W115)</f>
        <v>327.5567931</v>
      </c>
      <c r="X221" s="99">
        <f>(X12-'DTC - P&amp;L'!X695)/sum('DTC - P&amp;L'!X111,'DTC - P&amp;L'!X115)</f>
        <v>333.883554</v>
      </c>
      <c r="Y221" s="99">
        <f>(Y12-'DTC - P&amp;L'!Y695)/sum('DTC - P&amp;L'!Y111,'DTC - P&amp;L'!Y115)</f>
        <v>324.6796875</v>
      </c>
      <c r="Z221" s="99">
        <f>(Z12-'DTC - P&amp;L'!Z695)/sum('DTC - P&amp;L'!Z111,'DTC - P&amp;L'!Z115)</f>
        <v>329.5862092</v>
      </c>
      <c r="AA221" s="99">
        <f>(AA12-'DTC - P&amp;L'!AA695)/sum('DTC - P&amp;L'!AA111,'DTC - P&amp;L'!AA115)</f>
        <v>333.9131421</v>
      </c>
      <c r="AB221" s="99">
        <f>(AB12-'DTC - P&amp;L'!AB695)/sum('DTC - P&amp;L'!AB111,'DTC - P&amp;L'!AB115)</f>
        <v>334.5854328</v>
      </c>
      <c r="AC221" s="99">
        <f>(AC12-'DTC - P&amp;L'!AC695)/sum('DTC - P&amp;L'!AC111,'DTC - P&amp;L'!AC115)</f>
        <v>309.7467628</v>
      </c>
      <c r="AD221" s="99">
        <f>(AD12-'DTC - P&amp;L'!AD695)/sum('DTC - P&amp;L'!AD111,'DTC - P&amp;L'!AD115)</f>
        <v>309.5829409</v>
      </c>
      <c r="AE221" s="99">
        <f>(AE12-'DTC - P&amp;L'!AE695)/sum('DTC - P&amp;L'!AE111,'DTC - P&amp;L'!AE115)</f>
        <v>331.74875</v>
      </c>
      <c r="AF221" s="99">
        <f>(AF12-'DTC - P&amp;L'!AF695)/sum('DTC - P&amp;L'!AF111,'DTC - P&amp;L'!AF115)</f>
        <v>327.6003247</v>
      </c>
    </row>
    <row r="222" hidden="1" outlineLevel="1">
      <c r="A222" s="96" t="s">
        <v>209</v>
      </c>
      <c r="B222" s="98">
        <f>((B13+B29)-'DTC US&amp;CA - P&amp;L'!B667)/sum('DTC US&amp;CA - P&amp;L'!B79,'DTC US&amp;CA - P&amp;L'!B83)</f>
        <v>312.34</v>
      </c>
      <c r="C222" s="98">
        <f>((C13+C29)-'DTC US&amp;CA - P&amp;L'!C667)/sum('DTC US&amp;CA - P&amp;L'!C79,'DTC US&amp;CA - P&amp;L'!C83)</f>
        <v>325.3547059</v>
      </c>
      <c r="D222" s="98">
        <f>((D13+D29)-'DTC US&amp;CA - P&amp;L'!D667)/sum('DTC US&amp;CA - P&amp;L'!D79,'DTC US&amp;CA - P&amp;L'!D83)</f>
        <v>310.7152174</v>
      </c>
      <c r="E222" s="98">
        <f>((E13+E29)-'DTC US&amp;CA - P&amp;L'!E667)/sum('DTC US&amp;CA - P&amp;L'!E79,'DTC US&amp;CA - P&amp;L'!E83)</f>
        <v>323.511875</v>
      </c>
      <c r="F222" s="98">
        <f>((F13+F29)-'DTC US&amp;CA - P&amp;L'!F667)/sum('DTC US&amp;CA - P&amp;L'!F79,'DTC US&amp;CA - P&amp;L'!F83)</f>
        <v>340.7871429</v>
      </c>
      <c r="G222" s="98">
        <f>((G13+G29)-'DTC US&amp;CA - P&amp;L'!G667)/sum('DTC US&amp;CA - P&amp;L'!G79,'DTC US&amp;CA - P&amp;L'!G83)</f>
        <v>369.6131579</v>
      </c>
      <c r="H222" s="98">
        <f>((H13+H29)-'DTC US&amp;CA - P&amp;L'!H667)/sum('DTC US&amp;CA - P&amp;L'!H79,'DTC US&amp;CA - P&amp;L'!H83)</f>
        <v>301.814</v>
      </c>
      <c r="I222" s="98">
        <f>((I13+I29)-'DTC US&amp;CA - P&amp;L'!I667)/sum('DTC US&amp;CA - P&amp;L'!I79,'DTC US&amp;CA - P&amp;L'!I83)</f>
        <v>316.1807143</v>
      </c>
      <c r="J222" s="98">
        <f>((J13+J29)-'DTC US&amp;CA - P&amp;L'!J667)/sum('DTC US&amp;CA - P&amp;L'!J79,'DTC US&amp;CA - P&amp;L'!J83)</f>
        <v>318.4210526</v>
      </c>
      <c r="K222" s="98">
        <f>((K13+K29)-'DTC US&amp;CA - P&amp;L'!K667)/sum('DTC US&amp;CA - P&amp;L'!K79,'DTC US&amp;CA - P&amp;L'!K83)</f>
        <v>313.3261905</v>
      </c>
      <c r="L222" s="98">
        <f>((L13+L29)-'DTC US&amp;CA - P&amp;L'!L667)/sum('DTC US&amp;CA - P&amp;L'!L79,'DTC US&amp;CA - P&amp;L'!L83)</f>
        <v>337.16625</v>
      </c>
      <c r="M222" s="98">
        <f>((M13+M29)-'DTC US&amp;CA - P&amp;L'!M667)/sum('DTC US&amp;CA - P&amp;L'!M79,'DTC US&amp;CA - P&amp;L'!M83)</f>
        <v>338.5015385</v>
      </c>
      <c r="N222" s="98">
        <f>((N13+N29)-'DTC US&amp;CA - P&amp;L'!N667)/sum('DTC US&amp;CA - P&amp;L'!N79,'DTC US&amp;CA - P&amp;L'!N83)</f>
        <v>316.3335</v>
      </c>
      <c r="O222" s="98">
        <f>((O13+O29)-'DTC US&amp;CA - P&amp;L'!O667)/sum('DTC US&amp;CA - P&amp;L'!O79,'DTC US&amp;CA - P&amp;L'!O83)</f>
        <v>306.92</v>
      </c>
      <c r="P222" s="98">
        <f>((P13+P29)-'DTC US&amp;CA - P&amp;L'!P667)/sum('DTC US&amp;CA - P&amp;L'!P79,'DTC US&amp;CA - P&amp;L'!P83)</f>
        <v>317.5506667</v>
      </c>
      <c r="Q222" s="98">
        <f>((Q13+Q29)-'DTC US&amp;CA - P&amp;L'!Q667)/sum('DTC US&amp;CA - P&amp;L'!Q79,'DTC US&amp;CA - P&amp;L'!Q83)</f>
        <v>313.1631579</v>
      </c>
      <c r="R222" s="98">
        <f>((R13+R29)-'DTC US&amp;CA - P&amp;L'!R667)/sum('DTC US&amp;CA - P&amp;L'!R79,'DTC US&amp;CA - P&amp;L'!R83)</f>
        <v>327.7119231</v>
      </c>
      <c r="S222" s="98">
        <f>((S13+S29)-'DTC US&amp;CA - P&amp;L'!S667)/sum('DTC US&amp;CA - P&amp;L'!S79,'DTC US&amp;CA - P&amp;L'!S83)</f>
        <v>353.5663636</v>
      </c>
      <c r="T222" s="98">
        <f>((T13+T29)-'DTC US&amp;CA - P&amp;L'!T667)/sum('DTC US&amp;CA - P&amp;L'!T79,'DTC US&amp;CA - P&amp;L'!T83)</f>
        <v>311.5068571</v>
      </c>
      <c r="U222" s="98">
        <f>((U13+U29)-'DTC US&amp;CA - P&amp;L'!U667)/sum('DTC US&amp;CA - P&amp;L'!U79,'DTC US&amp;CA - P&amp;L'!U83)</f>
        <v>311.1887097</v>
      </c>
      <c r="V222" s="98">
        <f>((V13+V29)-'DTC US&amp;CA - P&amp;L'!V667)/sum('DTC US&amp;CA - P&amp;L'!V79,'DTC US&amp;CA - P&amp;L'!V83)</f>
        <v>323.7774074</v>
      </c>
      <c r="W222" s="98">
        <f>((W13+W29)-'DTC US&amp;CA - P&amp;L'!W667)/sum('DTC US&amp;CA - P&amp;L'!W79,'DTC US&amp;CA - P&amp;L'!W83)</f>
        <v>323.1878182</v>
      </c>
      <c r="X222" s="98">
        <f>((X13+X29)-'DTC US&amp;CA - P&amp;L'!X667)/sum('DTC US&amp;CA - P&amp;L'!X79,'DTC US&amp;CA - P&amp;L'!X83)</f>
        <v>330.28</v>
      </c>
      <c r="Y222" s="98">
        <f>((Y13+Y29)-'DTC US&amp;CA - P&amp;L'!Y667)/sum('DTC US&amp;CA - P&amp;L'!Y79,'DTC US&amp;CA - P&amp;L'!Y83)</f>
        <v>324.6796875</v>
      </c>
      <c r="Z222" s="98">
        <f>((Z13+Z29)-'DTC US&amp;CA - P&amp;L'!Z667)/sum('DTC US&amp;CA - P&amp;L'!Z79,'DTC US&amp;CA - P&amp;L'!Z83)</f>
        <v>328.0802326</v>
      </c>
      <c r="AA222" s="98">
        <f>((AA13+AA29)-'DTC US&amp;CA - P&amp;L'!AA667)/sum('DTC US&amp;CA - P&amp;L'!AA79,'DTC US&amp;CA - P&amp;L'!AA83)</f>
        <v>329.12925</v>
      </c>
      <c r="AB222" s="98">
        <f>((AB13+AB29)-'DTC US&amp;CA - P&amp;L'!AB667)/sum('DTC US&amp;CA - P&amp;L'!AB79,'DTC US&amp;CA - P&amp;L'!AB83)</f>
        <v>329.505</v>
      </c>
      <c r="AC222" s="98">
        <f>((AC13+AC29)-'DTC US&amp;CA - P&amp;L'!AC667)/sum('DTC US&amp;CA - P&amp;L'!AC79,'DTC US&amp;CA - P&amp;L'!AC83)</f>
        <v>308.41275</v>
      </c>
      <c r="AD222" s="98">
        <f>((AD13+AD29)-'DTC US&amp;CA - P&amp;L'!AD667)/sum('DTC US&amp;CA - P&amp;L'!AD79,'DTC US&amp;CA - P&amp;L'!AD83)</f>
        <v>307.5391176</v>
      </c>
      <c r="AE222" s="98">
        <f>((AE13+AE29)-'DTC US&amp;CA - P&amp;L'!AE667)/sum('DTC US&amp;CA - P&amp;L'!AE79,'DTC US&amp;CA - P&amp;L'!AE83)</f>
        <v>331.74875</v>
      </c>
      <c r="AF222" s="98">
        <f>((AF13+AF29)-'DTC US&amp;CA - P&amp;L'!AF667)/sum('DTC US&amp;CA - P&amp;L'!AF79,'DTC US&amp;CA - P&amp;L'!AF83)</f>
        <v>318.5773333</v>
      </c>
    </row>
    <row r="223" hidden="1" outlineLevel="1">
      <c r="A223" s="96" t="s">
        <v>210</v>
      </c>
      <c r="B223" s="98">
        <f>((B21+B30)-'DTC EU - P&amp;L'!B642)/sum('DTC EU - P&amp;L'!B75,'DTC EU - P&amp;L'!B79)</f>
        <v>306.6712875</v>
      </c>
      <c r="C223" s="98">
        <f>((C21+C30)-'DTC EU - P&amp;L'!C642)/sum('DTC EU - P&amp;L'!C75,'DTC EU - P&amp;L'!C79)</f>
        <v>339.4115375</v>
      </c>
      <c r="D223" s="98">
        <f>((D21+D30)-'DTC EU - P&amp;L'!D642)/sum('DTC EU - P&amp;L'!D75,'DTC EU - P&amp;L'!D79)</f>
        <v>433.727705</v>
      </c>
      <c r="E223" s="98">
        <f>((E21+E30)-'DTC EU - P&amp;L'!E642)/sum('DTC EU - P&amp;L'!E75,'DTC EU - P&amp;L'!E79)</f>
        <v>341.98663</v>
      </c>
      <c r="F223" s="98">
        <f>((F21+F30)-'DTC EU - P&amp;L'!F642)/sum('DTC EU - P&amp;L'!F75,'DTC EU - P&amp;L'!F79)</f>
        <v>335.7896917</v>
      </c>
      <c r="G223" s="98" t="str">
        <f>((G21+G30)-'DTC EU - P&amp;L'!G642)/sum('DTC EU - P&amp;L'!G75,'DTC EU - P&amp;L'!G79)</f>
        <v>#DIV/0!</v>
      </c>
      <c r="H223" s="98">
        <f>((H21+H30)-'DTC EU - P&amp;L'!H642)/sum('DTC EU - P&amp;L'!H75,'DTC EU - P&amp;L'!H79)</f>
        <v>426.4645</v>
      </c>
      <c r="I223" s="98">
        <f>((I21+I30)-'DTC EU - P&amp;L'!I642)/sum('DTC EU - P&amp;L'!I75,'DTC EU - P&amp;L'!I79)</f>
        <v>367.9956583</v>
      </c>
      <c r="J223" s="98">
        <f>((J21+J30)-'DTC EU - P&amp;L'!J642)/sum('DTC EU - P&amp;L'!J75,'DTC EU - P&amp;L'!J79)</f>
        <v>327.000375</v>
      </c>
      <c r="K223" s="98" t="str">
        <f>((K21+K30)-'DTC EU - P&amp;L'!K642)/sum('DTC EU - P&amp;L'!K75,'DTC EU - P&amp;L'!K79)</f>
        <v>#DIV/0!</v>
      </c>
      <c r="L223" s="98">
        <f>((L21+L30)-'DTC EU - P&amp;L'!L642)/sum('DTC EU - P&amp;L'!L75,'DTC EU - P&amp;L'!L79)</f>
        <v>540.318395</v>
      </c>
      <c r="M223" s="98">
        <f>((M21+M30)-'DTC EU - P&amp;L'!M642)/sum('DTC EU - P&amp;L'!M75,'DTC EU - P&amp;L'!M79)</f>
        <v>364.59285</v>
      </c>
      <c r="N223" s="98">
        <f>((N21+N30)-'DTC EU - P&amp;L'!N642)/sum('DTC EU - P&amp;L'!N75,'DTC EU - P&amp;L'!N79)</f>
        <v>321.12768</v>
      </c>
      <c r="O223" s="98">
        <f>((O21+O30)-'DTC EU - P&amp;L'!O642)/sum('DTC EU - P&amp;L'!O75,'DTC EU - P&amp;L'!O79)</f>
        <v>514.971875</v>
      </c>
      <c r="P223" s="98">
        <f>((P21+P30)-'DTC EU - P&amp;L'!P642)/sum('DTC EU - P&amp;L'!P75,'DTC EU - P&amp;L'!P79)</f>
        <v>337.18065</v>
      </c>
      <c r="Q223" s="98">
        <f>((Q21+Q30)-'DTC EU - P&amp;L'!Q642)/sum('DTC EU - P&amp;L'!Q75,'DTC EU - P&amp;L'!Q79)</f>
        <v>323.9515</v>
      </c>
      <c r="R223" s="98" t="str">
        <f>((R21+R30)-'DTC EU - P&amp;L'!R642)/sum('DTC EU - P&amp;L'!R75,'DTC EU - P&amp;L'!R79)</f>
        <v>#DIV/0!</v>
      </c>
      <c r="S223" s="98">
        <f>((S21+S30)-'DTC EU - P&amp;L'!S642)/sum('DTC EU - P&amp;L'!S75,'DTC EU - P&amp;L'!S79)</f>
        <v>348.3840163</v>
      </c>
      <c r="T223" s="98">
        <f>((T21+T30)-'DTC EU - P&amp;L'!T642)/sum('DTC EU - P&amp;L'!T75,'DTC EU - P&amp;L'!T79)</f>
        <v>336.926625</v>
      </c>
      <c r="U223" s="98" t="str">
        <f>((U21+U30)-'DTC EU - P&amp;L'!U642)/sum('DTC EU - P&amp;L'!U75,'DTC EU - P&amp;L'!U79)</f>
        <v>#DIV/0!</v>
      </c>
      <c r="V223" s="98">
        <f>((V21+V30)-'DTC EU - P&amp;L'!V642)/sum('DTC EU - P&amp;L'!V75,'DTC EU - P&amp;L'!V79)</f>
        <v>528.67</v>
      </c>
      <c r="W223" s="98">
        <f>((W21+W30)-'DTC EU - P&amp;L'!W642)/sum('DTC EU - P&amp;L'!W75,'DTC EU - P&amp;L'!W79)</f>
        <v>375.6155172</v>
      </c>
      <c r="X223" s="98">
        <f>((X21+X30)-'DTC EU - P&amp;L'!X642)/sum('DTC EU - P&amp;L'!X75,'DTC EU - P&amp;L'!X79)</f>
        <v>366.31554</v>
      </c>
      <c r="Y223" s="98" t="str">
        <f>((Y21+Y30)-'DTC EU - P&amp;L'!Y642)/sum('DTC EU - P&amp;L'!Y75,'DTC EU - P&amp;L'!Y79)</f>
        <v>#DIV/0!</v>
      </c>
      <c r="Z223" s="98">
        <f>((Z21+Z30)-'DTC EU - P&amp;L'!Z642)/sum('DTC EU - P&amp;L'!Z75,'DTC EU - P&amp;L'!Z79)</f>
        <v>351.171875</v>
      </c>
      <c r="AA223" s="98">
        <f>((AA21+AA30)-'DTC EU - P&amp;L'!AA642)/sum('DTC EU - P&amp;L'!AA75,'DTC EU - P&amp;L'!AA79)</f>
        <v>429.590985</v>
      </c>
      <c r="AB223" s="98">
        <f>((AB21+AB30)-'DTC EU - P&amp;L'!AB642)/sum('DTC EU - P&amp;L'!AB75,'DTC EU - P&amp;L'!AB79)</f>
        <v>377.7691113</v>
      </c>
      <c r="AC223" s="98">
        <f>((AC21+AC30)-'DTC EU - P&amp;L'!AC642)/sum('DTC EU - P&amp;L'!AC75,'DTC EU - P&amp;L'!AC79)</f>
        <v>327.5336</v>
      </c>
      <c r="AD223" s="98" t="str">
        <f>((AD21+AD30)-'DTC EU - P&amp;L'!AD642)/sum('DTC EU - P&amp;L'!AD75,'DTC EU - P&amp;L'!AD79)</f>
        <v>#DIV/0!</v>
      </c>
      <c r="AE223" s="98" t="str">
        <f>((AE21+AE30)-'DTC EU - P&amp;L'!AE642)/sum('DTC EU - P&amp;L'!AE75,'DTC EU - P&amp;L'!AE79)</f>
        <v>#DIV/0!</v>
      </c>
      <c r="AF223" s="98">
        <f>((AF21+AF30)-'DTC EU - P&amp;L'!AF642)/sum('DTC EU - P&amp;L'!AF75,'DTC EU - P&amp;L'!AF79)</f>
        <v>462.945195</v>
      </c>
    </row>
    <row r="224" collapsed="1">
      <c r="A224" s="35" t="s">
        <v>211</v>
      </c>
      <c r="B224" s="99">
        <f>'DTC - P&amp;L'!B695/sum('DTC - P&amp;L'!B143,'DTC - P&amp;L'!B147)</f>
        <v>2527.467484</v>
      </c>
      <c r="C224" s="99">
        <f>'DTC - P&amp;L'!C695/sum('DTC - P&amp;L'!C143,'DTC - P&amp;L'!C147)</f>
        <v>747.858</v>
      </c>
      <c r="D224" s="99">
        <f>'DTC - P&amp;L'!D695/sum('DTC - P&amp;L'!D143,'DTC - P&amp;L'!D147)</f>
        <v>867.3366667</v>
      </c>
      <c r="E224" s="99">
        <f>'DTC - P&amp;L'!E695/sum('DTC - P&amp;L'!E143,'DTC - P&amp;L'!E147)</f>
        <v>2383.72</v>
      </c>
      <c r="F224" s="99">
        <f>'DTC - P&amp;L'!F695/sum('DTC - P&amp;L'!F143,'DTC - P&amp;L'!F147)</f>
        <v>1063.180642</v>
      </c>
      <c r="G224" s="99">
        <f>'DTC - P&amp;L'!G695/sum('DTC - P&amp;L'!G143,'DTC - P&amp;L'!G147)</f>
        <v>327.7575</v>
      </c>
      <c r="H224" s="99">
        <f>'DTC - P&amp;L'!H695/sum('DTC - P&amp;L'!H143,'DTC - P&amp;L'!H147)</f>
        <v>2261.43</v>
      </c>
      <c r="I224" s="99">
        <f>'DTC - P&amp;L'!I695/sum('DTC - P&amp;L'!I143,'DTC - P&amp;L'!I147)</f>
        <v>1019.617788</v>
      </c>
      <c r="J224" s="99">
        <f>'DTC - P&amp;L'!J695/sum('DTC - P&amp;L'!J143,'DTC - P&amp;L'!J147)</f>
        <v>816.286687</v>
      </c>
      <c r="K224" s="99">
        <f>'DTC - P&amp;L'!K695/sum('DTC - P&amp;L'!K143,'DTC - P&amp;L'!K147)</f>
        <v>721.895</v>
      </c>
      <c r="L224" s="99">
        <f>'DTC - P&amp;L'!L695/sum('DTC - P&amp;L'!L143,'DTC - P&amp;L'!L147)</f>
        <v>863.19</v>
      </c>
      <c r="M224" s="99">
        <f>'DTC - P&amp;L'!M695/sum('DTC - P&amp;L'!M143,'DTC - P&amp;L'!M147)</f>
        <v>824.5365592</v>
      </c>
      <c r="N224" s="99">
        <f>'DTC - P&amp;L'!N695/sum('DTC - P&amp;L'!N143,'DTC - P&amp;L'!N147)</f>
        <v>669.1633333</v>
      </c>
      <c r="O224" s="99">
        <f>'DTC - P&amp;L'!O695/sum('DTC - P&amp;L'!O143,'DTC - P&amp;L'!O147)</f>
        <v>931.8904938</v>
      </c>
      <c r="P224" s="99">
        <f>'DTC - P&amp;L'!P695/sum('DTC - P&amp;L'!P143,'DTC - P&amp;L'!P147)</f>
        <v>839.27895</v>
      </c>
      <c r="Q224" s="99">
        <f>'DTC - P&amp;L'!Q695/sum('DTC - P&amp;L'!Q143,'DTC - P&amp;L'!Q147)</f>
        <v>757.2333333</v>
      </c>
      <c r="R224" s="99">
        <f>'DTC - P&amp;L'!R695/sum('DTC - P&amp;L'!R143,'DTC - P&amp;L'!R147)</f>
        <v>829.295</v>
      </c>
      <c r="S224" s="99">
        <f>'DTC - P&amp;L'!S695/sum('DTC - P&amp;L'!S143,'DTC - P&amp;L'!S147)</f>
        <v>621.4525</v>
      </c>
      <c r="T224" s="99">
        <f>'DTC - P&amp;L'!T695/sum('DTC - P&amp;L'!T143,'DTC - P&amp;L'!T147)</f>
        <v>1398.705</v>
      </c>
      <c r="U224" s="99">
        <f>'DTC - P&amp;L'!U695/sum('DTC - P&amp;L'!U143,'DTC - P&amp;L'!U147)</f>
        <v>445.48138</v>
      </c>
      <c r="V224" s="99">
        <f>'DTC - P&amp;L'!V695/sum('DTC - P&amp;L'!V143,'DTC - P&amp;L'!V147)</f>
        <v>545.28</v>
      </c>
      <c r="W224" s="99">
        <f>'DTC - P&amp;L'!W695/sum('DTC - P&amp;L'!W143,'DTC - P&amp;L'!W147)</f>
        <v>990.5963468</v>
      </c>
      <c r="X224" s="99">
        <f>'DTC - P&amp;L'!X695/sum('DTC - P&amp;L'!X143,'DTC - P&amp;L'!X147)</f>
        <v>642.122</v>
      </c>
      <c r="Y224" s="99">
        <f>'DTC - P&amp;L'!Y695/sum('DTC - P&amp;L'!Y143,'DTC - P&amp;L'!Y147)</f>
        <v>879.02</v>
      </c>
      <c r="Z224" s="99">
        <f>'DTC - P&amp;L'!Z695/sum('DTC - P&amp;L'!Z143,'DTC - P&amp;L'!Z147)</f>
        <v>678.978</v>
      </c>
      <c r="AA224" s="99">
        <f>'DTC - P&amp;L'!AA695/sum('DTC - P&amp;L'!AA143,'DTC - P&amp;L'!AA147)</f>
        <v>1103.5575</v>
      </c>
      <c r="AB224" s="99">
        <f>'DTC - P&amp;L'!AB695/sum('DTC - P&amp;L'!AB143,'DTC - P&amp;L'!AB147)</f>
        <v>574.24</v>
      </c>
      <c r="AC224" s="99">
        <f>'DTC - P&amp;L'!AC695/sum('DTC - P&amp;L'!AC143,'DTC - P&amp;L'!AC147)</f>
        <v>734.79</v>
      </c>
      <c r="AD224" s="99">
        <f>'DTC - P&amp;L'!AD695/sum('DTC - P&amp;L'!AD143,'DTC - P&amp;L'!AD147)</f>
        <v>516.8625</v>
      </c>
      <c r="AE224" s="99">
        <f>'DTC - P&amp;L'!AE695/sum('DTC - P&amp;L'!AE143,'DTC - P&amp;L'!AE147)</f>
        <v>5425.858</v>
      </c>
      <c r="AF224" s="99">
        <f>'DTC - P&amp;L'!AF695/sum('DTC - P&amp;L'!AF143,'DTC - P&amp;L'!AF147)</f>
        <v>524.48125</v>
      </c>
    </row>
    <row r="225" hidden="1" outlineLevel="1">
      <c r="A225" s="96" t="s">
        <v>212</v>
      </c>
      <c r="B225" s="98">
        <f>'DTC US&amp;CA - P&amp;L'!B667/sum('DTC US&amp;CA - P&amp;L'!B111,'DTC US&amp;CA - P&amp;L'!B115)</f>
        <v>2469.395</v>
      </c>
      <c r="C225" s="98">
        <f>'DTC US&amp;CA - P&amp;L'!C667/sum('DTC US&amp;CA - P&amp;L'!C111,'DTC US&amp;CA - P&amp;L'!C115)</f>
        <v>747.858</v>
      </c>
      <c r="D225" s="98">
        <f>'DTC US&amp;CA - P&amp;L'!D667/sum('DTC US&amp;CA - P&amp;L'!D111,'DTC US&amp;CA - P&amp;L'!D115)</f>
        <v>867.3366667</v>
      </c>
      <c r="E225" s="98">
        <f>'DTC US&amp;CA - P&amp;L'!E667/sum('DTC US&amp;CA - P&amp;L'!E111,'DTC US&amp;CA - P&amp;L'!E115)</f>
        <v>2383.72</v>
      </c>
      <c r="F225" s="98">
        <f>'DTC US&amp;CA - P&amp;L'!F667/sum('DTC US&amp;CA - P&amp;L'!F111,'DTC US&amp;CA - P&amp;L'!F115)</f>
        <v>1010.46</v>
      </c>
      <c r="G225" s="98">
        <f>'DTC US&amp;CA - P&amp;L'!G667/sum('DTC US&amp;CA - P&amp;L'!G111,'DTC US&amp;CA - P&amp;L'!G115)</f>
        <v>327.7575</v>
      </c>
      <c r="H225" s="98">
        <f>'DTC US&amp;CA - P&amp;L'!H667/sum('DTC US&amp;CA - P&amp;L'!H111,'DTC US&amp;CA - P&amp;L'!H115)</f>
        <v>2261.43</v>
      </c>
      <c r="I225" s="98">
        <f>'DTC US&amp;CA - P&amp;L'!I667/sum('DTC US&amp;CA - P&amp;L'!I111,'DTC US&amp;CA - P&amp;L'!I115)</f>
        <v>984.7166667</v>
      </c>
      <c r="J225" s="98">
        <f>'DTC US&amp;CA - P&amp;L'!J667/sum('DTC US&amp;CA - P&amp;L'!J111,'DTC US&amp;CA - P&amp;L'!J115)</f>
        <v>795.472</v>
      </c>
      <c r="K225" s="98">
        <f>'DTC US&amp;CA - P&amp;L'!K667/sum('DTC US&amp;CA - P&amp;L'!K111,'DTC US&amp;CA - P&amp;L'!K115)</f>
        <v>721.895</v>
      </c>
      <c r="L225" s="98">
        <f>'DTC US&amp;CA - P&amp;L'!L667/sum('DTC US&amp;CA - P&amp;L'!L111,'DTC US&amp;CA - P&amp;L'!L115)</f>
        <v>863.19</v>
      </c>
      <c r="M225" s="98">
        <f>'DTC US&amp;CA - P&amp;L'!M667/sum('DTC US&amp;CA - P&amp;L'!M111,'DTC US&amp;CA - P&amp;L'!M115)</f>
        <v>782.774</v>
      </c>
      <c r="N225" s="98">
        <f>'DTC US&amp;CA - P&amp;L'!N667/sum('DTC US&amp;CA - P&amp;L'!N111,'DTC US&amp;CA - P&amp;L'!N115)</f>
        <v>669.1633333</v>
      </c>
      <c r="O225" s="98">
        <f>'DTC US&amp;CA - P&amp;L'!O667/sum('DTC US&amp;CA - P&amp;L'!O111,'DTC US&amp;CA - P&amp;L'!O115)</f>
        <v>810.0525</v>
      </c>
      <c r="P225" s="98">
        <f>'DTC US&amp;CA - P&amp;L'!P667/sum('DTC US&amp;CA - P&amp;L'!P111,'DTC US&amp;CA - P&amp;L'!P115)</f>
        <v>825.4966667</v>
      </c>
      <c r="Q225" s="98">
        <f>'DTC US&amp;CA - P&amp;L'!Q667/sum('DTC US&amp;CA - P&amp;L'!Q111,'DTC US&amp;CA - P&amp;L'!Q115)</f>
        <v>757.2333333</v>
      </c>
      <c r="R225" s="98">
        <f>'DTC US&amp;CA - P&amp;L'!R667/sum('DTC US&amp;CA - P&amp;L'!R111,'DTC US&amp;CA - P&amp;L'!R115)</f>
        <v>829.295</v>
      </c>
      <c r="S225" s="98">
        <f>'DTC US&amp;CA - P&amp;L'!S667/sum('DTC US&amp;CA - P&amp;L'!S111,'DTC US&amp;CA - P&amp;L'!S115)</f>
        <v>621.4525</v>
      </c>
      <c r="T225" s="98">
        <f>'DTC US&amp;CA - P&amp;L'!T667/sum('DTC US&amp;CA - P&amp;L'!T111,'DTC US&amp;CA - P&amp;L'!T115)</f>
        <v>1398.705</v>
      </c>
      <c r="U225" s="98">
        <f>'DTC US&amp;CA - P&amp;L'!U667/sum('DTC US&amp;CA - P&amp;L'!U111,'DTC US&amp;CA - P&amp;L'!U115)</f>
        <v>463.9933333</v>
      </c>
      <c r="V225" s="98">
        <f>'DTC US&amp;CA - P&amp;L'!V667/sum('DTC US&amp;CA - P&amp;L'!V111,'DTC US&amp;CA - P&amp;L'!V115)</f>
        <v>545.28</v>
      </c>
      <c r="W225" s="98">
        <f>'DTC US&amp;CA - P&amp;L'!W667/sum('DTC US&amp;CA - P&amp;L'!W111,'DTC US&amp;CA - P&amp;L'!W115)</f>
        <v>964.47</v>
      </c>
      <c r="X225" s="98">
        <f>'DTC US&amp;CA - P&amp;L'!X667/sum('DTC US&amp;CA - P&amp;L'!X111,'DTC US&amp;CA - P&amp;L'!X115)</f>
        <v>642.122</v>
      </c>
      <c r="Y225" s="98">
        <f>'DTC US&amp;CA - P&amp;L'!Y667/sum('DTC US&amp;CA - P&amp;L'!Y111,'DTC US&amp;CA - P&amp;L'!Y115)</f>
        <v>879.02</v>
      </c>
      <c r="Z225" s="98">
        <f>'DTC US&amp;CA - P&amp;L'!Z667/sum('DTC US&amp;CA - P&amp;L'!Z111,'DTC US&amp;CA - P&amp;L'!Z115)</f>
        <v>678.978</v>
      </c>
      <c r="AA225" s="98">
        <f>'DTC US&amp;CA - P&amp;L'!AA667/sum('DTC US&amp;CA - P&amp;L'!AA111,'DTC US&amp;CA - P&amp;L'!AA115)</f>
        <v>1103.5575</v>
      </c>
      <c r="AB225" s="98">
        <f>'DTC US&amp;CA - P&amp;L'!AB667/sum('DTC US&amp;CA - P&amp;L'!AB111,'DTC US&amp;CA - P&amp;L'!AB115)</f>
        <v>574.24</v>
      </c>
      <c r="AC225" s="98">
        <f>'DTC US&amp;CA - P&amp;L'!AC667/sum('DTC US&amp;CA - P&amp;L'!AC111,'DTC US&amp;CA - P&amp;L'!AC115)</f>
        <v>734.79</v>
      </c>
      <c r="AD225" s="98">
        <f>'DTC US&amp;CA - P&amp;L'!AD667/sum('DTC US&amp;CA - P&amp;L'!AD111,'DTC US&amp;CA - P&amp;L'!AD115)</f>
        <v>516.8625</v>
      </c>
      <c r="AE225" s="98">
        <f>'DTC US&amp;CA - P&amp;L'!AE667/sum('DTC US&amp;CA - P&amp;L'!AE111,'DTC US&amp;CA - P&amp;L'!AE115)</f>
        <v>5425.858</v>
      </c>
      <c r="AF225" s="98">
        <f>'DTC US&amp;CA - P&amp;L'!AF667/sum('DTC US&amp;CA - P&amp;L'!AF111,'DTC US&amp;CA - P&amp;L'!AF115)</f>
        <v>524.48125</v>
      </c>
    </row>
    <row r="226" hidden="1" outlineLevel="1">
      <c r="A226" s="96" t="s">
        <v>213</v>
      </c>
      <c r="B226" s="98" t="str">
        <f>'DTC EU - P&amp;L'!B642/sum('DTC EU - P&amp;L'!B104,'DTC EU - P&amp;L'!B108)</f>
        <v>#DIV/0!</v>
      </c>
      <c r="C226" s="98" t="str">
        <f>'DTC EU - P&amp;L'!C642/sum('DTC EU - P&amp;L'!C104,'DTC EU - P&amp;L'!C108)</f>
        <v>#DIV/0!</v>
      </c>
      <c r="D226" s="98" t="str">
        <f>'DTC EU - P&amp;L'!D642/sum('DTC EU - P&amp;L'!D104,'DTC EU - P&amp;L'!D108)</f>
        <v>#DIV/0!</v>
      </c>
      <c r="E226" s="98" t="str">
        <f>'DTC EU - P&amp;L'!E642/sum('DTC EU - P&amp;L'!E104,'DTC EU - P&amp;L'!E108)</f>
        <v>#DIV/0!</v>
      </c>
      <c r="F226" s="98" t="str">
        <f>'DTC EU - P&amp;L'!F642/sum('DTC EU - P&amp;L'!F104,'DTC EU - P&amp;L'!F108)</f>
        <v>#DIV/0!</v>
      </c>
      <c r="G226" s="98" t="str">
        <f>'DTC EU - P&amp;L'!G642/sum('DTC EU - P&amp;L'!G104,'DTC EU - P&amp;L'!G108)</f>
        <v>#DIV/0!</v>
      </c>
      <c r="H226" s="98" t="str">
        <f>'DTC EU - P&amp;L'!H642/sum('DTC EU - P&amp;L'!H104,'DTC EU - P&amp;L'!H108)</f>
        <v>#DIV/0!</v>
      </c>
      <c r="I226" s="98" t="str">
        <f>'DTC EU - P&amp;L'!I642/sum('DTC EU - P&amp;L'!I104,'DTC EU - P&amp;L'!I108)</f>
        <v>#DIV/0!</v>
      </c>
      <c r="J226" s="98" t="str">
        <f>'DTC EU - P&amp;L'!J642/sum('DTC EU - P&amp;L'!J104,'DTC EU - P&amp;L'!J108)</f>
        <v>#DIV/0!</v>
      </c>
      <c r="K226" s="98" t="str">
        <f>'DTC EU - P&amp;L'!K642/sum('DTC EU - P&amp;L'!K104,'DTC EU - P&amp;L'!K108)</f>
        <v>#DIV/0!</v>
      </c>
      <c r="L226" s="98" t="str">
        <f>'DTC EU - P&amp;L'!L642/sum('DTC EU - P&amp;L'!L104,'DTC EU - P&amp;L'!L108)</f>
        <v>#DIV/0!</v>
      </c>
      <c r="M226" s="98" t="str">
        <f>'DTC EU - P&amp;L'!M642/sum('DTC EU - P&amp;L'!M104,'DTC EU - P&amp;L'!M108)</f>
        <v>#DIV/0!</v>
      </c>
      <c r="N226" s="98" t="str">
        <f>'DTC EU - P&amp;L'!N642/sum('DTC EU - P&amp;L'!N104,'DTC EU - P&amp;L'!N108)</f>
        <v>#DIV/0!</v>
      </c>
      <c r="O226" s="98" t="str">
        <f>'DTC EU - P&amp;L'!O642/sum('DTC EU - P&amp;L'!O104,'DTC EU - P&amp;L'!O108)</f>
        <v>#DIV/0!</v>
      </c>
      <c r="P226" s="98" t="str">
        <f>'DTC EU - P&amp;L'!P642/sum('DTC EU - P&amp;L'!P104,'DTC EU - P&amp;L'!P108)</f>
        <v>#DIV/0!</v>
      </c>
      <c r="Q226" s="98" t="str">
        <f>'DTC EU - P&amp;L'!Q642/sum('DTC EU - P&amp;L'!Q104,'DTC EU - P&amp;L'!Q108)</f>
        <v>#DIV/0!</v>
      </c>
      <c r="R226" s="98" t="str">
        <f>'DTC EU - P&amp;L'!R642/sum('DTC EU - P&amp;L'!R104,'DTC EU - P&amp;L'!R108)</f>
        <v>#DIV/0!</v>
      </c>
      <c r="S226" s="98" t="str">
        <f>'DTC EU - P&amp;L'!S642/sum('DTC EU - P&amp;L'!S104,'DTC EU - P&amp;L'!S108)</f>
        <v>#DIV/0!</v>
      </c>
      <c r="T226" s="98" t="str">
        <f>'DTC EU - P&amp;L'!T642/sum('DTC EU - P&amp;L'!T104,'DTC EU - P&amp;L'!T108)</f>
        <v>#DIV/0!</v>
      </c>
      <c r="U226" s="98">
        <f>'DTC EU - P&amp;L'!U642/sum('DTC EU - P&amp;L'!U104,'DTC EU - P&amp;L'!U108)</f>
        <v>278.8738</v>
      </c>
      <c r="V226" s="98" t="str">
        <f>'DTC EU - P&amp;L'!V642/sum('DTC EU - P&amp;L'!V104,'DTC EU - P&amp;L'!V108)</f>
        <v>#DIV/0!</v>
      </c>
      <c r="W226" s="98" t="str">
        <f>'DTC EU - P&amp;L'!W642/sum('DTC EU - P&amp;L'!W104,'DTC EU - P&amp;L'!W108)</f>
        <v>#DIV/0!</v>
      </c>
      <c r="X226" s="98" t="str">
        <f>'DTC EU - P&amp;L'!X642/sum('DTC EU - P&amp;L'!X104,'DTC EU - P&amp;L'!X108)</f>
        <v>#DIV/0!</v>
      </c>
      <c r="Y226" s="98" t="str">
        <f>'DTC EU - P&amp;L'!Y642/sum('DTC EU - P&amp;L'!Y104,'DTC EU - P&amp;L'!Y108)</f>
        <v>#DIV/0!</v>
      </c>
      <c r="Z226" s="98" t="str">
        <f>'DTC EU - P&amp;L'!Z642/sum('DTC EU - P&amp;L'!Z104,'DTC EU - P&amp;L'!Z108)</f>
        <v>#DIV/0!</v>
      </c>
      <c r="AA226" s="98" t="str">
        <f>'DTC EU - P&amp;L'!AA642/sum('DTC EU - P&amp;L'!AA104,'DTC EU - P&amp;L'!AA108)</f>
        <v>#DIV/0!</v>
      </c>
      <c r="AB226" s="98" t="str">
        <f>'DTC EU - P&amp;L'!AB642/sum('DTC EU - P&amp;L'!AB104,'DTC EU - P&amp;L'!AB108)</f>
        <v>#DIV/0!</v>
      </c>
      <c r="AC226" s="98" t="str">
        <f>'DTC EU - P&amp;L'!AC642/sum('DTC EU - P&amp;L'!AC104,'DTC EU - P&amp;L'!AC108)</f>
        <v>#DIV/0!</v>
      </c>
      <c r="AD226" s="98" t="str">
        <f>'DTC EU - P&amp;L'!AD642/sum('DTC EU - P&amp;L'!AD104,'DTC EU - P&amp;L'!AD108)</f>
        <v>#DIV/0!</v>
      </c>
      <c r="AE226" s="98" t="str">
        <f>'DTC EU - P&amp;L'!AE642/sum('DTC EU - P&amp;L'!AE104,'DTC EU - P&amp;L'!AE108)</f>
        <v>#DIV/0!</v>
      </c>
      <c r="AF226" s="98" t="str">
        <f>'DTC EU - P&amp;L'!AF642/sum('DTC EU - P&amp;L'!AF104,'DTC EU - P&amp;L'!AF108)</f>
        <v>#DIV/0!</v>
      </c>
    </row>
    <row r="227" collapsed="1">
      <c r="A227" s="93" t="s">
        <v>214</v>
      </c>
      <c r="B227" s="99">
        <f t="shared" ref="B227:AF227" si="64">B31/(B112+B118)</f>
        <v>298.725625</v>
      </c>
      <c r="C227" s="99">
        <f t="shared" si="64"/>
        <v>297.8141379</v>
      </c>
      <c r="D227" s="99">
        <f t="shared" si="64"/>
        <v>289.597619</v>
      </c>
      <c r="E227" s="99">
        <f t="shared" si="64"/>
        <v>302.745</v>
      </c>
      <c r="F227" s="99">
        <f t="shared" si="64"/>
        <v>297.2016</v>
      </c>
      <c r="G227" s="99">
        <f t="shared" si="64"/>
        <v>287.100625</v>
      </c>
      <c r="H227" s="99">
        <f t="shared" si="64"/>
        <v>246.0862644</v>
      </c>
      <c r="I227" s="99">
        <f t="shared" si="64"/>
        <v>237.0107426</v>
      </c>
      <c r="J227" s="99">
        <f t="shared" si="64"/>
        <v>248.8127523</v>
      </c>
      <c r="K227" s="99">
        <f t="shared" si="64"/>
        <v>285.5259091</v>
      </c>
      <c r="L227" s="99">
        <f t="shared" si="64"/>
        <v>292.335625</v>
      </c>
      <c r="M227" s="99">
        <f t="shared" si="64"/>
        <v>294.6934783</v>
      </c>
      <c r="N227" s="99">
        <f t="shared" si="64"/>
        <v>293.1840909</v>
      </c>
      <c r="O227" s="99">
        <f t="shared" si="64"/>
        <v>293.68</v>
      </c>
      <c r="P227" s="99">
        <f t="shared" si="64"/>
        <v>305.7333333</v>
      </c>
      <c r="Q227" s="99">
        <f t="shared" si="64"/>
        <v>357.5263636</v>
      </c>
      <c r="R227" s="99">
        <f t="shared" si="64"/>
        <v>318.2111765</v>
      </c>
      <c r="S227" s="99">
        <f t="shared" si="64"/>
        <v>323.3504545</v>
      </c>
      <c r="T227" s="99">
        <f t="shared" si="64"/>
        <v>324.1191667</v>
      </c>
      <c r="U227" s="99">
        <f t="shared" si="64"/>
        <v>340.0915</v>
      </c>
      <c r="V227" s="99">
        <f t="shared" si="64"/>
        <v>323.3626667</v>
      </c>
      <c r="W227" s="99">
        <f t="shared" si="64"/>
        <v>327.2630435</v>
      </c>
      <c r="X227" s="99">
        <f t="shared" si="64"/>
        <v>318.5259259</v>
      </c>
      <c r="Y227" s="99">
        <f t="shared" si="64"/>
        <v>320.1082143</v>
      </c>
      <c r="Z227" s="99">
        <f t="shared" si="64"/>
        <v>337.0007407</v>
      </c>
      <c r="AA227" s="99">
        <f t="shared" si="64"/>
        <v>333.3452941</v>
      </c>
      <c r="AB227" s="99">
        <f t="shared" si="64"/>
        <v>331.5871429</v>
      </c>
      <c r="AC227" s="99">
        <f t="shared" si="64"/>
        <v>323.9827586</v>
      </c>
      <c r="AD227" s="99">
        <f t="shared" si="64"/>
        <v>334.3358824</v>
      </c>
      <c r="AE227" s="99">
        <f t="shared" si="64"/>
        <v>325.7307692</v>
      </c>
      <c r="AF227" s="99">
        <f t="shared" si="64"/>
        <v>325.8005556</v>
      </c>
    </row>
    <row r="228" hidden="1" outlineLevel="1">
      <c r="A228" s="35" t="s">
        <v>215</v>
      </c>
      <c r="B228" s="75">
        <f t="shared" ref="B228:AF228" si="65">B32/B112</f>
        <v>285.1506667</v>
      </c>
      <c r="C228" s="75">
        <f t="shared" si="65"/>
        <v>287.7707143</v>
      </c>
      <c r="D228" s="75">
        <f t="shared" si="65"/>
        <v>283.064</v>
      </c>
      <c r="E228" s="75">
        <f t="shared" si="65"/>
        <v>295.3904545</v>
      </c>
      <c r="F228" s="75">
        <f t="shared" si="65"/>
        <v>293.6941667</v>
      </c>
      <c r="G228" s="75">
        <f t="shared" si="65"/>
        <v>287.100625</v>
      </c>
      <c r="H228" s="75">
        <f t="shared" si="65"/>
        <v>242.7590533</v>
      </c>
      <c r="I228" s="75">
        <f t="shared" si="65"/>
        <v>234.4090863</v>
      </c>
      <c r="J228" s="75">
        <f t="shared" si="65"/>
        <v>245.6957944</v>
      </c>
      <c r="K228" s="75">
        <f t="shared" si="65"/>
        <v>285.5259091</v>
      </c>
      <c r="L228" s="75">
        <f t="shared" si="65"/>
        <v>288.1453333</v>
      </c>
      <c r="M228" s="75">
        <f t="shared" si="65"/>
        <v>284.7015</v>
      </c>
      <c r="N228" s="75">
        <f t="shared" si="65"/>
        <v>284.1125</v>
      </c>
      <c r="O228" s="75">
        <f t="shared" si="65"/>
        <v>289.4247368</v>
      </c>
      <c r="P228" s="75">
        <f t="shared" si="65"/>
        <v>299.205</v>
      </c>
      <c r="Q228" s="75">
        <f t="shared" si="65"/>
        <v>326.7014286</v>
      </c>
      <c r="R228" s="75">
        <f t="shared" si="65"/>
        <v>313.49625</v>
      </c>
      <c r="S228" s="75">
        <f t="shared" si="65"/>
        <v>323.2704762</v>
      </c>
      <c r="T228" s="75">
        <f t="shared" si="65"/>
        <v>317.5518182</v>
      </c>
      <c r="U228" s="75">
        <f t="shared" si="65"/>
        <v>326.2223529</v>
      </c>
      <c r="V228" s="75">
        <f t="shared" si="65"/>
        <v>326.1835714</v>
      </c>
      <c r="W228" s="75">
        <f t="shared" si="65"/>
        <v>311.0476471</v>
      </c>
      <c r="X228" s="75">
        <f t="shared" si="65"/>
        <v>318.5259259</v>
      </c>
      <c r="Y228" s="75">
        <f t="shared" si="65"/>
        <v>316.8704</v>
      </c>
      <c r="Z228" s="75">
        <f t="shared" si="65"/>
        <v>328.8876</v>
      </c>
      <c r="AA228" s="75">
        <f t="shared" si="65"/>
        <v>324.272</v>
      </c>
      <c r="AB228" s="75">
        <f t="shared" si="65"/>
        <v>327.5394444</v>
      </c>
      <c r="AC228" s="75">
        <f t="shared" si="65"/>
        <v>320.336</v>
      </c>
      <c r="AD228" s="75">
        <f t="shared" si="65"/>
        <v>322.5623077</v>
      </c>
      <c r="AE228" s="75">
        <f t="shared" si="65"/>
        <v>320.64</v>
      </c>
      <c r="AF228" s="75">
        <f t="shared" si="65"/>
        <v>323.3283333</v>
      </c>
    </row>
    <row r="229" hidden="1" outlineLevel="1">
      <c r="A229" s="35" t="s">
        <v>216</v>
      </c>
      <c r="B229" s="75">
        <f t="shared" ref="B229:AF229" si="66">B38/B118</f>
        <v>502.35</v>
      </c>
      <c r="C229" s="75">
        <f t="shared" si="66"/>
        <v>579.03</v>
      </c>
      <c r="D229" s="75">
        <f t="shared" si="66"/>
        <v>420.27</v>
      </c>
      <c r="E229" s="75">
        <f t="shared" si="66"/>
        <v>383.645</v>
      </c>
      <c r="F229" s="75">
        <f t="shared" si="66"/>
        <v>381.38</v>
      </c>
      <c r="G229" s="75" t="str">
        <f t="shared" si="66"/>
        <v>#DIV/0!</v>
      </c>
      <c r="H229" s="75">
        <f t="shared" si="66"/>
        <v>358.546</v>
      </c>
      <c r="I229" s="75">
        <f t="shared" si="66"/>
        <v>339.516</v>
      </c>
      <c r="J229" s="75">
        <f t="shared" si="66"/>
        <v>415.57</v>
      </c>
      <c r="K229" s="75" t="str">
        <f t="shared" si="66"/>
        <v>#DIV/0!</v>
      </c>
      <c r="L229" s="75">
        <f t="shared" si="66"/>
        <v>355.19</v>
      </c>
      <c r="M229" s="75">
        <f t="shared" si="66"/>
        <v>361.3066667</v>
      </c>
      <c r="N229" s="75">
        <f t="shared" si="66"/>
        <v>383.9</v>
      </c>
      <c r="O229" s="75">
        <f t="shared" si="66"/>
        <v>334.105</v>
      </c>
      <c r="P229" s="75" t="str">
        <f t="shared" si="66"/>
        <v>#DIV/0!</v>
      </c>
      <c r="Q229" s="75">
        <f t="shared" si="66"/>
        <v>411.47</v>
      </c>
      <c r="R229" s="75">
        <f t="shared" si="66"/>
        <v>393.65</v>
      </c>
      <c r="S229" s="75">
        <f t="shared" si="66"/>
        <v>325.03</v>
      </c>
      <c r="T229" s="75">
        <f t="shared" si="66"/>
        <v>396.36</v>
      </c>
      <c r="U229" s="75">
        <f t="shared" si="66"/>
        <v>418.6833333</v>
      </c>
      <c r="V229" s="75">
        <f t="shared" si="66"/>
        <v>283.87</v>
      </c>
      <c r="W229" s="75">
        <f t="shared" si="66"/>
        <v>373.2066667</v>
      </c>
      <c r="X229" s="75" t="str">
        <f t="shared" si="66"/>
        <v>#DIV/0!</v>
      </c>
      <c r="Y229" s="75">
        <f t="shared" si="66"/>
        <v>347.09</v>
      </c>
      <c r="Z229" s="75">
        <f t="shared" si="66"/>
        <v>438.415</v>
      </c>
      <c r="AA229" s="75">
        <f t="shared" si="66"/>
        <v>401.395</v>
      </c>
      <c r="AB229" s="75">
        <f t="shared" si="66"/>
        <v>355.8733333</v>
      </c>
      <c r="AC229" s="75">
        <f t="shared" si="66"/>
        <v>346.775</v>
      </c>
      <c r="AD229" s="75">
        <f t="shared" si="66"/>
        <v>372.6</v>
      </c>
      <c r="AE229" s="75">
        <f t="shared" si="66"/>
        <v>353.73</v>
      </c>
      <c r="AF229" s="75" t="str">
        <f t="shared" si="66"/>
        <v>#DIV/0!</v>
      </c>
    </row>
    <row r="230">
      <c r="A230" s="100" t="s">
        <v>217</v>
      </c>
      <c r="B230" s="101">
        <v>313.75</v>
      </c>
      <c r="C230" s="101">
        <v>289.63</v>
      </c>
      <c r="D230" s="101">
        <v>184.68</v>
      </c>
      <c r="E230" s="101">
        <v>145.68</v>
      </c>
      <c r="F230" s="101">
        <v>286.58</v>
      </c>
      <c r="G230" s="101">
        <v>0.0</v>
      </c>
      <c r="H230" s="101">
        <v>314.75</v>
      </c>
      <c r="I230" s="101">
        <v>237.21</v>
      </c>
      <c r="J230" s="101">
        <v>282.75</v>
      </c>
      <c r="K230" s="101">
        <v>51.0</v>
      </c>
      <c r="L230" s="101">
        <v>154.98</v>
      </c>
      <c r="M230" s="101">
        <v>314.25</v>
      </c>
      <c r="N230" s="101">
        <v>185.07</v>
      </c>
      <c r="O230" s="101">
        <v>221.88</v>
      </c>
      <c r="P230" s="101">
        <v>289.5</v>
      </c>
      <c r="Q230" s="101">
        <v>277.0</v>
      </c>
      <c r="R230" s="101">
        <v>83.0</v>
      </c>
      <c r="S230" s="101">
        <v>199.24</v>
      </c>
      <c r="T230" s="101">
        <v>216.81</v>
      </c>
      <c r="U230" s="101">
        <v>51.0</v>
      </c>
      <c r="V230" s="101">
        <v>151.92</v>
      </c>
      <c r="W230" s="101">
        <v>269.54</v>
      </c>
      <c r="X230" s="101">
        <v>252.24</v>
      </c>
      <c r="Y230" s="101">
        <v>0.0</v>
      </c>
      <c r="Z230" s="101">
        <v>302.08</v>
      </c>
      <c r="AA230" s="101">
        <v>246.23</v>
      </c>
      <c r="AB230" s="101">
        <v>324.24</v>
      </c>
      <c r="AC230" s="101">
        <v>281.0</v>
      </c>
      <c r="AD230" s="101">
        <v>59.9</v>
      </c>
      <c r="AE230" s="101">
        <v>0.0</v>
      </c>
      <c r="AF230" s="101">
        <v>159.54</v>
      </c>
    </row>
    <row r="231">
      <c r="A231" s="100" t="s">
        <v>218</v>
      </c>
      <c r="B231" s="101">
        <v>98.99</v>
      </c>
      <c r="C231" s="101">
        <v>0.0</v>
      </c>
      <c r="D231" s="101">
        <v>0.0</v>
      </c>
      <c r="E231" s="101">
        <v>0.0</v>
      </c>
      <c r="F231" s="101">
        <v>89.99</v>
      </c>
      <c r="G231" s="101">
        <v>0.0</v>
      </c>
      <c r="H231" s="101">
        <v>0.0</v>
      </c>
      <c r="I231" s="101">
        <v>89.99</v>
      </c>
      <c r="J231" s="101">
        <v>89.99</v>
      </c>
      <c r="K231" s="101">
        <v>0.0</v>
      </c>
      <c r="L231" s="101">
        <v>0.0</v>
      </c>
      <c r="M231" s="101">
        <v>89.99</v>
      </c>
      <c r="N231" s="101">
        <v>0.0</v>
      </c>
      <c r="O231" s="101">
        <v>83.99</v>
      </c>
      <c r="P231" s="101">
        <v>71.0</v>
      </c>
      <c r="Q231" s="101">
        <v>0.0</v>
      </c>
      <c r="R231" s="101">
        <v>0.0</v>
      </c>
      <c r="S231" s="101">
        <v>0.0</v>
      </c>
      <c r="T231" s="101">
        <v>0.0</v>
      </c>
      <c r="U231" s="101">
        <v>239.5</v>
      </c>
      <c r="V231" s="101">
        <v>0.0</v>
      </c>
      <c r="W231" s="101">
        <v>89.99</v>
      </c>
      <c r="X231" s="101">
        <v>0.0</v>
      </c>
      <c r="Y231" s="101">
        <v>0.0</v>
      </c>
      <c r="Z231" s="101">
        <v>0.0</v>
      </c>
      <c r="AA231" s="101">
        <v>0.0</v>
      </c>
      <c r="AB231" s="101">
        <v>0.0</v>
      </c>
      <c r="AC231" s="101">
        <v>0.0</v>
      </c>
      <c r="AD231" s="101">
        <v>0.0</v>
      </c>
      <c r="AE231" s="101">
        <v>0.0</v>
      </c>
      <c r="AF231" s="101">
        <v>0.0</v>
      </c>
    </row>
    <row r="232" collapsed="1">
      <c r="A232" s="35" t="s">
        <v>219</v>
      </c>
      <c r="B232" s="68">
        <f t="shared" ref="B232:AF232" si="67">sum(B233:B234)</f>
        <v>90</v>
      </c>
      <c r="C232" s="68">
        <f t="shared" si="67"/>
        <v>58</v>
      </c>
      <c r="D232" s="68">
        <f t="shared" si="67"/>
        <v>79</v>
      </c>
      <c r="E232" s="68">
        <f t="shared" si="67"/>
        <v>59</v>
      </c>
      <c r="F232" s="68">
        <f t="shared" si="67"/>
        <v>70</v>
      </c>
      <c r="G232" s="68">
        <f t="shared" si="67"/>
        <v>60</v>
      </c>
      <c r="H232" s="68">
        <f t="shared" si="67"/>
        <v>55</v>
      </c>
      <c r="I232" s="68">
        <f t="shared" si="67"/>
        <v>58</v>
      </c>
      <c r="J232" s="68">
        <f t="shared" si="67"/>
        <v>65</v>
      </c>
      <c r="K232" s="68">
        <f t="shared" si="67"/>
        <v>52</v>
      </c>
      <c r="L232" s="68">
        <f t="shared" si="67"/>
        <v>54</v>
      </c>
      <c r="M232" s="68">
        <f t="shared" si="67"/>
        <v>86</v>
      </c>
      <c r="N232" s="68">
        <f t="shared" si="67"/>
        <v>61</v>
      </c>
      <c r="O232" s="68">
        <f t="shared" si="67"/>
        <v>55</v>
      </c>
      <c r="P232" s="68">
        <f t="shared" si="67"/>
        <v>56</v>
      </c>
      <c r="Q232" s="68">
        <f t="shared" si="67"/>
        <v>67</v>
      </c>
      <c r="R232" s="68">
        <f t="shared" si="67"/>
        <v>76</v>
      </c>
      <c r="S232" s="68">
        <f t="shared" si="67"/>
        <v>79</v>
      </c>
      <c r="T232" s="68">
        <f t="shared" si="67"/>
        <v>74</v>
      </c>
      <c r="U232" s="68">
        <f t="shared" si="67"/>
        <v>68</v>
      </c>
      <c r="V232" s="68">
        <f t="shared" si="67"/>
        <v>65</v>
      </c>
      <c r="W232" s="68">
        <f t="shared" si="67"/>
        <v>93</v>
      </c>
      <c r="X232" s="68">
        <f t="shared" si="67"/>
        <v>69</v>
      </c>
      <c r="Y232" s="68">
        <f t="shared" si="67"/>
        <v>70</v>
      </c>
      <c r="Z232" s="68">
        <f t="shared" si="67"/>
        <v>78</v>
      </c>
      <c r="AA232" s="68">
        <f t="shared" si="67"/>
        <v>91</v>
      </c>
      <c r="AB232" s="68">
        <f t="shared" si="67"/>
        <v>86</v>
      </c>
      <c r="AC232" s="68">
        <f t="shared" si="67"/>
        <v>83</v>
      </c>
      <c r="AD232" s="68">
        <f t="shared" si="67"/>
        <v>53</v>
      </c>
      <c r="AE232" s="68">
        <f t="shared" si="67"/>
        <v>297</v>
      </c>
      <c r="AF232" s="68">
        <f t="shared" si="67"/>
        <v>72</v>
      </c>
    </row>
    <row r="233" hidden="1" outlineLevel="1">
      <c r="A233" s="35" t="s">
        <v>220</v>
      </c>
      <c r="B233" s="102">
        <v>88.0</v>
      </c>
      <c r="C233" s="102">
        <v>56.0</v>
      </c>
      <c r="D233" s="102">
        <v>77.0</v>
      </c>
      <c r="E233" s="102">
        <v>57.0</v>
      </c>
      <c r="F233" s="102">
        <v>66.0</v>
      </c>
      <c r="G233" s="102">
        <v>60.0</v>
      </c>
      <c r="H233" s="102">
        <v>54.0</v>
      </c>
      <c r="I233" s="102">
        <v>53.0</v>
      </c>
      <c r="J233" s="102">
        <v>60.0</v>
      </c>
      <c r="K233" s="102">
        <v>50.0</v>
      </c>
      <c r="L233" s="102">
        <v>51.0</v>
      </c>
      <c r="M233" s="102">
        <v>83.0</v>
      </c>
      <c r="N233" s="102">
        <v>58.0</v>
      </c>
      <c r="O233" s="102">
        <v>52.0</v>
      </c>
      <c r="P233" s="102">
        <v>54.0</v>
      </c>
      <c r="Q233" s="102">
        <v>65.0</v>
      </c>
      <c r="R233" s="102">
        <v>74.0</v>
      </c>
      <c r="S233" s="102">
        <v>73.0</v>
      </c>
      <c r="T233" s="102">
        <v>70.0</v>
      </c>
      <c r="U233" s="102">
        <v>66.0</v>
      </c>
      <c r="V233" s="102">
        <v>62.0</v>
      </c>
      <c r="W233" s="102">
        <v>86.0</v>
      </c>
      <c r="X233" s="102">
        <v>64.0</v>
      </c>
      <c r="Y233" s="102">
        <v>70.0</v>
      </c>
      <c r="Z233" s="102">
        <v>75.0</v>
      </c>
      <c r="AA233" s="102">
        <v>88.0</v>
      </c>
      <c r="AB233" s="102">
        <v>82.0</v>
      </c>
      <c r="AC233" s="102">
        <v>80.0</v>
      </c>
      <c r="AD233" s="102">
        <v>52.0</v>
      </c>
      <c r="AE233" s="102">
        <v>297.0</v>
      </c>
      <c r="AF233" s="102">
        <v>67.0</v>
      </c>
    </row>
    <row r="234" hidden="1" outlineLevel="1">
      <c r="A234" s="35" t="s">
        <v>221</v>
      </c>
      <c r="B234" s="103">
        <v>2.0</v>
      </c>
      <c r="C234" s="103">
        <v>2.0</v>
      </c>
      <c r="D234" s="103">
        <v>2.0</v>
      </c>
      <c r="E234" s="103">
        <v>2.0</v>
      </c>
      <c r="F234" s="103">
        <v>4.0</v>
      </c>
      <c r="G234" s="103">
        <v>0.0</v>
      </c>
      <c r="H234" s="103">
        <v>1.0</v>
      </c>
      <c r="I234" s="103">
        <v>5.0</v>
      </c>
      <c r="J234" s="103">
        <v>5.0</v>
      </c>
      <c r="K234" s="103">
        <v>2.0</v>
      </c>
      <c r="L234" s="103">
        <v>3.0</v>
      </c>
      <c r="M234" s="103">
        <v>3.0</v>
      </c>
      <c r="N234" s="103">
        <v>3.0</v>
      </c>
      <c r="O234" s="103">
        <v>3.0</v>
      </c>
      <c r="P234" s="103">
        <v>2.0</v>
      </c>
      <c r="Q234" s="103">
        <v>2.0</v>
      </c>
      <c r="R234" s="103">
        <v>2.0</v>
      </c>
      <c r="S234" s="103">
        <v>6.0</v>
      </c>
      <c r="T234" s="103">
        <v>4.0</v>
      </c>
      <c r="U234" s="103">
        <v>2.0</v>
      </c>
      <c r="V234" s="103">
        <v>3.0</v>
      </c>
      <c r="W234" s="103">
        <v>7.0</v>
      </c>
      <c r="X234" s="103">
        <v>5.0</v>
      </c>
      <c r="Y234" s="103">
        <v>0.0</v>
      </c>
      <c r="Z234" s="103">
        <v>3.0</v>
      </c>
      <c r="AA234" s="103">
        <v>3.0</v>
      </c>
      <c r="AB234" s="103">
        <v>4.0</v>
      </c>
      <c r="AC234" s="103">
        <v>3.0</v>
      </c>
      <c r="AD234" s="103">
        <v>1.0</v>
      </c>
      <c r="AE234" s="103">
        <v>0.0</v>
      </c>
      <c r="AF234" s="103">
        <v>5.0</v>
      </c>
    </row>
    <row r="235" collapsed="1">
      <c r="A235" s="94" t="s">
        <v>222</v>
      </c>
      <c r="B235" s="94">
        <f t="shared" ref="B235:AF235" si="68">(B236*B233 + B237*B234) / (B233 + B234)</f>
        <v>0.6525333333</v>
      </c>
      <c r="C235" s="94">
        <f t="shared" si="68"/>
        <v>0.5542068966</v>
      </c>
      <c r="D235" s="94">
        <f t="shared" si="68"/>
        <v>0.5896835443</v>
      </c>
      <c r="E235" s="94">
        <f t="shared" si="68"/>
        <v>0.535220339</v>
      </c>
      <c r="F235" s="94">
        <f t="shared" si="68"/>
        <v>0.4857142857</v>
      </c>
      <c r="G235" s="94">
        <f t="shared" si="68"/>
        <v>0.541</v>
      </c>
      <c r="H235" s="94">
        <f t="shared" si="68"/>
        <v>0.5537454545</v>
      </c>
      <c r="I235" s="94">
        <f t="shared" si="68"/>
        <v>0.5344482759</v>
      </c>
      <c r="J235" s="94">
        <f t="shared" si="68"/>
        <v>0.5941538462</v>
      </c>
      <c r="K235" s="94">
        <f t="shared" si="68"/>
        <v>0.5</v>
      </c>
      <c r="L235" s="94">
        <f t="shared" si="68"/>
        <v>0.5742222222</v>
      </c>
      <c r="M235" s="94">
        <f t="shared" si="68"/>
        <v>0.5241627907</v>
      </c>
      <c r="N235" s="94">
        <f t="shared" si="68"/>
        <v>0.5334098361</v>
      </c>
      <c r="O235" s="94">
        <f t="shared" si="68"/>
        <v>0.5996181818</v>
      </c>
      <c r="P235" s="94">
        <f t="shared" si="68"/>
        <v>0.6427142857</v>
      </c>
      <c r="Q235" s="94">
        <f t="shared" si="68"/>
        <v>0.6170149254</v>
      </c>
      <c r="R235" s="94">
        <f t="shared" si="68"/>
        <v>0.5267631579</v>
      </c>
      <c r="S235" s="94">
        <f t="shared" si="68"/>
        <v>0.5341012658</v>
      </c>
      <c r="T235" s="94">
        <f t="shared" si="68"/>
        <v>0.3651351351</v>
      </c>
      <c r="U235" s="94">
        <f t="shared" si="68"/>
        <v>0.5155294118</v>
      </c>
      <c r="V235" s="94">
        <f t="shared" si="68"/>
        <v>0.4845538462</v>
      </c>
      <c r="W235" s="94">
        <f t="shared" si="68"/>
        <v>0.4028494624</v>
      </c>
      <c r="X235" s="94">
        <f t="shared" si="68"/>
        <v>0.3886376812</v>
      </c>
      <c r="Y235" s="94">
        <f t="shared" si="68"/>
        <v>0.457</v>
      </c>
      <c r="Z235" s="94">
        <f t="shared" si="68"/>
        <v>0.3461538462</v>
      </c>
      <c r="AA235" s="94">
        <f t="shared" si="68"/>
        <v>0.4777142857</v>
      </c>
      <c r="AB235" s="94">
        <f t="shared" si="68"/>
        <v>0.5120232558</v>
      </c>
      <c r="AC235" s="94">
        <f t="shared" si="68"/>
        <v>0.4510843373</v>
      </c>
      <c r="AD235" s="94">
        <f t="shared" si="68"/>
        <v>0.3463396226</v>
      </c>
      <c r="AE235" s="94">
        <f t="shared" si="68"/>
        <v>0.919</v>
      </c>
      <c r="AF235" s="94">
        <f t="shared" si="68"/>
        <v>0.4727222222</v>
      </c>
    </row>
    <row r="236" hidden="1" outlineLevel="1">
      <c r="A236" s="104" t="s">
        <v>223</v>
      </c>
      <c r="B236" s="105">
        <v>0.656</v>
      </c>
      <c r="C236" s="105">
        <v>0.574</v>
      </c>
      <c r="D236" s="105">
        <v>0.605</v>
      </c>
      <c r="E236" s="105">
        <v>0.554</v>
      </c>
      <c r="F236" s="105">
        <v>0.5</v>
      </c>
      <c r="G236" s="105">
        <v>0.541</v>
      </c>
      <c r="H236" s="105">
        <v>0.564</v>
      </c>
      <c r="I236" s="105">
        <v>0.566</v>
      </c>
      <c r="J236" s="105">
        <v>0.627</v>
      </c>
      <c r="K236" s="105">
        <v>0.5</v>
      </c>
      <c r="L236" s="105">
        <v>0.608</v>
      </c>
      <c r="M236" s="105">
        <v>0.519</v>
      </c>
      <c r="N236" s="105">
        <v>0.561</v>
      </c>
      <c r="O236" s="105">
        <v>0.615</v>
      </c>
      <c r="P236" s="105">
        <v>0.648</v>
      </c>
      <c r="Q236" s="105">
        <v>0.636</v>
      </c>
      <c r="R236" s="105">
        <v>0.541</v>
      </c>
      <c r="S236" s="105">
        <v>0.578</v>
      </c>
      <c r="T236" s="105">
        <v>0.386</v>
      </c>
      <c r="U236" s="105">
        <v>0.516</v>
      </c>
      <c r="V236" s="105">
        <v>0.508</v>
      </c>
      <c r="W236" s="105">
        <v>0.424</v>
      </c>
      <c r="X236" s="105">
        <v>0.419</v>
      </c>
      <c r="Y236" s="105">
        <v>0.457</v>
      </c>
      <c r="Z236" s="105">
        <v>0.36</v>
      </c>
      <c r="AA236" s="105">
        <v>0.494</v>
      </c>
      <c r="AB236" s="105">
        <v>0.537</v>
      </c>
      <c r="AC236" s="105">
        <v>0.468</v>
      </c>
      <c r="AD236" s="105">
        <v>0.353</v>
      </c>
      <c r="AE236" s="105">
        <v>0.919</v>
      </c>
      <c r="AF236" s="105">
        <v>0.508</v>
      </c>
    </row>
    <row r="237" hidden="1" outlineLevel="1">
      <c r="A237" s="104" t="s">
        <v>224</v>
      </c>
      <c r="B237" s="105">
        <v>0.5</v>
      </c>
      <c r="C237" s="105">
        <v>0.0</v>
      </c>
      <c r="D237" s="105">
        <v>0.0</v>
      </c>
      <c r="E237" s="105">
        <v>0.0</v>
      </c>
      <c r="F237" s="105">
        <v>0.25</v>
      </c>
      <c r="G237" s="105"/>
      <c r="H237" s="105">
        <v>0.0</v>
      </c>
      <c r="I237" s="105">
        <v>0.2</v>
      </c>
      <c r="J237" s="105">
        <v>0.2</v>
      </c>
      <c r="K237" s="105">
        <v>0.5</v>
      </c>
      <c r="L237" s="105">
        <v>0.0</v>
      </c>
      <c r="M237" s="105">
        <v>0.667</v>
      </c>
      <c r="N237" s="105">
        <v>0.0</v>
      </c>
      <c r="O237" s="105">
        <v>0.333</v>
      </c>
      <c r="P237" s="105">
        <v>0.5</v>
      </c>
      <c r="Q237" s="105">
        <v>0.0</v>
      </c>
      <c r="R237" s="105">
        <v>0.0</v>
      </c>
      <c r="S237" s="105">
        <v>0.0</v>
      </c>
      <c r="T237" s="105">
        <v>0.0</v>
      </c>
      <c r="U237" s="105">
        <v>0.5</v>
      </c>
      <c r="V237" s="105">
        <v>0.0</v>
      </c>
      <c r="W237" s="105">
        <v>0.143</v>
      </c>
      <c r="X237" s="105">
        <v>0.0</v>
      </c>
      <c r="Y237" s="105"/>
      <c r="Z237" s="105">
        <v>0.0</v>
      </c>
      <c r="AA237" s="105">
        <v>0.0</v>
      </c>
      <c r="AB237" s="105">
        <v>0.0</v>
      </c>
      <c r="AC237" s="105">
        <v>0.0</v>
      </c>
      <c r="AD237" s="105">
        <v>0.0</v>
      </c>
      <c r="AE237" s="105"/>
      <c r="AF237" s="105">
        <v>0.0</v>
      </c>
    </row>
    <row r="238" collapsed="1">
      <c r="A238" s="2" t="s">
        <v>225</v>
      </c>
      <c r="B238" s="94">
        <f t="shared" ref="B238:AF238" si="69">1-B235</f>
        <v>0.3474666667</v>
      </c>
      <c r="C238" s="94">
        <f t="shared" si="69"/>
        <v>0.4457931034</v>
      </c>
      <c r="D238" s="94">
        <f t="shared" si="69"/>
        <v>0.4103164557</v>
      </c>
      <c r="E238" s="94">
        <f t="shared" si="69"/>
        <v>0.464779661</v>
      </c>
      <c r="F238" s="94">
        <f t="shared" si="69"/>
        <v>0.5142857143</v>
      </c>
      <c r="G238" s="94">
        <f t="shared" si="69"/>
        <v>0.459</v>
      </c>
      <c r="H238" s="94">
        <f t="shared" si="69"/>
        <v>0.4462545455</v>
      </c>
      <c r="I238" s="94">
        <f t="shared" si="69"/>
        <v>0.4655517241</v>
      </c>
      <c r="J238" s="94">
        <f t="shared" si="69"/>
        <v>0.4058461538</v>
      </c>
      <c r="K238" s="94">
        <f t="shared" si="69"/>
        <v>0.5</v>
      </c>
      <c r="L238" s="94">
        <f t="shared" si="69"/>
        <v>0.4257777778</v>
      </c>
      <c r="M238" s="94">
        <f t="shared" si="69"/>
        <v>0.4758372093</v>
      </c>
      <c r="N238" s="94">
        <f t="shared" si="69"/>
        <v>0.4665901639</v>
      </c>
      <c r="O238" s="94">
        <f t="shared" si="69"/>
        <v>0.4003818182</v>
      </c>
      <c r="P238" s="94">
        <f t="shared" si="69"/>
        <v>0.3572857143</v>
      </c>
      <c r="Q238" s="94">
        <f t="shared" si="69"/>
        <v>0.3829850746</v>
      </c>
      <c r="R238" s="94">
        <f t="shared" si="69"/>
        <v>0.4732368421</v>
      </c>
      <c r="S238" s="94">
        <f t="shared" si="69"/>
        <v>0.4658987342</v>
      </c>
      <c r="T238" s="94">
        <f t="shared" si="69"/>
        <v>0.6348648649</v>
      </c>
      <c r="U238" s="94">
        <f t="shared" si="69"/>
        <v>0.4844705882</v>
      </c>
      <c r="V238" s="94">
        <f t="shared" si="69"/>
        <v>0.5154461538</v>
      </c>
      <c r="W238" s="94">
        <f t="shared" si="69"/>
        <v>0.5971505376</v>
      </c>
      <c r="X238" s="94">
        <f t="shared" si="69"/>
        <v>0.6113623188</v>
      </c>
      <c r="Y238" s="94">
        <f t="shared" si="69"/>
        <v>0.543</v>
      </c>
      <c r="Z238" s="94">
        <f t="shared" si="69"/>
        <v>0.6538461538</v>
      </c>
      <c r="AA238" s="94">
        <f t="shared" si="69"/>
        <v>0.5222857143</v>
      </c>
      <c r="AB238" s="94">
        <f t="shared" si="69"/>
        <v>0.4879767442</v>
      </c>
      <c r="AC238" s="94">
        <f t="shared" si="69"/>
        <v>0.5489156627</v>
      </c>
      <c r="AD238" s="94">
        <f t="shared" si="69"/>
        <v>0.6536603774</v>
      </c>
      <c r="AE238" s="94">
        <f t="shared" si="69"/>
        <v>0.081</v>
      </c>
      <c r="AF238" s="94">
        <f t="shared" si="69"/>
        <v>0.5272777778</v>
      </c>
    </row>
    <row r="239" hidden="1" outlineLevel="1">
      <c r="A239" s="104" t="s">
        <v>226</v>
      </c>
      <c r="B239" s="105">
        <f t="shared" ref="B239:AF239" si="70">1-B236</f>
        <v>0.344</v>
      </c>
      <c r="C239" s="105">
        <f t="shared" si="70"/>
        <v>0.426</v>
      </c>
      <c r="D239" s="105">
        <f t="shared" si="70"/>
        <v>0.395</v>
      </c>
      <c r="E239" s="105">
        <f t="shared" si="70"/>
        <v>0.446</v>
      </c>
      <c r="F239" s="105">
        <f t="shared" si="70"/>
        <v>0.5</v>
      </c>
      <c r="G239" s="105">
        <f t="shared" si="70"/>
        <v>0.459</v>
      </c>
      <c r="H239" s="105">
        <f t="shared" si="70"/>
        <v>0.436</v>
      </c>
      <c r="I239" s="105">
        <f t="shared" si="70"/>
        <v>0.434</v>
      </c>
      <c r="J239" s="105">
        <f t="shared" si="70"/>
        <v>0.373</v>
      </c>
      <c r="K239" s="105">
        <f t="shared" si="70"/>
        <v>0.5</v>
      </c>
      <c r="L239" s="105">
        <f t="shared" si="70"/>
        <v>0.392</v>
      </c>
      <c r="M239" s="105">
        <f t="shared" si="70"/>
        <v>0.481</v>
      </c>
      <c r="N239" s="105">
        <f t="shared" si="70"/>
        <v>0.439</v>
      </c>
      <c r="O239" s="105">
        <f t="shared" si="70"/>
        <v>0.385</v>
      </c>
      <c r="P239" s="105">
        <f t="shared" si="70"/>
        <v>0.352</v>
      </c>
      <c r="Q239" s="105">
        <f t="shared" si="70"/>
        <v>0.364</v>
      </c>
      <c r="R239" s="105">
        <f t="shared" si="70"/>
        <v>0.459</v>
      </c>
      <c r="S239" s="105">
        <f t="shared" si="70"/>
        <v>0.422</v>
      </c>
      <c r="T239" s="105">
        <f t="shared" si="70"/>
        <v>0.614</v>
      </c>
      <c r="U239" s="105">
        <f t="shared" si="70"/>
        <v>0.484</v>
      </c>
      <c r="V239" s="105">
        <f t="shared" si="70"/>
        <v>0.492</v>
      </c>
      <c r="W239" s="105">
        <f t="shared" si="70"/>
        <v>0.576</v>
      </c>
      <c r="X239" s="105">
        <f t="shared" si="70"/>
        <v>0.581</v>
      </c>
      <c r="Y239" s="105">
        <f t="shared" si="70"/>
        <v>0.543</v>
      </c>
      <c r="Z239" s="105">
        <f t="shared" si="70"/>
        <v>0.64</v>
      </c>
      <c r="AA239" s="105">
        <f t="shared" si="70"/>
        <v>0.506</v>
      </c>
      <c r="AB239" s="105">
        <f t="shared" si="70"/>
        <v>0.463</v>
      </c>
      <c r="AC239" s="105">
        <f t="shared" si="70"/>
        <v>0.532</v>
      </c>
      <c r="AD239" s="105">
        <f t="shared" si="70"/>
        <v>0.647</v>
      </c>
      <c r="AE239" s="105">
        <f t="shared" si="70"/>
        <v>0.081</v>
      </c>
      <c r="AF239" s="105">
        <f t="shared" si="70"/>
        <v>0.492</v>
      </c>
    </row>
    <row r="240" hidden="1" outlineLevel="1">
      <c r="A240" s="104" t="s">
        <v>227</v>
      </c>
      <c r="B240" s="105">
        <f t="shared" ref="B240:AF240" si="71">1-B237</f>
        <v>0.5</v>
      </c>
      <c r="C240" s="105">
        <f t="shared" si="71"/>
        <v>1</v>
      </c>
      <c r="D240" s="105">
        <f t="shared" si="71"/>
        <v>1</v>
      </c>
      <c r="E240" s="105">
        <f t="shared" si="71"/>
        <v>1</v>
      </c>
      <c r="F240" s="105">
        <f t="shared" si="71"/>
        <v>0.75</v>
      </c>
      <c r="G240" s="105">
        <f t="shared" si="71"/>
        <v>1</v>
      </c>
      <c r="H240" s="105">
        <f t="shared" si="71"/>
        <v>1</v>
      </c>
      <c r="I240" s="105">
        <f t="shared" si="71"/>
        <v>0.8</v>
      </c>
      <c r="J240" s="105">
        <f t="shared" si="71"/>
        <v>0.8</v>
      </c>
      <c r="K240" s="105">
        <f t="shared" si="71"/>
        <v>0.5</v>
      </c>
      <c r="L240" s="105">
        <f t="shared" si="71"/>
        <v>1</v>
      </c>
      <c r="M240" s="105">
        <f t="shared" si="71"/>
        <v>0.333</v>
      </c>
      <c r="N240" s="105">
        <f t="shared" si="71"/>
        <v>1</v>
      </c>
      <c r="O240" s="105">
        <f t="shared" si="71"/>
        <v>0.667</v>
      </c>
      <c r="P240" s="105">
        <f t="shared" si="71"/>
        <v>0.5</v>
      </c>
      <c r="Q240" s="105">
        <f t="shared" si="71"/>
        <v>1</v>
      </c>
      <c r="R240" s="105">
        <f t="shared" si="71"/>
        <v>1</v>
      </c>
      <c r="S240" s="105">
        <f t="shared" si="71"/>
        <v>1</v>
      </c>
      <c r="T240" s="105">
        <f t="shared" si="71"/>
        <v>1</v>
      </c>
      <c r="U240" s="105">
        <f t="shared" si="71"/>
        <v>0.5</v>
      </c>
      <c r="V240" s="105">
        <f t="shared" si="71"/>
        <v>1</v>
      </c>
      <c r="W240" s="105">
        <f t="shared" si="71"/>
        <v>0.857</v>
      </c>
      <c r="X240" s="105">
        <f t="shared" si="71"/>
        <v>1</v>
      </c>
      <c r="Y240" s="105">
        <f t="shared" si="71"/>
        <v>1</v>
      </c>
      <c r="Z240" s="105">
        <f t="shared" si="71"/>
        <v>1</v>
      </c>
      <c r="AA240" s="105">
        <f t="shared" si="71"/>
        <v>1</v>
      </c>
      <c r="AB240" s="105">
        <f t="shared" si="71"/>
        <v>1</v>
      </c>
      <c r="AC240" s="105">
        <f t="shared" si="71"/>
        <v>1</v>
      </c>
      <c r="AD240" s="105">
        <f t="shared" si="71"/>
        <v>1</v>
      </c>
      <c r="AE240" s="105">
        <f t="shared" si="71"/>
        <v>1</v>
      </c>
      <c r="AF240" s="105">
        <f t="shared" si="71"/>
        <v>1</v>
      </c>
    </row>
    <row r="241">
      <c r="A241" s="100" t="s">
        <v>228</v>
      </c>
      <c r="B241" s="101">
        <v>60.0</v>
      </c>
      <c r="C241" s="101">
        <v>32.0</v>
      </c>
      <c r="D241" s="101">
        <v>46.0</v>
      </c>
      <c r="E241" s="101">
        <v>31.0</v>
      </c>
      <c r="F241" s="101">
        <v>32.0</v>
      </c>
      <c r="G241" s="101">
        <v>35.0</v>
      </c>
      <c r="H241" s="101">
        <v>31.0</v>
      </c>
      <c r="I241" s="101">
        <v>30.0</v>
      </c>
      <c r="J241" s="101">
        <v>37.0</v>
      </c>
      <c r="K241" s="101">
        <v>25.0</v>
      </c>
      <c r="L241" s="101">
        <v>31.0</v>
      </c>
      <c r="M241" s="101">
        <v>42.0</v>
      </c>
      <c r="N241" s="101">
        <v>32.0</v>
      </c>
      <c r="O241" s="101">
        <v>33.0</v>
      </c>
      <c r="P241" s="101">
        <v>37.0</v>
      </c>
      <c r="Q241" s="101">
        <v>42.0</v>
      </c>
      <c r="R241" s="101">
        <v>41.0</v>
      </c>
      <c r="S241" s="101">
        <v>41.0</v>
      </c>
      <c r="T241" s="101">
        <v>28.0</v>
      </c>
      <c r="U241" s="101">
        <v>35.0</v>
      </c>
      <c r="V241" s="101">
        <v>33.0</v>
      </c>
      <c r="W241" s="101">
        <v>36.0</v>
      </c>
      <c r="X241" s="101">
        <v>26.0</v>
      </c>
      <c r="Y241" s="101">
        <v>32.0</v>
      </c>
      <c r="Z241" s="101">
        <v>27.0</v>
      </c>
      <c r="AA241" s="101">
        <v>46.0</v>
      </c>
      <c r="AB241" s="101">
        <v>44.0</v>
      </c>
      <c r="AC241" s="101">
        <v>37.0</v>
      </c>
      <c r="AD241" s="101">
        <v>18.0</v>
      </c>
      <c r="AE241" s="101">
        <v>272.0</v>
      </c>
      <c r="AF241" s="101">
        <v>34.0</v>
      </c>
    </row>
    <row r="242">
      <c r="A242" s="100" t="s">
        <v>229</v>
      </c>
      <c r="B242" s="101">
        <v>1.0</v>
      </c>
      <c r="C242" s="101">
        <v>0.0</v>
      </c>
      <c r="D242" s="101">
        <v>0.0</v>
      </c>
      <c r="E242" s="101">
        <v>0.0</v>
      </c>
      <c r="F242" s="101">
        <v>1.0</v>
      </c>
      <c r="G242" s="101">
        <v>0.0</v>
      </c>
      <c r="H242" s="101">
        <v>0.0</v>
      </c>
      <c r="I242" s="101">
        <v>1.0</v>
      </c>
      <c r="J242" s="101">
        <v>1.0</v>
      </c>
      <c r="K242" s="101">
        <v>1.0</v>
      </c>
      <c r="L242" s="101">
        <v>0.0</v>
      </c>
      <c r="M242" s="101">
        <v>2.0</v>
      </c>
      <c r="N242" s="101">
        <v>0.0</v>
      </c>
      <c r="O242" s="101">
        <v>5.0</v>
      </c>
      <c r="P242" s="101">
        <v>1.0</v>
      </c>
      <c r="Q242" s="101">
        <v>0.0</v>
      </c>
      <c r="R242" s="101">
        <v>0.0</v>
      </c>
      <c r="S242" s="101">
        <v>0.0</v>
      </c>
      <c r="T242" s="101">
        <v>0.0</v>
      </c>
      <c r="U242" s="101">
        <v>1.0</v>
      </c>
      <c r="V242" s="101">
        <v>0.0</v>
      </c>
      <c r="W242" s="101">
        <v>1.0</v>
      </c>
      <c r="X242" s="101">
        <v>0.0</v>
      </c>
      <c r="Y242" s="101">
        <v>0.0</v>
      </c>
      <c r="Z242" s="101">
        <v>0.0</v>
      </c>
      <c r="AA242" s="101">
        <v>0.0</v>
      </c>
      <c r="AB242" s="101">
        <v>0.0</v>
      </c>
      <c r="AC242" s="101">
        <v>0.0</v>
      </c>
      <c r="AD242" s="101">
        <v>0.0</v>
      </c>
      <c r="AE242" s="101">
        <v>0.0</v>
      </c>
      <c r="AF242" s="101">
        <v>0.0</v>
      </c>
    </row>
    <row r="243">
      <c r="B243" s="106">
        <v>45935.0</v>
      </c>
      <c r="C243" s="107" t="s">
        <v>230</v>
      </c>
      <c r="D243" s="107" t="s">
        <v>231</v>
      </c>
    </row>
    <row r="244">
      <c r="A244" s="2" t="s">
        <v>232</v>
      </c>
      <c r="B244" s="74">
        <f>SUM(B47:AF47)+SUM(B93:AF93)+SUM(B85:AF85)</f>
        <v>886620.6111</v>
      </c>
      <c r="C244" s="108"/>
      <c r="D244" s="109" t="str">
        <f t="shared" ref="D244:D246" si="72">B244/C244</f>
        <v>#DIV/0!</v>
      </c>
      <c r="X244" s="110"/>
      <c r="AA244" s="87"/>
    </row>
    <row r="245">
      <c r="A245" s="2" t="s">
        <v>233</v>
      </c>
      <c r="B245" s="74">
        <f>SUM(B163:AF163,B152:AF152,B161:AF162)+SUM(B172:AF172)</f>
        <v>216275.6</v>
      </c>
      <c r="C245" s="108"/>
      <c r="D245" s="109" t="str">
        <f t="shared" si="72"/>
        <v>#DIV/0!</v>
      </c>
      <c r="X245" s="110"/>
      <c r="AA245" s="87"/>
    </row>
    <row r="246">
      <c r="A246" s="2" t="s">
        <v>234</v>
      </c>
      <c r="B246" s="111">
        <f>B244/B245</f>
        <v>4.0994944</v>
      </c>
      <c r="C246" s="112"/>
      <c r="D246" s="109" t="str">
        <f t="shared" si="72"/>
        <v>#DIV/0!</v>
      </c>
    </row>
    <row r="247" collapsed="1">
      <c r="A247" s="2" t="s">
        <v>235</v>
      </c>
      <c r="B247" s="111">
        <f>(sum(B12:AE12)+(sum(B32:AE32)))/(sum(B163:AE163)+sum(B152:AE152))</f>
        <v>3.313291532</v>
      </c>
      <c r="C247" s="112"/>
      <c r="D247" s="109"/>
    </row>
    <row r="248" hidden="1" outlineLevel="1">
      <c r="A248" s="2" t="s">
        <v>236</v>
      </c>
      <c r="B248" s="111">
        <f>(sum(B12:AE12))/(sum(B163:AF163))</f>
        <v>2.87817518</v>
      </c>
      <c r="C248" s="112"/>
      <c r="D248" s="109"/>
    </row>
    <row r="249" hidden="1" outlineLevel="1">
      <c r="A249" s="2" t="s">
        <v>237</v>
      </c>
      <c r="B249" s="111">
        <f>(sum(B32:AE32))/(sum(B152:AE152))</f>
        <v>3.781334208</v>
      </c>
      <c r="C249" s="112"/>
      <c r="D249" s="109"/>
    </row>
    <row r="250">
      <c r="A250" s="2" t="s">
        <v>238</v>
      </c>
      <c r="B250" s="74">
        <f>SUM(B163:AF163,B152:AF152,B161:AF162)/SUM('DTC - P&amp;L'!B66:AF66,'DTC - P&amp;L'!B70:AF70,'AMAZON US&amp;CA - P&amp;L'!B36:AF36,'AMAZON US&amp;CA - P&amp;L'!B40:AF40,'AMAZON EU - P&amp;L'!B43:AF43,'AMAZON EU - P&amp;L'!B47:AF47,'Digital Marketplaces - P&amp;L'!B17:AF17,'Digital Marketplaces - P&amp;L'!B129:AF129,'Digital Marketplaces - P&amp;L'!B243:AF243)</f>
        <v>103.1849237</v>
      </c>
      <c r="C250" s="113"/>
      <c r="D250" s="109"/>
      <c r="W250" s="2" t="s">
        <v>239</v>
      </c>
    </row>
    <row r="251">
      <c r="A251" s="2" t="s">
        <v>240</v>
      </c>
      <c r="B251" s="110">
        <f>IFERROR(__xludf.DUMMYFUNCTION("AVERAGE.WEIGHTED(B197:AF197,B96:AF96)"),0.009964250207125104)</f>
        <v>0.009964250207</v>
      </c>
      <c r="C251" s="114"/>
      <c r="D251" s="109"/>
    </row>
    <row r="252">
      <c r="A252" s="2" t="s">
        <v>241</v>
      </c>
      <c r="B252" s="46">
        <f>AVERAGE(B200:AF200)</f>
        <v>179.9181773</v>
      </c>
      <c r="C252" s="113"/>
      <c r="D252" s="109"/>
    </row>
    <row r="253">
      <c r="A253" s="2" t="s">
        <v>242</v>
      </c>
      <c r="B253" s="76">
        <f>IFERROR(__xludf.DUMMYFUNCTION("AVERAGE.WEIGHTED(B206:AF206,B96:AF96)"),270.94665924758596)</f>
        <v>270.9466592</v>
      </c>
    </row>
    <row r="254">
      <c r="A254" s="2" t="s">
        <v>243</v>
      </c>
      <c r="B254" s="46">
        <f>IFERROR(__xludf.DUMMYFUNCTION("AVERAGE.weighted(B209:AF209,B96:AF96)"),104.73330197392448)</f>
        <v>104.733302</v>
      </c>
    </row>
    <row r="255">
      <c r="A255" s="2" t="s">
        <v>244</v>
      </c>
      <c r="B255" s="69">
        <f>SUM(B120:AF120)</f>
        <v>3598</v>
      </c>
      <c r="C255" s="115"/>
      <c r="D255" s="109"/>
      <c r="L255" s="2" t="s">
        <v>239</v>
      </c>
    </row>
    <row r="256" collapsed="1">
      <c r="A256" s="2" t="s">
        <v>245</v>
      </c>
      <c r="B256" s="69">
        <f>sum(B257:B258)</f>
        <v>2096</v>
      </c>
      <c r="C256" s="116"/>
      <c r="D256" s="109" t="str">
        <f>B256/C256</f>
        <v>#DIV/0!</v>
      </c>
      <c r="E256" s="117"/>
      <c r="F256" s="117"/>
    </row>
    <row r="257" hidden="1" outlineLevel="1">
      <c r="A257" s="118" t="s">
        <v>246</v>
      </c>
      <c r="B257" s="119">
        <f>'DTC - P&amp;L'!AG66 +'DTC - P&amp;L'!AG73+'AMAZON US&amp;CA - P&amp;L'!AG36+'AMAZON EU - P&amp;L'!AG43+'Digital Marketplaces - P&amp;L'!AG17+'Digital Marketplaces - P&amp;L'!AG129+'Digital Marketplaces - P&amp;L'!AG243</f>
        <v>1783</v>
      </c>
      <c r="C257" s="113"/>
      <c r="D257" s="109"/>
      <c r="E257" s="120"/>
      <c r="F257" s="120"/>
    </row>
    <row r="258" hidden="1" outlineLevel="1">
      <c r="A258" s="118" t="s">
        <v>247</v>
      </c>
      <c r="B258" s="119">
        <f>'DTC - P&amp;L'!AG70+'AMAZON US&amp;CA - P&amp;L'!AG40+'AMAZON EU - P&amp;L'!AG47</f>
        <v>313</v>
      </c>
      <c r="C258" s="114"/>
      <c r="D258" s="109"/>
      <c r="E258" s="121"/>
      <c r="F258" s="120"/>
    </row>
    <row r="259">
      <c r="A259" s="2" t="s">
        <v>248</v>
      </c>
      <c r="B259" s="122">
        <f>(SUM(B166:AF166)/B256)</f>
        <v>103.1849237</v>
      </c>
      <c r="C259" s="113"/>
      <c r="D259" s="109"/>
    </row>
    <row r="260">
      <c r="A260" s="2" t="s">
        <v>249</v>
      </c>
      <c r="B260" s="110">
        <f>IFERROR(__xludf.DUMMYFUNCTION("AVERAGE.WEIGHTED(B238:AF238,B96:AF96)"),0.4413599962184947)</f>
        <v>0.4413599962</v>
      </c>
    </row>
    <row r="261">
      <c r="A261" s="2" t="s">
        <v>250</v>
      </c>
      <c r="B261" s="110">
        <f>IFERROR(__xludf.DUMMYFUNCTION("AVERAGE.WEIGHTED(B235:AF235,B96:AF96)"),0.5586400037815054)</f>
        <v>0.5586400038</v>
      </c>
    </row>
    <row r="262">
      <c r="A262" s="2" t="s">
        <v>251</v>
      </c>
      <c r="B262" s="74">
        <f>SUM(B47:AF47)/B256</f>
        <v>345.9301709</v>
      </c>
    </row>
    <row r="272">
      <c r="Y272" s="94"/>
      <c r="Z272" s="94"/>
      <c r="AA272" s="94"/>
      <c r="AB272" s="94"/>
      <c r="AC272" s="94"/>
      <c r="AD272" s="94"/>
      <c r="AE272" s="94"/>
      <c r="AF272" s="94"/>
    </row>
    <row r="273">
      <c r="Y273" s="94"/>
      <c r="Z273" s="94"/>
      <c r="AA273" s="94"/>
      <c r="AB273" s="94"/>
      <c r="AC273" s="94"/>
      <c r="AD273" s="94"/>
      <c r="AE273" s="94"/>
      <c r="AF273" s="94"/>
    </row>
    <row r="274">
      <c r="Y274" s="94"/>
      <c r="Z274" s="94"/>
      <c r="AA274" s="94"/>
      <c r="AB274" s="94"/>
      <c r="AC274" s="94"/>
      <c r="AD274" s="94"/>
      <c r="AE274" s="94"/>
      <c r="AF274" s="94"/>
    </row>
    <row r="275">
      <c r="Y275" s="123"/>
      <c r="AC275" s="94"/>
      <c r="AD275" s="94"/>
      <c r="AE275" s="94"/>
      <c r="AF275" s="94"/>
    </row>
    <row r="280">
      <c r="Y280" s="2" t="s">
        <v>239</v>
      </c>
    </row>
    <row r="340">
      <c r="A340" s="2" t="s">
        <v>252</v>
      </c>
      <c r="B340" s="124">
        <v>45870.0</v>
      </c>
      <c r="C340" s="124">
        <v>45871.0</v>
      </c>
      <c r="D340" s="124">
        <v>45872.0</v>
      </c>
      <c r="E340" s="124">
        <v>45873.0</v>
      </c>
      <c r="F340" s="124">
        <v>45874.0</v>
      </c>
      <c r="G340" s="124">
        <v>45875.0</v>
      </c>
      <c r="H340" s="124">
        <v>45876.0</v>
      </c>
      <c r="I340" s="124">
        <v>45877.0</v>
      </c>
      <c r="J340" s="124">
        <v>45878.0</v>
      </c>
      <c r="K340" s="124">
        <v>45879.0</v>
      </c>
      <c r="L340" s="124">
        <v>45880.0</v>
      </c>
      <c r="M340" s="124">
        <v>45881.0</v>
      </c>
      <c r="N340" s="124">
        <v>45882.0</v>
      </c>
      <c r="O340" s="124">
        <v>45883.0</v>
      </c>
      <c r="P340" s="124">
        <v>45884.0</v>
      </c>
      <c r="Q340" s="124">
        <v>45885.0</v>
      </c>
      <c r="R340" s="124">
        <v>45886.0</v>
      </c>
      <c r="S340" s="124">
        <v>45887.0</v>
      </c>
      <c r="T340" s="124">
        <v>45888.0</v>
      </c>
      <c r="U340" s="124">
        <v>45889.0</v>
      </c>
      <c r="V340" s="124">
        <v>45890.0</v>
      </c>
      <c r="W340" s="124">
        <v>45891.0</v>
      </c>
      <c r="X340" s="124">
        <v>45892.0</v>
      </c>
      <c r="Y340" s="124">
        <v>45893.0</v>
      </c>
      <c r="Z340" s="124">
        <v>45894.0</v>
      </c>
      <c r="AA340" s="124">
        <v>45895.0</v>
      </c>
      <c r="AB340" s="124">
        <v>45896.0</v>
      </c>
      <c r="AC340" s="124">
        <v>45897.0</v>
      </c>
      <c r="AD340" s="124">
        <v>45898.0</v>
      </c>
      <c r="AE340" s="124">
        <v>45899.0</v>
      </c>
      <c r="AF340" s="124">
        <v>45900.0</v>
      </c>
    </row>
    <row r="341">
      <c r="A341" s="7" t="s">
        <v>253</v>
      </c>
      <c r="B341" s="125">
        <f t="shared" ref="B341:AF341" si="73">B342+B349+B354</f>
        <v>42</v>
      </c>
      <c r="C341" s="125">
        <f t="shared" si="73"/>
        <v>53</v>
      </c>
      <c r="D341" s="125">
        <f t="shared" si="73"/>
        <v>51</v>
      </c>
      <c r="E341" s="125">
        <f t="shared" si="73"/>
        <v>42</v>
      </c>
      <c r="F341" s="125">
        <f t="shared" si="73"/>
        <v>51</v>
      </c>
      <c r="G341" s="125">
        <f t="shared" si="73"/>
        <v>43</v>
      </c>
      <c r="H341" s="125">
        <f t="shared" si="73"/>
        <v>191</v>
      </c>
      <c r="I341" s="125">
        <f t="shared" si="73"/>
        <v>222</v>
      </c>
      <c r="J341" s="125">
        <f t="shared" si="73"/>
        <v>137</v>
      </c>
      <c r="K341" s="125">
        <f t="shared" si="73"/>
        <v>48</v>
      </c>
      <c r="L341" s="125">
        <f t="shared" si="73"/>
        <v>52</v>
      </c>
      <c r="M341" s="125">
        <f t="shared" si="73"/>
        <v>55</v>
      </c>
      <c r="N341" s="125">
        <f t="shared" si="73"/>
        <v>50</v>
      </c>
      <c r="O341" s="125">
        <f t="shared" si="73"/>
        <v>49</v>
      </c>
      <c r="P341" s="125">
        <f t="shared" si="73"/>
        <v>28</v>
      </c>
      <c r="Q341" s="125">
        <f t="shared" si="73"/>
        <v>38</v>
      </c>
      <c r="R341" s="125">
        <f t="shared" si="73"/>
        <v>49</v>
      </c>
      <c r="S341" s="125">
        <f t="shared" si="73"/>
        <v>56</v>
      </c>
      <c r="T341" s="125">
        <f t="shared" si="73"/>
        <v>52</v>
      </c>
      <c r="U341" s="125">
        <f t="shared" si="73"/>
        <v>61</v>
      </c>
      <c r="V341" s="125">
        <f t="shared" si="73"/>
        <v>50</v>
      </c>
      <c r="W341" s="125">
        <f t="shared" si="73"/>
        <v>87</v>
      </c>
      <c r="X341" s="125">
        <f t="shared" si="73"/>
        <v>72</v>
      </c>
      <c r="Y341" s="125">
        <f t="shared" si="73"/>
        <v>64</v>
      </c>
      <c r="Z341" s="125">
        <f t="shared" si="73"/>
        <v>78</v>
      </c>
      <c r="AA341" s="125">
        <f t="shared" si="73"/>
        <v>63</v>
      </c>
      <c r="AB341" s="125">
        <f t="shared" si="73"/>
        <v>69</v>
      </c>
      <c r="AC341" s="125">
        <f t="shared" si="73"/>
        <v>77</v>
      </c>
      <c r="AD341" s="125">
        <f t="shared" si="73"/>
        <v>55</v>
      </c>
      <c r="AE341" s="125">
        <f t="shared" si="73"/>
        <v>55</v>
      </c>
      <c r="AF341" s="125">
        <f t="shared" si="73"/>
        <v>59</v>
      </c>
    </row>
    <row r="342" collapsed="1">
      <c r="A342" s="54" t="s">
        <v>254</v>
      </c>
      <c r="B342" s="126">
        <f t="shared" ref="B342:AE342" si="74">sum(B343:B345)</f>
        <v>39</v>
      </c>
      <c r="C342" s="126">
        <f t="shared" si="74"/>
        <v>40</v>
      </c>
      <c r="D342" s="126">
        <f t="shared" si="74"/>
        <v>42</v>
      </c>
      <c r="E342" s="126">
        <f t="shared" si="74"/>
        <v>34</v>
      </c>
      <c r="F342" s="126">
        <f t="shared" si="74"/>
        <v>37</v>
      </c>
      <c r="G342" s="126">
        <f t="shared" si="74"/>
        <v>37</v>
      </c>
      <c r="H342" s="126">
        <f t="shared" si="74"/>
        <v>166</v>
      </c>
      <c r="I342" s="126">
        <f t="shared" si="74"/>
        <v>194</v>
      </c>
      <c r="J342" s="126">
        <f t="shared" si="74"/>
        <v>120</v>
      </c>
      <c r="K342" s="126">
        <f t="shared" si="74"/>
        <v>38</v>
      </c>
      <c r="L342" s="126">
        <f t="shared" si="74"/>
        <v>43</v>
      </c>
      <c r="M342" s="126">
        <f t="shared" si="74"/>
        <v>47</v>
      </c>
      <c r="N342" s="126">
        <f t="shared" si="74"/>
        <v>40</v>
      </c>
      <c r="O342" s="126">
        <f t="shared" si="74"/>
        <v>39</v>
      </c>
      <c r="P342" s="126">
        <f t="shared" si="74"/>
        <v>25</v>
      </c>
      <c r="Q342" s="126">
        <f t="shared" si="74"/>
        <v>31</v>
      </c>
      <c r="R342" s="126">
        <f t="shared" si="74"/>
        <v>40</v>
      </c>
      <c r="S342" s="126">
        <f t="shared" si="74"/>
        <v>50</v>
      </c>
      <c r="T342" s="126">
        <f t="shared" si="74"/>
        <v>47</v>
      </c>
      <c r="U342" s="126">
        <f t="shared" si="74"/>
        <v>53</v>
      </c>
      <c r="V342" s="126">
        <f t="shared" si="74"/>
        <v>45</v>
      </c>
      <c r="W342" s="126">
        <f t="shared" si="74"/>
        <v>73</v>
      </c>
      <c r="X342" s="126">
        <f t="shared" si="74"/>
        <v>56</v>
      </c>
      <c r="Y342" s="126">
        <f t="shared" si="74"/>
        <v>51</v>
      </c>
      <c r="Z342" s="126">
        <f t="shared" si="74"/>
        <v>64</v>
      </c>
      <c r="AA342" s="126">
        <f t="shared" si="74"/>
        <v>51</v>
      </c>
      <c r="AB342" s="126">
        <f t="shared" si="74"/>
        <v>62</v>
      </c>
      <c r="AC342" s="126">
        <f t="shared" si="74"/>
        <v>70</v>
      </c>
      <c r="AD342" s="126">
        <f t="shared" si="74"/>
        <v>49</v>
      </c>
      <c r="AE342" s="126">
        <f t="shared" si="74"/>
        <v>51</v>
      </c>
      <c r="AF342" s="126">
        <f>sum(AF343:AF344)</f>
        <v>52</v>
      </c>
    </row>
    <row r="343" hidden="1" outlineLevel="1">
      <c r="A343" s="127" t="s">
        <v>255</v>
      </c>
      <c r="B343" s="128">
        <f>sum('DTC - P&amp;L'!B58:B59,'DTC - P&amp;L'!B62:B63,'AMAZON US&amp;CA - P&amp;L'!B28:B29,'AMAZON US&amp;CA - P&amp;L'!B32:B33,'AMAZON EU - P&amp;L'!B35:B36,'AMAZON EU - P&amp;L'!B39:B40,'WALMART - P&amp;L'!B15:B16,'WALMART - P&amp;L'!B19:B20,'COSTCO - P&amp;L'!B15:B16,'Digital Marketplaces - P&amp;L'!B13:B14,'Digital Marketplaces - P&amp;L'!B125:B126,'Digital Marketplaces - P&amp;L'!B235:B236)</f>
        <v>12</v>
      </c>
      <c r="C343" s="128">
        <f>sum('DTC - P&amp;L'!C58:C59,'DTC - P&amp;L'!C62:C63,'AMAZON US&amp;CA - P&amp;L'!C28:C29,'AMAZON US&amp;CA - P&amp;L'!C32:C33,'AMAZON EU - P&amp;L'!C35:C36,'AMAZON EU - P&amp;L'!C39:C40,'WALMART - P&amp;L'!C15:C16,'WALMART - P&amp;L'!C19:C20,'COSTCO - P&amp;L'!C15:C16,'Digital Marketplaces - P&amp;L'!C13:C14,'Digital Marketplaces - P&amp;L'!C125:C126,'Digital Marketplaces - P&amp;L'!C235:C236)</f>
        <v>6</v>
      </c>
      <c r="D343" s="128">
        <f>sum('DTC - P&amp;L'!D58:D59,'DTC - P&amp;L'!D62:D63,'AMAZON US&amp;CA - P&amp;L'!D28:D29,'AMAZON US&amp;CA - P&amp;L'!D32:D33,'AMAZON EU - P&amp;L'!D35:D36,'AMAZON EU - P&amp;L'!D39:D40,'WALMART - P&amp;L'!D15:D16,'WALMART - P&amp;L'!D19:D20,'COSTCO - P&amp;L'!D15:D16,'Digital Marketplaces - P&amp;L'!D13:D14,'Digital Marketplaces - P&amp;L'!D125:D126,'Digital Marketplaces - P&amp;L'!D235:D236)</f>
        <v>9</v>
      </c>
      <c r="E343" s="128">
        <f>sum('DTC - P&amp;L'!E58:E59,'DTC - P&amp;L'!E62:E63,'AMAZON US&amp;CA - P&amp;L'!E28:E29,'AMAZON US&amp;CA - P&amp;L'!E32:E33,'AMAZON EU - P&amp;L'!E35:E36,'AMAZON EU - P&amp;L'!E39:E40,'WALMART - P&amp;L'!E15:E16,'WALMART - P&amp;L'!E19:E20,'COSTCO - P&amp;L'!E15:E16,'Digital Marketplaces - P&amp;L'!E13:E14,'Digital Marketplaces - P&amp;L'!E125:E126,'Digital Marketplaces - P&amp;L'!E235:E236)</f>
        <v>5</v>
      </c>
      <c r="F343" s="128">
        <f>sum('DTC - P&amp;L'!F58:F59,'DTC - P&amp;L'!F62:F63,'AMAZON US&amp;CA - P&amp;L'!F28:F29,'AMAZON US&amp;CA - P&amp;L'!F32:F33,'AMAZON EU - P&amp;L'!F35:F36,'AMAZON EU - P&amp;L'!F39:F40,'WALMART - P&amp;L'!F15:F16,'WALMART - P&amp;L'!F19:F20,'COSTCO - P&amp;L'!F15:F16,'Digital Marketplaces - P&amp;L'!F13:F14,'Digital Marketplaces - P&amp;L'!F125:F126,'Digital Marketplaces - P&amp;L'!F235:F236)</f>
        <v>7</v>
      </c>
      <c r="G343" s="128">
        <f>sum('DTC - P&amp;L'!G58:G59,'DTC - P&amp;L'!G62:G63,'AMAZON US&amp;CA - P&amp;L'!G28:G29,'AMAZON US&amp;CA - P&amp;L'!G32:G33,'AMAZON EU - P&amp;L'!G35:G36,'AMAZON EU - P&amp;L'!G39:G40,'WALMART - P&amp;L'!G15:G16,'WALMART - P&amp;L'!G19:G20,'COSTCO - P&amp;L'!G15:G16,'Digital Marketplaces - P&amp;L'!G13:G14,'Digital Marketplaces - P&amp;L'!G125:G126,'Digital Marketplaces - P&amp;L'!G235:G236)</f>
        <v>11</v>
      </c>
      <c r="H343" s="128">
        <f>sum('DTC - P&amp;L'!H58:H59,'DTC - P&amp;L'!H62:H63,'AMAZON US&amp;CA - P&amp;L'!H28:H29,'AMAZON US&amp;CA - P&amp;L'!H32:H33,'AMAZON EU - P&amp;L'!H35:H36,'AMAZON EU - P&amp;L'!H39:H40,'WALMART - P&amp;L'!H15:H16,'WALMART - P&amp;L'!H19:H20,'COSTCO - P&amp;L'!H15:H16,'Digital Marketplaces - P&amp;L'!H13:H14,'Digital Marketplaces - P&amp;L'!H125:H126,'Digital Marketplaces - P&amp;L'!H235:H236)</f>
        <v>23</v>
      </c>
      <c r="I343" s="128">
        <f>sum('DTC - P&amp;L'!I58:I59,'DTC - P&amp;L'!I62:I63,'AMAZON US&amp;CA - P&amp;L'!I28:I29,'AMAZON US&amp;CA - P&amp;L'!I32:I33,'AMAZON EU - P&amp;L'!I35:I36,'AMAZON EU - P&amp;L'!I39:I40,'WALMART - P&amp;L'!I15:I16,'WALMART - P&amp;L'!I19:I20,'COSTCO - P&amp;L'!I15:I16,'Digital Marketplaces - P&amp;L'!I13:I14,'Digital Marketplaces - P&amp;L'!I125:I126,'Digital Marketplaces - P&amp;L'!I235:I236)</f>
        <v>38</v>
      </c>
      <c r="J343" s="128">
        <f>sum('DTC - P&amp;L'!J58:J59,'DTC - P&amp;L'!J62:J63,'AMAZON US&amp;CA - P&amp;L'!J28:J29,'AMAZON US&amp;CA - P&amp;L'!J32:J33,'AMAZON EU - P&amp;L'!J35:J36,'AMAZON EU - P&amp;L'!J39:J40,'WALMART - P&amp;L'!J15:J16,'WALMART - P&amp;L'!J19:J20,'COSTCO - P&amp;L'!J15:J16,'Digital Marketplaces - P&amp;L'!J13:J14,'Digital Marketplaces - P&amp;L'!J125:J126,'Digital Marketplaces - P&amp;L'!J235:J236)</f>
        <v>17</v>
      </c>
      <c r="K343" s="128">
        <f>sum('DTC - P&amp;L'!K58:K59,'DTC - P&amp;L'!K62:K63,'AMAZON US&amp;CA - P&amp;L'!K28:K29,'AMAZON US&amp;CA - P&amp;L'!K32:K33,'AMAZON EU - P&amp;L'!K35:K36,'AMAZON EU - P&amp;L'!K39:K40,'WALMART - P&amp;L'!K15:K16,'WALMART - P&amp;L'!K19:K20,'COSTCO - P&amp;L'!K15:K16,'Digital Marketplaces - P&amp;L'!K13:K14,'Digital Marketplaces - P&amp;L'!K125:K126,'Digital Marketplaces - P&amp;L'!K235:K236)</f>
        <v>8</v>
      </c>
      <c r="L343" s="128">
        <f>sum('DTC - P&amp;L'!L58:L59,'DTC - P&amp;L'!L62:L63,'AMAZON US&amp;CA - P&amp;L'!L28:L29,'AMAZON US&amp;CA - P&amp;L'!L32:L33,'AMAZON EU - P&amp;L'!L35:L36,'AMAZON EU - P&amp;L'!L39:L40,'WALMART - P&amp;L'!L15:L16,'WALMART - P&amp;L'!L19:L20,'COSTCO - P&amp;L'!L15:L16,'Digital Marketplaces - P&amp;L'!L13:L14,'Digital Marketplaces - P&amp;L'!L125:L126,'Digital Marketplaces - P&amp;L'!L235:L236)</f>
        <v>7</v>
      </c>
      <c r="M343" s="128">
        <f>sum('DTC - P&amp;L'!M58:M59,'DTC - P&amp;L'!M62:M63,'AMAZON US&amp;CA - P&amp;L'!M28:M29,'AMAZON US&amp;CA - P&amp;L'!M32:M33,'AMAZON EU - P&amp;L'!M35:M36,'AMAZON EU - P&amp;L'!M39:M40,'WALMART - P&amp;L'!M15:M16,'WALMART - P&amp;L'!M19:M20,'COSTCO - P&amp;L'!M15:M16,'Digital Marketplaces - P&amp;L'!M13:M14,'Digital Marketplaces - P&amp;L'!M125:M126,'Digital Marketplaces - P&amp;L'!M235:M236)</f>
        <v>11</v>
      </c>
      <c r="N343" s="128">
        <f>sum('DTC - P&amp;L'!N58:N59,'DTC - P&amp;L'!N62:N63,'AMAZON US&amp;CA - P&amp;L'!N28:N29,'AMAZON US&amp;CA - P&amp;L'!N32:N33,'AMAZON EU - P&amp;L'!N35:N36,'AMAZON EU - P&amp;L'!N39:N40,'WALMART - P&amp;L'!N15:N16,'WALMART - P&amp;L'!N19:N20,'COSTCO - P&amp;L'!N15:N16,'Digital Marketplaces - P&amp;L'!N13:N14,'Digital Marketplaces - P&amp;L'!N125:N126,'Digital Marketplaces - P&amp;L'!N235:N236)</f>
        <v>7</v>
      </c>
      <c r="O343" s="128">
        <f>sum('DTC - P&amp;L'!O58:O59,'DTC - P&amp;L'!O62:O63,'AMAZON US&amp;CA - P&amp;L'!O28:O29,'AMAZON US&amp;CA - P&amp;L'!O32:O33,'AMAZON EU - P&amp;L'!O35:O36,'AMAZON EU - P&amp;L'!O39:O40,'WALMART - P&amp;L'!O15:O16,'WALMART - P&amp;L'!O19:O20,'COSTCO - P&amp;L'!O15:O16,'Digital Marketplaces - P&amp;L'!O13:O14,'Digital Marketplaces - P&amp;L'!O125:O126,'Digital Marketplaces - P&amp;L'!O235:O236)</f>
        <v>7</v>
      </c>
      <c r="P343" s="128">
        <f>sum('DTC - P&amp;L'!P58:P59,'DTC - P&amp;L'!P62:P63,'AMAZON US&amp;CA - P&amp;L'!P28:P29,'AMAZON US&amp;CA - P&amp;L'!P32:P33,'AMAZON EU - P&amp;L'!P35:P36,'AMAZON EU - P&amp;L'!P39:P40,'WALMART - P&amp;L'!P15:P16,'WALMART - P&amp;L'!P19:P20,'COSTCO - P&amp;L'!P15:P16,'Digital Marketplaces - P&amp;L'!P13:P14,'Digital Marketplaces - P&amp;L'!P125:P126,'Digital Marketplaces - P&amp;L'!P235:P236)</f>
        <v>8</v>
      </c>
      <c r="Q343" s="128">
        <f>sum('DTC - P&amp;L'!Q58:Q59,'DTC - P&amp;L'!Q62:Q63,'AMAZON US&amp;CA - P&amp;L'!Q28:Q29,'AMAZON US&amp;CA - P&amp;L'!Q32:Q33,'AMAZON EU - P&amp;L'!Q35:Q36,'AMAZON EU - P&amp;L'!Q39:Q40,'WALMART - P&amp;L'!Q15:Q16,'WALMART - P&amp;L'!Q19:Q20,'COSTCO - P&amp;L'!Q15:Q16,'Digital Marketplaces - P&amp;L'!Q13:Q14,'Digital Marketplaces - P&amp;L'!Q125:Q126,'Digital Marketplaces - P&amp;L'!Q235:Q236)</f>
        <v>6</v>
      </c>
      <c r="R343" s="128">
        <f>sum('DTC - P&amp;L'!R58:R59,'DTC - P&amp;L'!R62:R63,'AMAZON US&amp;CA - P&amp;L'!R28:R29,'AMAZON US&amp;CA - P&amp;L'!R32:R33,'AMAZON EU - P&amp;L'!R35:R36,'AMAZON EU - P&amp;L'!R39:R40,'WALMART - P&amp;L'!R15:R16,'WALMART - P&amp;L'!R19:R20,'COSTCO - P&amp;L'!R15:R16,'Digital Marketplaces - P&amp;L'!R13:R14,'Digital Marketplaces - P&amp;L'!R125:R126,'Digital Marketplaces - P&amp;L'!R235:R236)</f>
        <v>9</v>
      </c>
      <c r="S343" s="128">
        <f>sum('DTC - P&amp;L'!S58:S59,'DTC - P&amp;L'!S62:S63,'AMAZON US&amp;CA - P&amp;L'!S28:S29,'AMAZON US&amp;CA - P&amp;L'!S32:S33,'AMAZON EU - P&amp;L'!S35:S36,'AMAZON EU - P&amp;L'!S39:S40,'WALMART - P&amp;L'!S15:S16,'WALMART - P&amp;L'!S19:S20,'COSTCO - P&amp;L'!S15:S16,'Digital Marketplaces - P&amp;L'!S13:S14,'Digital Marketplaces - P&amp;L'!S125:S126,'Digital Marketplaces - P&amp;L'!S235:S236)</f>
        <v>11</v>
      </c>
      <c r="T343" s="128">
        <f>sum('DTC - P&amp;L'!T58:T59,'DTC - P&amp;L'!T62:T63,'AMAZON US&amp;CA - P&amp;L'!T28:T29,'AMAZON US&amp;CA - P&amp;L'!T32:T33,'AMAZON EU - P&amp;L'!T35:T36,'AMAZON EU - P&amp;L'!T39:T40,'WALMART - P&amp;L'!T15:T16,'WALMART - P&amp;L'!T19:T20,'COSTCO - P&amp;L'!T15:T16,'Digital Marketplaces - P&amp;L'!T13:T14,'Digital Marketplaces - P&amp;L'!T125:T126,'Digital Marketplaces - P&amp;L'!T235:T236)</f>
        <v>11</v>
      </c>
      <c r="U343" s="128">
        <f>sum('DTC - P&amp;L'!U58:U59,'DTC - P&amp;L'!U62:U63,'AMAZON US&amp;CA - P&amp;L'!U28:U29,'AMAZON US&amp;CA - P&amp;L'!U32:U33,'AMAZON EU - P&amp;L'!U35:U36,'AMAZON EU - P&amp;L'!U39:U40,'WALMART - P&amp;L'!U15:U16,'WALMART - P&amp;L'!U19:U20,'COSTCO - P&amp;L'!U15:U16,'Digital Marketplaces - P&amp;L'!U13:U14,'Digital Marketplaces - P&amp;L'!U125:U126,'Digital Marketplaces - P&amp;L'!U235:U236)</f>
        <v>11</v>
      </c>
      <c r="V343" s="128">
        <f>sum('DTC - P&amp;L'!V58:V59,'DTC - P&amp;L'!V62:V63,'AMAZON US&amp;CA - P&amp;L'!V28:V29,'AMAZON US&amp;CA - P&amp;L'!V32:V33,'AMAZON EU - P&amp;L'!V35:V36,'AMAZON EU - P&amp;L'!V39:V40,'WALMART - P&amp;L'!V15:V16,'WALMART - P&amp;L'!V19:V20,'COSTCO - P&amp;L'!V15:V16,'Digital Marketplaces - P&amp;L'!V13:V14,'Digital Marketplaces - P&amp;L'!V125:V126,'Digital Marketplaces - P&amp;L'!V235:V236)</f>
        <v>15</v>
      </c>
      <c r="W343" s="128">
        <f>sum('DTC - P&amp;L'!W58:W59,'DTC - P&amp;L'!W62:W63,'AMAZON US&amp;CA - P&amp;L'!W28:W29,'AMAZON US&amp;CA - P&amp;L'!W32:W33,'AMAZON EU - P&amp;L'!W35:W36,'AMAZON EU - P&amp;L'!W39:W40,'WALMART - P&amp;L'!W15:W16,'WALMART - P&amp;L'!W19:W20,'COSTCO - P&amp;L'!W15:W16,'Digital Marketplaces - P&amp;L'!W13:W14,'Digital Marketplaces - P&amp;L'!W125:W126,'Digital Marketplaces - P&amp;L'!W235:W236)</f>
        <v>10</v>
      </c>
      <c r="X343" s="128">
        <f>sum('DTC - P&amp;L'!X58:X59,'DTC - P&amp;L'!X62:X63,'AMAZON US&amp;CA - P&amp;L'!X28:X29,'AMAZON US&amp;CA - P&amp;L'!X32:X33,'AMAZON EU - P&amp;L'!X35:X36,'AMAZON EU - P&amp;L'!X39:X40,'WALMART - P&amp;L'!X15:X16,'WALMART - P&amp;L'!X19:X20,'COSTCO - P&amp;L'!X15:X16,'Digital Marketplaces - P&amp;L'!X13:X14,'Digital Marketplaces - P&amp;L'!X125:X126,'Digital Marketplaces - P&amp;L'!X235:X236)</f>
        <v>13</v>
      </c>
      <c r="Y343" s="128">
        <f>sum('DTC - P&amp;L'!Y58:Y59,'DTC - P&amp;L'!Y62:Y63,'AMAZON US&amp;CA - P&amp;L'!Y28:Y29,'AMAZON US&amp;CA - P&amp;L'!Y32:Y33,'AMAZON EU - P&amp;L'!Y35:Y36,'AMAZON EU - P&amp;L'!Y39:Y40,'WALMART - P&amp;L'!Y15:Y16,'WALMART - P&amp;L'!Y19:Y20,'COSTCO - P&amp;L'!Y15:Y16,'Digital Marketplaces - P&amp;L'!Y13:Y14,'Digital Marketplaces - P&amp;L'!Y125:Y126,'Digital Marketplaces - P&amp;L'!Y235:Y236)</f>
        <v>7</v>
      </c>
      <c r="Z343" s="128">
        <f>sum('DTC - P&amp;L'!Z58:Z59,'DTC - P&amp;L'!Z62:Z63,'AMAZON US&amp;CA - P&amp;L'!Z28:Z29,'AMAZON US&amp;CA - P&amp;L'!Z32:Z33,'AMAZON EU - P&amp;L'!Z35:Z36,'AMAZON EU - P&amp;L'!Z39:Z40,'WALMART - P&amp;L'!Z15:Z16,'WALMART - P&amp;L'!Z19:Z20,'COSTCO - P&amp;L'!Z15:Z16,'Digital Marketplaces - P&amp;L'!Z13:Z14,'Digital Marketplaces - P&amp;L'!Z125:Z126,'Digital Marketplaces - P&amp;L'!Z235:Z236)</f>
        <v>8</v>
      </c>
      <c r="AA343" s="128">
        <f>sum('DTC - P&amp;L'!AA58:AA59,'DTC - P&amp;L'!AA62:AA63,'AMAZON US&amp;CA - P&amp;L'!AA28:AA29,'AMAZON US&amp;CA - P&amp;L'!AA32:AA33,'AMAZON EU - P&amp;L'!AA35:AA36,'AMAZON EU - P&amp;L'!AA39:AA40,'WALMART - P&amp;L'!AA15:AA16,'WALMART - P&amp;L'!AA19:AA20,'COSTCO - P&amp;L'!AA15:AA16,'Digital Marketplaces - P&amp;L'!AA13:AA14,'Digital Marketplaces - P&amp;L'!AA125:AA126,'Digital Marketplaces - P&amp;L'!AA235:AA236)</f>
        <v>5</v>
      </c>
      <c r="AB343" s="128">
        <f>sum('DTC - P&amp;L'!AB58:AB59,'DTC - P&amp;L'!AB62:AB63,'AMAZON US&amp;CA - P&amp;L'!AB28:AB29,'AMAZON US&amp;CA - P&amp;L'!AB32:AB33,'AMAZON EU - P&amp;L'!AB35:AB36,'AMAZON EU - P&amp;L'!AB39:AB40,'WALMART - P&amp;L'!AB15:AB16,'WALMART - P&amp;L'!AB19:AB20,'COSTCO - P&amp;L'!AB15:AB16,'Digital Marketplaces - P&amp;L'!AB13:AB14,'Digital Marketplaces - P&amp;L'!AB125:AB126,'Digital Marketplaces - P&amp;L'!AB235:AB236)</f>
        <v>14</v>
      </c>
      <c r="AC343" s="128">
        <f>sum('DTC - P&amp;L'!AC58:AC59,'DTC - P&amp;L'!AC62:AC63,'AMAZON US&amp;CA - P&amp;L'!AC28:AC29,'AMAZON US&amp;CA - P&amp;L'!AC32:AC33,'AMAZON EU - P&amp;L'!AC35:AC36,'AMAZON EU - P&amp;L'!AC39:AC40,'WALMART - P&amp;L'!AC15:AC16,'WALMART - P&amp;L'!AC19:AC20,'COSTCO - P&amp;L'!AC15:AC16,'Digital Marketplaces - P&amp;L'!AC13:AC14,'Digital Marketplaces - P&amp;L'!AC125:AC126,'Digital Marketplaces - P&amp;L'!AC235:AC236)</f>
        <v>17</v>
      </c>
      <c r="AD343" s="128">
        <f>sum('DTC - P&amp;L'!AD58:AD59,'DTC - P&amp;L'!AD62:AD63,'AMAZON US&amp;CA - P&amp;L'!AD28:AD29,'AMAZON US&amp;CA - P&amp;L'!AD32:AD33,'AMAZON EU - P&amp;L'!AD35:AD36,'AMAZON EU - P&amp;L'!AD39:AD40,'WALMART - P&amp;L'!AD15:AD16,'WALMART - P&amp;L'!AD19:AD20,'COSTCO - P&amp;L'!AD15:AD16,'Digital Marketplaces - P&amp;L'!AD13:AD14,'Digital Marketplaces - P&amp;L'!AD125:AD126,'Digital Marketplaces - P&amp;L'!AD235:AD236)</f>
        <v>14</v>
      </c>
      <c r="AE343" s="128">
        <f>sum('DTC - P&amp;L'!AE58:AE59,'DTC - P&amp;L'!AE62:AE63,'AMAZON US&amp;CA - P&amp;L'!AE28:AE29,'AMAZON US&amp;CA - P&amp;L'!AE32:AE33,'AMAZON EU - P&amp;L'!AE35:AE36,'AMAZON EU - P&amp;L'!AE39:AE40,'WALMART - P&amp;L'!AE15:AE16,'WALMART - P&amp;L'!AE19:AE20,'COSTCO - P&amp;L'!AE15:AE16,'Digital Marketplaces - P&amp;L'!AE13:AE14,'Digital Marketplaces - P&amp;L'!AE125:AE126,'Digital Marketplaces - P&amp;L'!AE235:AE236)</f>
        <v>4</v>
      </c>
      <c r="AF343" s="128">
        <f>sum('DTC - P&amp;L'!AF58:AF59,'DTC - P&amp;L'!AF62:AF63,'AMAZON US&amp;CA - P&amp;L'!AF28:AF29,'AMAZON US&amp;CA - P&amp;L'!AF32:AF33,'AMAZON EU - P&amp;L'!AF35:AF36,'AMAZON EU - P&amp;L'!AF39:AF40,'WALMART - P&amp;L'!AF15:AF16,'WALMART - P&amp;L'!AF19:AF20,'COSTCO - P&amp;L'!AF15:AF16,'Digital Marketplaces - P&amp;L'!AF13:AF14,'Digital Marketplaces - P&amp;L'!AF125:AF126,'Digital Marketplaces - P&amp;L'!AF235:AF236)</f>
        <v>10</v>
      </c>
    </row>
    <row r="344" hidden="1" outlineLevel="1">
      <c r="A344" s="127" t="s">
        <v>256</v>
      </c>
      <c r="B344" s="128">
        <f>sum('DTC - P&amp;L'!B60:B61,'DTC - P&amp;L'!B64:B65,'AMAZON US&amp;CA - P&amp;L'!B30:B31,'AMAZON US&amp;CA - P&amp;L'!B34:B35,'AMAZON EU - P&amp;L'!B37:B38,'AMAZON EU - P&amp;L'!B41:B42,'WALMART - P&amp;L'!B17:B18,'WALMART - P&amp;L'!B21:B22,'COSTCO - P&amp;L'!B17:B18,'Digital Marketplaces - P&amp;L'!B237:B238,'Digital Marketplaces - P&amp;L'!B241:B242,'Digital Marketplaces - P&amp;L'!B15:B16,'Digital Marketplaces - P&amp;L'!B127:B128)</f>
        <v>27</v>
      </c>
      <c r="C344" s="128">
        <f>sum('DTC - P&amp;L'!C60:C61,'DTC - P&amp;L'!C64:C65,'AMAZON US&amp;CA - P&amp;L'!C30:C31,'AMAZON US&amp;CA - P&amp;L'!C34:C35,'AMAZON EU - P&amp;L'!C37:C38,'AMAZON EU - P&amp;L'!C41:C42,'WALMART - P&amp;L'!C17:C18,'WALMART - P&amp;L'!C21:C22,'COSTCO - P&amp;L'!C17:C18,'Digital Marketplaces - P&amp;L'!C237:C238,'Digital Marketplaces - P&amp;L'!C241:C242,'Digital Marketplaces - P&amp;L'!C15:C16,'Digital Marketplaces - P&amp;L'!C127:C128)</f>
        <v>34</v>
      </c>
      <c r="D344" s="128">
        <f>sum('DTC - P&amp;L'!D60:D61,'DTC - P&amp;L'!D64:D65,'AMAZON US&amp;CA - P&amp;L'!D30:D31,'AMAZON US&amp;CA - P&amp;L'!D34:D35,'AMAZON EU - P&amp;L'!D37:D38,'AMAZON EU - P&amp;L'!D41:D42,'WALMART - P&amp;L'!D17:D18,'WALMART - P&amp;L'!D21:D22,'COSTCO - P&amp;L'!D17:D18,'Digital Marketplaces - P&amp;L'!D237:D238,'Digital Marketplaces - P&amp;L'!D241:D242,'Digital Marketplaces - P&amp;L'!D15:D16,'Digital Marketplaces - P&amp;L'!D127:D128)</f>
        <v>33</v>
      </c>
      <c r="E344" s="128">
        <f>sum('DTC - P&amp;L'!E60:E61,'DTC - P&amp;L'!E64:E65,'AMAZON US&amp;CA - P&amp;L'!E30:E31,'AMAZON US&amp;CA - P&amp;L'!E34:E35,'AMAZON EU - P&amp;L'!E37:E38,'AMAZON EU - P&amp;L'!E41:E42,'WALMART - P&amp;L'!E17:E18,'WALMART - P&amp;L'!E21:E22,'COSTCO - P&amp;L'!E17:E18,'Digital Marketplaces - P&amp;L'!E237:E238,'Digital Marketplaces - P&amp;L'!E241:E242,'Digital Marketplaces - P&amp;L'!E15:E16,'Digital Marketplaces - P&amp;L'!E127:E128)</f>
        <v>29</v>
      </c>
      <c r="F344" s="128">
        <f>sum('DTC - P&amp;L'!F60:F61,'DTC - P&amp;L'!F64:F65,'AMAZON US&amp;CA - P&amp;L'!F30:F31,'AMAZON US&amp;CA - P&amp;L'!F34:F35,'AMAZON EU - P&amp;L'!F37:F38,'AMAZON EU - P&amp;L'!F41:F42,'WALMART - P&amp;L'!F17:F18,'WALMART - P&amp;L'!F21:F22,'COSTCO - P&amp;L'!F17:F18,'Digital Marketplaces - P&amp;L'!F237:F238,'Digital Marketplaces - P&amp;L'!F241:F242,'Digital Marketplaces - P&amp;L'!F15:F16,'Digital Marketplaces - P&amp;L'!F127:F128)</f>
        <v>30</v>
      </c>
      <c r="G344" s="128">
        <f>sum('DTC - P&amp;L'!G60:G61,'DTC - P&amp;L'!G64:G65,'AMAZON US&amp;CA - P&amp;L'!G30:G31,'AMAZON US&amp;CA - P&amp;L'!G34:G35,'AMAZON EU - P&amp;L'!G37:G38,'AMAZON EU - P&amp;L'!G41:G42,'WALMART - P&amp;L'!G17:G18,'WALMART - P&amp;L'!G21:G22,'COSTCO - P&amp;L'!G17:G18,'Digital Marketplaces - P&amp;L'!G237:G238,'Digital Marketplaces - P&amp;L'!G241:G242,'Digital Marketplaces - P&amp;L'!G15:G16,'Digital Marketplaces - P&amp;L'!G127:G128)</f>
        <v>26</v>
      </c>
      <c r="H344" s="128">
        <f>sum('DTC - P&amp;L'!H60:H61,'DTC - P&amp;L'!H64:H65,'AMAZON US&amp;CA - P&amp;L'!H30:H31,'AMAZON US&amp;CA - P&amp;L'!H34:H35,'AMAZON EU - P&amp;L'!H37:H38,'AMAZON EU - P&amp;L'!H41:H42,'WALMART - P&amp;L'!H17:H18,'WALMART - P&amp;L'!H21:H22,'COSTCO - P&amp;L'!H17:H18,'Digital Marketplaces - P&amp;L'!H237:H238,'Digital Marketplaces - P&amp;L'!H241:H242,'Digital Marketplaces - P&amp;L'!H15:H16,'Digital Marketplaces - P&amp;L'!H127:H128)</f>
        <v>143</v>
      </c>
      <c r="I344" s="128">
        <f>sum('DTC - P&amp;L'!I60:I61,'DTC - P&amp;L'!I64:I65,'AMAZON US&amp;CA - P&amp;L'!I30:I31,'AMAZON US&amp;CA - P&amp;L'!I34:I35,'AMAZON EU - P&amp;L'!I37:I38,'AMAZON EU - P&amp;L'!I41:I42,'WALMART - P&amp;L'!I17:I18,'WALMART - P&amp;L'!I21:I22,'COSTCO - P&amp;L'!I17:I18,'Digital Marketplaces - P&amp;L'!I237:I238,'Digital Marketplaces - P&amp;L'!I241:I242,'Digital Marketplaces - P&amp;L'!I15:I16,'Digital Marketplaces - P&amp;L'!I127:I128)</f>
        <v>156</v>
      </c>
      <c r="J344" s="128">
        <f>sum('DTC - P&amp;L'!J60:J61,'DTC - P&amp;L'!J64:J65,'AMAZON US&amp;CA - P&amp;L'!J30:J31,'AMAZON US&amp;CA - P&amp;L'!J34:J35,'AMAZON EU - P&amp;L'!J37:J38,'AMAZON EU - P&amp;L'!J41:J42,'WALMART - P&amp;L'!J17:J18,'WALMART - P&amp;L'!J21:J22,'COSTCO - P&amp;L'!J17:J18,'Digital Marketplaces - P&amp;L'!J237:J238,'Digital Marketplaces - P&amp;L'!J241:J242,'Digital Marketplaces - P&amp;L'!J15:J16,'Digital Marketplaces - P&amp;L'!J127:J128)</f>
        <v>103</v>
      </c>
      <c r="K344" s="128">
        <f>sum('DTC - P&amp;L'!K60:K61,'DTC - P&amp;L'!K64:K65,'AMAZON US&amp;CA - P&amp;L'!K30:K31,'AMAZON US&amp;CA - P&amp;L'!K34:K35,'AMAZON EU - P&amp;L'!K37:K38,'AMAZON EU - P&amp;L'!K41:K42,'WALMART - P&amp;L'!K17:K18,'WALMART - P&amp;L'!K21:K22,'COSTCO - P&amp;L'!K17:K18,'Digital Marketplaces - P&amp;L'!K237:K238,'Digital Marketplaces - P&amp;L'!K241:K242,'Digital Marketplaces - P&amp;L'!K15:K16,'Digital Marketplaces - P&amp;L'!K127:K128)</f>
        <v>30</v>
      </c>
      <c r="L344" s="128">
        <f>sum('DTC - P&amp;L'!L60:L61,'DTC - P&amp;L'!L64:L65,'AMAZON US&amp;CA - P&amp;L'!L30:L31,'AMAZON US&amp;CA - P&amp;L'!L34:L35,'AMAZON EU - P&amp;L'!L37:L38,'AMAZON EU - P&amp;L'!L41:L42,'WALMART - P&amp;L'!L17:L18,'WALMART - P&amp;L'!L21:L22,'COSTCO - P&amp;L'!L17:L18,'Digital Marketplaces - P&amp;L'!L237:L238,'Digital Marketplaces - P&amp;L'!L241:L242,'Digital Marketplaces - P&amp;L'!L15:L16,'Digital Marketplaces - P&amp;L'!L127:L128)</f>
        <v>36</v>
      </c>
      <c r="M344" s="128">
        <f>sum('DTC - P&amp;L'!M60:M61,'DTC - P&amp;L'!M64:M65,'AMAZON US&amp;CA - P&amp;L'!M30:M31,'AMAZON US&amp;CA - P&amp;L'!M34:M35,'AMAZON EU - P&amp;L'!M37:M38,'AMAZON EU - P&amp;L'!M41:M42,'WALMART - P&amp;L'!M17:M18,'WALMART - P&amp;L'!M21:M22,'COSTCO - P&amp;L'!M17:M18,'Digital Marketplaces - P&amp;L'!M237:M238,'Digital Marketplaces - P&amp;L'!M241:M242,'Digital Marketplaces - P&amp;L'!M15:M16,'Digital Marketplaces - P&amp;L'!M127:M128)</f>
        <v>36</v>
      </c>
      <c r="N344" s="128">
        <f>sum('DTC - P&amp;L'!N60:N61,'DTC - P&amp;L'!N64:N65,'AMAZON US&amp;CA - P&amp;L'!N30:N31,'AMAZON US&amp;CA - P&amp;L'!N34:N35,'AMAZON EU - P&amp;L'!N37:N38,'AMAZON EU - P&amp;L'!N41:N42,'WALMART - P&amp;L'!N17:N18,'WALMART - P&amp;L'!N21:N22,'COSTCO - P&amp;L'!N17:N18,'Digital Marketplaces - P&amp;L'!N237:N238,'Digital Marketplaces - P&amp;L'!N241:N242,'Digital Marketplaces - P&amp;L'!N15:N16,'Digital Marketplaces - P&amp;L'!N127:N128)</f>
        <v>33</v>
      </c>
      <c r="O344" s="128">
        <f>sum('DTC - P&amp;L'!O60:O61,'DTC - P&amp;L'!O64:O65,'AMAZON US&amp;CA - P&amp;L'!O30:O31,'AMAZON US&amp;CA - P&amp;L'!O34:O35,'AMAZON EU - P&amp;L'!O37:O38,'AMAZON EU - P&amp;L'!O41:O42,'WALMART - P&amp;L'!O17:O18,'WALMART - P&amp;L'!O21:O22,'COSTCO - P&amp;L'!O17:O18,'Digital Marketplaces - P&amp;L'!O237:O238,'Digital Marketplaces - P&amp;L'!O241:O242,'Digital Marketplaces - P&amp;L'!O15:O16,'Digital Marketplaces - P&amp;L'!O127:O128)</f>
        <v>32</v>
      </c>
      <c r="P344" s="128">
        <f>sum('DTC - P&amp;L'!P60:P61,'DTC - P&amp;L'!P64:P65,'AMAZON US&amp;CA - P&amp;L'!P30:P31,'AMAZON US&amp;CA - P&amp;L'!P34:P35,'AMAZON EU - P&amp;L'!P37:P38,'AMAZON EU - P&amp;L'!P41:P42,'WALMART - P&amp;L'!P17:P18,'WALMART - P&amp;L'!P21:P22,'COSTCO - P&amp;L'!P17:P18,'Digital Marketplaces - P&amp;L'!P237:P238,'Digital Marketplaces - P&amp;L'!P241:P242,'Digital Marketplaces - P&amp;L'!P15:P16,'Digital Marketplaces - P&amp;L'!P127:P128)</f>
        <v>17</v>
      </c>
      <c r="Q344" s="128">
        <f>sum('DTC - P&amp;L'!Q60:Q61,'DTC - P&amp;L'!Q64:Q65,'AMAZON US&amp;CA - P&amp;L'!Q30:Q31,'AMAZON US&amp;CA - P&amp;L'!Q34:Q35,'AMAZON EU - P&amp;L'!Q37:Q38,'AMAZON EU - P&amp;L'!Q41:Q42,'WALMART - P&amp;L'!Q17:Q18,'WALMART - P&amp;L'!Q21:Q22,'COSTCO - P&amp;L'!Q17:Q18,'Digital Marketplaces - P&amp;L'!Q237:Q238,'Digital Marketplaces - P&amp;L'!Q241:Q242,'Digital Marketplaces - P&amp;L'!Q15:Q16,'Digital Marketplaces - P&amp;L'!Q127:Q128)</f>
        <v>25</v>
      </c>
      <c r="R344" s="128">
        <f>sum('DTC - P&amp;L'!R60:R61,'DTC - P&amp;L'!R64:R65,'AMAZON US&amp;CA - P&amp;L'!R30:R31,'AMAZON US&amp;CA - P&amp;L'!R34:R35,'AMAZON EU - P&amp;L'!R37:R38,'AMAZON EU - P&amp;L'!R41:R42,'WALMART - P&amp;L'!R17:R18,'WALMART - P&amp;L'!R21:R22,'COSTCO - P&amp;L'!R17:R18,'Digital Marketplaces - P&amp;L'!R237:R238,'Digital Marketplaces - P&amp;L'!R241:R242,'Digital Marketplaces - P&amp;L'!R15:R16,'Digital Marketplaces - P&amp;L'!R127:R128)</f>
        <v>31</v>
      </c>
      <c r="S344" s="128">
        <f>sum('DTC - P&amp;L'!S60:S61,'DTC - P&amp;L'!S64:S65,'AMAZON US&amp;CA - P&amp;L'!S30:S31,'AMAZON US&amp;CA - P&amp;L'!S34:S35,'AMAZON EU - P&amp;L'!S37:S38,'AMAZON EU - P&amp;L'!S41:S42,'WALMART - P&amp;L'!S17:S18,'WALMART - P&amp;L'!S21:S22,'COSTCO - P&amp;L'!S17:S18,'Digital Marketplaces - P&amp;L'!S237:S238,'Digital Marketplaces - P&amp;L'!S241:S242,'Digital Marketplaces - P&amp;L'!S15:S16,'Digital Marketplaces - P&amp;L'!S127:S128)</f>
        <v>39</v>
      </c>
      <c r="T344" s="128">
        <f>sum('DTC - P&amp;L'!T60:T61,'DTC - P&amp;L'!T64:T65,'AMAZON US&amp;CA - P&amp;L'!T30:T31,'AMAZON US&amp;CA - P&amp;L'!T34:T35,'AMAZON EU - P&amp;L'!T37:T38,'AMAZON EU - P&amp;L'!T41:T42,'WALMART - P&amp;L'!T17:T18,'WALMART - P&amp;L'!T21:T22,'COSTCO - P&amp;L'!T17:T18,'Digital Marketplaces - P&amp;L'!T237:T238,'Digital Marketplaces - P&amp;L'!T241:T242,'Digital Marketplaces - P&amp;L'!T15:T16,'Digital Marketplaces - P&amp;L'!T127:T128)</f>
        <v>36</v>
      </c>
      <c r="U344" s="128">
        <f>sum('DTC - P&amp;L'!U60:U61,'DTC - P&amp;L'!U64:U65,'AMAZON US&amp;CA - P&amp;L'!U30:U31,'AMAZON US&amp;CA - P&amp;L'!U34:U35,'AMAZON EU - P&amp;L'!U37:U38,'AMAZON EU - P&amp;L'!U41:U42,'WALMART - P&amp;L'!U17:U18,'WALMART - P&amp;L'!U21:U22,'COSTCO - P&amp;L'!U17:U18,'Digital Marketplaces - P&amp;L'!U237:U238,'Digital Marketplaces - P&amp;L'!U241:U242,'Digital Marketplaces - P&amp;L'!U15:U16,'Digital Marketplaces - P&amp;L'!U127:U128)</f>
        <v>42</v>
      </c>
      <c r="V344" s="128">
        <f>sum('DTC - P&amp;L'!V60:V61,'DTC - P&amp;L'!V64:V65,'AMAZON US&amp;CA - P&amp;L'!V30:V31,'AMAZON US&amp;CA - P&amp;L'!V34:V35,'AMAZON EU - P&amp;L'!V37:V38,'AMAZON EU - P&amp;L'!V41:V42,'WALMART - P&amp;L'!V17:V18,'WALMART - P&amp;L'!V21:V22,'COSTCO - P&amp;L'!V17:V18,'Digital Marketplaces - P&amp;L'!V237:V238,'Digital Marketplaces - P&amp;L'!V241:V242,'Digital Marketplaces - P&amp;L'!V15:V16,'Digital Marketplaces - P&amp;L'!V127:V128)</f>
        <v>30</v>
      </c>
      <c r="W344" s="128">
        <f>sum('DTC - P&amp;L'!W60:W61,'DTC - P&amp;L'!W64:W65,'AMAZON US&amp;CA - P&amp;L'!W30:W31,'AMAZON US&amp;CA - P&amp;L'!W34:W35,'AMAZON EU - P&amp;L'!W37:W38,'AMAZON EU - P&amp;L'!W41:W42,'WALMART - P&amp;L'!W17:W18,'WALMART - P&amp;L'!W21:W22,'COSTCO - P&amp;L'!W17:W18,'Digital Marketplaces - P&amp;L'!W237:W238,'Digital Marketplaces - P&amp;L'!W241:W242,'Digital Marketplaces - P&amp;L'!W15:W16,'Digital Marketplaces - P&amp;L'!W127:W128)</f>
        <v>63</v>
      </c>
      <c r="X344" s="128">
        <f>sum('DTC - P&amp;L'!X60:X61,'DTC - P&amp;L'!X64:X65,'AMAZON US&amp;CA - P&amp;L'!X30:X31,'AMAZON US&amp;CA - P&amp;L'!X34:X35,'AMAZON EU - P&amp;L'!X37:X38,'AMAZON EU - P&amp;L'!X41:X42,'WALMART - P&amp;L'!X17:X18,'WALMART - P&amp;L'!X21:X22,'COSTCO - P&amp;L'!X17:X18,'Digital Marketplaces - P&amp;L'!X237:X238,'Digital Marketplaces - P&amp;L'!X241:X242,'Digital Marketplaces - P&amp;L'!X15:X16,'Digital Marketplaces - P&amp;L'!X127:X128)</f>
        <v>43</v>
      </c>
      <c r="Y344" s="128">
        <f>sum('DTC - P&amp;L'!Y60:Y61,'DTC - P&amp;L'!Y64:Y65,'AMAZON US&amp;CA - P&amp;L'!Y30:Y31,'AMAZON US&amp;CA - P&amp;L'!Y34:Y35,'AMAZON EU - P&amp;L'!Y37:Y38,'AMAZON EU - P&amp;L'!Y41:Y42,'WALMART - P&amp;L'!Y17:Y18,'WALMART - P&amp;L'!Y21:Y22,'COSTCO - P&amp;L'!Y17:Y18,'Digital Marketplaces - P&amp;L'!Y237:Y238,'Digital Marketplaces - P&amp;L'!Y241:Y242,'Digital Marketplaces - P&amp;L'!Y15:Y16,'Digital Marketplaces - P&amp;L'!Y127:Y128)</f>
        <v>44</v>
      </c>
      <c r="Z344" s="128">
        <f>sum('DTC - P&amp;L'!Z60:Z61,'DTC - P&amp;L'!Z64:Z65,'AMAZON US&amp;CA - P&amp;L'!Z30:Z31,'AMAZON US&amp;CA - P&amp;L'!Z34:Z35,'AMAZON EU - P&amp;L'!Z37:Z38,'AMAZON EU - P&amp;L'!Z41:Z42,'WALMART - P&amp;L'!Z17:Z18,'WALMART - P&amp;L'!Z21:Z22,'COSTCO - P&amp;L'!Z17:Z18,'Digital Marketplaces - P&amp;L'!Z237:Z238,'Digital Marketplaces - P&amp;L'!Z241:Z242,'Digital Marketplaces - P&amp;L'!Z15:Z16,'Digital Marketplaces - P&amp;L'!Z127:Z128)</f>
        <v>56</v>
      </c>
      <c r="AA344" s="128">
        <f>sum('DTC - P&amp;L'!AA60:AA61,'DTC - P&amp;L'!AA64:AA65,'AMAZON US&amp;CA - P&amp;L'!AA30:AA31,'AMAZON US&amp;CA - P&amp;L'!AA34:AA35,'AMAZON EU - P&amp;L'!AA37:AA38,'AMAZON EU - P&amp;L'!AA41:AA42,'WALMART - P&amp;L'!AA17:AA18,'WALMART - P&amp;L'!AA21:AA22,'COSTCO - P&amp;L'!AA17:AA18,'Digital Marketplaces - P&amp;L'!AA237:AA238,'Digital Marketplaces - P&amp;L'!AA241:AA242,'Digital Marketplaces - P&amp;L'!AA15:AA16,'Digital Marketplaces - P&amp;L'!AA127:AA128)</f>
        <v>46</v>
      </c>
      <c r="AB344" s="128">
        <f>sum('DTC - P&amp;L'!AB60:AB61,'DTC - P&amp;L'!AB64:AB65,'AMAZON US&amp;CA - P&amp;L'!AB30:AB31,'AMAZON US&amp;CA - P&amp;L'!AB34:AB35,'AMAZON EU - P&amp;L'!AB37:AB38,'AMAZON EU - P&amp;L'!AB41:AB42,'WALMART - P&amp;L'!AB17:AB18,'WALMART - P&amp;L'!AB21:AB22,'COSTCO - P&amp;L'!AB17:AB18,'Digital Marketplaces - P&amp;L'!AB237:AB238,'Digital Marketplaces - P&amp;L'!AB241:AB242,'Digital Marketplaces - P&amp;L'!AB15:AB16,'Digital Marketplaces - P&amp;L'!AB127:AB128)</f>
        <v>48</v>
      </c>
      <c r="AC344" s="128">
        <f>sum('DTC - P&amp;L'!AC60:AC61,'DTC - P&amp;L'!AC64:AC65,'AMAZON US&amp;CA - P&amp;L'!AC30:AC31,'AMAZON US&amp;CA - P&amp;L'!AC34:AC35,'AMAZON EU - P&amp;L'!AC37:AC38,'AMAZON EU - P&amp;L'!AC41:AC42,'WALMART - P&amp;L'!AC17:AC18,'WALMART - P&amp;L'!AC21:AC22,'COSTCO - P&amp;L'!AC17:AC18,'Digital Marketplaces - P&amp;L'!AC237:AC238,'Digital Marketplaces - P&amp;L'!AC241:AC242,'Digital Marketplaces - P&amp;L'!AC15:AC16,'Digital Marketplaces - P&amp;L'!AC127:AC128)</f>
        <v>53</v>
      </c>
      <c r="AD344" s="128">
        <f>sum('DTC - P&amp;L'!AD60:AD61,'DTC - P&amp;L'!AD64:AD65,'AMAZON US&amp;CA - P&amp;L'!AD30:AD31,'AMAZON US&amp;CA - P&amp;L'!AD34:AD35,'AMAZON EU - P&amp;L'!AD37:AD38,'AMAZON EU - P&amp;L'!AD41:AD42,'WALMART - P&amp;L'!AD17:AD18,'WALMART - P&amp;L'!AD21:AD22,'COSTCO - P&amp;L'!AD17:AD18,'Digital Marketplaces - P&amp;L'!AD237:AD238,'Digital Marketplaces - P&amp;L'!AD241:AD242,'Digital Marketplaces - P&amp;L'!AD15:AD16,'Digital Marketplaces - P&amp;L'!AD127:AD128)</f>
        <v>35</v>
      </c>
      <c r="AE344" s="128">
        <f>sum('DTC - P&amp;L'!AE60:AE61,'DTC - P&amp;L'!AE64:AE65,'AMAZON US&amp;CA - P&amp;L'!AE30:AE31,'AMAZON US&amp;CA - P&amp;L'!AE34:AE35,'AMAZON EU - P&amp;L'!AE37:AE38,'AMAZON EU - P&amp;L'!AE41:AE42,'WALMART - P&amp;L'!AE17:AE18,'WALMART - P&amp;L'!AE21:AE22,'COSTCO - P&amp;L'!AE17:AE18,'Digital Marketplaces - P&amp;L'!AE237:AE238,'Digital Marketplaces - P&amp;L'!AE241:AE242,'Digital Marketplaces - P&amp;L'!AE15:AE16,'Digital Marketplaces - P&amp;L'!AE127:AE128)</f>
        <v>47</v>
      </c>
      <c r="AF344" s="128">
        <f>sum('DTC - P&amp;L'!AF60:AF61,'DTC - P&amp;L'!AF64:AF65,'AMAZON US&amp;CA - P&amp;L'!AF30:AF31,'AMAZON US&amp;CA - P&amp;L'!AF34:AF35,'AMAZON EU - P&amp;L'!AF37:AF38,'AMAZON EU - P&amp;L'!AF41:AF42,'WALMART - P&amp;L'!AF17:AF18,'WALMART - P&amp;L'!AF21:AF22,'COSTCO - P&amp;L'!AF17:AF18,'Digital Marketplaces - P&amp;L'!AF237:AF238,'Digital Marketplaces - P&amp;L'!AF241:AF242,'Digital Marketplaces - P&amp;L'!AF15:AF16,'Digital Marketplaces - P&amp;L'!AF127:AF128)</f>
        <v>42</v>
      </c>
    </row>
    <row r="345" hidden="1" outlineLevel="1">
      <c r="A345" s="127" t="s">
        <v>257</v>
      </c>
      <c r="B345" s="128">
        <f>'DTC - P&amp;L'!B73</f>
        <v>0</v>
      </c>
      <c r="C345" s="128">
        <f>'DTC - P&amp;L'!C73</f>
        <v>0</v>
      </c>
      <c r="D345" s="128">
        <f>'DTC - P&amp;L'!D73</f>
        <v>0</v>
      </c>
      <c r="E345" s="128">
        <f>'DTC - P&amp;L'!E73</f>
        <v>0</v>
      </c>
      <c r="F345" s="128">
        <f>'DTC - P&amp;L'!F73</f>
        <v>0</v>
      </c>
      <c r="G345" s="128">
        <f>'DTC - P&amp;L'!G73</f>
        <v>0</v>
      </c>
      <c r="H345" s="128">
        <f>'DTC - P&amp;L'!H73</f>
        <v>0</v>
      </c>
      <c r="I345" s="128">
        <f>'DTC - P&amp;L'!I73</f>
        <v>0</v>
      </c>
      <c r="J345" s="128">
        <f>'DTC - P&amp;L'!J73</f>
        <v>0</v>
      </c>
      <c r="K345" s="128">
        <f>'DTC - P&amp;L'!K73</f>
        <v>0</v>
      </c>
      <c r="L345" s="128">
        <f>'DTC - P&amp;L'!L73</f>
        <v>0</v>
      </c>
      <c r="M345" s="128">
        <f>'DTC - P&amp;L'!M73</f>
        <v>0</v>
      </c>
      <c r="N345" s="128">
        <f>'DTC - P&amp;L'!N73</f>
        <v>0</v>
      </c>
      <c r="O345" s="128">
        <f>'DTC - P&amp;L'!O73</f>
        <v>0</v>
      </c>
      <c r="P345" s="128">
        <f>'DTC - P&amp;L'!P73</f>
        <v>0</v>
      </c>
      <c r="Q345" s="128">
        <f>'DTC - P&amp;L'!Q73</f>
        <v>0</v>
      </c>
      <c r="R345" s="128">
        <f>'DTC - P&amp;L'!R73</f>
        <v>0</v>
      </c>
      <c r="S345" s="128">
        <f>'DTC - P&amp;L'!S73</f>
        <v>0</v>
      </c>
      <c r="T345" s="128">
        <f>'DTC - P&amp;L'!T73</f>
        <v>0</v>
      </c>
      <c r="U345" s="128">
        <f>'DTC - P&amp;L'!U73</f>
        <v>0</v>
      </c>
      <c r="V345" s="128">
        <f>'DTC - P&amp;L'!V73</f>
        <v>0</v>
      </c>
      <c r="W345" s="128">
        <f>'DTC - P&amp;L'!W73</f>
        <v>0</v>
      </c>
      <c r="X345" s="128">
        <f>'DTC - P&amp;L'!X73</f>
        <v>0</v>
      </c>
      <c r="Y345" s="128">
        <f>'DTC - P&amp;L'!Y73</f>
        <v>0</v>
      </c>
      <c r="Z345" s="128">
        <f>'DTC - P&amp;L'!Z73</f>
        <v>0</v>
      </c>
      <c r="AA345" s="128">
        <f>'DTC - P&amp;L'!AA73</f>
        <v>0</v>
      </c>
      <c r="AB345" s="128">
        <f>'DTC - P&amp;L'!AB73</f>
        <v>0</v>
      </c>
      <c r="AC345" s="128">
        <f>'DTC - P&amp;L'!AC73</f>
        <v>0</v>
      </c>
      <c r="AD345" s="128">
        <f>'DTC - P&amp;L'!AD73</f>
        <v>0</v>
      </c>
      <c r="AE345" s="128">
        <f>'DTC - P&amp;L'!AE73</f>
        <v>0</v>
      </c>
      <c r="AF345" s="129"/>
    </row>
    <row r="346" hidden="1" outlineLevel="1">
      <c r="A346" s="40" t="s">
        <v>258</v>
      </c>
      <c r="B346" s="130">
        <f t="shared" ref="B346:AF346" si="75">B343/B342</f>
        <v>0.3076923077</v>
      </c>
      <c r="C346" s="130">
        <f t="shared" si="75"/>
        <v>0.15</v>
      </c>
      <c r="D346" s="130">
        <f t="shared" si="75"/>
        <v>0.2142857143</v>
      </c>
      <c r="E346" s="130">
        <f t="shared" si="75"/>
        <v>0.1470588235</v>
      </c>
      <c r="F346" s="130">
        <f t="shared" si="75"/>
        <v>0.1891891892</v>
      </c>
      <c r="G346" s="130">
        <f t="shared" si="75"/>
        <v>0.2972972973</v>
      </c>
      <c r="H346" s="130">
        <f t="shared" si="75"/>
        <v>0.1385542169</v>
      </c>
      <c r="I346" s="130">
        <f t="shared" si="75"/>
        <v>0.1958762887</v>
      </c>
      <c r="J346" s="130">
        <f t="shared" si="75"/>
        <v>0.1416666667</v>
      </c>
      <c r="K346" s="130">
        <f t="shared" si="75"/>
        <v>0.2105263158</v>
      </c>
      <c r="L346" s="130">
        <f t="shared" si="75"/>
        <v>0.1627906977</v>
      </c>
      <c r="M346" s="130">
        <f t="shared" si="75"/>
        <v>0.2340425532</v>
      </c>
      <c r="N346" s="130">
        <f t="shared" si="75"/>
        <v>0.175</v>
      </c>
      <c r="O346" s="130">
        <f t="shared" si="75"/>
        <v>0.1794871795</v>
      </c>
      <c r="P346" s="130">
        <f t="shared" si="75"/>
        <v>0.32</v>
      </c>
      <c r="Q346" s="130">
        <f t="shared" si="75"/>
        <v>0.1935483871</v>
      </c>
      <c r="R346" s="130">
        <f t="shared" si="75"/>
        <v>0.225</v>
      </c>
      <c r="S346" s="130">
        <f t="shared" si="75"/>
        <v>0.22</v>
      </c>
      <c r="T346" s="130">
        <f t="shared" si="75"/>
        <v>0.2340425532</v>
      </c>
      <c r="U346" s="130">
        <f t="shared" si="75"/>
        <v>0.2075471698</v>
      </c>
      <c r="V346" s="130">
        <f t="shared" si="75"/>
        <v>0.3333333333</v>
      </c>
      <c r="W346" s="130">
        <f t="shared" si="75"/>
        <v>0.1369863014</v>
      </c>
      <c r="X346" s="130">
        <f t="shared" si="75"/>
        <v>0.2321428571</v>
      </c>
      <c r="Y346" s="130">
        <f t="shared" si="75"/>
        <v>0.137254902</v>
      </c>
      <c r="Z346" s="130">
        <f t="shared" si="75"/>
        <v>0.125</v>
      </c>
      <c r="AA346" s="130">
        <f t="shared" si="75"/>
        <v>0.09803921569</v>
      </c>
      <c r="AB346" s="130">
        <f t="shared" si="75"/>
        <v>0.2258064516</v>
      </c>
      <c r="AC346" s="130">
        <f t="shared" si="75"/>
        <v>0.2428571429</v>
      </c>
      <c r="AD346" s="130">
        <f t="shared" si="75"/>
        <v>0.2857142857</v>
      </c>
      <c r="AE346" s="130">
        <f t="shared" si="75"/>
        <v>0.07843137255</v>
      </c>
      <c r="AF346" s="130">
        <f t="shared" si="75"/>
        <v>0.1923076923</v>
      </c>
    </row>
    <row r="347" hidden="1" outlineLevel="1">
      <c r="A347" s="40" t="s">
        <v>259</v>
      </c>
      <c r="B347" s="130">
        <f t="shared" ref="B347:AF347" si="76">B344/B342</f>
        <v>0.6923076923</v>
      </c>
      <c r="C347" s="130">
        <f t="shared" si="76"/>
        <v>0.85</v>
      </c>
      <c r="D347" s="130">
        <f t="shared" si="76"/>
        <v>0.7857142857</v>
      </c>
      <c r="E347" s="130">
        <f t="shared" si="76"/>
        <v>0.8529411765</v>
      </c>
      <c r="F347" s="130">
        <f t="shared" si="76"/>
        <v>0.8108108108</v>
      </c>
      <c r="G347" s="130">
        <f t="shared" si="76"/>
        <v>0.7027027027</v>
      </c>
      <c r="H347" s="130">
        <f t="shared" si="76"/>
        <v>0.8614457831</v>
      </c>
      <c r="I347" s="130">
        <f t="shared" si="76"/>
        <v>0.8041237113</v>
      </c>
      <c r="J347" s="130">
        <f t="shared" si="76"/>
        <v>0.8583333333</v>
      </c>
      <c r="K347" s="130">
        <f t="shared" si="76"/>
        <v>0.7894736842</v>
      </c>
      <c r="L347" s="130">
        <f t="shared" si="76"/>
        <v>0.8372093023</v>
      </c>
      <c r="M347" s="130">
        <f t="shared" si="76"/>
        <v>0.7659574468</v>
      </c>
      <c r="N347" s="130">
        <f t="shared" si="76"/>
        <v>0.825</v>
      </c>
      <c r="O347" s="130">
        <f t="shared" si="76"/>
        <v>0.8205128205</v>
      </c>
      <c r="P347" s="130">
        <f t="shared" si="76"/>
        <v>0.68</v>
      </c>
      <c r="Q347" s="130">
        <f t="shared" si="76"/>
        <v>0.8064516129</v>
      </c>
      <c r="R347" s="130">
        <f t="shared" si="76"/>
        <v>0.775</v>
      </c>
      <c r="S347" s="130">
        <f t="shared" si="76"/>
        <v>0.78</v>
      </c>
      <c r="T347" s="130">
        <f t="shared" si="76"/>
        <v>0.7659574468</v>
      </c>
      <c r="U347" s="130">
        <f t="shared" si="76"/>
        <v>0.7924528302</v>
      </c>
      <c r="V347" s="130">
        <f t="shared" si="76"/>
        <v>0.6666666667</v>
      </c>
      <c r="W347" s="130">
        <f t="shared" si="76"/>
        <v>0.8630136986</v>
      </c>
      <c r="X347" s="130">
        <f t="shared" si="76"/>
        <v>0.7678571429</v>
      </c>
      <c r="Y347" s="130">
        <f t="shared" si="76"/>
        <v>0.862745098</v>
      </c>
      <c r="Z347" s="130">
        <f t="shared" si="76"/>
        <v>0.875</v>
      </c>
      <c r="AA347" s="130">
        <f t="shared" si="76"/>
        <v>0.9019607843</v>
      </c>
      <c r="AB347" s="130">
        <f t="shared" si="76"/>
        <v>0.7741935484</v>
      </c>
      <c r="AC347" s="130">
        <f t="shared" si="76"/>
        <v>0.7571428571</v>
      </c>
      <c r="AD347" s="130">
        <f t="shared" si="76"/>
        <v>0.7142857143</v>
      </c>
      <c r="AE347" s="130">
        <f t="shared" si="76"/>
        <v>0.9215686275</v>
      </c>
      <c r="AF347" s="130">
        <f t="shared" si="76"/>
        <v>0.8076923077</v>
      </c>
    </row>
    <row r="348" hidden="1" outlineLevel="1">
      <c r="A348" s="40" t="s">
        <v>260</v>
      </c>
      <c r="B348" s="130">
        <f t="shared" ref="B348:AE348" si="77">B345/B342</f>
        <v>0</v>
      </c>
      <c r="C348" s="130">
        <f t="shared" si="77"/>
        <v>0</v>
      </c>
      <c r="D348" s="130">
        <f t="shared" si="77"/>
        <v>0</v>
      </c>
      <c r="E348" s="130">
        <f t="shared" si="77"/>
        <v>0</v>
      </c>
      <c r="F348" s="130">
        <f t="shared" si="77"/>
        <v>0</v>
      </c>
      <c r="G348" s="130">
        <f t="shared" si="77"/>
        <v>0</v>
      </c>
      <c r="H348" s="130">
        <f t="shared" si="77"/>
        <v>0</v>
      </c>
      <c r="I348" s="130">
        <f t="shared" si="77"/>
        <v>0</v>
      </c>
      <c r="J348" s="130">
        <f t="shared" si="77"/>
        <v>0</v>
      </c>
      <c r="K348" s="130">
        <f t="shared" si="77"/>
        <v>0</v>
      </c>
      <c r="L348" s="130">
        <f t="shared" si="77"/>
        <v>0</v>
      </c>
      <c r="M348" s="130">
        <f t="shared" si="77"/>
        <v>0</v>
      </c>
      <c r="N348" s="130">
        <f t="shared" si="77"/>
        <v>0</v>
      </c>
      <c r="O348" s="130">
        <f t="shared" si="77"/>
        <v>0</v>
      </c>
      <c r="P348" s="130">
        <f t="shared" si="77"/>
        <v>0</v>
      </c>
      <c r="Q348" s="130">
        <f t="shared" si="77"/>
        <v>0</v>
      </c>
      <c r="R348" s="130">
        <f t="shared" si="77"/>
        <v>0</v>
      </c>
      <c r="S348" s="130">
        <f t="shared" si="77"/>
        <v>0</v>
      </c>
      <c r="T348" s="130">
        <f t="shared" si="77"/>
        <v>0</v>
      </c>
      <c r="U348" s="130">
        <f t="shared" si="77"/>
        <v>0</v>
      </c>
      <c r="V348" s="130">
        <f t="shared" si="77"/>
        <v>0</v>
      </c>
      <c r="W348" s="130">
        <f t="shared" si="77"/>
        <v>0</v>
      </c>
      <c r="X348" s="130">
        <f t="shared" si="77"/>
        <v>0</v>
      </c>
      <c r="Y348" s="130">
        <f t="shared" si="77"/>
        <v>0</v>
      </c>
      <c r="Z348" s="130">
        <f t="shared" si="77"/>
        <v>0</v>
      </c>
      <c r="AA348" s="130">
        <f t="shared" si="77"/>
        <v>0</v>
      </c>
      <c r="AB348" s="130">
        <f t="shared" si="77"/>
        <v>0</v>
      </c>
      <c r="AC348" s="130">
        <f t="shared" si="77"/>
        <v>0</v>
      </c>
      <c r="AD348" s="130">
        <f t="shared" si="77"/>
        <v>0</v>
      </c>
      <c r="AE348" s="130">
        <f t="shared" si="77"/>
        <v>0</v>
      </c>
      <c r="AF348" s="130"/>
    </row>
    <row r="349" collapsed="1">
      <c r="A349" s="54" t="s">
        <v>261</v>
      </c>
      <c r="B349" s="126">
        <f t="shared" ref="B349:AF349" si="78">sum(B350:B351)</f>
        <v>3</v>
      </c>
      <c r="C349" s="126">
        <f t="shared" si="78"/>
        <v>13</v>
      </c>
      <c r="D349" s="126">
        <f t="shared" si="78"/>
        <v>9</v>
      </c>
      <c r="E349" s="126">
        <f t="shared" si="78"/>
        <v>8</v>
      </c>
      <c r="F349" s="126">
        <f t="shared" si="78"/>
        <v>14</v>
      </c>
      <c r="G349" s="126">
        <f t="shared" si="78"/>
        <v>6</v>
      </c>
      <c r="H349" s="126">
        <f t="shared" si="78"/>
        <v>25</v>
      </c>
      <c r="I349" s="126">
        <f t="shared" si="78"/>
        <v>28</v>
      </c>
      <c r="J349" s="126">
        <f t="shared" si="78"/>
        <v>17</v>
      </c>
      <c r="K349" s="126">
        <f t="shared" si="78"/>
        <v>10</v>
      </c>
      <c r="L349" s="126">
        <f t="shared" si="78"/>
        <v>9</v>
      </c>
      <c r="M349" s="126">
        <f t="shared" si="78"/>
        <v>8</v>
      </c>
      <c r="N349" s="126">
        <f t="shared" si="78"/>
        <v>10</v>
      </c>
      <c r="O349" s="126">
        <f t="shared" si="78"/>
        <v>10</v>
      </c>
      <c r="P349" s="126">
        <f t="shared" si="78"/>
        <v>3</v>
      </c>
      <c r="Q349" s="126">
        <f t="shared" si="78"/>
        <v>7</v>
      </c>
      <c r="R349" s="126">
        <f t="shared" si="78"/>
        <v>9</v>
      </c>
      <c r="S349" s="126">
        <f t="shared" si="78"/>
        <v>6</v>
      </c>
      <c r="T349" s="126">
        <f t="shared" si="78"/>
        <v>5</v>
      </c>
      <c r="U349" s="126">
        <f t="shared" si="78"/>
        <v>8</v>
      </c>
      <c r="V349" s="126">
        <f t="shared" si="78"/>
        <v>5</v>
      </c>
      <c r="W349" s="126">
        <f t="shared" si="78"/>
        <v>14</v>
      </c>
      <c r="X349" s="126">
        <f t="shared" si="78"/>
        <v>16</v>
      </c>
      <c r="Y349" s="126">
        <f t="shared" si="78"/>
        <v>13</v>
      </c>
      <c r="Z349" s="126">
        <f t="shared" si="78"/>
        <v>14</v>
      </c>
      <c r="AA349" s="126">
        <f t="shared" si="78"/>
        <v>12</v>
      </c>
      <c r="AB349" s="126">
        <f t="shared" si="78"/>
        <v>7</v>
      </c>
      <c r="AC349" s="126">
        <f t="shared" si="78"/>
        <v>7</v>
      </c>
      <c r="AD349" s="126">
        <f t="shared" si="78"/>
        <v>6</v>
      </c>
      <c r="AE349" s="126">
        <f t="shared" si="78"/>
        <v>4</v>
      </c>
      <c r="AF349" s="126">
        <f t="shared" si="78"/>
        <v>7</v>
      </c>
    </row>
    <row r="350" hidden="1" outlineLevel="1">
      <c r="A350" s="127" t="s">
        <v>262</v>
      </c>
      <c r="B350" s="128">
        <f>sum('DTC - P&amp;L'!B68,'AMAZON US&amp;CA - P&amp;L'!B38,'AMAZON EU - P&amp;L'!B45)</f>
        <v>2</v>
      </c>
      <c r="C350" s="128">
        <f>sum('DTC - P&amp;L'!C68,'AMAZON US&amp;CA - P&amp;L'!C38,'AMAZON EU - P&amp;L'!C45)</f>
        <v>9</v>
      </c>
      <c r="D350" s="128">
        <f>sum('DTC - P&amp;L'!D68,'AMAZON US&amp;CA - P&amp;L'!D38,'AMAZON EU - P&amp;L'!D45)</f>
        <v>3</v>
      </c>
      <c r="E350" s="128">
        <f>sum('DTC - P&amp;L'!E68,'AMAZON US&amp;CA - P&amp;L'!E38,'AMAZON EU - P&amp;L'!E45)</f>
        <v>4</v>
      </c>
      <c r="F350" s="128">
        <f>sum('DTC - P&amp;L'!F68,'AMAZON US&amp;CA - P&amp;L'!F38,'AMAZON EU - P&amp;L'!F45)</f>
        <v>1</v>
      </c>
      <c r="G350" s="128">
        <f>sum('DTC - P&amp;L'!G68,'AMAZON US&amp;CA - P&amp;L'!G38,'AMAZON EU - P&amp;L'!G45)</f>
        <v>2</v>
      </c>
      <c r="H350" s="128">
        <f>sum('DTC - P&amp;L'!H68,'AMAZON US&amp;CA - P&amp;L'!H38,'AMAZON EU - P&amp;L'!H45)</f>
        <v>2</v>
      </c>
      <c r="I350" s="128">
        <f>sum('DTC - P&amp;L'!I68,'AMAZON US&amp;CA - P&amp;L'!I38,'AMAZON EU - P&amp;L'!I45)</f>
        <v>1</v>
      </c>
      <c r="J350" s="128">
        <f>sum('DTC - P&amp;L'!J68,'AMAZON US&amp;CA - P&amp;L'!J38,'AMAZON EU - P&amp;L'!J45)</f>
        <v>1</v>
      </c>
      <c r="K350" s="128">
        <f>sum('DTC - P&amp;L'!K68,'AMAZON US&amp;CA - P&amp;L'!K38,'AMAZON EU - P&amp;L'!K45)</f>
        <v>2</v>
      </c>
      <c r="L350" s="128">
        <f>sum('DTC - P&amp;L'!L68,'AMAZON US&amp;CA - P&amp;L'!L38,'AMAZON EU - P&amp;L'!L45)</f>
        <v>2</v>
      </c>
      <c r="M350" s="128">
        <f>sum('DTC - P&amp;L'!M68,'AMAZON US&amp;CA - P&amp;L'!M38,'AMAZON EU - P&amp;L'!M45)</f>
        <v>2</v>
      </c>
      <c r="N350" s="128">
        <f>sum('DTC - P&amp;L'!N68,'AMAZON US&amp;CA - P&amp;L'!N38,'AMAZON EU - P&amp;L'!N45)</f>
        <v>2</v>
      </c>
      <c r="O350" s="128">
        <f>sum('DTC - P&amp;L'!O68,'AMAZON US&amp;CA - P&amp;L'!O38,'AMAZON EU - P&amp;L'!O45)</f>
        <v>3</v>
      </c>
      <c r="P350" s="128">
        <f>sum('DTC - P&amp;L'!P68,'AMAZON US&amp;CA - P&amp;L'!P38,'AMAZON EU - P&amp;L'!P45)</f>
        <v>1</v>
      </c>
      <c r="Q350" s="128">
        <f>sum('DTC - P&amp;L'!Q68,'AMAZON US&amp;CA - P&amp;L'!Q38,'AMAZON EU - P&amp;L'!Q45)</f>
        <v>1</v>
      </c>
      <c r="R350" s="128">
        <f>sum('DTC - P&amp;L'!R68,'AMAZON US&amp;CA - P&amp;L'!R38,'AMAZON EU - P&amp;L'!R45)</f>
        <v>0</v>
      </c>
      <c r="S350" s="128">
        <f>sum('DTC - P&amp;L'!S68,'AMAZON US&amp;CA - P&amp;L'!S38,'AMAZON EU - P&amp;L'!S45)</f>
        <v>2</v>
      </c>
      <c r="T350" s="128">
        <f>sum('DTC - P&amp;L'!T68,'AMAZON US&amp;CA - P&amp;L'!T38,'AMAZON EU - P&amp;L'!T45)</f>
        <v>1</v>
      </c>
      <c r="U350" s="128">
        <f>sum('DTC - P&amp;L'!U68,'AMAZON US&amp;CA - P&amp;L'!U38,'AMAZON EU - P&amp;L'!U45)</f>
        <v>2</v>
      </c>
      <c r="V350" s="128">
        <f>sum('DTC - P&amp;L'!V68,'AMAZON US&amp;CA - P&amp;L'!V38,'AMAZON EU - P&amp;L'!V45)</f>
        <v>0</v>
      </c>
      <c r="W350" s="128">
        <f>sum('DTC - P&amp;L'!W68,'AMAZON US&amp;CA - P&amp;L'!W38,'AMAZON EU - P&amp;L'!W45)</f>
        <v>1</v>
      </c>
      <c r="X350" s="128">
        <f>sum('DTC - P&amp;L'!X68,'AMAZON US&amp;CA - P&amp;L'!X38,'AMAZON EU - P&amp;L'!X45)</f>
        <v>4</v>
      </c>
      <c r="Y350" s="128">
        <f>sum('DTC - P&amp;L'!Y68,'AMAZON US&amp;CA - P&amp;L'!Y38,'AMAZON EU - P&amp;L'!Y45)</f>
        <v>4</v>
      </c>
      <c r="Z350" s="128">
        <f>sum('DTC - P&amp;L'!Z68,'AMAZON US&amp;CA - P&amp;L'!Z38,'AMAZON EU - P&amp;L'!Z45)</f>
        <v>4</v>
      </c>
      <c r="AA350" s="128">
        <f>sum('DTC - P&amp;L'!AA68,'AMAZON US&amp;CA - P&amp;L'!AA38,'AMAZON EU - P&amp;L'!AA45)</f>
        <v>4</v>
      </c>
      <c r="AB350" s="128">
        <f>sum('DTC - P&amp;L'!AB68,'AMAZON US&amp;CA - P&amp;L'!AB38,'AMAZON EU - P&amp;L'!AB45)</f>
        <v>2</v>
      </c>
      <c r="AC350" s="128">
        <f>sum('DTC - P&amp;L'!AC68,'AMAZON US&amp;CA - P&amp;L'!AC38,'AMAZON EU - P&amp;L'!AC45)</f>
        <v>1</v>
      </c>
      <c r="AD350" s="128">
        <f>sum('DTC - P&amp;L'!AD68,'AMAZON US&amp;CA - P&amp;L'!AD38,'AMAZON EU - P&amp;L'!AD45)</f>
        <v>0</v>
      </c>
      <c r="AE350" s="128">
        <f>sum('DTC - P&amp;L'!AE68,'AMAZON US&amp;CA - P&amp;L'!AE38,'AMAZON EU - P&amp;L'!AE45)</f>
        <v>1</v>
      </c>
      <c r="AF350" s="128">
        <f>sum('DTC - P&amp;L'!AF68,'AMAZON US&amp;CA - P&amp;L'!AF38,'AMAZON EU - P&amp;L'!AF45)</f>
        <v>3</v>
      </c>
    </row>
    <row r="351" hidden="1" outlineLevel="1">
      <c r="A351" s="127" t="s">
        <v>263</v>
      </c>
      <c r="B351" s="128">
        <f>sum('DTC - P&amp;L'!B69,'AMAZON US&amp;CA - P&amp;L'!B39,'AMAZON EU - P&amp;L'!B46)</f>
        <v>1</v>
      </c>
      <c r="C351" s="128">
        <f>sum('DTC - P&amp;L'!C69,'AMAZON US&amp;CA - P&amp;L'!C39,'AMAZON EU - P&amp;L'!C46)</f>
        <v>4</v>
      </c>
      <c r="D351" s="128">
        <f>sum('DTC - P&amp;L'!D69,'AMAZON US&amp;CA - P&amp;L'!D39,'AMAZON EU - P&amp;L'!D46)</f>
        <v>6</v>
      </c>
      <c r="E351" s="128">
        <f>sum('DTC - P&amp;L'!E69,'AMAZON US&amp;CA - P&amp;L'!E39,'AMAZON EU - P&amp;L'!E46)</f>
        <v>4</v>
      </c>
      <c r="F351" s="128">
        <f>sum('DTC - P&amp;L'!F69,'AMAZON US&amp;CA - P&amp;L'!F39,'AMAZON EU - P&amp;L'!F46)</f>
        <v>13</v>
      </c>
      <c r="G351" s="128">
        <f>sum('DTC - P&amp;L'!G69,'AMAZON US&amp;CA - P&amp;L'!G39,'AMAZON EU - P&amp;L'!G46)</f>
        <v>4</v>
      </c>
      <c r="H351" s="128">
        <f>sum('DTC - P&amp;L'!H69,'AMAZON US&amp;CA - P&amp;L'!H39,'AMAZON EU - P&amp;L'!H46)</f>
        <v>23</v>
      </c>
      <c r="I351" s="128">
        <f>sum('DTC - P&amp;L'!I69,'AMAZON US&amp;CA - P&amp;L'!I39,'AMAZON EU - P&amp;L'!I46)</f>
        <v>27</v>
      </c>
      <c r="J351" s="128">
        <f>sum('DTC - P&amp;L'!J69,'AMAZON US&amp;CA - P&amp;L'!J39,'AMAZON EU - P&amp;L'!J46)</f>
        <v>16</v>
      </c>
      <c r="K351" s="128">
        <f>sum('DTC - P&amp;L'!K69,'AMAZON US&amp;CA - P&amp;L'!K39,'AMAZON EU - P&amp;L'!K46)</f>
        <v>8</v>
      </c>
      <c r="L351" s="128">
        <f>sum('DTC - P&amp;L'!L69,'AMAZON US&amp;CA - P&amp;L'!L39,'AMAZON EU - P&amp;L'!L46)</f>
        <v>7</v>
      </c>
      <c r="M351" s="128">
        <f>sum('DTC - P&amp;L'!M69,'AMAZON US&amp;CA - P&amp;L'!M39,'AMAZON EU - P&amp;L'!M46)</f>
        <v>6</v>
      </c>
      <c r="N351" s="128">
        <f>sum('DTC - P&amp;L'!N69,'AMAZON US&amp;CA - P&amp;L'!N39,'AMAZON EU - P&amp;L'!N46)</f>
        <v>8</v>
      </c>
      <c r="O351" s="128">
        <f>sum('DTC - P&amp;L'!O69,'AMAZON US&amp;CA - P&amp;L'!O39,'AMAZON EU - P&amp;L'!O46)</f>
        <v>7</v>
      </c>
      <c r="P351" s="128">
        <f>sum('DTC - P&amp;L'!P69,'AMAZON US&amp;CA - P&amp;L'!P39,'AMAZON EU - P&amp;L'!P46)</f>
        <v>2</v>
      </c>
      <c r="Q351" s="128">
        <f>sum('DTC - P&amp;L'!Q69,'AMAZON US&amp;CA - P&amp;L'!Q39,'AMAZON EU - P&amp;L'!Q46)</f>
        <v>6</v>
      </c>
      <c r="R351" s="128">
        <f>sum('DTC - P&amp;L'!R69,'AMAZON US&amp;CA - P&amp;L'!R39,'AMAZON EU - P&amp;L'!R46)</f>
        <v>9</v>
      </c>
      <c r="S351" s="128">
        <f>sum('DTC - P&amp;L'!S69,'AMAZON US&amp;CA - P&amp;L'!S39,'AMAZON EU - P&amp;L'!S46)</f>
        <v>4</v>
      </c>
      <c r="T351" s="128">
        <f>sum('DTC - P&amp;L'!T69,'AMAZON US&amp;CA - P&amp;L'!T39,'AMAZON EU - P&amp;L'!T46)</f>
        <v>4</v>
      </c>
      <c r="U351" s="128">
        <f>sum('DTC - P&amp;L'!U69,'AMAZON US&amp;CA - P&amp;L'!U39,'AMAZON EU - P&amp;L'!U46)</f>
        <v>6</v>
      </c>
      <c r="V351" s="128">
        <f>sum('DTC - P&amp;L'!V69,'AMAZON US&amp;CA - P&amp;L'!V39,'AMAZON EU - P&amp;L'!V46)</f>
        <v>5</v>
      </c>
      <c r="W351" s="128">
        <f>sum('DTC - P&amp;L'!W69,'AMAZON US&amp;CA - P&amp;L'!W39,'AMAZON EU - P&amp;L'!W46)</f>
        <v>13</v>
      </c>
      <c r="X351" s="128">
        <f>sum('DTC - P&amp;L'!X69,'AMAZON US&amp;CA - P&amp;L'!X39,'AMAZON EU - P&amp;L'!X46)</f>
        <v>12</v>
      </c>
      <c r="Y351" s="128">
        <f>sum('DTC - P&amp;L'!Y69,'AMAZON US&amp;CA - P&amp;L'!Y39,'AMAZON EU - P&amp;L'!Y46)</f>
        <v>9</v>
      </c>
      <c r="Z351" s="128">
        <f>sum('DTC - P&amp;L'!Z69,'AMAZON US&amp;CA - P&amp;L'!Z39,'AMAZON EU - P&amp;L'!Z46)</f>
        <v>10</v>
      </c>
      <c r="AA351" s="128">
        <f>sum('DTC - P&amp;L'!AA69,'AMAZON US&amp;CA - P&amp;L'!AA39,'AMAZON EU - P&amp;L'!AA46)</f>
        <v>8</v>
      </c>
      <c r="AB351" s="128">
        <f>sum('DTC - P&amp;L'!AB69,'AMAZON US&amp;CA - P&amp;L'!AB39,'AMAZON EU - P&amp;L'!AB46)</f>
        <v>5</v>
      </c>
      <c r="AC351" s="128">
        <f>sum('DTC - P&amp;L'!AC69,'AMAZON US&amp;CA - P&amp;L'!AC39,'AMAZON EU - P&amp;L'!AC46)</f>
        <v>6</v>
      </c>
      <c r="AD351" s="128">
        <f>sum('DTC - P&amp;L'!AD69,'AMAZON US&amp;CA - P&amp;L'!AD39,'AMAZON EU - P&amp;L'!AD46)</f>
        <v>6</v>
      </c>
      <c r="AE351" s="128">
        <f>sum('DTC - P&amp;L'!AE69,'AMAZON US&amp;CA - P&amp;L'!AE39,'AMAZON EU - P&amp;L'!AE46)</f>
        <v>3</v>
      </c>
      <c r="AF351" s="128">
        <f>sum('DTC - P&amp;L'!AF69,'AMAZON US&amp;CA - P&amp;L'!AF39,'AMAZON EU - P&amp;L'!AF46)</f>
        <v>4</v>
      </c>
    </row>
    <row r="352" hidden="1" outlineLevel="1">
      <c r="A352" s="40" t="s">
        <v>264</v>
      </c>
      <c r="B352" s="130">
        <f t="shared" ref="B352:AF352" si="79">B350/B349</f>
        <v>0.6666666667</v>
      </c>
      <c r="C352" s="130">
        <f t="shared" si="79"/>
        <v>0.6923076923</v>
      </c>
      <c r="D352" s="130">
        <f t="shared" si="79"/>
        <v>0.3333333333</v>
      </c>
      <c r="E352" s="130">
        <f t="shared" si="79"/>
        <v>0.5</v>
      </c>
      <c r="F352" s="130">
        <f t="shared" si="79"/>
        <v>0.07142857143</v>
      </c>
      <c r="G352" s="130">
        <f t="shared" si="79"/>
        <v>0.3333333333</v>
      </c>
      <c r="H352" s="130">
        <f t="shared" si="79"/>
        <v>0.08</v>
      </c>
      <c r="I352" s="130">
        <f t="shared" si="79"/>
        <v>0.03571428571</v>
      </c>
      <c r="J352" s="130">
        <f t="shared" si="79"/>
        <v>0.05882352941</v>
      </c>
      <c r="K352" s="130">
        <f t="shared" si="79"/>
        <v>0.2</v>
      </c>
      <c r="L352" s="130">
        <f t="shared" si="79"/>
        <v>0.2222222222</v>
      </c>
      <c r="M352" s="130">
        <f t="shared" si="79"/>
        <v>0.25</v>
      </c>
      <c r="N352" s="130">
        <f t="shared" si="79"/>
        <v>0.2</v>
      </c>
      <c r="O352" s="130">
        <f t="shared" si="79"/>
        <v>0.3</v>
      </c>
      <c r="P352" s="130">
        <f t="shared" si="79"/>
        <v>0.3333333333</v>
      </c>
      <c r="Q352" s="130">
        <f t="shared" si="79"/>
        <v>0.1428571429</v>
      </c>
      <c r="R352" s="130">
        <f t="shared" si="79"/>
        <v>0</v>
      </c>
      <c r="S352" s="130">
        <f t="shared" si="79"/>
        <v>0.3333333333</v>
      </c>
      <c r="T352" s="130">
        <f t="shared" si="79"/>
        <v>0.2</v>
      </c>
      <c r="U352" s="130">
        <f t="shared" si="79"/>
        <v>0.25</v>
      </c>
      <c r="V352" s="130">
        <f t="shared" si="79"/>
        <v>0</v>
      </c>
      <c r="W352" s="130">
        <f t="shared" si="79"/>
        <v>0.07142857143</v>
      </c>
      <c r="X352" s="130">
        <f t="shared" si="79"/>
        <v>0.25</v>
      </c>
      <c r="Y352" s="130">
        <f t="shared" si="79"/>
        <v>0.3076923077</v>
      </c>
      <c r="Z352" s="130">
        <f t="shared" si="79"/>
        <v>0.2857142857</v>
      </c>
      <c r="AA352" s="130">
        <f t="shared" si="79"/>
        <v>0.3333333333</v>
      </c>
      <c r="AB352" s="130">
        <f t="shared" si="79"/>
        <v>0.2857142857</v>
      </c>
      <c r="AC352" s="130">
        <f t="shared" si="79"/>
        <v>0.1428571429</v>
      </c>
      <c r="AD352" s="130">
        <f t="shared" si="79"/>
        <v>0</v>
      </c>
      <c r="AE352" s="130">
        <f t="shared" si="79"/>
        <v>0.25</v>
      </c>
      <c r="AF352" s="130">
        <f t="shared" si="79"/>
        <v>0.4285714286</v>
      </c>
    </row>
    <row r="353" hidden="1" outlineLevel="1">
      <c r="A353" s="40" t="s">
        <v>265</v>
      </c>
      <c r="B353" s="130">
        <f t="shared" ref="B353:AF353" si="80">B351/B349</f>
        <v>0.3333333333</v>
      </c>
      <c r="C353" s="130">
        <f t="shared" si="80"/>
        <v>0.3076923077</v>
      </c>
      <c r="D353" s="130">
        <f t="shared" si="80"/>
        <v>0.6666666667</v>
      </c>
      <c r="E353" s="130">
        <f t="shared" si="80"/>
        <v>0.5</v>
      </c>
      <c r="F353" s="130">
        <f t="shared" si="80"/>
        <v>0.9285714286</v>
      </c>
      <c r="G353" s="130">
        <f t="shared" si="80"/>
        <v>0.6666666667</v>
      </c>
      <c r="H353" s="130">
        <f t="shared" si="80"/>
        <v>0.92</v>
      </c>
      <c r="I353" s="130">
        <f t="shared" si="80"/>
        <v>0.9642857143</v>
      </c>
      <c r="J353" s="130">
        <f t="shared" si="80"/>
        <v>0.9411764706</v>
      </c>
      <c r="K353" s="130">
        <f t="shared" si="80"/>
        <v>0.8</v>
      </c>
      <c r="L353" s="130">
        <f t="shared" si="80"/>
        <v>0.7777777778</v>
      </c>
      <c r="M353" s="130">
        <f t="shared" si="80"/>
        <v>0.75</v>
      </c>
      <c r="N353" s="130">
        <f t="shared" si="80"/>
        <v>0.8</v>
      </c>
      <c r="O353" s="130">
        <f t="shared" si="80"/>
        <v>0.7</v>
      </c>
      <c r="P353" s="130">
        <f t="shared" si="80"/>
        <v>0.6666666667</v>
      </c>
      <c r="Q353" s="130">
        <f t="shared" si="80"/>
        <v>0.8571428571</v>
      </c>
      <c r="R353" s="130">
        <f t="shared" si="80"/>
        <v>1</v>
      </c>
      <c r="S353" s="130">
        <f t="shared" si="80"/>
        <v>0.6666666667</v>
      </c>
      <c r="T353" s="130">
        <f t="shared" si="80"/>
        <v>0.8</v>
      </c>
      <c r="U353" s="130">
        <f t="shared" si="80"/>
        <v>0.75</v>
      </c>
      <c r="V353" s="130">
        <f t="shared" si="80"/>
        <v>1</v>
      </c>
      <c r="W353" s="130">
        <f t="shared" si="80"/>
        <v>0.9285714286</v>
      </c>
      <c r="X353" s="130">
        <f t="shared" si="80"/>
        <v>0.75</v>
      </c>
      <c r="Y353" s="130">
        <f t="shared" si="80"/>
        <v>0.6923076923</v>
      </c>
      <c r="Z353" s="130">
        <f t="shared" si="80"/>
        <v>0.7142857143</v>
      </c>
      <c r="AA353" s="130">
        <f t="shared" si="80"/>
        <v>0.6666666667</v>
      </c>
      <c r="AB353" s="130">
        <f t="shared" si="80"/>
        <v>0.7142857143</v>
      </c>
      <c r="AC353" s="130">
        <f t="shared" si="80"/>
        <v>0.8571428571</v>
      </c>
      <c r="AD353" s="130">
        <f t="shared" si="80"/>
        <v>1</v>
      </c>
      <c r="AE353" s="130">
        <f t="shared" si="80"/>
        <v>0.75</v>
      </c>
      <c r="AF353" s="130">
        <f t="shared" si="80"/>
        <v>0.5714285714</v>
      </c>
    </row>
    <row r="354">
      <c r="A354" s="54" t="s">
        <v>266</v>
      </c>
      <c r="B354" s="126">
        <f>sum('DTC - P&amp;L'!B86,'AMAZON US&amp;CA - P&amp;L'!B50,'AMAZON EU - P&amp;L'!B57)</f>
        <v>0</v>
      </c>
      <c r="C354" s="126">
        <f>sum('DTC - P&amp;L'!C86,'AMAZON US&amp;CA - P&amp;L'!C50,'AMAZON EU - P&amp;L'!C57)</f>
        <v>0</v>
      </c>
      <c r="D354" s="126">
        <f>sum('DTC - P&amp;L'!D86,'AMAZON US&amp;CA - P&amp;L'!D50,'AMAZON EU - P&amp;L'!D57)</f>
        <v>0</v>
      </c>
      <c r="E354" s="126">
        <f>sum('DTC - P&amp;L'!E86,'AMAZON US&amp;CA - P&amp;L'!E50,'AMAZON EU - P&amp;L'!E57)</f>
        <v>0</v>
      </c>
      <c r="F354" s="126">
        <f>sum('DTC - P&amp;L'!F86,'AMAZON US&amp;CA - P&amp;L'!F50,'AMAZON EU - P&amp;L'!F57)</f>
        <v>0</v>
      </c>
      <c r="G354" s="126">
        <f>sum('DTC - P&amp;L'!G86,'AMAZON US&amp;CA - P&amp;L'!G50,'AMAZON EU - P&amp;L'!G57)</f>
        <v>0</v>
      </c>
      <c r="H354" s="126">
        <f>sum('DTC - P&amp;L'!H86,'AMAZON US&amp;CA - P&amp;L'!H50,'AMAZON EU - P&amp;L'!H57)</f>
        <v>0</v>
      </c>
      <c r="I354" s="126">
        <f>sum('DTC - P&amp;L'!I86,'AMAZON US&amp;CA - P&amp;L'!I50,'AMAZON EU - P&amp;L'!I57)</f>
        <v>0</v>
      </c>
      <c r="J354" s="126">
        <f>sum('DTC - P&amp;L'!J86,'AMAZON US&amp;CA - P&amp;L'!J50,'AMAZON EU - P&amp;L'!J57)</f>
        <v>0</v>
      </c>
      <c r="K354" s="126">
        <f>sum('DTC - P&amp;L'!K86,'AMAZON US&amp;CA - P&amp;L'!K50,'AMAZON EU - P&amp;L'!K57)</f>
        <v>0</v>
      </c>
      <c r="L354" s="126">
        <f>sum('DTC - P&amp;L'!L86,'AMAZON US&amp;CA - P&amp;L'!L50,'AMAZON EU - P&amp;L'!L57)</f>
        <v>0</v>
      </c>
      <c r="M354" s="126">
        <f>sum('DTC - P&amp;L'!M86,'AMAZON US&amp;CA - P&amp;L'!M50,'AMAZON EU - P&amp;L'!M57)</f>
        <v>0</v>
      </c>
      <c r="N354" s="126">
        <f>sum('DTC - P&amp;L'!N86,'AMAZON US&amp;CA - P&amp;L'!N50,'AMAZON EU - P&amp;L'!N57)</f>
        <v>0</v>
      </c>
      <c r="O354" s="126">
        <f>sum('DTC - P&amp;L'!O86,'AMAZON US&amp;CA - P&amp;L'!O50,'AMAZON EU - P&amp;L'!O57)</f>
        <v>0</v>
      </c>
      <c r="P354" s="126">
        <f>sum('DTC - P&amp;L'!P86,'AMAZON US&amp;CA - P&amp;L'!P50,'AMAZON EU - P&amp;L'!P57)</f>
        <v>0</v>
      </c>
      <c r="Q354" s="126">
        <f>sum('DTC - P&amp;L'!Q86,'AMAZON US&amp;CA - P&amp;L'!Q50,'AMAZON EU - P&amp;L'!Q57)</f>
        <v>0</v>
      </c>
      <c r="R354" s="126">
        <f>sum('DTC - P&amp;L'!R86,'AMAZON US&amp;CA - P&amp;L'!R50,'AMAZON EU - P&amp;L'!R57)</f>
        <v>0</v>
      </c>
      <c r="S354" s="126">
        <f>sum('DTC - P&amp;L'!S86,'AMAZON US&amp;CA - P&amp;L'!S50,'AMAZON EU - P&amp;L'!S57)</f>
        <v>0</v>
      </c>
      <c r="T354" s="126">
        <f>sum('DTC - P&amp;L'!T86,'AMAZON US&amp;CA - P&amp;L'!T50,'AMAZON EU - P&amp;L'!T57)</f>
        <v>0</v>
      </c>
      <c r="U354" s="126">
        <f>sum('DTC - P&amp;L'!U86,'AMAZON US&amp;CA - P&amp;L'!U50,'AMAZON EU - P&amp;L'!U57)</f>
        <v>0</v>
      </c>
      <c r="V354" s="126">
        <f>sum('DTC - P&amp;L'!V86,'AMAZON US&amp;CA - P&amp;L'!V50,'AMAZON EU - P&amp;L'!V57)</f>
        <v>0</v>
      </c>
      <c r="W354" s="126">
        <f>sum('DTC - P&amp;L'!W86,'AMAZON US&amp;CA - P&amp;L'!W50,'AMAZON EU - P&amp;L'!W57)</f>
        <v>0</v>
      </c>
      <c r="X354" s="126">
        <f>sum('DTC - P&amp;L'!X86,'AMAZON US&amp;CA - P&amp;L'!X50,'AMAZON EU - P&amp;L'!X57)</f>
        <v>0</v>
      </c>
      <c r="Y354" s="126">
        <f>sum('DTC - P&amp;L'!Y86,'AMAZON US&amp;CA - P&amp;L'!Y50,'AMAZON EU - P&amp;L'!Y57)</f>
        <v>0</v>
      </c>
      <c r="Z354" s="126">
        <f>sum('DTC - P&amp;L'!Z86,'AMAZON US&amp;CA - P&amp;L'!Z50,'AMAZON EU - P&amp;L'!Z57)</f>
        <v>0</v>
      </c>
      <c r="AA354" s="126">
        <f>sum('DTC - P&amp;L'!AA86,'AMAZON US&amp;CA - P&amp;L'!AA50,'AMAZON EU - P&amp;L'!AA57)</f>
        <v>0</v>
      </c>
      <c r="AB354" s="126">
        <f>sum('DTC - P&amp;L'!AB86,'AMAZON US&amp;CA - P&amp;L'!AB50,'AMAZON EU - P&amp;L'!AB57)</f>
        <v>0</v>
      </c>
      <c r="AC354" s="126">
        <f>sum('DTC - P&amp;L'!AC86,'AMAZON US&amp;CA - P&amp;L'!AC50,'AMAZON EU - P&amp;L'!AC57)</f>
        <v>0</v>
      </c>
      <c r="AD354" s="126">
        <f>sum('DTC - P&amp;L'!AD86,'AMAZON US&amp;CA - P&amp;L'!AD50,'AMAZON EU - P&amp;L'!AD57)</f>
        <v>0</v>
      </c>
      <c r="AE354" s="126">
        <f>sum('DTC - P&amp;L'!AE86,'AMAZON US&amp;CA - P&amp;L'!AE50,'AMAZON EU - P&amp;L'!AE57)</f>
        <v>0</v>
      </c>
      <c r="AF354" s="126">
        <f>sum('DTC - P&amp;L'!AF86,'AMAZON US&amp;CA - P&amp;L'!AF50,'AMAZON EU - P&amp;L'!AF57)</f>
        <v>0</v>
      </c>
    </row>
    <row r="370">
      <c r="G370" s="131"/>
    </row>
    <row r="371">
      <c r="G371" s="131"/>
    </row>
  </sheetData>
  <mergeCells count="1">
    <mergeCell ref="A3:A8"/>
  </mergeCells>
  <conditionalFormatting sqref="Y272:Y275 Z272:AB274 AC272:AF275">
    <cfRule type="colorScale" priority="1">
      <colorScale>
        <cfvo type="min"/>
        <cfvo type="max"/>
        <color rgb="FFFFFFFF"/>
        <color rgb="FF57BB8A"/>
      </colorScale>
    </cfRule>
  </conditionalFormatting>
  <conditionalFormatting sqref="B235:AF235">
    <cfRule type="colorScale" priority="2">
      <colorScale>
        <cfvo type="min"/>
        <cfvo type="max"/>
        <color rgb="FFFFFFFF"/>
        <color rgb="FF57BB8A"/>
      </colorScale>
    </cfRule>
  </conditionalFormatting>
  <conditionalFormatting sqref="B188:AF188">
    <cfRule type="colorScale" priority="3">
      <colorScale>
        <cfvo type="min"/>
        <cfvo type="max"/>
        <color rgb="FF57BB8A"/>
        <color rgb="FFFFFFFF"/>
      </colorScale>
    </cfRule>
  </conditionalFormatting>
  <conditionalFormatting sqref="B174:AF176">
    <cfRule type="colorScale" priority="4">
      <colorScale>
        <cfvo type="min"/>
        <cfvo type="max"/>
        <color rgb="FFFFFFFF"/>
        <color rgb="FF57BB8A"/>
      </colorScale>
    </cfRule>
  </conditionalFormatting>
  <conditionalFormatting sqref="B197:AF197">
    <cfRule type="colorScale" priority="5">
      <colorScale>
        <cfvo type="min"/>
        <cfvo type="max"/>
        <color rgb="FFFFFFFF"/>
        <color rgb="FF57BB8A"/>
      </colorScale>
    </cfRule>
  </conditionalFormatting>
  <conditionalFormatting sqref="B200:AF200">
    <cfRule type="colorScale" priority="6">
      <colorScale>
        <cfvo type="min"/>
        <cfvo type="max"/>
        <color rgb="FFFFFFFF"/>
        <color rgb="FF57BB8A"/>
      </colorScale>
    </cfRule>
  </conditionalFormatting>
  <conditionalFormatting sqref="B96:AF96">
    <cfRule type="colorScale" priority="7">
      <colorScale>
        <cfvo type="min"/>
        <cfvo type="max"/>
        <color rgb="FFFFFFFF"/>
        <color rgb="FF57BB8A"/>
      </colorScale>
    </cfRule>
  </conditionalFormatting>
  <conditionalFormatting sqref="B140:AF140">
    <cfRule type="colorScale" priority="8">
      <colorScale>
        <cfvo type="min"/>
        <cfvo type="max"/>
        <color rgb="FFFFFFFF"/>
        <color rgb="FF57BB8A"/>
      </colorScale>
    </cfRule>
  </conditionalFormatting>
  <conditionalFormatting sqref="B232:AF232">
    <cfRule type="colorScale" priority="9">
      <colorScale>
        <cfvo type="min"/>
        <cfvo type="max"/>
        <color rgb="FFFFFFFF"/>
        <color rgb="FF57BB8A"/>
      </colorScale>
    </cfRule>
  </conditionalFormatting>
  <conditionalFormatting sqref="A124:AF128">
    <cfRule type="colorScale" priority="10">
      <colorScale>
        <cfvo type="min"/>
        <cfvo type="max"/>
        <color rgb="FFFFFFFF"/>
        <color rgb="FF57BB8A"/>
      </colorScale>
    </cfRule>
  </conditionalFormatting>
  <conditionalFormatting sqref="A130:AF132">
    <cfRule type="colorScale" priority="11">
      <colorScale>
        <cfvo type="min"/>
        <cfvo type="max"/>
        <color rgb="FFFFFFFF"/>
        <color rgb="FF57BB8A"/>
      </colorScale>
    </cfRule>
  </conditionalFormatting>
  <conditionalFormatting sqref="B215:AF215">
    <cfRule type="colorScale" priority="12">
      <colorScale>
        <cfvo type="min"/>
        <cfvo type="max"/>
        <color rgb="FFFFFFFF"/>
        <color rgb="FF57BB8A"/>
      </colorScale>
    </cfRule>
  </conditionalFormatting>
  <conditionalFormatting sqref="B227:AF227">
    <cfRule type="colorScale" priority="13">
      <colorScale>
        <cfvo type="min"/>
        <cfvo type="max"/>
        <color rgb="FFFFFFFF"/>
        <color rgb="FF57BB8A"/>
      </colorScale>
    </cfRule>
  </conditionalFormatting>
  <hyperlinks>
    <hyperlink r:id="rId1" ref="D6"/>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s>
  <sheetData>
    <row r="1">
      <c r="A1" s="132" t="s">
        <v>267</v>
      </c>
      <c r="B1" s="1">
        <v>45931.0</v>
      </c>
      <c r="C1" s="1">
        <v>45932.0</v>
      </c>
      <c r="D1" s="1">
        <v>45933.0</v>
      </c>
      <c r="E1" s="1">
        <v>45934.0</v>
      </c>
      <c r="F1" s="1">
        <v>45935.0</v>
      </c>
      <c r="G1" s="1">
        <v>45936.0</v>
      </c>
      <c r="H1" s="1">
        <v>45937.0</v>
      </c>
      <c r="I1" s="1">
        <v>45938.0</v>
      </c>
      <c r="J1" s="1">
        <v>45939.0</v>
      </c>
      <c r="K1" s="1">
        <v>45940.0</v>
      </c>
      <c r="L1" s="1">
        <v>45941.0</v>
      </c>
      <c r="M1" s="1">
        <v>45942.0</v>
      </c>
      <c r="N1" s="1">
        <v>45943.0</v>
      </c>
      <c r="O1" s="1">
        <v>45944.0</v>
      </c>
      <c r="P1" s="1">
        <v>45945.0</v>
      </c>
      <c r="Q1" s="1">
        <v>45946.0</v>
      </c>
      <c r="R1" s="1">
        <v>45947.0</v>
      </c>
      <c r="S1" s="1">
        <v>45948.0</v>
      </c>
      <c r="T1" s="1">
        <v>45949.0</v>
      </c>
      <c r="U1" s="1">
        <v>45950.0</v>
      </c>
      <c r="V1" s="1">
        <v>45951.0</v>
      </c>
      <c r="W1" s="1">
        <v>45952.0</v>
      </c>
      <c r="X1" s="1">
        <v>45953.0</v>
      </c>
      <c r="Y1" s="1">
        <v>45954.0</v>
      </c>
      <c r="Z1" s="1">
        <v>45955.0</v>
      </c>
      <c r="AA1" s="1">
        <v>45956.0</v>
      </c>
      <c r="AB1" s="1">
        <v>45957.0</v>
      </c>
      <c r="AC1" s="1">
        <v>45958.0</v>
      </c>
      <c r="AD1" s="1">
        <v>45959.0</v>
      </c>
      <c r="AE1" s="1">
        <v>45960.0</v>
      </c>
      <c r="AF1" s="1">
        <v>45961.0</v>
      </c>
      <c r="AG1" s="133"/>
    </row>
    <row r="2">
      <c r="A2" s="134" t="s">
        <v>268</v>
      </c>
      <c r="B2" s="135" t="s">
        <v>15</v>
      </c>
      <c r="C2" s="135" t="s">
        <v>16</v>
      </c>
      <c r="D2" s="135" t="s">
        <v>17</v>
      </c>
      <c r="E2" s="135" t="s">
        <v>18</v>
      </c>
      <c r="F2" s="135" t="s">
        <v>19</v>
      </c>
      <c r="G2" s="135" t="s">
        <v>20</v>
      </c>
      <c r="H2" s="135" t="s">
        <v>21</v>
      </c>
      <c r="I2" s="135" t="s">
        <v>15</v>
      </c>
      <c r="J2" s="135" t="s">
        <v>16</v>
      </c>
      <c r="K2" s="135" t="s">
        <v>17</v>
      </c>
      <c r="L2" s="135" t="s">
        <v>18</v>
      </c>
      <c r="M2" s="135" t="s">
        <v>19</v>
      </c>
      <c r="N2" s="135" t="s">
        <v>20</v>
      </c>
      <c r="O2" s="135" t="s">
        <v>21</v>
      </c>
      <c r="P2" s="135" t="s">
        <v>15</v>
      </c>
      <c r="Q2" s="135" t="s">
        <v>16</v>
      </c>
      <c r="R2" s="135" t="s">
        <v>17</v>
      </c>
      <c r="S2" s="135" t="s">
        <v>18</v>
      </c>
      <c r="T2" s="135" t="s">
        <v>19</v>
      </c>
      <c r="U2" s="135" t="s">
        <v>20</v>
      </c>
      <c r="V2" s="135" t="s">
        <v>21</v>
      </c>
      <c r="W2" s="135" t="s">
        <v>15</v>
      </c>
      <c r="X2" s="135" t="s">
        <v>16</v>
      </c>
      <c r="Y2" s="135" t="s">
        <v>17</v>
      </c>
      <c r="Z2" s="135" t="s">
        <v>18</v>
      </c>
      <c r="AA2" s="135" t="s">
        <v>19</v>
      </c>
      <c r="AB2" s="135" t="s">
        <v>20</v>
      </c>
      <c r="AC2" s="135" t="s">
        <v>21</v>
      </c>
      <c r="AD2" s="135" t="s">
        <v>15</v>
      </c>
      <c r="AE2" s="135" t="s">
        <v>16</v>
      </c>
      <c r="AF2" s="135" t="s">
        <v>17</v>
      </c>
      <c r="AG2" s="136" t="s">
        <v>269</v>
      </c>
    </row>
    <row r="3">
      <c r="A3" s="137" t="s">
        <v>244</v>
      </c>
      <c r="B3" s="138">
        <f>Summary!B127</f>
        <v>3</v>
      </c>
      <c r="C3" s="138">
        <f>Summary!C127</f>
        <v>0</v>
      </c>
      <c r="D3" s="138">
        <f>Summary!D127</f>
        <v>0</v>
      </c>
      <c r="E3" s="138">
        <f>Summary!E127</f>
        <v>2</v>
      </c>
      <c r="F3" s="138">
        <f>Summary!F127</f>
        <v>1</v>
      </c>
      <c r="G3" s="138">
        <f>Summary!G127</f>
        <v>0</v>
      </c>
      <c r="H3" s="138">
        <f>Summary!H127</f>
        <v>2</v>
      </c>
      <c r="I3" s="138">
        <f>Summary!I127</f>
        <v>4</v>
      </c>
      <c r="J3" s="138">
        <f>Summary!J127</f>
        <v>2</v>
      </c>
      <c r="K3" s="138">
        <f>Summary!K127</f>
        <v>1</v>
      </c>
      <c r="L3" s="138">
        <f>Summary!L127</f>
        <v>4</v>
      </c>
      <c r="M3" s="138">
        <f>Summary!M127</f>
        <v>1</v>
      </c>
      <c r="N3" s="138">
        <f>Summary!N127</f>
        <v>1</v>
      </c>
      <c r="O3" s="138">
        <f>Summary!O127</f>
        <v>1</v>
      </c>
      <c r="P3" s="138">
        <f>Summary!P127</f>
        <v>1</v>
      </c>
      <c r="Q3" s="138">
        <f>Summary!Q127</f>
        <v>1</v>
      </c>
      <c r="R3" s="138">
        <f>Summary!R127</f>
        <v>2</v>
      </c>
      <c r="S3" s="138">
        <f>Summary!S127</f>
        <v>0</v>
      </c>
      <c r="T3" s="138">
        <f>Summary!T127</f>
        <v>0</v>
      </c>
      <c r="U3" s="138">
        <f>Summary!U127</f>
        <v>2</v>
      </c>
      <c r="V3" s="138">
        <f>Summary!V127</f>
        <v>0</v>
      </c>
      <c r="W3" s="138">
        <f>Summary!W127</f>
        <v>0</v>
      </c>
      <c r="X3" s="138">
        <f>Summary!X127</f>
        <v>0</v>
      </c>
      <c r="Y3" s="138">
        <f>Summary!Y127</f>
        <v>1</v>
      </c>
      <c r="Z3" s="138">
        <f>Summary!Z127</f>
        <v>1</v>
      </c>
      <c r="AA3" s="138">
        <f>Summary!AA127</f>
        <v>0</v>
      </c>
      <c r="AB3" s="138">
        <f>Summary!AB127</f>
        <v>0</v>
      </c>
      <c r="AC3" s="138">
        <f>Summary!AC127</f>
        <v>0</v>
      </c>
      <c r="AD3" s="138">
        <f>Summary!AD127</f>
        <v>1</v>
      </c>
      <c r="AE3" s="138">
        <f>Summary!AE127</f>
        <v>2</v>
      </c>
      <c r="AF3" s="138">
        <f>Summary!AF127</f>
        <v>2</v>
      </c>
      <c r="AG3" s="139">
        <f t="shared" ref="AG3:AG7" si="1">SUM(B3:AF3)</f>
        <v>35</v>
      </c>
    </row>
    <row r="4">
      <c r="A4" s="137" t="s">
        <v>232</v>
      </c>
      <c r="B4" s="140">
        <f>Summary!B63</f>
        <v>92.3418</v>
      </c>
      <c r="C4" s="140">
        <f>Summary!C63</f>
        <v>0</v>
      </c>
      <c r="D4" s="140">
        <f>Summary!D63</f>
        <v>0</v>
      </c>
      <c r="E4" s="140">
        <f>Summary!E63</f>
        <v>316.2972</v>
      </c>
      <c r="F4" s="140">
        <f>Summary!F63</f>
        <v>30.7806</v>
      </c>
      <c r="G4" s="140">
        <f>Summary!G63</f>
        <v>0</v>
      </c>
      <c r="H4" s="140">
        <f>Summary!H63</f>
        <v>228.201</v>
      </c>
      <c r="I4" s="140">
        <f>Summary!I63</f>
        <v>690.01614</v>
      </c>
      <c r="J4" s="140">
        <f>Summary!J63</f>
        <v>429.867</v>
      </c>
      <c r="K4" s="140">
        <f>Summary!K63</f>
        <v>30.7806</v>
      </c>
      <c r="L4" s="140">
        <f>Summary!L63</f>
        <v>813.0324</v>
      </c>
      <c r="M4" s="140">
        <f>Summary!M63</f>
        <v>30.7806</v>
      </c>
      <c r="N4" s="140">
        <f>Summary!N63</f>
        <v>232.4466</v>
      </c>
      <c r="O4" s="140">
        <f>Summary!O63</f>
        <v>285.5166</v>
      </c>
      <c r="P4" s="140">
        <f>Summary!P63</f>
        <v>317.3586</v>
      </c>
      <c r="Q4" s="140">
        <f>Summary!Q63</f>
        <v>317.3586</v>
      </c>
      <c r="R4" s="140">
        <f>Summary!R63</f>
        <v>634.7172</v>
      </c>
      <c r="S4" s="140">
        <f>Summary!S63</f>
        <v>0</v>
      </c>
      <c r="T4" s="140">
        <f>Summary!T63</f>
        <v>0</v>
      </c>
      <c r="U4" s="140">
        <f>Summary!U63</f>
        <v>61.5612</v>
      </c>
      <c r="V4" s="140">
        <f>Summary!V63</f>
        <v>0</v>
      </c>
      <c r="W4" s="140">
        <f>Summary!W63</f>
        <v>0</v>
      </c>
      <c r="X4" s="140">
        <f>Summary!X63</f>
        <v>0</v>
      </c>
      <c r="Y4" s="140">
        <f>Summary!Y63</f>
        <v>317.3586</v>
      </c>
      <c r="Z4" s="140">
        <f>Summary!Z63</f>
        <v>317.3586</v>
      </c>
      <c r="AA4" s="140">
        <f>Summary!AA63</f>
        <v>0</v>
      </c>
      <c r="AB4" s="140">
        <f>Summary!AB63</f>
        <v>0</v>
      </c>
      <c r="AC4" s="140">
        <f>Summary!AC63</f>
        <v>0</v>
      </c>
      <c r="AD4" s="140">
        <f>Summary!AD63</f>
        <v>31.024722</v>
      </c>
      <c r="AE4" s="140">
        <f>Summary!AE63</f>
        <v>348.383322</v>
      </c>
      <c r="AF4" s="140">
        <f>Summary!AF63</f>
        <v>348.383322</v>
      </c>
      <c r="AG4" s="141">
        <f t="shared" si="1"/>
        <v>5873.564706</v>
      </c>
    </row>
    <row r="5">
      <c r="A5" s="137" t="s">
        <v>70</v>
      </c>
      <c r="B5" s="140">
        <f>Summary!B64</f>
        <v>87</v>
      </c>
      <c r="C5" s="140">
        <f>Summary!C64</f>
        <v>0</v>
      </c>
      <c r="D5" s="140">
        <f>Summary!D64</f>
        <v>0</v>
      </c>
      <c r="E5" s="140">
        <f>Summary!E64</f>
        <v>298</v>
      </c>
      <c r="F5" s="140">
        <f>Summary!F64</f>
        <v>29</v>
      </c>
      <c r="G5" s="140">
        <f>Summary!G64</f>
        <v>0</v>
      </c>
      <c r="H5" s="140">
        <f>Summary!H64</f>
        <v>215</v>
      </c>
      <c r="I5" s="140">
        <f>Summary!I64</f>
        <v>650.1</v>
      </c>
      <c r="J5" s="140">
        <f>Summary!J64</f>
        <v>405</v>
      </c>
      <c r="K5" s="140">
        <f>Summary!K64</f>
        <v>29</v>
      </c>
      <c r="L5" s="140">
        <f>Summary!L64</f>
        <v>766</v>
      </c>
      <c r="M5" s="140">
        <f>Summary!M64</f>
        <v>29</v>
      </c>
      <c r="N5" s="140">
        <f>Summary!N64</f>
        <v>219</v>
      </c>
      <c r="O5" s="140">
        <f>Summary!O64</f>
        <v>269</v>
      </c>
      <c r="P5" s="140">
        <f>Summary!P64</f>
        <v>299</v>
      </c>
      <c r="Q5" s="140">
        <f>Summary!Q64</f>
        <v>299</v>
      </c>
      <c r="R5" s="140">
        <f>Summary!R64</f>
        <v>598</v>
      </c>
      <c r="S5" s="140">
        <f>Summary!S64</f>
        <v>0</v>
      </c>
      <c r="T5" s="140">
        <f>Summary!T64</f>
        <v>0</v>
      </c>
      <c r="U5" s="140">
        <f>Summary!U64</f>
        <v>58</v>
      </c>
      <c r="V5" s="140">
        <f>Summary!V64</f>
        <v>0</v>
      </c>
      <c r="W5" s="140">
        <f>Summary!W64</f>
        <v>0</v>
      </c>
      <c r="X5" s="140">
        <f>Summary!X64</f>
        <v>0</v>
      </c>
      <c r="Y5" s="140">
        <f>Summary!Y64</f>
        <v>299</v>
      </c>
      <c r="Z5" s="140">
        <f>Summary!Z64</f>
        <v>299</v>
      </c>
      <c r="AA5" s="140">
        <f>Summary!AA64</f>
        <v>0</v>
      </c>
      <c r="AB5" s="140">
        <f>Summary!AB64</f>
        <v>0</v>
      </c>
      <c r="AC5" s="140">
        <f>Summary!AC64</f>
        <v>0</v>
      </c>
      <c r="AD5" s="140">
        <f>Summary!AD64</f>
        <v>29.23</v>
      </c>
      <c r="AE5" s="140">
        <f>Summary!AE64</f>
        <v>328.23</v>
      </c>
      <c r="AF5" s="140">
        <f>Summary!AF64</f>
        <v>328.23</v>
      </c>
      <c r="AG5" s="141">
        <f t="shared" si="1"/>
        <v>5533.79</v>
      </c>
    </row>
    <row r="6">
      <c r="A6" s="137" t="s">
        <v>83</v>
      </c>
      <c r="B6" s="140">
        <f>Summary!B65</f>
        <v>5.3418</v>
      </c>
      <c r="C6" s="140">
        <f>Summary!C65</f>
        <v>0</v>
      </c>
      <c r="D6" s="140">
        <f>Summary!D65</f>
        <v>0</v>
      </c>
      <c r="E6" s="140">
        <f>Summary!E65</f>
        <v>18.2972</v>
      </c>
      <c r="F6" s="140">
        <f>Summary!F65</f>
        <v>1.7806</v>
      </c>
      <c r="G6" s="140">
        <f>Summary!G65</f>
        <v>0</v>
      </c>
      <c r="H6" s="140">
        <f>Summary!H65</f>
        <v>13.201</v>
      </c>
      <c r="I6" s="140">
        <f>Summary!I65</f>
        <v>39.91614</v>
      </c>
      <c r="J6" s="140">
        <f>Summary!J65</f>
        <v>24.867</v>
      </c>
      <c r="K6" s="140">
        <f>Summary!K65</f>
        <v>1.7806</v>
      </c>
      <c r="L6" s="140">
        <f>Summary!L65</f>
        <v>47.0324</v>
      </c>
      <c r="M6" s="140">
        <f>Summary!M65</f>
        <v>1.7806</v>
      </c>
      <c r="N6" s="140">
        <f>Summary!N65</f>
        <v>13.4466</v>
      </c>
      <c r="O6" s="140">
        <f>Summary!O65</f>
        <v>16.5166</v>
      </c>
      <c r="P6" s="140">
        <f>Summary!P65</f>
        <v>18.3586</v>
      </c>
      <c r="Q6" s="140">
        <f>Summary!Q65</f>
        <v>18.3586</v>
      </c>
      <c r="R6" s="140">
        <f>Summary!R65</f>
        <v>36.7172</v>
      </c>
      <c r="S6" s="140">
        <f>Summary!S65</f>
        <v>0</v>
      </c>
      <c r="T6" s="140">
        <f>Summary!T65</f>
        <v>0</v>
      </c>
      <c r="U6" s="140">
        <f>Summary!U65</f>
        <v>3.5612</v>
      </c>
      <c r="V6" s="140">
        <f>Summary!V65</f>
        <v>0</v>
      </c>
      <c r="W6" s="140">
        <f>Summary!W65</f>
        <v>0</v>
      </c>
      <c r="X6" s="140">
        <f>Summary!X65</f>
        <v>0</v>
      </c>
      <c r="Y6" s="140">
        <f>Summary!Y65</f>
        <v>18.3586</v>
      </c>
      <c r="Z6" s="140">
        <f>Summary!Z65</f>
        <v>18.3586</v>
      </c>
      <c r="AA6" s="140">
        <f>Summary!AA65</f>
        <v>0</v>
      </c>
      <c r="AB6" s="140">
        <f>Summary!AB65</f>
        <v>0</v>
      </c>
      <c r="AC6" s="140">
        <f>Summary!AC65</f>
        <v>0</v>
      </c>
      <c r="AD6" s="140">
        <f>Summary!AD65</f>
        <v>1.794722</v>
      </c>
      <c r="AE6" s="140">
        <f>Summary!AE65</f>
        <v>20.153322</v>
      </c>
      <c r="AF6" s="140">
        <f>Summary!AF65</f>
        <v>20.153322</v>
      </c>
      <c r="AG6" s="141">
        <f t="shared" si="1"/>
        <v>339.774706</v>
      </c>
    </row>
    <row r="7">
      <c r="A7" s="137" t="s">
        <v>75</v>
      </c>
      <c r="B7" s="140" t="str">
        <f>Summary!B66</f>
        <v/>
      </c>
      <c r="C7" s="140" t="str">
        <f>Summary!C66</f>
        <v/>
      </c>
      <c r="D7" s="140" t="str">
        <f>Summary!D66</f>
        <v/>
      </c>
      <c r="E7" s="140" t="str">
        <f>Summary!E66</f>
        <v/>
      </c>
      <c r="F7" s="140" t="str">
        <f>Summary!F66</f>
        <v/>
      </c>
      <c r="G7" s="140" t="str">
        <f>Summary!G66</f>
        <v/>
      </c>
      <c r="H7" s="140" t="str">
        <f>Summary!H66</f>
        <v/>
      </c>
      <c r="I7" s="140" t="str">
        <f>Summary!I66</f>
        <v/>
      </c>
      <c r="J7" s="140" t="str">
        <f>Summary!J66</f>
        <v/>
      </c>
      <c r="K7" s="140" t="str">
        <f>Summary!K66</f>
        <v/>
      </c>
      <c r="L7" s="140" t="str">
        <f>Summary!L66</f>
        <v/>
      </c>
      <c r="M7" s="140" t="str">
        <f>Summary!M66</f>
        <v/>
      </c>
      <c r="N7" s="140" t="str">
        <f>Summary!N66</f>
        <v/>
      </c>
      <c r="O7" s="140" t="str">
        <f>Summary!O66</f>
        <v/>
      </c>
      <c r="P7" s="140" t="str">
        <f>Summary!P66</f>
        <v/>
      </c>
      <c r="Q7" s="140" t="str">
        <f>Summary!Q66</f>
        <v/>
      </c>
      <c r="R7" s="140" t="str">
        <f>Summary!R66</f>
        <v/>
      </c>
      <c r="S7" s="140" t="str">
        <f>Summary!S66</f>
        <v/>
      </c>
      <c r="T7" s="140" t="str">
        <f>Summary!T66</f>
        <v/>
      </c>
      <c r="U7" s="140" t="str">
        <f>Summary!U66</f>
        <v/>
      </c>
      <c r="V7" s="140" t="str">
        <f>Summary!V66</f>
        <v/>
      </c>
      <c r="W7" s="140" t="str">
        <f>Summary!W66</f>
        <v/>
      </c>
      <c r="X7" s="140" t="str">
        <f>Summary!X66</f>
        <v/>
      </c>
      <c r="Y7" s="140" t="str">
        <f>Summary!Y66</f>
        <v/>
      </c>
      <c r="Z7" s="140" t="str">
        <f>Summary!Z66</f>
        <v/>
      </c>
      <c r="AA7" s="140" t="str">
        <f>Summary!AA66</f>
        <v/>
      </c>
      <c r="AB7" s="140" t="str">
        <f>Summary!AB66</f>
        <v/>
      </c>
      <c r="AC7" s="140" t="str">
        <f>Summary!AC66</f>
        <v/>
      </c>
      <c r="AD7" s="140" t="str">
        <f>Summary!AD66</f>
        <v/>
      </c>
      <c r="AE7" s="140" t="str">
        <f>Summary!AE66</f>
        <v/>
      </c>
      <c r="AF7" s="140" t="str">
        <f>Summary!AF66</f>
        <v/>
      </c>
      <c r="AG7" s="142">
        <f t="shared" si="1"/>
        <v>0</v>
      </c>
    </row>
    <row r="8">
      <c r="A8" s="143"/>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4"/>
    </row>
    <row r="9">
      <c r="A9" s="145" t="s">
        <v>270</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144"/>
    </row>
    <row r="10">
      <c r="A10" s="145" t="s">
        <v>271</v>
      </c>
      <c r="B10" s="146">
        <v>0.0</v>
      </c>
      <c r="C10" s="146">
        <v>0.0</v>
      </c>
      <c r="D10" s="146">
        <v>0.0</v>
      </c>
      <c r="E10" s="146">
        <v>0.0</v>
      </c>
      <c r="F10" s="146">
        <v>0.0</v>
      </c>
      <c r="G10" s="146">
        <v>0.0</v>
      </c>
      <c r="H10" s="146">
        <v>0.0</v>
      </c>
      <c r="I10" s="146">
        <v>0.0</v>
      </c>
      <c r="J10" s="146">
        <v>0.0</v>
      </c>
      <c r="K10" s="146">
        <v>0.0</v>
      </c>
      <c r="L10" s="146">
        <v>0.0</v>
      </c>
      <c r="M10" s="146">
        <v>0.0</v>
      </c>
      <c r="N10" s="146">
        <v>0.0</v>
      </c>
      <c r="O10" s="146">
        <v>0.0</v>
      </c>
      <c r="P10" s="146">
        <v>0.0</v>
      </c>
      <c r="Q10" s="146">
        <v>0.0</v>
      </c>
      <c r="R10" s="146">
        <v>0.0</v>
      </c>
      <c r="S10" s="146">
        <v>0.0</v>
      </c>
      <c r="T10" s="146">
        <v>0.0</v>
      </c>
      <c r="U10" s="146">
        <v>0.0</v>
      </c>
      <c r="V10" s="146">
        <v>0.0</v>
      </c>
      <c r="W10" s="146">
        <v>0.0</v>
      </c>
      <c r="X10" s="146">
        <v>0.0</v>
      </c>
      <c r="Y10" s="146">
        <v>0.0</v>
      </c>
      <c r="Z10" s="146">
        <v>0.0</v>
      </c>
      <c r="AA10" s="146">
        <v>0.0</v>
      </c>
      <c r="AB10" s="146">
        <v>0.0</v>
      </c>
      <c r="AC10" s="146">
        <v>0.0</v>
      </c>
      <c r="AD10" s="146">
        <v>0.0</v>
      </c>
      <c r="AE10" s="146">
        <v>0.0</v>
      </c>
      <c r="AF10" s="146">
        <v>0.0</v>
      </c>
      <c r="AG10" s="147">
        <f t="shared" ref="AG10:AG12" si="2">SUM(B10:AF10)</f>
        <v>0</v>
      </c>
    </row>
    <row r="11">
      <c r="A11" s="145" t="s">
        <v>272</v>
      </c>
      <c r="B11" s="148">
        <v>0.0</v>
      </c>
      <c r="C11" s="148">
        <v>0.0</v>
      </c>
      <c r="D11" s="148">
        <v>0.0</v>
      </c>
      <c r="E11" s="148">
        <v>0.0</v>
      </c>
      <c r="F11" s="148">
        <v>0.0</v>
      </c>
      <c r="G11" s="148">
        <v>0.0</v>
      </c>
      <c r="H11" s="148">
        <v>0.0</v>
      </c>
      <c r="I11" s="148">
        <v>0.0</v>
      </c>
      <c r="J11" s="148">
        <v>0.0</v>
      </c>
      <c r="K11" s="148">
        <v>0.0</v>
      </c>
      <c r="L11" s="148">
        <v>0.0</v>
      </c>
      <c r="M11" s="148">
        <v>0.0</v>
      </c>
      <c r="N11" s="148">
        <v>0.0</v>
      </c>
      <c r="O11" s="148">
        <v>0.0</v>
      </c>
      <c r="P11" s="148">
        <v>0.0</v>
      </c>
      <c r="Q11" s="148">
        <v>0.0</v>
      </c>
      <c r="R11" s="148">
        <v>0.0</v>
      </c>
      <c r="S11" s="148">
        <v>0.0</v>
      </c>
      <c r="T11" s="148">
        <v>0.0</v>
      </c>
      <c r="U11" s="148">
        <v>0.0</v>
      </c>
      <c r="V11" s="148">
        <v>0.0</v>
      </c>
      <c r="W11" s="148">
        <v>0.0</v>
      </c>
      <c r="X11" s="148">
        <v>0.0</v>
      </c>
      <c r="Y11" s="148">
        <v>0.0</v>
      </c>
      <c r="Z11" s="148">
        <v>0.0</v>
      </c>
      <c r="AA11" s="148">
        <v>0.0</v>
      </c>
      <c r="AB11" s="148">
        <v>0.0</v>
      </c>
      <c r="AC11" s="148">
        <v>0.0</v>
      </c>
      <c r="AD11" s="148">
        <v>0.0</v>
      </c>
      <c r="AE11" s="148">
        <v>0.0</v>
      </c>
      <c r="AF11" s="148">
        <v>0.0</v>
      </c>
      <c r="AG11" s="139">
        <f t="shared" si="2"/>
        <v>0</v>
      </c>
    </row>
    <row r="12">
      <c r="A12" s="145" t="s">
        <v>273</v>
      </c>
      <c r="B12" s="149">
        <f>Summary!B159</f>
        <v>0</v>
      </c>
      <c r="C12" s="149">
        <f>Summary!C159</f>
        <v>0</v>
      </c>
      <c r="D12" s="149">
        <f>Summary!D159</f>
        <v>0</v>
      </c>
      <c r="E12" s="149">
        <f>Summary!E159</f>
        <v>0</v>
      </c>
      <c r="F12" s="149">
        <f>Summary!F159</f>
        <v>0</v>
      </c>
      <c r="G12" s="149">
        <f>Summary!G159</f>
        <v>0</v>
      </c>
      <c r="H12" s="149">
        <f>Summary!H159</f>
        <v>0</v>
      </c>
      <c r="I12" s="149">
        <f>Summary!I159</f>
        <v>0</v>
      </c>
      <c r="J12" s="149">
        <f>Summary!J159</f>
        <v>0</v>
      </c>
      <c r="K12" s="149">
        <f>Summary!K159</f>
        <v>0</v>
      </c>
      <c r="L12" s="149">
        <f>Summary!L159</f>
        <v>0</v>
      </c>
      <c r="M12" s="149">
        <f>Summary!M159</f>
        <v>0</v>
      </c>
      <c r="N12" s="149">
        <f>Summary!N159</f>
        <v>0</v>
      </c>
      <c r="O12" s="149">
        <f>Summary!O159</f>
        <v>0</v>
      </c>
      <c r="P12" s="149">
        <f>Summary!P159</f>
        <v>0</v>
      </c>
      <c r="Q12" s="149">
        <f>Summary!Q159</f>
        <v>0</v>
      </c>
      <c r="R12" s="149">
        <f>Summary!R159</f>
        <v>0</v>
      </c>
      <c r="S12" s="149">
        <f>Summary!S159</f>
        <v>0</v>
      </c>
      <c r="T12" s="149">
        <f>Summary!T159</f>
        <v>0</v>
      </c>
      <c r="U12" s="149">
        <f>Summary!U159</f>
        <v>0</v>
      </c>
      <c r="V12" s="149">
        <f>Summary!V159</f>
        <v>0</v>
      </c>
      <c r="W12" s="149">
        <f>Summary!W159</f>
        <v>0</v>
      </c>
      <c r="X12" s="149">
        <f>Summary!X159</f>
        <v>0</v>
      </c>
      <c r="Y12" s="149">
        <f>Summary!Y159</f>
        <v>0</v>
      </c>
      <c r="Z12" s="149">
        <f>Summary!Z159</f>
        <v>0</v>
      </c>
      <c r="AA12" s="149">
        <f>Summary!AA159</f>
        <v>0</v>
      </c>
      <c r="AB12" s="149">
        <f>Summary!AB159</f>
        <v>0</v>
      </c>
      <c r="AC12" s="149">
        <f>Summary!AC159</f>
        <v>0</v>
      </c>
      <c r="AD12" s="149">
        <f>Summary!AD159</f>
        <v>0</v>
      </c>
      <c r="AE12" s="149">
        <f>Summary!AE159</f>
        <v>0</v>
      </c>
      <c r="AF12" s="149">
        <f>Summary!AF159</f>
        <v>0</v>
      </c>
      <c r="AG12" s="147">
        <f t="shared" si="2"/>
        <v>0</v>
      </c>
    </row>
    <row r="13">
      <c r="A13" s="143"/>
      <c r="B13" s="143"/>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50"/>
    </row>
    <row r="14">
      <c r="A14" s="151" t="s">
        <v>245</v>
      </c>
      <c r="B14" s="152">
        <f t="shared" ref="B14:AG14" si="3">B24+B28</f>
        <v>0</v>
      </c>
      <c r="C14" s="152">
        <f t="shared" si="3"/>
        <v>0</v>
      </c>
      <c r="D14" s="152">
        <f t="shared" si="3"/>
        <v>0</v>
      </c>
      <c r="E14" s="152">
        <f t="shared" si="3"/>
        <v>1</v>
      </c>
      <c r="F14" s="152">
        <f t="shared" si="3"/>
        <v>0</v>
      </c>
      <c r="G14" s="152">
        <f t="shared" si="3"/>
        <v>0</v>
      </c>
      <c r="H14" s="152">
        <f t="shared" si="3"/>
        <v>1</v>
      </c>
      <c r="I14" s="152">
        <f t="shared" si="3"/>
        <v>3</v>
      </c>
      <c r="J14" s="152">
        <f t="shared" si="3"/>
        <v>2</v>
      </c>
      <c r="K14" s="152">
        <f t="shared" si="3"/>
        <v>0</v>
      </c>
      <c r="L14" s="152">
        <f t="shared" si="3"/>
        <v>3</v>
      </c>
      <c r="M14" s="152">
        <f t="shared" si="3"/>
        <v>0</v>
      </c>
      <c r="N14" s="152">
        <f t="shared" si="3"/>
        <v>1</v>
      </c>
      <c r="O14" s="152">
        <f t="shared" si="3"/>
        <v>1</v>
      </c>
      <c r="P14" s="152">
        <f t="shared" si="3"/>
        <v>1</v>
      </c>
      <c r="Q14" s="152">
        <f t="shared" si="3"/>
        <v>1</v>
      </c>
      <c r="R14" s="152">
        <f t="shared" si="3"/>
        <v>2</v>
      </c>
      <c r="S14" s="152">
        <f t="shared" si="3"/>
        <v>0</v>
      </c>
      <c r="T14" s="152">
        <f t="shared" si="3"/>
        <v>0</v>
      </c>
      <c r="U14" s="152">
        <f t="shared" si="3"/>
        <v>0</v>
      </c>
      <c r="V14" s="152">
        <f t="shared" si="3"/>
        <v>0</v>
      </c>
      <c r="W14" s="152">
        <f t="shared" si="3"/>
        <v>0</v>
      </c>
      <c r="X14" s="152">
        <f t="shared" si="3"/>
        <v>0</v>
      </c>
      <c r="Y14" s="152">
        <f t="shared" si="3"/>
        <v>1</v>
      </c>
      <c r="Z14" s="152">
        <f t="shared" si="3"/>
        <v>1</v>
      </c>
      <c r="AA14" s="152">
        <f t="shared" si="3"/>
        <v>0</v>
      </c>
      <c r="AB14" s="152">
        <f t="shared" si="3"/>
        <v>0</v>
      </c>
      <c r="AC14" s="152">
        <f t="shared" si="3"/>
        <v>0</v>
      </c>
      <c r="AD14" s="152">
        <f t="shared" si="3"/>
        <v>0</v>
      </c>
      <c r="AE14" s="152">
        <f t="shared" si="3"/>
        <v>1</v>
      </c>
      <c r="AF14" s="152">
        <f t="shared" si="3"/>
        <v>1</v>
      </c>
      <c r="AG14" s="152">
        <f t="shared" si="3"/>
        <v>20</v>
      </c>
    </row>
    <row r="15">
      <c r="A15" s="153" t="s">
        <v>274</v>
      </c>
      <c r="B15" s="154">
        <v>0.0</v>
      </c>
      <c r="C15" s="154">
        <v>0.0</v>
      </c>
      <c r="D15" s="154">
        <v>0.0</v>
      </c>
      <c r="E15" s="154">
        <v>0.0</v>
      </c>
      <c r="F15" s="154">
        <v>0.0</v>
      </c>
      <c r="G15" s="154">
        <v>0.0</v>
      </c>
      <c r="H15" s="154">
        <v>0.0</v>
      </c>
      <c r="I15" s="154">
        <v>0.0</v>
      </c>
      <c r="J15" s="154">
        <v>0.0</v>
      </c>
      <c r="K15" s="154">
        <v>0.0</v>
      </c>
      <c r="L15" s="154">
        <v>0.0</v>
      </c>
      <c r="M15" s="154">
        <v>0.0</v>
      </c>
      <c r="N15" s="154">
        <v>0.0</v>
      </c>
      <c r="O15" s="154">
        <v>0.0</v>
      </c>
      <c r="P15" s="154">
        <v>0.0</v>
      </c>
      <c r="Q15" s="154">
        <v>0.0</v>
      </c>
      <c r="R15" s="154">
        <v>0.0</v>
      </c>
      <c r="S15" s="154">
        <v>0.0</v>
      </c>
      <c r="T15" s="154">
        <v>0.0</v>
      </c>
      <c r="U15" s="154">
        <v>0.0</v>
      </c>
      <c r="V15" s="154">
        <v>0.0</v>
      </c>
      <c r="W15" s="154">
        <v>0.0</v>
      </c>
      <c r="X15" s="154">
        <v>0.0</v>
      </c>
      <c r="Y15" s="154">
        <v>0.0</v>
      </c>
      <c r="Z15" s="154">
        <v>0.0</v>
      </c>
      <c r="AA15" s="154">
        <v>0.0</v>
      </c>
      <c r="AB15" s="154">
        <v>0.0</v>
      </c>
      <c r="AC15" s="154">
        <v>0.0</v>
      </c>
      <c r="AD15" s="154">
        <v>0.0</v>
      </c>
      <c r="AE15" s="154">
        <v>0.0</v>
      </c>
      <c r="AF15" s="154">
        <v>0.0</v>
      </c>
      <c r="AG15" s="155">
        <f t="shared" ref="AG15:AG24" si="4">sum(B15:AF15)</f>
        <v>0</v>
      </c>
    </row>
    <row r="16">
      <c r="A16" s="153" t="s">
        <v>275</v>
      </c>
      <c r="B16" s="154">
        <v>0.0</v>
      </c>
      <c r="C16" s="154">
        <v>0.0</v>
      </c>
      <c r="D16" s="154">
        <v>0.0</v>
      </c>
      <c r="E16" s="154">
        <v>0.0</v>
      </c>
      <c r="F16" s="154">
        <v>0.0</v>
      </c>
      <c r="G16" s="154">
        <v>0.0</v>
      </c>
      <c r="H16" s="154">
        <v>0.0</v>
      </c>
      <c r="I16" s="154">
        <v>0.0</v>
      </c>
      <c r="J16" s="154">
        <v>0.0</v>
      </c>
      <c r="K16" s="154">
        <v>0.0</v>
      </c>
      <c r="L16" s="154">
        <v>0.0</v>
      </c>
      <c r="M16" s="154">
        <v>0.0</v>
      </c>
      <c r="N16" s="154">
        <v>0.0</v>
      </c>
      <c r="O16" s="154">
        <v>0.0</v>
      </c>
      <c r="P16" s="154">
        <v>0.0</v>
      </c>
      <c r="Q16" s="154">
        <v>0.0</v>
      </c>
      <c r="R16" s="154">
        <v>0.0</v>
      </c>
      <c r="S16" s="154">
        <v>0.0</v>
      </c>
      <c r="T16" s="154">
        <v>0.0</v>
      </c>
      <c r="U16" s="154">
        <v>0.0</v>
      </c>
      <c r="V16" s="154">
        <v>0.0</v>
      </c>
      <c r="W16" s="154">
        <v>0.0</v>
      </c>
      <c r="X16" s="154">
        <v>0.0</v>
      </c>
      <c r="Y16" s="154">
        <v>0.0</v>
      </c>
      <c r="Z16" s="154">
        <v>0.0</v>
      </c>
      <c r="AA16" s="154">
        <v>0.0</v>
      </c>
      <c r="AB16" s="154">
        <v>0.0</v>
      </c>
      <c r="AC16" s="154">
        <v>0.0</v>
      </c>
      <c r="AD16" s="154">
        <v>0.0</v>
      </c>
      <c r="AE16" s="154">
        <v>0.0</v>
      </c>
      <c r="AF16" s="154">
        <v>0.0</v>
      </c>
      <c r="AG16" s="155">
        <f t="shared" si="4"/>
        <v>0</v>
      </c>
    </row>
    <row r="17">
      <c r="A17" s="153" t="s">
        <v>276</v>
      </c>
      <c r="B17" s="154">
        <v>0.0</v>
      </c>
      <c r="C17" s="154">
        <v>0.0</v>
      </c>
      <c r="D17" s="154">
        <v>0.0</v>
      </c>
      <c r="E17" s="154">
        <v>0.0</v>
      </c>
      <c r="F17" s="154">
        <v>0.0</v>
      </c>
      <c r="G17" s="154">
        <v>0.0</v>
      </c>
      <c r="H17" s="154">
        <v>0.0</v>
      </c>
      <c r="I17" s="154">
        <v>0.0</v>
      </c>
      <c r="J17" s="154">
        <v>0.0</v>
      </c>
      <c r="K17" s="154">
        <v>0.0</v>
      </c>
      <c r="L17" s="154">
        <v>0.0</v>
      </c>
      <c r="M17" s="154">
        <v>0.0</v>
      </c>
      <c r="N17" s="154">
        <v>0.0</v>
      </c>
      <c r="O17" s="154">
        <v>0.0</v>
      </c>
      <c r="P17" s="154">
        <v>0.0</v>
      </c>
      <c r="Q17" s="154">
        <v>0.0</v>
      </c>
      <c r="R17" s="154">
        <v>0.0</v>
      </c>
      <c r="S17" s="154">
        <v>0.0</v>
      </c>
      <c r="T17" s="154">
        <v>0.0</v>
      </c>
      <c r="U17" s="154">
        <v>0.0</v>
      </c>
      <c r="V17" s="154">
        <v>0.0</v>
      </c>
      <c r="W17" s="154">
        <v>0.0</v>
      </c>
      <c r="X17" s="154">
        <v>0.0</v>
      </c>
      <c r="Y17" s="154">
        <v>0.0</v>
      </c>
      <c r="Z17" s="154">
        <v>0.0</v>
      </c>
      <c r="AA17" s="154">
        <v>0.0</v>
      </c>
      <c r="AB17" s="154">
        <v>0.0</v>
      </c>
      <c r="AC17" s="154">
        <v>0.0</v>
      </c>
      <c r="AD17" s="154">
        <v>0.0</v>
      </c>
      <c r="AE17" s="154">
        <v>0.0</v>
      </c>
      <c r="AF17" s="154">
        <v>0.0</v>
      </c>
      <c r="AG17" s="155">
        <f t="shared" si="4"/>
        <v>0</v>
      </c>
    </row>
    <row r="18">
      <c r="A18" s="153" t="s">
        <v>277</v>
      </c>
      <c r="B18" s="154">
        <v>0.0</v>
      </c>
      <c r="C18" s="154">
        <v>0.0</v>
      </c>
      <c r="D18" s="154">
        <v>0.0</v>
      </c>
      <c r="E18" s="154">
        <v>0.0</v>
      </c>
      <c r="F18" s="154">
        <v>0.0</v>
      </c>
      <c r="G18" s="154">
        <v>0.0</v>
      </c>
      <c r="H18" s="154">
        <v>0.0</v>
      </c>
      <c r="I18" s="154">
        <v>0.0</v>
      </c>
      <c r="J18" s="154">
        <v>0.0</v>
      </c>
      <c r="K18" s="154">
        <v>0.0</v>
      </c>
      <c r="L18" s="154">
        <v>0.0</v>
      </c>
      <c r="M18" s="154">
        <v>0.0</v>
      </c>
      <c r="N18" s="154">
        <v>0.0</v>
      </c>
      <c r="O18" s="154">
        <v>0.0</v>
      </c>
      <c r="P18" s="154">
        <v>0.0</v>
      </c>
      <c r="Q18" s="154">
        <v>0.0</v>
      </c>
      <c r="R18" s="154">
        <v>0.0</v>
      </c>
      <c r="S18" s="154">
        <v>0.0</v>
      </c>
      <c r="T18" s="154">
        <v>0.0</v>
      </c>
      <c r="U18" s="154">
        <v>0.0</v>
      </c>
      <c r="V18" s="154">
        <v>0.0</v>
      </c>
      <c r="W18" s="154">
        <v>0.0</v>
      </c>
      <c r="X18" s="154">
        <v>0.0</v>
      </c>
      <c r="Y18" s="154">
        <v>0.0</v>
      </c>
      <c r="Z18" s="154">
        <v>0.0</v>
      </c>
      <c r="AA18" s="154">
        <v>0.0</v>
      </c>
      <c r="AB18" s="154">
        <v>0.0</v>
      </c>
      <c r="AC18" s="154">
        <v>0.0</v>
      </c>
      <c r="AD18" s="154">
        <v>0.0</v>
      </c>
      <c r="AE18" s="154">
        <v>0.0</v>
      </c>
      <c r="AF18" s="154">
        <v>0.0</v>
      </c>
      <c r="AG18" s="155">
        <f t="shared" si="4"/>
        <v>0</v>
      </c>
    </row>
    <row r="19">
      <c r="A19" s="153" t="s">
        <v>278</v>
      </c>
      <c r="B19" s="156">
        <v>0.0</v>
      </c>
      <c r="C19" s="156">
        <v>0.0</v>
      </c>
      <c r="D19" s="156">
        <v>0.0</v>
      </c>
      <c r="E19" s="156">
        <v>0.0</v>
      </c>
      <c r="F19" s="156">
        <v>0.0</v>
      </c>
      <c r="G19" s="156">
        <v>0.0</v>
      </c>
      <c r="H19" s="156">
        <v>1.0</v>
      </c>
      <c r="I19" s="156">
        <v>1.0</v>
      </c>
      <c r="J19" s="156">
        <v>2.0</v>
      </c>
      <c r="K19" s="156">
        <v>0.0</v>
      </c>
      <c r="L19" s="156">
        <v>2.0</v>
      </c>
      <c r="M19" s="156">
        <v>0.0</v>
      </c>
      <c r="N19" s="156">
        <v>1.0</v>
      </c>
      <c r="O19" s="156">
        <v>0.0</v>
      </c>
      <c r="P19" s="156">
        <v>0.0</v>
      </c>
      <c r="Q19" s="156">
        <v>0.0</v>
      </c>
      <c r="R19" s="156">
        <v>0.0</v>
      </c>
      <c r="S19" s="156">
        <v>0.0</v>
      </c>
      <c r="T19" s="156">
        <v>0.0</v>
      </c>
      <c r="U19" s="156">
        <v>0.0</v>
      </c>
      <c r="V19" s="156">
        <v>0.0</v>
      </c>
      <c r="W19" s="156">
        <v>0.0</v>
      </c>
      <c r="X19" s="156">
        <v>0.0</v>
      </c>
      <c r="Y19" s="156">
        <v>0.0</v>
      </c>
      <c r="Z19" s="156">
        <v>0.0</v>
      </c>
      <c r="AA19" s="156">
        <v>0.0</v>
      </c>
      <c r="AB19" s="156">
        <v>0.0</v>
      </c>
      <c r="AC19" s="156">
        <v>0.0</v>
      </c>
      <c r="AD19" s="156">
        <v>0.0</v>
      </c>
      <c r="AE19" s="156">
        <v>0.0</v>
      </c>
      <c r="AF19" s="156">
        <v>0.0</v>
      </c>
      <c r="AG19" s="155">
        <f t="shared" si="4"/>
        <v>7</v>
      </c>
    </row>
    <row r="20">
      <c r="A20" s="153" t="s">
        <v>279</v>
      </c>
      <c r="B20" s="154">
        <v>0.0</v>
      </c>
      <c r="C20" s="154">
        <v>0.0</v>
      </c>
      <c r="D20" s="154">
        <v>0.0</v>
      </c>
      <c r="E20" s="154">
        <v>0.0</v>
      </c>
      <c r="F20" s="154">
        <v>0.0</v>
      </c>
      <c r="G20" s="154">
        <v>0.0</v>
      </c>
      <c r="H20" s="154">
        <v>0.0</v>
      </c>
      <c r="I20" s="154">
        <v>0.0</v>
      </c>
      <c r="J20" s="154">
        <v>0.0</v>
      </c>
      <c r="K20" s="154">
        <v>0.0</v>
      </c>
      <c r="L20" s="154">
        <v>0.0</v>
      </c>
      <c r="M20" s="154">
        <v>0.0</v>
      </c>
      <c r="N20" s="154">
        <v>0.0</v>
      </c>
      <c r="O20" s="154">
        <v>0.0</v>
      </c>
      <c r="P20" s="154">
        <v>0.0</v>
      </c>
      <c r="Q20" s="154">
        <v>0.0</v>
      </c>
      <c r="R20" s="154">
        <v>0.0</v>
      </c>
      <c r="S20" s="154">
        <v>0.0</v>
      </c>
      <c r="T20" s="154">
        <v>0.0</v>
      </c>
      <c r="U20" s="154">
        <v>0.0</v>
      </c>
      <c r="V20" s="154">
        <v>0.0</v>
      </c>
      <c r="W20" s="154">
        <v>0.0</v>
      </c>
      <c r="X20" s="154">
        <v>0.0</v>
      </c>
      <c r="Y20" s="154">
        <v>0.0</v>
      </c>
      <c r="Z20" s="154">
        <v>0.0</v>
      </c>
      <c r="AA20" s="154">
        <v>0.0</v>
      </c>
      <c r="AB20" s="154">
        <v>0.0</v>
      </c>
      <c r="AC20" s="154">
        <v>0.0</v>
      </c>
      <c r="AD20" s="154">
        <v>0.0</v>
      </c>
      <c r="AE20" s="154">
        <v>0.0</v>
      </c>
      <c r="AF20" s="154">
        <v>0.0</v>
      </c>
      <c r="AG20" s="155">
        <f t="shared" si="4"/>
        <v>0</v>
      </c>
    </row>
    <row r="21">
      <c r="A21" s="153" t="s">
        <v>280</v>
      </c>
      <c r="B21" s="156">
        <v>0.0</v>
      </c>
      <c r="C21" s="156">
        <v>0.0</v>
      </c>
      <c r="D21" s="156">
        <v>0.0</v>
      </c>
      <c r="E21" s="156">
        <v>1.0</v>
      </c>
      <c r="F21" s="156">
        <v>0.0</v>
      </c>
      <c r="G21" s="156">
        <v>0.0</v>
      </c>
      <c r="H21" s="156">
        <v>0.0</v>
      </c>
      <c r="I21" s="156">
        <v>2.0</v>
      </c>
      <c r="J21" s="156">
        <v>0.0</v>
      </c>
      <c r="K21" s="156">
        <v>0.0</v>
      </c>
      <c r="L21" s="156">
        <v>0.0</v>
      </c>
      <c r="M21" s="156">
        <v>0.0</v>
      </c>
      <c r="N21" s="156">
        <v>0.0</v>
      </c>
      <c r="O21" s="156">
        <v>1.0</v>
      </c>
      <c r="P21" s="156">
        <v>0.0</v>
      </c>
      <c r="Q21" s="156">
        <v>0.0</v>
      </c>
      <c r="R21" s="156">
        <v>1.0</v>
      </c>
      <c r="S21" s="156">
        <v>0.0</v>
      </c>
      <c r="T21" s="156">
        <v>0.0</v>
      </c>
      <c r="U21" s="156">
        <v>0.0</v>
      </c>
      <c r="V21" s="156">
        <v>0.0</v>
      </c>
      <c r="W21" s="156">
        <v>0.0</v>
      </c>
      <c r="X21" s="156">
        <v>0.0</v>
      </c>
      <c r="Y21" s="156">
        <v>0.0</v>
      </c>
      <c r="Z21" s="156">
        <v>0.0</v>
      </c>
      <c r="AA21" s="156">
        <v>0.0</v>
      </c>
      <c r="AB21" s="156">
        <v>0.0</v>
      </c>
      <c r="AC21" s="156">
        <v>0.0</v>
      </c>
      <c r="AD21" s="156">
        <v>0.0</v>
      </c>
      <c r="AE21" s="156">
        <v>0.0</v>
      </c>
      <c r="AF21" s="156">
        <v>0.0</v>
      </c>
      <c r="AG21" s="155">
        <f t="shared" si="4"/>
        <v>5</v>
      </c>
    </row>
    <row r="22">
      <c r="A22" s="153" t="s">
        <v>281</v>
      </c>
      <c r="B22" s="154">
        <v>0.0</v>
      </c>
      <c r="C22" s="154">
        <v>0.0</v>
      </c>
      <c r="D22" s="154">
        <v>0.0</v>
      </c>
      <c r="E22" s="154">
        <v>0.0</v>
      </c>
      <c r="F22" s="154">
        <v>0.0</v>
      </c>
      <c r="G22" s="154">
        <v>0.0</v>
      </c>
      <c r="H22" s="154">
        <v>0.0</v>
      </c>
      <c r="I22" s="154">
        <v>0.0</v>
      </c>
      <c r="J22" s="154">
        <v>0.0</v>
      </c>
      <c r="K22" s="154">
        <v>0.0</v>
      </c>
      <c r="L22" s="154">
        <v>0.0</v>
      </c>
      <c r="M22" s="154">
        <v>0.0</v>
      </c>
      <c r="N22" s="154">
        <v>0.0</v>
      </c>
      <c r="O22" s="154">
        <v>0.0</v>
      </c>
      <c r="P22" s="154">
        <v>0.0</v>
      </c>
      <c r="Q22" s="154">
        <v>0.0</v>
      </c>
      <c r="R22" s="154">
        <v>0.0</v>
      </c>
      <c r="S22" s="154">
        <v>0.0</v>
      </c>
      <c r="T22" s="154">
        <v>0.0</v>
      </c>
      <c r="U22" s="154">
        <v>0.0</v>
      </c>
      <c r="V22" s="154">
        <v>0.0</v>
      </c>
      <c r="W22" s="154">
        <v>0.0</v>
      </c>
      <c r="X22" s="154">
        <v>0.0</v>
      </c>
      <c r="Y22" s="154">
        <v>0.0</v>
      </c>
      <c r="Z22" s="154">
        <v>0.0</v>
      </c>
      <c r="AA22" s="154">
        <v>0.0</v>
      </c>
      <c r="AB22" s="154">
        <v>0.0</v>
      </c>
      <c r="AC22" s="154">
        <v>0.0</v>
      </c>
      <c r="AD22" s="154">
        <v>0.0</v>
      </c>
      <c r="AE22" s="154">
        <v>0.0</v>
      </c>
      <c r="AF22" s="154">
        <v>0.0</v>
      </c>
      <c r="AG22" s="155">
        <f t="shared" si="4"/>
        <v>0</v>
      </c>
    </row>
    <row r="23">
      <c r="A23" s="157" t="s">
        <v>282</v>
      </c>
      <c r="B23" s="156">
        <v>0.0</v>
      </c>
      <c r="C23" s="156">
        <v>0.0</v>
      </c>
      <c r="D23" s="156">
        <v>0.0</v>
      </c>
      <c r="E23" s="156">
        <v>0.0</v>
      </c>
      <c r="F23" s="156">
        <v>0.0</v>
      </c>
      <c r="G23" s="156">
        <v>0.0</v>
      </c>
      <c r="H23" s="156">
        <v>0.0</v>
      </c>
      <c r="I23" s="156">
        <v>0.0</v>
      </c>
      <c r="J23" s="156">
        <v>0.0</v>
      </c>
      <c r="K23" s="156">
        <v>0.0</v>
      </c>
      <c r="L23" s="156">
        <v>1.0</v>
      </c>
      <c r="M23" s="156">
        <v>0.0</v>
      </c>
      <c r="N23" s="156">
        <v>0.0</v>
      </c>
      <c r="O23" s="156">
        <v>0.0</v>
      </c>
      <c r="P23" s="156">
        <v>1.0</v>
      </c>
      <c r="Q23" s="156">
        <v>1.0</v>
      </c>
      <c r="R23" s="156">
        <v>1.0</v>
      </c>
      <c r="S23" s="156">
        <v>0.0</v>
      </c>
      <c r="T23" s="156">
        <v>0.0</v>
      </c>
      <c r="U23" s="156">
        <v>0.0</v>
      </c>
      <c r="V23" s="156">
        <v>0.0</v>
      </c>
      <c r="W23" s="156">
        <v>0.0</v>
      </c>
      <c r="X23" s="156">
        <v>0.0</v>
      </c>
      <c r="Y23" s="156">
        <v>1.0</v>
      </c>
      <c r="Z23" s="156">
        <v>1.0</v>
      </c>
      <c r="AA23" s="156">
        <v>0.0</v>
      </c>
      <c r="AB23" s="156">
        <v>0.0</v>
      </c>
      <c r="AC23" s="156">
        <v>0.0</v>
      </c>
      <c r="AD23" s="156">
        <v>0.0</v>
      </c>
      <c r="AE23" s="156">
        <v>1.0</v>
      </c>
      <c r="AF23" s="156">
        <v>1.0</v>
      </c>
      <c r="AG23" s="155">
        <f t="shared" si="4"/>
        <v>8</v>
      </c>
    </row>
    <row r="24">
      <c r="A24" s="158" t="s">
        <v>283</v>
      </c>
      <c r="B24" s="159">
        <f t="shared" ref="B24:AF24" si="5">sum(B15:B23)</f>
        <v>0</v>
      </c>
      <c r="C24" s="159">
        <f t="shared" si="5"/>
        <v>0</v>
      </c>
      <c r="D24" s="159">
        <f t="shared" si="5"/>
        <v>0</v>
      </c>
      <c r="E24" s="159">
        <f t="shared" si="5"/>
        <v>1</v>
      </c>
      <c r="F24" s="159">
        <f t="shared" si="5"/>
        <v>0</v>
      </c>
      <c r="G24" s="159">
        <f t="shared" si="5"/>
        <v>0</v>
      </c>
      <c r="H24" s="159">
        <f t="shared" si="5"/>
        <v>1</v>
      </c>
      <c r="I24" s="159">
        <f t="shared" si="5"/>
        <v>3</v>
      </c>
      <c r="J24" s="159">
        <f t="shared" si="5"/>
        <v>2</v>
      </c>
      <c r="K24" s="159">
        <f t="shared" si="5"/>
        <v>0</v>
      </c>
      <c r="L24" s="159">
        <f t="shared" si="5"/>
        <v>3</v>
      </c>
      <c r="M24" s="159">
        <f t="shared" si="5"/>
        <v>0</v>
      </c>
      <c r="N24" s="159">
        <f t="shared" si="5"/>
        <v>1</v>
      </c>
      <c r="O24" s="159">
        <f t="shared" si="5"/>
        <v>1</v>
      </c>
      <c r="P24" s="159">
        <f t="shared" si="5"/>
        <v>1</v>
      </c>
      <c r="Q24" s="159">
        <f t="shared" si="5"/>
        <v>1</v>
      </c>
      <c r="R24" s="159">
        <f t="shared" si="5"/>
        <v>2</v>
      </c>
      <c r="S24" s="159">
        <f t="shared" si="5"/>
        <v>0</v>
      </c>
      <c r="T24" s="159">
        <f t="shared" si="5"/>
        <v>0</v>
      </c>
      <c r="U24" s="159">
        <f t="shared" si="5"/>
        <v>0</v>
      </c>
      <c r="V24" s="159">
        <f t="shared" si="5"/>
        <v>0</v>
      </c>
      <c r="W24" s="159">
        <f t="shared" si="5"/>
        <v>0</v>
      </c>
      <c r="X24" s="159">
        <f t="shared" si="5"/>
        <v>0</v>
      </c>
      <c r="Y24" s="159">
        <f t="shared" si="5"/>
        <v>1</v>
      </c>
      <c r="Z24" s="159">
        <f t="shared" si="5"/>
        <v>1</v>
      </c>
      <c r="AA24" s="159">
        <f t="shared" si="5"/>
        <v>0</v>
      </c>
      <c r="AB24" s="159">
        <f t="shared" si="5"/>
        <v>0</v>
      </c>
      <c r="AC24" s="159">
        <f t="shared" si="5"/>
        <v>0</v>
      </c>
      <c r="AD24" s="159">
        <f t="shared" si="5"/>
        <v>0</v>
      </c>
      <c r="AE24" s="159">
        <f t="shared" si="5"/>
        <v>1</v>
      </c>
      <c r="AF24" s="159">
        <f t="shared" si="5"/>
        <v>1</v>
      </c>
      <c r="AG24" s="155">
        <f t="shared" si="4"/>
        <v>20</v>
      </c>
    </row>
    <row r="25">
      <c r="A25" s="160"/>
      <c r="B25" s="143"/>
      <c r="C25" s="143"/>
      <c r="D25" s="143"/>
      <c r="E25" s="143"/>
      <c r="F25" s="143"/>
      <c r="G25" s="143"/>
      <c r="H25" s="143"/>
      <c r="I25" s="143"/>
      <c r="J25" s="143"/>
      <c r="K25" s="143"/>
      <c r="L25" s="143"/>
      <c r="M25" s="143"/>
      <c r="N25" s="143"/>
      <c r="O25" s="143"/>
      <c r="P25" s="143"/>
      <c r="Q25" s="143"/>
      <c r="R25" s="143"/>
      <c r="S25" s="143"/>
      <c r="T25" s="143"/>
      <c r="U25" s="143"/>
      <c r="V25" s="143"/>
      <c r="W25" s="143"/>
      <c r="X25" s="143"/>
      <c r="Y25" s="143"/>
      <c r="Z25" s="143"/>
      <c r="AA25" s="143"/>
      <c r="AB25" s="143"/>
      <c r="AC25" s="143"/>
      <c r="AD25" s="143"/>
      <c r="AE25" s="143"/>
      <c r="AF25" s="143"/>
      <c r="AG25" s="150"/>
    </row>
    <row r="26">
      <c r="A26" s="153" t="s">
        <v>284</v>
      </c>
      <c r="B26" s="154">
        <v>0.0</v>
      </c>
      <c r="C26" s="154">
        <v>0.0</v>
      </c>
      <c r="D26" s="154">
        <v>0.0</v>
      </c>
      <c r="E26" s="154">
        <v>0.0</v>
      </c>
      <c r="F26" s="154">
        <v>0.0</v>
      </c>
      <c r="G26" s="154">
        <v>0.0</v>
      </c>
      <c r="H26" s="154">
        <v>0.0</v>
      </c>
      <c r="I26" s="154">
        <v>0.0</v>
      </c>
      <c r="J26" s="154">
        <v>0.0</v>
      </c>
      <c r="K26" s="154">
        <v>0.0</v>
      </c>
      <c r="L26" s="154">
        <v>0.0</v>
      </c>
      <c r="M26" s="154">
        <v>0.0</v>
      </c>
      <c r="N26" s="154">
        <v>0.0</v>
      </c>
      <c r="O26" s="154">
        <v>0.0</v>
      </c>
      <c r="P26" s="154">
        <v>0.0</v>
      </c>
      <c r="Q26" s="154">
        <v>0.0</v>
      </c>
      <c r="R26" s="154">
        <v>0.0</v>
      </c>
      <c r="S26" s="154">
        <v>0.0</v>
      </c>
      <c r="T26" s="154">
        <v>0.0</v>
      </c>
      <c r="U26" s="154">
        <v>0.0</v>
      </c>
      <c r="V26" s="154">
        <v>0.0</v>
      </c>
      <c r="W26" s="154">
        <v>0.0</v>
      </c>
      <c r="X26" s="154">
        <v>0.0</v>
      </c>
      <c r="Y26" s="154">
        <v>0.0</v>
      </c>
      <c r="Z26" s="154">
        <v>0.0</v>
      </c>
      <c r="AA26" s="154">
        <v>0.0</v>
      </c>
      <c r="AB26" s="154">
        <v>0.0</v>
      </c>
      <c r="AC26" s="154">
        <v>0.0</v>
      </c>
      <c r="AD26" s="154">
        <v>0.0</v>
      </c>
      <c r="AE26" s="154">
        <v>0.0</v>
      </c>
      <c r="AF26" s="154">
        <v>0.0</v>
      </c>
      <c r="AG26" s="155">
        <f t="shared" ref="AG26:AG28" si="6">sum(B26:AF26)</f>
        <v>0</v>
      </c>
    </row>
    <row r="27">
      <c r="A27" s="153" t="s">
        <v>285</v>
      </c>
      <c r="B27" s="154">
        <v>0.0</v>
      </c>
      <c r="C27" s="154">
        <v>0.0</v>
      </c>
      <c r="D27" s="154">
        <v>0.0</v>
      </c>
      <c r="E27" s="154">
        <v>0.0</v>
      </c>
      <c r="F27" s="154">
        <v>0.0</v>
      </c>
      <c r="G27" s="154">
        <v>0.0</v>
      </c>
      <c r="H27" s="154">
        <v>0.0</v>
      </c>
      <c r="I27" s="154">
        <v>0.0</v>
      </c>
      <c r="J27" s="154">
        <v>0.0</v>
      </c>
      <c r="K27" s="154">
        <v>0.0</v>
      </c>
      <c r="L27" s="154">
        <v>0.0</v>
      </c>
      <c r="M27" s="154">
        <v>0.0</v>
      </c>
      <c r="N27" s="154">
        <v>0.0</v>
      </c>
      <c r="O27" s="154">
        <v>0.0</v>
      </c>
      <c r="P27" s="154">
        <v>0.0</v>
      </c>
      <c r="Q27" s="154">
        <v>0.0</v>
      </c>
      <c r="R27" s="154">
        <v>0.0</v>
      </c>
      <c r="S27" s="154">
        <v>0.0</v>
      </c>
      <c r="T27" s="154">
        <v>0.0</v>
      </c>
      <c r="U27" s="154">
        <v>0.0</v>
      </c>
      <c r="V27" s="154">
        <v>0.0</v>
      </c>
      <c r="W27" s="154">
        <v>0.0</v>
      </c>
      <c r="X27" s="154">
        <v>0.0</v>
      </c>
      <c r="Y27" s="154">
        <v>0.0</v>
      </c>
      <c r="Z27" s="154">
        <v>0.0</v>
      </c>
      <c r="AA27" s="154">
        <v>0.0</v>
      </c>
      <c r="AB27" s="154">
        <v>0.0</v>
      </c>
      <c r="AC27" s="154">
        <v>0.0</v>
      </c>
      <c r="AD27" s="154">
        <v>0.0</v>
      </c>
      <c r="AE27" s="154">
        <v>0.0</v>
      </c>
      <c r="AF27" s="154">
        <v>0.0</v>
      </c>
      <c r="AG27" s="155">
        <f t="shared" si="6"/>
        <v>0</v>
      </c>
    </row>
    <row r="28">
      <c r="A28" s="161" t="s">
        <v>286</v>
      </c>
      <c r="B28" s="159">
        <f t="shared" ref="B28:AF28" si="7">SUM(B26:B27)</f>
        <v>0</v>
      </c>
      <c r="C28" s="159">
        <f t="shared" si="7"/>
        <v>0</v>
      </c>
      <c r="D28" s="159">
        <f t="shared" si="7"/>
        <v>0</v>
      </c>
      <c r="E28" s="159">
        <f t="shared" si="7"/>
        <v>0</v>
      </c>
      <c r="F28" s="159">
        <f t="shared" si="7"/>
        <v>0</v>
      </c>
      <c r="G28" s="159">
        <f t="shared" si="7"/>
        <v>0</v>
      </c>
      <c r="H28" s="159">
        <f t="shared" si="7"/>
        <v>0</v>
      </c>
      <c r="I28" s="159">
        <f t="shared" si="7"/>
        <v>0</v>
      </c>
      <c r="J28" s="159">
        <f t="shared" si="7"/>
        <v>0</v>
      </c>
      <c r="K28" s="159">
        <f t="shared" si="7"/>
        <v>0</v>
      </c>
      <c r="L28" s="159">
        <f t="shared" si="7"/>
        <v>0</v>
      </c>
      <c r="M28" s="159">
        <f t="shared" si="7"/>
        <v>0</v>
      </c>
      <c r="N28" s="159">
        <f t="shared" si="7"/>
        <v>0</v>
      </c>
      <c r="O28" s="159">
        <f t="shared" si="7"/>
        <v>0</v>
      </c>
      <c r="P28" s="159">
        <f t="shared" si="7"/>
        <v>0</v>
      </c>
      <c r="Q28" s="159">
        <f t="shared" si="7"/>
        <v>0</v>
      </c>
      <c r="R28" s="159">
        <f t="shared" si="7"/>
        <v>0</v>
      </c>
      <c r="S28" s="159">
        <f t="shared" si="7"/>
        <v>0</v>
      </c>
      <c r="T28" s="159">
        <f t="shared" si="7"/>
        <v>0</v>
      </c>
      <c r="U28" s="159">
        <f t="shared" si="7"/>
        <v>0</v>
      </c>
      <c r="V28" s="159">
        <f t="shared" si="7"/>
        <v>0</v>
      </c>
      <c r="W28" s="159">
        <f t="shared" si="7"/>
        <v>0</v>
      </c>
      <c r="X28" s="159">
        <f t="shared" si="7"/>
        <v>0</v>
      </c>
      <c r="Y28" s="159">
        <f t="shared" si="7"/>
        <v>0</v>
      </c>
      <c r="Z28" s="159">
        <f t="shared" si="7"/>
        <v>0</v>
      </c>
      <c r="AA28" s="159">
        <f t="shared" si="7"/>
        <v>0</v>
      </c>
      <c r="AB28" s="159">
        <f t="shared" si="7"/>
        <v>0</v>
      </c>
      <c r="AC28" s="159">
        <f t="shared" si="7"/>
        <v>0</v>
      </c>
      <c r="AD28" s="159">
        <f t="shared" si="7"/>
        <v>0</v>
      </c>
      <c r="AE28" s="159">
        <f t="shared" si="7"/>
        <v>0</v>
      </c>
      <c r="AF28" s="159">
        <f t="shared" si="7"/>
        <v>0</v>
      </c>
      <c r="AG28" s="155">
        <f t="shared" si="6"/>
        <v>0</v>
      </c>
    </row>
    <row r="29">
      <c r="A29" s="160"/>
      <c r="B29" s="143"/>
      <c r="C29" s="143"/>
      <c r="D29" s="143"/>
      <c r="E29" s="143"/>
      <c r="F29" s="143"/>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150"/>
    </row>
    <row r="30">
      <c r="A30" s="153" t="s">
        <v>287</v>
      </c>
      <c r="B30" s="154">
        <v>0.0</v>
      </c>
      <c r="C30" s="154">
        <v>0.0</v>
      </c>
      <c r="D30" s="154">
        <v>0.0</v>
      </c>
      <c r="E30" s="154">
        <v>0.0</v>
      </c>
      <c r="F30" s="154">
        <v>0.0</v>
      </c>
      <c r="G30" s="154">
        <v>0.0</v>
      </c>
      <c r="H30" s="154">
        <v>0.0</v>
      </c>
      <c r="I30" s="154">
        <v>0.0</v>
      </c>
      <c r="J30" s="154">
        <v>0.0</v>
      </c>
      <c r="K30" s="154">
        <v>0.0</v>
      </c>
      <c r="L30" s="154">
        <v>0.0</v>
      </c>
      <c r="M30" s="154">
        <v>0.0</v>
      </c>
      <c r="N30" s="154">
        <v>0.0</v>
      </c>
      <c r="O30" s="154">
        <v>0.0</v>
      </c>
      <c r="P30" s="154">
        <v>0.0</v>
      </c>
      <c r="Q30" s="154">
        <v>0.0</v>
      </c>
      <c r="R30" s="154">
        <v>0.0</v>
      </c>
      <c r="S30" s="154">
        <v>0.0</v>
      </c>
      <c r="T30" s="154">
        <v>0.0</v>
      </c>
      <c r="U30" s="154">
        <v>0.0</v>
      </c>
      <c r="V30" s="154">
        <v>0.0</v>
      </c>
      <c r="W30" s="154">
        <v>0.0</v>
      </c>
      <c r="X30" s="154">
        <v>0.0</v>
      </c>
      <c r="Y30" s="154">
        <v>0.0</v>
      </c>
      <c r="Z30" s="154">
        <v>0.0</v>
      </c>
      <c r="AA30" s="154">
        <v>0.0</v>
      </c>
      <c r="AB30" s="154">
        <v>0.0</v>
      </c>
      <c r="AC30" s="154">
        <v>0.0</v>
      </c>
      <c r="AD30" s="154">
        <v>0.0</v>
      </c>
      <c r="AE30" s="154">
        <v>0.0</v>
      </c>
      <c r="AF30" s="154">
        <v>0.0</v>
      </c>
      <c r="AG30" s="155">
        <f t="shared" ref="AG30:AG41" si="8">sum(B30:AF30)</f>
        <v>0</v>
      </c>
    </row>
    <row r="31">
      <c r="A31" s="153" t="s">
        <v>288</v>
      </c>
      <c r="B31" s="154">
        <v>0.0</v>
      </c>
      <c r="C31" s="154">
        <v>0.0</v>
      </c>
      <c r="D31" s="154">
        <v>0.0</v>
      </c>
      <c r="E31" s="154">
        <v>0.0</v>
      </c>
      <c r="F31" s="154">
        <v>0.0</v>
      </c>
      <c r="G31" s="154">
        <v>0.0</v>
      </c>
      <c r="H31" s="154">
        <v>0.0</v>
      </c>
      <c r="I31" s="154">
        <v>0.0</v>
      </c>
      <c r="J31" s="154">
        <v>0.0</v>
      </c>
      <c r="K31" s="154">
        <v>0.0</v>
      </c>
      <c r="L31" s="154">
        <v>0.0</v>
      </c>
      <c r="M31" s="154">
        <v>0.0</v>
      </c>
      <c r="N31" s="154">
        <v>0.0</v>
      </c>
      <c r="O31" s="154">
        <v>0.0</v>
      </c>
      <c r="P31" s="154">
        <v>0.0</v>
      </c>
      <c r="Q31" s="154">
        <v>0.0</v>
      </c>
      <c r="R31" s="154">
        <v>0.0</v>
      </c>
      <c r="S31" s="154">
        <v>0.0</v>
      </c>
      <c r="T31" s="154">
        <v>0.0</v>
      </c>
      <c r="U31" s="154">
        <v>0.0</v>
      </c>
      <c r="V31" s="154">
        <v>0.0</v>
      </c>
      <c r="W31" s="154">
        <v>0.0</v>
      </c>
      <c r="X31" s="154">
        <v>0.0</v>
      </c>
      <c r="Y31" s="154">
        <v>0.0</v>
      </c>
      <c r="Z31" s="154">
        <v>0.0</v>
      </c>
      <c r="AA31" s="154">
        <v>0.0</v>
      </c>
      <c r="AB31" s="154">
        <v>0.0</v>
      </c>
      <c r="AC31" s="154">
        <v>0.0</v>
      </c>
      <c r="AD31" s="154">
        <v>0.0</v>
      </c>
      <c r="AE31" s="154">
        <v>0.0</v>
      </c>
      <c r="AF31" s="154">
        <v>0.0</v>
      </c>
      <c r="AG31" s="155">
        <f t="shared" si="8"/>
        <v>0</v>
      </c>
    </row>
    <row r="32">
      <c r="A32" s="153" t="s">
        <v>289</v>
      </c>
      <c r="B32" s="154">
        <v>0.0</v>
      </c>
      <c r="C32" s="154">
        <v>0.0</v>
      </c>
      <c r="D32" s="154">
        <v>0.0</v>
      </c>
      <c r="E32" s="154">
        <v>0.0</v>
      </c>
      <c r="F32" s="154">
        <v>0.0</v>
      </c>
      <c r="G32" s="154">
        <v>0.0</v>
      </c>
      <c r="H32" s="154">
        <v>0.0</v>
      </c>
      <c r="I32" s="154">
        <v>0.0</v>
      </c>
      <c r="J32" s="154">
        <v>0.0</v>
      </c>
      <c r="K32" s="154">
        <v>0.0</v>
      </c>
      <c r="L32" s="154">
        <v>0.0</v>
      </c>
      <c r="M32" s="154">
        <v>0.0</v>
      </c>
      <c r="N32" s="154">
        <v>0.0</v>
      </c>
      <c r="O32" s="154">
        <v>0.0</v>
      </c>
      <c r="P32" s="154">
        <v>0.0</v>
      </c>
      <c r="Q32" s="154">
        <v>0.0</v>
      </c>
      <c r="R32" s="154">
        <v>0.0</v>
      </c>
      <c r="S32" s="154">
        <v>0.0</v>
      </c>
      <c r="T32" s="154">
        <v>0.0</v>
      </c>
      <c r="U32" s="154">
        <v>0.0</v>
      </c>
      <c r="V32" s="154">
        <v>0.0</v>
      </c>
      <c r="W32" s="154">
        <v>0.0</v>
      </c>
      <c r="X32" s="154">
        <v>0.0</v>
      </c>
      <c r="Y32" s="154">
        <v>0.0</v>
      </c>
      <c r="Z32" s="154">
        <v>0.0</v>
      </c>
      <c r="AA32" s="154">
        <v>0.0</v>
      </c>
      <c r="AB32" s="154">
        <v>0.0</v>
      </c>
      <c r="AC32" s="154">
        <v>0.0</v>
      </c>
      <c r="AD32" s="154">
        <v>0.0</v>
      </c>
      <c r="AE32" s="154">
        <v>0.0</v>
      </c>
      <c r="AF32" s="154">
        <v>0.0</v>
      </c>
      <c r="AG32" s="155">
        <f t="shared" si="8"/>
        <v>0</v>
      </c>
    </row>
    <row r="33">
      <c r="A33" s="153" t="s">
        <v>290</v>
      </c>
      <c r="B33" s="154">
        <v>0.0</v>
      </c>
      <c r="C33" s="154">
        <v>0.0</v>
      </c>
      <c r="D33" s="154">
        <v>0.0</v>
      </c>
      <c r="E33" s="154">
        <v>0.0</v>
      </c>
      <c r="F33" s="154">
        <v>0.0</v>
      </c>
      <c r="G33" s="154">
        <v>0.0</v>
      </c>
      <c r="H33" s="154">
        <v>0.0</v>
      </c>
      <c r="I33" s="154">
        <v>0.0</v>
      </c>
      <c r="J33" s="154">
        <v>0.0</v>
      </c>
      <c r="K33" s="154">
        <v>0.0</v>
      </c>
      <c r="L33" s="154">
        <v>0.0</v>
      </c>
      <c r="M33" s="154">
        <v>0.0</v>
      </c>
      <c r="N33" s="154">
        <v>0.0</v>
      </c>
      <c r="O33" s="154">
        <v>0.0</v>
      </c>
      <c r="P33" s="154">
        <v>0.0</v>
      </c>
      <c r="Q33" s="154">
        <v>0.0</v>
      </c>
      <c r="R33" s="154">
        <v>0.0</v>
      </c>
      <c r="S33" s="154">
        <v>0.0</v>
      </c>
      <c r="T33" s="154">
        <v>0.0</v>
      </c>
      <c r="U33" s="154">
        <v>0.0</v>
      </c>
      <c r="V33" s="154">
        <v>0.0</v>
      </c>
      <c r="W33" s="154">
        <v>0.0</v>
      </c>
      <c r="X33" s="154">
        <v>0.0</v>
      </c>
      <c r="Y33" s="154">
        <v>0.0</v>
      </c>
      <c r="Z33" s="154">
        <v>0.0</v>
      </c>
      <c r="AA33" s="154">
        <v>0.0</v>
      </c>
      <c r="AB33" s="154">
        <v>0.0</v>
      </c>
      <c r="AC33" s="154">
        <v>0.0</v>
      </c>
      <c r="AD33" s="154">
        <v>0.0</v>
      </c>
      <c r="AE33" s="154">
        <v>0.0</v>
      </c>
      <c r="AF33" s="154">
        <v>0.0</v>
      </c>
      <c r="AG33" s="155">
        <f t="shared" si="8"/>
        <v>0</v>
      </c>
    </row>
    <row r="34">
      <c r="A34" s="153" t="s">
        <v>291</v>
      </c>
      <c r="B34" s="154">
        <v>0.0</v>
      </c>
      <c r="C34" s="154">
        <v>0.0</v>
      </c>
      <c r="D34" s="154">
        <v>0.0</v>
      </c>
      <c r="E34" s="154">
        <v>0.0</v>
      </c>
      <c r="F34" s="154">
        <v>0.0</v>
      </c>
      <c r="G34" s="154">
        <v>0.0</v>
      </c>
      <c r="H34" s="154">
        <v>0.0</v>
      </c>
      <c r="I34" s="154">
        <v>0.0</v>
      </c>
      <c r="J34" s="154">
        <v>0.0</v>
      </c>
      <c r="K34" s="154">
        <v>0.0</v>
      </c>
      <c r="L34" s="154">
        <v>0.0</v>
      </c>
      <c r="M34" s="154">
        <v>0.0</v>
      </c>
      <c r="N34" s="154">
        <v>0.0</v>
      </c>
      <c r="O34" s="154">
        <v>0.0</v>
      </c>
      <c r="P34" s="154">
        <v>0.0</v>
      </c>
      <c r="Q34" s="154">
        <v>0.0</v>
      </c>
      <c r="R34" s="154">
        <v>0.0</v>
      </c>
      <c r="S34" s="154">
        <v>0.0</v>
      </c>
      <c r="T34" s="154">
        <v>0.0</v>
      </c>
      <c r="U34" s="154">
        <v>0.0</v>
      </c>
      <c r="V34" s="154">
        <v>0.0</v>
      </c>
      <c r="W34" s="154">
        <v>0.0</v>
      </c>
      <c r="X34" s="154">
        <v>0.0</v>
      </c>
      <c r="Y34" s="154">
        <v>0.0</v>
      </c>
      <c r="Z34" s="154">
        <v>0.0</v>
      </c>
      <c r="AA34" s="154">
        <v>0.0</v>
      </c>
      <c r="AB34" s="154">
        <v>0.0</v>
      </c>
      <c r="AC34" s="154">
        <v>0.0</v>
      </c>
      <c r="AD34" s="154">
        <v>0.0</v>
      </c>
      <c r="AE34" s="154">
        <v>0.0</v>
      </c>
      <c r="AF34" s="154">
        <v>0.0</v>
      </c>
      <c r="AG34" s="155">
        <f t="shared" si="8"/>
        <v>0</v>
      </c>
    </row>
    <row r="35">
      <c r="A35" s="153" t="s">
        <v>292</v>
      </c>
      <c r="B35" s="154">
        <v>0.0</v>
      </c>
      <c r="C35" s="154">
        <v>0.0</v>
      </c>
      <c r="D35" s="154">
        <v>0.0</v>
      </c>
      <c r="E35" s="154">
        <v>0.0</v>
      </c>
      <c r="F35" s="154">
        <v>0.0</v>
      </c>
      <c r="G35" s="154">
        <v>0.0</v>
      </c>
      <c r="H35" s="154">
        <v>0.0</v>
      </c>
      <c r="I35" s="154">
        <v>0.0</v>
      </c>
      <c r="J35" s="154">
        <v>0.0</v>
      </c>
      <c r="K35" s="154">
        <v>0.0</v>
      </c>
      <c r="L35" s="154">
        <v>0.0</v>
      </c>
      <c r="M35" s="154">
        <v>0.0</v>
      </c>
      <c r="N35" s="154">
        <v>0.0</v>
      </c>
      <c r="O35" s="154">
        <v>0.0</v>
      </c>
      <c r="P35" s="154">
        <v>0.0</v>
      </c>
      <c r="Q35" s="154">
        <v>0.0</v>
      </c>
      <c r="R35" s="154">
        <v>0.0</v>
      </c>
      <c r="S35" s="154">
        <v>0.0</v>
      </c>
      <c r="T35" s="154">
        <v>0.0</v>
      </c>
      <c r="U35" s="154">
        <v>0.0</v>
      </c>
      <c r="V35" s="154">
        <v>0.0</v>
      </c>
      <c r="W35" s="154">
        <v>0.0</v>
      </c>
      <c r="X35" s="154">
        <v>0.0</v>
      </c>
      <c r="Y35" s="154">
        <v>0.0</v>
      </c>
      <c r="Z35" s="154">
        <v>0.0</v>
      </c>
      <c r="AA35" s="154">
        <v>0.0</v>
      </c>
      <c r="AB35" s="154">
        <v>0.0</v>
      </c>
      <c r="AC35" s="154">
        <v>0.0</v>
      </c>
      <c r="AD35" s="154">
        <v>0.0</v>
      </c>
      <c r="AE35" s="154">
        <v>0.0</v>
      </c>
      <c r="AF35" s="154">
        <v>0.0</v>
      </c>
      <c r="AG35" s="155">
        <f t="shared" si="8"/>
        <v>0</v>
      </c>
    </row>
    <row r="36">
      <c r="A36" s="153" t="s">
        <v>293</v>
      </c>
      <c r="B36" s="156">
        <v>3.0</v>
      </c>
      <c r="C36" s="156">
        <v>0.0</v>
      </c>
      <c r="D36" s="156">
        <v>0.0</v>
      </c>
      <c r="E36" s="156">
        <v>1.0</v>
      </c>
      <c r="F36" s="156">
        <v>1.0</v>
      </c>
      <c r="G36" s="156">
        <v>0.0</v>
      </c>
      <c r="H36" s="156">
        <v>1.0</v>
      </c>
      <c r="I36" s="156">
        <v>1.0</v>
      </c>
      <c r="J36" s="156">
        <v>0.0</v>
      </c>
      <c r="K36" s="156">
        <v>1.0</v>
      </c>
      <c r="L36" s="156">
        <v>1.0</v>
      </c>
      <c r="M36" s="156">
        <v>1.0</v>
      </c>
      <c r="N36" s="156">
        <v>0.0</v>
      </c>
      <c r="O36" s="156">
        <v>0.0</v>
      </c>
      <c r="P36" s="156">
        <v>0.0</v>
      </c>
      <c r="Q36" s="156">
        <v>0.0</v>
      </c>
      <c r="R36" s="156">
        <v>0.0</v>
      </c>
      <c r="S36" s="156">
        <v>0.0</v>
      </c>
      <c r="T36" s="156">
        <v>0.0</v>
      </c>
      <c r="U36" s="156">
        <v>2.0</v>
      </c>
      <c r="V36" s="156">
        <v>0.0</v>
      </c>
      <c r="W36" s="156">
        <v>0.0</v>
      </c>
      <c r="X36" s="156">
        <v>0.0</v>
      </c>
      <c r="Y36" s="156">
        <v>0.0</v>
      </c>
      <c r="Z36" s="156">
        <v>0.0</v>
      </c>
      <c r="AA36" s="156">
        <v>0.0</v>
      </c>
      <c r="AB36" s="156">
        <v>0.0</v>
      </c>
      <c r="AC36" s="156">
        <v>0.0</v>
      </c>
      <c r="AD36" s="156">
        <v>1.0</v>
      </c>
      <c r="AE36" s="156">
        <v>1.0</v>
      </c>
      <c r="AF36" s="156">
        <v>1.0</v>
      </c>
      <c r="AG36" s="155">
        <f t="shared" si="8"/>
        <v>15</v>
      </c>
    </row>
    <row r="37">
      <c r="A37" s="153" t="s">
        <v>294</v>
      </c>
      <c r="B37" s="154">
        <v>0.0</v>
      </c>
      <c r="C37" s="154">
        <v>0.0</v>
      </c>
      <c r="D37" s="154">
        <v>0.0</v>
      </c>
      <c r="E37" s="154">
        <v>0.0</v>
      </c>
      <c r="F37" s="154">
        <v>0.0</v>
      </c>
      <c r="G37" s="154">
        <v>0.0</v>
      </c>
      <c r="H37" s="154">
        <v>0.0</v>
      </c>
      <c r="I37" s="154">
        <v>0.0</v>
      </c>
      <c r="J37" s="154">
        <v>0.0</v>
      </c>
      <c r="K37" s="154">
        <v>0.0</v>
      </c>
      <c r="L37" s="154">
        <v>0.0</v>
      </c>
      <c r="M37" s="154">
        <v>0.0</v>
      </c>
      <c r="N37" s="154">
        <v>0.0</v>
      </c>
      <c r="O37" s="154">
        <v>0.0</v>
      </c>
      <c r="P37" s="154">
        <v>0.0</v>
      </c>
      <c r="Q37" s="154">
        <v>0.0</v>
      </c>
      <c r="R37" s="154">
        <v>0.0</v>
      </c>
      <c r="S37" s="154">
        <v>0.0</v>
      </c>
      <c r="T37" s="154">
        <v>0.0</v>
      </c>
      <c r="U37" s="154">
        <v>0.0</v>
      </c>
      <c r="V37" s="154">
        <v>0.0</v>
      </c>
      <c r="W37" s="154">
        <v>0.0</v>
      </c>
      <c r="X37" s="154">
        <v>0.0</v>
      </c>
      <c r="Y37" s="154">
        <v>0.0</v>
      </c>
      <c r="Z37" s="154">
        <v>0.0</v>
      </c>
      <c r="AA37" s="154">
        <v>0.0</v>
      </c>
      <c r="AB37" s="154">
        <v>0.0</v>
      </c>
      <c r="AC37" s="154">
        <v>0.0</v>
      </c>
      <c r="AD37" s="154">
        <v>0.0</v>
      </c>
      <c r="AE37" s="154">
        <v>0.0</v>
      </c>
      <c r="AF37" s="154">
        <v>0.0</v>
      </c>
      <c r="AG37" s="155">
        <f t="shared" si="8"/>
        <v>0</v>
      </c>
    </row>
    <row r="38">
      <c r="A38" s="153" t="s">
        <v>295</v>
      </c>
      <c r="B38" s="154">
        <v>0.0</v>
      </c>
      <c r="C38" s="154">
        <v>0.0</v>
      </c>
      <c r="D38" s="154">
        <v>0.0</v>
      </c>
      <c r="E38" s="154">
        <v>0.0</v>
      </c>
      <c r="F38" s="154">
        <v>0.0</v>
      </c>
      <c r="G38" s="154">
        <v>0.0</v>
      </c>
      <c r="H38" s="154">
        <v>0.0</v>
      </c>
      <c r="I38" s="154">
        <v>0.0</v>
      </c>
      <c r="J38" s="154">
        <v>0.0</v>
      </c>
      <c r="K38" s="154">
        <v>0.0</v>
      </c>
      <c r="L38" s="154">
        <v>0.0</v>
      </c>
      <c r="M38" s="154">
        <v>0.0</v>
      </c>
      <c r="N38" s="154">
        <v>0.0</v>
      </c>
      <c r="O38" s="154">
        <v>0.0</v>
      </c>
      <c r="P38" s="154">
        <v>0.0</v>
      </c>
      <c r="Q38" s="154">
        <v>0.0</v>
      </c>
      <c r="R38" s="154">
        <v>0.0</v>
      </c>
      <c r="S38" s="154">
        <v>0.0</v>
      </c>
      <c r="T38" s="154">
        <v>0.0</v>
      </c>
      <c r="U38" s="154">
        <v>0.0</v>
      </c>
      <c r="V38" s="154">
        <v>0.0</v>
      </c>
      <c r="W38" s="154">
        <v>0.0</v>
      </c>
      <c r="X38" s="154">
        <v>0.0</v>
      </c>
      <c r="Y38" s="154">
        <v>0.0</v>
      </c>
      <c r="Z38" s="154">
        <v>0.0</v>
      </c>
      <c r="AA38" s="154">
        <v>0.0</v>
      </c>
      <c r="AB38" s="154">
        <v>0.0</v>
      </c>
      <c r="AC38" s="154">
        <v>0.0</v>
      </c>
      <c r="AD38" s="154">
        <v>0.0</v>
      </c>
      <c r="AE38" s="154">
        <v>0.0</v>
      </c>
      <c r="AF38" s="154">
        <v>0.0</v>
      </c>
      <c r="AG38" s="155">
        <f t="shared" si="8"/>
        <v>0</v>
      </c>
    </row>
    <row r="39">
      <c r="A39" s="153" t="s">
        <v>296</v>
      </c>
      <c r="B39" s="154">
        <v>0.0</v>
      </c>
      <c r="C39" s="154">
        <v>0.0</v>
      </c>
      <c r="D39" s="154">
        <v>0.0</v>
      </c>
      <c r="E39" s="154">
        <v>0.0</v>
      </c>
      <c r="F39" s="154">
        <v>0.0</v>
      </c>
      <c r="G39" s="154">
        <v>0.0</v>
      </c>
      <c r="H39" s="154">
        <v>0.0</v>
      </c>
      <c r="I39" s="154">
        <v>0.0</v>
      </c>
      <c r="J39" s="154">
        <v>0.0</v>
      </c>
      <c r="K39" s="154">
        <v>0.0</v>
      </c>
      <c r="L39" s="154">
        <v>0.0</v>
      </c>
      <c r="M39" s="154">
        <v>0.0</v>
      </c>
      <c r="N39" s="154">
        <v>0.0</v>
      </c>
      <c r="O39" s="154">
        <v>0.0</v>
      </c>
      <c r="P39" s="154">
        <v>0.0</v>
      </c>
      <c r="Q39" s="154">
        <v>0.0</v>
      </c>
      <c r="R39" s="154">
        <v>0.0</v>
      </c>
      <c r="S39" s="154">
        <v>0.0</v>
      </c>
      <c r="T39" s="154">
        <v>0.0</v>
      </c>
      <c r="U39" s="154">
        <v>0.0</v>
      </c>
      <c r="V39" s="154">
        <v>0.0</v>
      </c>
      <c r="W39" s="154">
        <v>0.0</v>
      </c>
      <c r="X39" s="154">
        <v>0.0</v>
      </c>
      <c r="Y39" s="154">
        <v>0.0</v>
      </c>
      <c r="Z39" s="154">
        <v>0.0</v>
      </c>
      <c r="AA39" s="154">
        <v>0.0</v>
      </c>
      <c r="AB39" s="154">
        <v>0.0</v>
      </c>
      <c r="AC39" s="154">
        <v>0.0</v>
      </c>
      <c r="AD39" s="154">
        <v>0.0</v>
      </c>
      <c r="AE39" s="154">
        <v>0.0</v>
      </c>
      <c r="AF39" s="154">
        <v>0.0</v>
      </c>
      <c r="AG39" s="155">
        <f t="shared" si="8"/>
        <v>0</v>
      </c>
    </row>
    <row r="40">
      <c r="A40" s="153" t="s">
        <v>297</v>
      </c>
      <c r="B40" s="154">
        <v>0.0</v>
      </c>
      <c r="C40" s="154">
        <v>0.0</v>
      </c>
      <c r="D40" s="154">
        <v>0.0</v>
      </c>
      <c r="E40" s="154">
        <v>0.0</v>
      </c>
      <c r="F40" s="154">
        <v>0.0</v>
      </c>
      <c r="G40" s="154">
        <v>0.0</v>
      </c>
      <c r="H40" s="154">
        <v>0.0</v>
      </c>
      <c r="I40" s="154">
        <v>0.0</v>
      </c>
      <c r="J40" s="154">
        <v>0.0</v>
      </c>
      <c r="K40" s="154">
        <v>0.0</v>
      </c>
      <c r="L40" s="154">
        <v>0.0</v>
      </c>
      <c r="M40" s="154">
        <v>0.0</v>
      </c>
      <c r="N40" s="154">
        <v>0.0</v>
      </c>
      <c r="O40" s="154">
        <v>0.0</v>
      </c>
      <c r="P40" s="154">
        <v>0.0</v>
      </c>
      <c r="Q40" s="154">
        <v>0.0</v>
      </c>
      <c r="R40" s="154">
        <v>0.0</v>
      </c>
      <c r="S40" s="154">
        <v>0.0</v>
      </c>
      <c r="T40" s="154">
        <v>0.0</v>
      </c>
      <c r="U40" s="154">
        <v>0.0</v>
      </c>
      <c r="V40" s="154">
        <v>0.0</v>
      </c>
      <c r="W40" s="154">
        <v>0.0</v>
      </c>
      <c r="X40" s="154">
        <v>0.0</v>
      </c>
      <c r="Y40" s="154">
        <v>0.0</v>
      </c>
      <c r="Z40" s="154">
        <v>0.0</v>
      </c>
      <c r="AA40" s="154">
        <v>0.0</v>
      </c>
      <c r="AB40" s="154">
        <v>0.0</v>
      </c>
      <c r="AC40" s="154">
        <v>0.0</v>
      </c>
      <c r="AD40" s="154">
        <v>0.0</v>
      </c>
      <c r="AE40" s="154">
        <v>0.0</v>
      </c>
      <c r="AF40" s="154">
        <v>0.0</v>
      </c>
      <c r="AG40" s="155">
        <f t="shared" si="8"/>
        <v>0</v>
      </c>
    </row>
    <row r="41">
      <c r="A41" s="161" t="s">
        <v>298</v>
      </c>
      <c r="B41" s="159">
        <f t="shared" ref="B41:AF41" si="9">sum(B30:B40)</f>
        <v>3</v>
      </c>
      <c r="C41" s="159">
        <f t="shared" si="9"/>
        <v>0</v>
      </c>
      <c r="D41" s="159">
        <f t="shared" si="9"/>
        <v>0</v>
      </c>
      <c r="E41" s="159">
        <f t="shared" si="9"/>
        <v>1</v>
      </c>
      <c r="F41" s="159">
        <f t="shared" si="9"/>
        <v>1</v>
      </c>
      <c r="G41" s="159">
        <f t="shared" si="9"/>
        <v>0</v>
      </c>
      <c r="H41" s="159">
        <f t="shared" si="9"/>
        <v>1</v>
      </c>
      <c r="I41" s="159">
        <f t="shared" si="9"/>
        <v>1</v>
      </c>
      <c r="J41" s="159">
        <f t="shared" si="9"/>
        <v>0</v>
      </c>
      <c r="K41" s="159">
        <f t="shared" si="9"/>
        <v>1</v>
      </c>
      <c r="L41" s="159">
        <f t="shared" si="9"/>
        <v>1</v>
      </c>
      <c r="M41" s="159">
        <f t="shared" si="9"/>
        <v>1</v>
      </c>
      <c r="N41" s="159">
        <f t="shared" si="9"/>
        <v>0</v>
      </c>
      <c r="O41" s="159">
        <f t="shared" si="9"/>
        <v>0</v>
      </c>
      <c r="P41" s="159">
        <f t="shared" si="9"/>
        <v>0</v>
      </c>
      <c r="Q41" s="159">
        <f t="shared" si="9"/>
        <v>0</v>
      </c>
      <c r="R41" s="159">
        <f t="shared" si="9"/>
        <v>0</v>
      </c>
      <c r="S41" s="159">
        <f t="shared" si="9"/>
        <v>0</v>
      </c>
      <c r="T41" s="159">
        <f t="shared" si="9"/>
        <v>0</v>
      </c>
      <c r="U41" s="159">
        <f t="shared" si="9"/>
        <v>2</v>
      </c>
      <c r="V41" s="159">
        <f t="shared" si="9"/>
        <v>0</v>
      </c>
      <c r="W41" s="159">
        <f t="shared" si="9"/>
        <v>0</v>
      </c>
      <c r="X41" s="159">
        <f t="shared" si="9"/>
        <v>0</v>
      </c>
      <c r="Y41" s="159">
        <f t="shared" si="9"/>
        <v>0</v>
      </c>
      <c r="Z41" s="159">
        <f t="shared" si="9"/>
        <v>0</v>
      </c>
      <c r="AA41" s="159">
        <f t="shared" si="9"/>
        <v>0</v>
      </c>
      <c r="AB41" s="159">
        <f t="shared" si="9"/>
        <v>0</v>
      </c>
      <c r="AC41" s="159">
        <f t="shared" si="9"/>
        <v>0</v>
      </c>
      <c r="AD41" s="159">
        <f t="shared" si="9"/>
        <v>1</v>
      </c>
      <c r="AE41" s="159">
        <f t="shared" si="9"/>
        <v>1</v>
      </c>
      <c r="AF41" s="159">
        <f t="shared" si="9"/>
        <v>1</v>
      </c>
      <c r="AG41" s="155">
        <f t="shared" si="8"/>
        <v>15</v>
      </c>
    </row>
    <row r="42">
      <c r="A42" s="143"/>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50"/>
    </row>
    <row r="43">
      <c r="A43" s="143"/>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50"/>
    </row>
    <row r="44">
      <c r="A44" s="143"/>
      <c r="B44" s="143"/>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50"/>
    </row>
    <row r="45">
      <c r="A45" s="143"/>
      <c r="B45" s="143"/>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50"/>
    </row>
    <row r="46">
      <c r="A46" s="143"/>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50"/>
    </row>
    <row r="47">
      <c r="A47" s="143"/>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50"/>
    </row>
    <row r="48">
      <c r="A48" s="143"/>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50"/>
    </row>
    <row r="49">
      <c r="A49" s="143"/>
      <c r="B49" s="143"/>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50"/>
    </row>
    <row r="50">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50"/>
    </row>
    <row r="51">
      <c r="A51" s="143"/>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150"/>
    </row>
    <row r="52">
      <c r="A52" s="143"/>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50"/>
    </row>
    <row r="53">
      <c r="A53" s="143"/>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50"/>
    </row>
    <row r="54">
      <c r="A54" s="143"/>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50"/>
    </row>
    <row r="55">
      <c r="A55" s="143"/>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150"/>
    </row>
    <row r="56">
      <c r="A56" s="14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50"/>
    </row>
    <row r="57">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50"/>
    </row>
    <row r="58">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50"/>
    </row>
    <row r="59">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50"/>
    </row>
    <row r="60">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50"/>
    </row>
    <row r="61">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50"/>
    </row>
    <row r="62">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50"/>
    </row>
    <row r="63">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50"/>
    </row>
    <row r="64">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50"/>
    </row>
    <row r="65">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c r="AD65" s="143"/>
      <c r="AE65" s="143"/>
      <c r="AF65" s="143"/>
      <c r="AG65" s="150"/>
    </row>
    <row r="66">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150"/>
    </row>
    <row r="67">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c r="AG67" s="150"/>
    </row>
    <row r="68">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50"/>
    </row>
    <row r="69">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50"/>
    </row>
    <row r="70">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50"/>
    </row>
    <row r="71">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50"/>
    </row>
    <row r="72">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150"/>
    </row>
    <row r="73">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c r="AA73" s="143"/>
      <c r="AB73" s="143"/>
      <c r="AC73" s="143"/>
      <c r="AD73" s="143"/>
      <c r="AE73" s="143"/>
      <c r="AF73" s="143"/>
      <c r="AG73" s="150"/>
    </row>
    <row r="74">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c r="AA74" s="143"/>
      <c r="AB74" s="143"/>
      <c r="AC74" s="143"/>
      <c r="AD74" s="143"/>
      <c r="AE74" s="143"/>
      <c r="AF74" s="143"/>
      <c r="AG74" s="150"/>
    </row>
    <row r="75">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c r="AG75" s="150"/>
    </row>
    <row r="76">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c r="AG76" s="150"/>
    </row>
    <row r="77">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c r="AA77" s="143"/>
      <c r="AB77" s="143"/>
      <c r="AC77" s="143"/>
      <c r="AD77" s="143"/>
      <c r="AE77" s="143"/>
      <c r="AF77" s="143"/>
      <c r="AG77" s="150"/>
    </row>
    <row r="78">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c r="AG78" s="150"/>
    </row>
    <row r="79">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50"/>
    </row>
    <row r="80">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50"/>
    </row>
    <row r="81">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c r="AG81" s="150"/>
    </row>
    <row r="82">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c r="AA82" s="143"/>
      <c r="AB82" s="143"/>
      <c r="AC82" s="143"/>
      <c r="AD82" s="143"/>
      <c r="AE82" s="143"/>
      <c r="AF82" s="143"/>
      <c r="AG82" s="150"/>
    </row>
    <row r="83">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c r="AG83" s="150"/>
    </row>
    <row r="84">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50"/>
    </row>
    <row r="85">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c r="AB85" s="143"/>
      <c r="AC85" s="143"/>
      <c r="AD85" s="143"/>
      <c r="AE85" s="143"/>
      <c r="AF85" s="143"/>
      <c r="AG85" s="150"/>
    </row>
    <row r="86">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c r="AB86" s="143"/>
      <c r="AC86" s="143"/>
      <c r="AD86" s="143"/>
      <c r="AE86" s="143"/>
      <c r="AF86" s="143"/>
      <c r="AG86" s="150"/>
    </row>
    <row r="87">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50"/>
    </row>
    <row r="88">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143"/>
      <c r="AF88" s="143"/>
      <c r="AG88" s="150"/>
    </row>
    <row r="89">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c r="AG89" s="150"/>
    </row>
    <row r="90">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c r="AG90" s="150"/>
    </row>
    <row r="9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50"/>
    </row>
    <row r="92">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c r="AG92" s="150"/>
    </row>
    <row r="93">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c r="AG93" s="150"/>
    </row>
    <row r="94">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3"/>
      <c r="AF94" s="143"/>
      <c r="AG94" s="150"/>
    </row>
    <row r="95">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c r="AB95" s="143"/>
      <c r="AC95" s="143"/>
      <c r="AD95" s="143"/>
      <c r="AE95" s="143"/>
      <c r="AF95" s="143"/>
      <c r="AG95" s="150"/>
    </row>
    <row r="96">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c r="AB96" s="143"/>
      <c r="AC96" s="143"/>
      <c r="AD96" s="143"/>
      <c r="AE96" s="143"/>
      <c r="AF96" s="143"/>
      <c r="AG96" s="150"/>
    </row>
    <row r="97">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c r="AB97" s="143"/>
      <c r="AC97" s="143"/>
      <c r="AD97" s="143"/>
      <c r="AE97" s="143"/>
      <c r="AF97" s="143"/>
      <c r="AG97" s="150"/>
    </row>
    <row r="98">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c r="AB98" s="143"/>
      <c r="AC98" s="143"/>
      <c r="AD98" s="143"/>
      <c r="AE98" s="143"/>
      <c r="AF98" s="143"/>
      <c r="AG98" s="150"/>
    </row>
    <row r="99">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50"/>
    </row>
    <row r="100">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43"/>
      <c r="AE100" s="143"/>
      <c r="AF100" s="143"/>
      <c r="AG100" s="150"/>
    </row>
    <row r="10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c r="AB101" s="143"/>
      <c r="AC101" s="143"/>
      <c r="AD101" s="143"/>
      <c r="AE101" s="143"/>
      <c r="AF101" s="143"/>
      <c r="AG101" s="150"/>
    </row>
    <row r="102">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c r="AB102" s="143"/>
      <c r="AC102" s="143"/>
      <c r="AD102" s="143"/>
      <c r="AE102" s="143"/>
      <c r="AF102" s="143"/>
      <c r="AG102" s="150"/>
    </row>
    <row r="103">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c r="AB103" s="143"/>
      <c r="AC103" s="143"/>
      <c r="AD103" s="143"/>
      <c r="AE103" s="143"/>
      <c r="AF103" s="143"/>
      <c r="AG103" s="150"/>
    </row>
    <row r="104">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50"/>
    </row>
    <row r="105">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50"/>
    </row>
    <row r="106">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50"/>
    </row>
    <row r="107">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3"/>
      <c r="AF107" s="143"/>
      <c r="AG107" s="150"/>
    </row>
    <row r="108">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c r="AB108" s="143"/>
      <c r="AC108" s="143"/>
      <c r="AD108" s="143"/>
      <c r="AE108" s="143"/>
      <c r="AF108" s="143"/>
      <c r="AG108" s="150"/>
    </row>
    <row r="109">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c r="AB109" s="143"/>
      <c r="AC109" s="143"/>
      <c r="AD109" s="143"/>
      <c r="AE109" s="143"/>
      <c r="AF109" s="143"/>
      <c r="AG109" s="150"/>
    </row>
    <row r="110">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c r="AG110" s="150"/>
    </row>
    <row r="11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c r="AB111" s="143"/>
      <c r="AC111" s="143"/>
      <c r="AD111" s="143"/>
      <c r="AE111" s="143"/>
      <c r="AF111" s="143"/>
      <c r="AG111" s="150"/>
    </row>
    <row r="112">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c r="AB112" s="143"/>
      <c r="AC112" s="143"/>
      <c r="AD112" s="143"/>
      <c r="AE112" s="143"/>
      <c r="AF112" s="143"/>
      <c r="AG112" s="150"/>
    </row>
    <row r="113">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c r="AG113" s="150"/>
    </row>
    <row r="114">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143"/>
      <c r="AE114" s="143"/>
      <c r="AF114" s="143"/>
      <c r="AG114" s="150"/>
    </row>
    <row r="115">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c r="AB115" s="143"/>
      <c r="AC115" s="143"/>
      <c r="AD115" s="143"/>
      <c r="AE115" s="143"/>
      <c r="AF115" s="143"/>
      <c r="AG115" s="150"/>
    </row>
    <row r="116">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c r="AB116" s="143"/>
      <c r="AC116" s="143"/>
      <c r="AD116" s="143"/>
      <c r="AE116" s="143"/>
      <c r="AF116" s="143"/>
      <c r="AG116" s="150"/>
    </row>
    <row r="117">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c r="AA117" s="143"/>
      <c r="AB117" s="143"/>
      <c r="AC117" s="143"/>
      <c r="AD117" s="143"/>
      <c r="AE117" s="143"/>
      <c r="AF117" s="143"/>
      <c r="AG117" s="150"/>
    </row>
    <row r="118">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c r="AB118" s="143"/>
      <c r="AC118" s="143"/>
      <c r="AD118" s="143"/>
      <c r="AE118" s="143"/>
      <c r="AF118" s="143"/>
      <c r="AG118" s="150"/>
    </row>
    <row r="119">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c r="AB119" s="143"/>
      <c r="AC119" s="143"/>
      <c r="AD119" s="143"/>
      <c r="AE119" s="143"/>
      <c r="AF119" s="143"/>
      <c r="AG119" s="150"/>
    </row>
    <row r="120">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c r="AA120" s="143"/>
      <c r="AB120" s="143"/>
      <c r="AC120" s="143"/>
      <c r="AD120" s="143"/>
      <c r="AE120" s="143"/>
      <c r="AF120" s="143"/>
      <c r="AG120" s="150"/>
    </row>
    <row r="12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50"/>
    </row>
    <row r="122">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c r="AB122" s="143"/>
      <c r="AC122" s="143"/>
      <c r="AD122" s="143"/>
      <c r="AE122" s="143"/>
      <c r="AF122" s="143"/>
      <c r="AG122" s="150"/>
    </row>
    <row r="123">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c r="AB123" s="143"/>
      <c r="AC123" s="143"/>
      <c r="AD123" s="143"/>
      <c r="AE123" s="143"/>
      <c r="AF123" s="143"/>
      <c r="AG123" s="150"/>
    </row>
    <row r="124">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c r="AB124" s="143"/>
      <c r="AC124" s="143"/>
      <c r="AD124" s="143"/>
      <c r="AE124" s="143"/>
      <c r="AF124" s="143"/>
      <c r="AG124" s="150"/>
    </row>
    <row r="125">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50"/>
    </row>
    <row r="126">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c r="AB126" s="143"/>
      <c r="AC126" s="143"/>
      <c r="AD126" s="143"/>
      <c r="AE126" s="143"/>
      <c r="AF126" s="143"/>
      <c r="AG126" s="150"/>
    </row>
    <row r="127">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143"/>
      <c r="AE127" s="143"/>
      <c r="AF127" s="143"/>
      <c r="AG127" s="150"/>
    </row>
    <row r="128">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c r="AB128" s="143"/>
      <c r="AC128" s="143"/>
      <c r="AD128" s="143"/>
      <c r="AE128" s="143"/>
      <c r="AF128" s="143"/>
      <c r="AG128" s="150"/>
    </row>
    <row r="129">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c r="AB129" s="143"/>
      <c r="AC129" s="143"/>
      <c r="AD129" s="143"/>
      <c r="AE129" s="143"/>
      <c r="AF129" s="143"/>
      <c r="AG129" s="150"/>
    </row>
    <row r="130">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c r="AB130" s="143"/>
      <c r="AC130" s="143"/>
      <c r="AD130" s="143"/>
      <c r="AE130" s="143"/>
      <c r="AF130" s="143"/>
      <c r="AG130" s="150"/>
    </row>
    <row r="13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3"/>
      <c r="AC131" s="143"/>
      <c r="AD131" s="143"/>
      <c r="AE131" s="143"/>
      <c r="AF131" s="143"/>
      <c r="AG131" s="150"/>
    </row>
    <row r="132">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c r="AB132" s="143"/>
      <c r="AC132" s="143"/>
      <c r="AD132" s="143"/>
      <c r="AE132" s="143"/>
      <c r="AF132" s="143"/>
      <c r="AG132" s="150"/>
    </row>
    <row r="133">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c r="AB133" s="143"/>
      <c r="AC133" s="143"/>
      <c r="AD133" s="143"/>
      <c r="AE133" s="143"/>
      <c r="AF133" s="143"/>
      <c r="AG133" s="150"/>
    </row>
    <row r="134">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c r="AB134" s="143"/>
      <c r="AC134" s="143"/>
      <c r="AD134" s="143"/>
      <c r="AE134" s="143"/>
      <c r="AF134" s="143"/>
      <c r="AG134" s="150"/>
    </row>
    <row r="135">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c r="AB135" s="143"/>
      <c r="AC135" s="143"/>
      <c r="AD135" s="143"/>
      <c r="AE135" s="143"/>
      <c r="AF135" s="143"/>
      <c r="AG135" s="150"/>
    </row>
    <row r="136">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c r="AB136" s="143"/>
      <c r="AC136" s="143"/>
      <c r="AD136" s="143"/>
      <c r="AE136" s="143"/>
      <c r="AF136" s="143"/>
      <c r="AG136" s="150"/>
    </row>
    <row r="137">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c r="AB137" s="143"/>
      <c r="AC137" s="143"/>
      <c r="AD137" s="143"/>
      <c r="AE137" s="143"/>
      <c r="AF137" s="143"/>
      <c r="AG137" s="150"/>
    </row>
    <row r="138">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c r="AB138" s="143"/>
      <c r="AC138" s="143"/>
      <c r="AD138" s="143"/>
      <c r="AE138" s="143"/>
      <c r="AF138" s="143"/>
      <c r="AG138" s="150"/>
    </row>
    <row r="139">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c r="AB139" s="143"/>
      <c r="AC139" s="143"/>
      <c r="AD139" s="143"/>
      <c r="AE139" s="143"/>
      <c r="AF139" s="143"/>
      <c r="AG139" s="150"/>
    </row>
    <row r="140">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c r="AB140" s="143"/>
      <c r="AC140" s="143"/>
      <c r="AD140" s="143"/>
      <c r="AE140" s="143"/>
      <c r="AF140" s="143"/>
      <c r="AG140" s="150"/>
    </row>
    <row r="14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c r="AB141" s="143"/>
      <c r="AC141" s="143"/>
      <c r="AD141" s="143"/>
      <c r="AE141" s="143"/>
      <c r="AF141" s="143"/>
      <c r="AG141" s="150"/>
    </row>
    <row r="142">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D142" s="143"/>
      <c r="AE142" s="143"/>
      <c r="AF142" s="143"/>
      <c r="AG142" s="150"/>
    </row>
    <row r="143">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c r="AB143" s="143"/>
      <c r="AC143" s="143"/>
      <c r="AD143" s="143"/>
      <c r="AE143" s="143"/>
      <c r="AF143" s="143"/>
      <c r="AG143" s="150"/>
    </row>
    <row r="144">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c r="AB144" s="143"/>
      <c r="AC144" s="143"/>
      <c r="AD144" s="143"/>
      <c r="AE144" s="143"/>
      <c r="AF144" s="143"/>
      <c r="AG144" s="150"/>
    </row>
    <row r="145">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c r="AB145" s="143"/>
      <c r="AC145" s="143"/>
      <c r="AD145" s="143"/>
      <c r="AE145" s="143"/>
      <c r="AF145" s="143"/>
      <c r="AG145" s="150"/>
    </row>
    <row r="146">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c r="AB146" s="143"/>
      <c r="AC146" s="143"/>
      <c r="AD146" s="143"/>
      <c r="AE146" s="143"/>
      <c r="AF146" s="143"/>
      <c r="AG146" s="150"/>
    </row>
    <row r="147">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c r="AB147" s="143"/>
      <c r="AC147" s="143"/>
      <c r="AD147" s="143"/>
      <c r="AE147" s="143"/>
      <c r="AF147" s="143"/>
      <c r="AG147" s="150"/>
    </row>
    <row r="148">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c r="AB148" s="143"/>
      <c r="AC148" s="143"/>
      <c r="AD148" s="143"/>
      <c r="AE148" s="143"/>
      <c r="AF148" s="143"/>
      <c r="AG148" s="150"/>
    </row>
    <row r="149">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c r="AB149" s="143"/>
      <c r="AC149" s="143"/>
      <c r="AD149" s="143"/>
      <c r="AE149" s="143"/>
      <c r="AF149" s="143"/>
      <c r="AG149" s="150"/>
    </row>
    <row r="150">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143"/>
      <c r="AE150" s="143"/>
      <c r="AF150" s="143"/>
      <c r="AG150" s="150"/>
    </row>
    <row r="15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c r="AB151" s="143"/>
      <c r="AC151" s="143"/>
      <c r="AD151" s="143"/>
      <c r="AE151" s="143"/>
      <c r="AF151" s="143"/>
      <c r="AG151" s="150"/>
    </row>
    <row r="152">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c r="AB152" s="143"/>
      <c r="AC152" s="143"/>
      <c r="AD152" s="143"/>
      <c r="AE152" s="143"/>
      <c r="AF152" s="143"/>
      <c r="AG152" s="150"/>
    </row>
    <row r="153">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c r="AB153" s="143"/>
      <c r="AC153" s="143"/>
      <c r="AD153" s="143"/>
      <c r="AE153" s="143"/>
      <c r="AF153" s="143"/>
      <c r="AG153" s="150"/>
    </row>
    <row r="154">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c r="AB154" s="143"/>
      <c r="AC154" s="143"/>
      <c r="AD154" s="143"/>
      <c r="AE154" s="143"/>
      <c r="AF154" s="143"/>
      <c r="AG154" s="150"/>
    </row>
    <row r="155">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c r="AB155" s="143"/>
      <c r="AC155" s="143"/>
      <c r="AD155" s="143"/>
      <c r="AE155" s="143"/>
      <c r="AF155" s="143"/>
      <c r="AG155" s="150"/>
    </row>
    <row r="156">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c r="AB156" s="143"/>
      <c r="AC156" s="143"/>
      <c r="AD156" s="143"/>
      <c r="AE156" s="143"/>
      <c r="AF156" s="143"/>
      <c r="AG156" s="150"/>
    </row>
    <row r="157">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c r="AD157" s="143"/>
      <c r="AE157" s="143"/>
      <c r="AF157" s="143"/>
      <c r="AG157" s="150"/>
    </row>
    <row r="158">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c r="AB158" s="143"/>
      <c r="AC158" s="143"/>
      <c r="AD158" s="143"/>
      <c r="AE158" s="143"/>
      <c r="AF158" s="143"/>
      <c r="AG158" s="150"/>
    </row>
    <row r="159">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c r="AB159" s="143"/>
      <c r="AC159" s="143"/>
      <c r="AD159" s="143"/>
      <c r="AE159" s="143"/>
      <c r="AF159" s="143"/>
      <c r="AG159" s="150"/>
    </row>
    <row r="160">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c r="AB160" s="143"/>
      <c r="AC160" s="143"/>
      <c r="AD160" s="143"/>
      <c r="AE160" s="143"/>
      <c r="AF160" s="143"/>
      <c r="AG160" s="150"/>
    </row>
    <row r="16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c r="AD161" s="143"/>
      <c r="AE161" s="143"/>
      <c r="AF161" s="143"/>
      <c r="AG161" s="150"/>
    </row>
    <row r="162">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c r="AD162" s="143"/>
      <c r="AE162" s="143"/>
      <c r="AF162" s="143"/>
      <c r="AG162" s="150"/>
    </row>
    <row r="163">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c r="AB163" s="143"/>
      <c r="AC163" s="143"/>
      <c r="AD163" s="143"/>
      <c r="AE163" s="143"/>
      <c r="AF163" s="143"/>
      <c r="AG163" s="150"/>
    </row>
    <row r="164">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43"/>
      <c r="AE164" s="143"/>
      <c r="AF164" s="143"/>
      <c r="AG164" s="150"/>
    </row>
    <row r="165">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c r="AB165" s="143"/>
      <c r="AC165" s="143"/>
      <c r="AD165" s="143"/>
      <c r="AE165" s="143"/>
      <c r="AF165" s="143"/>
      <c r="AG165" s="150"/>
    </row>
    <row r="166">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43"/>
      <c r="AE166" s="143"/>
      <c r="AF166" s="143"/>
      <c r="AG166" s="150"/>
    </row>
    <row r="167">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c r="AD167" s="143"/>
      <c r="AE167" s="143"/>
      <c r="AF167" s="143"/>
      <c r="AG167" s="150"/>
    </row>
    <row r="168">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c r="AD168" s="143"/>
      <c r="AE168" s="143"/>
      <c r="AF168" s="143"/>
      <c r="AG168" s="150"/>
    </row>
    <row r="169">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143"/>
      <c r="AE169" s="143"/>
      <c r="AF169" s="143"/>
      <c r="AG169" s="150"/>
    </row>
    <row r="170">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43"/>
      <c r="AE170" s="143"/>
      <c r="AF170" s="143"/>
      <c r="AG170" s="150"/>
    </row>
    <row r="17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143"/>
      <c r="AE171" s="143"/>
      <c r="AF171" s="143"/>
      <c r="AG171" s="150"/>
    </row>
    <row r="172">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143"/>
      <c r="AE172" s="143"/>
      <c r="AF172" s="143"/>
      <c r="AG172" s="150"/>
    </row>
    <row r="173">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c r="AB173" s="143"/>
      <c r="AC173" s="143"/>
      <c r="AD173" s="143"/>
      <c r="AE173" s="143"/>
      <c r="AF173" s="143"/>
      <c r="AG173" s="150"/>
    </row>
    <row r="174">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c r="AD174" s="143"/>
      <c r="AE174" s="143"/>
      <c r="AF174" s="143"/>
      <c r="AG174" s="150"/>
    </row>
    <row r="175">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c r="AD175" s="143"/>
      <c r="AE175" s="143"/>
      <c r="AF175" s="143"/>
      <c r="AG175" s="150"/>
    </row>
    <row r="176">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c r="AB176" s="143"/>
      <c r="AC176" s="143"/>
      <c r="AD176" s="143"/>
      <c r="AE176" s="143"/>
      <c r="AF176" s="143"/>
      <c r="AG176" s="150"/>
    </row>
    <row r="177">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143"/>
      <c r="AE177" s="143"/>
      <c r="AF177" s="143"/>
      <c r="AG177" s="150"/>
    </row>
    <row r="178">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143"/>
      <c r="AE178" s="143"/>
      <c r="AF178" s="143"/>
      <c r="AG178" s="150"/>
    </row>
    <row r="179">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c r="AD179" s="143"/>
      <c r="AE179" s="143"/>
      <c r="AF179" s="143"/>
      <c r="AG179" s="150"/>
    </row>
    <row r="180">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143"/>
      <c r="AE180" s="143"/>
      <c r="AF180" s="143"/>
      <c r="AG180" s="150"/>
    </row>
    <row r="18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43"/>
      <c r="AE181" s="143"/>
      <c r="AF181" s="143"/>
      <c r="AG181" s="150"/>
    </row>
    <row r="182">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c r="AG182" s="150"/>
    </row>
    <row r="183">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43"/>
      <c r="AE183" s="143"/>
      <c r="AF183" s="143"/>
      <c r="AG183" s="150"/>
    </row>
    <row r="184">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50"/>
    </row>
    <row r="185">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43"/>
      <c r="AE185" s="143"/>
      <c r="AF185" s="143"/>
      <c r="AG185" s="150"/>
    </row>
    <row r="186">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43"/>
      <c r="AE186" s="143"/>
      <c r="AF186" s="143"/>
      <c r="AG186" s="150"/>
    </row>
    <row r="187">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43"/>
      <c r="AE187" s="143"/>
      <c r="AF187" s="143"/>
      <c r="AG187" s="150"/>
    </row>
    <row r="188">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c r="AG188" s="150"/>
    </row>
    <row r="189">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43"/>
      <c r="AE189" s="143"/>
      <c r="AF189" s="143"/>
      <c r="AG189" s="150"/>
    </row>
    <row r="190">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143"/>
      <c r="AG190" s="150"/>
    </row>
    <row r="19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143"/>
      <c r="AE191" s="143"/>
      <c r="AF191" s="143"/>
      <c r="AG191" s="150"/>
    </row>
    <row r="192">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143"/>
      <c r="AE192" s="143"/>
      <c r="AF192" s="143"/>
      <c r="AG192" s="150"/>
    </row>
    <row r="193">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c r="AG193" s="150"/>
    </row>
    <row r="194">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143"/>
      <c r="AE194" s="143"/>
      <c r="AF194" s="143"/>
      <c r="AG194" s="150"/>
    </row>
    <row r="195">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c r="AG195" s="150"/>
    </row>
    <row r="196">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50"/>
    </row>
    <row r="197">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143"/>
      <c r="AE197" s="143"/>
      <c r="AF197" s="143"/>
      <c r="AG197" s="150"/>
    </row>
    <row r="198">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c r="AG198" s="150"/>
    </row>
    <row r="199">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43"/>
      <c r="AE199" s="143"/>
      <c r="AF199" s="143"/>
      <c r="AG199" s="150"/>
    </row>
    <row r="200">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3"/>
      <c r="AE200" s="143"/>
      <c r="AF200" s="143"/>
      <c r="AG200" s="150"/>
    </row>
    <row r="20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c r="AG201" s="150"/>
    </row>
    <row r="202">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3"/>
      <c r="AE202" s="143"/>
      <c r="AF202" s="143"/>
      <c r="AG202" s="150"/>
    </row>
    <row r="203">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3"/>
      <c r="AE203" s="143"/>
      <c r="AF203" s="143"/>
      <c r="AG203" s="150"/>
    </row>
    <row r="204">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43"/>
      <c r="AE204" s="143"/>
      <c r="AF204" s="143"/>
      <c r="AG204" s="150"/>
    </row>
    <row r="205">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3"/>
      <c r="AE205" s="143"/>
      <c r="AF205" s="143"/>
      <c r="AG205" s="150"/>
    </row>
    <row r="206">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3"/>
      <c r="AE206" s="143"/>
      <c r="AF206" s="143"/>
      <c r="AG206" s="150"/>
    </row>
    <row r="207">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43"/>
      <c r="AE207" s="143"/>
      <c r="AF207" s="143"/>
      <c r="AG207" s="150"/>
    </row>
    <row r="208">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43"/>
      <c r="AE208" s="143"/>
      <c r="AF208" s="143"/>
      <c r="AG208" s="150"/>
    </row>
    <row r="209">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43"/>
      <c r="AE209" s="143"/>
      <c r="AF209" s="143"/>
      <c r="AG209" s="150"/>
    </row>
    <row r="210">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3"/>
      <c r="AE210" s="143"/>
      <c r="AF210" s="143"/>
      <c r="AG210" s="150"/>
    </row>
    <row r="21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43"/>
      <c r="AE211" s="143"/>
      <c r="AF211" s="143"/>
      <c r="AG211" s="150"/>
    </row>
    <row r="212">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43"/>
      <c r="AE212" s="143"/>
      <c r="AF212" s="143"/>
      <c r="AG212" s="150"/>
    </row>
    <row r="213">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43"/>
      <c r="AE213" s="143"/>
      <c r="AF213" s="143"/>
      <c r="AG213" s="150"/>
    </row>
    <row r="214">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c r="AG214" s="150"/>
    </row>
    <row r="215">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c r="AG215" s="150"/>
    </row>
    <row r="216">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43"/>
      <c r="AE216" s="143"/>
      <c r="AF216" s="143"/>
      <c r="AG216" s="150"/>
    </row>
    <row r="217">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43"/>
      <c r="AE217" s="143"/>
      <c r="AF217" s="143"/>
      <c r="AG217" s="150"/>
    </row>
    <row r="218">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43"/>
      <c r="AE218" s="143"/>
      <c r="AF218" s="143"/>
      <c r="AG218" s="150"/>
    </row>
    <row r="219">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143"/>
      <c r="AE219" s="143"/>
      <c r="AF219" s="143"/>
      <c r="AG219" s="150"/>
    </row>
    <row r="220">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43"/>
      <c r="AE220" s="143"/>
      <c r="AF220" s="143"/>
      <c r="AG220" s="150"/>
    </row>
    <row r="22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143"/>
      <c r="AE221" s="143"/>
      <c r="AF221" s="143"/>
      <c r="AG221" s="150"/>
    </row>
    <row r="222">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43"/>
      <c r="AE222" s="143"/>
      <c r="AF222" s="143"/>
      <c r="AG222" s="150"/>
    </row>
    <row r="223">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143"/>
      <c r="AE223" s="143"/>
      <c r="AF223" s="143"/>
      <c r="AG223" s="150"/>
    </row>
    <row r="224">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143"/>
      <c r="AE224" s="143"/>
      <c r="AF224" s="143"/>
      <c r="AG224" s="150"/>
    </row>
    <row r="225">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143"/>
      <c r="AE225" s="143"/>
      <c r="AF225" s="143"/>
      <c r="AG225" s="150"/>
    </row>
    <row r="226">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43"/>
      <c r="AE226" s="143"/>
      <c r="AF226" s="143"/>
      <c r="AG226" s="150"/>
    </row>
    <row r="227">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143"/>
      <c r="AE227" s="143"/>
      <c r="AF227" s="143"/>
      <c r="AG227" s="150"/>
    </row>
    <row r="228">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143"/>
      <c r="AE228" s="143"/>
      <c r="AF228" s="143"/>
      <c r="AG228" s="150"/>
    </row>
    <row r="229">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43"/>
      <c r="AE229" s="143"/>
      <c r="AF229" s="143"/>
      <c r="AG229" s="150"/>
    </row>
    <row r="230">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43"/>
      <c r="AE230" s="143"/>
      <c r="AF230" s="143"/>
      <c r="AG230" s="150"/>
    </row>
    <row r="23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3"/>
      <c r="AE231" s="143"/>
      <c r="AF231" s="143"/>
      <c r="AG231" s="150"/>
    </row>
    <row r="232">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3"/>
      <c r="AE232" s="143"/>
      <c r="AF232" s="143"/>
      <c r="AG232" s="150"/>
    </row>
    <row r="233">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43"/>
      <c r="AE233" s="143"/>
      <c r="AF233" s="143"/>
      <c r="AG233" s="150"/>
    </row>
    <row r="234">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43"/>
      <c r="AG234" s="150"/>
    </row>
    <row r="235">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43"/>
      <c r="AE235" s="143"/>
      <c r="AF235" s="143"/>
      <c r="AG235" s="150"/>
    </row>
    <row r="236">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143"/>
      <c r="AE236" s="143"/>
      <c r="AF236" s="143"/>
      <c r="AG236" s="150"/>
    </row>
    <row r="237">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143"/>
      <c r="AE237" s="143"/>
      <c r="AF237" s="143"/>
      <c r="AG237" s="150"/>
    </row>
    <row r="238">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43"/>
      <c r="AE238" s="143"/>
      <c r="AF238" s="143"/>
      <c r="AG238" s="150"/>
    </row>
    <row r="239">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143"/>
      <c r="AE239" s="143"/>
      <c r="AF239" s="143"/>
      <c r="AG239" s="150"/>
    </row>
    <row r="240">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143"/>
      <c r="AE240" s="143"/>
      <c r="AF240" s="143"/>
      <c r="AG240" s="150"/>
    </row>
    <row r="24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143"/>
      <c r="AE241" s="143"/>
      <c r="AF241" s="143"/>
      <c r="AG241" s="150"/>
    </row>
    <row r="242">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143"/>
      <c r="AE242" s="143"/>
      <c r="AF242" s="143"/>
      <c r="AG242" s="150"/>
    </row>
    <row r="243">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143"/>
      <c r="AE243" s="143"/>
      <c r="AF243" s="143"/>
      <c r="AG243" s="150"/>
    </row>
    <row r="244">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c r="AG244" s="150"/>
    </row>
    <row r="245">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c r="AG245" s="150"/>
    </row>
    <row r="246">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c r="AG246" s="150"/>
    </row>
    <row r="247">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43"/>
      <c r="AE247" s="143"/>
      <c r="AF247" s="143"/>
      <c r="AG247" s="150"/>
    </row>
    <row r="248">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c r="AG248" s="150"/>
    </row>
    <row r="249">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c r="AG249" s="150"/>
    </row>
    <row r="250">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43"/>
      <c r="AE250" s="143"/>
      <c r="AF250" s="143"/>
      <c r="AG250" s="150"/>
    </row>
    <row r="25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c r="AG251" s="150"/>
    </row>
    <row r="252">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50"/>
    </row>
    <row r="253">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143"/>
      <c r="AE253" s="143"/>
      <c r="AF253" s="143"/>
      <c r="AG253" s="150"/>
    </row>
    <row r="254">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c r="AG254" s="150"/>
    </row>
    <row r="255">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c r="AG255" s="150"/>
    </row>
    <row r="256">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c r="AG256" s="150"/>
    </row>
    <row r="257">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c r="AG257" s="150"/>
    </row>
    <row r="258">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143"/>
      <c r="AE258" s="143"/>
      <c r="AF258" s="143"/>
      <c r="AG258" s="150"/>
    </row>
    <row r="259">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c r="AG259" s="150"/>
    </row>
    <row r="260">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c r="AG260" s="150"/>
    </row>
    <row r="26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143"/>
      <c r="AE261" s="143"/>
      <c r="AF261" s="143"/>
      <c r="AG261" s="150"/>
    </row>
    <row r="262">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143"/>
      <c r="AE262" s="143"/>
      <c r="AF262" s="143"/>
      <c r="AG262" s="150"/>
    </row>
    <row r="263">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143"/>
      <c r="AE263" s="143"/>
      <c r="AF263" s="143"/>
      <c r="AG263" s="150"/>
    </row>
    <row r="264">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143"/>
      <c r="AE264" s="143"/>
      <c r="AF264" s="143"/>
      <c r="AG264" s="150"/>
    </row>
    <row r="265">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143"/>
      <c r="AE265" s="143"/>
      <c r="AF265" s="143"/>
      <c r="AG265" s="150"/>
    </row>
    <row r="266">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143"/>
      <c r="AE266" s="143"/>
      <c r="AF266" s="143"/>
      <c r="AG266" s="150"/>
    </row>
    <row r="267">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143"/>
      <c r="AE267" s="143"/>
      <c r="AF267" s="143"/>
      <c r="AG267" s="150"/>
    </row>
    <row r="268">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143"/>
      <c r="AE268" s="143"/>
      <c r="AF268" s="143"/>
      <c r="AG268" s="150"/>
    </row>
    <row r="269">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143"/>
      <c r="AE269" s="143"/>
      <c r="AF269" s="143"/>
      <c r="AG269" s="150"/>
    </row>
    <row r="270">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143"/>
      <c r="AE270" s="143"/>
      <c r="AF270" s="143"/>
      <c r="AG270" s="150"/>
    </row>
    <row r="27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143"/>
      <c r="AE271" s="143"/>
      <c r="AF271" s="143"/>
      <c r="AG271" s="150"/>
    </row>
    <row r="272">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c r="AG272" s="150"/>
    </row>
    <row r="273">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c r="AG273" s="150"/>
    </row>
    <row r="274">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143"/>
      <c r="AE274" s="143"/>
      <c r="AF274" s="143"/>
      <c r="AG274" s="150"/>
    </row>
    <row r="275">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43"/>
      <c r="AE275" s="143"/>
      <c r="AF275" s="143"/>
      <c r="AG275" s="150"/>
    </row>
    <row r="276">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3"/>
      <c r="AE276" s="143"/>
      <c r="AF276" s="143"/>
      <c r="AG276" s="150"/>
    </row>
    <row r="277">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c r="AG277" s="150"/>
    </row>
    <row r="278">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c r="AG278" s="150"/>
    </row>
    <row r="279">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3"/>
      <c r="AE279" s="143"/>
      <c r="AF279" s="143"/>
      <c r="AG279" s="150"/>
    </row>
    <row r="280">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3"/>
      <c r="AE280" s="143"/>
      <c r="AF280" s="143"/>
      <c r="AG280" s="150"/>
    </row>
    <row r="28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c r="AG281" s="150"/>
    </row>
    <row r="282">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43"/>
      <c r="AE282" s="143"/>
      <c r="AF282" s="143"/>
      <c r="AG282" s="150"/>
    </row>
    <row r="283">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43"/>
      <c r="AE283" s="143"/>
      <c r="AF283" s="143"/>
      <c r="AG283" s="150"/>
    </row>
    <row r="284">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50"/>
    </row>
    <row r="285">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143"/>
      <c r="AE285" s="143"/>
      <c r="AF285" s="143"/>
      <c r="AG285" s="150"/>
    </row>
    <row r="286">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43"/>
      <c r="AE286" s="143"/>
      <c r="AF286" s="143"/>
      <c r="AG286" s="150"/>
    </row>
    <row r="287">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143"/>
      <c r="AE287" s="143"/>
      <c r="AF287" s="143"/>
      <c r="AG287" s="150"/>
    </row>
    <row r="288">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43"/>
      <c r="AE288" s="143"/>
      <c r="AF288" s="143"/>
      <c r="AG288" s="150"/>
    </row>
    <row r="289">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143"/>
      <c r="AE289" s="143"/>
      <c r="AF289" s="143"/>
      <c r="AG289" s="150"/>
    </row>
    <row r="290">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43"/>
      <c r="AE290" s="143"/>
      <c r="AF290" s="143"/>
      <c r="AG290" s="150"/>
    </row>
    <row r="29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c r="AG291" s="150"/>
    </row>
    <row r="292">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143"/>
      <c r="AE292" s="143"/>
      <c r="AF292" s="143"/>
      <c r="AG292" s="150"/>
    </row>
    <row r="293">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c r="AG293" s="150"/>
    </row>
    <row r="294">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143"/>
      <c r="AE294" s="143"/>
      <c r="AF294" s="143"/>
      <c r="AG294" s="150"/>
    </row>
    <row r="295">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143"/>
      <c r="AE295" s="143"/>
      <c r="AF295" s="143"/>
      <c r="AG295" s="150"/>
    </row>
    <row r="296">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43"/>
      <c r="AE296" s="143"/>
      <c r="AF296" s="143"/>
      <c r="AG296" s="150"/>
    </row>
    <row r="297">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143"/>
      <c r="AE297" s="143"/>
      <c r="AF297" s="143"/>
      <c r="AG297" s="150"/>
    </row>
    <row r="298">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43"/>
      <c r="AE298" s="143"/>
      <c r="AF298" s="143"/>
      <c r="AG298" s="150"/>
    </row>
    <row r="299">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43"/>
      <c r="AE299" s="143"/>
      <c r="AF299" s="143"/>
      <c r="AG299" s="150"/>
    </row>
    <row r="300">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c r="AG300" s="150"/>
    </row>
    <row r="30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c r="AG301" s="150"/>
    </row>
    <row r="302">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c r="AG302" s="150"/>
    </row>
    <row r="303">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43"/>
      <c r="AE303" s="143"/>
      <c r="AF303" s="143"/>
      <c r="AG303" s="150"/>
    </row>
    <row r="304">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143"/>
      <c r="AE304" s="143"/>
      <c r="AF304" s="143"/>
      <c r="AG304" s="150"/>
    </row>
    <row r="305">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143"/>
      <c r="AE305" s="143"/>
      <c r="AF305" s="143"/>
      <c r="AG305" s="150"/>
    </row>
    <row r="306">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43"/>
      <c r="AE306" s="143"/>
      <c r="AF306" s="143"/>
      <c r="AG306" s="150"/>
    </row>
    <row r="307">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143"/>
      <c r="AE307" s="143"/>
      <c r="AF307" s="143"/>
      <c r="AG307" s="150"/>
    </row>
    <row r="308">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143"/>
      <c r="AE308" s="143"/>
      <c r="AF308" s="143"/>
      <c r="AG308" s="150"/>
    </row>
    <row r="309">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c r="AG309" s="150"/>
    </row>
    <row r="310">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c r="AG310" s="150"/>
    </row>
    <row r="31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c r="AG311" s="150"/>
    </row>
    <row r="312">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143"/>
      <c r="AE312" s="143"/>
      <c r="AF312" s="143"/>
      <c r="AG312" s="150"/>
    </row>
    <row r="313">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143"/>
      <c r="AE313" s="143"/>
      <c r="AF313" s="143"/>
      <c r="AG313" s="150"/>
    </row>
    <row r="314">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143"/>
      <c r="AE314" s="143"/>
      <c r="AF314" s="143"/>
      <c r="AG314" s="150"/>
    </row>
    <row r="315">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143"/>
      <c r="AE315" s="143"/>
      <c r="AF315" s="143"/>
      <c r="AG315" s="150"/>
    </row>
    <row r="316">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43"/>
      <c r="AE316" s="143"/>
      <c r="AF316" s="143"/>
      <c r="AG316" s="150"/>
    </row>
    <row r="317">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143"/>
      <c r="AE317" s="143"/>
      <c r="AF317" s="143"/>
      <c r="AG317" s="150"/>
    </row>
    <row r="318">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143"/>
      <c r="AE318" s="143"/>
      <c r="AF318" s="143"/>
      <c r="AG318" s="150"/>
    </row>
    <row r="319">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143"/>
      <c r="AE319" s="143"/>
      <c r="AF319" s="143"/>
      <c r="AG319" s="150"/>
    </row>
    <row r="320">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43"/>
      <c r="AE320" s="143"/>
      <c r="AF320" s="143"/>
      <c r="AG320" s="150"/>
    </row>
    <row r="32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143"/>
      <c r="AE321" s="143"/>
      <c r="AF321" s="143"/>
      <c r="AG321" s="150"/>
    </row>
    <row r="322">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143"/>
      <c r="AE322" s="143"/>
      <c r="AF322" s="143"/>
      <c r="AG322" s="150"/>
    </row>
    <row r="323">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143"/>
      <c r="AE323" s="143"/>
      <c r="AF323" s="143"/>
      <c r="AG323" s="150"/>
    </row>
    <row r="324">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143"/>
      <c r="AE324" s="143"/>
      <c r="AF324" s="143"/>
      <c r="AG324" s="150"/>
    </row>
    <row r="325">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43"/>
      <c r="AE325" s="143"/>
      <c r="AF325" s="143"/>
      <c r="AG325" s="150"/>
    </row>
    <row r="326">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143"/>
      <c r="AE326" s="143"/>
      <c r="AF326" s="143"/>
      <c r="AG326" s="150"/>
    </row>
    <row r="327">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43"/>
      <c r="AE327" s="143"/>
      <c r="AF327" s="143"/>
      <c r="AG327" s="150"/>
    </row>
    <row r="328">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143"/>
      <c r="AE328" s="143"/>
      <c r="AF328" s="143"/>
      <c r="AG328" s="150"/>
    </row>
    <row r="329">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143"/>
      <c r="AE329" s="143"/>
      <c r="AF329" s="143"/>
      <c r="AG329" s="150"/>
    </row>
    <row r="330">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c r="AG330" s="150"/>
    </row>
    <row r="33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c r="AG331" s="150"/>
    </row>
    <row r="332">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43"/>
      <c r="AE332" s="143"/>
      <c r="AF332" s="143"/>
      <c r="AG332" s="150"/>
    </row>
    <row r="333">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143"/>
      <c r="AE333" s="143"/>
      <c r="AF333" s="143"/>
      <c r="AG333" s="150"/>
    </row>
    <row r="334">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143"/>
      <c r="AE334" s="143"/>
      <c r="AF334" s="143"/>
      <c r="AG334" s="150"/>
    </row>
    <row r="335">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c r="AG335" s="150"/>
    </row>
    <row r="336">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50"/>
    </row>
    <row r="337">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143"/>
      <c r="AE337" s="143"/>
      <c r="AF337" s="143"/>
      <c r="AG337" s="150"/>
    </row>
    <row r="338">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43"/>
      <c r="AE338" s="143"/>
      <c r="AF338" s="143"/>
      <c r="AG338" s="150"/>
    </row>
    <row r="339">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143"/>
      <c r="AE339" s="143"/>
      <c r="AF339" s="143"/>
      <c r="AG339" s="150"/>
    </row>
    <row r="340">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c r="AG340" s="150"/>
    </row>
    <row r="34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143"/>
      <c r="AE341" s="143"/>
      <c r="AF341" s="143"/>
      <c r="AG341" s="150"/>
    </row>
    <row r="342">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143"/>
      <c r="AE342" s="143"/>
      <c r="AF342" s="143"/>
      <c r="AG342" s="150"/>
    </row>
    <row r="343">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143"/>
      <c r="AE343" s="143"/>
      <c r="AF343" s="143"/>
      <c r="AG343" s="150"/>
    </row>
    <row r="344">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143"/>
      <c r="AE344" s="143"/>
      <c r="AF344" s="143"/>
      <c r="AG344" s="150"/>
    </row>
    <row r="345">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143"/>
      <c r="AE345" s="143"/>
      <c r="AF345" s="143"/>
      <c r="AG345" s="150"/>
    </row>
    <row r="346">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143"/>
      <c r="AE346" s="143"/>
      <c r="AF346" s="143"/>
      <c r="AG346" s="150"/>
    </row>
    <row r="347">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143"/>
      <c r="AE347" s="143"/>
      <c r="AF347" s="143"/>
      <c r="AG347" s="150"/>
    </row>
    <row r="348">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143"/>
      <c r="AE348" s="143"/>
      <c r="AF348" s="143"/>
      <c r="AG348" s="150"/>
    </row>
    <row r="349">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143"/>
      <c r="AE349" s="143"/>
      <c r="AF349" s="143"/>
      <c r="AG349" s="150"/>
    </row>
    <row r="350">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143"/>
      <c r="AE350" s="143"/>
      <c r="AF350" s="143"/>
      <c r="AG350" s="150"/>
    </row>
    <row r="35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143"/>
      <c r="AE351" s="143"/>
      <c r="AF351" s="143"/>
      <c r="AG351" s="150"/>
    </row>
    <row r="352">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143"/>
      <c r="AE352" s="143"/>
      <c r="AF352" s="143"/>
      <c r="AG352" s="150"/>
    </row>
    <row r="353">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143"/>
      <c r="AE353" s="143"/>
      <c r="AF353" s="143"/>
      <c r="AG353" s="150"/>
    </row>
    <row r="354">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143"/>
      <c r="AE354" s="143"/>
      <c r="AF354" s="143"/>
      <c r="AG354" s="150"/>
    </row>
    <row r="355">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143"/>
      <c r="AE355" s="143"/>
      <c r="AF355" s="143"/>
      <c r="AG355" s="150"/>
    </row>
    <row r="356">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c r="AG356" s="150"/>
    </row>
    <row r="357">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143"/>
      <c r="AE357" s="143"/>
      <c r="AF357" s="143"/>
      <c r="AG357" s="150"/>
    </row>
    <row r="358">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143"/>
      <c r="AE358" s="143"/>
      <c r="AF358" s="143"/>
      <c r="AG358" s="150"/>
    </row>
    <row r="359">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143"/>
      <c r="AE359" s="143"/>
      <c r="AF359" s="143"/>
      <c r="AG359" s="150"/>
    </row>
    <row r="360">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43"/>
      <c r="AE360" s="143"/>
      <c r="AF360" s="143"/>
      <c r="AG360" s="150"/>
    </row>
    <row r="36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143"/>
      <c r="AE361" s="143"/>
      <c r="AF361" s="143"/>
      <c r="AG361" s="150"/>
    </row>
    <row r="362">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43"/>
      <c r="AE362" s="143"/>
      <c r="AF362" s="143"/>
      <c r="AG362" s="150"/>
    </row>
    <row r="363">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143"/>
      <c r="AE363" s="143"/>
      <c r="AF363" s="143"/>
      <c r="AG363" s="150"/>
    </row>
    <row r="364">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43"/>
      <c r="AE364" s="143"/>
      <c r="AF364" s="143"/>
      <c r="AG364" s="150"/>
    </row>
    <row r="365">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143"/>
      <c r="AE365" s="143"/>
      <c r="AF365" s="143"/>
      <c r="AG365" s="150"/>
    </row>
    <row r="366">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143"/>
      <c r="AE366" s="143"/>
      <c r="AF366" s="143"/>
      <c r="AG366" s="150"/>
    </row>
    <row r="367">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143"/>
      <c r="AE367" s="143"/>
      <c r="AF367" s="143"/>
      <c r="AG367" s="150"/>
    </row>
    <row r="368">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43"/>
      <c r="AE368" s="143"/>
      <c r="AF368" s="143"/>
      <c r="AG368" s="150"/>
    </row>
    <row r="369">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43"/>
      <c r="AE369" s="143"/>
      <c r="AF369" s="143"/>
      <c r="AG369" s="150"/>
    </row>
    <row r="370">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143"/>
      <c r="AE370" s="143"/>
      <c r="AF370" s="143"/>
      <c r="AG370" s="150"/>
    </row>
    <row r="37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143"/>
      <c r="AE371" s="143"/>
      <c r="AF371" s="143"/>
      <c r="AG371" s="150"/>
    </row>
    <row r="372">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143"/>
      <c r="AE372" s="143"/>
      <c r="AF372" s="143"/>
      <c r="AG372" s="150"/>
    </row>
    <row r="373">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143"/>
      <c r="AE373" s="143"/>
      <c r="AF373" s="143"/>
      <c r="AG373" s="150"/>
    </row>
    <row r="374">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143"/>
      <c r="AE374" s="143"/>
      <c r="AF374" s="143"/>
      <c r="AG374" s="150"/>
    </row>
    <row r="375">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143"/>
      <c r="AE375" s="143"/>
      <c r="AF375" s="143"/>
      <c r="AG375" s="150"/>
    </row>
    <row r="376">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143"/>
      <c r="AE376" s="143"/>
      <c r="AF376" s="143"/>
      <c r="AG376" s="150"/>
    </row>
    <row r="377">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143"/>
      <c r="AE377" s="143"/>
      <c r="AF377" s="143"/>
      <c r="AG377" s="150"/>
    </row>
    <row r="378">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143"/>
      <c r="AE378" s="143"/>
      <c r="AF378" s="143"/>
      <c r="AG378" s="150"/>
    </row>
    <row r="379">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143"/>
      <c r="AE379" s="143"/>
      <c r="AF379" s="143"/>
      <c r="AG379" s="150"/>
    </row>
    <row r="380">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143"/>
      <c r="AE380" s="143"/>
      <c r="AF380" s="143"/>
      <c r="AG380" s="150"/>
    </row>
    <row r="38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143"/>
      <c r="AE381" s="143"/>
      <c r="AF381" s="143"/>
      <c r="AG381" s="150"/>
    </row>
    <row r="382">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c r="AG382" s="150"/>
    </row>
    <row r="383">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143"/>
      <c r="AE383" s="143"/>
      <c r="AF383" s="143"/>
      <c r="AG383" s="150"/>
    </row>
    <row r="384">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c r="AG384" s="150"/>
    </row>
    <row r="385">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c r="AG385" s="150"/>
    </row>
    <row r="386">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c r="AG386" s="150"/>
    </row>
    <row r="387">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43"/>
      <c r="AE387" s="143"/>
      <c r="AF387" s="143"/>
      <c r="AG387" s="150"/>
    </row>
    <row r="388">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c r="AG388" s="150"/>
    </row>
    <row r="389">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143"/>
      <c r="AE389" s="143"/>
      <c r="AF389" s="143"/>
      <c r="AG389" s="150"/>
    </row>
    <row r="390">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143"/>
      <c r="AE390" s="143"/>
      <c r="AF390" s="143"/>
      <c r="AG390" s="150"/>
    </row>
    <row r="39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143"/>
      <c r="AE391" s="143"/>
      <c r="AF391" s="143"/>
      <c r="AG391" s="150"/>
    </row>
    <row r="392">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c r="AD392" s="143"/>
      <c r="AE392" s="143"/>
      <c r="AF392" s="143"/>
      <c r="AG392" s="150"/>
    </row>
    <row r="393">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143"/>
      <c r="AE393" s="143"/>
      <c r="AF393" s="143"/>
      <c r="AG393" s="150"/>
    </row>
    <row r="394">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c r="AD394" s="143"/>
      <c r="AE394" s="143"/>
      <c r="AF394" s="143"/>
      <c r="AG394" s="150"/>
    </row>
    <row r="395">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143"/>
      <c r="AE395" s="143"/>
      <c r="AF395" s="143"/>
      <c r="AG395" s="150"/>
    </row>
    <row r="396">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c r="AD396" s="143"/>
      <c r="AE396" s="143"/>
      <c r="AF396" s="143"/>
      <c r="AG396" s="150"/>
    </row>
    <row r="397">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143"/>
      <c r="AE397" s="143"/>
      <c r="AF397" s="143"/>
      <c r="AG397" s="150"/>
    </row>
    <row r="398">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c r="AD398" s="143"/>
      <c r="AE398" s="143"/>
      <c r="AF398" s="143"/>
      <c r="AG398" s="150"/>
    </row>
    <row r="399">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143"/>
      <c r="AE399" s="143"/>
      <c r="AF399" s="143"/>
      <c r="AG399" s="150"/>
    </row>
    <row r="400">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143"/>
      <c r="AE400" s="143"/>
      <c r="AF400" s="143"/>
      <c r="AG400" s="150"/>
    </row>
    <row r="40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c r="AD401" s="143"/>
      <c r="AE401" s="143"/>
      <c r="AF401" s="143"/>
      <c r="AG401" s="150"/>
    </row>
    <row r="402">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143"/>
      <c r="AE402" s="143"/>
      <c r="AF402" s="143"/>
      <c r="AG402" s="150"/>
    </row>
    <row r="403">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c r="AD403" s="143"/>
      <c r="AE403" s="143"/>
      <c r="AF403" s="143"/>
      <c r="AG403" s="150"/>
    </row>
    <row r="404">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c r="AD404" s="143"/>
      <c r="AE404" s="143"/>
      <c r="AF404" s="143"/>
      <c r="AG404" s="150"/>
    </row>
    <row r="405">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c r="AD405" s="143"/>
      <c r="AE405" s="143"/>
      <c r="AF405" s="143"/>
      <c r="AG405" s="150"/>
    </row>
    <row r="406">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c r="AD406" s="143"/>
      <c r="AE406" s="143"/>
      <c r="AF406" s="143"/>
      <c r="AG406" s="150"/>
    </row>
    <row r="407">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c r="AD407" s="143"/>
      <c r="AE407" s="143"/>
      <c r="AF407" s="143"/>
      <c r="AG407" s="150"/>
    </row>
    <row r="408">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c r="AD408" s="143"/>
      <c r="AE408" s="143"/>
      <c r="AF408" s="143"/>
      <c r="AG408" s="150"/>
    </row>
    <row r="409">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c r="AD409" s="143"/>
      <c r="AE409" s="143"/>
      <c r="AF409" s="143"/>
      <c r="AG409" s="150"/>
    </row>
    <row r="410">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c r="AD410" s="143"/>
      <c r="AE410" s="143"/>
      <c r="AF410" s="143"/>
      <c r="AG410" s="150"/>
    </row>
    <row r="41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c r="AD411" s="143"/>
      <c r="AE411" s="143"/>
      <c r="AF411" s="143"/>
      <c r="AG411" s="150"/>
    </row>
    <row r="412">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c r="AD412" s="143"/>
      <c r="AE412" s="143"/>
      <c r="AF412" s="143"/>
      <c r="AG412" s="150"/>
    </row>
    <row r="413">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143"/>
      <c r="AE413" s="143"/>
      <c r="AF413" s="143"/>
      <c r="AG413" s="150"/>
    </row>
    <row r="414">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c r="AD414" s="143"/>
      <c r="AE414" s="143"/>
      <c r="AF414" s="143"/>
      <c r="AG414" s="150"/>
    </row>
    <row r="415">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c r="AD415" s="143"/>
      <c r="AE415" s="143"/>
      <c r="AF415" s="143"/>
      <c r="AG415" s="150"/>
    </row>
    <row r="416">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c r="AD416" s="143"/>
      <c r="AE416" s="143"/>
      <c r="AF416" s="143"/>
      <c r="AG416" s="150"/>
    </row>
    <row r="417">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c r="AD417" s="143"/>
      <c r="AE417" s="143"/>
      <c r="AF417" s="143"/>
      <c r="AG417" s="150"/>
    </row>
    <row r="418">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143"/>
      <c r="AE418" s="143"/>
      <c r="AF418" s="143"/>
      <c r="AG418" s="150"/>
    </row>
    <row r="419">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c r="AD419" s="143"/>
      <c r="AE419" s="143"/>
      <c r="AF419" s="143"/>
      <c r="AG419" s="150"/>
    </row>
    <row r="420">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143"/>
      <c r="AE420" s="143"/>
      <c r="AF420" s="143"/>
      <c r="AG420" s="150"/>
    </row>
    <row r="42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c r="AD421" s="143"/>
      <c r="AE421" s="143"/>
      <c r="AF421" s="143"/>
      <c r="AG421" s="150"/>
    </row>
    <row r="422">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c r="AD422" s="143"/>
      <c r="AE422" s="143"/>
      <c r="AF422" s="143"/>
      <c r="AG422" s="150"/>
    </row>
    <row r="423">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c r="AD423" s="143"/>
      <c r="AE423" s="143"/>
      <c r="AF423" s="143"/>
      <c r="AG423" s="150"/>
    </row>
    <row r="424">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143"/>
      <c r="AE424" s="143"/>
      <c r="AF424" s="143"/>
      <c r="AG424" s="150"/>
    </row>
    <row r="425">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c r="AD425" s="143"/>
      <c r="AE425" s="143"/>
      <c r="AF425" s="143"/>
      <c r="AG425" s="150"/>
    </row>
    <row r="426">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c r="AD426" s="143"/>
      <c r="AE426" s="143"/>
      <c r="AF426" s="143"/>
      <c r="AG426" s="150"/>
    </row>
    <row r="427">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c r="AD427" s="143"/>
      <c r="AE427" s="143"/>
      <c r="AF427" s="143"/>
      <c r="AG427" s="150"/>
    </row>
    <row r="428">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143"/>
      <c r="AE428" s="143"/>
      <c r="AF428" s="143"/>
      <c r="AG428" s="150"/>
    </row>
    <row r="429">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c r="AG429" s="150"/>
    </row>
    <row r="430">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143"/>
      <c r="AE430" s="143"/>
      <c r="AF430" s="143"/>
      <c r="AG430" s="150"/>
    </row>
    <row r="43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143"/>
      <c r="AE431" s="143"/>
      <c r="AF431" s="143"/>
      <c r="AG431" s="150"/>
    </row>
    <row r="432">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43"/>
      <c r="AE432" s="143"/>
      <c r="AF432" s="143"/>
      <c r="AG432" s="150"/>
    </row>
    <row r="433">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c r="AD433" s="143"/>
      <c r="AE433" s="143"/>
      <c r="AF433" s="143"/>
      <c r="AG433" s="150"/>
    </row>
    <row r="434">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c r="AD434" s="143"/>
      <c r="AE434" s="143"/>
      <c r="AF434" s="143"/>
      <c r="AG434" s="150"/>
    </row>
    <row r="435">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143"/>
      <c r="AE435" s="143"/>
      <c r="AF435" s="143"/>
      <c r="AG435" s="150"/>
    </row>
    <row r="436">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c r="AD436" s="143"/>
      <c r="AE436" s="143"/>
      <c r="AF436" s="143"/>
      <c r="AG436" s="150"/>
    </row>
    <row r="437">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c r="AD437" s="143"/>
      <c r="AE437" s="143"/>
      <c r="AF437" s="143"/>
      <c r="AG437" s="150"/>
    </row>
    <row r="438">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c r="AD438" s="143"/>
      <c r="AE438" s="143"/>
      <c r="AF438" s="143"/>
      <c r="AG438" s="150"/>
    </row>
    <row r="439">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c r="AD439" s="143"/>
      <c r="AE439" s="143"/>
      <c r="AF439" s="143"/>
      <c r="AG439" s="150"/>
    </row>
    <row r="440">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c r="AD440" s="143"/>
      <c r="AE440" s="143"/>
      <c r="AF440" s="143"/>
      <c r="AG440" s="150"/>
    </row>
    <row r="44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c r="AD441" s="143"/>
      <c r="AE441" s="143"/>
      <c r="AF441" s="143"/>
      <c r="AG441" s="150"/>
    </row>
    <row r="442">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143"/>
      <c r="AE442" s="143"/>
      <c r="AF442" s="143"/>
      <c r="AG442" s="150"/>
    </row>
    <row r="443">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143"/>
      <c r="AE443" s="143"/>
      <c r="AF443" s="143"/>
      <c r="AG443" s="150"/>
    </row>
    <row r="444">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143"/>
      <c r="AE444" s="143"/>
      <c r="AF444" s="143"/>
      <c r="AG444" s="150"/>
    </row>
    <row r="445">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143"/>
      <c r="AE445" s="143"/>
      <c r="AF445" s="143"/>
      <c r="AG445" s="150"/>
    </row>
    <row r="446">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143"/>
      <c r="AE446" s="143"/>
      <c r="AF446" s="143"/>
      <c r="AG446" s="150"/>
    </row>
    <row r="447">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143"/>
      <c r="AE447" s="143"/>
      <c r="AF447" s="143"/>
      <c r="AG447" s="150"/>
    </row>
    <row r="448">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143"/>
      <c r="AE448" s="143"/>
      <c r="AF448" s="143"/>
      <c r="AG448" s="150"/>
    </row>
    <row r="449">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143"/>
      <c r="AE449" s="143"/>
      <c r="AF449" s="143"/>
      <c r="AG449" s="150"/>
    </row>
    <row r="450">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143"/>
      <c r="AE450" s="143"/>
      <c r="AF450" s="143"/>
      <c r="AG450" s="150"/>
    </row>
    <row r="45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143"/>
      <c r="AE451" s="143"/>
      <c r="AF451" s="143"/>
      <c r="AG451" s="150"/>
    </row>
    <row r="452">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143"/>
      <c r="AE452" s="143"/>
      <c r="AF452" s="143"/>
      <c r="AG452" s="150"/>
    </row>
    <row r="453">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c r="AD453" s="143"/>
      <c r="AE453" s="143"/>
      <c r="AF453" s="143"/>
      <c r="AG453" s="150"/>
    </row>
    <row r="454">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c r="AD454" s="143"/>
      <c r="AE454" s="143"/>
      <c r="AF454" s="143"/>
      <c r="AG454" s="150"/>
    </row>
    <row r="455">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c r="AD455" s="143"/>
      <c r="AE455" s="143"/>
      <c r="AF455" s="143"/>
      <c r="AG455" s="150"/>
    </row>
    <row r="456">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c r="AD456" s="143"/>
      <c r="AE456" s="143"/>
      <c r="AF456" s="143"/>
      <c r="AG456" s="150"/>
    </row>
    <row r="457">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c r="AD457" s="143"/>
      <c r="AE457" s="143"/>
      <c r="AF457" s="143"/>
      <c r="AG457" s="150"/>
    </row>
    <row r="458">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c r="AD458" s="143"/>
      <c r="AE458" s="143"/>
      <c r="AF458" s="143"/>
      <c r="AG458" s="150"/>
    </row>
    <row r="459">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c r="AD459" s="143"/>
      <c r="AE459" s="143"/>
      <c r="AF459" s="143"/>
      <c r="AG459" s="150"/>
    </row>
    <row r="460">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c r="AD460" s="143"/>
      <c r="AE460" s="143"/>
      <c r="AF460" s="143"/>
      <c r="AG460" s="150"/>
    </row>
    <row r="46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43"/>
      <c r="AE461" s="143"/>
      <c r="AF461" s="143"/>
      <c r="AG461" s="150"/>
    </row>
    <row r="462">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c r="AD462" s="143"/>
      <c r="AE462" s="143"/>
      <c r="AF462" s="143"/>
      <c r="AG462" s="150"/>
    </row>
    <row r="463">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c r="AD463" s="143"/>
      <c r="AE463" s="143"/>
      <c r="AF463" s="143"/>
      <c r="AG463" s="150"/>
    </row>
    <row r="464">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c r="AD464" s="143"/>
      <c r="AE464" s="143"/>
      <c r="AF464" s="143"/>
      <c r="AG464" s="150"/>
    </row>
    <row r="465">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c r="AD465" s="143"/>
      <c r="AE465" s="143"/>
      <c r="AF465" s="143"/>
      <c r="AG465" s="150"/>
    </row>
    <row r="466">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143"/>
      <c r="AE466" s="143"/>
      <c r="AF466" s="143"/>
      <c r="AG466" s="150"/>
    </row>
    <row r="467">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c r="AD467" s="143"/>
      <c r="AE467" s="143"/>
      <c r="AF467" s="143"/>
      <c r="AG467" s="150"/>
    </row>
    <row r="468">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c r="AD468" s="143"/>
      <c r="AE468" s="143"/>
      <c r="AF468" s="143"/>
      <c r="AG468" s="150"/>
    </row>
    <row r="469">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c r="AD469" s="143"/>
      <c r="AE469" s="143"/>
      <c r="AF469" s="143"/>
      <c r="AG469" s="150"/>
    </row>
    <row r="470">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c r="AD470" s="143"/>
      <c r="AE470" s="143"/>
      <c r="AF470" s="143"/>
      <c r="AG470" s="150"/>
    </row>
    <row r="47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c r="AD471" s="143"/>
      <c r="AE471" s="143"/>
      <c r="AF471" s="143"/>
      <c r="AG471" s="150"/>
    </row>
    <row r="472">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c r="AD472" s="143"/>
      <c r="AE472" s="143"/>
      <c r="AF472" s="143"/>
      <c r="AG472" s="150"/>
    </row>
    <row r="473">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c r="AD473" s="143"/>
      <c r="AE473" s="143"/>
      <c r="AF473" s="143"/>
      <c r="AG473" s="150"/>
    </row>
    <row r="474">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c r="AD474" s="143"/>
      <c r="AE474" s="143"/>
      <c r="AF474" s="143"/>
      <c r="AG474" s="150"/>
    </row>
    <row r="475">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143"/>
      <c r="AE475" s="143"/>
      <c r="AF475" s="143"/>
      <c r="AG475" s="150"/>
    </row>
    <row r="476">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c r="AD476" s="143"/>
      <c r="AE476" s="143"/>
      <c r="AF476" s="143"/>
      <c r="AG476" s="150"/>
    </row>
    <row r="477">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c r="AD477" s="143"/>
      <c r="AE477" s="143"/>
      <c r="AF477" s="143"/>
      <c r="AG477" s="150"/>
    </row>
    <row r="478">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c r="AD478" s="143"/>
      <c r="AE478" s="143"/>
      <c r="AF478" s="143"/>
      <c r="AG478" s="150"/>
    </row>
    <row r="479">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c r="AD479" s="143"/>
      <c r="AE479" s="143"/>
      <c r="AF479" s="143"/>
      <c r="AG479" s="150"/>
    </row>
    <row r="480">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c r="AD480" s="143"/>
      <c r="AE480" s="143"/>
      <c r="AF480" s="143"/>
      <c r="AG480" s="150"/>
    </row>
    <row r="48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c r="AD481" s="143"/>
      <c r="AE481" s="143"/>
      <c r="AF481" s="143"/>
      <c r="AG481" s="150"/>
    </row>
    <row r="482">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c r="AD482" s="143"/>
      <c r="AE482" s="143"/>
      <c r="AF482" s="143"/>
      <c r="AG482" s="150"/>
    </row>
    <row r="483">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c r="AD483" s="143"/>
      <c r="AE483" s="143"/>
      <c r="AF483" s="143"/>
      <c r="AG483" s="150"/>
    </row>
    <row r="484">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c r="AD484" s="143"/>
      <c r="AE484" s="143"/>
      <c r="AF484" s="143"/>
      <c r="AG484" s="150"/>
    </row>
    <row r="485">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c r="AD485" s="143"/>
      <c r="AE485" s="143"/>
      <c r="AF485" s="143"/>
      <c r="AG485" s="150"/>
    </row>
    <row r="486">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c r="AD486" s="143"/>
      <c r="AE486" s="143"/>
      <c r="AF486" s="143"/>
      <c r="AG486" s="150"/>
    </row>
    <row r="487">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c r="AD487" s="143"/>
      <c r="AE487" s="143"/>
      <c r="AF487" s="143"/>
      <c r="AG487" s="150"/>
    </row>
    <row r="488">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c r="AD488" s="143"/>
      <c r="AE488" s="143"/>
      <c r="AF488" s="143"/>
      <c r="AG488" s="150"/>
    </row>
    <row r="489">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c r="AD489" s="143"/>
      <c r="AE489" s="143"/>
      <c r="AF489" s="143"/>
      <c r="AG489" s="150"/>
    </row>
    <row r="490">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c r="AD490" s="143"/>
      <c r="AE490" s="143"/>
      <c r="AF490" s="143"/>
      <c r="AG490" s="150"/>
    </row>
    <row r="49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c r="AD491" s="143"/>
      <c r="AE491" s="143"/>
      <c r="AF491" s="143"/>
      <c r="AG491" s="150"/>
    </row>
    <row r="492">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c r="AD492" s="143"/>
      <c r="AE492" s="143"/>
      <c r="AF492" s="143"/>
      <c r="AG492" s="150"/>
    </row>
    <row r="493">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c r="AD493" s="143"/>
      <c r="AE493" s="143"/>
      <c r="AF493" s="143"/>
      <c r="AG493" s="150"/>
    </row>
    <row r="494">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143"/>
      <c r="AE494" s="143"/>
      <c r="AF494" s="143"/>
      <c r="AG494" s="150"/>
    </row>
    <row r="495">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c r="AD495" s="143"/>
      <c r="AE495" s="143"/>
      <c r="AF495" s="143"/>
      <c r="AG495" s="150"/>
    </row>
    <row r="496">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c r="AD496" s="143"/>
      <c r="AE496" s="143"/>
      <c r="AF496" s="143"/>
      <c r="AG496" s="150"/>
    </row>
    <row r="497">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c r="AD497" s="143"/>
      <c r="AE497" s="143"/>
      <c r="AF497" s="143"/>
      <c r="AG497" s="150"/>
    </row>
    <row r="498">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c r="AD498" s="143"/>
      <c r="AE498" s="143"/>
      <c r="AF498" s="143"/>
      <c r="AG498" s="150"/>
    </row>
    <row r="499">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c r="AD499" s="143"/>
      <c r="AE499" s="143"/>
      <c r="AF499" s="143"/>
      <c r="AG499" s="150"/>
    </row>
    <row r="500">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c r="AD500" s="143"/>
      <c r="AE500" s="143"/>
      <c r="AF500" s="143"/>
      <c r="AG500" s="150"/>
    </row>
    <row r="50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c r="AD501" s="143"/>
      <c r="AE501" s="143"/>
      <c r="AF501" s="143"/>
      <c r="AG501" s="150"/>
    </row>
    <row r="502">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c r="AD502" s="143"/>
      <c r="AE502" s="143"/>
      <c r="AF502" s="143"/>
      <c r="AG502" s="150"/>
    </row>
    <row r="503">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c r="AD503" s="143"/>
      <c r="AE503" s="143"/>
      <c r="AF503" s="143"/>
      <c r="AG503" s="150"/>
    </row>
    <row r="504">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c r="AD504" s="143"/>
      <c r="AE504" s="143"/>
      <c r="AF504" s="143"/>
      <c r="AG504" s="150"/>
    </row>
    <row r="505">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c r="AD505" s="143"/>
      <c r="AE505" s="143"/>
      <c r="AF505" s="143"/>
      <c r="AG505" s="150"/>
    </row>
    <row r="506">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c r="AD506" s="143"/>
      <c r="AE506" s="143"/>
      <c r="AF506" s="143"/>
      <c r="AG506" s="150"/>
    </row>
    <row r="507">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c r="AD507" s="143"/>
      <c r="AE507" s="143"/>
      <c r="AF507" s="143"/>
      <c r="AG507" s="150"/>
    </row>
    <row r="508">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c r="AD508" s="143"/>
      <c r="AE508" s="143"/>
      <c r="AF508" s="143"/>
      <c r="AG508" s="150"/>
    </row>
    <row r="509">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c r="AD509" s="143"/>
      <c r="AE509" s="143"/>
      <c r="AF509" s="143"/>
      <c r="AG509" s="150"/>
    </row>
    <row r="510">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c r="AD510" s="143"/>
      <c r="AE510" s="143"/>
      <c r="AF510" s="143"/>
      <c r="AG510" s="150"/>
    </row>
    <row r="51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c r="AD511" s="143"/>
      <c r="AE511" s="143"/>
      <c r="AF511" s="143"/>
      <c r="AG511" s="150"/>
    </row>
    <row r="512">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c r="AD512" s="143"/>
      <c r="AE512" s="143"/>
      <c r="AF512" s="143"/>
      <c r="AG512" s="150"/>
    </row>
    <row r="513">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c r="AD513" s="143"/>
      <c r="AE513" s="143"/>
      <c r="AF513" s="143"/>
      <c r="AG513" s="150"/>
    </row>
    <row r="514">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c r="AD514" s="143"/>
      <c r="AE514" s="143"/>
      <c r="AF514" s="143"/>
      <c r="AG514" s="150"/>
    </row>
    <row r="515">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c r="AD515" s="143"/>
      <c r="AE515" s="143"/>
      <c r="AF515" s="143"/>
      <c r="AG515" s="150"/>
    </row>
    <row r="516">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c r="AD516" s="143"/>
      <c r="AE516" s="143"/>
      <c r="AF516" s="143"/>
      <c r="AG516" s="150"/>
    </row>
    <row r="517">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c r="AD517" s="143"/>
      <c r="AE517" s="143"/>
      <c r="AF517" s="143"/>
      <c r="AG517" s="150"/>
    </row>
    <row r="518">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c r="AD518" s="143"/>
      <c r="AE518" s="143"/>
      <c r="AF518" s="143"/>
      <c r="AG518" s="150"/>
    </row>
    <row r="519">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c r="AD519" s="143"/>
      <c r="AE519" s="143"/>
      <c r="AF519" s="143"/>
      <c r="AG519" s="150"/>
    </row>
    <row r="520">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c r="AD520" s="143"/>
      <c r="AE520" s="143"/>
      <c r="AF520" s="143"/>
      <c r="AG520" s="150"/>
    </row>
    <row r="52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c r="AD521" s="143"/>
      <c r="AE521" s="143"/>
      <c r="AF521" s="143"/>
      <c r="AG521" s="150"/>
    </row>
    <row r="522">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143"/>
      <c r="AE522" s="143"/>
      <c r="AF522" s="143"/>
      <c r="AG522" s="150"/>
    </row>
    <row r="523">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c r="AD523" s="143"/>
      <c r="AE523" s="143"/>
      <c r="AF523" s="143"/>
      <c r="AG523" s="150"/>
    </row>
    <row r="524">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c r="AD524" s="143"/>
      <c r="AE524" s="143"/>
      <c r="AF524" s="143"/>
      <c r="AG524" s="150"/>
    </row>
    <row r="525">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143"/>
      <c r="AE525" s="143"/>
      <c r="AF525" s="143"/>
      <c r="AG525" s="150"/>
    </row>
    <row r="526">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c r="AD526" s="143"/>
      <c r="AE526" s="143"/>
      <c r="AF526" s="143"/>
      <c r="AG526" s="150"/>
    </row>
    <row r="527">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143"/>
      <c r="AE527" s="143"/>
      <c r="AF527" s="143"/>
      <c r="AG527" s="150"/>
    </row>
    <row r="528">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c r="AD528" s="143"/>
      <c r="AE528" s="143"/>
      <c r="AF528" s="143"/>
      <c r="AG528" s="150"/>
    </row>
    <row r="529">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c r="AD529" s="143"/>
      <c r="AE529" s="143"/>
      <c r="AF529" s="143"/>
      <c r="AG529" s="150"/>
    </row>
    <row r="530">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c r="AD530" s="143"/>
      <c r="AE530" s="143"/>
      <c r="AF530" s="143"/>
      <c r="AG530" s="150"/>
    </row>
    <row r="53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c r="AD531" s="143"/>
      <c r="AE531" s="143"/>
      <c r="AF531" s="143"/>
      <c r="AG531" s="150"/>
    </row>
    <row r="532">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c r="AD532" s="143"/>
      <c r="AE532" s="143"/>
      <c r="AF532" s="143"/>
      <c r="AG532" s="150"/>
    </row>
    <row r="533">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c r="AD533" s="143"/>
      <c r="AE533" s="143"/>
      <c r="AF533" s="143"/>
      <c r="AG533" s="150"/>
    </row>
    <row r="534">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c r="AD534" s="143"/>
      <c r="AE534" s="143"/>
      <c r="AF534" s="143"/>
      <c r="AG534" s="150"/>
    </row>
    <row r="535">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c r="AD535" s="143"/>
      <c r="AE535" s="143"/>
      <c r="AF535" s="143"/>
      <c r="AG535" s="150"/>
    </row>
    <row r="536">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c r="AD536" s="143"/>
      <c r="AE536" s="143"/>
      <c r="AF536" s="143"/>
      <c r="AG536" s="150"/>
    </row>
    <row r="537">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c r="AD537" s="143"/>
      <c r="AE537" s="143"/>
      <c r="AF537" s="143"/>
      <c r="AG537" s="150"/>
    </row>
    <row r="538">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c r="AD538" s="143"/>
      <c r="AE538" s="143"/>
      <c r="AF538" s="143"/>
      <c r="AG538" s="150"/>
    </row>
    <row r="539">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c r="AD539" s="143"/>
      <c r="AE539" s="143"/>
      <c r="AF539" s="143"/>
      <c r="AG539" s="150"/>
    </row>
    <row r="540">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c r="AD540" s="143"/>
      <c r="AE540" s="143"/>
      <c r="AF540" s="143"/>
      <c r="AG540" s="150"/>
    </row>
    <row r="54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c r="AD541" s="143"/>
      <c r="AE541" s="143"/>
      <c r="AF541" s="143"/>
      <c r="AG541" s="150"/>
    </row>
    <row r="542">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c r="AD542" s="143"/>
      <c r="AE542" s="143"/>
      <c r="AF542" s="143"/>
      <c r="AG542" s="150"/>
    </row>
    <row r="543">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c r="AD543" s="143"/>
      <c r="AE543" s="143"/>
      <c r="AF543" s="143"/>
      <c r="AG543" s="150"/>
    </row>
    <row r="544">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c r="AD544" s="143"/>
      <c r="AE544" s="143"/>
      <c r="AF544" s="143"/>
      <c r="AG544" s="150"/>
    </row>
    <row r="545">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143"/>
      <c r="AE545" s="143"/>
      <c r="AF545" s="143"/>
      <c r="AG545" s="150"/>
    </row>
    <row r="546">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c r="AD546" s="143"/>
      <c r="AE546" s="143"/>
      <c r="AF546" s="143"/>
      <c r="AG546" s="150"/>
    </row>
    <row r="547">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143"/>
      <c r="AE547" s="143"/>
      <c r="AF547" s="143"/>
      <c r="AG547" s="150"/>
    </row>
    <row r="548">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143"/>
      <c r="AE548" s="143"/>
      <c r="AF548" s="143"/>
      <c r="AG548" s="150"/>
    </row>
    <row r="549">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c r="AD549" s="143"/>
      <c r="AE549" s="143"/>
      <c r="AF549" s="143"/>
      <c r="AG549" s="150"/>
    </row>
    <row r="550">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c r="AD550" s="143"/>
      <c r="AE550" s="143"/>
      <c r="AF550" s="143"/>
      <c r="AG550" s="150"/>
    </row>
    <row r="55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c r="AD551" s="143"/>
      <c r="AE551" s="143"/>
      <c r="AF551" s="143"/>
      <c r="AG551" s="150"/>
    </row>
    <row r="552">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c r="AD552" s="143"/>
      <c r="AE552" s="143"/>
      <c r="AF552" s="143"/>
      <c r="AG552" s="150"/>
    </row>
    <row r="553">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c r="AD553" s="143"/>
      <c r="AE553" s="143"/>
      <c r="AF553" s="143"/>
      <c r="AG553" s="150"/>
    </row>
    <row r="554">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c r="AD554" s="143"/>
      <c r="AE554" s="143"/>
      <c r="AF554" s="143"/>
      <c r="AG554" s="150"/>
    </row>
    <row r="555">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143"/>
      <c r="AE555" s="143"/>
      <c r="AF555" s="143"/>
      <c r="AG555" s="150"/>
    </row>
    <row r="556">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143"/>
      <c r="AE556" s="143"/>
      <c r="AF556" s="143"/>
      <c r="AG556" s="150"/>
    </row>
    <row r="557">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143"/>
      <c r="AE557" s="143"/>
      <c r="AF557" s="143"/>
      <c r="AG557" s="150"/>
    </row>
    <row r="558">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c r="AD558" s="143"/>
      <c r="AE558" s="143"/>
      <c r="AF558" s="143"/>
      <c r="AG558" s="150"/>
    </row>
    <row r="559">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143"/>
      <c r="AE559" s="143"/>
      <c r="AF559" s="143"/>
      <c r="AG559" s="150"/>
    </row>
    <row r="560">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143"/>
      <c r="AE560" s="143"/>
      <c r="AF560" s="143"/>
      <c r="AG560" s="150"/>
    </row>
    <row r="56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c r="AD561" s="143"/>
      <c r="AE561" s="143"/>
      <c r="AF561" s="143"/>
      <c r="AG561" s="150"/>
    </row>
    <row r="562">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143"/>
      <c r="AE562" s="143"/>
      <c r="AF562" s="143"/>
      <c r="AG562" s="150"/>
    </row>
    <row r="563">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143"/>
      <c r="AE563" s="143"/>
      <c r="AF563" s="143"/>
      <c r="AG563" s="150"/>
    </row>
    <row r="564">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c r="AD564" s="143"/>
      <c r="AE564" s="143"/>
      <c r="AF564" s="143"/>
      <c r="AG564" s="150"/>
    </row>
    <row r="565">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c r="AD565" s="143"/>
      <c r="AE565" s="143"/>
      <c r="AF565" s="143"/>
      <c r="AG565" s="150"/>
    </row>
    <row r="566">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c r="AD566" s="143"/>
      <c r="AE566" s="143"/>
      <c r="AF566" s="143"/>
      <c r="AG566" s="150"/>
    </row>
    <row r="567">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143"/>
      <c r="AE567" s="143"/>
      <c r="AF567" s="143"/>
      <c r="AG567" s="150"/>
    </row>
    <row r="568">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c r="AD568" s="143"/>
      <c r="AE568" s="143"/>
      <c r="AF568" s="143"/>
      <c r="AG568" s="150"/>
    </row>
    <row r="569">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143"/>
      <c r="AE569" s="143"/>
      <c r="AF569" s="143"/>
      <c r="AG569" s="150"/>
    </row>
    <row r="570">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c r="AD570" s="143"/>
      <c r="AE570" s="143"/>
      <c r="AF570" s="143"/>
      <c r="AG570" s="150"/>
    </row>
    <row r="57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c r="AD571" s="143"/>
      <c r="AE571" s="143"/>
      <c r="AF571" s="143"/>
      <c r="AG571" s="150"/>
    </row>
    <row r="572">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c r="AD572" s="143"/>
      <c r="AE572" s="143"/>
      <c r="AF572" s="143"/>
      <c r="AG572" s="150"/>
    </row>
    <row r="573">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c r="AD573" s="143"/>
      <c r="AE573" s="143"/>
      <c r="AF573" s="143"/>
      <c r="AG573" s="150"/>
    </row>
    <row r="574">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c r="AD574" s="143"/>
      <c r="AE574" s="143"/>
      <c r="AF574" s="143"/>
      <c r="AG574" s="150"/>
    </row>
    <row r="575">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c r="AD575" s="143"/>
      <c r="AE575" s="143"/>
      <c r="AF575" s="143"/>
      <c r="AG575" s="150"/>
    </row>
    <row r="576">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c r="AD576" s="143"/>
      <c r="AE576" s="143"/>
      <c r="AF576" s="143"/>
      <c r="AG576" s="150"/>
    </row>
    <row r="577">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143"/>
      <c r="AE577" s="143"/>
      <c r="AF577" s="143"/>
      <c r="AG577" s="150"/>
    </row>
    <row r="578">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143"/>
      <c r="AE578" s="143"/>
      <c r="AF578" s="143"/>
      <c r="AG578" s="150"/>
    </row>
    <row r="57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143"/>
      <c r="AE579" s="143"/>
      <c r="AF579" s="143"/>
      <c r="AG579" s="150"/>
    </row>
    <row r="580">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c r="AD580" s="143"/>
      <c r="AE580" s="143"/>
      <c r="AF580" s="143"/>
      <c r="AG580" s="150"/>
    </row>
    <row r="58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c r="AD581" s="143"/>
      <c r="AE581" s="143"/>
      <c r="AF581" s="143"/>
      <c r="AG581" s="150"/>
    </row>
    <row r="582">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c r="AD582" s="143"/>
      <c r="AE582" s="143"/>
      <c r="AF582" s="143"/>
      <c r="AG582" s="150"/>
    </row>
    <row r="583">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c r="AD583" s="143"/>
      <c r="AE583" s="143"/>
      <c r="AF583" s="143"/>
      <c r="AG583" s="150"/>
    </row>
    <row r="584">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c r="AD584" s="143"/>
      <c r="AE584" s="143"/>
      <c r="AF584" s="143"/>
      <c r="AG584" s="150"/>
    </row>
    <row r="585">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c r="AD585" s="143"/>
      <c r="AE585" s="143"/>
      <c r="AF585" s="143"/>
      <c r="AG585" s="150"/>
    </row>
    <row r="586">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43"/>
      <c r="AE586" s="143"/>
      <c r="AF586" s="143"/>
      <c r="AG586" s="150"/>
    </row>
    <row r="587">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c r="AD587" s="143"/>
      <c r="AE587" s="143"/>
      <c r="AF587" s="143"/>
      <c r="AG587" s="150"/>
    </row>
    <row r="588">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143"/>
      <c r="AE588" s="143"/>
      <c r="AF588" s="143"/>
      <c r="AG588" s="150"/>
    </row>
    <row r="589">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c r="AD589" s="143"/>
      <c r="AE589" s="143"/>
      <c r="AF589" s="143"/>
      <c r="AG589" s="150"/>
    </row>
    <row r="590">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c r="AD590" s="143"/>
      <c r="AE590" s="143"/>
      <c r="AF590" s="143"/>
      <c r="AG590" s="150"/>
    </row>
    <row r="59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c r="AD591" s="143"/>
      <c r="AE591" s="143"/>
      <c r="AF591" s="143"/>
      <c r="AG591" s="150"/>
    </row>
    <row r="592">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c r="AD592" s="143"/>
      <c r="AE592" s="143"/>
      <c r="AF592" s="143"/>
      <c r="AG592" s="150"/>
    </row>
    <row r="593">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c r="AD593" s="143"/>
      <c r="AE593" s="143"/>
      <c r="AF593" s="143"/>
      <c r="AG593" s="150"/>
    </row>
    <row r="594">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c r="AD594" s="143"/>
      <c r="AE594" s="143"/>
      <c r="AF594" s="143"/>
      <c r="AG594" s="150"/>
    </row>
    <row r="595">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c r="AD595" s="143"/>
      <c r="AE595" s="143"/>
      <c r="AF595" s="143"/>
      <c r="AG595" s="150"/>
    </row>
    <row r="596">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c r="AD596" s="143"/>
      <c r="AE596" s="143"/>
      <c r="AF596" s="143"/>
      <c r="AG596" s="150"/>
    </row>
    <row r="597">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c r="AD597" s="143"/>
      <c r="AE597" s="143"/>
      <c r="AF597" s="143"/>
      <c r="AG597" s="150"/>
    </row>
    <row r="598">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c r="AD598" s="143"/>
      <c r="AE598" s="143"/>
      <c r="AF598" s="143"/>
      <c r="AG598" s="150"/>
    </row>
    <row r="599">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c r="AD599" s="143"/>
      <c r="AE599" s="143"/>
      <c r="AF599" s="143"/>
      <c r="AG599" s="150"/>
    </row>
    <row r="600">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c r="AD600" s="143"/>
      <c r="AE600" s="143"/>
      <c r="AF600" s="143"/>
      <c r="AG600" s="150"/>
    </row>
    <row r="60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c r="AD601" s="143"/>
      <c r="AE601" s="143"/>
      <c r="AF601" s="143"/>
      <c r="AG601" s="150"/>
    </row>
    <row r="602">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c r="AD602" s="143"/>
      <c r="AE602" s="143"/>
      <c r="AF602" s="143"/>
      <c r="AG602" s="150"/>
    </row>
    <row r="603">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c r="AD603" s="143"/>
      <c r="AE603" s="143"/>
      <c r="AF603" s="143"/>
      <c r="AG603" s="150"/>
    </row>
    <row r="604">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c r="AD604" s="143"/>
      <c r="AE604" s="143"/>
      <c r="AF604" s="143"/>
      <c r="AG604" s="150"/>
    </row>
    <row r="605">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c r="AD605" s="143"/>
      <c r="AE605" s="143"/>
      <c r="AF605" s="143"/>
      <c r="AG605" s="150"/>
    </row>
    <row r="606">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143"/>
      <c r="AE606" s="143"/>
      <c r="AF606" s="143"/>
      <c r="AG606" s="150"/>
    </row>
    <row r="607">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c r="AD607" s="143"/>
      <c r="AE607" s="143"/>
      <c r="AF607" s="143"/>
      <c r="AG607" s="150"/>
    </row>
    <row r="608">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c r="AD608" s="143"/>
      <c r="AE608" s="143"/>
      <c r="AF608" s="143"/>
      <c r="AG608" s="150"/>
    </row>
    <row r="609">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c r="AD609" s="143"/>
      <c r="AE609" s="143"/>
      <c r="AF609" s="143"/>
      <c r="AG609" s="150"/>
    </row>
    <row r="610">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c r="AD610" s="143"/>
      <c r="AE610" s="143"/>
      <c r="AF610" s="143"/>
      <c r="AG610" s="150"/>
    </row>
    <row r="61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c r="AD611" s="143"/>
      <c r="AE611" s="143"/>
      <c r="AF611" s="143"/>
      <c r="AG611" s="150"/>
    </row>
    <row r="612">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c r="AD612" s="143"/>
      <c r="AE612" s="143"/>
      <c r="AF612" s="143"/>
      <c r="AG612" s="150"/>
    </row>
    <row r="613">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c r="AD613" s="143"/>
      <c r="AE613" s="143"/>
      <c r="AF613" s="143"/>
      <c r="AG613" s="150"/>
    </row>
    <row r="614">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143"/>
      <c r="AE614" s="143"/>
      <c r="AF614" s="143"/>
      <c r="AG614" s="150"/>
    </row>
    <row r="615">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c r="AD615" s="143"/>
      <c r="AE615" s="143"/>
      <c r="AF615" s="143"/>
      <c r="AG615" s="150"/>
    </row>
    <row r="616">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c r="AD616" s="143"/>
      <c r="AE616" s="143"/>
      <c r="AF616" s="143"/>
      <c r="AG616" s="150"/>
    </row>
    <row r="617">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143"/>
      <c r="AE617" s="143"/>
      <c r="AF617" s="143"/>
      <c r="AG617" s="150"/>
    </row>
    <row r="618">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c r="AD618" s="143"/>
      <c r="AE618" s="143"/>
      <c r="AF618" s="143"/>
      <c r="AG618" s="150"/>
    </row>
    <row r="619">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c r="AD619" s="143"/>
      <c r="AE619" s="143"/>
      <c r="AF619" s="143"/>
      <c r="AG619" s="150"/>
    </row>
    <row r="620">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143"/>
      <c r="AE620" s="143"/>
      <c r="AF620" s="143"/>
      <c r="AG620" s="150"/>
    </row>
    <row r="62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c r="AD621" s="143"/>
      <c r="AE621" s="143"/>
      <c r="AF621" s="143"/>
      <c r="AG621" s="150"/>
    </row>
    <row r="622">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c r="AD622" s="143"/>
      <c r="AE622" s="143"/>
      <c r="AF622" s="143"/>
      <c r="AG622" s="150"/>
    </row>
    <row r="623">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c r="AD623" s="143"/>
      <c r="AE623" s="143"/>
      <c r="AF623" s="143"/>
      <c r="AG623" s="150"/>
    </row>
    <row r="624">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c r="AD624" s="143"/>
      <c r="AE624" s="143"/>
      <c r="AF624" s="143"/>
      <c r="AG624" s="150"/>
    </row>
    <row r="625">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143"/>
      <c r="AE625" s="143"/>
      <c r="AF625" s="143"/>
      <c r="AG625" s="150"/>
    </row>
    <row r="626">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c r="AD626" s="143"/>
      <c r="AE626" s="143"/>
      <c r="AF626" s="143"/>
      <c r="AG626" s="150"/>
    </row>
    <row r="627">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c r="AD627" s="143"/>
      <c r="AE627" s="143"/>
      <c r="AF627" s="143"/>
      <c r="AG627" s="150"/>
    </row>
    <row r="628">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c r="AD628" s="143"/>
      <c r="AE628" s="143"/>
      <c r="AF628" s="143"/>
      <c r="AG628" s="150"/>
    </row>
    <row r="629">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c r="AD629" s="143"/>
      <c r="AE629" s="143"/>
      <c r="AF629" s="143"/>
      <c r="AG629" s="150"/>
    </row>
    <row r="630">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c r="AD630" s="143"/>
      <c r="AE630" s="143"/>
      <c r="AF630" s="143"/>
      <c r="AG630" s="150"/>
    </row>
    <row r="63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c r="AD631" s="143"/>
      <c r="AE631" s="143"/>
      <c r="AF631" s="143"/>
      <c r="AG631" s="150"/>
    </row>
    <row r="632">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c r="AD632" s="143"/>
      <c r="AE632" s="143"/>
      <c r="AF632" s="143"/>
      <c r="AG632" s="150"/>
    </row>
    <row r="633">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c r="AD633" s="143"/>
      <c r="AE633" s="143"/>
      <c r="AF633" s="143"/>
      <c r="AG633" s="150"/>
    </row>
    <row r="634">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c r="AD634" s="143"/>
      <c r="AE634" s="143"/>
      <c r="AF634" s="143"/>
      <c r="AG634" s="150"/>
    </row>
    <row r="635">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c r="AD635" s="143"/>
      <c r="AE635" s="143"/>
      <c r="AF635" s="143"/>
      <c r="AG635" s="150"/>
    </row>
    <row r="636">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c r="AD636" s="143"/>
      <c r="AE636" s="143"/>
      <c r="AF636" s="143"/>
      <c r="AG636" s="150"/>
    </row>
    <row r="637">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c r="AD637" s="143"/>
      <c r="AE637" s="143"/>
      <c r="AF637" s="143"/>
      <c r="AG637" s="150"/>
    </row>
    <row r="638">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c r="AD638" s="143"/>
      <c r="AE638" s="143"/>
      <c r="AF638" s="143"/>
      <c r="AG638" s="150"/>
    </row>
    <row r="639">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c r="AD639" s="143"/>
      <c r="AE639" s="143"/>
      <c r="AF639" s="143"/>
      <c r="AG639" s="150"/>
    </row>
    <row r="640">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c r="AD640" s="143"/>
      <c r="AE640" s="143"/>
      <c r="AF640" s="143"/>
      <c r="AG640" s="150"/>
    </row>
    <row r="64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c r="AD641" s="143"/>
      <c r="AE641" s="143"/>
      <c r="AF641" s="143"/>
      <c r="AG641" s="150"/>
    </row>
    <row r="642">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c r="AD642" s="143"/>
      <c r="AE642" s="143"/>
      <c r="AF642" s="143"/>
      <c r="AG642" s="150"/>
    </row>
    <row r="643">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c r="AD643" s="143"/>
      <c r="AE643" s="143"/>
      <c r="AF643" s="143"/>
      <c r="AG643" s="150"/>
    </row>
    <row r="644">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c r="AD644" s="143"/>
      <c r="AE644" s="143"/>
      <c r="AF644" s="143"/>
      <c r="AG644" s="150"/>
    </row>
    <row r="645">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c r="AD645" s="143"/>
      <c r="AE645" s="143"/>
      <c r="AF645" s="143"/>
      <c r="AG645" s="150"/>
    </row>
    <row r="646">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c r="AD646" s="143"/>
      <c r="AE646" s="143"/>
      <c r="AF646" s="143"/>
      <c r="AG646" s="150"/>
    </row>
    <row r="647">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143"/>
      <c r="AE647" s="143"/>
      <c r="AF647" s="143"/>
      <c r="AG647" s="150"/>
    </row>
    <row r="648">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143"/>
      <c r="AE648" s="143"/>
      <c r="AF648" s="143"/>
      <c r="AG648" s="150"/>
    </row>
    <row r="649">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c r="AD649" s="143"/>
      <c r="AE649" s="143"/>
      <c r="AF649" s="143"/>
      <c r="AG649" s="150"/>
    </row>
    <row r="650">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c r="AD650" s="143"/>
      <c r="AE650" s="143"/>
      <c r="AF650" s="143"/>
      <c r="AG650" s="150"/>
    </row>
    <row r="65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c r="AD651" s="143"/>
      <c r="AE651" s="143"/>
      <c r="AF651" s="143"/>
      <c r="AG651" s="150"/>
    </row>
    <row r="652">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c r="AD652" s="143"/>
      <c r="AE652" s="143"/>
      <c r="AF652" s="143"/>
      <c r="AG652" s="150"/>
    </row>
    <row r="653">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c r="AD653" s="143"/>
      <c r="AE653" s="143"/>
      <c r="AF653" s="143"/>
      <c r="AG653" s="150"/>
    </row>
    <row r="654">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c r="AD654" s="143"/>
      <c r="AE654" s="143"/>
      <c r="AF654" s="143"/>
      <c r="AG654" s="150"/>
    </row>
    <row r="655">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c r="AD655" s="143"/>
      <c r="AE655" s="143"/>
      <c r="AF655" s="143"/>
      <c r="AG655" s="150"/>
    </row>
    <row r="656">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c r="AD656" s="143"/>
      <c r="AE656" s="143"/>
      <c r="AF656" s="143"/>
      <c r="AG656" s="150"/>
    </row>
    <row r="657">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c r="AD657" s="143"/>
      <c r="AE657" s="143"/>
      <c r="AF657" s="143"/>
      <c r="AG657" s="150"/>
    </row>
    <row r="658">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c r="AD658" s="143"/>
      <c r="AE658" s="143"/>
      <c r="AF658" s="143"/>
      <c r="AG658" s="150"/>
    </row>
    <row r="659">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c r="AD659" s="143"/>
      <c r="AE659" s="143"/>
      <c r="AF659" s="143"/>
      <c r="AG659" s="150"/>
    </row>
    <row r="660">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c r="AD660" s="143"/>
      <c r="AE660" s="143"/>
      <c r="AF660" s="143"/>
      <c r="AG660" s="150"/>
    </row>
    <row r="66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c r="AD661" s="143"/>
      <c r="AE661" s="143"/>
      <c r="AF661" s="143"/>
      <c r="AG661" s="150"/>
    </row>
    <row r="662">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c r="AD662" s="143"/>
      <c r="AE662" s="143"/>
      <c r="AF662" s="143"/>
      <c r="AG662" s="150"/>
    </row>
    <row r="663">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c r="AD663" s="143"/>
      <c r="AE663" s="143"/>
      <c r="AF663" s="143"/>
      <c r="AG663" s="150"/>
    </row>
    <row r="664">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c r="AD664" s="143"/>
      <c r="AE664" s="143"/>
      <c r="AF664" s="143"/>
      <c r="AG664" s="150"/>
    </row>
    <row r="665">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c r="AD665" s="143"/>
      <c r="AE665" s="143"/>
      <c r="AF665" s="143"/>
      <c r="AG665" s="150"/>
    </row>
    <row r="666">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143"/>
      <c r="AE666" s="143"/>
      <c r="AF666" s="143"/>
      <c r="AG666" s="150"/>
    </row>
    <row r="667">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c r="AD667" s="143"/>
      <c r="AE667" s="143"/>
      <c r="AF667" s="143"/>
      <c r="AG667" s="150"/>
    </row>
    <row r="668">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c r="AD668" s="143"/>
      <c r="AE668" s="143"/>
      <c r="AF668" s="143"/>
      <c r="AG668" s="150"/>
    </row>
    <row r="669">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c r="AD669" s="143"/>
      <c r="AE669" s="143"/>
      <c r="AF669" s="143"/>
      <c r="AG669" s="150"/>
    </row>
    <row r="670">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c r="AD670" s="143"/>
      <c r="AE670" s="143"/>
      <c r="AF670" s="143"/>
      <c r="AG670" s="150"/>
    </row>
    <row r="67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c r="AD671" s="143"/>
      <c r="AE671" s="143"/>
      <c r="AF671" s="143"/>
      <c r="AG671" s="150"/>
    </row>
    <row r="672">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c r="AD672" s="143"/>
      <c r="AE672" s="143"/>
      <c r="AF672" s="143"/>
      <c r="AG672" s="150"/>
    </row>
    <row r="673">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c r="AD673" s="143"/>
      <c r="AE673" s="143"/>
      <c r="AF673" s="143"/>
      <c r="AG673" s="150"/>
    </row>
    <row r="674">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c r="AD674" s="143"/>
      <c r="AE674" s="143"/>
      <c r="AF674" s="143"/>
      <c r="AG674" s="150"/>
    </row>
    <row r="675">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c r="AD675" s="143"/>
      <c r="AE675" s="143"/>
      <c r="AF675" s="143"/>
      <c r="AG675" s="150"/>
    </row>
    <row r="676">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c r="AD676" s="143"/>
      <c r="AE676" s="143"/>
      <c r="AF676" s="143"/>
      <c r="AG676" s="150"/>
    </row>
    <row r="677">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c r="AD677" s="143"/>
      <c r="AE677" s="143"/>
      <c r="AF677" s="143"/>
      <c r="AG677" s="150"/>
    </row>
    <row r="678">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c r="AD678" s="143"/>
      <c r="AE678" s="143"/>
      <c r="AF678" s="143"/>
      <c r="AG678" s="150"/>
    </row>
    <row r="679">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c r="AD679" s="143"/>
      <c r="AE679" s="143"/>
      <c r="AF679" s="143"/>
      <c r="AG679" s="150"/>
    </row>
    <row r="680">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43"/>
      <c r="AE680" s="143"/>
      <c r="AF680" s="143"/>
      <c r="AG680" s="150"/>
    </row>
    <row r="68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c r="AD681" s="143"/>
      <c r="AE681" s="143"/>
      <c r="AF681" s="143"/>
      <c r="AG681" s="150"/>
    </row>
    <row r="682">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c r="AD682" s="143"/>
      <c r="AE682" s="143"/>
      <c r="AF682" s="143"/>
      <c r="AG682" s="150"/>
    </row>
    <row r="683">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c r="AD683" s="143"/>
      <c r="AE683" s="143"/>
      <c r="AF683" s="143"/>
      <c r="AG683" s="150"/>
    </row>
    <row r="684">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c r="AD684" s="143"/>
      <c r="AE684" s="143"/>
      <c r="AF684" s="143"/>
      <c r="AG684" s="150"/>
    </row>
    <row r="685">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c r="AD685" s="143"/>
      <c r="AE685" s="143"/>
      <c r="AF685" s="143"/>
      <c r="AG685" s="150"/>
    </row>
    <row r="686">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c r="AD686" s="143"/>
      <c r="AE686" s="143"/>
      <c r="AF686" s="143"/>
      <c r="AG686" s="150"/>
    </row>
    <row r="687">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c r="AD687" s="143"/>
      <c r="AE687" s="143"/>
      <c r="AF687" s="143"/>
      <c r="AG687" s="150"/>
    </row>
    <row r="688">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c r="AD688" s="143"/>
      <c r="AE688" s="143"/>
      <c r="AF688" s="143"/>
      <c r="AG688" s="150"/>
    </row>
    <row r="689">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143"/>
      <c r="AE689" s="143"/>
      <c r="AF689" s="143"/>
      <c r="AG689" s="150"/>
    </row>
    <row r="690">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c r="AD690" s="143"/>
      <c r="AE690" s="143"/>
      <c r="AF690" s="143"/>
      <c r="AG690" s="150"/>
    </row>
    <row r="69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c r="AD691" s="143"/>
      <c r="AE691" s="143"/>
      <c r="AF691" s="143"/>
      <c r="AG691" s="150"/>
    </row>
    <row r="692">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c r="AD692" s="143"/>
      <c r="AE692" s="143"/>
      <c r="AF692" s="143"/>
      <c r="AG692" s="150"/>
    </row>
    <row r="693">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c r="AD693" s="143"/>
      <c r="AE693" s="143"/>
      <c r="AF693" s="143"/>
      <c r="AG693" s="150"/>
    </row>
    <row r="694">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143"/>
      <c r="AE694" s="143"/>
      <c r="AF694" s="143"/>
      <c r="AG694" s="150"/>
    </row>
    <row r="695">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c r="AD695" s="143"/>
      <c r="AE695" s="143"/>
      <c r="AF695" s="143"/>
      <c r="AG695" s="150"/>
    </row>
    <row r="696">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143"/>
      <c r="AE696" s="143"/>
      <c r="AF696" s="143"/>
      <c r="AG696" s="150"/>
    </row>
    <row r="697">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c r="AD697" s="143"/>
      <c r="AE697" s="143"/>
      <c r="AF697" s="143"/>
      <c r="AG697" s="150"/>
    </row>
    <row r="698">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c r="AD698" s="143"/>
      <c r="AE698" s="143"/>
      <c r="AF698" s="143"/>
      <c r="AG698" s="150"/>
    </row>
    <row r="699">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c r="AD699" s="143"/>
      <c r="AE699" s="143"/>
      <c r="AF699" s="143"/>
      <c r="AG699" s="150"/>
    </row>
    <row r="700">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c r="AD700" s="143"/>
      <c r="AE700" s="143"/>
      <c r="AF700" s="143"/>
      <c r="AG700" s="150"/>
    </row>
    <row r="70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c r="AD701" s="143"/>
      <c r="AE701" s="143"/>
      <c r="AF701" s="143"/>
      <c r="AG701" s="150"/>
    </row>
    <row r="702">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c r="AD702" s="143"/>
      <c r="AE702" s="143"/>
      <c r="AF702" s="143"/>
      <c r="AG702" s="150"/>
    </row>
    <row r="703">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c r="AD703" s="143"/>
      <c r="AE703" s="143"/>
      <c r="AF703" s="143"/>
      <c r="AG703" s="150"/>
    </row>
    <row r="704">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c r="AD704" s="143"/>
      <c r="AE704" s="143"/>
      <c r="AF704" s="143"/>
      <c r="AG704" s="150"/>
    </row>
    <row r="705">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c r="AD705" s="143"/>
      <c r="AE705" s="143"/>
      <c r="AF705" s="143"/>
      <c r="AG705" s="150"/>
    </row>
    <row r="706">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c r="AD706" s="143"/>
      <c r="AE706" s="143"/>
      <c r="AF706" s="143"/>
      <c r="AG706" s="150"/>
    </row>
    <row r="707">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c r="AD707" s="143"/>
      <c r="AE707" s="143"/>
      <c r="AF707" s="143"/>
      <c r="AG707" s="150"/>
    </row>
    <row r="708">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c r="AD708" s="143"/>
      <c r="AE708" s="143"/>
      <c r="AF708" s="143"/>
      <c r="AG708" s="150"/>
    </row>
    <row r="709">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c r="AD709" s="143"/>
      <c r="AE709" s="143"/>
      <c r="AF709" s="143"/>
      <c r="AG709" s="150"/>
    </row>
    <row r="710">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c r="AD710" s="143"/>
      <c r="AE710" s="143"/>
      <c r="AF710" s="143"/>
      <c r="AG710" s="150"/>
    </row>
    <row r="71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143"/>
      <c r="AE711" s="143"/>
      <c r="AF711" s="143"/>
      <c r="AG711" s="150"/>
    </row>
    <row r="712">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c r="AD712" s="143"/>
      <c r="AE712" s="143"/>
      <c r="AF712" s="143"/>
      <c r="AG712" s="150"/>
    </row>
    <row r="713">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c r="AD713" s="143"/>
      <c r="AE713" s="143"/>
      <c r="AF713" s="143"/>
      <c r="AG713" s="150"/>
    </row>
    <row r="714">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143"/>
      <c r="AE714" s="143"/>
      <c r="AF714" s="143"/>
      <c r="AG714" s="150"/>
    </row>
    <row r="715">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c r="AD715" s="143"/>
      <c r="AE715" s="143"/>
      <c r="AF715" s="143"/>
      <c r="AG715" s="150"/>
    </row>
    <row r="716">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c r="AD716" s="143"/>
      <c r="AE716" s="143"/>
      <c r="AF716" s="143"/>
      <c r="AG716" s="150"/>
    </row>
    <row r="717">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c r="AD717" s="143"/>
      <c r="AE717" s="143"/>
      <c r="AF717" s="143"/>
      <c r="AG717" s="150"/>
    </row>
    <row r="718">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c r="AD718" s="143"/>
      <c r="AE718" s="143"/>
      <c r="AF718" s="143"/>
      <c r="AG718" s="150"/>
    </row>
    <row r="719">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c r="AD719" s="143"/>
      <c r="AE719" s="143"/>
      <c r="AF719" s="143"/>
      <c r="AG719" s="150"/>
    </row>
    <row r="720">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c r="AD720" s="143"/>
      <c r="AE720" s="143"/>
      <c r="AF720" s="143"/>
      <c r="AG720" s="150"/>
    </row>
    <row r="72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c r="AD721" s="143"/>
      <c r="AE721" s="143"/>
      <c r="AF721" s="143"/>
      <c r="AG721" s="150"/>
    </row>
    <row r="722">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c r="AD722" s="143"/>
      <c r="AE722" s="143"/>
      <c r="AF722" s="143"/>
      <c r="AG722" s="150"/>
    </row>
    <row r="723">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c r="AD723" s="143"/>
      <c r="AE723" s="143"/>
      <c r="AF723" s="143"/>
      <c r="AG723" s="150"/>
    </row>
    <row r="724">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c r="AD724" s="143"/>
      <c r="AE724" s="143"/>
      <c r="AF724" s="143"/>
      <c r="AG724" s="150"/>
    </row>
    <row r="725">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c r="AD725" s="143"/>
      <c r="AE725" s="143"/>
      <c r="AF725" s="143"/>
      <c r="AG725" s="150"/>
    </row>
    <row r="726">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c r="AD726" s="143"/>
      <c r="AE726" s="143"/>
      <c r="AF726" s="143"/>
      <c r="AG726" s="150"/>
    </row>
    <row r="727">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c r="AD727" s="143"/>
      <c r="AE727" s="143"/>
      <c r="AF727" s="143"/>
      <c r="AG727" s="150"/>
    </row>
    <row r="728">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c r="AD728" s="143"/>
      <c r="AE728" s="143"/>
      <c r="AF728" s="143"/>
      <c r="AG728" s="150"/>
    </row>
    <row r="729">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c r="AD729" s="143"/>
      <c r="AE729" s="143"/>
      <c r="AF729" s="143"/>
      <c r="AG729" s="150"/>
    </row>
    <row r="730">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c r="AD730" s="143"/>
      <c r="AE730" s="143"/>
      <c r="AF730" s="143"/>
      <c r="AG730" s="150"/>
    </row>
    <row r="73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c r="AD731" s="143"/>
      <c r="AE731" s="143"/>
      <c r="AF731" s="143"/>
      <c r="AG731" s="150"/>
    </row>
    <row r="732">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c r="AD732" s="143"/>
      <c r="AE732" s="143"/>
      <c r="AF732" s="143"/>
      <c r="AG732" s="150"/>
    </row>
    <row r="733">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c r="AD733" s="143"/>
      <c r="AE733" s="143"/>
      <c r="AF733" s="143"/>
      <c r="AG733" s="150"/>
    </row>
    <row r="734">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c r="AD734" s="143"/>
      <c r="AE734" s="143"/>
      <c r="AF734" s="143"/>
      <c r="AG734" s="150"/>
    </row>
    <row r="735">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c r="AD735" s="143"/>
      <c r="AE735" s="143"/>
      <c r="AF735" s="143"/>
      <c r="AG735" s="150"/>
    </row>
    <row r="736">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c r="AD736" s="143"/>
      <c r="AE736" s="143"/>
      <c r="AF736" s="143"/>
      <c r="AG736" s="150"/>
    </row>
    <row r="737">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143"/>
      <c r="AE737" s="143"/>
      <c r="AF737" s="143"/>
      <c r="AG737" s="150"/>
    </row>
    <row r="738">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c r="AD738" s="143"/>
      <c r="AE738" s="143"/>
      <c r="AF738" s="143"/>
      <c r="AG738" s="150"/>
    </row>
    <row r="739">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c r="AD739" s="143"/>
      <c r="AE739" s="143"/>
      <c r="AF739" s="143"/>
      <c r="AG739" s="150"/>
    </row>
    <row r="740">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c r="AD740" s="143"/>
      <c r="AE740" s="143"/>
      <c r="AF740" s="143"/>
      <c r="AG740" s="150"/>
    </row>
    <row r="74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c r="AD741" s="143"/>
      <c r="AE741" s="143"/>
      <c r="AF741" s="143"/>
      <c r="AG741" s="150"/>
    </row>
    <row r="742">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143"/>
      <c r="AE742" s="143"/>
      <c r="AF742" s="143"/>
      <c r="AG742" s="150"/>
    </row>
    <row r="743">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c r="AD743" s="143"/>
      <c r="AE743" s="143"/>
      <c r="AF743" s="143"/>
      <c r="AG743" s="150"/>
    </row>
    <row r="744">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143"/>
      <c r="AE744" s="143"/>
      <c r="AF744" s="143"/>
      <c r="AG744" s="150"/>
    </row>
    <row r="745">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c r="AD745" s="143"/>
      <c r="AE745" s="143"/>
      <c r="AF745" s="143"/>
      <c r="AG745" s="150"/>
    </row>
    <row r="746">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c r="AD746" s="143"/>
      <c r="AE746" s="143"/>
      <c r="AF746" s="143"/>
      <c r="AG746" s="150"/>
    </row>
    <row r="747">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c r="AD747" s="143"/>
      <c r="AE747" s="143"/>
      <c r="AF747" s="143"/>
      <c r="AG747" s="150"/>
    </row>
    <row r="748">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c r="AD748" s="143"/>
      <c r="AE748" s="143"/>
      <c r="AF748" s="143"/>
      <c r="AG748" s="150"/>
    </row>
    <row r="749">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c r="AD749" s="143"/>
      <c r="AE749" s="143"/>
      <c r="AF749" s="143"/>
      <c r="AG749" s="150"/>
    </row>
    <row r="750">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c r="AD750" s="143"/>
      <c r="AE750" s="143"/>
      <c r="AF750" s="143"/>
      <c r="AG750" s="150"/>
    </row>
    <row r="75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c r="AD751" s="143"/>
      <c r="AE751" s="143"/>
      <c r="AF751" s="143"/>
      <c r="AG751" s="150"/>
    </row>
    <row r="752">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c r="AD752" s="143"/>
      <c r="AE752" s="143"/>
      <c r="AF752" s="143"/>
      <c r="AG752" s="150"/>
    </row>
    <row r="753">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c r="AD753" s="143"/>
      <c r="AE753" s="143"/>
      <c r="AF753" s="143"/>
      <c r="AG753" s="150"/>
    </row>
    <row r="754">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c r="AD754" s="143"/>
      <c r="AE754" s="143"/>
      <c r="AF754" s="143"/>
      <c r="AG754" s="150"/>
    </row>
    <row r="755">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c r="AD755" s="143"/>
      <c r="AE755" s="143"/>
      <c r="AF755" s="143"/>
      <c r="AG755" s="150"/>
    </row>
    <row r="756">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c r="AD756" s="143"/>
      <c r="AE756" s="143"/>
      <c r="AF756" s="143"/>
      <c r="AG756" s="150"/>
    </row>
    <row r="757">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c r="AD757" s="143"/>
      <c r="AE757" s="143"/>
      <c r="AF757" s="143"/>
      <c r="AG757" s="150"/>
    </row>
    <row r="758">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c r="AD758" s="143"/>
      <c r="AE758" s="143"/>
      <c r="AF758" s="143"/>
      <c r="AG758" s="150"/>
    </row>
    <row r="759">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c r="AD759" s="143"/>
      <c r="AE759" s="143"/>
      <c r="AF759" s="143"/>
      <c r="AG759" s="150"/>
    </row>
    <row r="760">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c r="AD760" s="143"/>
      <c r="AE760" s="143"/>
      <c r="AF760" s="143"/>
      <c r="AG760" s="150"/>
    </row>
    <row r="76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c r="AD761" s="143"/>
      <c r="AE761" s="143"/>
      <c r="AF761" s="143"/>
      <c r="AG761" s="150"/>
    </row>
    <row r="762">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c r="AD762" s="143"/>
      <c r="AE762" s="143"/>
      <c r="AF762" s="143"/>
      <c r="AG762" s="150"/>
    </row>
    <row r="763">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c r="AD763" s="143"/>
      <c r="AE763" s="143"/>
      <c r="AF763" s="143"/>
      <c r="AG763" s="150"/>
    </row>
    <row r="764">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c r="AD764" s="143"/>
      <c r="AE764" s="143"/>
      <c r="AF764" s="143"/>
      <c r="AG764" s="150"/>
    </row>
    <row r="765">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c r="AD765" s="143"/>
      <c r="AE765" s="143"/>
      <c r="AF765" s="143"/>
      <c r="AG765" s="150"/>
    </row>
    <row r="766">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c r="AD766" s="143"/>
      <c r="AE766" s="143"/>
      <c r="AF766" s="143"/>
      <c r="AG766" s="150"/>
    </row>
    <row r="767">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c r="AD767" s="143"/>
      <c r="AE767" s="143"/>
      <c r="AF767" s="143"/>
      <c r="AG767" s="150"/>
    </row>
    <row r="768">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c r="AD768" s="143"/>
      <c r="AE768" s="143"/>
      <c r="AF768" s="143"/>
      <c r="AG768" s="150"/>
    </row>
    <row r="769">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c r="AD769" s="143"/>
      <c r="AE769" s="143"/>
      <c r="AF769" s="143"/>
      <c r="AG769" s="150"/>
    </row>
    <row r="770">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c r="AD770" s="143"/>
      <c r="AE770" s="143"/>
      <c r="AF770" s="143"/>
      <c r="AG770" s="150"/>
    </row>
    <row r="77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c r="AD771" s="143"/>
      <c r="AE771" s="143"/>
      <c r="AF771" s="143"/>
      <c r="AG771" s="150"/>
    </row>
    <row r="772">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c r="AD772" s="143"/>
      <c r="AE772" s="143"/>
      <c r="AF772" s="143"/>
      <c r="AG772" s="150"/>
    </row>
    <row r="773">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c r="AD773" s="143"/>
      <c r="AE773" s="143"/>
      <c r="AF773" s="143"/>
      <c r="AG773" s="150"/>
    </row>
    <row r="774">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c r="AD774" s="143"/>
      <c r="AE774" s="143"/>
      <c r="AF774" s="143"/>
      <c r="AG774" s="150"/>
    </row>
    <row r="775">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c r="AD775" s="143"/>
      <c r="AE775" s="143"/>
      <c r="AF775" s="143"/>
      <c r="AG775" s="150"/>
    </row>
    <row r="776">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143"/>
      <c r="AE776" s="143"/>
      <c r="AF776" s="143"/>
      <c r="AG776" s="150"/>
    </row>
    <row r="777">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143"/>
      <c r="AE777" s="143"/>
      <c r="AF777" s="143"/>
      <c r="AG777" s="150"/>
    </row>
    <row r="778">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c r="AD778" s="143"/>
      <c r="AE778" s="143"/>
      <c r="AF778" s="143"/>
      <c r="AG778" s="150"/>
    </row>
    <row r="779">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c r="AD779" s="143"/>
      <c r="AE779" s="143"/>
      <c r="AF779" s="143"/>
      <c r="AG779" s="150"/>
    </row>
    <row r="780">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c r="AD780" s="143"/>
      <c r="AE780" s="143"/>
      <c r="AF780" s="143"/>
      <c r="AG780" s="150"/>
    </row>
    <row r="78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c r="AD781" s="143"/>
      <c r="AE781" s="143"/>
      <c r="AF781" s="143"/>
      <c r="AG781" s="150"/>
    </row>
    <row r="782">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c r="AD782" s="143"/>
      <c r="AE782" s="143"/>
      <c r="AF782" s="143"/>
      <c r="AG782" s="150"/>
    </row>
    <row r="783">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c r="AD783" s="143"/>
      <c r="AE783" s="143"/>
      <c r="AF783" s="143"/>
      <c r="AG783" s="150"/>
    </row>
    <row r="784">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c r="AD784" s="143"/>
      <c r="AE784" s="143"/>
      <c r="AF784" s="143"/>
      <c r="AG784" s="150"/>
    </row>
    <row r="785">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c r="AD785" s="143"/>
      <c r="AE785" s="143"/>
      <c r="AF785" s="143"/>
      <c r="AG785" s="150"/>
    </row>
    <row r="786">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c r="AD786" s="143"/>
      <c r="AE786" s="143"/>
      <c r="AF786" s="143"/>
      <c r="AG786" s="150"/>
    </row>
    <row r="787">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c r="AD787" s="143"/>
      <c r="AE787" s="143"/>
      <c r="AF787" s="143"/>
      <c r="AG787" s="150"/>
    </row>
    <row r="788">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c r="AD788" s="143"/>
      <c r="AE788" s="143"/>
      <c r="AF788" s="143"/>
      <c r="AG788" s="150"/>
    </row>
    <row r="789">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c r="AD789" s="143"/>
      <c r="AE789" s="143"/>
      <c r="AF789" s="143"/>
      <c r="AG789" s="150"/>
    </row>
    <row r="790">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c r="AD790" s="143"/>
      <c r="AE790" s="143"/>
      <c r="AF790" s="143"/>
      <c r="AG790" s="150"/>
    </row>
    <row r="79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c r="AD791" s="143"/>
      <c r="AE791" s="143"/>
      <c r="AF791" s="143"/>
      <c r="AG791" s="150"/>
    </row>
    <row r="792">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c r="AD792" s="143"/>
      <c r="AE792" s="143"/>
      <c r="AF792" s="143"/>
      <c r="AG792" s="150"/>
    </row>
    <row r="793">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c r="AD793" s="143"/>
      <c r="AE793" s="143"/>
      <c r="AF793" s="143"/>
      <c r="AG793" s="150"/>
    </row>
    <row r="794">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c r="AD794" s="143"/>
      <c r="AE794" s="143"/>
      <c r="AF794" s="143"/>
      <c r="AG794" s="150"/>
    </row>
    <row r="795">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c r="AD795" s="143"/>
      <c r="AE795" s="143"/>
      <c r="AF795" s="143"/>
      <c r="AG795" s="150"/>
    </row>
    <row r="796">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c r="AD796" s="143"/>
      <c r="AE796" s="143"/>
      <c r="AF796" s="143"/>
      <c r="AG796" s="150"/>
    </row>
    <row r="797">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c r="AD797" s="143"/>
      <c r="AE797" s="143"/>
      <c r="AF797" s="143"/>
      <c r="AG797" s="150"/>
    </row>
    <row r="798">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143"/>
      <c r="AE798" s="143"/>
      <c r="AF798" s="143"/>
      <c r="AG798" s="150"/>
    </row>
    <row r="799">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c r="AD799" s="143"/>
      <c r="AE799" s="143"/>
      <c r="AF799" s="143"/>
      <c r="AG799" s="150"/>
    </row>
    <row r="800">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c r="AD800" s="143"/>
      <c r="AE800" s="143"/>
      <c r="AF800" s="143"/>
      <c r="AG800" s="150"/>
    </row>
    <row r="80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c r="AD801" s="143"/>
      <c r="AE801" s="143"/>
      <c r="AF801" s="143"/>
      <c r="AG801" s="150"/>
    </row>
    <row r="802">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c r="AD802" s="143"/>
      <c r="AE802" s="143"/>
      <c r="AF802" s="143"/>
      <c r="AG802" s="150"/>
    </row>
    <row r="803">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143"/>
      <c r="AE803" s="143"/>
      <c r="AF803" s="143"/>
      <c r="AG803" s="150"/>
    </row>
    <row r="804">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c r="AD804" s="143"/>
      <c r="AE804" s="143"/>
      <c r="AF804" s="143"/>
      <c r="AG804" s="150"/>
    </row>
    <row r="805">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c r="AD805" s="143"/>
      <c r="AE805" s="143"/>
      <c r="AF805" s="143"/>
      <c r="AG805" s="150"/>
    </row>
    <row r="806">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c r="AD806" s="143"/>
      <c r="AE806" s="143"/>
      <c r="AF806" s="143"/>
      <c r="AG806" s="150"/>
    </row>
    <row r="807">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143"/>
      <c r="AE807" s="143"/>
      <c r="AF807" s="143"/>
      <c r="AG807" s="150"/>
    </row>
    <row r="808">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c r="AD808" s="143"/>
      <c r="AE808" s="143"/>
      <c r="AF808" s="143"/>
      <c r="AG808" s="150"/>
    </row>
    <row r="809">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c r="AD809" s="143"/>
      <c r="AE809" s="143"/>
      <c r="AF809" s="143"/>
      <c r="AG809" s="150"/>
    </row>
    <row r="810">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c r="AD810" s="143"/>
      <c r="AE810" s="143"/>
      <c r="AF810" s="143"/>
      <c r="AG810" s="150"/>
    </row>
    <row r="81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c r="AD811" s="143"/>
      <c r="AE811" s="143"/>
      <c r="AF811" s="143"/>
      <c r="AG811" s="150"/>
    </row>
    <row r="812">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c r="AD812" s="143"/>
      <c r="AE812" s="143"/>
      <c r="AF812" s="143"/>
      <c r="AG812" s="150"/>
    </row>
    <row r="813">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c r="AD813" s="143"/>
      <c r="AE813" s="143"/>
      <c r="AF813" s="143"/>
      <c r="AG813" s="150"/>
    </row>
    <row r="814">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c r="AD814" s="143"/>
      <c r="AE814" s="143"/>
      <c r="AF814" s="143"/>
      <c r="AG814" s="150"/>
    </row>
    <row r="815">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c r="AD815" s="143"/>
      <c r="AE815" s="143"/>
      <c r="AF815" s="143"/>
      <c r="AG815" s="150"/>
    </row>
    <row r="816">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c r="AD816" s="143"/>
      <c r="AE816" s="143"/>
      <c r="AF816" s="143"/>
      <c r="AG816" s="150"/>
    </row>
    <row r="817">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c r="AD817" s="143"/>
      <c r="AE817" s="143"/>
      <c r="AF817" s="143"/>
      <c r="AG817" s="150"/>
    </row>
    <row r="818">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c r="AD818" s="143"/>
      <c r="AE818" s="143"/>
      <c r="AF818" s="143"/>
      <c r="AG818" s="150"/>
    </row>
    <row r="819">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c r="AD819" s="143"/>
      <c r="AE819" s="143"/>
      <c r="AF819" s="143"/>
      <c r="AG819" s="150"/>
    </row>
    <row r="820">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c r="AD820" s="143"/>
      <c r="AE820" s="143"/>
      <c r="AF820" s="143"/>
      <c r="AG820" s="150"/>
    </row>
    <row r="82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c r="AD821" s="143"/>
      <c r="AE821" s="143"/>
      <c r="AF821" s="143"/>
      <c r="AG821" s="150"/>
    </row>
    <row r="822">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c r="AD822" s="143"/>
      <c r="AE822" s="143"/>
      <c r="AF822" s="143"/>
      <c r="AG822" s="150"/>
    </row>
    <row r="823">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c r="AD823" s="143"/>
      <c r="AE823" s="143"/>
      <c r="AF823" s="143"/>
      <c r="AG823" s="150"/>
    </row>
    <row r="824">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c r="AD824" s="143"/>
      <c r="AE824" s="143"/>
      <c r="AF824" s="143"/>
      <c r="AG824" s="150"/>
    </row>
    <row r="825">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c r="AD825" s="143"/>
      <c r="AE825" s="143"/>
      <c r="AF825" s="143"/>
      <c r="AG825" s="150"/>
    </row>
    <row r="826">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c r="AD826" s="143"/>
      <c r="AE826" s="143"/>
      <c r="AF826" s="143"/>
      <c r="AG826" s="150"/>
    </row>
    <row r="827">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c r="AD827" s="143"/>
      <c r="AE827" s="143"/>
      <c r="AF827" s="143"/>
      <c r="AG827" s="150"/>
    </row>
    <row r="828">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c r="AD828" s="143"/>
      <c r="AE828" s="143"/>
      <c r="AF828" s="143"/>
      <c r="AG828" s="150"/>
    </row>
    <row r="829">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c r="AD829" s="143"/>
      <c r="AE829" s="143"/>
      <c r="AF829" s="143"/>
      <c r="AG829" s="150"/>
    </row>
    <row r="830">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c r="AD830" s="143"/>
      <c r="AE830" s="143"/>
      <c r="AF830" s="143"/>
      <c r="AG830" s="150"/>
    </row>
    <row r="83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c r="AD831" s="143"/>
      <c r="AE831" s="143"/>
      <c r="AF831" s="143"/>
      <c r="AG831" s="150"/>
    </row>
    <row r="832">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c r="AD832" s="143"/>
      <c r="AE832" s="143"/>
      <c r="AF832" s="143"/>
      <c r="AG832" s="150"/>
    </row>
    <row r="833">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c r="AD833" s="143"/>
      <c r="AE833" s="143"/>
      <c r="AF833" s="143"/>
      <c r="AG833" s="150"/>
    </row>
    <row r="834">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c r="AD834" s="143"/>
      <c r="AE834" s="143"/>
      <c r="AF834" s="143"/>
      <c r="AG834" s="150"/>
    </row>
    <row r="835">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c r="AD835" s="143"/>
      <c r="AE835" s="143"/>
      <c r="AF835" s="143"/>
      <c r="AG835" s="150"/>
    </row>
    <row r="836">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c r="AD836" s="143"/>
      <c r="AE836" s="143"/>
      <c r="AF836" s="143"/>
      <c r="AG836" s="150"/>
    </row>
    <row r="837">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c r="AD837" s="143"/>
      <c r="AE837" s="143"/>
      <c r="AF837" s="143"/>
      <c r="AG837" s="150"/>
    </row>
    <row r="838">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c r="AD838" s="143"/>
      <c r="AE838" s="143"/>
      <c r="AF838" s="143"/>
      <c r="AG838" s="150"/>
    </row>
    <row r="839">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c r="AD839" s="143"/>
      <c r="AE839" s="143"/>
      <c r="AF839" s="143"/>
      <c r="AG839" s="150"/>
    </row>
    <row r="840">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c r="AD840" s="143"/>
      <c r="AE840" s="143"/>
      <c r="AF840" s="143"/>
      <c r="AG840" s="150"/>
    </row>
    <row r="84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c r="AB841" s="143"/>
      <c r="AC841" s="143"/>
      <c r="AD841" s="143"/>
      <c r="AE841" s="143"/>
      <c r="AF841" s="143"/>
      <c r="AG841" s="150"/>
    </row>
    <row r="842">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c r="AB842" s="143"/>
      <c r="AC842" s="143"/>
      <c r="AD842" s="143"/>
      <c r="AE842" s="143"/>
      <c r="AF842" s="143"/>
      <c r="AG842" s="150"/>
    </row>
    <row r="843">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c r="AB843" s="143"/>
      <c r="AC843" s="143"/>
      <c r="AD843" s="143"/>
      <c r="AE843" s="143"/>
      <c r="AF843" s="143"/>
      <c r="AG843" s="150"/>
    </row>
    <row r="844">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c r="AB844" s="143"/>
      <c r="AC844" s="143"/>
      <c r="AD844" s="143"/>
      <c r="AE844" s="143"/>
      <c r="AF844" s="143"/>
      <c r="AG844" s="150"/>
    </row>
    <row r="845">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c r="AB845" s="143"/>
      <c r="AC845" s="143"/>
      <c r="AD845" s="143"/>
      <c r="AE845" s="143"/>
      <c r="AF845" s="143"/>
      <c r="AG845" s="150"/>
    </row>
    <row r="846">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c r="AB846" s="143"/>
      <c r="AC846" s="143"/>
      <c r="AD846" s="143"/>
      <c r="AE846" s="143"/>
      <c r="AF846" s="143"/>
      <c r="AG846" s="150"/>
    </row>
    <row r="847">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c r="AB847" s="143"/>
      <c r="AC847" s="143"/>
      <c r="AD847" s="143"/>
      <c r="AE847" s="143"/>
      <c r="AF847" s="143"/>
      <c r="AG847" s="150"/>
    </row>
    <row r="848">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c r="AB848" s="143"/>
      <c r="AC848" s="143"/>
      <c r="AD848" s="143"/>
      <c r="AE848" s="143"/>
      <c r="AF848" s="143"/>
      <c r="AG848" s="150"/>
    </row>
    <row r="849">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c r="AB849" s="143"/>
      <c r="AC849" s="143"/>
      <c r="AD849" s="143"/>
      <c r="AE849" s="143"/>
      <c r="AF849" s="143"/>
      <c r="AG849" s="150"/>
    </row>
    <row r="850">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c r="AB850" s="143"/>
      <c r="AC850" s="143"/>
      <c r="AD850" s="143"/>
      <c r="AE850" s="143"/>
      <c r="AF850" s="143"/>
      <c r="AG850" s="150"/>
    </row>
    <row r="85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c r="AB851" s="143"/>
      <c r="AC851" s="143"/>
      <c r="AD851" s="143"/>
      <c r="AE851" s="143"/>
      <c r="AF851" s="143"/>
      <c r="AG851" s="150"/>
    </row>
    <row r="852">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c r="AB852" s="143"/>
      <c r="AC852" s="143"/>
      <c r="AD852" s="143"/>
      <c r="AE852" s="143"/>
      <c r="AF852" s="143"/>
      <c r="AG852" s="150"/>
    </row>
    <row r="853">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c r="AB853" s="143"/>
      <c r="AC853" s="143"/>
      <c r="AD853" s="143"/>
      <c r="AE853" s="143"/>
      <c r="AF853" s="143"/>
      <c r="AG853" s="150"/>
    </row>
    <row r="854">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c r="AB854" s="143"/>
      <c r="AC854" s="143"/>
      <c r="AD854" s="143"/>
      <c r="AE854" s="143"/>
      <c r="AF854" s="143"/>
      <c r="AG854" s="150"/>
    </row>
    <row r="855">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c r="AB855" s="143"/>
      <c r="AC855" s="143"/>
      <c r="AD855" s="143"/>
      <c r="AE855" s="143"/>
      <c r="AF855" s="143"/>
      <c r="AG855" s="150"/>
    </row>
    <row r="856">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c r="AB856" s="143"/>
      <c r="AC856" s="143"/>
      <c r="AD856" s="143"/>
      <c r="AE856" s="143"/>
      <c r="AF856" s="143"/>
      <c r="AG856" s="150"/>
    </row>
    <row r="857">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c r="AB857" s="143"/>
      <c r="AC857" s="143"/>
      <c r="AD857" s="143"/>
      <c r="AE857" s="143"/>
      <c r="AF857" s="143"/>
      <c r="AG857" s="150"/>
    </row>
    <row r="858">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c r="AB858" s="143"/>
      <c r="AC858" s="143"/>
      <c r="AD858" s="143"/>
      <c r="AE858" s="143"/>
      <c r="AF858" s="143"/>
      <c r="AG858" s="150"/>
    </row>
    <row r="859">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c r="AB859" s="143"/>
      <c r="AC859" s="143"/>
      <c r="AD859" s="143"/>
      <c r="AE859" s="143"/>
      <c r="AF859" s="143"/>
      <c r="AG859" s="150"/>
    </row>
    <row r="860">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c r="AB860" s="143"/>
      <c r="AC860" s="143"/>
      <c r="AD860" s="143"/>
      <c r="AE860" s="143"/>
      <c r="AF860" s="143"/>
      <c r="AG860" s="150"/>
    </row>
    <row r="86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c r="AD861" s="143"/>
      <c r="AE861" s="143"/>
      <c r="AF861" s="143"/>
      <c r="AG861" s="150"/>
    </row>
    <row r="862">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c r="AB862" s="143"/>
      <c r="AC862" s="143"/>
      <c r="AD862" s="143"/>
      <c r="AE862" s="143"/>
      <c r="AF862" s="143"/>
      <c r="AG862" s="150"/>
    </row>
    <row r="863">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c r="AB863" s="143"/>
      <c r="AC863" s="143"/>
      <c r="AD863" s="143"/>
      <c r="AE863" s="143"/>
      <c r="AF863" s="143"/>
      <c r="AG863" s="150"/>
    </row>
    <row r="864">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c r="AB864" s="143"/>
      <c r="AC864" s="143"/>
      <c r="AD864" s="143"/>
      <c r="AE864" s="143"/>
      <c r="AF864" s="143"/>
      <c r="AG864" s="150"/>
    </row>
    <row r="865">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c r="AB865" s="143"/>
      <c r="AC865" s="143"/>
      <c r="AD865" s="143"/>
      <c r="AE865" s="143"/>
      <c r="AF865" s="143"/>
      <c r="AG865" s="150"/>
    </row>
    <row r="866">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c r="AB866" s="143"/>
      <c r="AC866" s="143"/>
      <c r="AD866" s="143"/>
      <c r="AE866" s="143"/>
      <c r="AF866" s="143"/>
      <c r="AG866" s="150"/>
    </row>
    <row r="867">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c r="AB867" s="143"/>
      <c r="AC867" s="143"/>
      <c r="AD867" s="143"/>
      <c r="AE867" s="143"/>
      <c r="AF867" s="143"/>
      <c r="AG867" s="150"/>
    </row>
    <row r="868">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c r="AD868" s="143"/>
      <c r="AE868" s="143"/>
      <c r="AF868" s="143"/>
      <c r="AG868" s="150"/>
    </row>
    <row r="869">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c r="AB869" s="143"/>
      <c r="AC869" s="143"/>
      <c r="AD869" s="143"/>
      <c r="AE869" s="143"/>
      <c r="AF869" s="143"/>
      <c r="AG869" s="150"/>
    </row>
    <row r="870">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c r="AB870" s="143"/>
      <c r="AC870" s="143"/>
      <c r="AD870" s="143"/>
      <c r="AE870" s="143"/>
      <c r="AF870" s="143"/>
      <c r="AG870" s="150"/>
    </row>
    <row r="87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c r="AB871" s="143"/>
      <c r="AC871" s="143"/>
      <c r="AD871" s="143"/>
      <c r="AE871" s="143"/>
      <c r="AF871" s="143"/>
      <c r="AG871" s="150"/>
    </row>
    <row r="872">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c r="AB872" s="143"/>
      <c r="AC872" s="143"/>
      <c r="AD872" s="143"/>
      <c r="AE872" s="143"/>
      <c r="AF872" s="143"/>
      <c r="AG872" s="150"/>
    </row>
    <row r="873">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c r="AB873" s="143"/>
      <c r="AC873" s="143"/>
      <c r="AD873" s="143"/>
      <c r="AE873" s="143"/>
      <c r="AF873" s="143"/>
      <c r="AG873" s="150"/>
    </row>
    <row r="874">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c r="AB874" s="143"/>
      <c r="AC874" s="143"/>
      <c r="AD874" s="143"/>
      <c r="AE874" s="143"/>
      <c r="AF874" s="143"/>
      <c r="AG874" s="150"/>
    </row>
    <row r="875">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c r="AB875" s="143"/>
      <c r="AC875" s="143"/>
      <c r="AD875" s="143"/>
      <c r="AE875" s="143"/>
      <c r="AF875" s="143"/>
      <c r="AG875" s="150"/>
    </row>
    <row r="876">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c r="AD876" s="143"/>
      <c r="AE876" s="143"/>
      <c r="AF876" s="143"/>
      <c r="AG876" s="150"/>
    </row>
    <row r="877">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c r="AB877" s="143"/>
      <c r="AC877" s="143"/>
      <c r="AD877" s="143"/>
      <c r="AE877" s="143"/>
      <c r="AF877" s="143"/>
      <c r="AG877" s="150"/>
    </row>
    <row r="878">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c r="AB878" s="143"/>
      <c r="AC878" s="143"/>
      <c r="AD878" s="143"/>
      <c r="AE878" s="143"/>
      <c r="AF878" s="143"/>
      <c r="AG878" s="150"/>
    </row>
    <row r="879">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c r="AB879" s="143"/>
      <c r="AC879" s="143"/>
      <c r="AD879" s="143"/>
      <c r="AE879" s="143"/>
      <c r="AF879" s="143"/>
      <c r="AG879" s="150"/>
    </row>
    <row r="880">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c r="AB880" s="143"/>
      <c r="AC880" s="143"/>
      <c r="AD880" s="143"/>
      <c r="AE880" s="143"/>
      <c r="AF880" s="143"/>
      <c r="AG880" s="150"/>
    </row>
    <row r="88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c r="AB881" s="143"/>
      <c r="AC881" s="143"/>
      <c r="AD881" s="143"/>
      <c r="AE881" s="143"/>
      <c r="AF881" s="143"/>
      <c r="AG881" s="150"/>
    </row>
    <row r="882">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c r="AB882" s="143"/>
      <c r="AC882" s="143"/>
      <c r="AD882" s="143"/>
      <c r="AE882" s="143"/>
      <c r="AF882" s="143"/>
      <c r="AG882" s="150"/>
    </row>
    <row r="883">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c r="AB883" s="143"/>
      <c r="AC883" s="143"/>
      <c r="AD883" s="143"/>
      <c r="AE883" s="143"/>
      <c r="AF883" s="143"/>
      <c r="AG883" s="150"/>
    </row>
    <row r="884">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c r="AB884" s="143"/>
      <c r="AC884" s="143"/>
      <c r="AD884" s="143"/>
      <c r="AE884" s="143"/>
      <c r="AF884" s="143"/>
      <c r="AG884" s="150"/>
    </row>
    <row r="885">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c r="AB885" s="143"/>
      <c r="AC885" s="143"/>
      <c r="AD885" s="143"/>
      <c r="AE885" s="143"/>
      <c r="AF885" s="143"/>
      <c r="AG885" s="150"/>
    </row>
    <row r="886">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c r="AB886" s="143"/>
      <c r="AC886" s="143"/>
      <c r="AD886" s="143"/>
      <c r="AE886" s="143"/>
      <c r="AF886" s="143"/>
      <c r="AG886" s="150"/>
    </row>
    <row r="887">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c r="AB887" s="143"/>
      <c r="AC887" s="143"/>
      <c r="AD887" s="143"/>
      <c r="AE887" s="143"/>
      <c r="AF887" s="143"/>
      <c r="AG887" s="150"/>
    </row>
    <row r="888">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c r="AB888" s="143"/>
      <c r="AC888" s="143"/>
      <c r="AD888" s="143"/>
      <c r="AE888" s="143"/>
      <c r="AF888" s="143"/>
      <c r="AG888" s="150"/>
    </row>
    <row r="889">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c r="AB889" s="143"/>
      <c r="AC889" s="143"/>
      <c r="AD889" s="143"/>
      <c r="AE889" s="143"/>
      <c r="AF889" s="143"/>
      <c r="AG889" s="150"/>
    </row>
    <row r="890">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c r="AB890" s="143"/>
      <c r="AC890" s="143"/>
      <c r="AD890" s="143"/>
      <c r="AE890" s="143"/>
      <c r="AF890" s="143"/>
      <c r="AG890" s="150"/>
    </row>
    <row r="89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c r="AB891" s="143"/>
      <c r="AC891" s="143"/>
      <c r="AD891" s="143"/>
      <c r="AE891" s="143"/>
      <c r="AF891" s="143"/>
      <c r="AG891" s="150"/>
    </row>
    <row r="892">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c r="AB892" s="143"/>
      <c r="AC892" s="143"/>
      <c r="AD892" s="143"/>
      <c r="AE892" s="143"/>
      <c r="AF892" s="143"/>
      <c r="AG892" s="150"/>
    </row>
    <row r="893">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c r="AB893" s="143"/>
      <c r="AC893" s="143"/>
      <c r="AD893" s="143"/>
      <c r="AE893" s="143"/>
      <c r="AF893" s="143"/>
      <c r="AG893" s="150"/>
    </row>
    <row r="894">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c r="AB894" s="143"/>
      <c r="AC894" s="143"/>
      <c r="AD894" s="143"/>
      <c r="AE894" s="143"/>
      <c r="AF894" s="143"/>
      <c r="AG894" s="150"/>
    </row>
    <row r="895">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c r="AB895" s="143"/>
      <c r="AC895" s="143"/>
      <c r="AD895" s="143"/>
      <c r="AE895" s="143"/>
      <c r="AF895" s="143"/>
      <c r="AG895" s="150"/>
    </row>
    <row r="896">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c r="AB896" s="143"/>
      <c r="AC896" s="143"/>
      <c r="AD896" s="143"/>
      <c r="AE896" s="143"/>
      <c r="AF896" s="143"/>
      <c r="AG896" s="150"/>
    </row>
    <row r="897">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c r="AB897" s="143"/>
      <c r="AC897" s="143"/>
      <c r="AD897" s="143"/>
      <c r="AE897" s="143"/>
      <c r="AF897" s="143"/>
      <c r="AG897" s="150"/>
    </row>
    <row r="898">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c r="AB898" s="143"/>
      <c r="AC898" s="143"/>
      <c r="AD898" s="143"/>
      <c r="AE898" s="143"/>
      <c r="AF898" s="143"/>
      <c r="AG898" s="150"/>
    </row>
    <row r="899">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c r="AB899" s="143"/>
      <c r="AC899" s="143"/>
      <c r="AD899" s="143"/>
      <c r="AE899" s="143"/>
      <c r="AF899" s="143"/>
      <c r="AG899" s="150"/>
    </row>
    <row r="900">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c r="AB900" s="143"/>
      <c r="AC900" s="143"/>
      <c r="AD900" s="143"/>
      <c r="AE900" s="143"/>
      <c r="AF900" s="143"/>
      <c r="AG900" s="150"/>
    </row>
    <row r="90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c r="AB901" s="143"/>
      <c r="AC901" s="143"/>
      <c r="AD901" s="143"/>
      <c r="AE901" s="143"/>
      <c r="AF901" s="143"/>
      <c r="AG901" s="150"/>
    </row>
    <row r="902">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c r="AB902" s="143"/>
      <c r="AC902" s="143"/>
      <c r="AD902" s="143"/>
      <c r="AE902" s="143"/>
      <c r="AF902" s="143"/>
      <c r="AG902" s="150"/>
    </row>
    <row r="903">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c r="AB903" s="143"/>
      <c r="AC903" s="143"/>
      <c r="AD903" s="143"/>
      <c r="AE903" s="143"/>
      <c r="AF903" s="143"/>
      <c r="AG903" s="150"/>
    </row>
    <row r="904">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c r="AB904" s="143"/>
      <c r="AC904" s="143"/>
      <c r="AD904" s="143"/>
      <c r="AE904" s="143"/>
      <c r="AF904" s="143"/>
      <c r="AG904" s="150"/>
    </row>
    <row r="905">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c r="AB905" s="143"/>
      <c r="AC905" s="143"/>
      <c r="AD905" s="143"/>
      <c r="AE905" s="143"/>
      <c r="AF905" s="143"/>
      <c r="AG905" s="150"/>
    </row>
    <row r="906">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c r="AB906" s="143"/>
      <c r="AC906" s="143"/>
      <c r="AD906" s="143"/>
      <c r="AE906" s="143"/>
      <c r="AF906" s="143"/>
      <c r="AG906" s="150"/>
    </row>
    <row r="907">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c r="AB907" s="143"/>
      <c r="AC907" s="143"/>
      <c r="AD907" s="143"/>
      <c r="AE907" s="143"/>
      <c r="AF907" s="143"/>
      <c r="AG907" s="150"/>
    </row>
    <row r="908">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c r="AB908" s="143"/>
      <c r="AC908" s="143"/>
      <c r="AD908" s="143"/>
      <c r="AE908" s="143"/>
      <c r="AF908" s="143"/>
      <c r="AG908" s="150"/>
    </row>
    <row r="909">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c r="AB909" s="143"/>
      <c r="AC909" s="143"/>
      <c r="AD909" s="143"/>
      <c r="AE909" s="143"/>
      <c r="AF909" s="143"/>
      <c r="AG909" s="150"/>
    </row>
    <row r="910">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c r="AB910" s="143"/>
      <c r="AC910" s="143"/>
      <c r="AD910" s="143"/>
      <c r="AE910" s="143"/>
      <c r="AF910" s="143"/>
      <c r="AG910" s="150"/>
    </row>
    <row r="91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c r="AB911" s="143"/>
      <c r="AC911" s="143"/>
      <c r="AD911" s="143"/>
      <c r="AE911" s="143"/>
      <c r="AF911" s="143"/>
      <c r="AG911" s="150"/>
    </row>
    <row r="912">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c r="AB912" s="143"/>
      <c r="AC912" s="143"/>
      <c r="AD912" s="143"/>
      <c r="AE912" s="143"/>
      <c r="AF912" s="143"/>
      <c r="AG912" s="150"/>
    </row>
    <row r="913">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c r="AB913" s="143"/>
      <c r="AC913" s="143"/>
      <c r="AD913" s="143"/>
      <c r="AE913" s="143"/>
      <c r="AF913" s="143"/>
      <c r="AG913" s="150"/>
    </row>
    <row r="914">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c r="AB914" s="143"/>
      <c r="AC914" s="143"/>
      <c r="AD914" s="143"/>
      <c r="AE914" s="143"/>
      <c r="AF914" s="143"/>
      <c r="AG914" s="150"/>
    </row>
    <row r="915">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c r="AB915" s="143"/>
      <c r="AC915" s="143"/>
      <c r="AD915" s="143"/>
      <c r="AE915" s="143"/>
      <c r="AF915" s="143"/>
      <c r="AG915" s="150"/>
    </row>
    <row r="916">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c r="AB916" s="143"/>
      <c r="AC916" s="143"/>
      <c r="AD916" s="143"/>
      <c r="AE916" s="143"/>
      <c r="AF916" s="143"/>
      <c r="AG916" s="150"/>
    </row>
    <row r="917">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c r="AB917" s="143"/>
      <c r="AC917" s="143"/>
      <c r="AD917" s="143"/>
      <c r="AE917" s="143"/>
      <c r="AF917" s="143"/>
      <c r="AG917" s="150"/>
    </row>
    <row r="918">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c r="AB918" s="143"/>
      <c r="AC918" s="143"/>
      <c r="AD918" s="143"/>
      <c r="AE918" s="143"/>
      <c r="AF918" s="143"/>
      <c r="AG918" s="150"/>
    </row>
    <row r="919">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c r="AB919" s="143"/>
      <c r="AC919" s="143"/>
      <c r="AD919" s="143"/>
      <c r="AE919" s="143"/>
      <c r="AF919" s="143"/>
      <c r="AG919" s="150"/>
    </row>
    <row r="920">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c r="AB920" s="143"/>
      <c r="AC920" s="143"/>
      <c r="AD920" s="143"/>
      <c r="AE920" s="143"/>
      <c r="AF920" s="143"/>
      <c r="AG920" s="150"/>
    </row>
    <row r="92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c r="AB921" s="143"/>
      <c r="AC921" s="143"/>
      <c r="AD921" s="143"/>
      <c r="AE921" s="143"/>
      <c r="AF921" s="143"/>
      <c r="AG921" s="150"/>
    </row>
    <row r="922">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c r="AB922" s="143"/>
      <c r="AC922" s="143"/>
      <c r="AD922" s="143"/>
      <c r="AE922" s="143"/>
      <c r="AF922" s="143"/>
      <c r="AG922" s="150"/>
    </row>
    <row r="923">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c r="AB923" s="143"/>
      <c r="AC923" s="143"/>
      <c r="AD923" s="143"/>
      <c r="AE923" s="143"/>
      <c r="AF923" s="143"/>
      <c r="AG923" s="150"/>
    </row>
    <row r="924">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c r="AB924" s="143"/>
      <c r="AC924" s="143"/>
      <c r="AD924" s="143"/>
      <c r="AE924" s="143"/>
      <c r="AF924" s="143"/>
      <c r="AG924" s="150"/>
    </row>
    <row r="925">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c r="AB925" s="143"/>
      <c r="AC925" s="143"/>
      <c r="AD925" s="143"/>
      <c r="AE925" s="143"/>
      <c r="AF925" s="143"/>
      <c r="AG925" s="150"/>
    </row>
    <row r="926">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c r="AB926" s="143"/>
      <c r="AC926" s="143"/>
      <c r="AD926" s="143"/>
      <c r="AE926" s="143"/>
      <c r="AF926" s="143"/>
      <c r="AG926" s="150"/>
    </row>
    <row r="927">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c r="AB927" s="143"/>
      <c r="AC927" s="143"/>
      <c r="AD927" s="143"/>
      <c r="AE927" s="143"/>
      <c r="AF927" s="143"/>
      <c r="AG927" s="150"/>
    </row>
    <row r="928">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c r="AB928" s="143"/>
      <c r="AC928" s="143"/>
      <c r="AD928" s="143"/>
      <c r="AE928" s="143"/>
      <c r="AF928" s="143"/>
      <c r="AG928" s="150"/>
    </row>
    <row r="929">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c r="AB929" s="143"/>
      <c r="AC929" s="143"/>
      <c r="AD929" s="143"/>
      <c r="AE929" s="143"/>
      <c r="AF929" s="143"/>
      <c r="AG929" s="150"/>
    </row>
    <row r="930">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c r="AB930" s="143"/>
      <c r="AC930" s="143"/>
      <c r="AD930" s="143"/>
      <c r="AE930" s="143"/>
      <c r="AF930" s="143"/>
      <c r="AG930" s="150"/>
    </row>
    <row r="93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c r="AB931" s="143"/>
      <c r="AC931" s="143"/>
      <c r="AD931" s="143"/>
      <c r="AE931" s="143"/>
      <c r="AF931" s="143"/>
      <c r="AG931" s="150"/>
    </row>
    <row r="932">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c r="AB932" s="143"/>
      <c r="AC932" s="143"/>
      <c r="AD932" s="143"/>
      <c r="AE932" s="143"/>
      <c r="AF932" s="143"/>
      <c r="AG932" s="150"/>
    </row>
    <row r="933">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c r="AB933" s="143"/>
      <c r="AC933" s="143"/>
      <c r="AD933" s="143"/>
      <c r="AE933" s="143"/>
      <c r="AF933" s="143"/>
      <c r="AG933" s="150"/>
    </row>
    <row r="934">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c r="AB934" s="143"/>
      <c r="AC934" s="143"/>
      <c r="AD934" s="143"/>
      <c r="AE934" s="143"/>
      <c r="AF934" s="143"/>
      <c r="AG934" s="150"/>
    </row>
    <row r="935">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c r="AB935" s="143"/>
      <c r="AC935" s="143"/>
      <c r="AD935" s="143"/>
      <c r="AE935" s="143"/>
      <c r="AF935" s="143"/>
      <c r="AG935" s="150"/>
    </row>
    <row r="936">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c r="AB936" s="143"/>
      <c r="AC936" s="143"/>
      <c r="AD936" s="143"/>
      <c r="AE936" s="143"/>
      <c r="AF936" s="143"/>
      <c r="AG936" s="150"/>
    </row>
    <row r="937">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c r="AB937" s="143"/>
      <c r="AC937" s="143"/>
      <c r="AD937" s="143"/>
      <c r="AE937" s="143"/>
      <c r="AF937" s="143"/>
      <c r="AG937" s="150"/>
    </row>
    <row r="938">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c r="AB938" s="143"/>
      <c r="AC938" s="143"/>
      <c r="AD938" s="143"/>
      <c r="AE938" s="143"/>
      <c r="AF938" s="143"/>
      <c r="AG938" s="150"/>
    </row>
    <row r="939">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c r="AB939" s="143"/>
      <c r="AC939" s="143"/>
      <c r="AD939" s="143"/>
      <c r="AE939" s="143"/>
      <c r="AF939" s="143"/>
      <c r="AG939" s="150"/>
    </row>
    <row r="940">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c r="AB940" s="143"/>
      <c r="AC940" s="143"/>
      <c r="AD940" s="143"/>
      <c r="AE940" s="143"/>
      <c r="AF940" s="143"/>
      <c r="AG940" s="150"/>
    </row>
    <row r="94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c r="AB941" s="143"/>
      <c r="AC941" s="143"/>
      <c r="AD941" s="143"/>
      <c r="AE941" s="143"/>
      <c r="AF941" s="143"/>
      <c r="AG941" s="150"/>
    </row>
    <row r="942">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c r="AB942" s="143"/>
      <c r="AC942" s="143"/>
      <c r="AD942" s="143"/>
      <c r="AE942" s="143"/>
      <c r="AF942" s="143"/>
      <c r="AG942" s="150"/>
    </row>
    <row r="943">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c r="AB943" s="143"/>
      <c r="AC943" s="143"/>
      <c r="AD943" s="143"/>
      <c r="AE943" s="143"/>
      <c r="AF943" s="143"/>
      <c r="AG943" s="150"/>
    </row>
    <row r="944">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c r="AB944" s="143"/>
      <c r="AC944" s="143"/>
      <c r="AD944" s="143"/>
      <c r="AE944" s="143"/>
      <c r="AF944" s="143"/>
      <c r="AG944" s="150"/>
    </row>
    <row r="945">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c r="AB945" s="143"/>
      <c r="AC945" s="143"/>
      <c r="AD945" s="143"/>
      <c r="AE945" s="143"/>
      <c r="AF945" s="143"/>
      <c r="AG945" s="150"/>
    </row>
    <row r="946">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c r="AB946" s="143"/>
      <c r="AC946" s="143"/>
      <c r="AD946" s="143"/>
      <c r="AE946" s="143"/>
      <c r="AF946" s="143"/>
      <c r="AG946" s="150"/>
    </row>
    <row r="947">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c r="AB947" s="143"/>
      <c r="AC947" s="143"/>
      <c r="AD947" s="143"/>
      <c r="AE947" s="143"/>
      <c r="AF947" s="143"/>
      <c r="AG947" s="150"/>
    </row>
    <row r="948">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c r="AB948" s="143"/>
      <c r="AC948" s="143"/>
      <c r="AD948" s="143"/>
      <c r="AE948" s="143"/>
      <c r="AF948" s="143"/>
      <c r="AG948" s="150"/>
    </row>
    <row r="949">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c r="AB949" s="143"/>
      <c r="AC949" s="143"/>
      <c r="AD949" s="143"/>
      <c r="AE949" s="143"/>
      <c r="AF949" s="143"/>
      <c r="AG949" s="150"/>
    </row>
    <row r="950">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c r="AB950" s="143"/>
      <c r="AC950" s="143"/>
      <c r="AD950" s="143"/>
      <c r="AE950" s="143"/>
      <c r="AF950" s="143"/>
      <c r="AG950" s="150"/>
    </row>
    <row r="95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c r="AB951" s="143"/>
      <c r="AC951" s="143"/>
      <c r="AD951" s="143"/>
      <c r="AE951" s="143"/>
      <c r="AF951" s="143"/>
      <c r="AG951" s="150"/>
    </row>
    <row r="952">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c r="AB952" s="143"/>
      <c r="AC952" s="143"/>
      <c r="AD952" s="143"/>
      <c r="AE952" s="143"/>
      <c r="AF952" s="143"/>
      <c r="AG952" s="150"/>
    </row>
    <row r="953">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c r="AB953" s="143"/>
      <c r="AC953" s="143"/>
      <c r="AD953" s="143"/>
      <c r="AE953" s="143"/>
      <c r="AF953" s="143"/>
      <c r="AG953" s="150"/>
    </row>
    <row r="954">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c r="AB954" s="143"/>
      <c r="AC954" s="143"/>
      <c r="AD954" s="143"/>
      <c r="AE954" s="143"/>
      <c r="AF954" s="143"/>
      <c r="AG954" s="150"/>
    </row>
    <row r="955">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c r="AB955" s="143"/>
      <c r="AC955" s="143"/>
      <c r="AD955" s="143"/>
      <c r="AE955" s="143"/>
      <c r="AF955" s="143"/>
      <c r="AG955" s="150"/>
    </row>
    <row r="956">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c r="AB956" s="143"/>
      <c r="AC956" s="143"/>
      <c r="AD956" s="143"/>
      <c r="AE956" s="143"/>
      <c r="AF956" s="143"/>
      <c r="AG956" s="150"/>
    </row>
    <row r="957">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c r="AB957" s="143"/>
      <c r="AC957" s="143"/>
      <c r="AD957" s="143"/>
      <c r="AE957" s="143"/>
      <c r="AF957" s="143"/>
      <c r="AG957" s="150"/>
    </row>
    <row r="958">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c r="AB958" s="143"/>
      <c r="AC958" s="143"/>
      <c r="AD958" s="143"/>
      <c r="AE958" s="143"/>
      <c r="AF958" s="143"/>
      <c r="AG958" s="150"/>
    </row>
    <row r="959">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c r="AB959" s="143"/>
      <c r="AC959" s="143"/>
      <c r="AD959" s="143"/>
      <c r="AE959" s="143"/>
      <c r="AF959" s="143"/>
      <c r="AG959" s="150"/>
    </row>
    <row r="960">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c r="AB960" s="143"/>
      <c r="AC960" s="143"/>
      <c r="AD960" s="143"/>
      <c r="AE960" s="143"/>
      <c r="AF960" s="143"/>
      <c r="AG960" s="150"/>
    </row>
    <row r="96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c r="AB961" s="143"/>
      <c r="AC961" s="143"/>
      <c r="AD961" s="143"/>
      <c r="AE961" s="143"/>
      <c r="AF961" s="143"/>
      <c r="AG961" s="150"/>
    </row>
    <row r="962">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c r="AB962" s="143"/>
      <c r="AC962" s="143"/>
      <c r="AD962" s="143"/>
      <c r="AE962" s="143"/>
      <c r="AF962" s="143"/>
      <c r="AG962" s="150"/>
    </row>
    <row r="963">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c r="AB963" s="143"/>
      <c r="AC963" s="143"/>
      <c r="AD963" s="143"/>
      <c r="AE963" s="143"/>
      <c r="AF963" s="143"/>
      <c r="AG963" s="150"/>
    </row>
    <row r="964">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c r="AB964" s="143"/>
      <c r="AC964" s="143"/>
      <c r="AD964" s="143"/>
      <c r="AE964" s="143"/>
      <c r="AF964" s="143"/>
      <c r="AG964" s="150"/>
    </row>
    <row r="965">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c r="AB965" s="143"/>
      <c r="AC965" s="143"/>
      <c r="AD965" s="143"/>
      <c r="AE965" s="143"/>
      <c r="AF965" s="143"/>
      <c r="AG965" s="150"/>
    </row>
    <row r="966">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c r="AB966" s="143"/>
      <c r="AC966" s="143"/>
      <c r="AD966" s="143"/>
      <c r="AE966" s="143"/>
      <c r="AF966" s="143"/>
      <c r="AG966" s="150"/>
    </row>
    <row r="967">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c r="AB967" s="143"/>
      <c r="AC967" s="143"/>
      <c r="AD967" s="143"/>
      <c r="AE967" s="143"/>
      <c r="AF967" s="143"/>
      <c r="AG967" s="150"/>
    </row>
    <row r="968">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c r="AB968" s="143"/>
      <c r="AC968" s="143"/>
      <c r="AD968" s="143"/>
      <c r="AE968" s="143"/>
      <c r="AF968" s="143"/>
      <c r="AG968" s="150"/>
    </row>
    <row r="969">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c r="AB969" s="143"/>
      <c r="AC969" s="143"/>
      <c r="AD969" s="143"/>
      <c r="AE969" s="143"/>
      <c r="AF969" s="143"/>
      <c r="AG969" s="150"/>
    </row>
    <row r="970">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c r="AB970" s="143"/>
      <c r="AC970" s="143"/>
      <c r="AD970" s="143"/>
      <c r="AE970" s="143"/>
      <c r="AF970" s="143"/>
      <c r="AG970" s="150"/>
    </row>
    <row r="97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c r="AB971" s="143"/>
      <c r="AC971" s="143"/>
      <c r="AD971" s="143"/>
      <c r="AE971" s="143"/>
      <c r="AF971" s="143"/>
      <c r="AG971" s="150"/>
    </row>
    <row r="972">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c r="AB972" s="143"/>
      <c r="AC972" s="143"/>
      <c r="AD972" s="143"/>
      <c r="AE972" s="143"/>
      <c r="AF972" s="143"/>
      <c r="AG972" s="150"/>
    </row>
    <row r="973">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c r="AB973" s="143"/>
      <c r="AC973" s="143"/>
      <c r="AD973" s="143"/>
      <c r="AE973" s="143"/>
      <c r="AF973" s="143"/>
      <c r="AG973" s="150"/>
    </row>
    <row r="974">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c r="AB974" s="143"/>
      <c r="AC974" s="143"/>
      <c r="AD974" s="143"/>
      <c r="AE974" s="143"/>
      <c r="AF974" s="143"/>
      <c r="AG974" s="150"/>
    </row>
    <row r="975">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c r="AB975" s="143"/>
      <c r="AC975" s="143"/>
      <c r="AD975" s="143"/>
      <c r="AE975" s="143"/>
      <c r="AF975" s="143"/>
      <c r="AG975" s="150"/>
    </row>
    <row r="976">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c r="AB976" s="143"/>
      <c r="AC976" s="143"/>
      <c r="AD976" s="143"/>
      <c r="AE976" s="143"/>
      <c r="AF976" s="143"/>
      <c r="AG976" s="150"/>
    </row>
    <row r="977">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c r="AB977" s="143"/>
      <c r="AC977" s="143"/>
      <c r="AD977" s="143"/>
      <c r="AE977" s="143"/>
      <c r="AF977" s="143"/>
      <c r="AG977" s="150"/>
    </row>
    <row r="978">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c r="AB978" s="143"/>
      <c r="AC978" s="143"/>
      <c r="AD978" s="143"/>
      <c r="AE978" s="143"/>
      <c r="AF978" s="143"/>
      <c r="AG978" s="150"/>
    </row>
    <row r="979">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c r="AB979" s="143"/>
      <c r="AC979" s="143"/>
      <c r="AD979" s="143"/>
      <c r="AE979" s="143"/>
      <c r="AF979" s="143"/>
      <c r="AG979" s="150"/>
    </row>
    <row r="980">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c r="AB980" s="143"/>
      <c r="AC980" s="143"/>
      <c r="AD980" s="143"/>
      <c r="AE980" s="143"/>
      <c r="AF980" s="143"/>
      <c r="AG980" s="150"/>
    </row>
    <row r="98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c r="AA981" s="143"/>
      <c r="AB981" s="143"/>
      <c r="AC981" s="143"/>
      <c r="AD981" s="143"/>
      <c r="AE981" s="143"/>
      <c r="AF981" s="143"/>
      <c r="AG981" s="150"/>
    </row>
    <row r="982">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c r="AA982" s="143"/>
      <c r="AB982" s="143"/>
      <c r="AC982" s="143"/>
      <c r="AD982" s="143"/>
      <c r="AE982" s="143"/>
      <c r="AF982" s="143"/>
      <c r="AG982" s="150"/>
    </row>
    <row r="983">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c r="AA983" s="143"/>
      <c r="AB983" s="143"/>
      <c r="AC983" s="143"/>
      <c r="AD983" s="143"/>
      <c r="AE983" s="143"/>
      <c r="AF983" s="143"/>
      <c r="AG983" s="150"/>
    </row>
    <row r="984">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c r="AA984" s="143"/>
      <c r="AB984" s="143"/>
      <c r="AC984" s="143"/>
      <c r="AD984" s="143"/>
      <c r="AE984" s="143"/>
      <c r="AF984" s="143"/>
      <c r="AG984" s="150"/>
    </row>
    <row r="985">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c r="AA985" s="143"/>
      <c r="AB985" s="143"/>
      <c r="AC985" s="143"/>
      <c r="AD985" s="143"/>
      <c r="AE985" s="143"/>
      <c r="AF985" s="143"/>
      <c r="AG985" s="150"/>
    </row>
    <row r="986">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c r="AA986" s="143"/>
      <c r="AB986" s="143"/>
      <c r="AC986" s="143"/>
      <c r="AD986" s="143"/>
      <c r="AE986" s="143"/>
      <c r="AF986" s="143"/>
      <c r="AG986" s="150"/>
    </row>
    <row r="987">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c r="AA987" s="143"/>
      <c r="AB987" s="143"/>
      <c r="AC987" s="143"/>
      <c r="AD987" s="143"/>
      <c r="AE987" s="143"/>
      <c r="AF987" s="143"/>
      <c r="AG987" s="150"/>
    </row>
    <row r="988">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c r="AA988" s="143"/>
      <c r="AB988" s="143"/>
      <c r="AC988" s="143"/>
      <c r="AD988" s="143"/>
      <c r="AE988" s="143"/>
      <c r="AF988" s="143"/>
      <c r="AG988" s="150"/>
    </row>
    <row r="989">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c r="AA989" s="143"/>
      <c r="AB989" s="143"/>
      <c r="AC989" s="143"/>
      <c r="AD989" s="143"/>
      <c r="AE989" s="143"/>
      <c r="AF989" s="143"/>
      <c r="AG989" s="150"/>
    </row>
    <row r="990">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c r="AA990" s="143"/>
      <c r="AB990" s="143"/>
      <c r="AC990" s="143"/>
      <c r="AD990" s="143"/>
      <c r="AE990" s="143"/>
      <c r="AF990" s="143"/>
      <c r="AG990" s="150"/>
    </row>
    <row r="99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c r="AA991" s="143"/>
      <c r="AB991" s="143"/>
      <c r="AC991" s="143"/>
      <c r="AD991" s="143"/>
      <c r="AE991" s="143"/>
      <c r="AF991" s="143"/>
      <c r="AG991" s="150"/>
    </row>
    <row r="992">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c r="AA992" s="143"/>
      <c r="AB992" s="143"/>
      <c r="AC992" s="143"/>
      <c r="AD992" s="143"/>
      <c r="AE992" s="143"/>
      <c r="AF992" s="143"/>
      <c r="AG992" s="150"/>
    </row>
    <row r="993">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c r="AA993" s="143"/>
      <c r="AB993" s="143"/>
      <c r="AC993" s="143"/>
      <c r="AD993" s="143"/>
      <c r="AE993" s="143"/>
      <c r="AF993" s="143"/>
      <c r="AG993" s="150"/>
    </row>
    <row r="994">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c r="AA994" s="143"/>
      <c r="AB994" s="143"/>
      <c r="AC994" s="143"/>
      <c r="AD994" s="143"/>
      <c r="AE994" s="143"/>
      <c r="AF994" s="143"/>
      <c r="AG994" s="150"/>
    </row>
    <row r="995">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c r="AB995" s="143"/>
      <c r="AC995" s="143"/>
      <c r="AD995" s="143"/>
      <c r="AE995" s="143"/>
      <c r="AF995" s="143"/>
      <c r="AG995" s="150"/>
    </row>
    <row r="996">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c r="AA996" s="143"/>
      <c r="AB996" s="143"/>
      <c r="AC996" s="143"/>
      <c r="AD996" s="143"/>
      <c r="AE996" s="143"/>
      <c r="AF996" s="143"/>
      <c r="AG996" s="150"/>
    </row>
    <row r="997">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c r="AA997" s="143"/>
      <c r="AB997" s="143"/>
      <c r="AC997" s="143"/>
      <c r="AD997" s="143"/>
      <c r="AE997" s="143"/>
      <c r="AF997" s="143"/>
      <c r="AG997" s="150"/>
    </row>
    <row r="998">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c r="AA998" s="143"/>
      <c r="AB998" s="143"/>
      <c r="AC998" s="143"/>
      <c r="AD998" s="143"/>
      <c r="AE998" s="143"/>
      <c r="AF998" s="143"/>
      <c r="AG998" s="150"/>
    </row>
    <row r="999">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c r="AD999" s="143"/>
      <c r="AE999" s="143"/>
      <c r="AF999" s="143"/>
      <c r="AG999" s="150"/>
    </row>
    <row r="1000">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c r="AB1000" s="143"/>
      <c r="AC1000" s="143"/>
      <c r="AD1000" s="143"/>
      <c r="AE1000" s="143"/>
      <c r="AF1000" s="143"/>
      <c r="AG1000" s="150"/>
    </row>
    <row r="1001">
      <c r="A1001" s="143"/>
      <c r="B1001" s="143"/>
      <c r="C1001" s="143"/>
      <c r="D1001" s="143"/>
      <c r="E1001" s="143"/>
      <c r="F1001" s="143"/>
      <c r="G1001" s="143"/>
      <c r="H1001" s="143"/>
      <c r="I1001" s="143"/>
      <c r="J1001" s="143"/>
      <c r="K1001" s="143"/>
      <c r="L1001" s="143"/>
      <c r="M1001" s="143"/>
      <c r="N1001" s="143"/>
      <c r="O1001" s="143"/>
      <c r="P1001" s="143"/>
      <c r="Q1001" s="143"/>
      <c r="R1001" s="143"/>
      <c r="S1001" s="143"/>
      <c r="T1001" s="143"/>
      <c r="U1001" s="143"/>
      <c r="V1001" s="143"/>
      <c r="W1001" s="143"/>
      <c r="X1001" s="143"/>
      <c r="Y1001" s="143"/>
      <c r="Z1001" s="143"/>
      <c r="AA1001" s="143"/>
      <c r="AB1001" s="143"/>
      <c r="AC1001" s="143"/>
      <c r="AD1001" s="143"/>
      <c r="AE1001" s="143"/>
      <c r="AF1001" s="143"/>
      <c r="AG1001" s="15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32" width="16.13"/>
    <col customWidth="1" min="33" max="34" width="16.25"/>
  </cols>
  <sheetData>
    <row r="1">
      <c r="A1" s="162" t="s">
        <v>267</v>
      </c>
      <c r="B1" s="1">
        <v>45931.0</v>
      </c>
      <c r="C1" s="1">
        <v>45932.0</v>
      </c>
      <c r="D1" s="1">
        <v>45933.0</v>
      </c>
      <c r="E1" s="1">
        <v>45934.0</v>
      </c>
      <c r="F1" s="1">
        <v>45935.0</v>
      </c>
      <c r="G1" s="1">
        <v>45936.0</v>
      </c>
      <c r="H1" s="1">
        <v>45937.0</v>
      </c>
      <c r="I1" s="1">
        <v>45938.0</v>
      </c>
      <c r="J1" s="1">
        <v>45939.0</v>
      </c>
      <c r="K1" s="1">
        <v>45940.0</v>
      </c>
      <c r="L1" s="1">
        <v>45941.0</v>
      </c>
      <c r="M1" s="1">
        <v>45942.0</v>
      </c>
      <c r="N1" s="1">
        <v>45943.0</v>
      </c>
      <c r="O1" s="1">
        <v>45944.0</v>
      </c>
      <c r="P1" s="1">
        <v>45945.0</v>
      </c>
      <c r="Q1" s="1">
        <v>45946.0</v>
      </c>
      <c r="R1" s="1">
        <v>45947.0</v>
      </c>
      <c r="S1" s="1">
        <v>45948.0</v>
      </c>
      <c r="T1" s="1">
        <v>45949.0</v>
      </c>
      <c r="U1" s="1">
        <v>45950.0</v>
      </c>
      <c r="V1" s="1">
        <v>45951.0</v>
      </c>
      <c r="W1" s="1">
        <v>45952.0</v>
      </c>
      <c r="X1" s="1">
        <v>45953.0</v>
      </c>
      <c r="Y1" s="1">
        <v>45954.0</v>
      </c>
      <c r="Z1" s="1">
        <v>45955.0</v>
      </c>
      <c r="AA1" s="1">
        <v>45956.0</v>
      </c>
      <c r="AB1" s="1">
        <v>45957.0</v>
      </c>
      <c r="AC1" s="1">
        <v>45958.0</v>
      </c>
      <c r="AD1" s="1">
        <v>45959.0</v>
      </c>
      <c r="AE1" s="1">
        <v>45960.0</v>
      </c>
      <c r="AF1" s="1">
        <v>45961.0</v>
      </c>
      <c r="AG1" s="1"/>
      <c r="AH1" s="1"/>
    </row>
    <row r="2">
      <c r="A2" s="163" t="s">
        <v>268</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c r="AH2" s="166"/>
    </row>
    <row r="3">
      <c r="A3" s="167" t="s">
        <v>299</v>
      </c>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5"/>
      <c r="AH3" s="166"/>
    </row>
    <row r="4">
      <c r="A4" s="169" t="s">
        <v>244</v>
      </c>
      <c r="B4" s="168"/>
      <c r="C4" s="168"/>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8"/>
      <c r="AD4" s="168"/>
      <c r="AE4" s="168"/>
      <c r="AF4" s="168"/>
      <c r="AG4" s="165"/>
      <c r="AH4" s="166"/>
    </row>
    <row r="5">
      <c r="A5" s="170" t="s">
        <v>300</v>
      </c>
      <c r="B5" s="171">
        <v>9.0</v>
      </c>
      <c r="C5" s="171">
        <v>16.0</v>
      </c>
      <c r="D5" s="171">
        <v>10.0</v>
      </c>
      <c r="E5" s="171">
        <v>4.0</v>
      </c>
      <c r="F5" s="171">
        <v>8.0</v>
      </c>
      <c r="G5" s="171">
        <v>6.0</v>
      </c>
      <c r="H5" s="171">
        <v>6.0</v>
      </c>
      <c r="I5" s="171">
        <v>4.0</v>
      </c>
      <c r="J5" s="171">
        <v>5.0</v>
      </c>
      <c r="K5" s="171">
        <v>2.0</v>
      </c>
      <c r="L5" s="171">
        <v>7.0</v>
      </c>
      <c r="M5" s="171">
        <v>11.0</v>
      </c>
      <c r="N5" s="171">
        <v>8.0</v>
      </c>
      <c r="O5" s="171">
        <v>10.0</v>
      </c>
      <c r="P5" s="171">
        <v>10.0</v>
      </c>
      <c r="Q5" s="171">
        <v>7.0</v>
      </c>
      <c r="R5" s="171">
        <v>17.0</v>
      </c>
      <c r="S5" s="171">
        <v>16.0</v>
      </c>
      <c r="T5" s="171">
        <v>16.0</v>
      </c>
      <c r="U5" s="171">
        <v>8.0</v>
      </c>
      <c r="V5" s="171">
        <v>10.0</v>
      </c>
      <c r="W5" s="171">
        <v>13.0</v>
      </c>
      <c r="X5" s="171">
        <v>16.0</v>
      </c>
      <c r="Y5" s="171">
        <v>16.0</v>
      </c>
      <c r="Z5" s="171">
        <v>24.0</v>
      </c>
      <c r="AA5" s="171">
        <v>20.0</v>
      </c>
      <c r="AB5" s="171">
        <v>15.0</v>
      </c>
      <c r="AC5" s="171">
        <v>15.0</v>
      </c>
      <c r="AD5" s="171">
        <v>13.0</v>
      </c>
      <c r="AE5" s="171">
        <v>14.0</v>
      </c>
      <c r="AF5" s="171">
        <v>18.0</v>
      </c>
      <c r="AG5" s="172">
        <f t="shared" ref="AG5:AG12" si="1">SUM(B5:AF5)</f>
        <v>354</v>
      </c>
      <c r="AH5" s="173"/>
    </row>
    <row r="6">
      <c r="A6" s="170" t="s">
        <v>301</v>
      </c>
      <c r="B6" s="174">
        <v>7.0</v>
      </c>
      <c r="C6" s="174">
        <v>6.0</v>
      </c>
      <c r="D6" s="174">
        <v>22.0</v>
      </c>
      <c r="E6" s="174">
        <v>11.0</v>
      </c>
      <c r="F6" s="174">
        <v>7.0</v>
      </c>
      <c r="G6" s="174">
        <v>13.0</v>
      </c>
      <c r="H6" s="174">
        <v>6.0</v>
      </c>
      <c r="I6" s="174">
        <v>10.0</v>
      </c>
      <c r="J6" s="174">
        <v>5.0</v>
      </c>
      <c r="K6" s="174">
        <v>8.0</v>
      </c>
      <c r="L6" s="174">
        <v>9.0</v>
      </c>
      <c r="M6" s="174">
        <v>11.0</v>
      </c>
      <c r="N6" s="174">
        <v>14.0</v>
      </c>
      <c r="O6" s="174">
        <v>6.0</v>
      </c>
      <c r="P6" s="174">
        <v>5.0</v>
      </c>
      <c r="Q6" s="174">
        <v>9.0</v>
      </c>
      <c r="R6" s="174">
        <v>14.0</v>
      </c>
      <c r="S6" s="174">
        <v>12.0</v>
      </c>
      <c r="T6" s="174">
        <v>19.0</v>
      </c>
      <c r="U6" s="174">
        <v>17.0</v>
      </c>
      <c r="V6" s="174">
        <v>16.0</v>
      </c>
      <c r="W6" s="174">
        <v>18.0</v>
      </c>
      <c r="X6" s="174">
        <v>12.0</v>
      </c>
      <c r="Y6" s="174">
        <v>10.0</v>
      </c>
      <c r="Z6" s="174">
        <v>16.0</v>
      </c>
      <c r="AA6" s="174">
        <v>21.0</v>
      </c>
      <c r="AB6" s="174">
        <v>12.0</v>
      </c>
      <c r="AC6" s="174">
        <v>15.0</v>
      </c>
      <c r="AD6" s="174">
        <v>12.0</v>
      </c>
      <c r="AE6" s="174">
        <v>14.0</v>
      </c>
      <c r="AF6" s="174">
        <v>18.0</v>
      </c>
      <c r="AG6" s="172">
        <f t="shared" si="1"/>
        <v>375</v>
      </c>
      <c r="AH6" s="173"/>
    </row>
    <row r="7">
      <c r="A7" s="175" t="s">
        <v>302</v>
      </c>
      <c r="B7" s="176">
        <v>0.0</v>
      </c>
      <c r="C7" s="176">
        <v>0.0</v>
      </c>
      <c r="D7" s="176">
        <v>0.0</v>
      </c>
      <c r="E7" s="176">
        <v>0.0</v>
      </c>
      <c r="F7" s="176">
        <v>0.0</v>
      </c>
      <c r="G7" s="176">
        <v>0.0</v>
      </c>
      <c r="H7" s="176">
        <v>0.0</v>
      </c>
      <c r="I7" s="176">
        <v>0.0</v>
      </c>
      <c r="J7" s="176">
        <v>0.0</v>
      </c>
      <c r="K7" s="176">
        <v>0.0</v>
      </c>
      <c r="L7" s="176">
        <v>0.0</v>
      </c>
      <c r="M7" s="176">
        <v>0.0</v>
      </c>
      <c r="N7" s="176">
        <v>0.0</v>
      </c>
      <c r="O7" s="176">
        <v>0.0</v>
      </c>
      <c r="P7" s="176">
        <v>0.0</v>
      </c>
      <c r="Q7" s="176">
        <v>0.0</v>
      </c>
      <c r="R7" s="176">
        <v>0.0</v>
      </c>
      <c r="S7" s="176">
        <v>0.0</v>
      </c>
      <c r="T7" s="176">
        <v>0.0</v>
      </c>
      <c r="U7" s="176">
        <v>0.0</v>
      </c>
      <c r="V7" s="176">
        <v>0.0</v>
      </c>
      <c r="W7" s="176">
        <v>0.0</v>
      </c>
      <c r="X7" s="176">
        <v>0.0</v>
      </c>
      <c r="Y7" s="176">
        <v>0.0</v>
      </c>
      <c r="Z7" s="176">
        <v>0.0</v>
      </c>
      <c r="AA7" s="176">
        <v>0.0</v>
      </c>
      <c r="AB7" s="176">
        <v>0.0</v>
      </c>
      <c r="AC7" s="176">
        <v>0.0</v>
      </c>
      <c r="AD7" s="176">
        <v>0.0</v>
      </c>
      <c r="AE7" s="176">
        <v>0.0</v>
      </c>
      <c r="AF7" s="176">
        <v>0.0</v>
      </c>
      <c r="AG7" s="172">
        <f t="shared" si="1"/>
        <v>0</v>
      </c>
      <c r="AH7" s="173"/>
    </row>
    <row r="8">
      <c r="A8" s="170" t="s">
        <v>303</v>
      </c>
      <c r="B8" s="171">
        <v>0.0</v>
      </c>
      <c r="C8" s="171">
        <v>4.0</v>
      </c>
      <c r="D8" s="171">
        <v>2.0</v>
      </c>
      <c r="E8" s="171">
        <v>2.0</v>
      </c>
      <c r="F8" s="171">
        <v>6.0</v>
      </c>
      <c r="G8" s="171">
        <v>4.0</v>
      </c>
      <c r="H8" s="171">
        <v>0.0</v>
      </c>
      <c r="I8" s="171">
        <v>2.0</v>
      </c>
      <c r="J8" s="171">
        <v>4.0</v>
      </c>
      <c r="K8" s="171">
        <v>2.0</v>
      </c>
      <c r="L8" s="171">
        <v>2.0</v>
      </c>
      <c r="M8" s="171">
        <v>2.0</v>
      </c>
      <c r="N8" s="171">
        <v>2.0</v>
      </c>
      <c r="O8" s="171">
        <v>2.0</v>
      </c>
      <c r="P8" s="171">
        <v>2.0</v>
      </c>
      <c r="Q8" s="171">
        <v>2.0</v>
      </c>
      <c r="R8" s="171">
        <v>2.0</v>
      </c>
      <c r="S8" s="171">
        <v>0.0</v>
      </c>
      <c r="T8" s="171">
        <v>14.0</v>
      </c>
      <c r="U8" s="171">
        <v>2.0</v>
      </c>
      <c r="V8" s="171">
        <v>2.0</v>
      </c>
      <c r="W8" s="171">
        <v>6.0</v>
      </c>
      <c r="X8" s="171">
        <v>2.0</v>
      </c>
      <c r="Y8" s="171">
        <v>8.0</v>
      </c>
      <c r="Z8" s="171">
        <v>6.0</v>
      </c>
      <c r="AA8" s="171">
        <v>2.0</v>
      </c>
      <c r="AB8" s="171">
        <v>4.0</v>
      </c>
      <c r="AC8" s="171">
        <v>2.0</v>
      </c>
      <c r="AD8" s="171">
        <v>2.0</v>
      </c>
      <c r="AE8" s="171">
        <v>4.0</v>
      </c>
      <c r="AF8" s="171">
        <v>4.0</v>
      </c>
      <c r="AG8" s="172">
        <f t="shared" si="1"/>
        <v>98</v>
      </c>
      <c r="AH8" s="173"/>
    </row>
    <row r="9">
      <c r="A9" s="177" t="s">
        <v>304</v>
      </c>
      <c r="B9" s="178">
        <v>0.0</v>
      </c>
      <c r="C9" s="178">
        <v>0.0</v>
      </c>
      <c r="D9" s="178">
        <v>0.0</v>
      </c>
      <c r="E9" s="178">
        <v>0.0</v>
      </c>
      <c r="F9" s="178">
        <v>0.0</v>
      </c>
      <c r="G9" s="178">
        <v>0.0</v>
      </c>
      <c r="H9" s="178">
        <v>0.0</v>
      </c>
      <c r="I9" s="178">
        <v>0.0</v>
      </c>
      <c r="J9" s="178">
        <v>0.0</v>
      </c>
      <c r="K9" s="178">
        <v>0.0</v>
      </c>
      <c r="L9" s="178">
        <v>0.0</v>
      </c>
      <c r="M9" s="178">
        <v>0.0</v>
      </c>
      <c r="N9" s="178">
        <v>0.0</v>
      </c>
      <c r="O9" s="178">
        <v>0.0</v>
      </c>
      <c r="P9" s="178">
        <v>0.0</v>
      </c>
      <c r="Q9" s="178">
        <v>0.0</v>
      </c>
      <c r="R9" s="178">
        <v>0.0</v>
      </c>
      <c r="S9" s="178">
        <v>0.0</v>
      </c>
      <c r="T9" s="178">
        <v>0.0</v>
      </c>
      <c r="U9" s="178">
        <v>0.0</v>
      </c>
      <c r="V9" s="178">
        <v>0.0</v>
      </c>
      <c r="W9" s="178">
        <v>0.0</v>
      </c>
      <c r="X9" s="178">
        <v>0.0</v>
      </c>
      <c r="Y9" s="178">
        <v>0.0</v>
      </c>
      <c r="Z9" s="178">
        <v>0.0</v>
      </c>
      <c r="AA9" s="178">
        <v>0.0</v>
      </c>
      <c r="AB9" s="178">
        <v>0.0</v>
      </c>
      <c r="AC9" s="178">
        <v>0.0</v>
      </c>
      <c r="AD9" s="178">
        <v>0.0</v>
      </c>
      <c r="AE9" s="178">
        <v>0.0</v>
      </c>
      <c r="AF9" s="178">
        <v>0.0</v>
      </c>
      <c r="AG9" s="172">
        <f t="shared" si="1"/>
        <v>0</v>
      </c>
      <c r="AH9" s="173"/>
    </row>
    <row r="10">
      <c r="A10" s="179" t="s">
        <v>305</v>
      </c>
      <c r="B10" s="180" t="s">
        <v>306</v>
      </c>
      <c r="C10" s="180" t="s">
        <v>306</v>
      </c>
      <c r="D10" s="180" t="s">
        <v>306</v>
      </c>
      <c r="E10" s="180" t="s">
        <v>306</v>
      </c>
      <c r="F10" s="180" t="s">
        <v>306</v>
      </c>
      <c r="G10" s="180" t="s">
        <v>306</v>
      </c>
      <c r="H10" s="180" t="s">
        <v>306</v>
      </c>
      <c r="I10" s="180" t="s">
        <v>306</v>
      </c>
      <c r="J10" s="180" t="s">
        <v>306</v>
      </c>
      <c r="K10" s="180" t="s">
        <v>306</v>
      </c>
      <c r="L10" s="180" t="s">
        <v>306</v>
      </c>
      <c r="M10" s="180" t="s">
        <v>306</v>
      </c>
      <c r="N10" s="180" t="s">
        <v>306</v>
      </c>
      <c r="O10" s="180" t="s">
        <v>306</v>
      </c>
      <c r="P10" s="180" t="s">
        <v>306</v>
      </c>
      <c r="Q10" s="180" t="s">
        <v>306</v>
      </c>
      <c r="R10" s="180" t="s">
        <v>306</v>
      </c>
      <c r="S10" s="180" t="s">
        <v>306</v>
      </c>
      <c r="T10" s="180" t="s">
        <v>306</v>
      </c>
      <c r="U10" s="180" t="s">
        <v>306</v>
      </c>
      <c r="V10" s="180" t="s">
        <v>306</v>
      </c>
      <c r="W10" s="180" t="s">
        <v>306</v>
      </c>
      <c r="X10" s="180" t="s">
        <v>306</v>
      </c>
      <c r="Y10" s="180" t="s">
        <v>306</v>
      </c>
      <c r="Z10" s="180" t="s">
        <v>306</v>
      </c>
      <c r="AA10" s="180" t="s">
        <v>306</v>
      </c>
      <c r="AB10" s="180" t="s">
        <v>306</v>
      </c>
      <c r="AC10" s="180" t="s">
        <v>306</v>
      </c>
      <c r="AD10" s="180" t="s">
        <v>306</v>
      </c>
      <c r="AE10" s="180" t="s">
        <v>306</v>
      </c>
      <c r="AF10" s="180" t="s">
        <v>306</v>
      </c>
      <c r="AG10" s="172">
        <f t="shared" si="1"/>
        <v>0</v>
      </c>
      <c r="AH10" s="173"/>
    </row>
    <row r="11">
      <c r="A11" s="181" t="s">
        <v>307</v>
      </c>
      <c r="B11" s="180" t="s">
        <v>306</v>
      </c>
      <c r="C11" s="180" t="s">
        <v>306</v>
      </c>
      <c r="D11" s="180" t="s">
        <v>306</v>
      </c>
      <c r="E11" s="180" t="s">
        <v>306</v>
      </c>
      <c r="F11" s="180" t="s">
        <v>306</v>
      </c>
      <c r="G11" s="180" t="s">
        <v>306</v>
      </c>
      <c r="H11" s="180" t="s">
        <v>306</v>
      </c>
      <c r="I11" s="180" t="s">
        <v>306</v>
      </c>
      <c r="J11" s="180" t="s">
        <v>306</v>
      </c>
      <c r="K11" s="180" t="s">
        <v>306</v>
      </c>
      <c r="L11" s="180" t="s">
        <v>306</v>
      </c>
      <c r="M11" s="180" t="s">
        <v>306</v>
      </c>
      <c r="N11" s="180" t="s">
        <v>306</v>
      </c>
      <c r="O11" s="180" t="s">
        <v>306</v>
      </c>
      <c r="P11" s="180" t="s">
        <v>306</v>
      </c>
      <c r="Q11" s="180" t="s">
        <v>306</v>
      </c>
      <c r="R11" s="180" t="s">
        <v>306</v>
      </c>
      <c r="S11" s="180" t="s">
        <v>306</v>
      </c>
      <c r="T11" s="180" t="s">
        <v>306</v>
      </c>
      <c r="U11" s="180" t="s">
        <v>306</v>
      </c>
      <c r="V11" s="180" t="s">
        <v>306</v>
      </c>
      <c r="W11" s="180" t="s">
        <v>306</v>
      </c>
      <c r="X11" s="180" t="s">
        <v>306</v>
      </c>
      <c r="Y11" s="180" t="s">
        <v>306</v>
      </c>
      <c r="Z11" s="180" t="s">
        <v>306</v>
      </c>
      <c r="AA11" s="180" t="s">
        <v>306</v>
      </c>
      <c r="AB11" s="180" t="s">
        <v>306</v>
      </c>
      <c r="AC11" s="180" t="s">
        <v>306</v>
      </c>
      <c r="AD11" s="180" t="s">
        <v>306</v>
      </c>
      <c r="AE11" s="180" t="s">
        <v>306</v>
      </c>
      <c r="AF11" s="180" t="s">
        <v>306</v>
      </c>
      <c r="AG11" s="172">
        <f t="shared" si="1"/>
        <v>0</v>
      </c>
      <c r="AH11" s="173"/>
    </row>
    <row r="12">
      <c r="A12" s="182" t="s">
        <v>308</v>
      </c>
      <c r="B12" s="183">
        <f t="shared" ref="B12:AF12" si="2">SUM(B5:B11)</f>
        <v>16</v>
      </c>
      <c r="C12" s="183">
        <f t="shared" si="2"/>
        <v>26</v>
      </c>
      <c r="D12" s="183">
        <f t="shared" si="2"/>
        <v>34</v>
      </c>
      <c r="E12" s="183">
        <f t="shared" si="2"/>
        <v>17</v>
      </c>
      <c r="F12" s="183">
        <f t="shared" si="2"/>
        <v>21</v>
      </c>
      <c r="G12" s="183">
        <f t="shared" si="2"/>
        <v>23</v>
      </c>
      <c r="H12" s="183">
        <f t="shared" si="2"/>
        <v>12</v>
      </c>
      <c r="I12" s="183">
        <f t="shared" si="2"/>
        <v>16</v>
      </c>
      <c r="J12" s="183">
        <f t="shared" si="2"/>
        <v>14</v>
      </c>
      <c r="K12" s="183">
        <f t="shared" si="2"/>
        <v>12</v>
      </c>
      <c r="L12" s="183">
        <f t="shared" si="2"/>
        <v>18</v>
      </c>
      <c r="M12" s="183">
        <f t="shared" si="2"/>
        <v>24</v>
      </c>
      <c r="N12" s="183">
        <f t="shared" si="2"/>
        <v>24</v>
      </c>
      <c r="O12" s="183">
        <f t="shared" si="2"/>
        <v>18</v>
      </c>
      <c r="P12" s="183">
        <f t="shared" si="2"/>
        <v>17</v>
      </c>
      <c r="Q12" s="183">
        <f t="shared" si="2"/>
        <v>18</v>
      </c>
      <c r="R12" s="183">
        <f t="shared" si="2"/>
        <v>33</v>
      </c>
      <c r="S12" s="183">
        <f t="shared" si="2"/>
        <v>28</v>
      </c>
      <c r="T12" s="183">
        <f t="shared" si="2"/>
        <v>49</v>
      </c>
      <c r="U12" s="183">
        <f t="shared" si="2"/>
        <v>27</v>
      </c>
      <c r="V12" s="183">
        <f t="shared" si="2"/>
        <v>28</v>
      </c>
      <c r="W12" s="183">
        <f t="shared" si="2"/>
        <v>37</v>
      </c>
      <c r="X12" s="183">
        <f t="shared" si="2"/>
        <v>30</v>
      </c>
      <c r="Y12" s="183">
        <f t="shared" si="2"/>
        <v>34</v>
      </c>
      <c r="Z12" s="183">
        <f t="shared" si="2"/>
        <v>46</v>
      </c>
      <c r="AA12" s="183">
        <f t="shared" si="2"/>
        <v>43</v>
      </c>
      <c r="AB12" s="183">
        <f t="shared" si="2"/>
        <v>31</v>
      </c>
      <c r="AC12" s="183">
        <f t="shared" si="2"/>
        <v>32</v>
      </c>
      <c r="AD12" s="183">
        <f t="shared" si="2"/>
        <v>27</v>
      </c>
      <c r="AE12" s="183">
        <f t="shared" si="2"/>
        <v>32</v>
      </c>
      <c r="AF12" s="183">
        <f t="shared" si="2"/>
        <v>40</v>
      </c>
      <c r="AG12" s="172">
        <f t="shared" si="1"/>
        <v>827</v>
      </c>
      <c r="AH12" s="173"/>
    </row>
    <row r="13">
      <c r="A13" s="160"/>
      <c r="B13" s="168"/>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84"/>
      <c r="AH13" s="185"/>
    </row>
    <row r="14">
      <c r="A14" s="186" t="s">
        <v>232</v>
      </c>
      <c r="B14" s="187"/>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c r="AA14" s="187"/>
      <c r="AB14" s="187"/>
      <c r="AC14" s="187"/>
      <c r="AD14" s="187"/>
      <c r="AE14" s="187"/>
      <c r="AF14" s="187"/>
      <c r="AG14" s="184"/>
      <c r="AH14" s="185"/>
    </row>
    <row r="15">
      <c r="A15" s="170" t="s">
        <v>300</v>
      </c>
      <c r="B15" s="188">
        <v>2592.57</v>
      </c>
      <c r="C15" s="188">
        <v>2662.87</v>
      </c>
      <c r="D15" s="188">
        <v>2214.87</v>
      </c>
      <c r="E15" s="188">
        <v>787.71</v>
      </c>
      <c r="F15" s="188">
        <v>1918.17</v>
      </c>
      <c r="G15" s="188">
        <v>1221.27</v>
      </c>
      <c r="H15" s="188">
        <v>1126.82</v>
      </c>
      <c r="I15" s="188">
        <v>643.75</v>
      </c>
      <c r="J15" s="188">
        <v>609.51</v>
      </c>
      <c r="K15" s="188">
        <v>386.8</v>
      </c>
      <c r="L15" s="188">
        <v>1318.69</v>
      </c>
      <c r="M15" s="188">
        <v>2579.83</v>
      </c>
      <c r="N15" s="188">
        <v>1800.47</v>
      </c>
      <c r="O15" s="188">
        <v>6322.72</v>
      </c>
      <c r="P15" s="188">
        <v>6322.72</v>
      </c>
      <c r="Q15" s="188">
        <v>2167.7</v>
      </c>
      <c r="R15" s="188">
        <v>4279.44</v>
      </c>
      <c r="S15" s="188">
        <v>3550.78</v>
      </c>
      <c r="T15" s="188">
        <v>4840.69</v>
      </c>
      <c r="U15" s="188">
        <v>3091.32</v>
      </c>
      <c r="V15" s="188">
        <v>3206.49</v>
      </c>
      <c r="W15" s="188">
        <v>7543.93</v>
      </c>
      <c r="X15" s="188">
        <v>5346.76</v>
      </c>
      <c r="Y15" s="188">
        <v>5450.48</v>
      </c>
      <c r="Z15" s="188">
        <v>7903.75</v>
      </c>
      <c r="AA15" s="188">
        <v>6443.44</v>
      </c>
      <c r="AB15" s="188">
        <v>4586.19</v>
      </c>
      <c r="AC15" s="188">
        <v>4877.24</v>
      </c>
      <c r="AD15" s="188">
        <v>4944.58</v>
      </c>
      <c r="AE15" s="188">
        <v>4467.99</v>
      </c>
      <c r="AF15" s="188">
        <v>5054.63</v>
      </c>
      <c r="AG15" s="172">
        <f t="shared" ref="AG15:AG19" si="3">SUM(B15:AF15)</f>
        <v>110264.18</v>
      </c>
      <c r="AH15" s="173"/>
    </row>
    <row r="16">
      <c r="A16" s="170" t="s">
        <v>301</v>
      </c>
      <c r="B16" s="188">
        <v>1445.92</v>
      </c>
      <c r="C16" s="188">
        <v>1171.36</v>
      </c>
      <c r="D16" s="188">
        <v>5187.83</v>
      </c>
      <c r="E16" s="188">
        <v>3219.02</v>
      </c>
      <c r="F16" s="188">
        <v>1871.47</v>
      </c>
      <c r="G16" s="188">
        <v>2620.66</v>
      </c>
      <c r="H16" s="188">
        <v>1929.79</v>
      </c>
      <c r="I16" s="188">
        <v>2295.87</v>
      </c>
      <c r="J16" s="188">
        <v>1795.91</v>
      </c>
      <c r="K16" s="188">
        <v>2398.03</v>
      </c>
      <c r="L16" s="188">
        <v>2902.92</v>
      </c>
      <c r="M16" s="188">
        <v>2540.72</v>
      </c>
      <c r="N16" s="188">
        <v>4093.2</v>
      </c>
      <c r="O16" s="188">
        <v>1456.6</v>
      </c>
      <c r="P16" s="188">
        <v>1240.88</v>
      </c>
      <c r="Q16" s="188">
        <v>3008.8</v>
      </c>
      <c r="R16" s="188">
        <v>4251.42</v>
      </c>
      <c r="S16" s="188">
        <v>3287.28</v>
      </c>
      <c r="T16" s="188">
        <v>4062.02</v>
      </c>
      <c r="U16" s="188">
        <v>4889.86</v>
      </c>
      <c r="V16" s="188">
        <v>3774.98</v>
      </c>
      <c r="W16" s="188">
        <v>5883.2</v>
      </c>
      <c r="X16" s="188">
        <v>3108.53</v>
      </c>
      <c r="Y16" s="188">
        <v>3754.96</v>
      </c>
      <c r="Z16" s="188">
        <v>3362.87</v>
      </c>
      <c r="AA16" s="188">
        <v>5829.58</v>
      </c>
      <c r="AB16" s="188">
        <v>2966.91</v>
      </c>
      <c r="AC16" s="188">
        <v>4841.91</v>
      </c>
      <c r="AD16" s="188">
        <v>3454.43</v>
      </c>
      <c r="AE16" s="188">
        <v>4164.09</v>
      </c>
      <c r="AF16" s="188">
        <v>4592.14</v>
      </c>
      <c r="AG16" s="172">
        <f t="shared" si="3"/>
        <v>101403.16</v>
      </c>
      <c r="AH16" s="173"/>
    </row>
    <row r="17">
      <c r="A17" s="175" t="s">
        <v>302</v>
      </c>
      <c r="B17" s="188">
        <v>0.0</v>
      </c>
      <c r="C17" s="188">
        <v>0.0</v>
      </c>
      <c r="D17" s="188">
        <v>0.0</v>
      </c>
      <c r="E17" s="188">
        <v>0.0</v>
      </c>
      <c r="F17" s="188">
        <v>0.0</v>
      </c>
      <c r="G17" s="188">
        <v>0.0</v>
      </c>
      <c r="H17" s="188">
        <v>0.0</v>
      </c>
      <c r="I17" s="188">
        <v>0.0</v>
      </c>
      <c r="J17" s="188">
        <v>0.0</v>
      </c>
      <c r="K17" s="188">
        <v>0.0</v>
      </c>
      <c r="L17" s="188">
        <v>0.0</v>
      </c>
      <c r="M17" s="188">
        <v>0.0</v>
      </c>
      <c r="N17" s="188">
        <v>0.0</v>
      </c>
      <c r="O17" s="188">
        <v>0.0</v>
      </c>
      <c r="P17" s="188">
        <v>0.0</v>
      </c>
      <c r="Q17" s="188">
        <v>0.0</v>
      </c>
      <c r="R17" s="188">
        <v>0.0</v>
      </c>
      <c r="S17" s="188">
        <v>0.0</v>
      </c>
      <c r="T17" s="188">
        <v>0.0</v>
      </c>
      <c r="U17" s="188">
        <v>0.0</v>
      </c>
      <c r="V17" s="188">
        <v>0.0</v>
      </c>
      <c r="W17" s="188">
        <v>0.0</v>
      </c>
      <c r="X17" s="188">
        <v>0.0</v>
      </c>
      <c r="Y17" s="188">
        <v>0.0</v>
      </c>
      <c r="Z17" s="188">
        <v>0.0</v>
      </c>
      <c r="AA17" s="188">
        <v>0.0</v>
      </c>
      <c r="AB17" s="188">
        <v>0.0</v>
      </c>
      <c r="AC17" s="188">
        <v>0.0</v>
      </c>
      <c r="AD17" s="188">
        <v>0.0</v>
      </c>
      <c r="AE17" s="188">
        <v>0.0</v>
      </c>
      <c r="AF17" s="188">
        <v>0.0</v>
      </c>
      <c r="AG17" s="172">
        <f t="shared" si="3"/>
        <v>0</v>
      </c>
      <c r="AH17" s="173"/>
    </row>
    <row r="18">
      <c r="A18" s="170" t="s">
        <v>303</v>
      </c>
      <c r="B18" s="189">
        <v>0.0</v>
      </c>
      <c r="C18" s="189">
        <v>502.0</v>
      </c>
      <c r="D18" s="189">
        <v>251.0</v>
      </c>
      <c r="E18" s="189">
        <v>251.0</v>
      </c>
      <c r="F18" s="189">
        <v>753.0</v>
      </c>
      <c r="G18" s="189">
        <v>502.0</v>
      </c>
      <c r="H18" s="189">
        <v>0.0</v>
      </c>
      <c r="I18" s="189">
        <v>251.0</v>
      </c>
      <c r="J18" s="189">
        <v>502.0</v>
      </c>
      <c r="K18" s="189">
        <v>251.0</v>
      </c>
      <c r="L18" s="189">
        <v>251.0</v>
      </c>
      <c r="M18" s="189">
        <v>251.0</v>
      </c>
      <c r="N18" s="189">
        <v>251.0</v>
      </c>
      <c r="O18" s="189">
        <v>251.0</v>
      </c>
      <c r="P18" s="189">
        <v>251.0</v>
      </c>
      <c r="Q18" s="189">
        <v>251.0</v>
      </c>
      <c r="R18" s="189">
        <v>251.0</v>
      </c>
      <c r="S18" s="189">
        <v>0.0</v>
      </c>
      <c r="T18" s="189">
        <v>1757.0</v>
      </c>
      <c r="U18" s="189">
        <v>251.0</v>
      </c>
      <c r="V18" s="189">
        <v>251.0</v>
      </c>
      <c r="W18" s="189">
        <v>753.0</v>
      </c>
      <c r="X18" s="189">
        <v>251.0</v>
      </c>
      <c r="Y18" s="189">
        <v>1004.0</v>
      </c>
      <c r="Z18" s="189">
        <v>753.0</v>
      </c>
      <c r="AA18" s="189">
        <v>251.0</v>
      </c>
      <c r="AB18" s="189">
        <v>502.0</v>
      </c>
      <c r="AC18" s="189">
        <v>251.0</v>
      </c>
      <c r="AD18" s="189">
        <v>251.0</v>
      </c>
      <c r="AE18" s="189">
        <v>502.0</v>
      </c>
      <c r="AF18" s="189">
        <v>502.0</v>
      </c>
      <c r="AG18" s="172">
        <f t="shared" si="3"/>
        <v>12299</v>
      </c>
      <c r="AH18" s="173"/>
    </row>
    <row r="19">
      <c r="A19" s="190" t="s">
        <v>304</v>
      </c>
      <c r="B19" s="191">
        <v>0.0</v>
      </c>
      <c r="C19" s="191">
        <v>0.0</v>
      </c>
      <c r="D19" s="191">
        <v>0.0</v>
      </c>
      <c r="E19" s="191">
        <v>0.0</v>
      </c>
      <c r="F19" s="191">
        <v>0.0</v>
      </c>
      <c r="G19" s="191">
        <v>0.0</v>
      </c>
      <c r="H19" s="191">
        <v>0.0</v>
      </c>
      <c r="I19" s="191">
        <v>0.0</v>
      </c>
      <c r="J19" s="191">
        <v>0.0</v>
      </c>
      <c r="K19" s="191">
        <v>0.0</v>
      </c>
      <c r="L19" s="191">
        <v>0.0</v>
      </c>
      <c r="M19" s="191">
        <v>0.0</v>
      </c>
      <c r="N19" s="191">
        <v>0.0</v>
      </c>
      <c r="O19" s="191">
        <v>0.0</v>
      </c>
      <c r="P19" s="191">
        <v>0.0</v>
      </c>
      <c r="Q19" s="191">
        <v>0.0</v>
      </c>
      <c r="R19" s="191">
        <v>0.0</v>
      </c>
      <c r="S19" s="191">
        <v>0.0</v>
      </c>
      <c r="T19" s="191">
        <v>0.0</v>
      </c>
      <c r="U19" s="191">
        <v>0.0</v>
      </c>
      <c r="V19" s="191">
        <v>0.0</v>
      </c>
      <c r="W19" s="191">
        <v>0.0</v>
      </c>
      <c r="X19" s="191">
        <v>0.0</v>
      </c>
      <c r="Y19" s="191">
        <v>0.0</v>
      </c>
      <c r="Z19" s="191">
        <v>0.0</v>
      </c>
      <c r="AA19" s="191">
        <v>0.0</v>
      </c>
      <c r="AB19" s="191">
        <v>0.0</v>
      </c>
      <c r="AC19" s="191">
        <v>0.0</v>
      </c>
      <c r="AD19" s="191">
        <v>0.0</v>
      </c>
      <c r="AE19" s="191">
        <v>0.0</v>
      </c>
      <c r="AF19" s="191">
        <v>0.0</v>
      </c>
      <c r="AG19" s="172">
        <f t="shared" si="3"/>
        <v>0</v>
      </c>
      <c r="AH19" s="173"/>
    </row>
    <row r="20" ht="17.25" customHeight="1">
      <c r="A20" s="179" t="s">
        <v>305</v>
      </c>
      <c r="B20" s="180" t="s">
        <v>306</v>
      </c>
      <c r="C20" s="180" t="s">
        <v>306</v>
      </c>
      <c r="D20" s="180" t="s">
        <v>306</v>
      </c>
      <c r="E20" s="180" t="s">
        <v>306</v>
      </c>
      <c r="F20" s="180" t="s">
        <v>306</v>
      </c>
      <c r="G20" s="180" t="s">
        <v>306</v>
      </c>
      <c r="H20" s="180" t="s">
        <v>306</v>
      </c>
      <c r="I20" s="180" t="s">
        <v>306</v>
      </c>
      <c r="J20" s="180" t="s">
        <v>306</v>
      </c>
      <c r="K20" s="180" t="s">
        <v>306</v>
      </c>
      <c r="L20" s="180" t="s">
        <v>306</v>
      </c>
      <c r="M20" s="180" t="s">
        <v>306</v>
      </c>
      <c r="N20" s="180" t="s">
        <v>306</v>
      </c>
      <c r="O20" s="180" t="s">
        <v>306</v>
      </c>
      <c r="P20" s="180" t="s">
        <v>306</v>
      </c>
      <c r="Q20" s="180" t="s">
        <v>306</v>
      </c>
      <c r="R20" s="180" t="s">
        <v>306</v>
      </c>
      <c r="S20" s="180" t="s">
        <v>306</v>
      </c>
      <c r="T20" s="180" t="s">
        <v>306</v>
      </c>
      <c r="U20" s="180" t="s">
        <v>306</v>
      </c>
      <c r="V20" s="180" t="s">
        <v>306</v>
      </c>
      <c r="W20" s="180" t="s">
        <v>306</v>
      </c>
      <c r="X20" s="180" t="s">
        <v>306</v>
      </c>
      <c r="Y20" s="180" t="s">
        <v>306</v>
      </c>
      <c r="Z20" s="180" t="s">
        <v>306</v>
      </c>
      <c r="AA20" s="180" t="s">
        <v>306</v>
      </c>
      <c r="AB20" s="180" t="s">
        <v>306</v>
      </c>
      <c r="AC20" s="180" t="s">
        <v>306</v>
      </c>
      <c r="AD20" s="180" t="s">
        <v>306</v>
      </c>
      <c r="AE20" s="180" t="s">
        <v>306</v>
      </c>
      <c r="AF20" s="180" t="s">
        <v>306</v>
      </c>
      <c r="AG20" s="172"/>
      <c r="AH20" s="173"/>
    </row>
    <row r="21">
      <c r="A21" s="181" t="s">
        <v>307</v>
      </c>
      <c r="B21" s="180" t="s">
        <v>306</v>
      </c>
      <c r="C21" s="180" t="s">
        <v>306</v>
      </c>
      <c r="D21" s="180" t="s">
        <v>306</v>
      </c>
      <c r="E21" s="180" t="s">
        <v>306</v>
      </c>
      <c r="F21" s="180" t="s">
        <v>306</v>
      </c>
      <c r="G21" s="180" t="s">
        <v>306</v>
      </c>
      <c r="H21" s="180" t="s">
        <v>306</v>
      </c>
      <c r="I21" s="180" t="s">
        <v>306</v>
      </c>
      <c r="J21" s="180" t="s">
        <v>306</v>
      </c>
      <c r="K21" s="180" t="s">
        <v>306</v>
      </c>
      <c r="L21" s="180" t="s">
        <v>306</v>
      </c>
      <c r="M21" s="180" t="s">
        <v>306</v>
      </c>
      <c r="N21" s="180" t="s">
        <v>306</v>
      </c>
      <c r="O21" s="180" t="s">
        <v>306</v>
      </c>
      <c r="P21" s="180" t="s">
        <v>306</v>
      </c>
      <c r="Q21" s="180" t="s">
        <v>306</v>
      </c>
      <c r="R21" s="180" t="s">
        <v>306</v>
      </c>
      <c r="S21" s="180" t="s">
        <v>306</v>
      </c>
      <c r="T21" s="180" t="s">
        <v>306</v>
      </c>
      <c r="U21" s="180" t="s">
        <v>306</v>
      </c>
      <c r="V21" s="180" t="s">
        <v>306</v>
      </c>
      <c r="W21" s="180" t="s">
        <v>306</v>
      </c>
      <c r="X21" s="180" t="s">
        <v>306</v>
      </c>
      <c r="Y21" s="180" t="s">
        <v>306</v>
      </c>
      <c r="Z21" s="180" t="s">
        <v>306</v>
      </c>
      <c r="AA21" s="180" t="s">
        <v>306</v>
      </c>
      <c r="AB21" s="180" t="s">
        <v>306</v>
      </c>
      <c r="AC21" s="180" t="s">
        <v>306</v>
      </c>
      <c r="AD21" s="180" t="s">
        <v>306</v>
      </c>
      <c r="AE21" s="180" t="s">
        <v>306</v>
      </c>
      <c r="AF21" s="180" t="s">
        <v>306</v>
      </c>
      <c r="AG21" s="172"/>
      <c r="AH21" s="173"/>
    </row>
    <row r="22">
      <c r="A22" s="182" t="s">
        <v>308</v>
      </c>
      <c r="B22" s="192">
        <f t="shared" ref="B22:AF22" si="4">SUM(B15:B21)</f>
        <v>4038.49</v>
      </c>
      <c r="C22" s="192">
        <f t="shared" si="4"/>
        <v>4336.23</v>
      </c>
      <c r="D22" s="192">
        <f t="shared" si="4"/>
        <v>7653.7</v>
      </c>
      <c r="E22" s="192">
        <f t="shared" si="4"/>
        <v>4257.73</v>
      </c>
      <c r="F22" s="192">
        <f t="shared" si="4"/>
        <v>4542.64</v>
      </c>
      <c r="G22" s="192">
        <f t="shared" si="4"/>
        <v>4343.93</v>
      </c>
      <c r="H22" s="192">
        <f t="shared" si="4"/>
        <v>3056.61</v>
      </c>
      <c r="I22" s="192">
        <f t="shared" si="4"/>
        <v>3190.62</v>
      </c>
      <c r="J22" s="192">
        <f t="shared" si="4"/>
        <v>2907.42</v>
      </c>
      <c r="K22" s="192">
        <f t="shared" si="4"/>
        <v>3035.83</v>
      </c>
      <c r="L22" s="192">
        <f t="shared" si="4"/>
        <v>4472.61</v>
      </c>
      <c r="M22" s="192">
        <f t="shared" si="4"/>
        <v>5371.55</v>
      </c>
      <c r="N22" s="192">
        <f t="shared" si="4"/>
        <v>6144.67</v>
      </c>
      <c r="O22" s="192">
        <f t="shared" si="4"/>
        <v>8030.32</v>
      </c>
      <c r="P22" s="192">
        <f t="shared" si="4"/>
        <v>7814.6</v>
      </c>
      <c r="Q22" s="192">
        <f t="shared" si="4"/>
        <v>5427.5</v>
      </c>
      <c r="R22" s="192">
        <f t="shared" si="4"/>
        <v>8781.86</v>
      </c>
      <c r="S22" s="192">
        <f t="shared" si="4"/>
        <v>6838.06</v>
      </c>
      <c r="T22" s="192">
        <f t="shared" si="4"/>
        <v>10659.71</v>
      </c>
      <c r="U22" s="192">
        <f t="shared" si="4"/>
        <v>8232.18</v>
      </c>
      <c r="V22" s="192">
        <f t="shared" si="4"/>
        <v>7232.47</v>
      </c>
      <c r="W22" s="192">
        <f t="shared" si="4"/>
        <v>14180.13</v>
      </c>
      <c r="X22" s="192">
        <f t="shared" si="4"/>
        <v>8706.29</v>
      </c>
      <c r="Y22" s="192">
        <f t="shared" si="4"/>
        <v>10209.44</v>
      </c>
      <c r="Z22" s="192">
        <f t="shared" si="4"/>
        <v>12019.62</v>
      </c>
      <c r="AA22" s="192">
        <f t="shared" si="4"/>
        <v>12524.02</v>
      </c>
      <c r="AB22" s="192">
        <f t="shared" si="4"/>
        <v>8055.1</v>
      </c>
      <c r="AC22" s="192">
        <f t="shared" si="4"/>
        <v>9970.15</v>
      </c>
      <c r="AD22" s="192">
        <f t="shared" si="4"/>
        <v>8650.01</v>
      </c>
      <c r="AE22" s="192">
        <f t="shared" si="4"/>
        <v>9134.08</v>
      </c>
      <c r="AF22" s="192">
        <f t="shared" si="4"/>
        <v>10148.77</v>
      </c>
      <c r="AG22" s="172">
        <f>SUM(B22:AF22)</f>
        <v>223966.34</v>
      </c>
      <c r="AH22" s="173"/>
    </row>
    <row r="23">
      <c r="A23" s="160"/>
      <c r="B23" s="168"/>
      <c r="C23" s="168"/>
      <c r="D23" s="168"/>
      <c r="E23" s="168"/>
      <c r="F23" s="168"/>
      <c r="G23" s="168"/>
      <c r="H23" s="168"/>
      <c r="I23" s="168"/>
      <c r="J23" s="168"/>
      <c r="K23" s="168"/>
      <c r="L23" s="168"/>
      <c r="M23" s="168"/>
      <c r="N23" s="168"/>
      <c r="O23" s="168"/>
      <c r="P23" s="168"/>
      <c r="Q23" s="168"/>
      <c r="R23" s="168"/>
      <c r="S23" s="168"/>
      <c r="T23" s="168"/>
      <c r="U23" s="168"/>
      <c r="V23" s="168"/>
      <c r="W23" s="168"/>
      <c r="X23" s="168"/>
      <c r="Y23" s="168"/>
      <c r="Z23" s="168"/>
      <c r="AA23" s="168"/>
      <c r="AB23" s="168"/>
      <c r="AC23" s="168"/>
      <c r="AD23" s="168"/>
      <c r="AE23" s="168"/>
      <c r="AF23" s="168"/>
      <c r="AG23" s="193"/>
      <c r="AH23" s="194"/>
    </row>
    <row r="24">
      <c r="A24" s="195" t="s">
        <v>309</v>
      </c>
      <c r="B24" s="168"/>
      <c r="C24" s="168"/>
      <c r="D24" s="168"/>
      <c r="E24" s="168"/>
      <c r="F24" s="168"/>
      <c r="G24" s="168"/>
      <c r="H24" s="168"/>
      <c r="I24" s="168"/>
      <c r="J24" s="168"/>
      <c r="K24" s="168"/>
      <c r="L24" s="168"/>
      <c r="M24" s="168"/>
      <c r="N24" s="168"/>
      <c r="O24" s="168"/>
      <c r="P24" s="168"/>
      <c r="Q24" s="168"/>
      <c r="R24" s="168"/>
      <c r="S24" s="168"/>
      <c r="T24" s="168"/>
      <c r="U24" s="168"/>
      <c r="V24" s="168"/>
      <c r="W24" s="168"/>
      <c r="X24" s="168"/>
      <c r="Y24" s="168"/>
      <c r="Z24" s="168"/>
      <c r="AA24" s="168"/>
      <c r="AB24" s="168"/>
      <c r="AC24" s="168"/>
      <c r="AD24" s="168"/>
      <c r="AE24" s="168"/>
      <c r="AF24" s="168"/>
      <c r="AG24" s="193"/>
      <c r="AH24" s="194"/>
    </row>
    <row r="25">
      <c r="A25" s="170" t="s">
        <v>300</v>
      </c>
      <c r="B25" s="196">
        <f>Summary!B144</f>
        <v>3578.17</v>
      </c>
      <c r="C25" s="196">
        <f>Summary!C144</f>
        <v>2319.61</v>
      </c>
      <c r="D25" s="196">
        <f>Summary!D144</f>
        <v>1579.22</v>
      </c>
      <c r="E25" s="196">
        <f>Summary!E144</f>
        <v>1331.36</v>
      </c>
      <c r="F25" s="196">
        <f>Summary!F144</f>
        <v>2034.93</v>
      </c>
      <c r="G25" s="196">
        <f>Summary!G144</f>
        <v>2639.58</v>
      </c>
      <c r="H25" s="196">
        <f>Summary!H144</f>
        <v>1643.5</v>
      </c>
      <c r="I25" s="196">
        <f>Summary!I144</f>
        <v>200.94</v>
      </c>
      <c r="J25" s="196">
        <f>Summary!J144</f>
        <v>472.6</v>
      </c>
      <c r="K25" s="196">
        <f>Summary!K144</f>
        <v>1112.94</v>
      </c>
      <c r="L25" s="196">
        <f>Summary!L144</f>
        <v>1086.6</v>
      </c>
      <c r="M25" s="196">
        <f>Summary!M144</f>
        <v>3487.96</v>
      </c>
      <c r="N25" s="196">
        <f>Summary!N144</f>
        <v>2727.74</v>
      </c>
      <c r="O25" s="196">
        <f>Summary!O144</f>
        <v>2637.48</v>
      </c>
      <c r="P25" s="196">
        <f>Summary!P144</f>
        <v>2770.21</v>
      </c>
      <c r="Q25" s="196">
        <f>Summary!Q144</f>
        <v>1760.64</v>
      </c>
      <c r="R25" s="196">
        <f>Summary!R144</f>
        <v>2884.85</v>
      </c>
      <c r="S25" s="196">
        <f>Summary!S144</f>
        <v>3113.57</v>
      </c>
      <c r="T25" s="196">
        <f>Summary!T144</f>
        <v>3532.56</v>
      </c>
      <c r="U25" s="196">
        <f>Summary!U144</f>
        <v>1380.46</v>
      </c>
      <c r="V25" s="196">
        <f>Summary!V144</f>
        <v>2228.85</v>
      </c>
      <c r="W25" s="196">
        <f>Summary!W144</f>
        <v>3504.27</v>
      </c>
      <c r="X25" s="196">
        <f>Summary!X144</f>
        <v>5373.16</v>
      </c>
      <c r="Y25" s="196">
        <f>Summary!Y144</f>
        <v>6234.72</v>
      </c>
      <c r="Z25" s="196">
        <f>Summary!Z144</f>
        <v>7928.7</v>
      </c>
      <c r="AA25" s="196">
        <f>Summary!AA144</f>
        <v>8207.13</v>
      </c>
      <c r="AB25" s="196">
        <f>Summary!AB144</f>
        <v>6489.34</v>
      </c>
      <c r="AC25" s="196">
        <f>Summary!AC144</f>
        <v>8113.65</v>
      </c>
      <c r="AD25" s="196">
        <f>Summary!AD144</f>
        <v>4074.3</v>
      </c>
      <c r="AE25" s="196">
        <f>Summary!AE144</f>
        <v>4210.72</v>
      </c>
      <c r="AF25" s="196">
        <f>Summary!AF144</f>
        <v>7337.42</v>
      </c>
      <c r="AG25" s="172">
        <f t="shared" ref="AG25:AG31" si="5">SUM(B25:AF25)</f>
        <v>105997.18</v>
      </c>
      <c r="AH25" s="173"/>
    </row>
    <row r="26">
      <c r="A26" s="170" t="s">
        <v>301</v>
      </c>
      <c r="B26" s="196">
        <f>Summary!B147</f>
        <v>263.84</v>
      </c>
      <c r="C26" s="196">
        <f>Summary!C147</f>
        <v>226.3</v>
      </c>
      <c r="D26" s="196">
        <f>Summary!D147</f>
        <v>282.72</v>
      </c>
      <c r="E26" s="196">
        <f>Summary!E147</f>
        <v>342.99</v>
      </c>
      <c r="F26" s="196">
        <f>Summary!F147</f>
        <v>552.67</v>
      </c>
      <c r="G26" s="196">
        <f>Summary!G147</f>
        <v>482.37</v>
      </c>
      <c r="H26" s="196">
        <f>Summary!H147</f>
        <v>443.73</v>
      </c>
      <c r="I26" s="196">
        <f>Summary!I147</f>
        <v>466.66</v>
      </c>
      <c r="J26" s="196">
        <f>Summary!J147</f>
        <v>729.76</v>
      </c>
      <c r="K26" s="196">
        <f>Summary!K147</f>
        <v>494.38</v>
      </c>
      <c r="L26" s="196">
        <f>Summary!L147</f>
        <v>493.95</v>
      </c>
      <c r="M26" s="196">
        <f>Summary!M147</f>
        <v>544.59</v>
      </c>
      <c r="N26" s="196">
        <f>Summary!N147</f>
        <v>523.3</v>
      </c>
      <c r="O26" s="196">
        <f>Summary!O147</f>
        <v>446.02</v>
      </c>
      <c r="P26" s="196">
        <f>Summary!P147</f>
        <v>507.02</v>
      </c>
      <c r="Q26" s="196">
        <f>Summary!Q147</f>
        <v>520.74</v>
      </c>
      <c r="R26" s="196">
        <f>Summary!R147</f>
        <v>732.12</v>
      </c>
      <c r="S26" s="196">
        <f>Summary!S147</f>
        <v>744</v>
      </c>
      <c r="T26" s="196">
        <f>Summary!T147</f>
        <v>950.37</v>
      </c>
      <c r="U26" s="196">
        <f>Summary!U147</f>
        <v>843.3</v>
      </c>
      <c r="V26" s="196">
        <f>Summary!V147</f>
        <v>829.34</v>
      </c>
      <c r="W26" s="196">
        <f>Summary!W147</f>
        <v>971.17</v>
      </c>
      <c r="X26" s="196">
        <f>Summary!X147</f>
        <v>1110.52</v>
      </c>
      <c r="Y26" s="196">
        <f>Summary!Y147</f>
        <v>1072.75</v>
      </c>
      <c r="Z26" s="196">
        <f>Summary!Z147</f>
        <v>1222.88</v>
      </c>
      <c r="AA26" s="196">
        <f>Summary!AA147</f>
        <v>1326.98</v>
      </c>
      <c r="AB26" s="196">
        <f>Summary!AB147</f>
        <v>1200.74</v>
      </c>
      <c r="AC26" s="196">
        <f>Summary!AC147</f>
        <v>1431.02</v>
      </c>
      <c r="AD26" s="196">
        <f>Summary!AD147</f>
        <v>1133.89</v>
      </c>
      <c r="AE26" s="196">
        <f>Summary!AE147</f>
        <v>849.02</v>
      </c>
      <c r="AF26" s="196">
        <f>Summary!AF147</f>
        <v>863.56</v>
      </c>
      <c r="AG26" s="172">
        <f t="shared" si="5"/>
        <v>22602.7</v>
      </c>
      <c r="AH26" s="173"/>
    </row>
    <row r="27">
      <c r="A27" s="170" t="s">
        <v>302</v>
      </c>
      <c r="B27" s="196">
        <f>Summary!B151</f>
        <v>0</v>
      </c>
      <c r="C27" s="196">
        <f>Summary!C151</f>
        <v>799.88</v>
      </c>
      <c r="D27" s="196">
        <f>Summary!D151</f>
        <v>799.64</v>
      </c>
      <c r="E27" s="196">
        <f>Summary!E151</f>
        <v>769.64</v>
      </c>
      <c r="F27" s="196">
        <f>Summary!F151</f>
        <v>799.48</v>
      </c>
      <c r="G27" s="196">
        <f>Summary!G151</f>
        <v>799.84</v>
      </c>
      <c r="H27" s="196">
        <f>Summary!H151</f>
        <v>727.33</v>
      </c>
      <c r="I27" s="196">
        <f>Summary!I151</f>
        <v>452.81</v>
      </c>
      <c r="J27" s="196">
        <f>Summary!J151</f>
        <v>195.16</v>
      </c>
      <c r="K27" s="196">
        <f>Summary!K151</f>
        <v>781.74</v>
      </c>
      <c r="L27" s="196">
        <f>Summary!L151</f>
        <v>92.98</v>
      </c>
      <c r="M27" s="196">
        <f>Summary!M151</f>
        <v>362.23</v>
      </c>
      <c r="N27" s="196">
        <f>Summary!N151</f>
        <v>322.3</v>
      </c>
      <c r="O27" s="196">
        <f>Summary!O151</f>
        <v>77.07</v>
      </c>
      <c r="P27" s="196">
        <f>Summary!P151</f>
        <v>66.11</v>
      </c>
      <c r="Q27" s="196">
        <f>Summary!Q151</f>
        <v>45.07</v>
      </c>
      <c r="R27" s="196">
        <f>Summary!R151</f>
        <v>65.45</v>
      </c>
      <c r="S27" s="196">
        <f>Summary!S151</f>
        <v>140.21</v>
      </c>
      <c r="T27" s="196">
        <f>Summary!T151</f>
        <v>113.3</v>
      </c>
      <c r="U27" s="196">
        <f>Summary!U151</f>
        <v>45.63</v>
      </c>
      <c r="V27" s="196">
        <f>Summary!V151</f>
        <v>99.93</v>
      </c>
      <c r="W27" s="196">
        <f>Summary!W151</f>
        <v>188.84</v>
      </c>
      <c r="X27" s="196">
        <f>Summary!X151</f>
        <v>406.01</v>
      </c>
      <c r="Y27" s="196">
        <f>Summary!Y151</f>
        <v>662.79</v>
      </c>
      <c r="Z27" s="196">
        <f>Summary!Z151</f>
        <v>1415.2</v>
      </c>
      <c r="AA27" s="196">
        <f>Summary!AA151</f>
        <v>451.96</v>
      </c>
      <c r="AB27" s="196">
        <f>Summary!AB151</f>
        <v>191.64</v>
      </c>
      <c r="AC27" s="196">
        <f>Summary!AC151</f>
        <v>238.76</v>
      </c>
      <c r="AD27" s="196">
        <f>Summary!AD151</f>
        <v>216.51</v>
      </c>
      <c r="AE27" s="196">
        <f>Summary!AE151</f>
        <v>133.31</v>
      </c>
      <c r="AF27" s="196">
        <f>Summary!AF151</f>
        <v>219.95</v>
      </c>
      <c r="AG27" s="172">
        <f t="shared" si="5"/>
        <v>11680.77</v>
      </c>
      <c r="AH27" s="173"/>
    </row>
    <row r="28">
      <c r="A28" s="170" t="s">
        <v>303</v>
      </c>
      <c r="B28" s="196">
        <f>Summary!B150</f>
        <v>76.02</v>
      </c>
      <c r="C28" s="196">
        <f>Summary!C150</f>
        <v>73.31</v>
      </c>
      <c r="D28" s="196">
        <f>Summary!D150</f>
        <v>65.63</v>
      </c>
      <c r="E28" s="196">
        <f>Summary!E150</f>
        <v>61.74</v>
      </c>
      <c r="F28" s="196">
        <f>Summary!F150</f>
        <v>31.88</v>
      </c>
      <c r="G28" s="196">
        <f>Summary!G150</f>
        <v>52.29</v>
      </c>
      <c r="H28" s="196">
        <f>Summary!H150</f>
        <v>45.22</v>
      </c>
      <c r="I28" s="196">
        <f>Summary!I150</f>
        <v>40.86</v>
      </c>
      <c r="J28" s="196">
        <f>Summary!J150</f>
        <v>78.04</v>
      </c>
      <c r="K28" s="196">
        <f>Summary!K150</f>
        <v>66.1</v>
      </c>
      <c r="L28" s="196">
        <f>Summary!L150</f>
        <v>41.79</v>
      </c>
      <c r="M28" s="196">
        <f>Summary!M150</f>
        <v>41.22</v>
      </c>
      <c r="N28" s="196">
        <f>Summary!N150</f>
        <v>71.81</v>
      </c>
      <c r="O28" s="196">
        <f>Summary!O150</f>
        <v>46.49</v>
      </c>
      <c r="P28" s="196">
        <f>Summary!P150</f>
        <v>37.75</v>
      </c>
      <c r="Q28" s="196">
        <f>Summary!Q150</f>
        <v>44.64</v>
      </c>
      <c r="R28" s="196">
        <f>Summary!R150</f>
        <v>22.75</v>
      </c>
      <c r="S28" s="196">
        <f>Summary!S150</f>
        <v>20.14</v>
      </c>
      <c r="T28" s="196">
        <f>Summary!T150</f>
        <v>26.16</v>
      </c>
      <c r="U28" s="196">
        <f>Summary!U150</f>
        <v>38.79</v>
      </c>
      <c r="V28" s="196">
        <f>Summary!V150</f>
        <v>64.66</v>
      </c>
      <c r="W28" s="196">
        <f>Summary!W150</f>
        <v>38.16</v>
      </c>
      <c r="X28" s="196">
        <f>Summary!X150</f>
        <v>38.2</v>
      </c>
      <c r="Y28" s="196">
        <f>Summary!Y150</f>
        <v>43.98</v>
      </c>
      <c r="Z28" s="196">
        <f>Summary!Z150</f>
        <v>57.09</v>
      </c>
      <c r="AA28" s="196">
        <f>Summary!AA150</f>
        <v>49.32</v>
      </c>
      <c r="AB28" s="196">
        <f>Summary!AB150</f>
        <v>74.48</v>
      </c>
      <c r="AC28" s="196">
        <f>Summary!AC150</f>
        <v>68.63</v>
      </c>
      <c r="AD28" s="196">
        <f>Summary!AD150</f>
        <v>73.28</v>
      </c>
      <c r="AE28" s="196">
        <f>Summary!AE150</f>
        <v>121.89</v>
      </c>
      <c r="AF28" s="196">
        <f>Summary!AF150</f>
        <v>103.81</v>
      </c>
      <c r="AG28" s="172">
        <f t="shared" si="5"/>
        <v>1716.13</v>
      </c>
      <c r="AH28" s="173"/>
    </row>
    <row r="29">
      <c r="A29" s="197" t="s">
        <v>305</v>
      </c>
      <c r="B29" s="180" t="s">
        <v>306</v>
      </c>
      <c r="C29" s="180" t="s">
        <v>306</v>
      </c>
      <c r="D29" s="180" t="s">
        <v>306</v>
      </c>
      <c r="E29" s="180" t="s">
        <v>306</v>
      </c>
      <c r="F29" s="180" t="s">
        <v>306</v>
      </c>
      <c r="G29" s="180" t="s">
        <v>306</v>
      </c>
      <c r="H29" s="180" t="s">
        <v>306</v>
      </c>
      <c r="I29" s="180" t="s">
        <v>306</v>
      </c>
      <c r="J29" s="180" t="s">
        <v>306</v>
      </c>
      <c r="K29" s="180" t="s">
        <v>306</v>
      </c>
      <c r="L29" s="180" t="s">
        <v>306</v>
      </c>
      <c r="M29" s="180" t="s">
        <v>306</v>
      </c>
      <c r="N29" s="180" t="s">
        <v>306</v>
      </c>
      <c r="O29" s="180" t="s">
        <v>306</v>
      </c>
      <c r="P29" s="180" t="s">
        <v>306</v>
      </c>
      <c r="Q29" s="180" t="s">
        <v>306</v>
      </c>
      <c r="R29" s="180" t="s">
        <v>306</v>
      </c>
      <c r="S29" s="180" t="s">
        <v>306</v>
      </c>
      <c r="T29" s="180" t="s">
        <v>306</v>
      </c>
      <c r="U29" s="180" t="s">
        <v>306</v>
      </c>
      <c r="V29" s="180" t="s">
        <v>306</v>
      </c>
      <c r="W29" s="180" t="s">
        <v>306</v>
      </c>
      <c r="X29" s="180" t="s">
        <v>306</v>
      </c>
      <c r="Y29" s="180" t="s">
        <v>306</v>
      </c>
      <c r="Z29" s="180" t="s">
        <v>306</v>
      </c>
      <c r="AA29" s="180" t="s">
        <v>306</v>
      </c>
      <c r="AB29" s="180" t="s">
        <v>306</v>
      </c>
      <c r="AC29" s="180" t="s">
        <v>306</v>
      </c>
      <c r="AD29" s="180" t="s">
        <v>306</v>
      </c>
      <c r="AE29" s="180" t="s">
        <v>306</v>
      </c>
      <c r="AF29" s="180" t="s">
        <v>306</v>
      </c>
      <c r="AG29" s="172">
        <f t="shared" si="5"/>
        <v>0</v>
      </c>
      <c r="AH29" s="173"/>
    </row>
    <row r="30">
      <c r="A30" s="181" t="s">
        <v>310</v>
      </c>
      <c r="B30" s="180" t="s">
        <v>306</v>
      </c>
      <c r="C30" s="180" t="s">
        <v>306</v>
      </c>
      <c r="D30" s="180" t="s">
        <v>306</v>
      </c>
      <c r="E30" s="180" t="s">
        <v>306</v>
      </c>
      <c r="F30" s="180" t="s">
        <v>306</v>
      </c>
      <c r="G30" s="180" t="s">
        <v>306</v>
      </c>
      <c r="H30" s="180" t="s">
        <v>306</v>
      </c>
      <c r="I30" s="180" t="s">
        <v>306</v>
      </c>
      <c r="J30" s="180" t="s">
        <v>306</v>
      </c>
      <c r="K30" s="180" t="s">
        <v>306</v>
      </c>
      <c r="L30" s="180" t="s">
        <v>306</v>
      </c>
      <c r="M30" s="180" t="s">
        <v>306</v>
      </c>
      <c r="N30" s="180" t="s">
        <v>306</v>
      </c>
      <c r="O30" s="180" t="s">
        <v>306</v>
      </c>
      <c r="P30" s="180" t="s">
        <v>306</v>
      </c>
      <c r="Q30" s="180" t="s">
        <v>306</v>
      </c>
      <c r="R30" s="180" t="s">
        <v>306</v>
      </c>
      <c r="S30" s="180" t="s">
        <v>306</v>
      </c>
      <c r="T30" s="180" t="s">
        <v>306</v>
      </c>
      <c r="U30" s="180" t="s">
        <v>306</v>
      </c>
      <c r="V30" s="180" t="s">
        <v>306</v>
      </c>
      <c r="W30" s="180" t="s">
        <v>306</v>
      </c>
      <c r="X30" s="180" t="s">
        <v>306</v>
      </c>
      <c r="Y30" s="180" t="s">
        <v>306</v>
      </c>
      <c r="Z30" s="180" t="s">
        <v>306</v>
      </c>
      <c r="AA30" s="180" t="s">
        <v>306</v>
      </c>
      <c r="AB30" s="180" t="s">
        <v>306</v>
      </c>
      <c r="AC30" s="180" t="s">
        <v>306</v>
      </c>
      <c r="AD30" s="180" t="s">
        <v>306</v>
      </c>
      <c r="AE30" s="180" t="s">
        <v>306</v>
      </c>
      <c r="AF30" s="180" t="s">
        <v>306</v>
      </c>
      <c r="AG30" s="172">
        <f t="shared" si="5"/>
        <v>0</v>
      </c>
      <c r="AH30" s="173"/>
    </row>
    <row r="31">
      <c r="A31" s="182" t="s">
        <v>308</v>
      </c>
      <c r="B31" s="198">
        <f t="shared" ref="B31:AF31" si="6">SUM(B25:B30)</f>
        <v>3918.03</v>
      </c>
      <c r="C31" s="198">
        <f t="shared" si="6"/>
        <v>3419.1</v>
      </c>
      <c r="D31" s="198">
        <f t="shared" si="6"/>
        <v>2727.21</v>
      </c>
      <c r="E31" s="198">
        <f t="shared" si="6"/>
        <v>2505.73</v>
      </c>
      <c r="F31" s="198">
        <f t="shared" si="6"/>
        <v>3418.96</v>
      </c>
      <c r="G31" s="198">
        <f t="shared" si="6"/>
        <v>3974.08</v>
      </c>
      <c r="H31" s="198">
        <f t="shared" si="6"/>
        <v>2859.78</v>
      </c>
      <c r="I31" s="198">
        <f t="shared" si="6"/>
        <v>1161.27</v>
      </c>
      <c r="J31" s="198">
        <f t="shared" si="6"/>
        <v>1475.56</v>
      </c>
      <c r="K31" s="198">
        <f t="shared" si="6"/>
        <v>2455.16</v>
      </c>
      <c r="L31" s="198">
        <f t="shared" si="6"/>
        <v>1715.32</v>
      </c>
      <c r="M31" s="198">
        <f t="shared" si="6"/>
        <v>4436</v>
      </c>
      <c r="N31" s="198">
        <f t="shared" si="6"/>
        <v>3645.15</v>
      </c>
      <c r="O31" s="198">
        <f t="shared" si="6"/>
        <v>3207.06</v>
      </c>
      <c r="P31" s="198">
        <f t="shared" si="6"/>
        <v>3381.09</v>
      </c>
      <c r="Q31" s="198">
        <f t="shared" si="6"/>
        <v>2371.09</v>
      </c>
      <c r="R31" s="198">
        <f t="shared" si="6"/>
        <v>3705.17</v>
      </c>
      <c r="S31" s="198">
        <f t="shared" si="6"/>
        <v>4017.92</v>
      </c>
      <c r="T31" s="198">
        <f t="shared" si="6"/>
        <v>4622.39</v>
      </c>
      <c r="U31" s="198">
        <f t="shared" si="6"/>
        <v>2308.18</v>
      </c>
      <c r="V31" s="198">
        <f t="shared" si="6"/>
        <v>3222.78</v>
      </c>
      <c r="W31" s="198">
        <f t="shared" si="6"/>
        <v>4702.44</v>
      </c>
      <c r="X31" s="198">
        <f t="shared" si="6"/>
        <v>6927.89</v>
      </c>
      <c r="Y31" s="198">
        <f t="shared" si="6"/>
        <v>8014.24</v>
      </c>
      <c r="Z31" s="198">
        <f t="shared" si="6"/>
        <v>10623.87</v>
      </c>
      <c r="AA31" s="198">
        <f t="shared" si="6"/>
        <v>10035.39</v>
      </c>
      <c r="AB31" s="198">
        <f t="shared" si="6"/>
        <v>7956.2</v>
      </c>
      <c r="AC31" s="198">
        <f t="shared" si="6"/>
        <v>9852.06</v>
      </c>
      <c r="AD31" s="198">
        <f t="shared" si="6"/>
        <v>5497.98</v>
      </c>
      <c r="AE31" s="198">
        <f t="shared" si="6"/>
        <v>5314.94</v>
      </c>
      <c r="AF31" s="198">
        <f t="shared" si="6"/>
        <v>8524.74</v>
      </c>
      <c r="AG31" s="172">
        <f t="shared" si="5"/>
        <v>141996.78</v>
      </c>
      <c r="AH31" s="173"/>
    </row>
    <row r="32">
      <c r="A32" s="160"/>
      <c r="B32" s="168"/>
      <c r="C32" s="168"/>
      <c r="D32" s="168"/>
      <c r="E32" s="168"/>
      <c r="F32" s="168"/>
      <c r="G32" s="168"/>
      <c r="H32" s="168"/>
      <c r="I32" s="168"/>
      <c r="J32" s="168"/>
      <c r="K32" s="168"/>
      <c r="L32" s="168"/>
      <c r="M32" s="168"/>
      <c r="N32" s="168"/>
      <c r="O32" s="168"/>
      <c r="P32" s="168"/>
      <c r="Q32" s="168"/>
      <c r="R32" s="168"/>
      <c r="S32" s="168"/>
      <c r="T32" s="168"/>
      <c r="U32" s="168"/>
      <c r="V32" s="168"/>
      <c r="W32" s="168"/>
      <c r="X32" s="168"/>
      <c r="Y32" s="168"/>
      <c r="Z32" s="168"/>
      <c r="AA32" s="168"/>
      <c r="AB32" s="168"/>
      <c r="AC32" s="168"/>
      <c r="AD32" s="168"/>
      <c r="AE32" s="168"/>
      <c r="AF32" s="168"/>
      <c r="AG32" s="193"/>
      <c r="AH32" s="194"/>
    </row>
    <row r="33">
      <c r="A33" s="199"/>
      <c r="B33" s="200"/>
      <c r="C33" s="200"/>
      <c r="D33" s="200"/>
      <c r="E33" s="200"/>
      <c r="F33" s="200"/>
      <c r="G33" s="200"/>
      <c r="H33" s="200"/>
      <c r="I33" s="200"/>
      <c r="J33" s="200"/>
      <c r="K33" s="200"/>
      <c r="L33" s="200"/>
      <c r="M33" s="200"/>
      <c r="N33" s="200"/>
      <c r="O33" s="200"/>
      <c r="P33" s="200"/>
      <c r="Q33" s="200"/>
      <c r="R33" s="200"/>
      <c r="S33" s="200"/>
      <c r="T33" s="200"/>
      <c r="U33" s="200"/>
      <c r="V33" s="200"/>
      <c r="W33" s="200"/>
      <c r="X33" s="200"/>
      <c r="Y33" s="200"/>
      <c r="Z33" s="200"/>
      <c r="AA33" s="200"/>
      <c r="AB33" s="200"/>
      <c r="AC33" s="200"/>
      <c r="AD33" s="200"/>
      <c r="AE33" s="200"/>
      <c r="AF33" s="200"/>
      <c r="AG33" s="201"/>
      <c r="AH33" s="202"/>
    </row>
    <row r="34">
      <c r="A34" s="203"/>
      <c r="B34" s="204"/>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165"/>
      <c r="AH34" s="166"/>
    </row>
    <row r="35">
      <c r="A35" s="160"/>
      <c r="B35" s="205"/>
      <c r="C35" s="205"/>
      <c r="D35" s="205"/>
      <c r="E35" s="205"/>
      <c r="F35" s="205"/>
      <c r="G35" s="205"/>
      <c r="H35" s="205"/>
      <c r="I35" s="205"/>
      <c r="J35" s="205"/>
      <c r="K35" s="205"/>
      <c r="L35" s="205"/>
      <c r="M35" s="205"/>
      <c r="N35" s="205"/>
      <c r="O35" s="205"/>
      <c r="P35" s="205"/>
      <c r="Q35" s="205"/>
      <c r="R35" s="205"/>
      <c r="S35" s="205"/>
      <c r="T35" s="205"/>
      <c r="U35" s="205"/>
      <c r="V35" s="205"/>
      <c r="W35" s="205"/>
      <c r="X35" s="205"/>
      <c r="Y35" s="205"/>
      <c r="Z35" s="205"/>
      <c r="AA35" s="205"/>
      <c r="AB35" s="205"/>
      <c r="AC35" s="205"/>
      <c r="AD35" s="205"/>
      <c r="AE35" s="205"/>
      <c r="AF35" s="205"/>
      <c r="AG35" s="165"/>
      <c r="AH35" s="166"/>
    </row>
    <row r="36">
      <c r="A36" s="206" t="s">
        <v>232</v>
      </c>
      <c r="B36" s="168"/>
      <c r="C36" s="168"/>
      <c r="D36" s="168"/>
      <c r="E36" s="168"/>
      <c r="F36" s="168"/>
      <c r="G36" s="168"/>
      <c r="H36" s="168"/>
      <c r="I36" s="168"/>
      <c r="J36" s="168"/>
      <c r="K36" s="168"/>
      <c r="L36" s="168"/>
      <c r="M36" s="168"/>
      <c r="N36" s="168"/>
      <c r="O36" s="168"/>
      <c r="P36" s="168"/>
      <c r="Q36" s="168"/>
      <c r="R36" s="168"/>
      <c r="S36" s="168"/>
      <c r="T36" s="168"/>
      <c r="U36" s="168"/>
      <c r="V36" s="168"/>
      <c r="W36" s="168"/>
      <c r="X36" s="168"/>
      <c r="Y36" s="168"/>
      <c r="Z36" s="168"/>
      <c r="AA36" s="168"/>
      <c r="AB36" s="168"/>
      <c r="AC36" s="168"/>
      <c r="AD36" s="168"/>
      <c r="AE36" s="168"/>
      <c r="AF36" s="168"/>
      <c r="AG36" s="165"/>
      <c r="AH36" s="166"/>
    </row>
    <row r="37">
      <c r="A37" s="207" t="s">
        <v>311</v>
      </c>
      <c r="B37" s="208">
        <f>Summary!B12</f>
        <v>12539.75754</v>
      </c>
      <c r="C37" s="208">
        <f>Summary!C12</f>
        <v>9949.143075</v>
      </c>
      <c r="D37" s="208">
        <f>Summary!D12</f>
        <v>12784.19771</v>
      </c>
      <c r="E37" s="208">
        <f>Summary!E12</f>
        <v>7901.89663</v>
      </c>
      <c r="F37" s="208">
        <f>Summary!F12</f>
        <v>10290.26036</v>
      </c>
      <c r="G37" s="208">
        <f>Summary!G12</f>
        <v>9644.71</v>
      </c>
      <c r="H37" s="208">
        <f>Summary!H12</f>
        <v>7215.1045</v>
      </c>
      <c r="I37" s="208">
        <f>Summary!I12</f>
        <v>8589.37034</v>
      </c>
      <c r="J37" s="208">
        <f>Summary!J12</f>
        <v>11439.43494</v>
      </c>
      <c r="K37" s="208">
        <f>Summary!K12</f>
        <v>9526.692</v>
      </c>
      <c r="L37" s="208">
        <f>Summary!L12</f>
        <v>8524.548395</v>
      </c>
      <c r="M37" s="208">
        <f>Summary!M12</f>
        <v>13288.31565</v>
      </c>
      <c r="N37" s="208">
        <f>Summary!N12</f>
        <v>10983.90536</v>
      </c>
      <c r="O37" s="208">
        <f>Summary!O12</f>
        <v>11301.69385</v>
      </c>
      <c r="P37" s="208">
        <f>Summary!P12</f>
        <v>10136.11435</v>
      </c>
      <c r="Q37" s="208">
        <f>Summary!Q12</f>
        <v>11141.403</v>
      </c>
      <c r="R37" s="208">
        <f>Summary!R12</f>
        <v>13689.836</v>
      </c>
      <c r="S37" s="208">
        <f>Summary!S12</f>
        <v>14143.61607</v>
      </c>
      <c r="T37" s="208">
        <f>Summary!T12</f>
        <v>14710.92988</v>
      </c>
      <c r="U37" s="208">
        <f>Summary!U12</f>
        <v>14161.0482</v>
      </c>
      <c r="V37" s="208">
        <f>Summary!V12</f>
        <v>13087.62</v>
      </c>
      <c r="W37" s="208">
        <f>Summary!W12</f>
        <v>23615.79297</v>
      </c>
      <c r="X37" s="208">
        <f>Summary!X12</f>
        <v>16565.95216</v>
      </c>
      <c r="Y37" s="208">
        <f>Summary!Y12</f>
        <v>13905.83</v>
      </c>
      <c r="Z37" s="208">
        <f>Summary!Z12</f>
        <v>18555.85563</v>
      </c>
      <c r="AA37" s="208">
        <f>Summary!AA12</f>
        <v>18438.58197</v>
      </c>
      <c r="AB37" s="208">
        <f>Summary!AB12</f>
        <v>17882.40645</v>
      </c>
      <c r="AC37" s="208">
        <f>Summary!AC12</f>
        <v>16993.0608</v>
      </c>
      <c r="AD37" s="208">
        <f>Summary!AD12</f>
        <v>12593.26999</v>
      </c>
      <c r="AE37" s="208">
        <f>Summary!AE12</f>
        <v>35091.26</v>
      </c>
      <c r="AF37" s="208">
        <f>Summary!AF12</f>
        <v>14679.06039</v>
      </c>
      <c r="AG37" s="172">
        <f t="shared" ref="AG37:AG39" si="7">SUM(B37:AF37)</f>
        <v>423370.6682</v>
      </c>
      <c r="AH37" s="173"/>
    </row>
    <row r="38" outlineLevel="1">
      <c r="A38" s="209" t="s">
        <v>312</v>
      </c>
      <c r="B38" s="210">
        <f>'DTC US&amp;CA - P&amp;L'!B6+'DTC EU - P&amp;L'!B6</f>
        <v>8185.922575</v>
      </c>
      <c r="C38" s="210">
        <f>'DTC US&amp;CA - P&amp;L'!C6+'DTC EU - P&amp;L'!C6</f>
        <v>7613.713075</v>
      </c>
      <c r="D38" s="210">
        <f>'DTC US&amp;CA - P&amp;L'!D6+'DTC EU - P&amp;L'!D6</f>
        <v>9894.277705</v>
      </c>
      <c r="E38" s="210">
        <f>'DTC US&amp;CA - P&amp;L'!E6+'DTC EU - P&amp;L'!E6</f>
        <v>5661.09663</v>
      </c>
      <c r="F38" s="210">
        <f>'DTC US&amp;CA - P&amp;L'!F6+'DTC EU - P&amp;L'!F6</f>
        <v>8120.409075</v>
      </c>
      <c r="G38" s="210">
        <f>'DTC US&amp;CA - P&amp;L'!G6+'DTC EU - P&amp;L'!G6</f>
        <v>7937.85</v>
      </c>
      <c r="H38" s="210">
        <f>'DTC US&amp;CA - P&amp;L'!H6+'DTC EU - P&amp;L'!H6</f>
        <v>5296.1145</v>
      </c>
      <c r="I38" s="210">
        <f>'DTC US&amp;CA - P&amp;L'!I6+'DTC EU - P&amp;L'!I6</f>
        <v>6538.316975</v>
      </c>
      <c r="J38" s="210">
        <f>'DTC US&amp;CA - P&amp;L'!J6+'DTC EU - P&amp;L'!J6</f>
        <v>9253.1115</v>
      </c>
      <c r="K38" s="210">
        <f>'DTC US&amp;CA - P&amp;L'!K6+'DTC EU - P&amp;L'!K6</f>
        <v>7923.992</v>
      </c>
      <c r="L38" s="210">
        <f>'DTC US&amp;CA - P&amp;L'!L6+'DTC EU - P&amp;L'!L6</f>
        <v>7108.018395</v>
      </c>
      <c r="M38" s="210">
        <f>'DTC US&amp;CA - P&amp;L'!M6+'DTC EU - P&amp;L'!M6</f>
        <v>10561.50285</v>
      </c>
      <c r="N38" s="210">
        <f>'DTC US&amp;CA - P&amp;L'!N6+'DTC EU - P&amp;L'!N6</f>
        <v>9285.13536</v>
      </c>
      <c r="O38" s="210">
        <f>'DTC US&amp;CA - P&amp;L'!O6+'DTC EU - P&amp;L'!O6</f>
        <v>8841.751875</v>
      </c>
      <c r="P38" s="210">
        <f>'DTC US&amp;CA - P&amp;L'!P6+'DTC EU - P&amp;L'!P6</f>
        <v>8109.13435</v>
      </c>
      <c r="Q38" s="210">
        <f>'DTC US&amp;CA - P&amp;L'!Q6+'DTC EU - P&amp;L'!Q6</f>
        <v>8349.383</v>
      </c>
      <c r="R38" s="210">
        <f>'DTC US&amp;CA - P&amp;L'!R6+'DTC EU - P&amp;L'!R6</f>
        <v>10915.906</v>
      </c>
      <c r="S38" s="210">
        <f>'DTC US&amp;CA - P&amp;L'!S6+'DTC EU - P&amp;L'!S6</f>
        <v>11174.57607</v>
      </c>
      <c r="T38" s="210">
        <f>'DTC US&amp;CA - P&amp;L'!T6+'DTC EU - P&amp;L'!T6</f>
        <v>13061.24988</v>
      </c>
      <c r="U38" s="210">
        <f>'DTC US&amp;CA - P&amp;L'!U6+'DTC EU - P&amp;L'!U6</f>
        <v>12393.5382</v>
      </c>
      <c r="V38" s="210">
        <f>'DTC US&amp;CA - P&amp;L'!V6+'DTC EU - P&amp;L'!V6</f>
        <v>11523.55</v>
      </c>
      <c r="W38" s="210">
        <f>'DTC US&amp;CA - P&amp;L'!W6+'DTC EU - P&amp;L'!W6</f>
        <v>20967.83759</v>
      </c>
      <c r="X38" s="210">
        <f>'DTC US&amp;CA - P&amp;L'!X6+'DTC EU - P&amp;L'!X6</f>
        <v>14780.70216</v>
      </c>
      <c r="Y38" s="210">
        <f>'DTC US&amp;CA - P&amp;L'!Y6+'DTC EU - P&amp;L'!Y6</f>
        <v>11738.42</v>
      </c>
      <c r="Z38" s="210">
        <f>'DTC US&amp;CA - P&amp;L'!Z6+'DTC EU - P&amp;L'!Z6</f>
        <v>17211.90563</v>
      </c>
      <c r="AA38" s="210">
        <f>'DTC US&amp;CA - P&amp;L'!AA6+'DTC EU - P&amp;L'!AA6</f>
        <v>15424.48197</v>
      </c>
      <c r="AB38" s="210">
        <f>'DTC US&amp;CA - P&amp;L'!AB6+'DTC EU - P&amp;L'!AB6</f>
        <v>15331.13645</v>
      </c>
      <c r="AC38" s="210">
        <f>'DTC US&amp;CA - P&amp;L'!AC6+'DTC EU - P&amp;L'!AC6</f>
        <v>14190.4208</v>
      </c>
      <c r="AD38" s="210">
        <f>'DTC US&amp;CA - P&amp;L'!AD6+'DTC EU - P&amp;L'!AD6</f>
        <v>11456.21999</v>
      </c>
      <c r="AE38" s="210">
        <f>'DTC US&amp;CA - P&amp;L'!AE6+'DTC EU - P&amp;L'!AE6</f>
        <v>9630.31</v>
      </c>
      <c r="AF38" s="210">
        <f>'DTC US&amp;CA - P&amp;L'!AF6+'DTC EU - P&amp;L'!AF6</f>
        <v>13108.17039</v>
      </c>
      <c r="AG38" s="172">
        <f t="shared" si="7"/>
        <v>331588.155</v>
      </c>
      <c r="AH38" s="173"/>
    </row>
    <row r="39">
      <c r="A39" s="211" t="s">
        <v>269</v>
      </c>
      <c r="B39" s="212">
        <f t="shared" ref="B39:AF39" si="8">SUM(B37)</f>
        <v>12539.75754</v>
      </c>
      <c r="C39" s="212">
        <f t="shared" si="8"/>
        <v>9949.143075</v>
      </c>
      <c r="D39" s="212">
        <f t="shared" si="8"/>
        <v>12784.19771</v>
      </c>
      <c r="E39" s="212">
        <f t="shared" si="8"/>
        <v>7901.89663</v>
      </c>
      <c r="F39" s="212">
        <f t="shared" si="8"/>
        <v>10290.26036</v>
      </c>
      <c r="G39" s="212">
        <f t="shared" si="8"/>
        <v>9644.71</v>
      </c>
      <c r="H39" s="212">
        <f t="shared" si="8"/>
        <v>7215.1045</v>
      </c>
      <c r="I39" s="212">
        <f t="shared" si="8"/>
        <v>8589.37034</v>
      </c>
      <c r="J39" s="212">
        <f t="shared" si="8"/>
        <v>11439.43494</v>
      </c>
      <c r="K39" s="212">
        <f t="shared" si="8"/>
        <v>9526.692</v>
      </c>
      <c r="L39" s="212">
        <f t="shared" si="8"/>
        <v>8524.548395</v>
      </c>
      <c r="M39" s="212">
        <f t="shared" si="8"/>
        <v>13288.31565</v>
      </c>
      <c r="N39" s="212">
        <f t="shared" si="8"/>
        <v>10983.90536</v>
      </c>
      <c r="O39" s="212">
        <f t="shared" si="8"/>
        <v>11301.69385</v>
      </c>
      <c r="P39" s="212">
        <f t="shared" si="8"/>
        <v>10136.11435</v>
      </c>
      <c r="Q39" s="212">
        <f t="shared" si="8"/>
        <v>11141.403</v>
      </c>
      <c r="R39" s="212">
        <f t="shared" si="8"/>
        <v>13689.836</v>
      </c>
      <c r="S39" s="212">
        <f t="shared" si="8"/>
        <v>14143.61607</v>
      </c>
      <c r="T39" s="212">
        <f t="shared" si="8"/>
        <v>14710.92988</v>
      </c>
      <c r="U39" s="212">
        <f t="shared" si="8"/>
        <v>14161.0482</v>
      </c>
      <c r="V39" s="212">
        <f t="shared" si="8"/>
        <v>13087.62</v>
      </c>
      <c r="W39" s="212">
        <f t="shared" si="8"/>
        <v>23615.79297</v>
      </c>
      <c r="X39" s="212">
        <f t="shared" si="8"/>
        <v>16565.95216</v>
      </c>
      <c r="Y39" s="212">
        <f t="shared" si="8"/>
        <v>13905.83</v>
      </c>
      <c r="Z39" s="212">
        <f t="shared" si="8"/>
        <v>18555.85563</v>
      </c>
      <c r="AA39" s="212">
        <f t="shared" si="8"/>
        <v>18438.58197</v>
      </c>
      <c r="AB39" s="212">
        <f t="shared" si="8"/>
        <v>17882.40645</v>
      </c>
      <c r="AC39" s="212">
        <f t="shared" si="8"/>
        <v>16993.0608</v>
      </c>
      <c r="AD39" s="212">
        <f t="shared" si="8"/>
        <v>12593.26999</v>
      </c>
      <c r="AE39" s="212">
        <f t="shared" si="8"/>
        <v>35091.26</v>
      </c>
      <c r="AF39" s="212">
        <f t="shared" si="8"/>
        <v>14679.06039</v>
      </c>
      <c r="AG39" s="172">
        <f t="shared" si="7"/>
        <v>423370.6682</v>
      </c>
      <c r="AH39" s="173"/>
    </row>
    <row r="40">
      <c r="A40" s="160"/>
      <c r="B40" s="168"/>
      <c r="C40" s="168"/>
      <c r="D40" s="168"/>
      <c r="E40" s="168"/>
      <c r="F40" s="168"/>
      <c r="G40" s="168"/>
      <c r="H40" s="168"/>
      <c r="I40" s="168"/>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213"/>
      <c r="AH40" s="214"/>
    </row>
    <row r="41">
      <c r="A41" s="215" t="s">
        <v>244</v>
      </c>
      <c r="B41" s="168"/>
      <c r="C41" s="168"/>
      <c r="D41" s="168"/>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c r="AG41" s="213"/>
      <c r="AH41" s="214"/>
    </row>
    <row r="42">
      <c r="A42" s="216" t="s">
        <v>313</v>
      </c>
      <c r="B42" s="217">
        <f>Summary!B96</f>
        <v>91</v>
      </c>
      <c r="C42" s="217">
        <f>Summary!C96</f>
        <v>59</v>
      </c>
      <c r="D42" s="217">
        <f>Summary!D96</f>
        <v>79</v>
      </c>
      <c r="E42" s="217">
        <f>Summary!E96</f>
        <v>59</v>
      </c>
      <c r="F42" s="217">
        <f>Summary!F96</f>
        <v>71</v>
      </c>
      <c r="G42" s="217">
        <f>Summary!G96</f>
        <v>63</v>
      </c>
      <c r="H42" s="217">
        <f>Summary!H96</f>
        <v>58</v>
      </c>
      <c r="I42" s="217">
        <f>Summary!I96</f>
        <v>58</v>
      </c>
      <c r="J42" s="217">
        <f>Summary!J96</f>
        <v>66</v>
      </c>
      <c r="K42" s="217">
        <f>Summary!K96</f>
        <v>54</v>
      </c>
      <c r="L42" s="217">
        <f>Summary!L96</f>
        <v>54</v>
      </c>
      <c r="M42" s="217">
        <f>Summary!M96</f>
        <v>88</v>
      </c>
      <c r="N42" s="217">
        <f>Summary!N96</f>
        <v>61</v>
      </c>
      <c r="O42" s="217">
        <f>Summary!O96</f>
        <v>60</v>
      </c>
      <c r="P42" s="217">
        <f>Summary!P96</f>
        <v>58</v>
      </c>
      <c r="Q42" s="217">
        <f>Summary!Q96</f>
        <v>67</v>
      </c>
      <c r="R42" s="217">
        <f>Summary!R96</f>
        <v>77</v>
      </c>
      <c r="S42" s="217">
        <f>Summary!S96</f>
        <v>80</v>
      </c>
      <c r="T42" s="217">
        <f>Summary!T96</f>
        <v>75</v>
      </c>
      <c r="U42" s="217">
        <f>Summary!U96</f>
        <v>70</v>
      </c>
      <c r="V42" s="217">
        <f>Summary!V96</f>
        <v>68</v>
      </c>
      <c r="W42" s="217">
        <f>Summary!W96</f>
        <v>93</v>
      </c>
      <c r="X42" s="217">
        <f>Summary!X96</f>
        <v>69</v>
      </c>
      <c r="Y42" s="217">
        <f>Summary!Y96</f>
        <v>71</v>
      </c>
      <c r="Z42" s="217">
        <f>Summary!Z96</f>
        <v>78</v>
      </c>
      <c r="AA42" s="217">
        <f>Summary!AA96</f>
        <v>93</v>
      </c>
      <c r="AB42" s="217">
        <f>Summary!AB96</f>
        <v>88</v>
      </c>
      <c r="AC42" s="217">
        <f>Summary!AC96</f>
        <v>84</v>
      </c>
      <c r="AD42" s="217">
        <f>Summary!AD96</f>
        <v>53</v>
      </c>
      <c r="AE42" s="217">
        <f>Summary!AE96</f>
        <v>297</v>
      </c>
      <c r="AF42" s="217">
        <f>Summary!AF96</f>
        <v>72</v>
      </c>
      <c r="AG42" s="172">
        <f t="shared" ref="AG42:AG44" si="9">SUM(B42:AF42)</f>
        <v>2414</v>
      </c>
      <c r="AH42" s="173"/>
    </row>
    <row r="43" outlineLevel="1">
      <c r="A43" s="209" t="s">
        <v>314</v>
      </c>
      <c r="B43" s="218">
        <f>'DTC US&amp;CA - P&amp;L'!B11+'DTC EU - P&amp;L'!B11</f>
        <v>37</v>
      </c>
      <c r="C43" s="218">
        <f>'DTC US&amp;CA - P&amp;L'!C11+'DTC EU - P&amp;L'!C11</f>
        <v>30</v>
      </c>
      <c r="D43" s="218">
        <f>'DTC US&amp;CA - P&amp;L'!D11+'DTC EU - P&amp;L'!D11</f>
        <v>40</v>
      </c>
      <c r="E43" s="218">
        <f>'DTC US&amp;CA - P&amp;L'!E11+'DTC EU - P&amp;L'!E11</f>
        <v>28</v>
      </c>
      <c r="F43" s="218">
        <f>'DTC US&amp;CA - P&amp;L'!F11+'DTC EU - P&amp;L'!F11</f>
        <v>40</v>
      </c>
      <c r="G43" s="218">
        <f>'DTC US&amp;CA - P&amp;L'!G11+'DTC EU - P&amp;L'!G11</f>
        <v>39</v>
      </c>
      <c r="H43" s="218">
        <f>'DTC US&amp;CA - P&amp;L'!H11+'DTC EU - P&amp;L'!H11</f>
        <v>31</v>
      </c>
      <c r="I43" s="218">
        <f>'DTC US&amp;CA - P&amp;L'!I11+'DTC EU - P&amp;L'!I11</f>
        <v>32</v>
      </c>
      <c r="J43" s="218">
        <f>'DTC US&amp;CA - P&amp;L'!J11+'DTC EU - P&amp;L'!J11</f>
        <v>36</v>
      </c>
      <c r="K43" s="218">
        <f>'DTC US&amp;CA - P&amp;L'!K11+'DTC EU - P&amp;L'!K11</f>
        <v>34</v>
      </c>
      <c r="L43" s="218">
        <f>'DTC US&amp;CA - P&amp;L'!L11+'DTC EU - P&amp;L'!L11</f>
        <v>30</v>
      </c>
      <c r="M43" s="218">
        <f>'DTC US&amp;CA - P&amp;L'!M11+'DTC EU - P&amp;L'!M11</f>
        <v>52</v>
      </c>
      <c r="N43" s="218">
        <f>'DTC US&amp;CA - P&amp;L'!N11+'DTC EU - P&amp;L'!N11</f>
        <v>38</v>
      </c>
      <c r="O43" s="218">
        <f>'DTC US&amp;CA - P&amp;L'!O11+'DTC EU - P&amp;L'!O11</f>
        <v>29</v>
      </c>
      <c r="P43" s="218">
        <f>'DTC US&amp;CA - P&amp;L'!P11+'DTC EU - P&amp;L'!P11</f>
        <v>30</v>
      </c>
      <c r="Q43" s="218">
        <f>'DTC US&amp;CA - P&amp;L'!Q11+'DTC EU - P&amp;L'!Q11</f>
        <v>31</v>
      </c>
      <c r="R43" s="218">
        <f>'DTC US&amp;CA - P&amp;L'!R11+'DTC EU - P&amp;L'!R11</f>
        <v>43</v>
      </c>
      <c r="S43" s="218">
        <f>'DTC US&amp;CA - P&amp;L'!S11+'DTC EU - P&amp;L'!S11</f>
        <v>45</v>
      </c>
      <c r="T43" s="218">
        <f>'DTC US&amp;CA - P&amp;L'!T11+'DTC EU - P&amp;L'!T11</f>
        <v>52</v>
      </c>
      <c r="U43" s="218">
        <f>'DTC US&amp;CA - P&amp;L'!U11+'DTC EU - P&amp;L'!U11</f>
        <v>45</v>
      </c>
      <c r="V43" s="218">
        <f>'DTC US&amp;CA - P&amp;L'!V11+'DTC EU - P&amp;L'!V11</f>
        <v>47</v>
      </c>
      <c r="W43" s="218">
        <f>'DTC US&amp;CA - P&amp;L'!W11+'DTC EU - P&amp;L'!W11</f>
        <v>61</v>
      </c>
      <c r="X43" s="218">
        <f>'DTC US&amp;CA - P&amp;L'!X11+'DTC EU - P&amp;L'!X11</f>
        <v>46</v>
      </c>
      <c r="Y43" s="218">
        <f>'DTC US&amp;CA - P&amp;L'!Y11+'DTC EU - P&amp;L'!Y11</f>
        <v>44</v>
      </c>
      <c r="Z43" s="218">
        <f>'DTC US&amp;CA - P&amp;L'!Z11+'DTC EU - P&amp;L'!Z11</f>
        <v>59</v>
      </c>
      <c r="AA43" s="218">
        <f>'DTC US&amp;CA - P&amp;L'!AA11+'DTC EU - P&amp;L'!AA11</f>
        <v>53</v>
      </c>
      <c r="AB43" s="218">
        <f>'DTC US&amp;CA - P&amp;L'!AB11+'DTC EU - P&amp;L'!AB11</f>
        <v>55</v>
      </c>
      <c r="AC43" s="218">
        <f>'DTC US&amp;CA - P&amp;L'!AC11+'DTC EU - P&amp;L'!AC11</f>
        <v>49</v>
      </c>
      <c r="AD43" s="218">
        <f>'DTC US&amp;CA - P&amp;L'!AD11+'DTC EU - P&amp;L'!AD11</f>
        <v>39</v>
      </c>
      <c r="AE43" s="218">
        <f>'DTC US&amp;CA - P&amp;L'!AE11+'DTC EU - P&amp;L'!AE11</f>
        <v>32</v>
      </c>
      <c r="AF43" s="218">
        <f>'DTC US&amp;CA - P&amp;L'!AF11+'DTC EU - P&amp;L'!AF11</f>
        <v>49</v>
      </c>
      <c r="AG43" s="172">
        <f t="shared" si="9"/>
        <v>1276</v>
      </c>
      <c r="AH43" s="173"/>
    </row>
    <row r="44">
      <c r="A44" s="219" t="s">
        <v>269</v>
      </c>
      <c r="B44" s="220">
        <f t="shared" ref="B44:AF44" si="10">SUM(B42)</f>
        <v>91</v>
      </c>
      <c r="C44" s="220">
        <f t="shared" si="10"/>
        <v>59</v>
      </c>
      <c r="D44" s="220">
        <f t="shared" si="10"/>
        <v>79</v>
      </c>
      <c r="E44" s="220">
        <f t="shared" si="10"/>
        <v>59</v>
      </c>
      <c r="F44" s="220">
        <f t="shared" si="10"/>
        <v>71</v>
      </c>
      <c r="G44" s="220">
        <f t="shared" si="10"/>
        <v>63</v>
      </c>
      <c r="H44" s="220">
        <f t="shared" si="10"/>
        <v>58</v>
      </c>
      <c r="I44" s="220">
        <f t="shared" si="10"/>
        <v>58</v>
      </c>
      <c r="J44" s="220">
        <f t="shared" si="10"/>
        <v>66</v>
      </c>
      <c r="K44" s="220">
        <f t="shared" si="10"/>
        <v>54</v>
      </c>
      <c r="L44" s="220">
        <f t="shared" si="10"/>
        <v>54</v>
      </c>
      <c r="M44" s="220">
        <f t="shared" si="10"/>
        <v>88</v>
      </c>
      <c r="N44" s="220">
        <f t="shared" si="10"/>
        <v>61</v>
      </c>
      <c r="O44" s="220">
        <f t="shared" si="10"/>
        <v>60</v>
      </c>
      <c r="P44" s="220">
        <f t="shared" si="10"/>
        <v>58</v>
      </c>
      <c r="Q44" s="220">
        <f t="shared" si="10"/>
        <v>67</v>
      </c>
      <c r="R44" s="220">
        <f t="shared" si="10"/>
        <v>77</v>
      </c>
      <c r="S44" s="220">
        <f t="shared" si="10"/>
        <v>80</v>
      </c>
      <c r="T44" s="220">
        <f t="shared" si="10"/>
        <v>75</v>
      </c>
      <c r="U44" s="220">
        <f t="shared" si="10"/>
        <v>70</v>
      </c>
      <c r="V44" s="220">
        <f t="shared" si="10"/>
        <v>68</v>
      </c>
      <c r="W44" s="220">
        <f t="shared" si="10"/>
        <v>93</v>
      </c>
      <c r="X44" s="220">
        <f t="shared" si="10"/>
        <v>69</v>
      </c>
      <c r="Y44" s="220">
        <f t="shared" si="10"/>
        <v>71</v>
      </c>
      <c r="Z44" s="220">
        <f t="shared" si="10"/>
        <v>78</v>
      </c>
      <c r="AA44" s="220">
        <f t="shared" si="10"/>
        <v>93</v>
      </c>
      <c r="AB44" s="220">
        <f t="shared" si="10"/>
        <v>88</v>
      </c>
      <c r="AC44" s="220">
        <f t="shared" si="10"/>
        <v>84</v>
      </c>
      <c r="AD44" s="220">
        <f t="shared" si="10"/>
        <v>53</v>
      </c>
      <c r="AE44" s="220">
        <f t="shared" si="10"/>
        <v>297</v>
      </c>
      <c r="AF44" s="220">
        <f t="shared" si="10"/>
        <v>72</v>
      </c>
      <c r="AG44" s="172">
        <f t="shared" si="9"/>
        <v>2414</v>
      </c>
      <c r="AH44" s="173"/>
    </row>
    <row r="45">
      <c r="A45" s="160"/>
      <c r="B45" s="168"/>
      <c r="C45" s="168"/>
      <c r="D45" s="168"/>
      <c r="E45" s="168"/>
      <c r="F45" s="168"/>
      <c r="G45" s="168"/>
      <c r="H45" s="168"/>
      <c r="I45" s="168"/>
      <c r="J45" s="168"/>
      <c r="K45" s="168"/>
      <c r="L45" s="168"/>
      <c r="M45" s="168"/>
      <c r="N45" s="168"/>
      <c r="O45" s="168"/>
      <c r="P45" s="168"/>
      <c r="Q45" s="168"/>
      <c r="R45" s="168"/>
      <c r="S45" s="168"/>
      <c r="T45" s="168"/>
      <c r="U45" s="168"/>
      <c r="V45" s="168"/>
      <c r="W45" s="168"/>
      <c r="X45" s="168"/>
      <c r="Y45" s="168"/>
      <c r="Z45" s="168"/>
      <c r="AA45" s="168"/>
      <c r="AB45" s="168"/>
      <c r="AC45" s="168"/>
      <c r="AD45" s="168"/>
      <c r="AE45" s="168"/>
      <c r="AF45" s="168"/>
      <c r="AG45" s="213"/>
      <c r="AH45" s="214"/>
    </row>
    <row r="46">
      <c r="A46" s="221" t="s">
        <v>315</v>
      </c>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c r="AA46" s="222"/>
      <c r="AB46" s="222"/>
      <c r="AC46" s="222"/>
      <c r="AD46" s="222"/>
      <c r="AE46" s="222"/>
      <c r="AF46" s="222"/>
      <c r="AG46" s="213"/>
      <c r="AH46" s="214"/>
    </row>
    <row r="47">
      <c r="A47" s="223" t="s">
        <v>70</v>
      </c>
      <c r="B47" s="224">
        <f>Summary!B14+Summary!B22</f>
        <v>6146.588445</v>
      </c>
      <c r="C47" s="224">
        <f>Summary!C14+Summary!C22</f>
        <v>5565.525172</v>
      </c>
      <c r="D47" s="224">
        <f>Summary!D14+Summary!D22</f>
        <v>7290.954791</v>
      </c>
      <c r="E47" s="224">
        <f>Summary!E14+Summary!E22</f>
        <v>4131.55936</v>
      </c>
      <c r="F47" s="224">
        <f>Summary!F14+Summary!F22</f>
        <v>6209.585552</v>
      </c>
      <c r="G47" s="224">
        <f>Summary!G14+Summary!G22</f>
        <v>5734.2</v>
      </c>
      <c r="H47" s="224">
        <f>Summary!H14+Summary!H22</f>
        <v>3919.52462</v>
      </c>
      <c r="I47" s="224">
        <f>Summary!I14+Summary!I22</f>
        <v>4703.175435</v>
      </c>
      <c r="J47" s="224">
        <f>Summary!J14+Summary!J22</f>
        <v>6959.49605</v>
      </c>
      <c r="K47" s="224">
        <f>Summary!K14+Summary!K22</f>
        <v>6195</v>
      </c>
      <c r="L47" s="224">
        <f>Summary!L14+Summary!L22</f>
        <v>4983.921065</v>
      </c>
      <c r="M47" s="224">
        <f>Summary!M14+Summary!M22</f>
        <v>7718.86081</v>
      </c>
      <c r="N47" s="224">
        <f>Summary!N14+Summary!N22</f>
        <v>6903.503024</v>
      </c>
      <c r="O47" s="224">
        <f>Summary!O14+Summary!O22</f>
        <v>6867.366485</v>
      </c>
      <c r="P47" s="224">
        <f>Summary!P14+Summary!P22</f>
        <v>5402.91581</v>
      </c>
      <c r="Q47" s="224">
        <f>Summary!Q14+Summary!Q22</f>
        <v>6603.26935</v>
      </c>
      <c r="R47" s="224">
        <f>Summary!R14+Summary!R22</f>
        <v>7753.5</v>
      </c>
      <c r="S47" s="224">
        <f>Summary!S14+Summary!S22</f>
        <v>8157.012985</v>
      </c>
      <c r="T47" s="224">
        <f>Summary!T14+Summary!T22</f>
        <v>9710.117175</v>
      </c>
      <c r="U47" s="224">
        <f>Summary!U14+Summary!U22</f>
        <v>9715.453364</v>
      </c>
      <c r="V47" s="224">
        <f>Summary!V14+Summary!V22</f>
        <v>8132.4112</v>
      </c>
      <c r="W47" s="224">
        <f>Summary!W14+Summary!W22</f>
        <v>15952.06211</v>
      </c>
      <c r="X47" s="224">
        <f>Summary!X14+Summary!X22</f>
        <v>10839.90084</v>
      </c>
      <c r="Y47" s="224">
        <f>Summary!Y14+Summary!Y22</f>
        <v>8726.28</v>
      </c>
      <c r="Z47" s="224">
        <f>Summary!Z14+Summary!Z22</f>
        <v>12207.79925</v>
      </c>
      <c r="AA47" s="224">
        <f>Summary!AA14+Summary!AA22</f>
        <v>11379.05268</v>
      </c>
      <c r="AB47" s="224">
        <f>Summary!AB14+Summary!AB22</f>
        <v>11140.51684</v>
      </c>
      <c r="AC47" s="224">
        <f>Summary!AC14+Summary!AC22</f>
        <v>10894.1123</v>
      </c>
      <c r="AD47" s="224">
        <f>Summary!AD14+Summary!AD22</f>
        <v>8793.49</v>
      </c>
      <c r="AE47" s="224">
        <f>Summary!AE14+Summary!AE22</f>
        <v>7129.18</v>
      </c>
      <c r="AF47" s="224">
        <f>Summary!AF14+Summary!AF22</f>
        <v>9573.027762</v>
      </c>
      <c r="AG47" s="172">
        <f t="shared" ref="AG47:AG55" si="11">SUM(B47:AF47)</f>
        <v>245439.3625</v>
      </c>
      <c r="AH47" s="173"/>
    </row>
    <row r="48">
      <c r="A48" s="223" t="s">
        <v>71</v>
      </c>
      <c r="B48" s="224">
        <f>Summary!B15+Summary!B23</f>
        <v>593.651033</v>
      </c>
      <c r="C48" s="224">
        <f>Summary!C15+Summary!C23</f>
        <v>684.649454</v>
      </c>
      <c r="D48" s="224">
        <f>Summary!D15+Summary!D23</f>
        <v>886.958586</v>
      </c>
      <c r="E48" s="224">
        <f>Summary!E15+Summary!E23</f>
        <v>371.831574</v>
      </c>
      <c r="F48" s="224">
        <f>Summary!F15+Summary!F23</f>
        <v>310.763891</v>
      </c>
      <c r="G48" s="224">
        <f>Summary!G15+Summary!G23</f>
        <v>715</v>
      </c>
      <c r="H48" s="224">
        <f>Summary!H15+Summary!H23</f>
        <v>447.59978</v>
      </c>
      <c r="I48" s="224">
        <f>Summary!I15+Summary!I23</f>
        <v>578.10126</v>
      </c>
      <c r="J48" s="224">
        <f>Summary!J15+Summary!J23</f>
        <v>747.298065</v>
      </c>
      <c r="K48" s="224">
        <f>Summary!K15+Summary!K23</f>
        <v>288.765</v>
      </c>
      <c r="L48" s="224">
        <f>Summary!L15+Summary!L23</f>
        <v>903.238664</v>
      </c>
      <c r="M48" s="224">
        <f>Summary!M15+Summary!M23</f>
        <v>978.639732</v>
      </c>
      <c r="N48" s="224">
        <f>Summary!N15+Summary!N23</f>
        <v>719.846896</v>
      </c>
      <c r="O48" s="224">
        <f>Summary!O15+Summary!O23</f>
        <v>465.321965</v>
      </c>
      <c r="P48" s="224">
        <f>Summary!P15+Summary!P23</f>
        <v>1337.926652</v>
      </c>
      <c r="Q48" s="224">
        <f>Summary!Q15+Summary!Q23</f>
        <v>232.775935</v>
      </c>
      <c r="R48" s="224">
        <f>Summary!R15+Summary!R23</f>
        <v>1208.74946</v>
      </c>
      <c r="S48" s="224">
        <f>Summary!S15+Summary!S23</f>
        <v>977.051235</v>
      </c>
      <c r="T48" s="224">
        <f>Summary!T15+Summary!T23</f>
        <v>1128.43452</v>
      </c>
      <c r="U48" s="224">
        <f>Summary!U15+Summary!U23</f>
        <v>577.843</v>
      </c>
      <c r="V48" s="224">
        <f>Summary!V15+Summary!V23</f>
        <v>1310.4916</v>
      </c>
      <c r="W48" s="224">
        <f>Summary!W15+Summary!W23</f>
        <v>1441.835514</v>
      </c>
      <c r="X48" s="224">
        <f>Summary!X15+Summary!X23</f>
        <v>1142.482688</v>
      </c>
      <c r="Y48" s="224">
        <f>Summary!Y15+Summary!Y23</f>
        <v>623.9</v>
      </c>
      <c r="Z48" s="224">
        <f>Summary!Z15+Summary!Z23</f>
        <v>1257.595125</v>
      </c>
      <c r="AA48" s="224">
        <f>Summary!AA15+Summary!AA23</f>
        <v>871.944458</v>
      </c>
      <c r="AB48" s="224">
        <f>Summary!AB15+Summary!AB23</f>
        <v>808.755734</v>
      </c>
      <c r="AC48" s="224">
        <f>Summary!AC15+Summary!AC23</f>
        <v>356.581296</v>
      </c>
      <c r="AD48" s="224">
        <f>Summary!AD15+Summary!AD23</f>
        <v>469.786833</v>
      </c>
      <c r="AE48" s="224">
        <f>Summary!AE15+Summary!AE23</f>
        <v>273</v>
      </c>
      <c r="AF48" s="224">
        <f>Summary!AF15+Summary!AF23</f>
        <v>544.130012</v>
      </c>
      <c r="AG48" s="172">
        <f t="shared" si="11"/>
        <v>23254.94996</v>
      </c>
      <c r="AH48" s="173"/>
    </row>
    <row r="49">
      <c r="A49" s="223" t="s">
        <v>72</v>
      </c>
      <c r="B49" s="224">
        <f>Summary!B16+Summary!B24</f>
        <v>0</v>
      </c>
      <c r="C49" s="224">
        <f>Summary!C16+Summary!C24</f>
        <v>0</v>
      </c>
      <c r="D49" s="224">
        <f>Summary!D16+Summary!D24</f>
        <v>0</v>
      </c>
      <c r="E49" s="224">
        <f>Summary!E16+Summary!E24</f>
        <v>0</v>
      </c>
      <c r="F49" s="224">
        <f>Summary!F16+Summary!F24</f>
        <v>0</v>
      </c>
      <c r="G49" s="224">
        <f>Summary!G16+Summary!G24</f>
        <v>0</v>
      </c>
      <c r="H49" s="224">
        <f>Summary!H16+Summary!H24</f>
        <v>0</v>
      </c>
      <c r="I49" s="224">
        <f>Summary!I16+Summary!I24</f>
        <v>0</v>
      </c>
      <c r="J49" s="224">
        <f>Summary!J16+Summary!J24</f>
        <v>0</v>
      </c>
      <c r="K49" s="224">
        <f>Summary!K16+Summary!K24</f>
        <v>0</v>
      </c>
      <c r="L49" s="224">
        <f>Summary!L16+Summary!L24</f>
        <v>0</v>
      </c>
      <c r="M49" s="224">
        <f>Summary!M16+Summary!M24</f>
        <v>0</v>
      </c>
      <c r="N49" s="224">
        <f>Summary!N16+Summary!N24</f>
        <v>0</v>
      </c>
      <c r="O49" s="224">
        <f>Summary!O16+Summary!O24</f>
        <v>0</v>
      </c>
      <c r="P49" s="224">
        <f>Summary!P16+Summary!P24</f>
        <v>0</v>
      </c>
      <c r="Q49" s="224">
        <f>Summary!Q16+Summary!Q24</f>
        <v>0</v>
      </c>
      <c r="R49" s="224">
        <f>Summary!R16+Summary!R24</f>
        <v>0</v>
      </c>
      <c r="S49" s="224">
        <f>Summary!S16+Summary!S24</f>
        <v>0</v>
      </c>
      <c r="T49" s="224">
        <f>Summary!T16+Summary!T24</f>
        <v>0</v>
      </c>
      <c r="U49" s="224">
        <f>Summary!U16+Summary!U24</f>
        <v>0</v>
      </c>
      <c r="V49" s="224">
        <f>Summary!V16+Summary!V24</f>
        <v>0</v>
      </c>
      <c r="W49" s="224">
        <f>Summary!W16+Summary!W24</f>
        <v>0</v>
      </c>
      <c r="X49" s="224">
        <f>Summary!X16+Summary!X24</f>
        <v>0</v>
      </c>
      <c r="Y49" s="224">
        <f>Summary!Y16+Summary!Y24</f>
        <v>0</v>
      </c>
      <c r="Z49" s="224">
        <f>Summary!Z16+Summary!Z24</f>
        <v>0</v>
      </c>
      <c r="AA49" s="224">
        <f>Summary!AA16+Summary!AA24</f>
        <v>0</v>
      </c>
      <c r="AB49" s="224">
        <f>Summary!AB16+Summary!AB24</f>
        <v>0</v>
      </c>
      <c r="AC49" s="224">
        <f>Summary!AC16+Summary!AC24</f>
        <v>0</v>
      </c>
      <c r="AD49" s="224">
        <f>Summary!AD16+Summary!AD24</f>
        <v>0</v>
      </c>
      <c r="AE49" s="224">
        <f>Summary!AE16+Summary!AE24</f>
        <v>0</v>
      </c>
      <c r="AF49" s="224">
        <f>Summary!AF16+Summary!AF24</f>
        <v>0</v>
      </c>
      <c r="AG49" s="172">
        <f t="shared" si="11"/>
        <v>0</v>
      </c>
      <c r="AH49" s="173"/>
    </row>
    <row r="50">
      <c r="A50" s="223" t="s">
        <v>73</v>
      </c>
      <c r="B50" s="224">
        <f>Summary!B17+Summary!B25</f>
        <v>236.2</v>
      </c>
      <c r="C50" s="224">
        <f>Summary!C17+Summary!C25</f>
        <v>169.5</v>
      </c>
      <c r="D50" s="224">
        <f>Summary!D17+Summary!D25</f>
        <v>345.9</v>
      </c>
      <c r="E50" s="224">
        <f>Summary!E17+Summary!E25</f>
        <v>435.7</v>
      </c>
      <c r="F50" s="224">
        <f>Summary!F17+Summary!F25</f>
        <v>323.9</v>
      </c>
      <c r="G50" s="224">
        <f>Summary!G17+Summary!G25</f>
        <v>242</v>
      </c>
      <c r="H50" s="224">
        <f>Summary!H17+Summary!H25</f>
        <v>257.9</v>
      </c>
      <c r="I50" s="224">
        <f>Summary!I17+Summary!I25</f>
        <v>216.4</v>
      </c>
      <c r="J50" s="224">
        <f>Summary!J17+Summary!J25</f>
        <v>388.9</v>
      </c>
      <c r="K50" s="224">
        <f>Summary!K17+Summary!K25</f>
        <v>133.6</v>
      </c>
      <c r="L50" s="224">
        <f>Summary!L17+Summary!L25</f>
        <v>408.7</v>
      </c>
      <c r="M50" s="224">
        <f>Summary!M17+Summary!M25</f>
        <v>269.1</v>
      </c>
      <c r="N50" s="224">
        <f>Summary!N17+Summary!N25</f>
        <v>89.7</v>
      </c>
      <c r="O50" s="224">
        <f>Summary!O17+Summary!O25</f>
        <v>116.6</v>
      </c>
      <c r="P50" s="224">
        <f>Summary!P17+Summary!P25</f>
        <v>289.1</v>
      </c>
      <c r="Q50" s="224">
        <f>Summary!Q17+Summary!Q25</f>
        <v>244.2</v>
      </c>
      <c r="R50" s="224">
        <f>Summary!R17+Summary!R25</f>
        <v>119.6</v>
      </c>
      <c r="S50" s="224">
        <f>Summary!S17+Summary!S25</f>
        <v>119.6</v>
      </c>
      <c r="T50" s="224">
        <f>Summary!T17+Summary!T25</f>
        <v>229.3</v>
      </c>
      <c r="U50" s="224">
        <f>Summary!U17+Summary!U25</f>
        <v>179.4</v>
      </c>
      <c r="V50" s="224">
        <f>Summary!V17+Summary!V25</f>
        <v>216.4</v>
      </c>
      <c r="W50" s="224">
        <f>Summary!W17+Summary!W25</f>
        <v>89.7</v>
      </c>
      <c r="X50" s="224">
        <f>Summary!X17+Summary!X25</f>
        <v>186.5</v>
      </c>
      <c r="Y50" s="224">
        <f>Summary!Y17+Summary!Y25</f>
        <v>338.65</v>
      </c>
      <c r="Z50" s="224">
        <f>Summary!Z17+Summary!Z25</f>
        <v>425.4</v>
      </c>
      <c r="AA50" s="224">
        <f>Summary!AA17+Summary!AA25</f>
        <v>456.1</v>
      </c>
      <c r="AB50" s="224">
        <f>Summary!AB17+Summary!AB25</f>
        <v>341.2</v>
      </c>
      <c r="AC50" s="224">
        <f>Summary!AC17+Summary!AC25</f>
        <v>380.5</v>
      </c>
      <c r="AD50" s="224">
        <f>Summary!AD17+Summary!AD25</f>
        <v>207.7</v>
      </c>
      <c r="AE50" s="224">
        <f>Summary!AE17+Summary!AE25</f>
        <v>146.9</v>
      </c>
      <c r="AF50" s="224">
        <f>Summary!AF17+Summary!AF25</f>
        <v>367.1</v>
      </c>
      <c r="AG50" s="172">
        <f t="shared" si="11"/>
        <v>7971.45</v>
      </c>
      <c r="AH50" s="173"/>
    </row>
    <row r="51">
      <c r="A51" s="223" t="s">
        <v>316</v>
      </c>
      <c r="B51" s="224">
        <f>'DTC US&amp;CA - P&amp;L'!B19+Summary!B30</f>
        <v>3933.977184</v>
      </c>
      <c r="C51" s="224">
        <f>'DTC US&amp;CA - P&amp;L'!C19+Summary!C30</f>
        <v>2069.76</v>
      </c>
      <c r="D51" s="224">
        <f>'DTC US&amp;CA - P&amp;L'!D19+Summary!D30</f>
        <v>2459.72</v>
      </c>
      <c r="E51" s="224">
        <f>'DTC US&amp;CA - P&amp;L'!E19+Summary!E30</f>
        <v>1679.81</v>
      </c>
      <c r="F51" s="224">
        <f>'DTC US&amp;CA - P&amp;L'!F19+Summary!F30</f>
        <v>1764.160683</v>
      </c>
      <c r="G51" s="224">
        <f>'DTC US&amp;CA - P&amp;L'!G19+Summary!G30</f>
        <v>1379.84</v>
      </c>
      <c r="H51" s="224">
        <f>'DTC US&amp;CA - P&amp;L'!H19+Summary!H30</f>
        <v>1589.73</v>
      </c>
      <c r="I51" s="224">
        <f>'DTC US&amp;CA - P&amp;L'!I19+Summary!I30</f>
        <v>1737.060865</v>
      </c>
      <c r="J51" s="224">
        <f>'DTC US&amp;CA - P&amp;L'!J19+Summary!J30</f>
        <v>1704.42954</v>
      </c>
      <c r="K51" s="224">
        <f>'DTC US&amp;CA - P&amp;L'!K19+Summary!K30</f>
        <v>1409.84</v>
      </c>
      <c r="L51" s="224">
        <f>'DTC US&amp;CA - P&amp;L'!L19+Summary!L30</f>
        <v>959.89</v>
      </c>
      <c r="M51" s="224">
        <f>'DTC US&amp;CA - P&amp;L'!M19+Summary!M30</f>
        <v>2334.487722</v>
      </c>
      <c r="N51" s="224">
        <f>'DTC US&amp;CA - P&amp;L'!N19+Summary!N30</f>
        <v>1529.8</v>
      </c>
      <c r="O51" s="224">
        <f>'DTC US&amp;CA - P&amp;L'!O19+Summary!O30</f>
        <v>2209.308845</v>
      </c>
      <c r="P51" s="224">
        <f>'DTC US&amp;CA - P&amp;L'!P19+Summary!P30</f>
        <v>1649.72</v>
      </c>
      <c r="Q51" s="224">
        <f>'DTC US&amp;CA - P&amp;L'!Q19+Summary!Q30</f>
        <v>2459.72</v>
      </c>
      <c r="R51" s="224">
        <f>'DTC US&amp;CA - P&amp;L'!R19+Summary!R30</f>
        <v>2549.61</v>
      </c>
      <c r="S51" s="224">
        <f>'DTC US&amp;CA - P&amp;L'!S19+Summary!S30</f>
        <v>2759.69</v>
      </c>
      <c r="T51" s="224">
        <f>'DTC US&amp;CA - P&amp;L'!T19+Summary!T30</f>
        <v>1349.84</v>
      </c>
      <c r="U51" s="224">
        <f>'DTC US&amp;CA - P&amp;L'!U19+Summary!U30</f>
        <v>1529.81</v>
      </c>
      <c r="V51" s="224">
        <f>'DTC US&amp;CA - P&amp;L'!V19+Summary!V30</f>
        <v>1289.85</v>
      </c>
      <c r="W51" s="224">
        <f>'DTC US&amp;CA - P&amp;L'!W19+Summary!W30</f>
        <v>2455.377488</v>
      </c>
      <c r="X51" s="224">
        <f>'DTC US&amp;CA - P&amp;L'!X19+Summary!X30</f>
        <v>1739.79</v>
      </c>
      <c r="Y51" s="224">
        <f>'DTC US&amp;CA - P&amp;L'!Y19+Summary!Y30</f>
        <v>2308.72</v>
      </c>
      <c r="Z51" s="224">
        <f>'DTC US&amp;CA - P&amp;L'!Z19+Summary!Z30</f>
        <v>1809.77</v>
      </c>
      <c r="AA51" s="224">
        <f>'DTC US&amp;CA - P&amp;L'!AA19+Summary!AA30</f>
        <v>3108.62</v>
      </c>
      <c r="AB51" s="224">
        <f>'DTC US&amp;CA - P&amp;L'!AB19+Summary!AB30</f>
        <v>2988.63</v>
      </c>
      <c r="AC51" s="224">
        <f>'DTC US&amp;CA - P&amp;L'!AC19+Summary!AC30</f>
        <v>2999.64</v>
      </c>
      <c r="AD51" s="224">
        <f>'DTC US&amp;CA - P&amp;L'!AD19+Summary!AD30</f>
        <v>1178.86</v>
      </c>
      <c r="AE51" s="224">
        <f>'DTC US&amp;CA - P&amp;L'!AE19+Summary!AE30</f>
        <v>25149.39</v>
      </c>
      <c r="AF51" s="224">
        <f>'DTC US&amp;CA - P&amp;L'!AF19+Summary!AF30</f>
        <v>1698.79</v>
      </c>
      <c r="AG51" s="172">
        <f t="shared" si="11"/>
        <v>85787.64233</v>
      </c>
      <c r="AH51" s="173"/>
    </row>
    <row r="52">
      <c r="A52" s="223" t="s">
        <v>74</v>
      </c>
      <c r="B52" s="224">
        <f>Summary!B18+Summary!B26</f>
        <v>788.28838</v>
      </c>
      <c r="C52" s="224">
        <f>Summary!C18+Summary!C26</f>
        <v>622.393449</v>
      </c>
      <c r="D52" s="224">
        <f>Summary!D18+Summary!D26</f>
        <v>763.363828</v>
      </c>
      <c r="E52" s="224">
        <f>Summary!E18+Summary!E26</f>
        <v>542.972696</v>
      </c>
      <c r="F52" s="224">
        <f>Summary!F18+Summary!F26</f>
        <v>739.452732</v>
      </c>
      <c r="G52" s="224">
        <f>Summary!G18+Summary!G26</f>
        <v>635.71</v>
      </c>
      <c r="H52" s="224">
        <f>Summary!H18+Summary!H26</f>
        <v>396.8001</v>
      </c>
      <c r="I52" s="224">
        <f>Summary!I18+Summary!I26</f>
        <v>637.35528</v>
      </c>
      <c r="J52" s="224">
        <f>Summary!J18+Summary!J26</f>
        <v>777.46128</v>
      </c>
      <c r="K52" s="224">
        <f>Summary!K18+Summary!K26</f>
        <v>601.127</v>
      </c>
      <c r="L52" s="224">
        <f>Summary!L18+Summary!L26</f>
        <v>537.304166</v>
      </c>
      <c r="M52" s="224">
        <f>Summary!M18+Summary!M26</f>
        <v>826.112382</v>
      </c>
      <c r="N52" s="224">
        <f>Summary!N18+Summary!N26</f>
        <v>808.76744</v>
      </c>
      <c r="O52" s="224">
        <f>Summary!O18+Summary!O26</f>
        <v>788.399055</v>
      </c>
      <c r="P52" s="224">
        <f>Summary!P18+Summary!P26</f>
        <v>689.997388</v>
      </c>
      <c r="Q52" s="224">
        <f>Summary!Q18+Summary!Q26</f>
        <v>714.832715</v>
      </c>
      <c r="R52" s="224">
        <f>Summary!R18+Summary!R26</f>
        <v>850.05654</v>
      </c>
      <c r="S52" s="224">
        <f>Summary!S18+Summary!S26</f>
        <v>968.137845</v>
      </c>
      <c r="T52" s="224">
        <f>Summary!T18+Summary!T26</f>
        <v>884.30568</v>
      </c>
      <c r="U52" s="224">
        <f>Summary!U18+Summary!U26</f>
        <v>886.897836</v>
      </c>
      <c r="V52" s="224">
        <f>Summary!V18+Summary!V26</f>
        <v>928.9672</v>
      </c>
      <c r="W52" s="224">
        <f>Summary!W18+Summary!W26</f>
        <v>1597.362365</v>
      </c>
      <c r="X52" s="224">
        <f>Summary!X18+Summary!X26</f>
        <v>1224.550634</v>
      </c>
      <c r="Y52" s="224">
        <f>Summary!Y18+Summary!Y26</f>
        <v>778.49</v>
      </c>
      <c r="Z52" s="224">
        <f>Summary!Z18+Summary!Z26</f>
        <v>1256.20375</v>
      </c>
      <c r="AA52" s="224">
        <f>Summary!AA18+Summary!AA26</f>
        <v>1191.57883</v>
      </c>
      <c r="AB52" s="224">
        <f>Summary!AB18+Summary!AB26</f>
        <v>1241.77387</v>
      </c>
      <c r="AC52" s="224">
        <f>Summary!AC18+Summary!AC26</f>
        <v>1039.887208</v>
      </c>
      <c r="AD52" s="224">
        <f>Summary!AD18+Summary!AD26</f>
        <v>750.412157</v>
      </c>
      <c r="AE52" s="224">
        <f>Summary!AE18+Summary!AE26</f>
        <v>1377.52</v>
      </c>
      <c r="AF52" s="224">
        <f>Summary!AF18+Summary!AF26</f>
        <v>958.436616</v>
      </c>
      <c r="AG52" s="172">
        <f t="shared" si="11"/>
        <v>26804.91842</v>
      </c>
      <c r="AH52" s="173"/>
    </row>
    <row r="53">
      <c r="A53" s="223" t="s">
        <v>75</v>
      </c>
      <c r="B53" s="224">
        <f>Summary!B19+Summary!B27</f>
        <v>731.7525</v>
      </c>
      <c r="C53" s="224">
        <f>Summary!C19+Summary!C27</f>
        <v>688.215</v>
      </c>
      <c r="D53" s="224">
        <f>Summary!D19+Summary!D27</f>
        <v>883.3005</v>
      </c>
      <c r="E53" s="224">
        <f>Summary!E19+Summary!E27</f>
        <v>575.393</v>
      </c>
      <c r="F53" s="224">
        <f>Summary!F19+Summary!F27</f>
        <v>743.4975</v>
      </c>
      <c r="G53" s="224">
        <f>Summary!G19+Summary!G27</f>
        <v>803.76</v>
      </c>
      <c r="H53" s="224">
        <f>Summary!H19+Summary!H27</f>
        <v>548.85</v>
      </c>
      <c r="I53" s="224">
        <f>Summary!I19+Summary!I27</f>
        <v>622.8775</v>
      </c>
      <c r="J53" s="224">
        <f>Summary!J19+Summary!J27</f>
        <v>817.15</v>
      </c>
      <c r="K53" s="224">
        <f>Summary!K19+Summary!K27</f>
        <v>709.36</v>
      </c>
      <c r="L53" s="224">
        <f>Summary!L19+Summary!L27</f>
        <v>642.0945</v>
      </c>
      <c r="M53" s="224">
        <f>Summary!M19+Summary!M27</f>
        <v>972.215</v>
      </c>
      <c r="N53" s="224">
        <f>Summary!N19+Summary!N27</f>
        <v>842.788</v>
      </c>
      <c r="O53" s="224">
        <f>Summary!O19+Summary!O27</f>
        <v>794.9975</v>
      </c>
      <c r="P53" s="224">
        <f>Summary!P19+Summary!P27</f>
        <v>680.3845</v>
      </c>
      <c r="Q53" s="224">
        <f>Summary!Q19+Summary!Q27</f>
        <v>737.405</v>
      </c>
      <c r="R53" s="224">
        <f>Summary!R19+Summary!R27</f>
        <v>999.52</v>
      </c>
      <c r="S53" s="224">
        <f>Summary!S19+Summary!S27</f>
        <v>1008.024</v>
      </c>
      <c r="T53" s="224">
        <f>Summary!T19+Summary!T27</f>
        <v>1185.1325</v>
      </c>
      <c r="U53" s="224">
        <f>Summary!U19+Summary!U27</f>
        <v>1097.544</v>
      </c>
      <c r="V53" s="224">
        <f>Summary!V19+Summary!V27</f>
        <v>1050.3</v>
      </c>
      <c r="W53" s="224">
        <f>Summary!W19+Summary!W27</f>
        <v>1840.6555</v>
      </c>
      <c r="X53" s="224">
        <f>Summary!X19+Summary!X27</f>
        <v>1353.128</v>
      </c>
      <c r="Y53" s="224">
        <f>Summary!Y19+Summary!Y27</f>
        <v>1050.19</v>
      </c>
      <c r="Z53" s="224">
        <f>Summary!Z19+Summary!Z27</f>
        <v>1485.6575</v>
      </c>
      <c r="AA53" s="224">
        <f>Summary!AA19+Summary!AA27</f>
        <v>1272.086</v>
      </c>
      <c r="AB53" s="224">
        <f>Summary!AB19+Summary!AB27</f>
        <v>1281.93</v>
      </c>
      <c r="AC53" s="224">
        <f>Summary!AC19+Summary!AC27</f>
        <v>1232.84</v>
      </c>
      <c r="AD53" s="224">
        <f>Summary!AD19+Summary!AD27</f>
        <v>1023.921</v>
      </c>
      <c r="AE53" s="224">
        <f>Summary!AE19+Summary!AE27</f>
        <v>796.37</v>
      </c>
      <c r="AF53" s="224">
        <f>Summary!AF19+Summary!AF27</f>
        <v>1139.576</v>
      </c>
      <c r="AG53" s="172">
        <f t="shared" si="11"/>
        <v>29610.915</v>
      </c>
      <c r="AH53" s="173"/>
    </row>
    <row r="54">
      <c r="A54" s="225" t="s">
        <v>76</v>
      </c>
      <c r="B54" s="224">
        <f>Summary!B20</f>
        <v>109.3</v>
      </c>
      <c r="C54" s="224">
        <f>Summary!C20</f>
        <v>149.1</v>
      </c>
      <c r="D54" s="224">
        <f>Summary!D20</f>
        <v>154</v>
      </c>
      <c r="E54" s="224">
        <f>Summary!E20</f>
        <v>164.63</v>
      </c>
      <c r="F54" s="224">
        <f>Summary!F20</f>
        <v>198.9</v>
      </c>
      <c r="G54" s="224">
        <f>Summary!G20</f>
        <v>134.2</v>
      </c>
      <c r="H54" s="224">
        <f>Summary!H20</f>
        <v>54.7</v>
      </c>
      <c r="I54" s="224">
        <f>Summary!I20</f>
        <v>94.4</v>
      </c>
      <c r="J54" s="224">
        <f>Summary!J20</f>
        <v>44.7</v>
      </c>
      <c r="K54" s="224">
        <f>Summary!K20</f>
        <v>189</v>
      </c>
      <c r="L54" s="224">
        <f>Summary!L20</f>
        <v>89.4</v>
      </c>
      <c r="M54" s="224">
        <f>Summary!M20</f>
        <v>188.9</v>
      </c>
      <c r="N54" s="224">
        <f>Summary!N20</f>
        <v>89.5</v>
      </c>
      <c r="O54" s="224">
        <f>Summary!O20</f>
        <v>59.7</v>
      </c>
      <c r="P54" s="224">
        <f>Summary!P20</f>
        <v>86.07</v>
      </c>
      <c r="Q54" s="224">
        <f>Summary!Q20</f>
        <v>149.2</v>
      </c>
      <c r="R54" s="224">
        <f>Summary!R20</f>
        <v>208.8</v>
      </c>
      <c r="S54" s="224">
        <f>Summary!S20</f>
        <v>154.1</v>
      </c>
      <c r="T54" s="224">
        <f>Summary!T20</f>
        <v>223.8</v>
      </c>
      <c r="U54" s="224">
        <f>Summary!U20</f>
        <v>174.1</v>
      </c>
      <c r="V54" s="224">
        <f>Summary!V20</f>
        <v>159.2</v>
      </c>
      <c r="W54" s="224">
        <f>Summary!W20</f>
        <v>238.8</v>
      </c>
      <c r="X54" s="224">
        <f>Summary!X20</f>
        <v>79.6</v>
      </c>
      <c r="Y54" s="224">
        <f>Summary!Y20</f>
        <v>79.6</v>
      </c>
      <c r="Z54" s="224">
        <f>Summary!Z20</f>
        <v>113.43</v>
      </c>
      <c r="AA54" s="224">
        <f>Summary!AA20</f>
        <v>159.2</v>
      </c>
      <c r="AB54" s="224">
        <f>Summary!AB20</f>
        <v>79.6</v>
      </c>
      <c r="AC54" s="224">
        <f>Summary!AC20</f>
        <v>89.5</v>
      </c>
      <c r="AD54" s="224">
        <f>Summary!AD20</f>
        <v>169.1</v>
      </c>
      <c r="AE54" s="224">
        <f>Summary!AE20</f>
        <v>218.9</v>
      </c>
      <c r="AF54" s="224">
        <f>Summary!AF20</f>
        <v>398</v>
      </c>
      <c r="AG54" s="172">
        <f t="shared" si="11"/>
        <v>4501.43</v>
      </c>
      <c r="AH54" s="173"/>
    </row>
    <row r="55">
      <c r="A55" s="226" t="s">
        <v>269</v>
      </c>
      <c r="B55" s="227">
        <f t="shared" ref="B55:AF55" si="12">SUM(B47:B54)</f>
        <v>12539.75754</v>
      </c>
      <c r="C55" s="227">
        <f t="shared" si="12"/>
        <v>9949.143075</v>
      </c>
      <c r="D55" s="227">
        <f t="shared" si="12"/>
        <v>12784.19771</v>
      </c>
      <c r="E55" s="227">
        <f t="shared" si="12"/>
        <v>7901.89663</v>
      </c>
      <c r="F55" s="227">
        <f t="shared" si="12"/>
        <v>10290.26036</v>
      </c>
      <c r="G55" s="227">
        <f t="shared" si="12"/>
        <v>9644.71</v>
      </c>
      <c r="H55" s="227">
        <f t="shared" si="12"/>
        <v>7215.1045</v>
      </c>
      <c r="I55" s="227">
        <f t="shared" si="12"/>
        <v>8589.37034</v>
      </c>
      <c r="J55" s="227">
        <f t="shared" si="12"/>
        <v>11439.43494</v>
      </c>
      <c r="K55" s="227">
        <f t="shared" si="12"/>
        <v>9526.692</v>
      </c>
      <c r="L55" s="227">
        <f t="shared" si="12"/>
        <v>8524.548395</v>
      </c>
      <c r="M55" s="227">
        <f t="shared" si="12"/>
        <v>13288.31565</v>
      </c>
      <c r="N55" s="227">
        <f t="shared" si="12"/>
        <v>10983.90536</v>
      </c>
      <c r="O55" s="227">
        <f t="shared" si="12"/>
        <v>11301.69385</v>
      </c>
      <c r="P55" s="227">
        <f t="shared" si="12"/>
        <v>10136.11435</v>
      </c>
      <c r="Q55" s="227">
        <f t="shared" si="12"/>
        <v>11141.403</v>
      </c>
      <c r="R55" s="227">
        <f t="shared" si="12"/>
        <v>13689.836</v>
      </c>
      <c r="S55" s="227">
        <f t="shared" si="12"/>
        <v>14143.61607</v>
      </c>
      <c r="T55" s="227">
        <f t="shared" si="12"/>
        <v>14710.92988</v>
      </c>
      <c r="U55" s="227">
        <f t="shared" si="12"/>
        <v>14161.0482</v>
      </c>
      <c r="V55" s="227">
        <f t="shared" si="12"/>
        <v>13087.62</v>
      </c>
      <c r="W55" s="227">
        <f t="shared" si="12"/>
        <v>23615.79297</v>
      </c>
      <c r="X55" s="227">
        <f t="shared" si="12"/>
        <v>16565.95216</v>
      </c>
      <c r="Y55" s="227">
        <f t="shared" si="12"/>
        <v>13905.83</v>
      </c>
      <c r="Z55" s="227">
        <f t="shared" si="12"/>
        <v>18555.85563</v>
      </c>
      <c r="AA55" s="227">
        <f t="shared" si="12"/>
        <v>18438.58197</v>
      </c>
      <c r="AB55" s="227">
        <f t="shared" si="12"/>
        <v>17882.40645</v>
      </c>
      <c r="AC55" s="227">
        <f t="shared" si="12"/>
        <v>16993.0608</v>
      </c>
      <c r="AD55" s="227">
        <f t="shared" si="12"/>
        <v>12593.26999</v>
      </c>
      <c r="AE55" s="227">
        <f t="shared" si="12"/>
        <v>35091.26</v>
      </c>
      <c r="AF55" s="227">
        <f t="shared" si="12"/>
        <v>14679.06039</v>
      </c>
      <c r="AG55" s="172">
        <f t="shared" si="11"/>
        <v>423370.6682</v>
      </c>
      <c r="AH55" s="173"/>
    </row>
    <row r="56">
      <c r="A56" s="160"/>
      <c r="B56" s="168"/>
      <c r="C56" s="168"/>
      <c r="D56" s="168"/>
      <c r="E56" s="168"/>
      <c r="F56" s="168"/>
      <c r="G56" s="168"/>
      <c r="H56" s="168"/>
      <c r="I56" s="168"/>
      <c r="J56" s="168"/>
      <c r="K56" s="168"/>
      <c r="L56" s="168"/>
      <c r="M56" s="168"/>
      <c r="N56" s="168"/>
      <c r="O56" s="168"/>
      <c r="P56" s="168"/>
      <c r="Q56" s="168"/>
      <c r="R56" s="168"/>
      <c r="S56" s="168"/>
      <c r="T56" s="168"/>
      <c r="U56" s="168"/>
      <c r="V56" s="168"/>
      <c r="W56" s="168"/>
      <c r="X56" s="168"/>
      <c r="Y56" s="168"/>
      <c r="Z56" s="168"/>
      <c r="AA56" s="168"/>
      <c r="AB56" s="168"/>
      <c r="AC56" s="168"/>
      <c r="AD56" s="168"/>
      <c r="AE56" s="168"/>
      <c r="AF56" s="168"/>
      <c r="AG56" s="213"/>
      <c r="AH56" s="214"/>
    </row>
    <row r="57">
      <c r="A57" s="221" t="s">
        <v>317</v>
      </c>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c r="AA57" s="222"/>
      <c r="AB57" s="222"/>
      <c r="AC57" s="222"/>
      <c r="AD57" s="222"/>
      <c r="AE57" s="222"/>
      <c r="AF57" s="222"/>
      <c r="AG57" s="228"/>
      <c r="AH57" s="229"/>
    </row>
    <row r="58">
      <c r="A58" s="230" t="s">
        <v>318</v>
      </c>
      <c r="B58" s="231">
        <f>'DTC US&amp;CA - P&amp;L'!B26+'DTC EU - P&amp;L'!B25</f>
        <v>0</v>
      </c>
      <c r="C58" s="231">
        <f>'DTC US&amp;CA - P&amp;L'!C26+'DTC EU - P&amp;L'!C25</f>
        <v>0</v>
      </c>
      <c r="D58" s="231">
        <f>'DTC US&amp;CA - P&amp;L'!D26+'DTC EU - P&amp;L'!D25</f>
        <v>0</v>
      </c>
      <c r="E58" s="231">
        <f>'DTC US&amp;CA - P&amp;L'!E26+'DTC EU - P&amp;L'!E25</f>
        <v>0</v>
      </c>
      <c r="F58" s="231">
        <f>'DTC US&amp;CA - P&amp;L'!F26+'DTC EU - P&amp;L'!F25</f>
        <v>0</v>
      </c>
      <c r="G58" s="231">
        <f>'DTC US&amp;CA - P&amp;L'!G26+'DTC EU - P&amp;L'!G25</f>
        <v>0</v>
      </c>
      <c r="H58" s="231">
        <f>'DTC US&amp;CA - P&amp;L'!H26+'DTC EU - P&amp;L'!H25</f>
        <v>0</v>
      </c>
      <c r="I58" s="231">
        <f>'DTC US&amp;CA - P&amp;L'!I26+'DTC EU - P&amp;L'!I25</f>
        <v>0</v>
      </c>
      <c r="J58" s="231">
        <f>'DTC US&amp;CA - P&amp;L'!J26+'DTC EU - P&amp;L'!J25</f>
        <v>0</v>
      </c>
      <c r="K58" s="231">
        <f>'DTC US&amp;CA - P&amp;L'!K26+'DTC EU - P&amp;L'!K25</f>
        <v>0</v>
      </c>
      <c r="L58" s="231">
        <f>'DTC US&amp;CA - P&amp;L'!L26+'DTC EU - P&amp;L'!L25</f>
        <v>0</v>
      </c>
      <c r="M58" s="231">
        <f>'DTC US&amp;CA - P&amp;L'!M26+'DTC EU - P&amp;L'!M25</f>
        <v>0</v>
      </c>
      <c r="N58" s="231">
        <f>'DTC US&amp;CA - P&amp;L'!N26+'DTC EU - P&amp;L'!N25</f>
        <v>0</v>
      </c>
      <c r="O58" s="231">
        <f>'DTC US&amp;CA - P&amp;L'!O26+'DTC EU - P&amp;L'!O25</f>
        <v>0</v>
      </c>
      <c r="P58" s="231">
        <f>'DTC US&amp;CA - P&amp;L'!P26+'DTC EU - P&amp;L'!P25</f>
        <v>0</v>
      </c>
      <c r="Q58" s="231">
        <f>'DTC US&amp;CA - P&amp;L'!Q26+'DTC EU - P&amp;L'!Q25</f>
        <v>0</v>
      </c>
      <c r="R58" s="231">
        <f>'DTC US&amp;CA - P&amp;L'!R26+'DTC EU - P&amp;L'!R25</f>
        <v>0</v>
      </c>
      <c r="S58" s="231">
        <f>'DTC US&amp;CA - P&amp;L'!S26+'DTC EU - P&amp;L'!S25</f>
        <v>0</v>
      </c>
      <c r="T58" s="231">
        <f>'DTC US&amp;CA - P&amp;L'!T26+'DTC EU - P&amp;L'!T25</f>
        <v>0</v>
      </c>
      <c r="U58" s="231">
        <f>'DTC US&amp;CA - P&amp;L'!U26+'DTC EU - P&amp;L'!U25</f>
        <v>0</v>
      </c>
      <c r="V58" s="231">
        <f>'DTC US&amp;CA - P&amp;L'!V26+'DTC EU - P&amp;L'!V25</f>
        <v>0</v>
      </c>
      <c r="W58" s="231">
        <f>'DTC US&amp;CA - P&amp;L'!W26+'DTC EU - P&amp;L'!W25</f>
        <v>0</v>
      </c>
      <c r="X58" s="231">
        <f>'DTC US&amp;CA - P&amp;L'!X26+'DTC EU - P&amp;L'!X25</f>
        <v>0</v>
      </c>
      <c r="Y58" s="231">
        <f>'DTC US&amp;CA - P&amp;L'!Y26+'DTC EU - P&amp;L'!Y25</f>
        <v>0</v>
      </c>
      <c r="Z58" s="231">
        <f>'DTC US&amp;CA - P&amp;L'!Z26+'DTC EU - P&amp;L'!Z25</f>
        <v>0</v>
      </c>
      <c r="AA58" s="231">
        <f>'DTC US&amp;CA - P&amp;L'!AA26+'DTC EU - P&amp;L'!AA25</f>
        <v>0</v>
      </c>
      <c r="AB58" s="231">
        <f>'DTC US&amp;CA - P&amp;L'!AB26+'DTC EU - P&amp;L'!AB25</f>
        <v>0</v>
      </c>
      <c r="AC58" s="231">
        <f>'DTC US&amp;CA - P&amp;L'!AC26+'DTC EU - P&amp;L'!AC25</f>
        <v>0</v>
      </c>
      <c r="AD58" s="231">
        <f>'DTC US&amp;CA - P&amp;L'!AD26+'DTC EU - P&amp;L'!AD25</f>
        <v>0</v>
      </c>
      <c r="AE58" s="231">
        <f>'DTC US&amp;CA - P&amp;L'!AE26+'DTC EU - P&amp;L'!AE25</f>
        <v>0</v>
      </c>
      <c r="AF58" s="231">
        <f>'DTC US&amp;CA - P&amp;L'!AF26+'DTC EU - P&amp;L'!AF25</f>
        <v>0</v>
      </c>
      <c r="AG58" s="228">
        <f t="shared" ref="AG58:AG66" si="13">SUM(B58:AF58)</f>
        <v>0</v>
      </c>
      <c r="AH58" s="229"/>
    </row>
    <row r="59">
      <c r="A59" s="230" t="s">
        <v>319</v>
      </c>
      <c r="B59" s="231">
        <f>'DTC US&amp;CA - P&amp;L'!B27+'DTC EU - P&amp;L'!B26</f>
        <v>0</v>
      </c>
      <c r="C59" s="231">
        <f>'DTC US&amp;CA - P&amp;L'!C27+'DTC EU - P&amp;L'!C26</f>
        <v>0</v>
      </c>
      <c r="D59" s="231">
        <f>'DTC US&amp;CA - P&amp;L'!D27+'DTC EU - P&amp;L'!D26</f>
        <v>0</v>
      </c>
      <c r="E59" s="231">
        <f>'DTC US&amp;CA - P&amp;L'!E27+'DTC EU - P&amp;L'!E26</f>
        <v>0</v>
      </c>
      <c r="F59" s="231">
        <f>'DTC US&amp;CA - P&amp;L'!F27+'DTC EU - P&amp;L'!F26</f>
        <v>0</v>
      </c>
      <c r="G59" s="231">
        <f>'DTC US&amp;CA - P&amp;L'!G27+'DTC EU - P&amp;L'!G26</f>
        <v>0</v>
      </c>
      <c r="H59" s="231">
        <f>'DTC US&amp;CA - P&amp;L'!H27+'DTC EU - P&amp;L'!H26</f>
        <v>0</v>
      </c>
      <c r="I59" s="231">
        <f>'DTC US&amp;CA - P&amp;L'!I27+'DTC EU - P&amp;L'!I26</f>
        <v>0</v>
      </c>
      <c r="J59" s="231">
        <f>'DTC US&amp;CA - P&amp;L'!J27+'DTC EU - P&amp;L'!J26</f>
        <v>0</v>
      </c>
      <c r="K59" s="231">
        <f>'DTC US&amp;CA - P&amp;L'!K27+'DTC EU - P&amp;L'!K26</f>
        <v>0</v>
      </c>
      <c r="L59" s="231">
        <f>'DTC US&amp;CA - P&amp;L'!L27+'DTC EU - P&amp;L'!L26</f>
        <v>0</v>
      </c>
      <c r="M59" s="231">
        <f>'DTC US&amp;CA - P&amp;L'!M27+'DTC EU - P&amp;L'!M26</f>
        <v>0</v>
      </c>
      <c r="N59" s="231">
        <f>'DTC US&amp;CA - P&amp;L'!N27+'DTC EU - P&amp;L'!N26</f>
        <v>0</v>
      </c>
      <c r="O59" s="231">
        <f>'DTC US&amp;CA - P&amp;L'!O27+'DTC EU - P&amp;L'!O26</f>
        <v>0</v>
      </c>
      <c r="P59" s="231">
        <f>'DTC US&amp;CA - P&amp;L'!P27+'DTC EU - P&amp;L'!P26</f>
        <v>0</v>
      </c>
      <c r="Q59" s="231">
        <f>'DTC US&amp;CA - P&amp;L'!Q27+'DTC EU - P&amp;L'!Q26</f>
        <v>0</v>
      </c>
      <c r="R59" s="231">
        <f>'DTC US&amp;CA - P&amp;L'!R27+'DTC EU - P&amp;L'!R26</f>
        <v>0</v>
      </c>
      <c r="S59" s="231">
        <f>'DTC US&amp;CA - P&amp;L'!S27+'DTC EU - P&amp;L'!S26</f>
        <v>0</v>
      </c>
      <c r="T59" s="231">
        <f>'DTC US&amp;CA - P&amp;L'!T27+'DTC EU - P&amp;L'!T26</f>
        <v>0</v>
      </c>
      <c r="U59" s="231">
        <f>'DTC US&amp;CA - P&amp;L'!U27+'DTC EU - P&amp;L'!U26</f>
        <v>0</v>
      </c>
      <c r="V59" s="231">
        <f>'DTC US&amp;CA - P&amp;L'!V27+'DTC EU - P&amp;L'!V26</f>
        <v>0</v>
      </c>
      <c r="W59" s="231">
        <f>'DTC US&amp;CA - P&amp;L'!W27+'DTC EU - P&amp;L'!W26</f>
        <v>0</v>
      </c>
      <c r="X59" s="231">
        <f>'DTC US&amp;CA - P&amp;L'!X27+'DTC EU - P&amp;L'!X26</f>
        <v>0</v>
      </c>
      <c r="Y59" s="231">
        <f>'DTC US&amp;CA - P&amp;L'!Y27+'DTC EU - P&amp;L'!Y26</f>
        <v>0</v>
      </c>
      <c r="Z59" s="231">
        <f>'DTC US&amp;CA - P&amp;L'!Z27+'DTC EU - P&amp;L'!Z26</f>
        <v>0</v>
      </c>
      <c r="AA59" s="231">
        <f>'DTC US&amp;CA - P&amp;L'!AA27+'DTC EU - P&amp;L'!AA26</f>
        <v>0</v>
      </c>
      <c r="AB59" s="231">
        <f>'DTC US&amp;CA - P&amp;L'!AB27+'DTC EU - P&amp;L'!AB26</f>
        <v>0</v>
      </c>
      <c r="AC59" s="231">
        <f>'DTC US&amp;CA - P&amp;L'!AC27+'DTC EU - P&amp;L'!AC26</f>
        <v>0</v>
      </c>
      <c r="AD59" s="231">
        <f>'DTC US&amp;CA - P&amp;L'!AD27+'DTC EU - P&amp;L'!AD26</f>
        <v>0</v>
      </c>
      <c r="AE59" s="231">
        <f>'DTC US&amp;CA - P&amp;L'!AE27+'DTC EU - P&amp;L'!AE26</f>
        <v>0</v>
      </c>
      <c r="AF59" s="231">
        <f>'DTC US&amp;CA - P&amp;L'!AF27+'DTC EU - P&amp;L'!AF26</f>
        <v>0</v>
      </c>
      <c r="AG59" s="228">
        <f t="shared" si="13"/>
        <v>0</v>
      </c>
      <c r="AH59" s="229"/>
    </row>
    <row r="60">
      <c r="A60" s="230" t="s">
        <v>320</v>
      </c>
      <c r="B60" s="231">
        <f>'DTC US&amp;CA - P&amp;L'!B28+'DTC EU - P&amp;L'!B27</f>
        <v>0</v>
      </c>
      <c r="C60" s="231">
        <f>'DTC US&amp;CA - P&amp;L'!C28+'DTC EU - P&amp;L'!C27</f>
        <v>0</v>
      </c>
      <c r="D60" s="231">
        <f>'DTC US&amp;CA - P&amp;L'!D28+'DTC EU - P&amp;L'!D27</f>
        <v>0</v>
      </c>
      <c r="E60" s="231">
        <f>'DTC US&amp;CA - P&amp;L'!E28+'DTC EU - P&amp;L'!E27</f>
        <v>0</v>
      </c>
      <c r="F60" s="231">
        <f>'DTC US&amp;CA - P&amp;L'!F28+'DTC EU - P&amp;L'!F27</f>
        <v>0</v>
      </c>
      <c r="G60" s="231">
        <f>'DTC US&amp;CA - P&amp;L'!G28+'DTC EU - P&amp;L'!G27</f>
        <v>0</v>
      </c>
      <c r="H60" s="231">
        <f>'DTC US&amp;CA - P&amp;L'!H28+'DTC EU - P&amp;L'!H27</f>
        <v>0</v>
      </c>
      <c r="I60" s="231">
        <f>'DTC US&amp;CA - P&amp;L'!I28+'DTC EU - P&amp;L'!I27</f>
        <v>0</v>
      </c>
      <c r="J60" s="231">
        <f>'DTC US&amp;CA - P&amp;L'!J28+'DTC EU - P&amp;L'!J27</f>
        <v>0</v>
      </c>
      <c r="K60" s="231">
        <f>'DTC US&amp;CA - P&amp;L'!K28+'DTC EU - P&amp;L'!K27</f>
        <v>0</v>
      </c>
      <c r="L60" s="231">
        <f>'DTC US&amp;CA - P&amp;L'!L28+'DTC EU - P&amp;L'!L27</f>
        <v>0</v>
      </c>
      <c r="M60" s="231">
        <f>'DTC US&amp;CA - P&amp;L'!M28+'DTC EU - P&amp;L'!M27</f>
        <v>0</v>
      </c>
      <c r="N60" s="231">
        <f>'DTC US&amp;CA - P&amp;L'!N28+'DTC EU - P&amp;L'!N27</f>
        <v>0</v>
      </c>
      <c r="O60" s="231">
        <f>'DTC US&amp;CA - P&amp;L'!O28+'DTC EU - P&amp;L'!O27</f>
        <v>0</v>
      </c>
      <c r="P60" s="231">
        <f>'DTC US&amp;CA - P&amp;L'!P28+'DTC EU - P&amp;L'!P27</f>
        <v>0</v>
      </c>
      <c r="Q60" s="231">
        <f>'DTC US&amp;CA - P&amp;L'!Q28+'DTC EU - P&amp;L'!Q27</f>
        <v>0</v>
      </c>
      <c r="R60" s="231">
        <f>'DTC US&amp;CA - P&amp;L'!R28+'DTC EU - P&amp;L'!R27</f>
        <v>0</v>
      </c>
      <c r="S60" s="231">
        <f>'DTC US&amp;CA - P&amp;L'!S28+'DTC EU - P&amp;L'!S27</f>
        <v>0</v>
      </c>
      <c r="T60" s="231">
        <f>'DTC US&amp;CA - P&amp;L'!T28+'DTC EU - P&amp;L'!T27</f>
        <v>0</v>
      </c>
      <c r="U60" s="231">
        <f>'DTC US&amp;CA - P&amp;L'!U28+'DTC EU - P&amp;L'!U27</f>
        <v>0</v>
      </c>
      <c r="V60" s="231">
        <f>'DTC US&amp;CA - P&amp;L'!V28+'DTC EU - P&amp;L'!V27</f>
        <v>0</v>
      </c>
      <c r="W60" s="231">
        <f>'DTC US&amp;CA - P&amp;L'!W28+'DTC EU - P&amp;L'!W27</f>
        <v>0</v>
      </c>
      <c r="X60" s="231">
        <f>'DTC US&amp;CA - P&amp;L'!X28+'DTC EU - P&amp;L'!X27</f>
        <v>0</v>
      </c>
      <c r="Y60" s="231">
        <f>'DTC US&amp;CA - P&amp;L'!Y28+'DTC EU - P&amp;L'!Y27</f>
        <v>0</v>
      </c>
      <c r="Z60" s="231">
        <f>'DTC US&amp;CA - P&amp;L'!Z28+'DTC EU - P&amp;L'!Z27</f>
        <v>0</v>
      </c>
      <c r="AA60" s="231">
        <f>'DTC US&amp;CA - P&amp;L'!AA28+'DTC EU - P&amp;L'!AA27</f>
        <v>0</v>
      </c>
      <c r="AB60" s="231">
        <f>'DTC US&amp;CA - P&amp;L'!AB28+'DTC EU - P&amp;L'!AB27</f>
        <v>0</v>
      </c>
      <c r="AC60" s="231">
        <f>'DTC US&amp;CA - P&amp;L'!AC28+'DTC EU - P&amp;L'!AC27</f>
        <v>0</v>
      </c>
      <c r="AD60" s="231">
        <f>'DTC US&amp;CA - P&amp;L'!AD28+'DTC EU - P&amp;L'!AD27</f>
        <v>0</v>
      </c>
      <c r="AE60" s="231">
        <f>'DTC US&amp;CA - P&amp;L'!AE28+'DTC EU - P&amp;L'!AE27</f>
        <v>0</v>
      </c>
      <c r="AF60" s="231">
        <f>'DTC US&amp;CA - P&amp;L'!AF28+'DTC EU - P&amp;L'!AF27</f>
        <v>0</v>
      </c>
      <c r="AG60" s="228">
        <f t="shared" si="13"/>
        <v>0</v>
      </c>
      <c r="AH60" s="229"/>
    </row>
    <row r="61">
      <c r="A61" s="230" t="s">
        <v>321</v>
      </c>
      <c r="B61" s="231">
        <f>'DTC US&amp;CA - P&amp;L'!B29+'DTC EU - P&amp;L'!B28</f>
        <v>0</v>
      </c>
      <c r="C61" s="231">
        <f>'DTC US&amp;CA - P&amp;L'!C29+'DTC EU - P&amp;L'!C28</f>
        <v>0</v>
      </c>
      <c r="D61" s="231">
        <f>'DTC US&amp;CA - P&amp;L'!D29+'DTC EU - P&amp;L'!D28</f>
        <v>0</v>
      </c>
      <c r="E61" s="231">
        <f>'DTC US&amp;CA - P&amp;L'!E29+'DTC EU - P&amp;L'!E28</f>
        <v>0</v>
      </c>
      <c r="F61" s="231">
        <f>'DTC US&amp;CA - P&amp;L'!F29+'DTC EU - P&amp;L'!F28</f>
        <v>0</v>
      </c>
      <c r="G61" s="231">
        <f>'DTC US&amp;CA - P&amp;L'!G29+'DTC EU - P&amp;L'!G28</f>
        <v>0</v>
      </c>
      <c r="H61" s="231">
        <f>'DTC US&amp;CA - P&amp;L'!H29+'DTC EU - P&amp;L'!H28</f>
        <v>0</v>
      </c>
      <c r="I61" s="231">
        <f>'DTC US&amp;CA - P&amp;L'!I29+'DTC EU - P&amp;L'!I28</f>
        <v>0</v>
      </c>
      <c r="J61" s="231">
        <f>'DTC US&amp;CA - P&amp;L'!J29+'DTC EU - P&amp;L'!J28</f>
        <v>0</v>
      </c>
      <c r="K61" s="231">
        <f>'DTC US&amp;CA - P&amp;L'!K29+'DTC EU - P&amp;L'!K28</f>
        <v>0</v>
      </c>
      <c r="L61" s="231">
        <f>'DTC US&amp;CA - P&amp;L'!L29+'DTC EU - P&amp;L'!L28</f>
        <v>0</v>
      </c>
      <c r="M61" s="231">
        <f>'DTC US&amp;CA - P&amp;L'!M29+'DTC EU - P&amp;L'!M28</f>
        <v>0</v>
      </c>
      <c r="N61" s="231">
        <f>'DTC US&amp;CA - P&amp;L'!N29+'DTC EU - P&amp;L'!N28</f>
        <v>0</v>
      </c>
      <c r="O61" s="231">
        <f>'DTC US&amp;CA - P&amp;L'!O29+'DTC EU - P&amp;L'!O28</f>
        <v>0</v>
      </c>
      <c r="P61" s="231">
        <f>'DTC US&amp;CA - P&amp;L'!P29+'DTC EU - P&amp;L'!P28</f>
        <v>0</v>
      </c>
      <c r="Q61" s="231">
        <f>'DTC US&amp;CA - P&amp;L'!Q29+'DTC EU - P&amp;L'!Q28</f>
        <v>0</v>
      </c>
      <c r="R61" s="231">
        <f>'DTC US&amp;CA - P&amp;L'!R29+'DTC EU - P&amp;L'!R28</f>
        <v>0</v>
      </c>
      <c r="S61" s="231">
        <f>'DTC US&amp;CA - P&amp;L'!S29+'DTC EU - P&amp;L'!S28</f>
        <v>0</v>
      </c>
      <c r="T61" s="231">
        <f>'DTC US&amp;CA - P&amp;L'!T29+'DTC EU - P&amp;L'!T28</f>
        <v>0</v>
      </c>
      <c r="U61" s="231">
        <f>'DTC US&amp;CA - P&amp;L'!U29+'DTC EU - P&amp;L'!U28</f>
        <v>0</v>
      </c>
      <c r="V61" s="231">
        <f>'DTC US&amp;CA - P&amp;L'!V29+'DTC EU - P&amp;L'!V28</f>
        <v>0</v>
      </c>
      <c r="W61" s="231">
        <f>'DTC US&amp;CA - P&amp;L'!W29+'DTC EU - P&amp;L'!W28</f>
        <v>0</v>
      </c>
      <c r="X61" s="231">
        <f>'DTC US&amp;CA - P&amp;L'!X29+'DTC EU - P&amp;L'!X28</f>
        <v>0</v>
      </c>
      <c r="Y61" s="231">
        <f>'DTC US&amp;CA - P&amp;L'!Y29+'DTC EU - P&amp;L'!Y28</f>
        <v>0</v>
      </c>
      <c r="Z61" s="231">
        <f>'DTC US&amp;CA - P&amp;L'!Z29+'DTC EU - P&amp;L'!Z28</f>
        <v>0</v>
      </c>
      <c r="AA61" s="231">
        <f>'DTC US&amp;CA - P&amp;L'!AA29+'DTC EU - P&amp;L'!AA28</f>
        <v>0</v>
      </c>
      <c r="AB61" s="231">
        <f>'DTC US&amp;CA - P&amp;L'!AB29+'DTC EU - P&amp;L'!AB28</f>
        <v>0</v>
      </c>
      <c r="AC61" s="231">
        <f>'DTC US&amp;CA - P&amp;L'!AC29+'DTC EU - P&amp;L'!AC28</f>
        <v>0</v>
      </c>
      <c r="AD61" s="231">
        <f>'DTC US&amp;CA - P&amp;L'!AD29+'DTC EU - P&amp;L'!AD28</f>
        <v>0</v>
      </c>
      <c r="AE61" s="231">
        <f>'DTC US&amp;CA - P&amp;L'!AE29+'DTC EU - P&amp;L'!AE28</f>
        <v>0</v>
      </c>
      <c r="AF61" s="231">
        <f>'DTC US&amp;CA - P&amp;L'!AF29+'DTC EU - P&amp;L'!AF28</f>
        <v>0</v>
      </c>
      <c r="AG61" s="228">
        <f t="shared" si="13"/>
        <v>0</v>
      </c>
      <c r="AH61" s="229"/>
    </row>
    <row r="62">
      <c r="A62" s="230" t="s">
        <v>322</v>
      </c>
      <c r="B62" s="231">
        <f>'DTC US&amp;CA - P&amp;L'!B30+'DTC EU - P&amp;L'!B29</f>
        <v>9</v>
      </c>
      <c r="C62" s="231">
        <f>'DTC US&amp;CA - P&amp;L'!C30+'DTC EU - P&amp;L'!C29</f>
        <v>6</v>
      </c>
      <c r="D62" s="231">
        <f>'DTC US&amp;CA - P&amp;L'!D30+'DTC EU - P&amp;L'!D29</f>
        <v>6</v>
      </c>
      <c r="E62" s="231">
        <f>'DTC US&amp;CA - P&amp;L'!E30+'DTC EU - P&amp;L'!E29</f>
        <v>4</v>
      </c>
      <c r="F62" s="231">
        <f>'DTC US&amp;CA - P&amp;L'!F30+'DTC EU - P&amp;L'!F29</f>
        <v>7</v>
      </c>
      <c r="G62" s="231">
        <f>'DTC US&amp;CA - P&amp;L'!G30+'DTC EU - P&amp;L'!G29</f>
        <v>9</v>
      </c>
      <c r="H62" s="231">
        <f>'DTC US&amp;CA - P&amp;L'!H30+'DTC EU - P&amp;L'!H29</f>
        <v>7</v>
      </c>
      <c r="I62" s="231">
        <f>'DTC US&amp;CA - P&amp;L'!I30+'DTC EU - P&amp;L'!I29</f>
        <v>8</v>
      </c>
      <c r="J62" s="231">
        <f>'DTC US&amp;CA - P&amp;L'!J30+'DTC EU - P&amp;L'!J29</f>
        <v>3</v>
      </c>
      <c r="K62" s="231">
        <f>'DTC US&amp;CA - P&amp;L'!K30+'DTC EU - P&amp;L'!K29</f>
        <v>4</v>
      </c>
      <c r="L62" s="231">
        <f>'DTC US&amp;CA - P&amp;L'!L30+'DTC EU - P&amp;L'!L29</f>
        <v>3</v>
      </c>
      <c r="M62" s="231">
        <f>'DTC US&amp;CA - P&amp;L'!M30+'DTC EU - P&amp;L'!M29</f>
        <v>8</v>
      </c>
      <c r="N62" s="231">
        <f>'DTC US&amp;CA - P&amp;L'!N30+'DTC EU - P&amp;L'!N29</f>
        <v>5</v>
      </c>
      <c r="O62" s="231">
        <f>'DTC US&amp;CA - P&amp;L'!O30+'DTC EU - P&amp;L'!O29</f>
        <v>4</v>
      </c>
      <c r="P62" s="231">
        <f>'DTC US&amp;CA - P&amp;L'!P30+'DTC EU - P&amp;L'!P29</f>
        <v>5</v>
      </c>
      <c r="Q62" s="231">
        <f>'DTC US&amp;CA - P&amp;L'!Q30+'DTC EU - P&amp;L'!Q29</f>
        <v>6</v>
      </c>
      <c r="R62" s="231">
        <f>'DTC US&amp;CA - P&amp;L'!R30+'DTC EU - P&amp;L'!R29</f>
        <v>8</v>
      </c>
      <c r="S62" s="231">
        <f>'DTC US&amp;CA - P&amp;L'!S30+'DTC EU - P&amp;L'!S29</f>
        <v>9</v>
      </c>
      <c r="T62" s="231">
        <f>'DTC US&amp;CA - P&amp;L'!T30+'DTC EU - P&amp;L'!T29</f>
        <v>11</v>
      </c>
      <c r="U62" s="231">
        <f>'DTC US&amp;CA - P&amp;L'!U30+'DTC EU - P&amp;L'!U29</f>
        <v>10</v>
      </c>
      <c r="V62" s="231">
        <f>'DTC US&amp;CA - P&amp;L'!V30+'DTC EU - P&amp;L'!V29</f>
        <v>13</v>
      </c>
      <c r="W62" s="231">
        <f>'DTC US&amp;CA - P&amp;L'!W30+'DTC EU - P&amp;L'!W29</f>
        <v>6</v>
      </c>
      <c r="X62" s="231">
        <f>'DTC US&amp;CA - P&amp;L'!X30+'DTC EU - P&amp;L'!X29</f>
        <v>10</v>
      </c>
      <c r="Y62" s="231">
        <f>'DTC US&amp;CA - P&amp;L'!Y30+'DTC EU - P&amp;L'!Y29</f>
        <v>5</v>
      </c>
      <c r="Z62" s="231">
        <f>'DTC US&amp;CA - P&amp;L'!Z30+'DTC EU - P&amp;L'!Z29</f>
        <v>7</v>
      </c>
      <c r="AA62" s="231">
        <f>'DTC US&amp;CA - P&amp;L'!AA30+'DTC EU - P&amp;L'!AA29</f>
        <v>4</v>
      </c>
      <c r="AB62" s="231">
        <f>'DTC US&amp;CA - P&amp;L'!AB30+'DTC EU - P&amp;L'!AB29</f>
        <v>12</v>
      </c>
      <c r="AC62" s="231">
        <f>'DTC US&amp;CA - P&amp;L'!AC30+'DTC EU - P&amp;L'!AC29</f>
        <v>17</v>
      </c>
      <c r="AD62" s="231">
        <f>'DTC US&amp;CA - P&amp;L'!AD30+'DTC EU - P&amp;L'!AD29</f>
        <v>13</v>
      </c>
      <c r="AE62" s="231">
        <f>'DTC US&amp;CA - P&amp;L'!AE30+'DTC EU - P&amp;L'!AE29</f>
        <v>4</v>
      </c>
      <c r="AF62" s="231">
        <f>'DTC US&amp;CA - P&amp;L'!AF30+'DTC EU - P&amp;L'!AF29</f>
        <v>9</v>
      </c>
      <c r="AG62" s="228">
        <f t="shared" si="13"/>
        <v>232</v>
      </c>
      <c r="AH62" s="229"/>
    </row>
    <row r="63">
      <c r="A63" s="230" t="s">
        <v>323</v>
      </c>
      <c r="B63" s="231">
        <f>'DTC US&amp;CA - P&amp;L'!B31+'DTC EU - P&amp;L'!B30</f>
        <v>0</v>
      </c>
      <c r="C63" s="231">
        <f>'DTC US&amp;CA - P&amp;L'!C31+'DTC EU - P&amp;L'!C30</f>
        <v>0</v>
      </c>
      <c r="D63" s="231">
        <f>'DTC US&amp;CA - P&amp;L'!D31+'DTC EU - P&amp;L'!D30</f>
        <v>0</v>
      </c>
      <c r="E63" s="231">
        <f>'DTC US&amp;CA - P&amp;L'!E31+'DTC EU - P&amp;L'!E30</f>
        <v>0</v>
      </c>
      <c r="F63" s="231">
        <f>'DTC US&amp;CA - P&amp;L'!F31+'DTC EU - P&amp;L'!F30</f>
        <v>0</v>
      </c>
      <c r="G63" s="231">
        <f>'DTC US&amp;CA - P&amp;L'!G31+'DTC EU - P&amp;L'!G30</f>
        <v>0</v>
      </c>
      <c r="H63" s="231">
        <f>'DTC US&amp;CA - P&amp;L'!H31+'DTC EU - P&amp;L'!H30</f>
        <v>0</v>
      </c>
      <c r="I63" s="231">
        <f>'DTC US&amp;CA - P&amp;L'!I31+'DTC EU - P&amp;L'!I30</f>
        <v>0</v>
      </c>
      <c r="J63" s="231">
        <f>'DTC US&amp;CA - P&amp;L'!J31+'DTC EU - P&amp;L'!J30</f>
        <v>0</v>
      </c>
      <c r="K63" s="231">
        <f>'DTC US&amp;CA - P&amp;L'!K31+'DTC EU - P&amp;L'!K30</f>
        <v>0</v>
      </c>
      <c r="L63" s="231">
        <f>'DTC US&amp;CA - P&amp;L'!L31+'DTC EU - P&amp;L'!L30</f>
        <v>0</v>
      </c>
      <c r="M63" s="231">
        <f>'DTC US&amp;CA - P&amp;L'!M31+'DTC EU - P&amp;L'!M30</f>
        <v>0</v>
      </c>
      <c r="N63" s="231">
        <f>'DTC US&amp;CA - P&amp;L'!N31+'DTC EU - P&amp;L'!N30</f>
        <v>0</v>
      </c>
      <c r="O63" s="231">
        <f>'DTC US&amp;CA - P&amp;L'!O31+'DTC EU - P&amp;L'!O30</f>
        <v>0</v>
      </c>
      <c r="P63" s="231">
        <f>'DTC US&amp;CA - P&amp;L'!P31+'DTC EU - P&amp;L'!P30</f>
        <v>0</v>
      </c>
      <c r="Q63" s="231">
        <f>'DTC US&amp;CA - P&amp;L'!Q31+'DTC EU - P&amp;L'!Q30</f>
        <v>0</v>
      </c>
      <c r="R63" s="231">
        <f>'DTC US&amp;CA - P&amp;L'!R31+'DTC EU - P&amp;L'!R30</f>
        <v>0</v>
      </c>
      <c r="S63" s="231">
        <f>'DTC US&amp;CA - P&amp;L'!S31+'DTC EU - P&amp;L'!S30</f>
        <v>0</v>
      </c>
      <c r="T63" s="231">
        <f>'DTC US&amp;CA - P&amp;L'!T31+'DTC EU - P&amp;L'!T30</f>
        <v>0</v>
      </c>
      <c r="U63" s="231">
        <f>'DTC US&amp;CA - P&amp;L'!U31+'DTC EU - P&amp;L'!U30</f>
        <v>0</v>
      </c>
      <c r="V63" s="231">
        <f>'DTC US&amp;CA - P&amp;L'!V31+'DTC EU - P&amp;L'!V30</f>
        <v>0</v>
      </c>
      <c r="W63" s="231">
        <f>'DTC US&amp;CA - P&amp;L'!W31+'DTC EU - P&amp;L'!W30</f>
        <v>0</v>
      </c>
      <c r="X63" s="231">
        <f>'DTC US&amp;CA - P&amp;L'!X31+'DTC EU - P&amp;L'!X30</f>
        <v>0</v>
      </c>
      <c r="Y63" s="231">
        <f>'DTC US&amp;CA - P&amp;L'!Y31+'DTC EU - P&amp;L'!Y30</f>
        <v>0</v>
      </c>
      <c r="Z63" s="231">
        <f>'DTC US&amp;CA - P&amp;L'!Z31+'DTC EU - P&amp;L'!Z30</f>
        <v>0</v>
      </c>
      <c r="AA63" s="231">
        <f>'DTC US&amp;CA - P&amp;L'!AA31+'DTC EU - P&amp;L'!AA30</f>
        <v>0</v>
      </c>
      <c r="AB63" s="231">
        <f>'DTC US&amp;CA - P&amp;L'!AB31+'DTC EU - P&amp;L'!AB30</f>
        <v>0</v>
      </c>
      <c r="AC63" s="231">
        <f>'DTC US&amp;CA - P&amp;L'!AC31+'DTC EU - P&amp;L'!AC30</f>
        <v>0</v>
      </c>
      <c r="AD63" s="231">
        <f>'DTC US&amp;CA - P&amp;L'!AD31+'DTC EU - P&amp;L'!AD30</f>
        <v>0</v>
      </c>
      <c r="AE63" s="231">
        <f>'DTC US&amp;CA - P&amp;L'!AE31+'DTC EU - P&amp;L'!AE30</f>
        <v>0</v>
      </c>
      <c r="AF63" s="231">
        <f>'DTC US&amp;CA - P&amp;L'!AF31+'DTC EU - P&amp;L'!AF30</f>
        <v>0</v>
      </c>
      <c r="AG63" s="228">
        <f t="shared" si="13"/>
        <v>0</v>
      </c>
      <c r="AH63" s="229"/>
    </row>
    <row r="64">
      <c r="A64" s="230" t="s">
        <v>324</v>
      </c>
      <c r="B64" s="231">
        <f>'DTC US&amp;CA - P&amp;L'!B32+'DTC EU - P&amp;L'!B31</f>
        <v>15</v>
      </c>
      <c r="C64" s="231">
        <f>'DTC US&amp;CA - P&amp;L'!C32+'DTC EU - P&amp;L'!C31</f>
        <v>10</v>
      </c>
      <c r="D64" s="231">
        <f>'DTC US&amp;CA - P&amp;L'!D32+'DTC EU - P&amp;L'!D31</f>
        <v>19</v>
      </c>
      <c r="E64" s="231">
        <f>'DTC US&amp;CA - P&amp;L'!E32+'DTC EU - P&amp;L'!E31</f>
        <v>10</v>
      </c>
      <c r="F64" s="231">
        <f>'DTC US&amp;CA - P&amp;L'!F32+'DTC EU - P&amp;L'!F31</f>
        <v>17</v>
      </c>
      <c r="G64" s="231">
        <f>'DTC US&amp;CA - P&amp;L'!G32+'DTC EU - P&amp;L'!G31</f>
        <v>14</v>
      </c>
      <c r="H64" s="231">
        <f>'DTC US&amp;CA - P&amp;L'!H32+'DTC EU - P&amp;L'!H31</f>
        <v>8</v>
      </c>
      <c r="I64" s="231">
        <f>'DTC US&amp;CA - P&amp;L'!I32+'DTC EU - P&amp;L'!I31</f>
        <v>9</v>
      </c>
      <c r="J64" s="231">
        <f>'DTC US&amp;CA - P&amp;L'!J32+'DTC EU - P&amp;L'!J31</f>
        <v>18</v>
      </c>
      <c r="K64" s="231">
        <f>'DTC US&amp;CA - P&amp;L'!K32+'DTC EU - P&amp;L'!K31</f>
        <v>15</v>
      </c>
      <c r="L64" s="231">
        <f>'DTC US&amp;CA - P&amp;L'!L32+'DTC EU - P&amp;L'!L31</f>
        <v>12</v>
      </c>
      <c r="M64" s="231">
        <f>'DTC US&amp;CA - P&amp;L'!M32+'DTC EU - P&amp;L'!M31</f>
        <v>19</v>
      </c>
      <c r="N64" s="231">
        <f>'DTC US&amp;CA - P&amp;L'!N32+'DTC EU - P&amp;L'!N31</f>
        <v>16</v>
      </c>
      <c r="O64" s="231">
        <f>'DTC US&amp;CA - P&amp;L'!O32+'DTC EU - P&amp;L'!O31</f>
        <v>18</v>
      </c>
      <c r="P64" s="231">
        <f>'DTC US&amp;CA - P&amp;L'!P32+'DTC EU - P&amp;L'!P31</f>
        <v>15</v>
      </c>
      <c r="Q64" s="231">
        <f>'DTC US&amp;CA - P&amp;L'!Q32+'DTC EU - P&amp;L'!Q31</f>
        <v>15</v>
      </c>
      <c r="R64" s="231">
        <f>'DTC US&amp;CA - P&amp;L'!R32+'DTC EU - P&amp;L'!R31</f>
        <v>18</v>
      </c>
      <c r="S64" s="231">
        <f>'DTC US&amp;CA - P&amp;L'!S32+'DTC EU - P&amp;L'!S31</f>
        <v>19</v>
      </c>
      <c r="T64" s="231">
        <f>'DTC US&amp;CA - P&amp;L'!T32+'DTC EU - P&amp;L'!T31</f>
        <v>25</v>
      </c>
      <c r="U64" s="231">
        <f>'DTC US&amp;CA - P&amp;L'!U32+'DTC EU - P&amp;L'!U31</f>
        <v>25</v>
      </c>
      <c r="V64" s="231">
        <f>'DTC US&amp;CA - P&amp;L'!V32+'DTC EU - P&amp;L'!V31</f>
        <v>19</v>
      </c>
      <c r="W64" s="231">
        <f>'DTC US&amp;CA - P&amp;L'!W32+'DTC EU - P&amp;L'!W31</f>
        <v>46</v>
      </c>
      <c r="X64" s="231">
        <f>'DTC US&amp;CA - P&amp;L'!X32+'DTC EU - P&amp;L'!X31</f>
        <v>23</v>
      </c>
      <c r="Y64" s="231">
        <f>'DTC US&amp;CA - P&amp;L'!Y32+'DTC EU - P&amp;L'!Y31</f>
        <v>22</v>
      </c>
      <c r="Z64" s="231">
        <f>'DTC US&amp;CA - P&amp;L'!Z32+'DTC EU - P&amp;L'!Z31</f>
        <v>35</v>
      </c>
      <c r="AA64" s="231">
        <f>'DTC US&amp;CA - P&amp;L'!AA32+'DTC EU - P&amp;L'!AA31</f>
        <v>32</v>
      </c>
      <c r="AB64" s="231">
        <f>'DTC US&amp;CA - P&amp;L'!AB32+'DTC EU - P&amp;L'!AB31</f>
        <v>31</v>
      </c>
      <c r="AC64" s="231">
        <f>'DTC US&amp;CA - P&amp;L'!AC32+'DTC EU - P&amp;L'!AC31</f>
        <v>26</v>
      </c>
      <c r="AD64" s="231">
        <f>'DTC US&amp;CA - P&amp;L'!AD32+'DTC EU - P&amp;L'!AD31</f>
        <v>21</v>
      </c>
      <c r="AE64" s="231">
        <f>'DTC US&amp;CA - P&amp;L'!AE32+'DTC EU - P&amp;L'!AE31</f>
        <v>22</v>
      </c>
      <c r="AF64" s="231">
        <f>'DTC US&amp;CA - P&amp;L'!AF32+'DTC EU - P&amp;L'!AF31</f>
        <v>25</v>
      </c>
      <c r="AG64" s="228">
        <f t="shared" si="13"/>
        <v>619</v>
      </c>
      <c r="AH64" s="229"/>
    </row>
    <row r="65">
      <c r="A65" s="230" t="s">
        <v>325</v>
      </c>
      <c r="B65" s="231">
        <f>'DTC US&amp;CA - P&amp;L'!B33+'DTC EU - P&amp;L'!B32</f>
        <v>0</v>
      </c>
      <c r="C65" s="231">
        <f>'DTC US&amp;CA - P&amp;L'!C33+'DTC EU - P&amp;L'!C32</f>
        <v>0</v>
      </c>
      <c r="D65" s="231">
        <f>'DTC US&amp;CA - P&amp;L'!D33+'DTC EU - P&amp;L'!D32</f>
        <v>0</v>
      </c>
      <c r="E65" s="231">
        <f>'DTC US&amp;CA - P&amp;L'!E33+'DTC EU - P&amp;L'!E32</f>
        <v>0</v>
      </c>
      <c r="F65" s="231">
        <f>'DTC US&amp;CA - P&amp;L'!F33+'DTC EU - P&amp;L'!F32</f>
        <v>0</v>
      </c>
      <c r="G65" s="231">
        <f>'DTC US&amp;CA - P&amp;L'!G33+'DTC EU - P&amp;L'!G32</f>
        <v>0</v>
      </c>
      <c r="H65" s="231">
        <f>'DTC US&amp;CA - P&amp;L'!H33+'DTC EU - P&amp;L'!H32</f>
        <v>0</v>
      </c>
      <c r="I65" s="231">
        <f>'DTC US&amp;CA - P&amp;L'!I33+'DTC EU - P&amp;L'!I32</f>
        <v>0</v>
      </c>
      <c r="J65" s="231">
        <f>'DTC US&amp;CA - P&amp;L'!J33+'DTC EU - P&amp;L'!J32</f>
        <v>0</v>
      </c>
      <c r="K65" s="231">
        <f>'DTC US&amp;CA - P&amp;L'!K33+'DTC EU - P&amp;L'!K32</f>
        <v>0</v>
      </c>
      <c r="L65" s="231">
        <f>'DTC US&amp;CA - P&amp;L'!L33+'DTC EU - P&amp;L'!L32</f>
        <v>0</v>
      </c>
      <c r="M65" s="231">
        <f>'DTC US&amp;CA - P&amp;L'!M33+'DTC EU - P&amp;L'!M32</f>
        <v>0</v>
      </c>
      <c r="N65" s="231">
        <f>'DTC US&amp;CA - P&amp;L'!N33+'DTC EU - P&amp;L'!N32</f>
        <v>0</v>
      </c>
      <c r="O65" s="231">
        <f>'DTC US&amp;CA - P&amp;L'!O33+'DTC EU - P&amp;L'!O32</f>
        <v>0</v>
      </c>
      <c r="P65" s="231">
        <f>'DTC US&amp;CA - P&amp;L'!P33+'DTC EU - P&amp;L'!P32</f>
        <v>0</v>
      </c>
      <c r="Q65" s="231">
        <f>'DTC US&amp;CA - P&amp;L'!Q33+'DTC EU - P&amp;L'!Q32</f>
        <v>0</v>
      </c>
      <c r="R65" s="231">
        <f>'DTC US&amp;CA - P&amp;L'!R33+'DTC EU - P&amp;L'!R32</f>
        <v>0</v>
      </c>
      <c r="S65" s="231">
        <f>'DTC US&amp;CA - P&amp;L'!S33+'DTC EU - P&amp;L'!S32</f>
        <v>0</v>
      </c>
      <c r="T65" s="231">
        <f>'DTC US&amp;CA - P&amp;L'!T33+'DTC EU - P&amp;L'!T32</f>
        <v>0</v>
      </c>
      <c r="U65" s="231">
        <f>'DTC US&amp;CA - P&amp;L'!U33+'DTC EU - P&amp;L'!U32</f>
        <v>0</v>
      </c>
      <c r="V65" s="231">
        <f>'DTC US&amp;CA - P&amp;L'!V33+'DTC EU - P&amp;L'!V32</f>
        <v>0</v>
      </c>
      <c r="W65" s="231">
        <f>'DTC US&amp;CA - P&amp;L'!W33+'DTC EU - P&amp;L'!W32</f>
        <v>0</v>
      </c>
      <c r="X65" s="231">
        <f>'DTC US&amp;CA - P&amp;L'!X33+'DTC EU - P&amp;L'!X32</f>
        <v>0</v>
      </c>
      <c r="Y65" s="231">
        <f>'DTC US&amp;CA - P&amp;L'!Y33+'DTC EU - P&amp;L'!Y32</f>
        <v>0</v>
      </c>
      <c r="Z65" s="231">
        <f>'DTC US&amp;CA - P&amp;L'!Z33+'DTC EU - P&amp;L'!Z32</f>
        <v>0</v>
      </c>
      <c r="AA65" s="231">
        <f>'DTC US&amp;CA - P&amp;L'!AA33+'DTC EU - P&amp;L'!AA32</f>
        <v>0</v>
      </c>
      <c r="AB65" s="231">
        <f>'DTC US&amp;CA - P&amp;L'!AB33+'DTC EU - P&amp;L'!AB32</f>
        <v>0</v>
      </c>
      <c r="AC65" s="231">
        <f>'DTC US&amp;CA - P&amp;L'!AC33+'DTC EU - P&amp;L'!AC32</f>
        <v>0</v>
      </c>
      <c r="AD65" s="231">
        <f>'DTC US&amp;CA - P&amp;L'!AD33+'DTC EU - P&amp;L'!AD32</f>
        <v>0</v>
      </c>
      <c r="AE65" s="231">
        <f>'DTC US&amp;CA - P&amp;L'!AE33+'DTC EU - P&amp;L'!AE32</f>
        <v>0</v>
      </c>
      <c r="AF65" s="231">
        <f>'DTC US&amp;CA - P&amp;L'!AF33+'DTC EU - P&amp;L'!AF32</f>
        <v>0</v>
      </c>
      <c r="AG65" s="228">
        <f t="shared" si="13"/>
        <v>0</v>
      </c>
      <c r="AH65" s="229"/>
    </row>
    <row r="66">
      <c r="A66" s="232" t="s">
        <v>283</v>
      </c>
      <c r="B66" s="233">
        <f t="shared" ref="B66:AF66" si="14">SUM(B58:B65)</f>
        <v>24</v>
      </c>
      <c r="C66" s="233">
        <f t="shared" si="14"/>
        <v>16</v>
      </c>
      <c r="D66" s="233">
        <f t="shared" si="14"/>
        <v>25</v>
      </c>
      <c r="E66" s="233">
        <f t="shared" si="14"/>
        <v>14</v>
      </c>
      <c r="F66" s="233">
        <f t="shared" si="14"/>
        <v>24</v>
      </c>
      <c r="G66" s="233">
        <f t="shared" si="14"/>
        <v>23</v>
      </c>
      <c r="H66" s="233">
        <f t="shared" si="14"/>
        <v>15</v>
      </c>
      <c r="I66" s="233">
        <f t="shared" si="14"/>
        <v>17</v>
      </c>
      <c r="J66" s="233">
        <f t="shared" si="14"/>
        <v>21</v>
      </c>
      <c r="K66" s="233">
        <f t="shared" si="14"/>
        <v>19</v>
      </c>
      <c r="L66" s="233">
        <f t="shared" si="14"/>
        <v>15</v>
      </c>
      <c r="M66" s="233">
        <f t="shared" si="14"/>
        <v>27</v>
      </c>
      <c r="N66" s="233">
        <f t="shared" si="14"/>
        <v>21</v>
      </c>
      <c r="O66" s="233">
        <f t="shared" si="14"/>
        <v>22</v>
      </c>
      <c r="P66" s="233">
        <f t="shared" si="14"/>
        <v>20</v>
      </c>
      <c r="Q66" s="233">
        <f t="shared" si="14"/>
        <v>21</v>
      </c>
      <c r="R66" s="233">
        <f t="shared" si="14"/>
        <v>26</v>
      </c>
      <c r="S66" s="233">
        <f t="shared" si="14"/>
        <v>28</v>
      </c>
      <c r="T66" s="233">
        <f t="shared" si="14"/>
        <v>36</v>
      </c>
      <c r="U66" s="233">
        <f t="shared" si="14"/>
        <v>35</v>
      </c>
      <c r="V66" s="233">
        <f t="shared" si="14"/>
        <v>32</v>
      </c>
      <c r="W66" s="233">
        <f t="shared" si="14"/>
        <v>52</v>
      </c>
      <c r="X66" s="233">
        <f t="shared" si="14"/>
        <v>33</v>
      </c>
      <c r="Y66" s="233">
        <f t="shared" si="14"/>
        <v>27</v>
      </c>
      <c r="Z66" s="233">
        <f t="shared" si="14"/>
        <v>42</v>
      </c>
      <c r="AA66" s="233">
        <f t="shared" si="14"/>
        <v>36</v>
      </c>
      <c r="AB66" s="233">
        <f t="shared" si="14"/>
        <v>43</v>
      </c>
      <c r="AC66" s="233">
        <f t="shared" si="14"/>
        <v>43</v>
      </c>
      <c r="AD66" s="233">
        <f t="shared" si="14"/>
        <v>34</v>
      </c>
      <c r="AE66" s="233">
        <f t="shared" si="14"/>
        <v>26</v>
      </c>
      <c r="AF66" s="233">
        <f t="shared" si="14"/>
        <v>34</v>
      </c>
      <c r="AG66" s="228">
        <f t="shared" si="13"/>
        <v>851</v>
      </c>
      <c r="AH66" s="229"/>
    </row>
    <row r="67">
      <c r="A67" s="234"/>
      <c r="B67" s="183"/>
      <c r="C67" s="183"/>
      <c r="D67" s="183"/>
      <c r="E67" s="183"/>
      <c r="F67" s="183"/>
      <c r="G67" s="183"/>
      <c r="H67" s="183"/>
      <c r="I67" s="183"/>
      <c r="J67" s="183"/>
      <c r="K67" s="183"/>
      <c r="L67" s="183"/>
      <c r="M67" s="183"/>
      <c r="N67" s="183"/>
      <c r="O67" s="183"/>
      <c r="P67" s="183"/>
      <c r="Q67" s="183"/>
      <c r="R67" s="183"/>
      <c r="S67" s="183"/>
      <c r="T67" s="183"/>
      <c r="U67" s="183"/>
      <c r="V67" s="183"/>
      <c r="W67" s="183"/>
      <c r="X67" s="183"/>
      <c r="Y67" s="183"/>
      <c r="Z67" s="183"/>
      <c r="AA67" s="183"/>
      <c r="AB67" s="183"/>
      <c r="AC67" s="183"/>
      <c r="AD67" s="183"/>
      <c r="AE67" s="183"/>
      <c r="AF67" s="183"/>
      <c r="AG67" s="228"/>
      <c r="AH67" s="229"/>
    </row>
    <row r="68">
      <c r="A68" s="235" t="s">
        <v>326</v>
      </c>
      <c r="B68" s="236">
        <f>'DTC US&amp;CA - P&amp;L'!B36+'DTC EU - P&amp;L'!B35</f>
        <v>2</v>
      </c>
      <c r="C68" s="236">
        <f>'DTC US&amp;CA - P&amp;L'!C36+'DTC EU - P&amp;L'!C35</f>
        <v>6</v>
      </c>
      <c r="D68" s="236">
        <f>'DTC US&amp;CA - P&amp;L'!D36+'DTC EU - P&amp;L'!D35</f>
        <v>3</v>
      </c>
      <c r="E68" s="236">
        <f>'DTC US&amp;CA - P&amp;L'!E36+'DTC EU - P&amp;L'!E35</f>
        <v>4</v>
      </c>
      <c r="F68" s="236">
        <f>'DTC US&amp;CA - P&amp;L'!F36+'DTC EU - P&amp;L'!F35</f>
        <v>1</v>
      </c>
      <c r="G68" s="236">
        <f>'DTC US&amp;CA - P&amp;L'!G36+'DTC EU - P&amp;L'!G35</f>
        <v>2</v>
      </c>
      <c r="H68" s="236">
        <f>'DTC US&amp;CA - P&amp;L'!H36+'DTC EU - P&amp;L'!H35</f>
        <v>1</v>
      </c>
      <c r="I68" s="236">
        <f>'DTC US&amp;CA - P&amp;L'!I36+'DTC EU - P&amp;L'!I35</f>
        <v>0</v>
      </c>
      <c r="J68" s="236">
        <f>'DTC US&amp;CA - P&amp;L'!J36+'DTC EU - P&amp;L'!J35</f>
        <v>1</v>
      </c>
      <c r="K68" s="236">
        <f>'DTC US&amp;CA - P&amp;L'!K36+'DTC EU - P&amp;L'!K35</f>
        <v>1</v>
      </c>
      <c r="L68" s="236">
        <f>'DTC US&amp;CA - P&amp;L'!L36+'DTC EU - P&amp;L'!L35</f>
        <v>1</v>
      </c>
      <c r="M68" s="236">
        <f>'DTC US&amp;CA - P&amp;L'!M36+'DTC EU - P&amp;L'!M35</f>
        <v>2</v>
      </c>
      <c r="N68" s="236">
        <f>'DTC US&amp;CA - P&amp;L'!N36+'DTC EU - P&amp;L'!N35</f>
        <v>1</v>
      </c>
      <c r="O68" s="236">
        <f>'DTC US&amp;CA - P&amp;L'!O36+'DTC EU - P&amp;L'!O35</f>
        <v>3</v>
      </c>
      <c r="P68" s="236">
        <f>'DTC US&amp;CA - P&amp;L'!P36+'DTC EU - P&amp;L'!P35</f>
        <v>1</v>
      </c>
      <c r="Q68" s="236">
        <f>'DTC US&amp;CA - P&amp;L'!Q36+'DTC EU - P&amp;L'!Q35</f>
        <v>1</v>
      </c>
      <c r="R68" s="236">
        <f>'DTC US&amp;CA - P&amp;L'!R36+'DTC EU - P&amp;L'!R35</f>
        <v>0</v>
      </c>
      <c r="S68" s="236">
        <f>'DTC US&amp;CA - P&amp;L'!S36+'DTC EU - P&amp;L'!S35</f>
        <v>2</v>
      </c>
      <c r="T68" s="236">
        <f>'DTC US&amp;CA - P&amp;L'!T36+'DTC EU - P&amp;L'!T35</f>
        <v>1</v>
      </c>
      <c r="U68" s="236">
        <f>'DTC US&amp;CA - P&amp;L'!U36+'DTC EU - P&amp;L'!U35</f>
        <v>2</v>
      </c>
      <c r="V68" s="236">
        <f>'DTC US&amp;CA - P&amp;L'!V36+'DTC EU - P&amp;L'!V35</f>
        <v>0</v>
      </c>
      <c r="W68" s="236">
        <f>'DTC US&amp;CA - P&amp;L'!W36+'DTC EU - P&amp;L'!W35</f>
        <v>1</v>
      </c>
      <c r="X68" s="236">
        <f>'DTC US&amp;CA - P&amp;L'!X36+'DTC EU - P&amp;L'!X35</f>
        <v>4</v>
      </c>
      <c r="Y68" s="236">
        <f>'DTC US&amp;CA - P&amp;L'!Y36+'DTC EU - P&amp;L'!Y35</f>
        <v>4</v>
      </c>
      <c r="Z68" s="236">
        <f>'DTC US&amp;CA - P&amp;L'!Z36+'DTC EU - P&amp;L'!Z35</f>
        <v>3</v>
      </c>
      <c r="AA68" s="236">
        <f>'DTC US&amp;CA - P&amp;L'!AA36+'DTC EU - P&amp;L'!AA35</f>
        <v>3</v>
      </c>
      <c r="AB68" s="236">
        <f>'DTC US&amp;CA - P&amp;L'!AB36+'DTC EU - P&amp;L'!AB35</f>
        <v>2</v>
      </c>
      <c r="AC68" s="236">
        <f>'DTC US&amp;CA - P&amp;L'!AC36+'DTC EU - P&amp;L'!AC35</f>
        <v>0</v>
      </c>
      <c r="AD68" s="236">
        <f>'DTC US&amp;CA - P&amp;L'!AD36+'DTC EU - P&amp;L'!AD35</f>
        <v>0</v>
      </c>
      <c r="AE68" s="236">
        <f>'DTC US&amp;CA - P&amp;L'!AE36+'DTC EU - P&amp;L'!AE35</f>
        <v>1</v>
      </c>
      <c r="AF68" s="236">
        <f>'DTC US&amp;CA - P&amp;L'!AF36+'DTC EU - P&amp;L'!AF35</f>
        <v>3</v>
      </c>
      <c r="AG68" s="228">
        <f t="shared" ref="AG68:AG70" si="15">SUM(B68:AF68)</f>
        <v>56</v>
      </c>
      <c r="AH68" s="229"/>
    </row>
    <row r="69" ht="21.75" customHeight="1">
      <c r="A69" s="235" t="s">
        <v>327</v>
      </c>
      <c r="B69" s="236">
        <f>'DTC US&amp;CA - P&amp;L'!B37+'DTC EU - P&amp;L'!B36</f>
        <v>0</v>
      </c>
      <c r="C69" s="236">
        <f>'DTC US&amp;CA - P&amp;L'!C37+'DTC EU - P&amp;L'!C36</f>
        <v>2</v>
      </c>
      <c r="D69" s="236">
        <f>'DTC US&amp;CA - P&amp;L'!D37+'DTC EU - P&amp;L'!D36</f>
        <v>2</v>
      </c>
      <c r="E69" s="236">
        <f>'DTC US&amp;CA - P&amp;L'!E37+'DTC EU - P&amp;L'!E36</f>
        <v>0</v>
      </c>
      <c r="F69" s="236">
        <f>'DTC US&amp;CA - P&amp;L'!F37+'DTC EU - P&amp;L'!F36</f>
        <v>1</v>
      </c>
      <c r="G69" s="236">
        <f>'DTC US&amp;CA - P&amp;L'!G37+'DTC EU - P&amp;L'!G36</f>
        <v>2</v>
      </c>
      <c r="H69" s="236">
        <f>'DTC US&amp;CA - P&amp;L'!H37+'DTC EU - P&amp;L'!H36</f>
        <v>1</v>
      </c>
      <c r="I69" s="236">
        <f>'DTC US&amp;CA - P&amp;L'!I37+'DTC EU - P&amp;L'!I36</f>
        <v>3</v>
      </c>
      <c r="J69" s="236">
        <f>'DTC US&amp;CA - P&amp;L'!J37+'DTC EU - P&amp;L'!J36</f>
        <v>6</v>
      </c>
      <c r="K69" s="236">
        <f>'DTC US&amp;CA - P&amp;L'!K37+'DTC EU - P&amp;L'!K36</f>
        <v>5</v>
      </c>
      <c r="L69" s="236">
        <f>'DTC US&amp;CA - P&amp;L'!L37+'DTC EU - P&amp;L'!L36</f>
        <v>4</v>
      </c>
      <c r="M69" s="236">
        <f>'DTC US&amp;CA - P&amp;L'!M37+'DTC EU - P&amp;L'!M36</f>
        <v>3</v>
      </c>
      <c r="N69" s="236">
        <f>'DTC US&amp;CA - P&amp;L'!N37+'DTC EU - P&amp;L'!N36</f>
        <v>6</v>
      </c>
      <c r="O69" s="236">
        <f>'DTC US&amp;CA - P&amp;L'!O37+'DTC EU - P&amp;L'!O36</f>
        <v>3</v>
      </c>
      <c r="P69" s="236">
        <f>'DTC US&amp;CA - P&amp;L'!P37+'DTC EU - P&amp;L'!P36</f>
        <v>1</v>
      </c>
      <c r="Q69" s="236">
        <f>'DTC US&amp;CA - P&amp;L'!Q37+'DTC EU - P&amp;L'!Q36</f>
        <v>5</v>
      </c>
      <c r="R69" s="236">
        <f>'DTC US&amp;CA - P&amp;L'!R37+'DTC EU - P&amp;L'!R36</f>
        <v>6</v>
      </c>
      <c r="S69" s="236">
        <f>'DTC US&amp;CA - P&amp;L'!S37+'DTC EU - P&amp;L'!S36</f>
        <v>4</v>
      </c>
      <c r="T69" s="236">
        <f>'DTC US&amp;CA - P&amp;L'!T37+'DTC EU - P&amp;L'!T36</f>
        <v>3</v>
      </c>
      <c r="U69" s="236">
        <f>'DTC US&amp;CA - P&amp;L'!U37+'DTC EU - P&amp;L'!U36</f>
        <v>4</v>
      </c>
      <c r="V69" s="236">
        <f>'DTC US&amp;CA - P&amp;L'!V37+'DTC EU - P&amp;L'!V36</f>
        <v>3</v>
      </c>
      <c r="W69" s="236">
        <f>'DTC US&amp;CA - P&amp;L'!W37+'DTC EU - P&amp;L'!W36</f>
        <v>11</v>
      </c>
      <c r="X69" s="236">
        <f>'DTC US&amp;CA - P&amp;L'!X37+'DTC EU - P&amp;L'!X36</f>
        <v>8</v>
      </c>
      <c r="Y69" s="236">
        <f>'DTC US&amp;CA - P&amp;L'!Y37+'DTC EU - P&amp;L'!Y36</f>
        <v>5</v>
      </c>
      <c r="Z69" s="236">
        <f>'DTC US&amp;CA - P&amp;L'!Z37+'DTC EU - P&amp;L'!Z36</f>
        <v>6</v>
      </c>
      <c r="AA69" s="236">
        <f>'DTC US&amp;CA - P&amp;L'!AA37+'DTC EU - P&amp;L'!AA36</f>
        <v>7</v>
      </c>
      <c r="AB69" s="236">
        <f>'DTC US&amp;CA - P&amp;L'!AB37+'DTC EU - P&amp;L'!AB36</f>
        <v>2</v>
      </c>
      <c r="AC69" s="236">
        <f>'DTC US&amp;CA - P&amp;L'!AC37+'DTC EU - P&amp;L'!AC36</f>
        <v>5</v>
      </c>
      <c r="AD69" s="236">
        <f>'DTC US&amp;CA - P&amp;L'!AD37+'DTC EU - P&amp;L'!AD36</f>
        <v>4</v>
      </c>
      <c r="AE69" s="236">
        <f>'DTC US&amp;CA - P&amp;L'!AE37+'DTC EU - P&amp;L'!AE36</f>
        <v>2</v>
      </c>
      <c r="AF69" s="236">
        <f>'DTC US&amp;CA - P&amp;L'!AF37+'DTC EU - P&amp;L'!AF36</f>
        <v>3</v>
      </c>
      <c r="AG69" s="228">
        <f t="shared" si="15"/>
        <v>117</v>
      </c>
      <c r="AH69" s="229"/>
    </row>
    <row r="70">
      <c r="A70" s="232" t="s">
        <v>286</v>
      </c>
      <c r="B70" s="233">
        <f t="shared" ref="B70:AF70" si="16">SUM(B68:B69)</f>
        <v>2</v>
      </c>
      <c r="C70" s="233">
        <f t="shared" si="16"/>
        <v>8</v>
      </c>
      <c r="D70" s="233">
        <f t="shared" si="16"/>
        <v>5</v>
      </c>
      <c r="E70" s="233">
        <f t="shared" si="16"/>
        <v>4</v>
      </c>
      <c r="F70" s="233">
        <f t="shared" si="16"/>
        <v>2</v>
      </c>
      <c r="G70" s="233">
        <f t="shared" si="16"/>
        <v>4</v>
      </c>
      <c r="H70" s="233">
        <f t="shared" si="16"/>
        <v>2</v>
      </c>
      <c r="I70" s="233">
        <f t="shared" si="16"/>
        <v>3</v>
      </c>
      <c r="J70" s="233">
        <f t="shared" si="16"/>
        <v>7</v>
      </c>
      <c r="K70" s="233">
        <f t="shared" si="16"/>
        <v>6</v>
      </c>
      <c r="L70" s="233">
        <f t="shared" si="16"/>
        <v>5</v>
      </c>
      <c r="M70" s="233">
        <f t="shared" si="16"/>
        <v>5</v>
      </c>
      <c r="N70" s="233">
        <f t="shared" si="16"/>
        <v>7</v>
      </c>
      <c r="O70" s="233">
        <f t="shared" si="16"/>
        <v>6</v>
      </c>
      <c r="P70" s="233">
        <f t="shared" si="16"/>
        <v>2</v>
      </c>
      <c r="Q70" s="233">
        <f t="shared" si="16"/>
        <v>6</v>
      </c>
      <c r="R70" s="233">
        <f t="shared" si="16"/>
        <v>6</v>
      </c>
      <c r="S70" s="233">
        <f t="shared" si="16"/>
        <v>6</v>
      </c>
      <c r="T70" s="233">
        <f t="shared" si="16"/>
        <v>4</v>
      </c>
      <c r="U70" s="233">
        <f t="shared" si="16"/>
        <v>6</v>
      </c>
      <c r="V70" s="233">
        <f t="shared" si="16"/>
        <v>3</v>
      </c>
      <c r="W70" s="233">
        <f t="shared" si="16"/>
        <v>12</v>
      </c>
      <c r="X70" s="233">
        <f t="shared" si="16"/>
        <v>12</v>
      </c>
      <c r="Y70" s="233">
        <f t="shared" si="16"/>
        <v>9</v>
      </c>
      <c r="Z70" s="233">
        <f t="shared" si="16"/>
        <v>9</v>
      </c>
      <c r="AA70" s="233">
        <f t="shared" si="16"/>
        <v>10</v>
      </c>
      <c r="AB70" s="233">
        <f t="shared" si="16"/>
        <v>4</v>
      </c>
      <c r="AC70" s="233">
        <f t="shared" si="16"/>
        <v>5</v>
      </c>
      <c r="AD70" s="233">
        <f t="shared" si="16"/>
        <v>4</v>
      </c>
      <c r="AE70" s="233">
        <f t="shared" si="16"/>
        <v>3</v>
      </c>
      <c r="AF70" s="233">
        <f t="shared" si="16"/>
        <v>6</v>
      </c>
      <c r="AG70" s="228">
        <f t="shared" si="15"/>
        <v>173</v>
      </c>
      <c r="AH70" s="229"/>
    </row>
    <row r="71">
      <c r="A71" s="160"/>
      <c r="B71" s="168"/>
      <c r="C71" s="168"/>
      <c r="D71" s="168"/>
      <c r="E71" s="168"/>
      <c r="F71" s="168"/>
      <c r="G71" s="168"/>
      <c r="H71" s="168"/>
      <c r="I71" s="168"/>
      <c r="J71" s="168"/>
      <c r="K71" s="168"/>
      <c r="L71" s="168"/>
      <c r="M71" s="168"/>
      <c r="N71" s="168"/>
      <c r="O71" s="168"/>
      <c r="P71" s="168"/>
      <c r="Q71" s="168"/>
      <c r="R71" s="168"/>
      <c r="S71" s="168"/>
      <c r="T71" s="168"/>
      <c r="U71" s="168"/>
      <c r="V71" s="168"/>
      <c r="W71" s="168"/>
      <c r="X71" s="168"/>
      <c r="Y71" s="168"/>
      <c r="Z71" s="168"/>
      <c r="AA71" s="168"/>
      <c r="AB71" s="168"/>
      <c r="AC71" s="168"/>
      <c r="AD71" s="168"/>
      <c r="AE71" s="168"/>
      <c r="AF71" s="168"/>
      <c r="AG71" s="237"/>
      <c r="AH71" s="238"/>
    </row>
    <row r="72">
      <c r="A72" s="239" t="s">
        <v>328</v>
      </c>
      <c r="B72" s="236">
        <f>'DTC US&amp;CA - P&amp;L'!B40</f>
        <v>0</v>
      </c>
      <c r="C72" s="236">
        <f>'DTC US&amp;CA - P&amp;L'!C40</f>
        <v>0</v>
      </c>
      <c r="D72" s="236">
        <f>'DTC US&amp;CA - P&amp;L'!D40</f>
        <v>0</v>
      </c>
      <c r="E72" s="236">
        <f>'DTC US&amp;CA - P&amp;L'!E40</f>
        <v>0</v>
      </c>
      <c r="F72" s="236">
        <f>'DTC US&amp;CA - P&amp;L'!F40</f>
        <v>0</v>
      </c>
      <c r="G72" s="236">
        <f>'DTC US&amp;CA - P&amp;L'!G40</f>
        <v>0</v>
      </c>
      <c r="H72" s="236">
        <f>'DTC US&amp;CA - P&amp;L'!H40</f>
        <v>0</v>
      </c>
      <c r="I72" s="236">
        <f>'DTC US&amp;CA - P&amp;L'!I40</f>
        <v>0</v>
      </c>
      <c r="J72" s="236">
        <f>'DTC US&amp;CA - P&amp;L'!J40</f>
        <v>0</v>
      </c>
      <c r="K72" s="236">
        <f>'DTC US&amp;CA - P&amp;L'!K40</f>
        <v>0</v>
      </c>
      <c r="L72" s="236">
        <f>'DTC US&amp;CA - P&amp;L'!L40</f>
        <v>0</v>
      </c>
      <c r="M72" s="236">
        <f>'DTC US&amp;CA - P&amp;L'!M40</f>
        <v>0</v>
      </c>
      <c r="N72" s="236">
        <f>'DTC US&amp;CA - P&amp;L'!N40</f>
        <v>0</v>
      </c>
      <c r="O72" s="236">
        <f>'DTC US&amp;CA - P&amp;L'!O40</f>
        <v>0</v>
      </c>
      <c r="P72" s="236">
        <f>'DTC US&amp;CA - P&amp;L'!P40</f>
        <v>0</v>
      </c>
      <c r="Q72" s="236">
        <f>'DTC US&amp;CA - P&amp;L'!Q40</f>
        <v>0</v>
      </c>
      <c r="R72" s="236">
        <f>'DTC US&amp;CA - P&amp;L'!R40</f>
        <v>0</v>
      </c>
      <c r="S72" s="236">
        <f>'DTC US&amp;CA - P&amp;L'!S40</f>
        <v>0</v>
      </c>
      <c r="T72" s="236">
        <f>'DTC US&amp;CA - P&amp;L'!T40</f>
        <v>0</v>
      </c>
      <c r="U72" s="236">
        <f>'DTC US&amp;CA - P&amp;L'!U40</f>
        <v>0</v>
      </c>
      <c r="V72" s="236">
        <f>'DTC US&amp;CA - P&amp;L'!V40</f>
        <v>0</v>
      </c>
      <c r="W72" s="236">
        <f>'DTC US&amp;CA - P&amp;L'!W40</f>
        <v>0</v>
      </c>
      <c r="X72" s="236">
        <f>'DTC US&amp;CA - P&amp;L'!X40</f>
        <v>0</v>
      </c>
      <c r="Y72" s="236">
        <f>'DTC US&amp;CA - P&amp;L'!Y40</f>
        <v>0</v>
      </c>
      <c r="Z72" s="236">
        <f>'DTC US&amp;CA - P&amp;L'!Z40</f>
        <v>0</v>
      </c>
      <c r="AA72" s="236">
        <f>'DTC US&amp;CA - P&amp;L'!AA40</f>
        <v>0</v>
      </c>
      <c r="AB72" s="236">
        <f>'DTC US&amp;CA - P&amp;L'!AB40</f>
        <v>0</v>
      </c>
      <c r="AC72" s="236">
        <f>'DTC US&amp;CA - P&amp;L'!AC40</f>
        <v>0</v>
      </c>
      <c r="AD72" s="236">
        <f>'DTC US&amp;CA - P&amp;L'!AD40</f>
        <v>0</v>
      </c>
      <c r="AE72" s="236">
        <f>'DTC US&amp;CA - P&amp;L'!AE40</f>
        <v>0</v>
      </c>
      <c r="AF72" s="236">
        <f>'DTC US&amp;CA - P&amp;L'!AF40</f>
        <v>0</v>
      </c>
      <c r="AG72" s="228">
        <f t="shared" ref="AG72:AG73" si="18">SUM(B72:AF72)</f>
        <v>0</v>
      </c>
      <c r="AH72" s="240"/>
    </row>
    <row r="73">
      <c r="A73" s="241" t="s">
        <v>329</v>
      </c>
      <c r="B73" s="233">
        <f t="shared" ref="B73:AF73" si="17">SUM(B71:B72)</f>
        <v>0</v>
      </c>
      <c r="C73" s="233">
        <f t="shared" si="17"/>
        <v>0</v>
      </c>
      <c r="D73" s="233">
        <f t="shared" si="17"/>
        <v>0</v>
      </c>
      <c r="E73" s="233">
        <f t="shared" si="17"/>
        <v>0</v>
      </c>
      <c r="F73" s="233">
        <f t="shared" si="17"/>
        <v>0</v>
      </c>
      <c r="G73" s="233">
        <f t="shared" si="17"/>
        <v>0</v>
      </c>
      <c r="H73" s="233">
        <f t="shared" si="17"/>
        <v>0</v>
      </c>
      <c r="I73" s="233">
        <f t="shared" si="17"/>
        <v>0</v>
      </c>
      <c r="J73" s="233">
        <f t="shared" si="17"/>
        <v>0</v>
      </c>
      <c r="K73" s="233">
        <f t="shared" si="17"/>
        <v>0</v>
      </c>
      <c r="L73" s="233">
        <f t="shared" si="17"/>
        <v>0</v>
      </c>
      <c r="M73" s="233">
        <f t="shared" si="17"/>
        <v>0</v>
      </c>
      <c r="N73" s="233">
        <f t="shared" si="17"/>
        <v>0</v>
      </c>
      <c r="O73" s="233">
        <f t="shared" si="17"/>
        <v>0</v>
      </c>
      <c r="P73" s="233">
        <f t="shared" si="17"/>
        <v>0</v>
      </c>
      <c r="Q73" s="233">
        <f t="shared" si="17"/>
        <v>0</v>
      </c>
      <c r="R73" s="233">
        <f t="shared" si="17"/>
        <v>0</v>
      </c>
      <c r="S73" s="233">
        <f t="shared" si="17"/>
        <v>0</v>
      </c>
      <c r="T73" s="233">
        <f t="shared" si="17"/>
        <v>0</v>
      </c>
      <c r="U73" s="233">
        <f t="shared" si="17"/>
        <v>0</v>
      </c>
      <c r="V73" s="233">
        <f t="shared" si="17"/>
        <v>0</v>
      </c>
      <c r="W73" s="233">
        <f t="shared" si="17"/>
        <v>0</v>
      </c>
      <c r="X73" s="233">
        <f t="shared" si="17"/>
        <v>0</v>
      </c>
      <c r="Y73" s="233">
        <f t="shared" si="17"/>
        <v>0</v>
      </c>
      <c r="Z73" s="233">
        <f t="shared" si="17"/>
        <v>0</v>
      </c>
      <c r="AA73" s="233">
        <f t="shared" si="17"/>
        <v>0</v>
      </c>
      <c r="AB73" s="233">
        <f t="shared" si="17"/>
        <v>0</v>
      </c>
      <c r="AC73" s="233">
        <f t="shared" si="17"/>
        <v>0</v>
      </c>
      <c r="AD73" s="233">
        <f t="shared" si="17"/>
        <v>0</v>
      </c>
      <c r="AE73" s="233">
        <f t="shared" si="17"/>
        <v>0</v>
      </c>
      <c r="AF73" s="233">
        <f t="shared" si="17"/>
        <v>0</v>
      </c>
      <c r="AG73" s="228">
        <f t="shared" si="18"/>
        <v>0</v>
      </c>
      <c r="AH73" s="229"/>
    </row>
    <row r="74">
      <c r="A74" s="160"/>
      <c r="B74" s="168"/>
      <c r="C74" s="168"/>
      <c r="D74" s="168"/>
      <c r="E74" s="168"/>
      <c r="F74" s="168"/>
      <c r="G74" s="168"/>
      <c r="H74" s="168"/>
      <c r="I74" s="168"/>
      <c r="J74" s="168"/>
      <c r="K74" s="168"/>
      <c r="L74" s="168"/>
      <c r="M74" s="168"/>
      <c r="N74" s="168"/>
      <c r="O74" s="168"/>
      <c r="P74" s="168"/>
      <c r="Q74" s="168"/>
      <c r="R74" s="168"/>
      <c r="S74" s="168"/>
      <c r="T74" s="168"/>
      <c r="U74" s="168"/>
      <c r="V74" s="168"/>
      <c r="W74" s="168"/>
      <c r="X74" s="168"/>
      <c r="Y74" s="168"/>
      <c r="Z74" s="168"/>
      <c r="AA74" s="168"/>
      <c r="AB74" s="168"/>
      <c r="AC74" s="168"/>
      <c r="AD74" s="168"/>
      <c r="AE74" s="168"/>
      <c r="AF74" s="168"/>
      <c r="AG74" s="237"/>
      <c r="AH74" s="238"/>
    </row>
    <row r="75">
      <c r="A75" s="230" t="s">
        <v>287</v>
      </c>
      <c r="B75" s="242">
        <f>'DTC US&amp;CA - P&amp;L'!B43+'DTC EU - P&amp;L'!B39</f>
        <v>5</v>
      </c>
      <c r="C75" s="242">
        <f>'DTC US&amp;CA - P&amp;L'!C43+'DTC EU - P&amp;L'!C39</f>
        <v>2</v>
      </c>
      <c r="D75" s="242">
        <f>'DTC US&amp;CA - P&amp;L'!D43+'DTC EU - P&amp;L'!D39</f>
        <v>6</v>
      </c>
      <c r="E75" s="242">
        <f>'DTC US&amp;CA - P&amp;L'!E43+'DTC EU - P&amp;L'!E39</f>
        <v>4</v>
      </c>
      <c r="F75" s="242">
        <f>'DTC US&amp;CA - P&amp;L'!F43+'DTC EU - P&amp;L'!F39</f>
        <v>2</v>
      </c>
      <c r="G75" s="242">
        <f>'DTC US&amp;CA - P&amp;L'!G43+'DTC EU - P&amp;L'!G39</f>
        <v>8</v>
      </c>
      <c r="H75" s="242">
        <f>'DTC US&amp;CA - P&amp;L'!H43+'DTC EU - P&amp;L'!H39</f>
        <v>2</v>
      </c>
      <c r="I75" s="242">
        <f>'DTC US&amp;CA - P&amp;L'!I43+'DTC EU - P&amp;L'!I39</f>
        <v>3</v>
      </c>
      <c r="J75" s="242">
        <f>'DTC US&amp;CA - P&amp;L'!J43+'DTC EU - P&amp;L'!J39</f>
        <v>5</v>
      </c>
      <c r="K75" s="242">
        <f>'DTC US&amp;CA - P&amp;L'!K43+'DTC EU - P&amp;L'!K39</f>
        <v>3</v>
      </c>
      <c r="L75" s="242">
        <f>'DTC US&amp;CA - P&amp;L'!L43+'DTC EU - P&amp;L'!L39</f>
        <v>2</v>
      </c>
      <c r="M75" s="242">
        <f>'DTC US&amp;CA - P&amp;L'!M43+'DTC EU - P&amp;L'!M39</f>
        <v>6</v>
      </c>
      <c r="N75" s="242">
        <f>'DTC US&amp;CA - P&amp;L'!N43+'DTC EU - P&amp;L'!N39</f>
        <v>3</v>
      </c>
      <c r="O75" s="242">
        <f>'DTC US&amp;CA - P&amp;L'!O43+'DTC EU - P&amp;L'!O39</f>
        <v>5</v>
      </c>
      <c r="P75" s="242">
        <f>'DTC US&amp;CA - P&amp;L'!P43+'DTC EU - P&amp;L'!P39</f>
        <v>3</v>
      </c>
      <c r="Q75" s="242">
        <f>'DTC US&amp;CA - P&amp;L'!Q43+'DTC EU - P&amp;L'!Q39</f>
        <v>5</v>
      </c>
      <c r="R75" s="242">
        <f>'DTC US&amp;CA - P&amp;L'!R43+'DTC EU - P&amp;L'!R39</f>
        <v>4</v>
      </c>
      <c r="S75" s="242">
        <f>'DTC US&amp;CA - P&amp;L'!S43+'DTC EU - P&amp;L'!S39</f>
        <v>6</v>
      </c>
      <c r="T75" s="242">
        <f>'DTC US&amp;CA - P&amp;L'!T43+'DTC EU - P&amp;L'!T39</f>
        <v>7</v>
      </c>
      <c r="U75" s="242">
        <f>'DTC US&amp;CA - P&amp;L'!U43+'DTC EU - P&amp;L'!U39</f>
        <v>6</v>
      </c>
      <c r="V75" s="242">
        <f>'DTC US&amp;CA - P&amp;L'!V43+'DTC EU - P&amp;L'!V39</f>
        <v>8</v>
      </c>
      <c r="W75" s="242">
        <f>'DTC US&amp;CA - P&amp;L'!W43+'DTC EU - P&amp;L'!W39</f>
        <v>9</v>
      </c>
      <c r="X75" s="242">
        <f>'DTC US&amp;CA - P&amp;L'!X43+'DTC EU - P&amp;L'!X39</f>
        <v>2</v>
      </c>
      <c r="Y75" s="242">
        <f>'DTC US&amp;CA - P&amp;L'!Y43+'DTC EU - P&amp;L'!Y39</f>
        <v>0</v>
      </c>
      <c r="Z75" s="242">
        <f>'DTC US&amp;CA - P&amp;L'!Z43+'DTC EU - P&amp;L'!Z39</f>
        <v>4</v>
      </c>
      <c r="AA75" s="242">
        <f>'DTC US&amp;CA - P&amp;L'!AA43+'DTC EU - P&amp;L'!AA39</f>
        <v>5</v>
      </c>
      <c r="AB75" s="242">
        <f>'DTC US&amp;CA - P&amp;L'!AB43+'DTC EU - P&amp;L'!AB39</f>
        <v>4</v>
      </c>
      <c r="AC75" s="242">
        <f>'DTC US&amp;CA - P&amp;L'!AC43+'DTC EU - P&amp;L'!AC39</f>
        <v>0</v>
      </c>
      <c r="AD75" s="242">
        <f>'DTC US&amp;CA - P&amp;L'!AD43+'DTC EU - P&amp;L'!AD39</f>
        <v>3</v>
      </c>
      <c r="AE75" s="242">
        <f>'DTC US&amp;CA - P&amp;L'!AE43+'DTC EU - P&amp;L'!AE39</f>
        <v>1</v>
      </c>
      <c r="AF75" s="242">
        <f>'DTC US&amp;CA - P&amp;L'!AF43+'DTC EU - P&amp;L'!AF39</f>
        <v>1</v>
      </c>
      <c r="AG75" s="228">
        <f t="shared" ref="AG75:AG87" si="19">SUM(B75:AF75)</f>
        <v>124</v>
      </c>
      <c r="AH75" s="229"/>
    </row>
    <row r="76">
      <c r="A76" s="230" t="s">
        <v>288</v>
      </c>
      <c r="B76" s="242">
        <f>'DTC US&amp;CA - P&amp;L'!B44+'DTC EU - P&amp;L'!B40</f>
        <v>20</v>
      </c>
      <c r="C76" s="242">
        <f>'DTC US&amp;CA - P&amp;L'!C44+'DTC EU - P&amp;L'!C40</f>
        <v>16</v>
      </c>
      <c r="D76" s="242">
        <f>'DTC US&amp;CA - P&amp;L'!D44+'DTC EU - P&amp;L'!D40</f>
        <v>21</v>
      </c>
      <c r="E76" s="242">
        <f>'DTC US&amp;CA - P&amp;L'!E44+'DTC EU - P&amp;L'!E40</f>
        <v>11</v>
      </c>
      <c r="F76" s="242">
        <f>'DTC US&amp;CA - P&amp;L'!F44+'DTC EU - P&amp;L'!F40</f>
        <v>29</v>
      </c>
      <c r="G76" s="242">
        <f>'DTC US&amp;CA - P&amp;L'!G44+'DTC EU - P&amp;L'!G40</f>
        <v>15</v>
      </c>
      <c r="H76" s="242">
        <f>'DTC US&amp;CA - P&amp;L'!H44+'DTC EU - P&amp;L'!H40</f>
        <v>14</v>
      </c>
      <c r="I76" s="242">
        <f>'DTC US&amp;CA - P&amp;L'!I44+'DTC EU - P&amp;L'!I40</f>
        <v>14</v>
      </c>
      <c r="J76" s="242">
        <f>'DTC US&amp;CA - P&amp;L'!J44+'DTC EU - P&amp;L'!J40</f>
        <v>16</v>
      </c>
      <c r="K76" s="242">
        <f>'DTC US&amp;CA - P&amp;L'!K44+'DTC EU - P&amp;L'!K40</f>
        <v>18</v>
      </c>
      <c r="L76" s="242">
        <f>'DTC US&amp;CA - P&amp;L'!L44+'DTC EU - P&amp;L'!L40</f>
        <v>15</v>
      </c>
      <c r="M76" s="242">
        <f>'DTC US&amp;CA - P&amp;L'!M44+'DTC EU - P&amp;L'!M40</f>
        <v>25</v>
      </c>
      <c r="N76" s="242">
        <f>'DTC US&amp;CA - P&amp;L'!N44+'DTC EU - P&amp;L'!N40</f>
        <v>18</v>
      </c>
      <c r="O76" s="242">
        <f>'DTC US&amp;CA - P&amp;L'!O44+'DTC EU - P&amp;L'!O40</f>
        <v>11</v>
      </c>
      <c r="P76" s="242">
        <f>'DTC US&amp;CA - P&amp;L'!P44+'DTC EU - P&amp;L'!P40</f>
        <v>18</v>
      </c>
      <c r="Q76" s="242">
        <f>'DTC US&amp;CA - P&amp;L'!Q44+'DTC EU - P&amp;L'!Q40</f>
        <v>20</v>
      </c>
      <c r="R76" s="242">
        <f>'DTC US&amp;CA - P&amp;L'!R44+'DTC EU - P&amp;L'!R40</f>
        <v>20</v>
      </c>
      <c r="S76" s="242">
        <f>'DTC US&amp;CA - P&amp;L'!S44+'DTC EU - P&amp;L'!S40</f>
        <v>26</v>
      </c>
      <c r="T76" s="242">
        <f>'DTC US&amp;CA - P&amp;L'!T44+'DTC EU - P&amp;L'!T40</f>
        <v>30</v>
      </c>
      <c r="U76" s="242">
        <f>'DTC US&amp;CA - P&amp;L'!U44+'DTC EU - P&amp;L'!U40</f>
        <v>24</v>
      </c>
      <c r="V76" s="242">
        <f>'DTC US&amp;CA - P&amp;L'!V44+'DTC EU - P&amp;L'!V40</f>
        <v>26</v>
      </c>
      <c r="W76" s="242">
        <f>'DTC US&amp;CA - P&amp;L'!W44+'DTC EU - P&amp;L'!W40</f>
        <v>35</v>
      </c>
      <c r="X76" s="242">
        <f>'DTC US&amp;CA - P&amp;L'!X44+'DTC EU - P&amp;L'!X40</f>
        <v>25</v>
      </c>
      <c r="Y76" s="242">
        <f>'DTC US&amp;CA - P&amp;L'!Y44+'DTC EU - P&amp;L'!Y40</f>
        <v>20</v>
      </c>
      <c r="Z76" s="242">
        <f>'DTC US&amp;CA - P&amp;L'!Z44+'DTC EU - P&amp;L'!Z40</f>
        <v>22</v>
      </c>
      <c r="AA76" s="242">
        <f>'DTC US&amp;CA - P&amp;L'!AA44+'DTC EU - P&amp;L'!AA40</f>
        <v>20</v>
      </c>
      <c r="AB76" s="242">
        <f>'DTC US&amp;CA - P&amp;L'!AB44+'DTC EU - P&amp;L'!AB40</f>
        <v>22</v>
      </c>
      <c r="AC76" s="242">
        <f>'DTC US&amp;CA - P&amp;L'!AC44+'DTC EU - P&amp;L'!AC40</f>
        <v>21</v>
      </c>
      <c r="AD76" s="242">
        <f>'DTC US&amp;CA - P&amp;L'!AD44+'DTC EU - P&amp;L'!AD40</f>
        <v>17</v>
      </c>
      <c r="AE76" s="242">
        <f>'DTC US&amp;CA - P&amp;L'!AE44+'DTC EU - P&amp;L'!AE40</f>
        <v>12</v>
      </c>
      <c r="AF76" s="242">
        <f>'DTC US&amp;CA - P&amp;L'!AF44+'DTC EU - P&amp;L'!AF40</f>
        <v>21</v>
      </c>
      <c r="AG76" s="228">
        <f t="shared" si="19"/>
        <v>622</v>
      </c>
      <c r="AH76" s="229"/>
    </row>
    <row r="77">
      <c r="A77" s="230" t="s">
        <v>330</v>
      </c>
      <c r="B77" s="242">
        <f>'DTC US&amp;CA - P&amp;L'!B45+'DTC EU - P&amp;L'!B41</f>
        <v>3</v>
      </c>
      <c r="C77" s="242">
        <f>'DTC US&amp;CA - P&amp;L'!C45+'DTC EU - P&amp;L'!C41</f>
        <v>0</v>
      </c>
      <c r="D77" s="242">
        <f>'DTC US&amp;CA - P&amp;L'!D45+'DTC EU - P&amp;L'!D41</f>
        <v>2</v>
      </c>
      <c r="E77" s="242">
        <f>'DTC US&amp;CA - P&amp;L'!E45+'DTC EU - P&amp;L'!E41</f>
        <v>1</v>
      </c>
      <c r="F77" s="242">
        <f>'DTC US&amp;CA - P&amp;L'!F45+'DTC EU - P&amp;L'!F41</f>
        <v>0</v>
      </c>
      <c r="G77" s="242">
        <f>'DTC US&amp;CA - P&amp;L'!G45+'DTC EU - P&amp;L'!G41</f>
        <v>1</v>
      </c>
      <c r="H77" s="242">
        <f>'DTC US&amp;CA - P&amp;L'!H45+'DTC EU - P&amp;L'!H41</f>
        <v>2</v>
      </c>
      <c r="I77" s="242">
        <f>'DTC US&amp;CA - P&amp;L'!I45+'DTC EU - P&amp;L'!I41</f>
        <v>3</v>
      </c>
      <c r="J77" s="242">
        <f>'DTC US&amp;CA - P&amp;L'!J45+'DTC EU - P&amp;L'!J41</f>
        <v>0</v>
      </c>
      <c r="K77" s="242">
        <f>'DTC US&amp;CA - P&amp;L'!K45+'DTC EU - P&amp;L'!K41</f>
        <v>2</v>
      </c>
      <c r="L77" s="242">
        <f>'DTC US&amp;CA - P&amp;L'!L45+'DTC EU - P&amp;L'!L41</f>
        <v>3</v>
      </c>
      <c r="M77" s="242">
        <f>'DTC US&amp;CA - P&amp;L'!M45+'DTC EU - P&amp;L'!M41</f>
        <v>3</v>
      </c>
      <c r="N77" s="242">
        <f>'DTC US&amp;CA - P&amp;L'!N45+'DTC EU - P&amp;L'!N41</f>
        <v>1</v>
      </c>
      <c r="O77" s="242">
        <f>'DTC US&amp;CA - P&amp;L'!O45+'DTC EU - P&amp;L'!O41</f>
        <v>1</v>
      </c>
      <c r="P77" s="242">
        <f>'DTC US&amp;CA - P&amp;L'!P45+'DTC EU - P&amp;L'!P41</f>
        <v>9</v>
      </c>
      <c r="Q77" s="242">
        <f>'DTC US&amp;CA - P&amp;L'!Q45+'DTC EU - P&amp;L'!Q41</f>
        <v>1</v>
      </c>
      <c r="R77" s="242">
        <f>'DTC US&amp;CA - P&amp;L'!R45+'DTC EU - P&amp;L'!R41</f>
        <v>4</v>
      </c>
      <c r="S77" s="242">
        <f>'DTC US&amp;CA - P&amp;L'!S45+'DTC EU - P&amp;L'!S41</f>
        <v>3</v>
      </c>
      <c r="T77" s="242">
        <f>'DTC US&amp;CA - P&amp;L'!T45+'DTC EU - P&amp;L'!T41</f>
        <v>2</v>
      </c>
      <c r="U77" s="242">
        <f>'DTC US&amp;CA - P&amp;L'!U45+'DTC EU - P&amp;L'!U41</f>
        <v>1</v>
      </c>
      <c r="V77" s="242">
        <f>'DTC US&amp;CA - P&amp;L'!V45+'DTC EU - P&amp;L'!V41</f>
        <v>5</v>
      </c>
      <c r="W77" s="242">
        <f>'DTC US&amp;CA - P&amp;L'!W45+'DTC EU - P&amp;L'!W41</f>
        <v>3</v>
      </c>
      <c r="X77" s="242">
        <f>'DTC US&amp;CA - P&amp;L'!X45+'DTC EU - P&amp;L'!X41</f>
        <v>2</v>
      </c>
      <c r="Y77" s="242">
        <f>'DTC US&amp;CA - P&amp;L'!Y45+'DTC EU - P&amp;L'!Y41</f>
        <v>0</v>
      </c>
      <c r="Z77" s="242">
        <f>'DTC US&amp;CA - P&amp;L'!Z45+'DTC EU - P&amp;L'!Z41</f>
        <v>1</v>
      </c>
      <c r="AA77" s="242">
        <f>'DTC US&amp;CA - P&amp;L'!AA45+'DTC EU - P&amp;L'!AA41</f>
        <v>2</v>
      </c>
      <c r="AB77" s="242">
        <f>'DTC US&amp;CA - P&amp;L'!AB45+'DTC EU - P&amp;L'!AB41</f>
        <v>6</v>
      </c>
      <c r="AC77" s="242">
        <f>'DTC US&amp;CA - P&amp;L'!AC45+'DTC EU - P&amp;L'!AC41</f>
        <v>0</v>
      </c>
      <c r="AD77" s="242">
        <f>'DTC US&amp;CA - P&amp;L'!AD45+'DTC EU - P&amp;L'!AD41</f>
        <v>2</v>
      </c>
      <c r="AE77" s="242">
        <f>'DTC US&amp;CA - P&amp;L'!AE45+'DTC EU - P&amp;L'!AE41</f>
        <v>1</v>
      </c>
      <c r="AF77" s="242">
        <f>'DTC US&amp;CA - P&amp;L'!AF45+'DTC EU - P&amp;L'!AF41</f>
        <v>2</v>
      </c>
      <c r="AG77" s="228">
        <f t="shared" si="19"/>
        <v>66</v>
      </c>
      <c r="AH77" s="229"/>
    </row>
    <row r="78">
      <c r="A78" s="230" t="s">
        <v>331</v>
      </c>
      <c r="B78" s="242">
        <f>'DTC US&amp;CA - P&amp;L'!B46+'DTC EU - P&amp;L'!B42</f>
        <v>0</v>
      </c>
      <c r="C78" s="242">
        <f>'DTC US&amp;CA - P&amp;L'!C46+'DTC EU - P&amp;L'!C42</f>
        <v>1</v>
      </c>
      <c r="D78" s="242">
        <f>'DTC US&amp;CA - P&amp;L'!D46+'DTC EU - P&amp;L'!D42</f>
        <v>0</v>
      </c>
      <c r="E78" s="242">
        <f>'DTC US&amp;CA - P&amp;L'!E46+'DTC EU - P&amp;L'!E42</f>
        <v>0</v>
      </c>
      <c r="F78" s="242">
        <f>'DTC US&amp;CA - P&amp;L'!F46+'DTC EU - P&amp;L'!F42</f>
        <v>0</v>
      </c>
      <c r="G78" s="242">
        <f>'DTC US&amp;CA - P&amp;L'!G46+'DTC EU - P&amp;L'!G42</f>
        <v>0</v>
      </c>
      <c r="H78" s="242">
        <f>'DTC US&amp;CA - P&amp;L'!H46+'DTC EU - P&amp;L'!H42</f>
        <v>0</v>
      </c>
      <c r="I78" s="242">
        <f>'DTC US&amp;CA - P&amp;L'!I46+'DTC EU - P&amp;L'!I42</f>
        <v>0</v>
      </c>
      <c r="J78" s="242">
        <f>'DTC US&amp;CA - P&amp;L'!J46+'DTC EU - P&amp;L'!J42</f>
        <v>0</v>
      </c>
      <c r="K78" s="242">
        <f>'DTC US&amp;CA - P&amp;L'!K46+'DTC EU - P&amp;L'!K42</f>
        <v>0</v>
      </c>
      <c r="L78" s="242">
        <f>'DTC US&amp;CA - P&amp;L'!L46+'DTC EU - P&amp;L'!L42</f>
        <v>0</v>
      </c>
      <c r="M78" s="242">
        <f>'DTC US&amp;CA - P&amp;L'!M46+'DTC EU - P&amp;L'!M42</f>
        <v>0</v>
      </c>
      <c r="N78" s="242">
        <f>'DTC US&amp;CA - P&amp;L'!N46+'DTC EU - P&amp;L'!N42</f>
        <v>0</v>
      </c>
      <c r="O78" s="242">
        <f>'DTC US&amp;CA - P&amp;L'!O46+'DTC EU - P&amp;L'!O42</f>
        <v>0</v>
      </c>
      <c r="P78" s="242">
        <f>'DTC US&amp;CA - P&amp;L'!P46+'DTC EU - P&amp;L'!P42</f>
        <v>0</v>
      </c>
      <c r="Q78" s="242">
        <f>'DTC US&amp;CA - P&amp;L'!Q46+'DTC EU - P&amp;L'!Q42</f>
        <v>0</v>
      </c>
      <c r="R78" s="242">
        <f>'DTC US&amp;CA - P&amp;L'!R46+'DTC EU - P&amp;L'!R42</f>
        <v>0</v>
      </c>
      <c r="S78" s="242">
        <f>'DTC US&amp;CA - P&amp;L'!S46+'DTC EU - P&amp;L'!S42</f>
        <v>0</v>
      </c>
      <c r="T78" s="242">
        <f>'DTC US&amp;CA - P&amp;L'!T46+'DTC EU - P&amp;L'!T42</f>
        <v>0</v>
      </c>
      <c r="U78" s="242">
        <f>'DTC US&amp;CA - P&amp;L'!U46+'DTC EU - P&amp;L'!U42</f>
        <v>0</v>
      </c>
      <c r="V78" s="242">
        <f>'DTC US&amp;CA - P&amp;L'!V46+'DTC EU - P&amp;L'!V42</f>
        <v>1</v>
      </c>
      <c r="W78" s="242">
        <f>'DTC US&amp;CA - P&amp;L'!W46+'DTC EU - P&amp;L'!W42</f>
        <v>0</v>
      </c>
      <c r="X78" s="242">
        <f>'DTC US&amp;CA - P&amp;L'!X46+'DTC EU - P&amp;L'!X42</f>
        <v>0</v>
      </c>
      <c r="Y78" s="242">
        <f>'DTC US&amp;CA - P&amp;L'!Y46+'DTC EU - P&amp;L'!Y42</f>
        <v>0</v>
      </c>
      <c r="Z78" s="242">
        <f>'DTC US&amp;CA - P&amp;L'!Z46+'DTC EU - P&amp;L'!Z42</f>
        <v>0</v>
      </c>
      <c r="AA78" s="242">
        <f>'DTC US&amp;CA - P&amp;L'!AA46+'DTC EU - P&amp;L'!AA42</f>
        <v>0</v>
      </c>
      <c r="AB78" s="242">
        <f>'DTC US&amp;CA - P&amp;L'!AB46+'DTC EU - P&amp;L'!AB42</f>
        <v>0</v>
      </c>
      <c r="AC78" s="242">
        <f>'DTC US&amp;CA - P&amp;L'!AC46+'DTC EU - P&amp;L'!AC42</f>
        <v>0</v>
      </c>
      <c r="AD78" s="242">
        <f>'DTC US&amp;CA - P&amp;L'!AD46+'DTC EU - P&amp;L'!AD42</f>
        <v>0</v>
      </c>
      <c r="AE78" s="242">
        <f>'DTC US&amp;CA - P&amp;L'!AE46+'DTC EU - P&amp;L'!AE42</f>
        <v>0</v>
      </c>
      <c r="AF78" s="242">
        <f>'DTC US&amp;CA - P&amp;L'!AF46+'DTC EU - P&amp;L'!AF42</f>
        <v>0</v>
      </c>
      <c r="AG78" s="228">
        <f t="shared" si="19"/>
        <v>2</v>
      </c>
      <c r="AH78" s="229"/>
    </row>
    <row r="79">
      <c r="A79" s="230" t="s">
        <v>332</v>
      </c>
      <c r="B79" s="242">
        <f>'DTC US&amp;CA - P&amp;L'!B47+'DTC EU - P&amp;L'!B43</f>
        <v>0</v>
      </c>
      <c r="C79" s="242">
        <f>'DTC US&amp;CA - P&amp;L'!C47+'DTC EU - P&amp;L'!C43</f>
        <v>0</v>
      </c>
      <c r="D79" s="242">
        <f>'DTC US&amp;CA - P&amp;L'!D47+'DTC EU - P&amp;L'!D43</f>
        <v>0</v>
      </c>
      <c r="E79" s="242">
        <f>'DTC US&amp;CA - P&amp;L'!E47+'DTC EU - P&amp;L'!E43</f>
        <v>0</v>
      </c>
      <c r="F79" s="242">
        <f>'DTC US&amp;CA - P&amp;L'!F47+'DTC EU - P&amp;L'!F43</f>
        <v>0</v>
      </c>
      <c r="G79" s="242">
        <f>'DTC US&amp;CA - P&amp;L'!G47+'DTC EU - P&amp;L'!G43</f>
        <v>0</v>
      </c>
      <c r="H79" s="242">
        <f>'DTC US&amp;CA - P&amp;L'!H47+'DTC EU - P&amp;L'!H43</f>
        <v>0</v>
      </c>
      <c r="I79" s="242">
        <f>'DTC US&amp;CA - P&amp;L'!I47+'DTC EU - P&amp;L'!I43</f>
        <v>0</v>
      </c>
      <c r="J79" s="242">
        <f>'DTC US&amp;CA - P&amp;L'!J47+'DTC EU - P&amp;L'!J43</f>
        <v>0</v>
      </c>
      <c r="K79" s="242">
        <f>'DTC US&amp;CA - P&amp;L'!K47+'DTC EU - P&amp;L'!K43</f>
        <v>0</v>
      </c>
      <c r="L79" s="242">
        <f>'DTC US&amp;CA - P&amp;L'!L47+'DTC EU - P&amp;L'!L43</f>
        <v>0</v>
      </c>
      <c r="M79" s="242">
        <f>'DTC US&amp;CA - P&amp;L'!M47+'DTC EU - P&amp;L'!M43</f>
        <v>0</v>
      </c>
      <c r="N79" s="242">
        <f>'DTC US&amp;CA - P&amp;L'!N47+'DTC EU - P&amp;L'!N43</f>
        <v>0</v>
      </c>
      <c r="O79" s="242">
        <f>'DTC US&amp;CA - P&amp;L'!O47+'DTC EU - P&amp;L'!O43</f>
        <v>0</v>
      </c>
      <c r="P79" s="242">
        <f>'DTC US&amp;CA - P&amp;L'!P47+'DTC EU - P&amp;L'!P43</f>
        <v>0</v>
      </c>
      <c r="Q79" s="242">
        <f>'DTC US&amp;CA - P&amp;L'!Q47+'DTC EU - P&amp;L'!Q43</f>
        <v>0</v>
      </c>
      <c r="R79" s="242">
        <f>'DTC US&amp;CA - P&amp;L'!R47+'DTC EU - P&amp;L'!R43</f>
        <v>0</v>
      </c>
      <c r="S79" s="242">
        <f>'DTC US&amp;CA - P&amp;L'!S47+'DTC EU - P&amp;L'!S43</f>
        <v>0</v>
      </c>
      <c r="T79" s="242">
        <f>'DTC US&amp;CA - P&amp;L'!T47+'DTC EU - P&amp;L'!T43</f>
        <v>0</v>
      </c>
      <c r="U79" s="242">
        <f>'DTC US&amp;CA - P&amp;L'!U47+'DTC EU - P&amp;L'!U43</f>
        <v>0</v>
      </c>
      <c r="V79" s="242">
        <f>'DTC US&amp;CA - P&amp;L'!V47+'DTC EU - P&amp;L'!V43</f>
        <v>0</v>
      </c>
      <c r="W79" s="242">
        <f>'DTC US&amp;CA - P&amp;L'!W47+'DTC EU - P&amp;L'!W43</f>
        <v>0</v>
      </c>
      <c r="X79" s="242">
        <f>'DTC US&amp;CA - P&amp;L'!X47+'DTC EU - P&amp;L'!X43</f>
        <v>0</v>
      </c>
      <c r="Y79" s="242">
        <f>'DTC US&amp;CA - P&amp;L'!Y47+'DTC EU - P&amp;L'!Y43</f>
        <v>0</v>
      </c>
      <c r="Z79" s="242">
        <f>'DTC US&amp;CA - P&amp;L'!Z47+'DTC EU - P&amp;L'!Z43</f>
        <v>0</v>
      </c>
      <c r="AA79" s="242">
        <f>'DTC US&amp;CA - P&amp;L'!AA47+'DTC EU - P&amp;L'!AA43</f>
        <v>0</v>
      </c>
      <c r="AB79" s="242">
        <f>'DTC US&amp;CA - P&amp;L'!AB47+'DTC EU - P&amp;L'!AB43</f>
        <v>0</v>
      </c>
      <c r="AC79" s="242">
        <f>'DTC US&amp;CA - P&amp;L'!AC47+'DTC EU - P&amp;L'!AC43</f>
        <v>0</v>
      </c>
      <c r="AD79" s="242">
        <f>'DTC US&amp;CA - P&amp;L'!AD47+'DTC EU - P&amp;L'!AD43</f>
        <v>0</v>
      </c>
      <c r="AE79" s="242">
        <f>'DTC US&amp;CA - P&amp;L'!AE47+'DTC EU - P&amp;L'!AE43</f>
        <v>0</v>
      </c>
      <c r="AF79" s="242">
        <f>'DTC US&amp;CA - P&amp;L'!AF47+'DTC EU - P&amp;L'!AF43</f>
        <v>0</v>
      </c>
      <c r="AG79" s="228">
        <f t="shared" si="19"/>
        <v>0</v>
      </c>
      <c r="AH79" s="229"/>
    </row>
    <row r="80">
      <c r="A80" s="230" t="s">
        <v>333</v>
      </c>
      <c r="B80" s="242">
        <f>'DTC US&amp;CA - P&amp;L'!B48+'DTC EU - P&amp;L'!B44</f>
        <v>0</v>
      </c>
      <c r="C80" s="242">
        <f>'DTC US&amp;CA - P&amp;L'!C48+'DTC EU - P&amp;L'!C44</f>
        <v>0</v>
      </c>
      <c r="D80" s="242">
        <f>'DTC US&amp;CA - P&amp;L'!D48+'DTC EU - P&amp;L'!D44</f>
        <v>1</v>
      </c>
      <c r="E80" s="242">
        <f>'DTC US&amp;CA - P&amp;L'!E48+'DTC EU - P&amp;L'!E44</f>
        <v>0</v>
      </c>
      <c r="F80" s="242">
        <f>'DTC US&amp;CA - P&amp;L'!F48+'DTC EU - P&amp;L'!F44</f>
        <v>0</v>
      </c>
      <c r="G80" s="242">
        <f>'DTC US&amp;CA - P&amp;L'!G48+'DTC EU - P&amp;L'!G44</f>
        <v>0</v>
      </c>
      <c r="H80" s="242">
        <f>'DTC US&amp;CA - P&amp;L'!H48+'DTC EU - P&amp;L'!H44</f>
        <v>0</v>
      </c>
      <c r="I80" s="242">
        <f>'DTC US&amp;CA - P&amp;L'!I48+'DTC EU - P&amp;L'!I44</f>
        <v>0</v>
      </c>
      <c r="J80" s="242">
        <f>'DTC US&amp;CA - P&amp;L'!J48+'DTC EU - P&amp;L'!J44</f>
        <v>0</v>
      </c>
      <c r="K80" s="242">
        <f>'DTC US&amp;CA - P&amp;L'!K48+'DTC EU - P&amp;L'!K44</f>
        <v>0</v>
      </c>
      <c r="L80" s="242">
        <f>'DTC US&amp;CA - P&amp;L'!L48+'DTC EU - P&amp;L'!L44</f>
        <v>2</v>
      </c>
      <c r="M80" s="242">
        <f>'DTC US&amp;CA - P&amp;L'!M48+'DTC EU - P&amp;L'!M44</f>
        <v>0</v>
      </c>
      <c r="N80" s="242">
        <f>'DTC US&amp;CA - P&amp;L'!N48+'DTC EU - P&amp;L'!N44</f>
        <v>0</v>
      </c>
      <c r="O80" s="242">
        <f>'DTC US&amp;CA - P&amp;L'!O48+'DTC EU - P&amp;L'!O44</f>
        <v>1</v>
      </c>
      <c r="P80" s="242">
        <f>'DTC US&amp;CA - P&amp;L'!P48+'DTC EU - P&amp;L'!P44</f>
        <v>0</v>
      </c>
      <c r="Q80" s="242">
        <f>'DTC US&amp;CA - P&amp;L'!Q48+'DTC EU - P&amp;L'!Q44</f>
        <v>0</v>
      </c>
      <c r="R80" s="242">
        <f>'DTC US&amp;CA - P&amp;L'!R48+'DTC EU - P&amp;L'!R44</f>
        <v>1</v>
      </c>
      <c r="S80" s="242">
        <f>'DTC US&amp;CA - P&amp;L'!S48+'DTC EU - P&amp;L'!S44</f>
        <v>0</v>
      </c>
      <c r="T80" s="242">
        <f>'DTC US&amp;CA - P&amp;L'!T48+'DTC EU - P&amp;L'!T44</f>
        <v>0</v>
      </c>
      <c r="U80" s="242">
        <f>'DTC US&amp;CA - P&amp;L'!U48+'DTC EU - P&amp;L'!U44</f>
        <v>0</v>
      </c>
      <c r="V80" s="242">
        <f>'DTC US&amp;CA - P&amp;L'!V48+'DTC EU - P&amp;L'!V44</f>
        <v>1</v>
      </c>
      <c r="W80" s="242">
        <f>'DTC US&amp;CA - P&amp;L'!W48+'DTC EU - P&amp;L'!W44</f>
        <v>0</v>
      </c>
      <c r="X80" s="242">
        <f>'DTC US&amp;CA - P&amp;L'!X48+'DTC EU - P&amp;L'!X44</f>
        <v>0</v>
      </c>
      <c r="Y80" s="242">
        <f>'DTC US&amp;CA - P&amp;L'!Y48+'DTC EU - P&amp;L'!Y44</f>
        <v>0</v>
      </c>
      <c r="Z80" s="242">
        <f>'DTC US&amp;CA - P&amp;L'!Z48+'DTC EU - P&amp;L'!Z44</f>
        <v>0</v>
      </c>
      <c r="AA80" s="242">
        <f>'DTC US&amp;CA - P&amp;L'!AA48+'DTC EU - P&amp;L'!AA44</f>
        <v>0</v>
      </c>
      <c r="AB80" s="242">
        <f>'DTC US&amp;CA - P&amp;L'!AB48+'DTC EU - P&amp;L'!AB44</f>
        <v>0</v>
      </c>
      <c r="AC80" s="242">
        <f>'DTC US&amp;CA - P&amp;L'!AC48+'DTC EU - P&amp;L'!AC44</f>
        <v>0</v>
      </c>
      <c r="AD80" s="242">
        <f>'DTC US&amp;CA - P&amp;L'!AD48+'DTC EU - P&amp;L'!AD44</f>
        <v>0</v>
      </c>
      <c r="AE80" s="242">
        <f>'DTC US&amp;CA - P&amp;L'!AE48+'DTC EU - P&amp;L'!AE44</f>
        <v>0</v>
      </c>
      <c r="AF80" s="242">
        <f>'DTC US&amp;CA - P&amp;L'!AF48+'DTC EU - P&amp;L'!AF44</f>
        <v>1</v>
      </c>
      <c r="AG80" s="228">
        <f t="shared" si="19"/>
        <v>7</v>
      </c>
      <c r="AH80" s="229"/>
    </row>
    <row r="81">
      <c r="A81" s="230" t="s">
        <v>334</v>
      </c>
      <c r="B81" s="242">
        <f>'DTC US&amp;CA - P&amp;L'!B49+'DTC EU - P&amp;L'!B45</f>
        <v>15</v>
      </c>
      <c r="C81" s="242">
        <f>'DTC US&amp;CA - P&amp;L'!C49+'DTC EU - P&amp;L'!C45</f>
        <v>7</v>
      </c>
      <c r="D81" s="242">
        <f>'DTC US&amp;CA - P&amp;L'!D49+'DTC EU - P&amp;L'!D45</f>
        <v>10</v>
      </c>
      <c r="E81" s="242">
        <f>'DTC US&amp;CA - P&amp;L'!E49+'DTC EU - P&amp;L'!E45</f>
        <v>10</v>
      </c>
      <c r="F81" s="242">
        <f>'DTC US&amp;CA - P&amp;L'!F49+'DTC EU - P&amp;L'!F45</f>
        <v>9</v>
      </c>
      <c r="G81" s="242">
        <f>'DTC US&amp;CA - P&amp;L'!G49+'DTC EU - P&amp;L'!G45</f>
        <v>18</v>
      </c>
      <c r="H81" s="242">
        <f>'DTC US&amp;CA - P&amp;L'!H49+'DTC EU - P&amp;L'!H45</f>
        <v>12</v>
      </c>
      <c r="I81" s="242">
        <f>'DTC US&amp;CA - P&amp;L'!I49+'DTC EU - P&amp;L'!I45</f>
        <v>16</v>
      </c>
      <c r="J81" s="242">
        <f>'DTC US&amp;CA - P&amp;L'!J49+'DTC EU - P&amp;L'!J45</f>
        <v>13</v>
      </c>
      <c r="K81" s="242">
        <f>'DTC US&amp;CA - P&amp;L'!K49+'DTC EU - P&amp;L'!K45</f>
        <v>9</v>
      </c>
      <c r="L81" s="242">
        <f>'DTC US&amp;CA - P&amp;L'!L49+'DTC EU - P&amp;L'!L45</f>
        <v>8</v>
      </c>
      <c r="M81" s="242">
        <f>'DTC US&amp;CA - P&amp;L'!M49+'DTC EU - P&amp;L'!M45</f>
        <v>20</v>
      </c>
      <c r="N81" s="242">
        <f>'DTC US&amp;CA - P&amp;L'!N49+'DTC EU - P&amp;L'!N45</f>
        <v>12</v>
      </c>
      <c r="O81" s="242">
        <f>'DTC US&amp;CA - P&amp;L'!O49+'DTC EU - P&amp;L'!O45</f>
        <v>11</v>
      </c>
      <c r="P81" s="242">
        <f>'DTC US&amp;CA - P&amp;L'!P49+'DTC EU - P&amp;L'!P45</f>
        <v>11</v>
      </c>
      <c r="Q81" s="242">
        <f>'DTC US&amp;CA - P&amp;L'!Q49+'DTC EU - P&amp;L'!Q45</f>
        <v>8</v>
      </c>
      <c r="R81" s="242">
        <f>'DTC US&amp;CA - P&amp;L'!R49+'DTC EU - P&amp;L'!R45</f>
        <v>12</v>
      </c>
      <c r="S81" s="242">
        <f>'DTC US&amp;CA - P&amp;L'!S49+'DTC EU - P&amp;L'!S45</f>
        <v>16</v>
      </c>
      <c r="T81" s="242">
        <f>'DTC US&amp;CA - P&amp;L'!T49+'DTC EU - P&amp;L'!T45</f>
        <v>19</v>
      </c>
      <c r="U81" s="242">
        <f>'DTC US&amp;CA - P&amp;L'!U49+'DTC EU - P&amp;L'!U45</f>
        <v>14</v>
      </c>
      <c r="V81" s="242">
        <f>'DTC US&amp;CA - P&amp;L'!V49+'DTC EU - P&amp;L'!V45</f>
        <v>13</v>
      </c>
      <c r="W81" s="242">
        <f>'DTC US&amp;CA - P&amp;L'!W49+'DTC EU - P&amp;L'!W45</f>
        <v>15</v>
      </c>
      <c r="X81" s="242">
        <f>'DTC US&amp;CA - P&amp;L'!X49+'DTC EU - P&amp;L'!X45</f>
        <v>6</v>
      </c>
      <c r="Y81" s="242">
        <f>'DTC US&amp;CA - P&amp;L'!Y49+'DTC EU - P&amp;L'!Y45</f>
        <v>14</v>
      </c>
      <c r="Z81" s="242">
        <f>'DTC US&amp;CA - P&amp;L'!Z49+'DTC EU - P&amp;L'!Z45</f>
        <v>14</v>
      </c>
      <c r="AA81" s="242">
        <f>'DTC US&amp;CA - P&amp;L'!AA49+'DTC EU - P&amp;L'!AA45</f>
        <v>17</v>
      </c>
      <c r="AB81" s="242">
        <f>'DTC US&amp;CA - P&amp;L'!AB49+'DTC EU - P&amp;L'!AB45</f>
        <v>19</v>
      </c>
      <c r="AC81" s="242">
        <f>'DTC US&amp;CA - P&amp;L'!AC49+'DTC EU - P&amp;L'!AC45</f>
        <v>15</v>
      </c>
      <c r="AD81" s="242">
        <f>'DTC US&amp;CA - P&amp;L'!AD49+'DTC EU - P&amp;L'!AD45</f>
        <v>9</v>
      </c>
      <c r="AE81" s="242">
        <f>'DTC US&amp;CA - P&amp;L'!AE49+'DTC EU - P&amp;L'!AE45</f>
        <v>8</v>
      </c>
      <c r="AF81" s="242">
        <f>'DTC US&amp;CA - P&amp;L'!AF49+'DTC EU - P&amp;L'!AF45</f>
        <v>14</v>
      </c>
      <c r="AG81" s="228">
        <f t="shared" si="19"/>
        <v>394</v>
      </c>
      <c r="AH81" s="229"/>
    </row>
    <row r="82">
      <c r="A82" s="230" t="s">
        <v>335</v>
      </c>
      <c r="B82" s="242">
        <f>'DTC US&amp;CA - P&amp;L'!B50+'DTC EU - P&amp;L'!B46</f>
        <v>1</v>
      </c>
      <c r="C82" s="242">
        <f>'DTC US&amp;CA - P&amp;L'!C50+'DTC EU - P&amp;L'!C46</f>
        <v>0</v>
      </c>
      <c r="D82" s="242">
        <f>'DTC US&amp;CA - P&amp;L'!D50+'DTC EU - P&amp;L'!D46</f>
        <v>0</v>
      </c>
      <c r="E82" s="242">
        <f>'DTC US&amp;CA - P&amp;L'!E50+'DTC EU - P&amp;L'!E46</f>
        <v>1</v>
      </c>
      <c r="F82" s="242">
        <f>'DTC US&amp;CA - P&amp;L'!F50+'DTC EU - P&amp;L'!F46</f>
        <v>0</v>
      </c>
      <c r="G82" s="242">
        <f>'DTC US&amp;CA - P&amp;L'!G50+'DTC EU - P&amp;L'!G46</f>
        <v>0</v>
      </c>
      <c r="H82" s="242">
        <f>'DTC US&amp;CA - P&amp;L'!H50+'DTC EU - P&amp;L'!H46</f>
        <v>3</v>
      </c>
      <c r="I82" s="242">
        <f>'DTC US&amp;CA - P&amp;L'!I50+'DTC EU - P&amp;L'!I46</f>
        <v>1</v>
      </c>
      <c r="J82" s="242">
        <f>'DTC US&amp;CA - P&amp;L'!J50+'DTC EU - P&amp;L'!J46</f>
        <v>0</v>
      </c>
      <c r="K82" s="242">
        <f>'DTC US&amp;CA - P&amp;L'!K50+'DTC EU - P&amp;L'!K46</f>
        <v>0</v>
      </c>
      <c r="L82" s="242">
        <f>'DTC US&amp;CA - P&amp;L'!L50+'DTC EU - P&amp;L'!L46</f>
        <v>1</v>
      </c>
      <c r="M82" s="242">
        <f>'DTC US&amp;CA - P&amp;L'!M50+'DTC EU - P&amp;L'!M46</f>
        <v>1</v>
      </c>
      <c r="N82" s="242">
        <f>'DTC US&amp;CA - P&amp;L'!N50+'DTC EU - P&amp;L'!N46</f>
        <v>0</v>
      </c>
      <c r="O82" s="242">
        <f>'DTC US&amp;CA - P&amp;L'!O50+'DTC EU - P&amp;L'!O46</f>
        <v>1</v>
      </c>
      <c r="P82" s="242">
        <f>'DTC US&amp;CA - P&amp;L'!P50+'DTC EU - P&amp;L'!P46</f>
        <v>0</v>
      </c>
      <c r="Q82" s="242">
        <f>'DTC US&amp;CA - P&amp;L'!Q50+'DTC EU - P&amp;L'!Q46</f>
        <v>0</v>
      </c>
      <c r="R82" s="242">
        <f>'DTC US&amp;CA - P&amp;L'!R50+'DTC EU - P&amp;L'!R46</f>
        <v>0</v>
      </c>
      <c r="S82" s="242">
        <f>'DTC US&amp;CA - P&amp;L'!S50+'DTC EU - P&amp;L'!S46</f>
        <v>0</v>
      </c>
      <c r="T82" s="242">
        <f>'DTC US&amp;CA - P&amp;L'!T50+'DTC EU - P&amp;L'!T46</f>
        <v>1</v>
      </c>
      <c r="U82" s="242">
        <f>'DTC US&amp;CA - P&amp;L'!U50+'DTC EU - P&amp;L'!U46</f>
        <v>1</v>
      </c>
      <c r="V82" s="242">
        <f>'DTC US&amp;CA - P&amp;L'!V50+'DTC EU - P&amp;L'!V46</f>
        <v>2</v>
      </c>
      <c r="W82" s="242">
        <f>'DTC US&amp;CA - P&amp;L'!W50+'DTC EU - P&amp;L'!W46</f>
        <v>0</v>
      </c>
      <c r="X82" s="242">
        <f>'DTC US&amp;CA - P&amp;L'!X50+'DTC EU - P&amp;L'!X46</f>
        <v>1</v>
      </c>
      <c r="Y82" s="242">
        <f>'DTC US&amp;CA - P&amp;L'!Y50+'DTC EU - P&amp;L'!Y46</f>
        <v>0</v>
      </c>
      <c r="Z82" s="242">
        <f>'DTC US&amp;CA - P&amp;L'!Z50+'DTC EU - P&amp;L'!Z46</f>
        <v>0</v>
      </c>
      <c r="AA82" s="242">
        <f>'DTC US&amp;CA - P&amp;L'!AA50+'DTC EU - P&amp;L'!AA46</f>
        <v>0</v>
      </c>
      <c r="AB82" s="242">
        <f>'DTC US&amp;CA - P&amp;L'!AB50+'DTC EU - P&amp;L'!AB46</f>
        <v>1</v>
      </c>
      <c r="AC82" s="242">
        <f>'DTC US&amp;CA - P&amp;L'!AC50+'DTC EU - P&amp;L'!AC46</f>
        <v>0</v>
      </c>
      <c r="AD82" s="242">
        <f>'DTC US&amp;CA - P&amp;L'!AD50+'DTC EU - P&amp;L'!AD46</f>
        <v>0</v>
      </c>
      <c r="AE82" s="242">
        <f>'DTC US&amp;CA - P&amp;L'!AE50+'DTC EU - P&amp;L'!AE46</f>
        <v>0</v>
      </c>
      <c r="AF82" s="242">
        <f>'DTC US&amp;CA - P&amp;L'!AF50+'DTC EU - P&amp;L'!AF46</f>
        <v>1</v>
      </c>
      <c r="AG82" s="228">
        <f t="shared" si="19"/>
        <v>16</v>
      </c>
      <c r="AH82" s="229"/>
    </row>
    <row r="83">
      <c r="A83" s="230" t="s">
        <v>336</v>
      </c>
      <c r="B83" s="242">
        <f>'DTC US&amp;CA - P&amp;L'!B51+'DTC EU - P&amp;L'!B47</f>
        <v>0</v>
      </c>
      <c r="C83" s="242">
        <f>'DTC US&amp;CA - P&amp;L'!C51+'DTC EU - P&amp;L'!C47</f>
        <v>0</v>
      </c>
      <c r="D83" s="242">
        <f>'DTC US&amp;CA - P&amp;L'!D51+'DTC EU - P&amp;L'!D47</f>
        <v>0</v>
      </c>
      <c r="E83" s="242">
        <f>'DTC US&amp;CA - P&amp;L'!E51+'DTC EU - P&amp;L'!E47</f>
        <v>0</v>
      </c>
      <c r="F83" s="242">
        <f>'DTC US&amp;CA - P&amp;L'!F51+'DTC EU - P&amp;L'!F47</f>
        <v>0</v>
      </c>
      <c r="G83" s="242">
        <f>'DTC US&amp;CA - P&amp;L'!G51+'DTC EU - P&amp;L'!G47</f>
        <v>0</v>
      </c>
      <c r="H83" s="242">
        <f>'DTC US&amp;CA - P&amp;L'!H51+'DTC EU - P&amp;L'!H47</f>
        <v>0</v>
      </c>
      <c r="I83" s="242">
        <f>'DTC US&amp;CA - P&amp;L'!I51+'DTC EU - P&amp;L'!I47</f>
        <v>0</v>
      </c>
      <c r="J83" s="242">
        <f>'DTC US&amp;CA - P&amp;L'!J51+'DTC EU - P&amp;L'!J47</f>
        <v>0</v>
      </c>
      <c r="K83" s="242">
        <f>'DTC US&amp;CA - P&amp;L'!K51+'DTC EU - P&amp;L'!K47</f>
        <v>0</v>
      </c>
      <c r="L83" s="242">
        <f>'DTC US&amp;CA - P&amp;L'!L51+'DTC EU - P&amp;L'!L47</f>
        <v>0</v>
      </c>
      <c r="M83" s="242">
        <f>'DTC US&amp;CA - P&amp;L'!M51+'DTC EU - P&amp;L'!M47</f>
        <v>0</v>
      </c>
      <c r="N83" s="242">
        <f>'DTC US&amp;CA - P&amp;L'!N51+'DTC EU - P&amp;L'!N47</f>
        <v>0</v>
      </c>
      <c r="O83" s="242">
        <f>'DTC US&amp;CA - P&amp;L'!O51+'DTC EU - P&amp;L'!O47</f>
        <v>0</v>
      </c>
      <c r="P83" s="242">
        <f>'DTC US&amp;CA - P&amp;L'!P51+'DTC EU - P&amp;L'!P47</f>
        <v>0</v>
      </c>
      <c r="Q83" s="242">
        <f>'DTC US&amp;CA - P&amp;L'!Q51+'DTC EU - P&amp;L'!Q47</f>
        <v>0</v>
      </c>
      <c r="R83" s="242">
        <f>'DTC US&amp;CA - P&amp;L'!R51+'DTC EU - P&amp;L'!R47</f>
        <v>0</v>
      </c>
      <c r="S83" s="242">
        <f>'DTC US&amp;CA - P&amp;L'!S51+'DTC EU - P&amp;L'!S47</f>
        <v>0</v>
      </c>
      <c r="T83" s="242">
        <f>'DTC US&amp;CA - P&amp;L'!T51+'DTC EU - P&amp;L'!T47</f>
        <v>0</v>
      </c>
      <c r="U83" s="242">
        <f>'DTC US&amp;CA - P&amp;L'!U51+'DTC EU - P&amp;L'!U47</f>
        <v>0</v>
      </c>
      <c r="V83" s="242">
        <f>'DTC US&amp;CA - P&amp;L'!V51+'DTC EU - P&amp;L'!V47</f>
        <v>0</v>
      </c>
      <c r="W83" s="242">
        <f>'DTC US&amp;CA - P&amp;L'!W51+'DTC EU - P&amp;L'!W47</f>
        <v>0</v>
      </c>
      <c r="X83" s="242">
        <f>'DTC US&amp;CA - P&amp;L'!X51+'DTC EU - P&amp;L'!X47</f>
        <v>0</v>
      </c>
      <c r="Y83" s="242">
        <f>'DTC US&amp;CA - P&amp;L'!Y51+'DTC EU - P&amp;L'!Y47</f>
        <v>0</v>
      </c>
      <c r="Z83" s="242">
        <f>'DTC US&amp;CA - P&amp;L'!Z51+'DTC EU - P&amp;L'!Z47</f>
        <v>0</v>
      </c>
      <c r="AA83" s="242">
        <f>'DTC US&amp;CA - P&amp;L'!AA51+'DTC EU - P&amp;L'!AA47</f>
        <v>0</v>
      </c>
      <c r="AB83" s="242">
        <f>'DTC US&amp;CA - P&amp;L'!AB51+'DTC EU - P&amp;L'!AB47</f>
        <v>0</v>
      </c>
      <c r="AC83" s="242">
        <f>'DTC US&amp;CA - P&amp;L'!AC51+'DTC EU - P&amp;L'!AC47</f>
        <v>0</v>
      </c>
      <c r="AD83" s="242">
        <f>'DTC US&amp;CA - P&amp;L'!AD51+'DTC EU - P&amp;L'!AD47</f>
        <v>0</v>
      </c>
      <c r="AE83" s="242">
        <f>'DTC US&amp;CA - P&amp;L'!AE51+'DTC EU - P&amp;L'!AE47</f>
        <v>0</v>
      </c>
      <c r="AF83" s="242">
        <f>'DTC US&amp;CA - P&amp;L'!AF51+'DTC EU - P&amp;L'!AF47</f>
        <v>0</v>
      </c>
      <c r="AG83" s="228">
        <f t="shared" si="19"/>
        <v>0</v>
      </c>
      <c r="AH83" s="229"/>
    </row>
    <row r="84">
      <c r="A84" s="230" t="s">
        <v>337</v>
      </c>
      <c r="B84" s="242">
        <f>'DTC US&amp;CA - P&amp;L'!B52+'DTC EU - P&amp;L'!B48</f>
        <v>0</v>
      </c>
      <c r="C84" s="242">
        <f>'DTC US&amp;CA - P&amp;L'!C52+'DTC EU - P&amp;L'!C48</f>
        <v>1</v>
      </c>
      <c r="D84" s="242">
        <f>'DTC US&amp;CA - P&amp;L'!D52+'DTC EU - P&amp;L'!D48</f>
        <v>0</v>
      </c>
      <c r="E84" s="242">
        <f>'DTC US&amp;CA - P&amp;L'!E52+'DTC EU - P&amp;L'!E48</f>
        <v>0</v>
      </c>
      <c r="F84" s="242">
        <f>'DTC US&amp;CA - P&amp;L'!F52+'DTC EU - P&amp;L'!F48</f>
        <v>0</v>
      </c>
      <c r="G84" s="242">
        <f>'DTC US&amp;CA - P&amp;L'!G52+'DTC EU - P&amp;L'!G48</f>
        <v>0</v>
      </c>
      <c r="H84" s="242">
        <f>'DTC US&amp;CA - P&amp;L'!H52+'DTC EU - P&amp;L'!H48</f>
        <v>0</v>
      </c>
      <c r="I84" s="242">
        <f>'DTC US&amp;CA - P&amp;L'!I52+'DTC EU - P&amp;L'!I48</f>
        <v>0</v>
      </c>
      <c r="J84" s="242">
        <f>'DTC US&amp;CA - P&amp;L'!J52+'DTC EU - P&amp;L'!J48</f>
        <v>0</v>
      </c>
      <c r="K84" s="242">
        <f>'DTC US&amp;CA - P&amp;L'!K52+'DTC EU - P&amp;L'!K48</f>
        <v>0</v>
      </c>
      <c r="L84" s="242">
        <f>'DTC US&amp;CA - P&amp;L'!L52+'DTC EU - P&amp;L'!L48</f>
        <v>0</v>
      </c>
      <c r="M84" s="242">
        <f>'DTC US&amp;CA - P&amp;L'!M52+'DTC EU - P&amp;L'!M48</f>
        <v>0</v>
      </c>
      <c r="N84" s="242">
        <f>'DTC US&amp;CA - P&amp;L'!N52+'DTC EU - P&amp;L'!N48</f>
        <v>0</v>
      </c>
      <c r="O84" s="242">
        <f>'DTC US&amp;CA - P&amp;L'!O52+'DTC EU - P&amp;L'!O48</f>
        <v>0</v>
      </c>
      <c r="P84" s="242">
        <f>'DTC US&amp;CA - P&amp;L'!P52+'DTC EU - P&amp;L'!P48</f>
        <v>0</v>
      </c>
      <c r="Q84" s="242">
        <f>'DTC US&amp;CA - P&amp;L'!Q52+'DTC EU - P&amp;L'!Q48</f>
        <v>0</v>
      </c>
      <c r="R84" s="242">
        <f>'DTC US&amp;CA - P&amp;L'!R52+'DTC EU - P&amp;L'!R48</f>
        <v>0</v>
      </c>
      <c r="S84" s="242">
        <f>'DTC US&amp;CA - P&amp;L'!S52+'DTC EU - P&amp;L'!S48</f>
        <v>0</v>
      </c>
      <c r="T84" s="242">
        <f>'DTC US&amp;CA - P&amp;L'!T52+'DTC EU - P&amp;L'!T48</f>
        <v>0</v>
      </c>
      <c r="U84" s="242">
        <f>'DTC US&amp;CA - P&amp;L'!U52+'DTC EU - P&amp;L'!U48</f>
        <v>0</v>
      </c>
      <c r="V84" s="242">
        <f>'DTC US&amp;CA - P&amp;L'!V52+'DTC EU - P&amp;L'!V48</f>
        <v>1</v>
      </c>
      <c r="W84" s="242">
        <f>'DTC US&amp;CA - P&amp;L'!W52+'DTC EU - P&amp;L'!W48</f>
        <v>0</v>
      </c>
      <c r="X84" s="242">
        <f>'DTC US&amp;CA - P&amp;L'!X52+'DTC EU - P&amp;L'!X48</f>
        <v>1</v>
      </c>
      <c r="Y84" s="242">
        <f>'DTC US&amp;CA - P&amp;L'!Y52+'DTC EU - P&amp;L'!Y48</f>
        <v>0</v>
      </c>
      <c r="Z84" s="242">
        <f>'DTC US&amp;CA - P&amp;L'!Z52+'DTC EU - P&amp;L'!Z48</f>
        <v>0</v>
      </c>
      <c r="AA84" s="242">
        <f>'DTC US&amp;CA - P&amp;L'!AA52+'DTC EU - P&amp;L'!AA48</f>
        <v>0</v>
      </c>
      <c r="AB84" s="242">
        <f>'DTC US&amp;CA - P&amp;L'!AB52+'DTC EU - P&amp;L'!AB48</f>
        <v>0</v>
      </c>
      <c r="AC84" s="242">
        <f>'DTC US&amp;CA - P&amp;L'!AC52+'DTC EU - P&amp;L'!AC48</f>
        <v>0</v>
      </c>
      <c r="AD84" s="242">
        <f>'DTC US&amp;CA - P&amp;L'!AD52+'DTC EU - P&amp;L'!AD48</f>
        <v>1</v>
      </c>
      <c r="AE84" s="242">
        <f>'DTC US&amp;CA - P&amp;L'!AE52+'DTC EU - P&amp;L'!AE48</f>
        <v>0</v>
      </c>
      <c r="AF84" s="242">
        <f>'DTC US&amp;CA - P&amp;L'!AF52+'DTC EU - P&amp;L'!AF48</f>
        <v>0</v>
      </c>
      <c r="AG84" s="228">
        <f t="shared" si="19"/>
        <v>4</v>
      </c>
      <c r="AH84" s="229"/>
    </row>
    <row r="85">
      <c r="A85" s="230" t="s">
        <v>338</v>
      </c>
      <c r="B85" s="242">
        <f>'DTC US&amp;CA - P&amp;L'!B53+'DTC EU - P&amp;L'!B49</f>
        <v>0</v>
      </c>
      <c r="C85" s="242">
        <f>'DTC US&amp;CA - P&amp;L'!C53+'DTC EU - P&amp;L'!C49</f>
        <v>1</v>
      </c>
      <c r="D85" s="242">
        <f>'DTC US&amp;CA - P&amp;L'!D53+'DTC EU - P&amp;L'!D49</f>
        <v>1</v>
      </c>
      <c r="E85" s="242">
        <f>'DTC US&amp;CA - P&amp;L'!E53+'DTC EU - P&amp;L'!E49</f>
        <v>0</v>
      </c>
      <c r="F85" s="242">
        <f>'DTC US&amp;CA - P&amp;L'!F53+'DTC EU - P&amp;L'!F49</f>
        <v>0</v>
      </c>
      <c r="G85" s="242">
        <f>'DTC US&amp;CA - P&amp;L'!G53+'DTC EU - P&amp;L'!G49</f>
        <v>0</v>
      </c>
      <c r="H85" s="242">
        <f>'DTC US&amp;CA - P&amp;L'!H53+'DTC EU - P&amp;L'!H49</f>
        <v>0</v>
      </c>
      <c r="I85" s="242">
        <f>'DTC US&amp;CA - P&amp;L'!I53+'DTC EU - P&amp;L'!I49</f>
        <v>0</v>
      </c>
      <c r="J85" s="242">
        <f>'DTC US&amp;CA - P&amp;L'!J53+'DTC EU - P&amp;L'!J49</f>
        <v>1</v>
      </c>
      <c r="K85" s="242">
        <f>'DTC US&amp;CA - P&amp;L'!K53+'DTC EU - P&amp;L'!K49</f>
        <v>0</v>
      </c>
      <c r="L85" s="242">
        <f>'DTC US&amp;CA - P&amp;L'!L53+'DTC EU - P&amp;L'!L49</f>
        <v>1</v>
      </c>
      <c r="M85" s="242">
        <f>'DTC US&amp;CA - P&amp;L'!M53+'DTC EU - P&amp;L'!M49</f>
        <v>1</v>
      </c>
      <c r="N85" s="242">
        <f>'DTC US&amp;CA - P&amp;L'!N53+'DTC EU - P&amp;L'!N49</f>
        <v>1</v>
      </c>
      <c r="O85" s="242">
        <f>'DTC US&amp;CA - P&amp;L'!O53+'DTC EU - P&amp;L'!O49</f>
        <v>0</v>
      </c>
      <c r="P85" s="242">
        <f>'DTC US&amp;CA - P&amp;L'!P53+'DTC EU - P&amp;L'!P49</f>
        <v>2</v>
      </c>
      <c r="Q85" s="242">
        <f>'DTC US&amp;CA - P&amp;L'!Q53+'DTC EU - P&amp;L'!Q49</f>
        <v>0</v>
      </c>
      <c r="R85" s="242">
        <f>'DTC US&amp;CA - P&amp;L'!R53+'DTC EU - P&amp;L'!R49</f>
        <v>2</v>
      </c>
      <c r="S85" s="242">
        <f>'DTC US&amp;CA - P&amp;L'!S53+'DTC EU - P&amp;L'!S49</f>
        <v>1</v>
      </c>
      <c r="T85" s="242">
        <f>'DTC US&amp;CA - P&amp;L'!T53+'DTC EU - P&amp;L'!T49</f>
        <v>1</v>
      </c>
      <c r="U85" s="242">
        <f>'DTC US&amp;CA - P&amp;L'!U53+'DTC EU - P&amp;L'!U49</f>
        <v>0</v>
      </c>
      <c r="V85" s="242">
        <f>'DTC US&amp;CA - P&amp;L'!V53+'DTC EU - P&amp;L'!V49</f>
        <v>1</v>
      </c>
      <c r="W85" s="242">
        <f>'DTC US&amp;CA - P&amp;L'!W53+'DTC EU - P&amp;L'!W49</f>
        <v>2</v>
      </c>
      <c r="X85" s="242">
        <f>'DTC US&amp;CA - P&amp;L'!X53+'DTC EU - P&amp;L'!X49</f>
        <v>2</v>
      </c>
      <c r="Y85" s="242">
        <f>'DTC US&amp;CA - P&amp;L'!Y53+'DTC EU - P&amp;L'!Y49</f>
        <v>1</v>
      </c>
      <c r="Z85" s="242">
        <f>'DTC US&amp;CA - P&amp;L'!Z53+'DTC EU - P&amp;L'!Z49</f>
        <v>2</v>
      </c>
      <c r="AA85" s="242">
        <f>'DTC US&amp;CA - P&amp;L'!AA53+'DTC EU - P&amp;L'!AA49</f>
        <v>1</v>
      </c>
      <c r="AB85" s="242">
        <f>'DTC US&amp;CA - P&amp;L'!AB53+'DTC EU - P&amp;L'!AB49</f>
        <v>0</v>
      </c>
      <c r="AC85" s="242">
        <f>'DTC US&amp;CA - P&amp;L'!AC53+'DTC EU - P&amp;L'!AC49</f>
        <v>0</v>
      </c>
      <c r="AD85" s="242">
        <f>'DTC US&amp;CA - P&amp;L'!AD53+'DTC EU - P&amp;L'!AD49</f>
        <v>0</v>
      </c>
      <c r="AE85" s="242">
        <f>'DTC US&amp;CA - P&amp;L'!AE53+'DTC EU - P&amp;L'!AE49</f>
        <v>0</v>
      </c>
      <c r="AF85" s="242">
        <f>'DTC US&amp;CA - P&amp;L'!AF53+'DTC EU - P&amp;L'!AF49</f>
        <v>0</v>
      </c>
      <c r="AG85" s="228">
        <f t="shared" si="19"/>
        <v>21</v>
      </c>
      <c r="AH85" s="229"/>
    </row>
    <row r="86">
      <c r="A86" s="230" t="s">
        <v>297</v>
      </c>
      <c r="B86" s="242">
        <f>'DTC US&amp;CA - P&amp;L'!B54+'DTC EU - P&amp;L'!B50</f>
        <v>0</v>
      </c>
      <c r="C86" s="242">
        <f>'DTC US&amp;CA - P&amp;L'!C54+'DTC EU - P&amp;L'!C50</f>
        <v>0</v>
      </c>
      <c r="D86" s="242">
        <f>'DTC US&amp;CA - P&amp;L'!D54+'DTC EU - P&amp;L'!D50</f>
        <v>0</v>
      </c>
      <c r="E86" s="242">
        <f>'DTC US&amp;CA - P&amp;L'!E54+'DTC EU - P&amp;L'!E50</f>
        <v>0</v>
      </c>
      <c r="F86" s="242">
        <f>'DTC US&amp;CA - P&amp;L'!F54+'DTC EU - P&amp;L'!F50</f>
        <v>0</v>
      </c>
      <c r="G86" s="242">
        <f>'DTC US&amp;CA - P&amp;L'!G54+'DTC EU - P&amp;L'!G50</f>
        <v>0</v>
      </c>
      <c r="H86" s="242">
        <f>'DTC US&amp;CA - P&amp;L'!H54+'DTC EU - P&amp;L'!H50</f>
        <v>0</v>
      </c>
      <c r="I86" s="242">
        <f>'DTC US&amp;CA - P&amp;L'!I54+'DTC EU - P&amp;L'!I50</f>
        <v>0</v>
      </c>
      <c r="J86" s="242">
        <f>'DTC US&amp;CA - P&amp;L'!J54+'DTC EU - P&amp;L'!J50</f>
        <v>0</v>
      </c>
      <c r="K86" s="242">
        <f>'DTC US&amp;CA - P&amp;L'!K54+'DTC EU - P&amp;L'!K50</f>
        <v>0</v>
      </c>
      <c r="L86" s="242">
        <f>'DTC US&amp;CA - P&amp;L'!L54+'DTC EU - P&amp;L'!L50</f>
        <v>0</v>
      </c>
      <c r="M86" s="242">
        <f>'DTC US&amp;CA - P&amp;L'!M54+'DTC EU - P&amp;L'!M50</f>
        <v>0</v>
      </c>
      <c r="N86" s="242">
        <f>'DTC US&amp;CA - P&amp;L'!N54+'DTC EU - P&amp;L'!N50</f>
        <v>0</v>
      </c>
      <c r="O86" s="242">
        <f>'DTC US&amp;CA - P&amp;L'!O54+'DTC EU - P&amp;L'!O50</f>
        <v>0</v>
      </c>
      <c r="P86" s="242">
        <f>'DTC US&amp;CA - P&amp;L'!P54+'DTC EU - P&amp;L'!P50</f>
        <v>0</v>
      </c>
      <c r="Q86" s="242">
        <f>'DTC US&amp;CA - P&amp;L'!Q54+'DTC EU - P&amp;L'!Q50</f>
        <v>0</v>
      </c>
      <c r="R86" s="242">
        <f>'DTC US&amp;CA - P&amp;L'!R54+'DTC EU - P&amp;L'!R50</f>
        <v>0</v>
      </c>
      <c r="S86" s="242">
        <f>'DTC US&amp;CA - P&amp;L'!S54+'DTC EU - P&amp;L'!S50</f>
        <v>0</v>
      </c>
      <c r="T86" s="242">
        <f>'DTC US&amp;CA - P&amp;L'!T54+'DTC EU - P&amp;L'!T50</f>
        <v>0</v>
      </c>
      <c r="U86" s="242">
        <f>'DTC US&amp;CA - P&amp;L'!U54+'DTC EU - P&amp;L'!U50</f>
        <v>0</v>
      </c>
      <c r="V86" s="242">
        <f>'DTC US&amp;CA - P&amp;L'!V54+'DTC EU - P&amp;L'!V50</f>
        <v>0</v>
      </c>
      <c r="W86" s="242">
        <f>'DTC US&amp;CA - P&amp;L'!W54+'DTC EU - P&amp;L'!W50</f>
        <v>0</v>
      </c>
      <c r="X86" s="242">
        <f>'DTC US&amp;CA - P&amp;L'!X54+'DTC EU - P&amp;L'!X50</f>
        <v>0</v>
      </c>
      <c r="Y86" s="242">
        <f>'DTC US&amp;CA - P&amp;L'!Y54+'DTC EU - P&amp;L'!Y50</f>
        <v>0</v>
      </c>
      <c r="Z86" s="242">
        <f>'DTC US&amp;CA - P&amp;L'!Z54+'DTC EU - P&amp;L'!Z50</f>
        <v>0</v>
      </c>
      <c r="AA86" s="242">
        <f>'DTC US&amp;CA - P&amp;L'!AA54+'DTC EU - P&amp;L'!AA50</f>
        <v>0</v>
      </c>
      <c r="AB86" s="242">
        <f>'DTC US&amp;CA - P&amp;L'!AB54+'DTC EU - P&amp;L'!AB50</f>
        <v>0</v>
      </c>
      <c r="AC86" s="242">
        <f>'DTC US&amp;CA - P&amp;L'!AC54+'DTC EU - P&amp;L'!AC50</f>
        <v>0</v>
      </c>
      <c r="AD86" s="242">
        <f>'DTC US&amp;CA - P&amp;L'!AD54+'DTC EU - P&amp;L'!AD50</f>
        <v>0</v>
      </c>
      <c r="AE86" s="242">
        <f>'DTC US&amp;CA - P&amp;L'!AE54+'DTC EU - P&amp;L'!AE50</f>
        <v>0</v>
      </c>
      <c r="AF86" s="242">
        <f>'DTC US&amp;CA - P&amp;L'!AF54+'DTC EU - P&amp;L'!AF50</f>
        <v>0</v>
      </c>
      <c r="AG86" s="228">
        <f t="shared" si="19"/>
        <v>0</v>
      </c>
      <c r="AH86" s="229"/>
    </row>
    <row r="87">
      <c r="A87" s="232" t="s">
        <v>298</v>
      </c>
      <c r="B87" s="233">
        <f t="shared" ref="B87:AF87" si="20">SUM(B75:B86)</f>
        <v>44</v>
      </c>
      <c r="C87" s="233">
        <f t="shared" si="20"/>
        <v>28</v>
      </c>
      <c r="D87" s="233">
        <f t="shared" si="20"/>
        <v>41</v>
      </c>
      <c r="E87" s="233">
        <f t="shared" si="20"/>
        <v>27</v>
      </c>
      <c r="F87" s="233">
        <f t="shared" si="20"/>
        <v>40</v>
      </c>
      <c r="G87" s="233">
        <f t="shared" si="20"/>
        <v>42</v>
      </c>
      <c r="H87" s="233">
        <f t="shared" si="20"/>
        <v>33</v>
      </c>
      <c r="I87" s="233">
        <f t="shared" si="20"/>
        <v>37</v>
      </c>
      <c r="J87" s="233">
        <f t="shared" si="20"/>
        <v>35</v>
      </c>
      <c r="K87" s="233">
        <f t="shared" si="20"/>
        <v>32</v>
      </c>
      <c r="L87" s="233">
        <f t="shared" si="20"/>
        <v>32</v>
      </c>
      <c r="M87" s="233">
        <f t="shared" si="20"/>
        <v>56</v>
      </c>
      <c r="N87" s="233">
        <f t="shared" si="20"/>
        <v>35</v>
      </c>
      <c r="O87" s="233">
        <f t="shared" si="20"/>
        <v>30</v>
      </c>
      <c r="P87" s="233">
        <f t="shared" si="20"/>
        <v>43</v>
      </c>
      <c r="Q87" s="233">
        <f t="shared" si="20"/>
        <v>34</v>
      </c>
      <c r="R87" s="233">
        <f t="shared" si="20"/>
        <v>43</v>
      </c>
      <c r="S87" s="233">
        <f t="shared" si="20"/>
        <v>52</v>
      </c>
      <c r="T87" s="233">
        <f t="shared" si="20"/>
        <v>60</v>
      </c>
      <c r="U87" s="233">
        <f t="shared" si="20"/>
        <v>46</v>
      </c>
      <c r="V87" s="233">
        <f t="shared" si="20"/>
        <v>58</v>
      </c>
      <c r="W87" s="233">
        <f t="shared" si="20"/>
        <v>64</v>
      </c>
      <c r="X87" s="233">
        <f t="shared" si="20"/>
        <v>39</v>
      </c>
      <c r="Y87" s="233">
        <f t="shared" si="20"/>
        <v>35</v>
      </c>
      <c r="Z87" s="233">
        <f t="shared" si="20"/>
        <v>43</v>
      </c>
      <c r="AA87" s="233">
        <f t="shared" si="20"/>
        <v>45</v>
      </c>
      <c r="AB87" s="233">
        <f t="shared" si="20"/>
        <v>52</v>
      </c>
      <c r="AC87" s="233">
        <f t="shared" si="20"/>
        <v>36</v>
      </c>
      <c r="AD87" s="233">
        <f t="shared" si="20"/>
        <v>32</v>
      </c>
      <c r="AE87" s="233">
        <f t="shared" si="20"/>
        <v>22</v>
      </c>
      <c r="AF87" s="233">
        <f t="shared" si="20"/>
        <v>40</v>
      </c>
      <c r="AG87" s="228">
        <f t="shared" si="19"/>
        <v>1256</v>
      </c>
      <c r="AH87" s="229"/>
    </row>
    <row r="88">
      <c r="A88" s="160"/>
      <c r="AG88" s="228"/>
      <c r="AH88" s="229"/>
    </row>
    <row r="89">
      <c r="A89" s="230" t="s">
        <v>339</v>
      </c>
      <c r="B89" s="243">
        <f>'DTC US&amp;CA - P&amp;L'!B57+'DTC EU - P&amp;L'!B53</f>
        <v>8</v>
      </c>
      <c r="C89" s="243">
        <f>'DTC US&amp;CA - P&amp;L'!C57+'DTC EU - P&amp;L'!C53</f>
        <v>4</v>
      </c>
      <c r="D89" s="243">
        <f>'DTC US&amp;CA - P&amp;L'!D57+'DTC EU - P&amp;L'!D53</f>
        <v>10</v>
      </c>
      <c r="E89" s="243">
        <f>'DTC US&amp;CA - P&amp;L'!E57+'DTC EU - P&amp;L'!E53</f>
        <v>7</v>
      </c>
      <c r="F89" s="243">
        <f>'DTC US&amp;CA - P&amp;L'!F57+'DTC EU - P&amp;L'!F53</f>
        <v>10</v>
      </c>
      <c r="G89" s="243">
        <f>'DTC US&amp;CA - P&amp;L'!G57+'DTC EU - P&amp;L'!G53</f>
        <v>7</v>
      </c>
      <c r="H89" s="243">
        <f>'DTC US&amp;CA - P&amp;L'!H57+'DTC EU - P&amp;L'!H53</f>
        <v>9</v>
      </c>
      <c r="I89" s="243">
        <f>'DTC US&amp;CA - P&amp;L'!I57+'DTC EU - P&amp;L'!I53</f>
        <v>4</v>
      </c>
      <c r="J89" s="243">
        <f>'DTC US&amp;CA - P&amp;L'!J57+'DTC EU - P&amp;L'!J53</f>
        <v>8</v>
      </c>
      <c r="K89" s="243">
        <f>'DTC US&amp;CA - P&amp;L'!K57+'DTC EU - P&amp;L'!K53</f>
        <v>3</v>
      </c>
      <c r="L89" s="243">
        <f>'DTC US&amp;CA - P&amp;L'!L57+'DTC EU - P&amp;L'!L53</f>
        <v>12</v>
      </c>
      <c r="M89" s="243">
        <f>'DTC US&amp;CA - P&amp;L'!M57+'DTC EU - P&amp;L'!M53</f>
        <v>9</v>
      </c>
      <c r="N89" s="243">
        <f>'DTC US&amp;CA - P&amp;L'!N57+'DTC EU - P&amp;L'!N53</f>
        <v>3</v>
      </c>
      <c r="O89" s="243">
        <f>'DTC US&amp;CA - P&amp;L'!O57+'DTC EU - P&amp;L'!O53</f>
        <v>4</v>
      </c>
      <c r="P89" s="243">
        <f>'DTC US&amp;CA - P&amp;L'!P57+'DTC EU - P&amp;L'!P53</f>
        <v>8</v>
      </c>
      <c r="Q89" s="243">
        <f>'DTC US&amp;CA - P&amp;L'!Q57+'DTC EU - P&amp;L'!Q53</f>
        <v>7</v>
      </c>
      <c r="R89" s="243">
        <f>'DTC US&amp;CA - P&amp;L'!R57+'DTC EU - P&amp;L'!R53</f>
        <v>4</v>
      </c>
      <c r="S89" s="243">
        <f>'DTC US&amp;CA - P&amp;L'!S57+'DTC EU - P&amp;L'!S53</f>
        <v>4</v>
      </c>
      <c r="T89" s="243">
        <f>'DTC US&amp;CA - P&amp;L'!T57+'DTC EU - P&amp;L'!T53</f>
        <v>6</v>
      </c>
      <c r="U89" s="243">
        <f>'DTC US&amp;CA - P&amp;L'!U57+'DTC EU - P&amp;L'!U53</f>
        <v>6</v>
      </c>
      <c r="V89" s="243">
        <f>'DTC US&amp;CA - P&amp;L'!V57+'DTC EU - P&amp;L'!V53</f>
        <v>4</v>
      </c>
      <c r="W89" s="243">
        <f>'DTC US&amp;CA - P&amp;L'!W57+'DTC EU - P&amp;L'!W53</f>
        <v>3</v>
      </c>
      <c r="X89" s="243">
        <f>'DTC US&amp;CA - P&amp;L'!X57+'DTC EU - P&amp;L'!X53</f>
        <v>3</v>
      </c>
      <c r="Y89" s="243">
        <f>'DTC US&amp;CA - P&amp;L'!Y57+'DTC EU - P&amp;L'!Y53</f>
        <v>5</v>
      </c>
      <c r="Z89" s="243">
        <f>'DTC US&amp;CA - P&amp;L'!Z57+'DTC EU - P&amp;L'!Z53</f>
        <v>5</v>
      </c>
      <c r="AA89" s="243">
        <f>'DTC US&amp;CA - P&amp;L'!AA57+'DTC EU - P&amp;L'!AA53</f>
        <v>7</v>
      </c>
      <c r="AB89" s="243">
        <f>'DTC US&amp;CA - P&amp;L'!AB57+'DTC EU - P&amp;L'!AB53</f>
        <v>5</v>
      </c>
      <c r="AC89" s="243">
        <f>'DTC US&amp;CA - P&amp;L'!AC57+'DTC EU - P&amp;L'!AC53</f>
        <v>5</v>
      </c>
      <c r="AD89" s="243">
        <f>'DTC US&amp;CA - P&amp;L'!AD57+'DTC EU - P&amp;L'!AD53</f>
        <v>0</v>
      </c>
      <c r="AE89" s="243">
        <f>'DTC US&amp;CA - P&amp;L'!AE57+'DTC EU - P&amp;L'!AE53</f>
        <v>1</v>
      </c>
      <c r="AF89" s="243">
        <f>'DTC US&amp;CA - P&amp;L'!AF57+'DTC EU - P&amp;L'!AF53</f>
        <v>8</v>
      </c>
      <c r="AG89" s="228">
        <f t="shared" ref="AG89:AG97" si="21">SUM(B89:AF89)</f>
        <v>179</v>
      </c>
      <c r="AH89" s="229"/>
    </row>
    <row r="90">
      <c r="A90" s="230" t="s">
        <v>340</v>
      </c>
      <c r="B90" s="243">
        <f>'DTC US&amp;CA - P&amp;L'!B58+'DTC EU - P&amp;L'!B54</f>
        <v>0</v>
      </c>
      <c r="C90" s="243">
        <f>'DTC US&amp;CA - P&amp;L'!C58+'DTC EU - P&amp;L'!C54</f>
        <v>1</v>
      </c>
      <c r="D90" s="243">
        <f>'DTC US&amp;CA - P&amp;L'!D58+'DTC EU - P&amp;L'!D54</f>
        <v>1</v>
      </c>
      <c r="E90" s="243">
        <f>'DTC US&amp;CA - P&amp;L'!E58+'DTC EU - P&amp;L'!E54</f>
        <v>5</v>
      </c>
      <c r="F90" s="243">
        <f>'DTC US&amp;CA - P&amp;L'!F58+'DTC EU - P&amp;L'!F54</f>
        <v>1</v>
      </c>
      <c r="G90" s="243">
        <f>'DTC US&amp;CA - P&amp;L'!G58+'DTC EU - P&amp;L'!G54</f>
        <v>1</v>
      </c>
      <c r="H90" s="243">
        <f>'DTC US&amp;CA - P&amp;L'!H58+'DTC EU - P&amp;L'!H54</f>
        <v>0</v>
      </c>
      <c r="I90" s="243">
        <f>'DTC US&amp;CA - P&amp;L'!I58+'DTC EU - P&amp;L'!I54</f>
        <v>2</v>
      </c>
      <c r="J90" s="243">
        <f>'DTC US&amp;CA - P&amp;L'!J58+'DTC EU - P&amp;L'!J54</f>
        <v>3</v>
      </c>
      <c r="K90" s="243">
        <f>'DTC US&amp;CA - P&amp;L'!K58+'DTC EU - P&amp;L'!K54</f>
        <v>1</v>
      </c>
      <c r="L90" s="243">
        <f>'DTC US&amp;CA - P&amp;L'!L58+'DTC EU - P&amp;L'!L54</f>
        <v>1</v>
      </c>
      <c r="M90" s="243">
        <f>'DTC US&amp;CA - P&amp;L'!M58+'DTC EU - P&amp;L'!M54</f>
        <v>0</v>
      </c>
      <c r="N90" s="243">
        <f>'DTC US&amp;CA - P&amp;L'!N58+'DTC EU - P&amp;L'!N54</f>
        <v>0</v>
      </c>
      <c r="O90" s="243">
        <f>'DTC US&amp;CA - P&amp;L'!O58+'DTC EU - P&amp;L'!O54</f>
        <v>0</v>
      </c>
      <c r="P90" s="243">
        <f>'DTC US&amp;CA - P&amp;L'!P58+'DTC EU - P&amp;L'!P54</f>
        <v>1</v>
      </c>
      <c r="Q90" s="243">
        <f>'DTC US&amp;CA - P&amp;L'!Q58+'DTC EU - P&amp;L'!Q54</f>
        <v>1</v>
      </c>
      <c r="R90" s="243">
        <f>'DTC US&amp;CA - P&amp;L'!R58+'DTC EU - P&amp;L'!R54</f>
        <v>0</v>
      </c>
      <c r="S90" s="243">
        <f>'DTC US&amp;CA - P&amp;L'!S58+'DTC EU - P&amp;L'!S54</f>
        <v>0</v>
      </c>
      <c r="T90" s="243">
        <f>'DTC US&amp;CA - P&amp;L'!T58+'DTC EU - P&amp;L'!T54</f>
        <v>1</v>
      </c>
      <c r="U90" s="243">
        <f>'DTC US&amp;CA - P&amp;L'!U58+'DTC EU - P&amp;L'!U54</f>
        <v>0</v>
      </c>
      <c r="V90" s="243">
        <f>'DTC US&amp;CA - P&amp;L'!V58+'DTC EU - P&amp;L'!V54</f>
        <v>2</v>
      </c>
      <c r="W90" s="243">
        <f>'DTC US&amp;CA - P&amp;L'!W58+'DTC EU - P&amp;L'!W54</f>
        <v>0</v>
      </c>
      <c r="X90" s="243">
        <f>'DTC US&amp;CA - P&amp;L'!X58+'DTC EU - P&amp;L'!X54</f>
        <v>2</v>
      </c>
      <c r="Y90" s="243">
        <f>'DTC US&amp;CA - P&amp;L'!Y58+'DTC EU - P&amp;L'!Y54</f>
        <v>0</v>
      </c>
      <c r="Z90" s="243">
        <f>'DTC US&amp;CA - P&amp;L'!Z58+'DTC EU - P&amp;L'!Z54</f>
        <v>1</v>
      </c>
      <c r="AA90" s="243">
        <f>'DTC US&amp;CA - P&amp;L'!AA58+'DTC EU - P&amp;L'!AA54</f>
        <v>2</v>
      </c>
      <c r="AB90" s="243">
        <f>'DTC US&amp;CA - P&amp;L'!AB58+'DTC EU - P&amp;L'!AB54</f>
        <v>1</v>
      </c>
      <c r="AC90" s="243">
        <f>'DTC US&amp;CA - P&amp;L'!AC58+'DTC EU - P&amp;L'!AC54</f>
        <v>0</v>
      </c>
      <c r="AD90" s="243">
        <f>'DTC US&amp;CA - P&amp;L'!AD58+'DTC EU - P&amp;L'!AD54</f>
        <v>2</v>
      </c>
      <c r="AE90" s="243">
        <f>'DTC US&amp;CA - P&amp;L'!AE58+'DTC EU - P&amp;L'!AE54</f>
        <v>0</v>
      </c>
      <c r="AF90" s="243">
        <f>'DTC US&amp;CA - P&amp;L'!AF58+'DTC EU - P&amp;L'!AF54</f>
        <v>1</v>
      </c>
      <c r="AG90" s="228">
        <f t="shared" si="21"/>
        <v>30</v>
      </c>
      <c r="AH90" s="229"/>
    </row>
    <row r="91">
      <c r="A91" s="230" t="s">
        <v>341</v>
      </c>
      <c r="B91" s="243">
        <f>'DTC US&amp;CA - P&amp;L'!B59+'DTC EU - P&amp;L'!B55</f>
        <v>0</v>
      </c>
      <c r="C91" s="243">
        <f>'DTC US&amp;CA - P&amp;L'!C59+'DTC EU - P&amp;L'!C55</f>
        <v>0</v>
      </c>
      <c r="D91" s="243">
        <f>'DTC US&amp;CA - P&amp;L'!D59+'DTC EU - P&amp;L'!D55</f>
        <v>0</v>
      </c>
      <c r="E91" s="243">
        <f>'DTC US&amp;CA - P&amp;L'!E59+'DTC EU - P&amp;L'!E55</f>
        <v>0</v>
      </c>
      <c r="F91" s="243">
        <f>'DTC US&amp;CA - P&amp;L'!F59+'DTC EU - P&amp;L'!F55</f>
        <v>0</v>
      </c>
      <c r="G91" s="243">
        <f>'DTC US&amp;CA - P&amp;L'!G59+'DTC EU - P&amp;L'!G55</f>
        <v>0</v>
      </c>
      <c r="H91" s="243">
        <f>'DTC US&amp;CA - P&amp;L'!H59+'DTC EU - P&amp;L'!H55</f>
        <v>0</v>
      </c>
      <c r="I91" s="243">
        <f>'DTC US&amp;CA - P&amp;L'!I59+'DTC EU - P&amp;L'!I55</f>
        <v>0</v>
      </c>
      <c r="J91" s="243">
        <f>'DTC US&amp;CA - P&amp;L'!J59+'DTC EU - P&amp;L'!J55</f>
        <v>0</v>
      </c>
      <c r="K91" s="243">
        <f>'DTC US&amp;CA - P&amp;L'!K59+'DTC EU - P&amp;L'!K55</f>
        <v>0</v>
      </c>
      <c r="L91" s="243">
        <f>'DTC US&amp;CA - P&amp;L'!L59+'DTC EU - P&amp;L'!L55</f>
        <v>0</v>
      </c>
      <c r="M91" s="243">
        <f>'DTC US&amp;CA - P&amp;L'!M59+'DTC EU - P&amp;L'!M55</f>
        <v>0</v>
      </c>
      <c r="N91" s="243">
        <f>'DTC US&amp;CA - P&amp;L'!N59+'DTC EU - P&amp;L'!N55</f>
        <v>0</v>
      </c>
      <c r="O91" s="243">
        <f>'DTC US&amp;CA - P&amp;L'!O59+'DTC EU - P&amp;L'!O55</f>
        <v>0</v>
      </c>
      <c r="P91" s="243">
        <f>'DTC US&amp;CA - P&amp;L'!P59+'DTC EU - P&amp;L'!P55</f>
        <v>0</v>
      </c>
      <c r="Q91" s="243">
        <f>'DTC US&amp;CA - P&amp;L'!Q59+'DTC EU - P&amp;L'!Q55</f>
        <v>0</v>
      </c>
      <c r="R91" s="243">
        <f>'DTC US&amp;CA - P&amp;L'!R59+'DTC EU - P&amp;L'!R55</f>
        <v>0</v>
      </c>
      <c r="S91" s="243">
        <f>'DTC US&amp;CA - P&amp;L'!S59+'DTC EU - P&amp;L'!S55</f>
        <v>0</v>
      </c>
      <c r="T91" s="243">
        <f>'DTC US&amp;CA - P&amp;L'!T59+'DTC EU - P&amp;L'!T55</f>
        <v>0</v>
      </c>
      <c r="U91" s="243">
        <f>'DTC US&amp;CA - P&amp;L'!U59+'DTC EU - P&amp;L'!U55</f>
        <v>0</v>
      </c>
      <c r="V91" s="243">
        <f>'DTC US&amp;CA - P&amp;L'!V59+'DTC EU - P&amp;L'!V55</f>
        <v>0</v>
      </c>
      <c r="W91" s="243">
        <f>'DTC US&amp;CA - P&amp;L'!W59+'DTC EU - P&amp;L'!W55</f>
        <v>0</v>
      </c>
      <c r="X91" s="243">
        <f>'DTC US&amp;CA - P&amp;L'!X59+'DTC EU - P&amp;L'!X55</f>
        <v>0</v>
      </c>
      <c r="Y91" s="243">
        <f>'DTC US&amp;CA - P&amp;L'!Y59+'DTC EU - P&amp;L'!Y55</f>
        <v>0</v>
      </c>
      <c r="Z91" s="243">
        <f>'DTC US&amp;CA - P&amp;L'!Z59+'DTC EU - P&amp;L'!Z55</f>
        <v>0</v>
      </c>
      <c r="AA91" s="243">
        <f>'DTC US&amp;CA - P&amp;L'!AA59+'DTC EU - P&amp;L'!AA55</f>
        <v>0</v>
      </c>
      <c r="AB91" s="243">
        <f>'DTC US&amp;CA - P&amp;L'!AB59+'DTC EU - P&amp;L'!AB55</f>
        <v>0</v>
      </c>
      <c r="AC91" s="243">
        <f>'DTC US&amp;CA - P&amp;L'!AC59+'DTC EU - P&amp;L'!AC55</f>
        <v>0</v>
      </c>
      <c r="AD91" s="243">
        <f>'DTC US&amp;CA - P&amp;L'!AD59+'DTC EU - P&amp;L'!AD55</f>
        <v>0</v>
      </c>
      <c r="AE91" s="243">
        <f>'DTC US&amp;CA - P&amp;L'!AE59+'DTC EU - P&amp;L'!AE55</f>
        <v>0</v>
      </c>
      <c r="AF91" s="243">
        <f>'DTC US&amp;CA - P&amp;L'!AF59+'DTC EU - P&amp;L'!AF55</f>
        <v>0</v>
      </c>
      <c r="AG91" s="228">
        <f t="shared" si="21"/>
        <v>0</v>
      </c>
      <c r="AH91" s="229"/>
    </row>
    <row r="92">
      <c r="A92" s="230" t="s">
        <v>342</v>
      </c>
      <c r="B92" s="243">
        <f>'DTC US&amp;CA - P&amp;L'!B60+'DTC EU - P&amp;L'!B56</f>
        <v>0</v>
      </c>
      <c r="C92" s="243">
        <f>'DTC US&amp;CA - P&amp;L'!C60+'DTC EU - P&amp;L'!C56</f>
        <v>0</v>
      </c>
      <c r="D92" s="243">
        <f>'DTC US&amp;CA - P&amp;L'!D60+'DTC EU - P&amp;L'!D56</f>
        <v>0</v>
      </c>
      <c r="E92" s="243">
        <f>'DTC US&amp;CA - P&amp;L'!E60+'DTC EU - P&amp;L'!E56</f>
        <v>0</v>
      </c>
      <c r="F92" s="243">
        <f>'DTC US&amp;CA - P&amp;L'!F60+'DTC EU - P&amp;L'!F56</f>
        <v>0</v>
      </c>
      <c r="G92" s="243">
        <f>'DTC US&amp;CA - P&amp;L'!G60+'DTC EU - P&amp;L'!G56</f>
        <v>0</v>
      </c>
      <c r="H92" s="243">
        <f>'DTC US&amp;CA - P&amp;L'!H60+'DTC EU - P&amp;L'!H56</f>
        <v>0</v>
      </c>
      <c r="I92" s="243">
        <f>'DTC US&amp;CA - P&amp;L'!I60+'DTC EU - P&amp;L'!I56</f>
        <v>0</v>
      </c>
      <c r="J92" s="243">
        <f>'DTC US&amp;CA - P&amp;L'!J60+'DTC EU - P&amp;L'!J56</f>
        <v>0</v>
      </c>
      <c r="K92" s="243">
        <f>'DTC US&amp;CA - P&amp;L'!K60+'DTC EU - P&amp;L'!K56</f>
        <v>0</v>
      </c>
      <c r="L92" s="243">
        <f>'DTC US&amp;CA - P&amp;L'!L60+'DTC EU - P&amp;L'!L56</f>
        <v>0</v>
      </c>
      <c r="M92" s="243">
        <f>'DTC US&amp;CA - P&amp;L'!M60+'DTC EU - P&amp;L'!M56</f>
        <v>0</v>
      </c>
      <c r="N92" s="243">
        <f>'DTC US&amp;CA - P&amp;L'!N60+'DTC EU - P&amp;L'!N56</f>
        <v>0</v>
      </c>
      <c r="O92" s="243">
        <f>'DTC US&amp;CA - P&amp;L'!O60+'DTC EU - P&amp;L'!O56</f>
        <v>0</v>
      </c>
      <c r="P92" s="243">
        <f>'DTC US&amp;CA - P&amp;L'!P60+'DTC EU - P&amp;L'!P56</f>
        <v>0</v>
      </c>
      <c r="Q92" s="243">
        <f>'DTC US&amp;CA - P&amp;L'!Q60+'DTC EU - P&amp;L'!Q56</f>
        <v>0</v>
      </c>
      <c r="R92" s="243">
        <f>'DTC US&amp;CA - P&amp;L'!R60+'DTC EU - P&amp;L'!R56</f>
        <v>0</v>
      </c>
      <c r="S92" s="243">
        <f>'DTC US&amp;CA - P&amp;L'!S60+'DTC EU - P&amp;L'!S56</f>
        <v>0</v>
      </c>
      <c r="T92" s="243">
        <f>'DTC US&amp;CA - P&amp;L'!T60+'DTC EU - P&amp;L'!T56</f>
        <v>0</v>
      </c>
      <c r="U92" s="243">
        <f>'DTC US&amp;CA - P&amp;L'!U60+'DTC EU - P&amp;L'!U56</f>
        <v>0</v>
      </c>
      <c r="V92" s="243">
        <f>'DTC US&amp;CA - P&amp;L'!V60+'DTC EU - P&amp;L'!V56</f>
        <v>0</v>
      </c>
      <c r="W92" s="243">
        <f>'DTC US&amp;CA - P&amp;L'!W60+'DTC EU - P&amp;L'!W56</f>
        <v>0</v>
      </c>
      <c r="X92" s="243">
        <f>'DTC US&amp;CA - P&amp;L'!X60+'DTC EU - P&amp;L'!X56</f>
        <v>0</v>
      </c>
      <c r="Y92" s="243">
        <f>'DTC US&amp;CA - P&amp;L'!Y60+'DTC EU - P&amp;L'!Y56</f>
        <v>5</v>
      </c>
      <c r="Z92" s="243">
        <f>'DTC US&amp;CA - P&amp;L'!Z60+'DTC EU - P&amp;L'!Z56</f>
        <v>6</v>
      </c>
      <c r="AA92" s="243">
        <f>'DTC US&amp;CA - P&amp;L'!AA60+'DTC EU - P&amp;L'!AA56</f>
        <v>4</v>
      </c>
      <c r="AB92" s="243">
        <f>'DTC US&amp;CA - P&amp;L'!AB60+'DTC EU - P&amp;L'!AB56</f>
        <v>5</v>
      </c>
      <c r="AC92" s="243">
        <f>'DTC US&amp;CA - P&amp;L'!AC60+'DTC EU - P&amp;L'!AC56</f>
        <v>6</v>
      </c>
      <c r="AD92" s="243">
        <f>'DTC US&amp;CA - P&amp;L'!AD60+'DTC EU - P&amp;L'!AD56</f>
        <v>2</v>
      </c>
      <c r="AE92" s="243">
        <f>'DTC US&amp;CA - P&amp;L'!AE60+'DTC EU - P&amp;L'!AE56</f>
        <v>3</v>
      </c>
      <c r="AF92" s="243">
        <f>'DTC US&amp;CA - P&amp;L'!AF60+'DTC EU - P&amp;L'!AF56</f>
        <v>2</v>
      </c>
      <c r="AG92" s="228">
        <f t="shared" si="21"/>
        <v>33</v>
      </c>
      <c r="AH92" s="229"/>
    </row>
    <row r="93">
      <c r="A93" s="230" t="s">
        <v>343</v>
      </c>
      <c r="B93" s="243">
        <f>'DTC US&amp;CA - P&amp;L'!B61+'DTC EU - P&amp;L'!B57</f>
        <v>0</v>
      </c>
      <c r="C93" s="243">
        <f>'DTC US&amp;CA - P&amp;L'!C61+'DTC EU - P&amp;L'!C57</f>
        <v>0</v>
      </c>
      <c r="D93" s="243">
        <f>'DTC US&amp;CA - P&amp;L'!D61+'DTC EU - P&amp;L'!D57</f>
        <v>0</v>
      </c>
      <c r="E93" s="243">
        <f>'DTC US&amp;CA - P&amp;L'!E61+'DTC EU - P&amp;L'!E57</f>
        <v>0</v>
      </c>
      <c r="F93" s="243">
        <f>'DTC US&amp;CA - P&amp;L'!F61+'DTC EU - P&amp;L'!F57</f>
        <v>0</v>
      </c>
      <c r="G93" s="243">
        <f>'DTC US&amp;CA - P&amp;L'!G61+'DTC EU - P&amp;L'!G57</f>
        <v>0</v>
      </c>
      <c r="H93" s="243">
        <f>'DTC US&amp;CA - P&amp;L'!H61+'DTC EU - P&amp;L'!H57</f>
        <v>0</v>
      </c>
      <c r="I93" s="243">
        <f>'DTC US&amp;CA - P&amp;L'!I61+'DTC EU - P&amp;L'!I57</f>
        <v>0</v>
      </c>
      <c r="J93" s="243">
        <f>'DTC US&amp;CA - P&amp;L'!J61+'DTC EU - P&amp;L'!J57</f>
        <v>0</v>
      </c>
      <c r="K93" s="243">
        <f>'DTC US&amp;CA - P&amp;L'!K61+'DTC EU - P&amp;L'!K57</f>
        <v>0</v>
      </c>
      <c r="L93" s="243">
        <f>'DTC US&amp;CA - P&amp;L'!L61+'DTC EU - P&amp;L'!L57</f>
        <v>0</v>
      </c>
      <c r="M93" s="243">
        <f>'DTC US&amp;CA - P&amp;L'!M61+'DTC EU - P&amp;L'!M57</f>
        <v>0</v>
      </c>
      <c r="N93" s="243">
        <f>'DTC US&amp;CA - P&amp;L'!N61+'DTC EU - P&amp;L'!N57</f>
        <v>0</v>
      </c>
      <c r="O93" s="243">
        <f>'DTC US&amp;CA - P&amp;L'!O61+'DTC EU - P&amp;L'!O57</f>
        <v>0</v>
      </c>
      <c r="P93" s="243">
        <f>'DTC US&amp;CA - P&amp;L'!P61+'DTC EU - P&amp;L'!P57</f>
        <v>0</v>
      </c>
      <c r="Q93" s="243">
        <f>'DTC US&amp;CA - P&amp;L'!Q61+'DTC EU - P&amp;L'!Q57</f>
        <v>0</v>
      </c>
      <c r="R93" s="243">
        <f>'DTC US&amp;CA - P&amp;L'!R61+'DTC EU - P&amp;L'!R57</f>
        <v>0</v>
      </c>
      <c r="S93" s="243">
        <f>'DTC US&amp;CA - P&amp;L'!S61+'DTC EU - P&amp;L'!S57</f>
        <v>0</v>
      </c>
      <c r="T93" s="243">
        <f>'DTC US&amp;CA - P&amp;L'!T61+'DTC EU - P&amp;L'!T57</f>
        <v>0</v>
      </c>
      <c r="U93" s="243">
        <f>'DTC US&amp;CA - P&amp;L'!U61+'DTC EU - P&amp;L'!U57</f>
        <v>0</v>
      </c>
      <c r="V93" s="243">
        <f>'DTC US&amp;CA - P&amp;L'!V61+'DTC EU - P&amp;L'!V57</f>
        <v>0</v>
      </c>
      <c r="W93" s="243">
        <f>'DTC US&amp;CA - P&amp;L'!W61+'DTC EU - P&amp;L'!W57</f>
        <v>0</v>
      </c>
      <c r="X93" s="243">
        <f>'DTC US&amp;CA - P&amp;L'!X61+'DTC EU - P&amp;L'!X57</f>
        <v>0</v>
      </c>
      <c r="Y93" s="243">
        <f>'DTC US&amp;CA - P&amp;L'!Y61+'DTC EU - P&amp;L'!Y57</f>
        <v>0</v>
      </c>
      <c r="Z93" s="243">
        <f>'DTC US&amp;CA - P&amp;L'!Z61+'DTC EU - P&amp;L'!Z57</f>
        <v>0</v>
      </c>
      <c r="AA93" s="243">
        <f>'DTC US&amp;CA - P&amp;L'!AA61+'DTC EU - P&amp;L'!AA57</f>
        <v>0</v>
      </c>
      <c r="AB93" s="243">
        <f>'DTC US&amp;CA - P&amp;L'!AB61+'DTC EU - P&amp;L'!AB57</f>
        <v>0</v>
      </c>
      <c r="AC93" s="243">
        <f>'DTC US&amp;CA - P&amp;L'!AC61+'DTC EU - P&amp;L'!AC57</f>
        <v>0</v>
      </c>
      <c r="AD93" s="243">
        <f>'DTC US&amp;CA - P&amp;L'!AD61+'DTC EU - P&amp;L'!AD57</f>
        <v>0</v>
      </c>
      <c r="AE93" s="243">
        <f>'DTC US&amp;CA - P&amp;L'!AE61+'DTC EU - P&amp;L'!AE57</f>
        <v>0</v>
      </c>
      <c r="AF93" s="243">
        <f>'DTC US&amp;CA - P&amp;L'!AF61+'DTC EU - P&amp;L'!AF57</f>
        <v>0</v>
      </c>
      <c r="AG93" s="228">
        <f t="shared" si="21"/>
        <v>0</v>
      </c>
      <c r="AH93" s="229"/>
    </row>
    <row r="94">
      <c r="A94" s="230" t="s">
        <v>344</v>
      </c>
      <c r="B94" s="243">
        <f>'DTC US&amp;CA - P&amp;L'!B62+'DTC EU - P&amp;L'!B58</f>
        <v>0</v>
      </c>
      <c r="C94" s="243">
        <f>'DTC US&amp;CA - P&amp;L'!C62+'DTC EU - P&amp;L'!C58</f>
        <v>0</v>
      </c>
      <c r="D94" s="243">
        <f>'DTC US&amp;CA - P&amp;L'!D62+'DTC EU - P&amp;L'!D58</f>
        <v>0</v>
      </c>
      <c r="E94" s="243">
        <f>'DTC US&amp;CA - P&amp;L'!E62+'DTC EU - P&amp;L'!E58</f>
        <v>0</v>
      </c>
      <c r="F94" s="243">
        <f>'DTC US&amp;CA - P&amp;L'!F62+'DTC EU - P&amp;L'!F58</f>
        <v>0</v>
      </c>
      <c r="G94" s="243">
        <f>'DTC US&amp;CA - P&amp;L'!G62+'DTC EU - P&amp;L'!G58</f>
        <v>0</v>
      </c>
      <c r="H94" s="243">
        <f>'DTC US&amp;CA - P&amp;L'!H62+'DTC EU - P&amp;L'!H58</f>
        <v>0</v>
      </c>
      <c r="I94" s="243">
        <f>'DTC US&amp;CA - P&amp;L'!I62+'DTC EU - P&amp;L'!I58</f>
        <v>0</v>
      </c>
      <c r="J94" s="243">
        <f>'DTC US&amp;CA - P&amp;L'!J62+'DTC EU - P&amp;L'!J58</f>
        <v>0</v>
      </c>
      <c r="K94" s="243">
        <f>'DTC US&amp;CA - P&amp;L'!K62+'DTC EU - P&amp;L'!K58</f>
        <v>0</v>
      </c>
      <c r="L94" s="243">
        <f>'DTC US&amp;CA - P&amp;L'!L62+'DTC EU - P&amp;L'!L58</f>
        <v>0</v>
      </c>
      <c r="M94" s="243">
        <f>'DTC US&amp;CA - P&amp;L'!M62+'DTC EU - P&amp;L'!M58</f>
        <v>0</v>
      </c>
      <c r="N94" s="243">
        <f>'DTC US&amp;CA - P&amp;L'!N62+'DTC EU - P&amp;L'!N58</f>
        <v>0</v>
      </c>
      <c r="O94" s="243">
        <f>'DTC US&amp;CA - P&amp;L'!O62+'DTC EU - P&amp;L'!O58</f>
        <v>0</v>
      </c>
      <c r="P94" s="243">
        <f>'DTC US&amp;CA - P&amp;L'!P62+'DTC EU - P&amp;L'!P58</f>
        <v>0</v>
      </c>
      <c r="Q94" s="243">
        <f>'DTC US&amp;CA - P&amp;L'!Q62+'DTC EU - P&amp;L'!Q58</f>
        <v>0</v>
      </c>
      <c r="R94" s="243">
        <f>'DTC US&amp;CA - P&amp;L'!R62+'DTC EU - P&amp;L'!R58</f>
        <v>0</v>
      </c>
      <c r="S94" s="243">
        <f>'DTC US&amp;CA - P&amp;L'!S62+'DTC EU - P&amp;L'!S58</f>
        <v>0</v>
      </c>
      <c r="T94" s="243">
        <f>'DTC US&amp;CA - P&amp;L'!T62+'DTC EU - P&amp;L'!T58</f>
        <v>0</v>
      </c>
      <c r="U94" s="243">
        <f>'DTC US&amp;CA - P&amp;L'!U62+'DTC EU - P&amp;L'!U58</f>
        <v>0</v>
      </c>
      <c r="V94" s="243">
        <f>'DTC US&amp;CA - P&amp;L'!V62+'DTC EU - P&amp;L'!V58</f>
        <v>0</v>
      </c>
      <c r="W94" s="243">
        <f>'DTC US&amp;CA - P&amp;L'!W62+'DTC EU - P&amp;L'!W58</f>
        <v>0</v>
      </c>
      <c r="X94" s="243">
        <f>'DTC US&amp;CA - P&amp;L'!X62+'DTC EU - P&amp;L'!X58</f>
        <v>0</v>
      </c>
      <c r="Y94" s="243">
        <f>'DTC US&amp;CA - P&amp;L'!Y62+'DTC EU - P&amp;L'!Y58</f>
        <v>0</v>
      </c>
      <c r="Z94" s="243">
        <f>'DTC US&amp;CA - P&amp;L'!Z62+'DTC EU - P&amp;L'!Z58</f>
        <v>0</v>
      </c>
      <c r="AA94" s="243">
        <f>'DTC US&amp;CA - P&amp;L'!AA62+'DTC EU - P&amp;L'!AA58</f>
        <v>0</v>
      </c>
      <c r="AB94" s="243">
        <f>'DTC US&amp;CA - P&amp;L'!AB62+'DTC EU - P&amp;L'!AB58</f>
        <v>0</v>
      </c>
      <c r="AC94" s="243">
        <f>'DTC US&amp;CA - P&amp;L'!AC62+'DTC EU - P&amp;L'!AC58</f>
        <v>0</v>
      </c>
      <c r="AD94" s="243">
        <f>'DTC US&amp;CA - P&amp;L'!AD62+'DTC EU - P&amp;L'!AD58</f>
        <v>0</v>
      </c>
      <c r="AE94" s="243">
        <f>'DTC US&amp;CA - P&amp;L'!AE62+'DTC EU - P&amp;L'!AE58</f>
        <v>0</v>
      </c>
      <c r="AF94" s="243">
        <f>'DTC US&amp;CA - P&amp;L'!AF62+'DTC EU - P&amp;L'!AF58</f>
        <v>0</v>
      </c>
      <c r="AG94" s="228">
        <f t="shared" si="21"/>
        <v>0</v>
      </c>
      <c r="AH94" s="229"/>
    </row>
    <row r="95">
      <c r="A95" s="230" t="s">
        <v>345</v>
      </c>
      <c r="B95" s="243">
        <f>'DTC US&amp;CA - P&amp;L'!B63+'DTC EU - P&amp;L'!B59</f>
        <v>0</v>
      </c>
      <c r="C95" s="243">
        <f>'DTC US&amp;CA - P&amp;L'!C63+'DTC EU - P&amp;L'!C59</f>
        <v>0</v>
      </c>
      <c r="D95" s="243">
        <f>'DTC US&amp;CA - P&amp;L'!D63+'DTC EU - P&amp;L'!D59</f>
        <v>0</v>
      </c>
      <c r="E95" s="243">
        <f>'DTC US&amp;CA - P&amp;L'!E63+'DTC EU - P&amp;L'!E59</f>
        <v>0</v>
      </c>
      <c r="F95" s="243">
        <f>'DTC US&amp;CA - P&amp;L'!F63+'DTC EU - P&amp;L'!F59</f>
        <v>0</v>
      </c>
      <c r="G95" s="243">
        <f>'DTC US&amp;CA - P&amp;L'!G63+'DTC EU - P&amp;L'!G59</f>
        <v>0</v>
      </c>
      <c r="H95" s="243">
        <f>'DTC US&amp;CA - P&amp;L'!H63+'DTC EU - P&amp;L'!H59</f>
        <v>0</v>
      </c>
      <c r="I95" s="243">
        <f>'DTC US&amp;CA - P&amp;L'!I63+'DTC EU - P&amp;L'!I59</f>
        <v>0</v>
      </c>
      <c r="J95" s="243">
        <f>'DTC US&amp;CA - P&amp;L'!J63+'DTC EU - P&amp;L'!J59</f>
        <v>0</v>
      </c>
      <c r="K95" s="243">
        <f>'DTC US&amp;CA - P&amp;L'!K63+'DTC EU - P&amp;L'!K59</f>
        <v>0</v>
      </c>
      <c r="L95" s="243">
        <f>'DTC US&amp;CA - P&amp;L'!L63+'DTC EU - P&amp;L'!L59</f>
        <v>0</v>
      </c>
      <c r="M95" s="243">
        <f>'DTC US&amp;CA - P&amp;L'!M63+'DTC EU - P&amp;L'!M59</f>
        <v>0</v>
      </c>
      <c r="N95" s="243">
        <f>'DTC US&amp;CA - P&amp;L'!N63+'DTC EU - P&amp;L'!N59</f>
        <v>0</v>
      </c>
      <c r="O95" s="243">
        <f>'DTC US&amp;CA - P&amp;L'!O63+'DTC EU - P&amp;L'!O59</f>
        <v>0</v>
      </c>
      <c r="P95" s="243">
        <f>'DTC US&amp;CA - P&amp;L'!P63+'DTC EU - P&amp;L'!P59</f>
        <v>0</v>
      </c>
      <c r="Q95" s="243">
        <f>'DTC US&amp;CA - P&amp;L'!Q63+'DTC EU - P&amp;L'!Q59</f>
        <v>0</v>
      </c>
      <c r="R95" s="243">
        <f>'DTC US&amp;CA - P&amp;L'!R63+'DTC EU - P&amp;L'!R59</f>
        <v>0</v>
      </c>
      <c r="S95" s="243">
        <f>'DTC US&amp;CA - P&amp;L'!S63+'DTC EU - P&amp;L'!S59</f>
        <v>0</v>
      </c>
      <c r="T95" s="243">
        <f>'DTC US&amp;CA - P&amp;L'!T63+'DTC EU - P&amp;L'!T59</f>
        <v>0</v>
      </c>
      <c r="U95" s="243">
        <f>'DTC US&amp;CA - P&amp;L'!U63+'DTC EU - P&amp;L'!U59</f>
        <v>0</v>
      </c>
      <c r="V95" s="243">
        <f>'DTC US&amp;CA - P&amp;L'!V63+'DTC EU - P&amp;L'!V59</f>
        <v>0</v>
      </c>
      <c r="W95" s="243">
        <f>'DTC US&amp;CA - P&amp;L'!W63+'DTC EU - P&amp;L'!W59</f>
        <v>0</v>
      </c>
      <c r="X95" s="243">
        <f>'DTC US&amp;CA - P&amp;L'!X63+'DTC EU - P&amp;L'!X59</f>
        <v>0</v>
      </c>
      <c r="Y95" s="243">
        <f>'DTC US&amp;CA - P&amp;L'!Y63+'DTC EU - P&amp;L'!Y59</f>
        <v>0</v>
      </c>
      <c r="Z95" s="243">
        <f>'DTC US&amp;CA - P&amp;L'!Z63+'DTC EU - P&amp;L'!Z59</f>
        <v>0</v>
      </c>
      <c r="AA95" s="243">
        <f>'DTC US&amp;CA - P&amp;L'!AA63+'DTC EU - P&amp;L'!AA59</f>
        <v>0</v>
      </c>
      <c r="AB95" s="243">
        <f>'DTC US&amp;CA - P&amp;L'!AB63+'DTC EU - P&amp;L'!AB59</f>
        <v>0</v>
      </c>
      <c r="AC95" s="243">
        <f>'DTC US&amp;CA - P&amp;L'!AC63+'DTC EU - P&amp;L'!AC59</f>
        <v>0</v>
      </c>
      <c r="AD95" s="243">
        <f>'DTC US&amp;CA - P&amp;L'!AD63+'DTC EU - P&amp;L'!AD59</f>
        <v>0</v>
      </c>
      <c r="AE95" s="243">
        <f>'DTC US&amp;CA - P&amp;L'!AE63+'DTC EU - P&amp;L'!AE59</f>
        <v>0</v>
      </c>
      <c r="AF95" s="243">
        <f>'DTC US&amp;CA - P&amp;L'!AF63+'DTC EU - P&amp;L'!AF59</f>
        <v>0</v>
      </c>
      <c r="AG95" s="228">
        <f t="shared" si="21"/>
        <v>0</v>
      </c>
      <c r="AH95" s="229"/>
    </row>
    <row r="96">
      <c r="A96" s="230" t="s">
        <v>346</v>
      </c>
      <c r="B96" s="243">
        <f>'DTC US&amp;CA - P&amp;L'!B64+'DTC EU - P&amp;L'!B60</f>
        <v>0</v>
      </c>
      <c r="C96" s="243">
        <f>'DTC US&amp;CA - P&amp;L'!C64+'DTC EU - P&amp;L'!C60</f>
        <v>0</v>
      </c>
      <c r="D96" s="243">
        <f>'DTC US&amp;CA - P&amp;L'!D64+'DTC EU - P&amp;L'!D60</f>
        <v>0</v>
      </c>
      <c r="E96" s="243">
        <f>'DTC US&amp;CA - P&amp;L'!E64+'DTC EU - P&amp;L'!E60</f>
        <v>0</v>
      </c>
      <c r="F96" s="243">
        <f>'DTC US&amp;CA - P&amp;L'!F64+'DTC EU - P&amp;L'!F60</f>
        <v>0</v>
      </c>
      <c r="G96" s="243">
        <f>'DTC US&amp;CA - P&amp;L'!G64+'DTC EU - P&amp;L'!G60</f>
        <v>0</v>
      </c>
      <c r="H96" s="243">
        <f>'DTC US&amp;CA - P&amp;L'!H64+'DTC EU - P&amp;L'!H60</f>
        <v>0</v>
      </c>
      <c r="I96" s="243">
        <f>'DTC US&amp;CA - P&amp;L'!I64+'DTC EU - P&amp;L'!I60</f>
        <v>0</v>
      </c>
      <c r="J96" s="243">
        <f>'DTC US&amp;CA - P&amp;L'!J64+'DTC EU - P&amp;L'!J60</f>
        <v>0</v>
      </c>
      <c r="K96" s="243">
        <f>'DTC US&amp;CA - P&amp;L'!K64+'DTC EU - P&amp;L'!K60</f>
        <v>0</v>
      </c>
      <c r="L96" s="243">
        <f>'DTC US&amp;CA - P&amp;L'!L64+'DTC EU - P&amp;L'!L60</f>
        <v>0</v>
      </c>
      <c r="M96" s="243">
        <f>'DTC US&amp;CA - P&amp;L'!M64+'DTC EU - P&amp;L'!M60</f>
        <v>0</v>
      </c>
      <c r="N96" s="243">
        <f>'DTC US&amp;CA - P&amp;L'!N64+'DTC EU - P&amp;L'!N60</f>
        <v>0</v>
      </c>
      <c r="O96" s="243">
        <f>'DTC US&amp;CA - P&amp;L'!O64+'DTC EU - P&amp;L'!O60</f>
        <v>0</v>
      </c>
      <c r="P96" s="243">
        <f>'DTC US&amp;CA - P&amp;L'!P64+'DTC EU - P&amp;L'!P60</f>
        <v>0</v>
      </c>
      <c r="Q96" s="243">
        <f>'DTC US&amp;CA - P&amp;L'!Q64+'DTC EU - P&amp;L'!Q60</f>
        <v>0</v>
      </c>
      <c r="R96" s="243">
        <f>'DTC US&amp;CA - P&amp;L'!R64+'DTC EU - P&amp;L'!R60</f>
        <v>0</v>
      </c>
      <c r="S96" s="243">
        <f>'DTC US&amp;CA - P&amp;L'!S64+'DTC EU - P&amp;L'!S60</f>
        <v>0</v>
      </c>
      <c r="T96" s="243">
        <f>'DTC US&amp;CA - P&amp;L'!T64+'DTC EU - P&amp;L'!T60</f>
        <v>0</v>
      </c>
      <c r="U96" s="243">
        <f>'DTC US&amp;CA - P&amp;L'!U64+'DTC EU - P&amp;L'!U60</f>
        <v>0</v>
      </c>
      <c r="V96" s="243">
        <f>'DTC US&amp;CA - P&amp;L'!V64+'DTC EU - P&amp;L'!V60</f>
        <v>0</v>
      </c>
      <c r="W96" s="243">
        <f>'DTC US&amp;CA - P&amp;L'!W64+'DTC EU - P&amp;L'!W60</f>
        <v>0</v>
      </c>
      <c r="X96" s="243">
        <f>'DTC US&amp;CA - P&amp;L'!X64+'DTC EU - P&amp;L'!X60</f>
        <v>0</v>
      </c>
      <c r="Y96" s="243">
        <f>'DTC US&amp;CA - P&amp;L'!Y64+'DTC EU - P&amp;L'!Y60</f>
        <v>0</v>
      </c>
      <c r="Z96" s="243">
        <f>'DTC US&amp;CA - P&amp;L'!Z64+'DTC EU - P&amp;L'!Z60</f>
        <v>0</v>
      </c>
      <c r="AA96" s="243">
        <f>'DTC US&amp;CA - P&amp;L'!AA64+'DTC EU - P&amp;L'!AA60</f>
        <v>0</v>
      </c>
      <c r="AB96" s="243">
        <f>'DTC US&amp;CA - P&amp;L'!AB64+'DTC EU - P&amp;L'!AB60</f>
        <v>0</v>
      </c>
      <c r="AC96" s="243">
        <f>'DTC US&amp;CA - P&amp;L'!AC64+'DTC EU - P&amp;L'!AC60</f>
        <v>0</v>
      </c>
      <c r="AD96" s="243">
        <f>'DTC US&amp;CA - P&amp;L'!AD64+'DTC EU - P&amp;L'!AD60</f>
        <v>0</v>
      </c>
      <c r="AE96" s="243">
        <f>'DTC US&amp;CA - P&amp;L'!AE64+'DTC EU - P&amp;L'!AE60</f>
        <v>0</v>
      </c>
      <c r="AF96" s="243">
        <f>'DTC US&amp;CA - P&amp;L'!AF64+'DTC EU - P&amp;L'!AF60</f>
        <v>0</v>
      </c>
      <c r="AG96" s="228">
        <f t="shared" si="21"/>
        <v>0</v>
      </c>
      <c r="AH96" s="229"/>
    </row>
    <row r="97">
      <c r="A97" s="232" t="s">
        <v>347</v>
      </c>
      <c r="B97" s="233">
        <f t="shared" ref="B97:AF97" si="22">SUM(B89:B96)</f>
        <v>8</v>
      </c>
      <c r="C97" s="233">
        <f t="shared" si="22"/>
        <v>5</v>
      </c>
      <c r="D97" s="233">
        <f t="shared" si="22"/>
        <v>11</v>
      </c>
      <c r="E97" s="233">
        <f t="shared" si="22"/>
        <v>12</v>
      </c>
      <c r="F97" s="233">
        <f t="shared" si="22"/>
        <v>11</v>
      </c>
      <c r="G97" s="233">
        <f t="shared" si="22"/>
        <v>8</v>
      </c>
      <c r="H97" s="233">
        <f t="shared" si="22"/>
        <v>9</v>
      </c>
      <c r="I97" s="233">
        <f t="shared" si="22"/>
        <v>6</v>
      </c>
      <c r="J97" s="233">
        <f t="shared" si="22"/>
        <v>11</v>
      </c>
      <c r="K97" s="233">
        <f t="shared" si="22"/>
        <v>4</v>
      </c>
      <c r="L97" s="233">
        <f t="shared" si="22"/>
        <v>13</v>
      </c>
      <c r="M97" s="233">
        <f t="shared" si="22"/>
        <v>9</v>
      </c>
      <c r="N97" s="233">
        <f t="shared" si="22"/>
        <v>3</v>
      </c>
      <c r="O97" s="233">
        <f t="shared" si="22"/>
        <v>4</v>
      </c>
      <c r="P97" s="233">
        <f t="shared" si="22"/>
        <v>9</v>
      </c>
      <c r="Q97" s="233">
        <f t="shared" si="22"/>
        <v>8</v>
      </c>
      <c r="R97" s="233">
        <f t="shared" si="22"/>
        <v>4</v>
      </c>
      <c r="S97" s="233">
        <f t="shared" si="22"/>
        <v>4</v>
      </c>
      <c r="T97" s="233">
        <f t="shared" si="22"/>
        <v>7</v>
      </c>
      <c r="U97" s="233">
        <f t="shared" si="22"/>
        <v>6</v>
      </c>
      <c r="V97" s="233">
        <f t="shared" si="22"/>
        <v>6</v>
      </c>
      <c r="W97" s="233">
        <f t="shared" si="22"/>
        <v>3</v>
      </c>
      <c r="X97" s="233">
        <f t="shared" si="22"/>
        <v>5</v>
      </c>
      <c r="Y97" s="233">
        <f t="shared" si="22"/>
        <v>10</v>
      </c>
      <c r="Z97" s="233">
        <f t="shared" si="22"/>
        <v>12</v>
      </c>
      <c r="AA97" s="233">
        <f t="shared" si="22"/>
        <v>13</v>
      </c>
      <c r="AB97" s="233">
        <f t="shared" si="22"/>
        <v>11</v>
      </c>
      <c r="AC97" s="233">
        <f t="shared" si="22"/>
        <v>11</v>
      </c>
      <c r="AD97" s="233">
        <f t="shared" si="22"/>
        <v>4</v>
      </c>
      <c r="AE97" s="233">
        <f t="shared" si="22"/>
        <v>4</v>
      </c>
      <c r="AF97" s="233">
        <f t="shared" si="22"/>
        <v>11</v>
      </c>
      <c r="AG97" s="228">
        <f t="shared" si="21"/>
        <v>242</v>
      </c>
      <c r="AH97" s="229"/>
    </row>
    <row r="98">
      <c r="A98" s="160"/>
      <c r="AG98" s="228"/>
      <c r="AH98" s="229"/>
    </row>
    <row r="99">
      <c r="A99" s="221" t="s">
        <v>348</v>
      </c>
      <c r="AG99" s="228"/>
      <c r="AH99" s="229"/>
    </row>
    <row r="100">
      <c r="A100" s="244" t="s">
        <v>349</v>
      </c>
      <c r="B100" s="245">
        <f>'DTC US&amp;CA - P&amp;L'!B68+'DTC EU - P&amp;L'!B64</f>
        <v>0</v>
      </c>
      <c r="C100" s="245">
        <f>'DTC US&amp;CA - P&amp;L'!C68+'DTC EU - P&amp;L'!C64</f>
        <v>0</v>
      </c>
      <c r="D100" s="245">
        <f>'DTC US&amp;CA - P&amp;L'!D68+'DTC EU - P&amp;L'!D64</f>
        <v>0</v>
      </c>
      <c r="E100" s="245">
        <f>'DTC US&amp;CA - P&amp;L'!E68+'DTC EU - P&amp;L'!E64</f>
        <v>0</v>
      </c>
      <c r="F100" s="245">
        <f>'DTC US&amp;CA - P&amp;L'!F68+'DTC EU - P&amp;L'!F64</f>
        <v>0</v>
      </c>
      <c r="G100" s="245">
        <f>'DTC US&amp;CA - P&amp;L'!G68+'DTC EU - P&amp;L'!G64</f>
        <v>0</v>
      </c>
      <c r="H100" s="245">
        <f>'DTC US&amp;CA - P&amp;L'!H68+'DTC EU - P&amp;L'!H64</f>
        <v>0</v>
      </c>
      <c r="I100" s="245">
        <f>'DTC US&amp;CA - P&amp;L'!I68+'DTC EU - P&amp;L'!I64</f>
        <v>0</v>
      </c>
      <c r="J100" s="245">
        <f>'DTC US&amp;CA - P&amp;L'!J68+'DTC EU - P&amp;L'!J64</f>
        <v>0</v>
      </c>
      <c r="K100" s="245">
        <f>'DTC US&amp;CA - P&amp;L'!K68+'DTC EU - P&amp;L'!K64</f>
        <v>0</v>
      </c>
      <c r="L100" s="245">
        <f>'DTC US&amp;CA - P&amp;L'!L68+'DTC EU - P&amp;L'!L64</f>
        <v>0</v>
      </c>
      <c r="M100" s="245">
        <f>'DTC US&amp;CA - P&amp;L'!M68+'DTC EU - P&amp;L'!M64</f>
        <v>0</v>
      </c>
      <c r="N100" s="245">
        <f>'DTC US&amp;CA - P&amp;L'!N68+'DTC EU - P&amp;L'!N64</f>
        <v>0</v>
      </c>
      <c r="O100" s="245">
        <f>'DTC US&amp;CA - P&amp;L'!O68+'DTC EU - P&amp;L'!O64</f>
        <v>0</v>
      </c>
      <c r="P100" s="245">
        <f>'DTC US&amp;CA - P&amp;L'!P68+'DTC EU - P&amp;L'!P64</f>
        <v>0</v>
      </c>
      <c r="Q100" s="245">
        <f>'DTC US&amp;CA - P&amp;L'!Q68+'DTC EU - P&amp;L'!Q64</f>
        <v>0</v>
      </c>
      <c r="R100" s="245">
        <f>'DTC US&amp;CA - P&amp;L'!R68+'DTC EU - P&amp;L'!R64</f>
        <v>0</v>
      </c>
      <c r="S100" s="245">
        <f>'DTC US&amp;CA - P&amp;L'!S68+'DTC EU - P&amp;L'!S64</f>
        <v>0</v>
      </c>
      <c r="T100" s="245">
        <f>'DTC US&amp;CA - P&amp;L'!T68+'DTC EU - P&amp;L'!T64</f>
        <v>0</v>
      </c>
      <c r="U100" s="245">
        <f>'DTC US&amp;CA - P&amp;L'!U68+'DTC EU - P&amp;L'!U64</f>
        <v>0</v>
      </c>
      <c r="V100" s="245">
        <f>'DTC US&amp;CA - P&amp;L'!V68+'DTC EU - P&amp;L'!V64</f>
        <v>0</v>
      </c>
      <c r="W100" s="245">
        <f>'DTC US&amp;CA - P&amp;L'!W68+'DTC EU - P&amp;L'!W64</f>
        <v>3</v>
      </c>
      <c r="X100" s="245">
        <f>'DTC US&amp;CA - P&amp;L'!X68+'DTC EU - P&amp;L'!X64</f>
        <v>0</v>
      </c>
      <c r="Y100" s="245">
        <f>'DTC US&amp;CA - P&amp;L'!Y68+'DTC EU - P&amp;L'!Y64</f>
        <v>0</v>
      </c>
      <c r="Z100" s="245">
        <f>'DTC US&amp;CA - P&amp;L'!Z68+'DTC EU - P&amp;L'!Z64</f>
        <v>0</v>
      </c>
      <c r="AA100" s="245">
        <f>'DTC US&amp;CA - P&amp;L'!AA68+'DTC EU - P&amp;L'!AA64</f>
        <v>0</v>
      </c>
      <c r="AB100" s="245">
        <f>'DTC US&amp;CA - P&amp;L'!AB68+'DTC EU - P&amp;L'!AB64</f>
        <v>0</v>
      </c>
      <c r="AC100" s="245">
        <f>'DTC US&amp;CA - P&amp;L'!AC68+'DTC EU - P&amp;L'!AC64</f>
        <v>0</v>
      </c>
      <c r="AD100" s="245">
        <f>'DTC US&amp;CA - P&amp;L'!AD68+'DTC EU - P&amp;L'!AD64</f>
        <v>0</v>
      </c>
      <c r="AE100" s="245">
        <f>'DTC US&amp;CA - P&amp;L'!AE68+'DTC EU - P&amp;L'!AE64</f>
        <v>0</v>
      </c>
      <c r="AF100" s="245">
        <f>'DTC US&amp;CA - P&amp;L'!AF68+'DTC EU - P&amp;L'!AF64</f>
        <v>0</v>
      </c>
      <c r="AG100" s="228">
        <f>SUM(B100:AF100)</f>
        <v>3</v>
      </c>
      <c r="AH100" s="229"/>
    </row>
    <row r="101">
      <c r="A101" s="160"/>
      <c r="AG101" s="228"/>
      <c r="AH101" s="229"/>
    </row>
    <row r="102">
      <c r="A102" s="221" t="s">
        <v>350</v>
      </c>
      <c r="B102" s="246"/>
      <c r="C102" s="246"/>
      <c r="D102" s="246"/>
      <c r="E102" s="246"/>
      <c r="F102" s="246"/>
      <c r="G102" s="246"/>
      <c r="H102" s="246"/>
      <c r="I102" s="246"/>
      <c r="J102" s="246"/>
      <c r="K102" s="246"/>
      <c r="L102" s="246"/>
      <c r="M102" s="246"/>
      <c r="N102" s="246"/>
      <c r="O102" s="246"/>
      <c r="P102" s="246"/>
      <c r="Q102" s="246"/>
      <c r="R102" s="246"/>
      <c r="S102" s="246"/>
      <c r="T102" s="246"/>
      <c r="U102" s="246"/>
      <c r="V102" s="246"/>
      <c r="W102" s="246"/>
      <c r="X102" s="246"/>
      <c r="Y102" s="246"/>
      <c r="Z102" s="246"/>
      <c r="AA102" s="246"/>
      <c r="AB102" s="246"/>
      <c r="AC102" s="246"/>
      <c r="AD102" s="246"/>
      <c r="AE102" s="246"/>
      <c r="AF102" s="246"/>
      <c r="AG102" s="228"/>
      <c r="AH102" s="229"/>
    </row>
    <row r="103">
      <c r="A103" s="230" t="s">
        <v>351</v>
      </c>
      <c r="B103" s="247">
        <f t="shared" ref="B103:AF103" si="23">B58-B135</f>
        <v>0</v>
      </c>
      <c r="C103" s="247">
        <f t="shared" si="23"/>
        <v>0</v>
      </c>
      <c r="D103" s="247">
        <f t="shared" si="23"/>
        <v>0</v>
      </c>
      <c r="E103" s="247">
        <f t="shared" si="23"/>
        <v>0</v>
      </c>
      <c r="F103" s="247">
        <f t="shared" si="23"/>
        <v>0</v>
      </c>
      <c r="G103" s="247">
        <f t="shared" si="23"/>
        <v>0</v>
      </c>
      <c r="H103" s="247">
        <f t="shared" si="23"/>
        <v>0</v>
      </c>
      <c r="I103" s="247">
        <f t="shared" si="23"/>
        <v>0</v>
      </c>
      <c r="J103" s="247">
        <f t="shared" si="23"/>
        <v>0</v>
      </c>
      <c r="K103" s="247">
        <f t="shared" si="23"/>
        <v>0</v>
      </c>
      <c r="L103" s="247">
        <f t="shared" si="23"/>
        <v>0</v>
      </c>
      <c r="M103" s="247">
        <f t="shared" si="23"/>
        <v>0</v>
      </c>
      <c r="N103" s="247">
        <f t="shared" si="23"/>
        <v>0</v>
      </c>
      <c r="O103" s="247">
        <f t="shared" si="23"/>
        <v>0</v>
      </c>
      <c r="P103" s="247">
        <f t="shared" si="23"/>
        <v>0</v>
      </c>
      <c r="Q103" s="247">
        <f t="shared" si="23"/>
        <v>0</v>
      </c>
      <c r="R103" s="247">
        <f t="shared" si="23"/>
        <v>0</v>
      </c>
      <c r="S103" s="247">
        <f t="shared" si="23"/>
        <v>0</v>
      </c>
      <c r="T103" s="247">
        <f t="shared" si="23"/>
        <v>0</v>
      </c>
      <c r="U103" s="247">
        <f t="shared" si="23"/>
        <v>0</v>
      </c>
      <c r="V103" s="247">
        <f t="shared" si="23"/>
        <v>0</v>
      </c>
      <c r="W103" s="247">
        <f t="shared" si="23"/>
        <v>0</v>
      </c>
      <c r="X103" s="247">
        <f t="shared" si="23"/>
        <v>0</v>
      </c>
      <c r="Y103" s="247">
        <f t="shared" si="23"/>
        <v>0</v>
      </c>
      <c r="Z103" s="247">
        <f t="shared" si="23"/>
        <v>0</v>
      </c>
      <c r="AA103" s="247">
        <f t="shared" si="23"/>
        <v>0</v>
      </c>
      <c r="AB103" s="247">
        <f t="shared" si="23"/>
        <v>0</v>
      </c>
      <c r="AC103" s="247">
        <f t="shared" si="23"/>
        <v>0</v>
      </c>
      <c r="AD103" s="247">
        <f t="shared" si="23"/>
        <v>0</v>
      </c>
      <c r="AE103" s="247">
        <f t="shared" si="23"/>
        <v>0</v>
      </c>
      <c r="AF103" s="247">
        <f t="shared" si="23"/>
        <v>0</v>
      </c>
      <c r="AG103" s="228">
        <f t="shared" ref="AG103:AG111" si="25">SUM(B103:AF103)</f>
        <v>0</v>
      </c>
      <c r="AH103" s="229"/>
    </row>
    <row r="104">
      <c r="A104" s="230" t="s">
        <v>352</v>
      </c>
      <c r="B104" s="247">
        <f t="shared" ref="B104:AF104" si="24">B59-B136</f>
        <v>0</v>
      </c>
      <c r="C104" s="247">
        <f t="shared" si="24"/>
        <v>0</v>
      </c>
      <c r="D104" s="247">
        <f t="shared" si="24"/>
        <v>0</v>
      </c>
      <c r="E104" s="247">
        <f t="shared" si="24"/>
        <v>0</v>
      </c>
      <c r="F104" s="247">
        <f t="shared" si="24"/>
        <v>0</v>
      </c>
      <c r="G104" s="247">
        <f t="shared" si="24"/>
        <v>0</v>
      </c>
      <c r="H104" s="247">
        <f t="shared" si="24"/>
        <v>0</v>
      </c>
      <c r="I104" s="247">
        <f t="shared" si="24"/>
        <v>0</v>
      </c>
      <c r="J104" s="247">
        <f t="shared" si="24"/>
        <v>0</v>
      </c>
      <c r="K104" s="247">
        <f t="shared" si="24"/>
        <v>0</v>
      </c>
      <c r="L104" s="247">
        <f t="shared" si="24"/>
        <v>0</v>
      </c>
      <c r="M104" s="247">
        <f t="shared" si="24"/>
        <v>0</v>
      </c>
      <c r="N104" s="247">
        <f t="shared" si="24"/>
        <v>0</v>
      </c>
      <c r="O104" s="247">
        <f t="shared" si="24"/>
        <v>0</v>
      </c>
      <c r="P104" s="247">
        <f t="shared" si="24"/>
        <v>0</v>
      </c>
      <c r="Q104" s="247">
        <f t="shared" si="24"/>
        <v>0</v>
      </c>
      <c r="R104" s="247">
        <f t="shared" si="24"/>
        <v>0</v>
      </c>
      <c r="S104" s="247">
        <f t="shared" si="24"/>
        <v>0</v>
      </c>
      <c r="T104" s="247">
        <f t="shared" si="24"/>
        <v>0</v>
      </c>
      <c r="U104" s="247">
        <f t="shared" si="24"/>
        <v>0</v>
      </c>
      <c r="V104" s="247">
        <f t="shared" si="24"/>
        <v>0</v>
      </c>
      <c r="W104" s="247">
        <f t="shared" si="24"/>
        <v>0</v>
      </c>
      <c r="X104" s="247">
        <f t="shared" si="24"/>
        <v>0</v>
      </c>
      <c r="Y104" s="247">
        <f t="shared" si="24"/>
        <v>0</v>
      </c>
      <c r="Z104" s="247">
        <f t="shared" si="24"/>
        <v>0</v>
      </c>
      <c r="AA104" s="247">
        <f t="shared" si="24"/>
        <v>0</v>
      </c>
      <c r="AB104" s="247">
        <f t="shared" si="24"/>
        <v>0</v>
      </c>
      <c r="AC104" s="247">
        <f t="shared" si="24"/>
        <v>0</v>
      </c>
      <c r="AD104" s="247">
        <f t="shared" si="24"/>
        <v>0</v>
      </c>
      <c r="AE104" s="247">
        <f t="shared" si="24"/>
        <v>0</v>
      </c>
      <c r="AF104" s="247">
        <f t="shared" si="24"/>
        <v>0</v>
      </c>
      <c r="AG104" s="228">
        <f t="shared" si="25"/>
        <v>0</v>
      </c>
      <c r="AH104" s="229"/>
    </row>
    <row r="105">
      <c r="A105" s="230" t="s">
        <v>353</v>
      </c>
      <c r="B105" s="247">
        <f t="shared" ref="B105:AF105" si="26">B60-B137</f>
        <v>0</v>
      </c>
      <c r="C105" s="247">
        <f t="shared" si="26"/>
        <v>0</v>
      </c>
      <c r="D105" s="247">
        <f t="shared" si="26"/>
        <v>0</v>
      </c>
      <c r="E105" s="247">
        <f t="shared" si="26"/>
        <v>0</v>
      </c>
      <c r="F105" s="247">
        <f t="shared" si="26"/>
        <v>0</v>
      </c>
      <c r="G105" s="247">
        <f t="shared" si="26"/>
        <v>0</v>
      </c>
      <c r="H105" s="247">
        <f t="shared" si="26"/>
        <v>0</v>
      </c>
      <c r="I105" s="247">
        <f t="shared" si="26"/>
        <v>0</v>
      </c>
      <c r="J105" s="247">
        <f t="shared" si="26"/>
        <v>0</v>
      </c>
      <c r="K105" s="247">
        <f t="shared" si="26"/>
        <v>0</v>
      </c>
      <c r="L105" s="247">
        <f t="shared" si="26"/>
        <v>0</v>
      </c>
      <c r="M105" s="247">
        <f t="shared" si="26"/>
        <v>0</v>
      </c>
      <c r="N105" s="247">
        <f t="shared" si="26"/>
        <v>0</v>
      </c>
      <c r="O105" s="247">
        <f t="shared" si="26"/>
        <v>0</v>
      </c>
      <c r="P105" s="247">
        <f t="shared" si="26"/>
        <v>0</v>
      </c>
      <c r="Q105" s="247">
        <f t="shared" si="26"/>
        <v>0</v>
      </c>
      <c r="R105" s="247">
        <f t="shared" si="26"/>
        <v>0</v>
      </c>
      <c r="S105" s="247">
        <f t="shared" si="26"/>
        <v>0</v>
      </c>
      <c r="T105" s="247">
        <f t="shared" si="26"/>
        <v>0</v>
      </c>
      <c r="U105" s="247">
        <f t="shared" si="26"/>
        <v>0</v>
      </c>
      <c r="V105" s="247">
        <f t="shared" si="26"/>
        <v>0</v>
      </c>
      <c r="W105" s="247">
        <f t="shared" si="26"/>
        <v>0</v>
      </c>
      <c r="X105" s="247">
        <f t="shared" si="26"/>
        <v>0</v>
      </c>
      <c r="Y105" s="247">
        <f t="shared" si="26"/>
        <v>0</v>
      </c>
      <c r="Z105" s="247">
        <f t="shared" si="26"/>
        <v>0</v>
      </c>
      <c r="AA105" s="247">
        <f t="shared" si="26"/>
        <v>0</v>
      </c>
      <c r="AB105" s="247">
        <f t="shared" si="26"/>
        <v>0</v>
      </c>
      <c r="AC105" s="247">
        <f t="shared" si="26"/>
        <v>0</v>
      </c>
      <c r="AD105" s="247">
        <f t="shared" si="26"/>
        <v>0</v>
      </c>
      <c r="AE105" s="247">
        <f t="shared" si="26"/>
        <v>0</v>
      </c>
      <c r="AF105" s="247">
        <f t="shared" si="26"/>
        <v>0</v>
      </c>
      <c r="AG105" s="228">
        <f t="shared" si="25"/>
        <v>0</v>
      </c>
      <c r="AH105" s="229"/>
    </row>
    <row r="106">
      <c r="A106" s="230" t="s">
        <v>354</v>
      </c>
      <c r="B106" s="247">
        <f t="shared" ref="B106:AF106" si="27">B61-B138</f>
        <v>0</v>
      </c>
      <c r="C106" s="247">
        <f t="shared" si="27"/>
        <v>0</v>
      </c>
      <c r="D106" s="247">
        <f t="shared" si="27"/>
        <v>0</v>
      </c>
      <c r="E106" s="247">
        <f t="shared" si="27"/>
        <v>0</v>
      </c>
      <c r="F106" s="247">
        <f t="shared" si="27"/>
        <v>0</v>
      </c>
      <c r="G106" s="247">
        <f t="shared" si="27"/>
        <v>0</v>
      </c>
      <c r="H106" s="247">
        <f t="shared" si="27"/>
        <v>0</v>
      </c>
      <c r="I106" s="247">
        <f t="shared" si="27"/>
        <v>0</v>
      </c>
      <c r="J106" s="247">
        <f t="shared" si="27"/>
        <v>0</v>
      </c>
      <c r="K106" s="247">
        <f t="shared" si="27"/>
        <v>0</v>
      </c>
      <c r="L106" s="247">
        <f t="shared" si="27"/>
        <v>0</v>
      </c>
      <c r="M106" s="247">
        <f t="shared" si="27"/>
        <v>0</v>
      </c>
      <c r="N106" s="247">
        <f t="shared" si="27"/>
        <v>0</v>
      </c>
      <c r="O106" s="247">
        <f t="shared" si="27"/>
        <v>0</v>
      </c>
      <c r="P106" s="247">
        <f t="shared" si="27"/>
        <v>0</v>
      </c>
      <c r="Q106" s="247">
        <f t="shared" si="27"/>
        <v>0</v>
      </c>
      <c r="R106" s="247">
        <f t="shared" si="27"/>
        <v>0</v>
      </c>
      <c r="S106" s="247">
        <f t="shared" si="27"/>
        <v>0</v>
      </c>
      <c r="T106" s="247">
        <f t="shared" si="27"/>
        <v>0</v>
      </c>
      <c r="U106" s="247">
        <f t="shared" si="27"/>
        <v>0</v>
      </c>
      <c r="V106" s="247">
        <f t="shared" si="27"/>
        <v>0</v>
      </c>
      <c r="W106" s="247">
        <f t="shared" si="27"/>
        <v>0</v>
      </c>
      <c r="X106" s="247">
        <f t="shared" si="27"/>
        <v>0</v>
      </c>
      <c r="Y106" s="247">
        <f t="shared" si="27"/>
        <v>0</v>
      </c>
      <c r="Z106" s="247">
        <f t="shared" si="27"/>
        <v>0</v>
      </c>
      <c r="AA106" s="247">
        <f t="shared" si="27"/>
        <v>0</v>
      </c>
      <c r="AB106" s="247">
        <f t="shared" si="27"/>
        <v>0</v>
      </c>
      <c r="AC106" s="247">
        <f t="shared" si="27"/>
        <v>0</v>
      </c>
      <c r="AD106" s="247">
        <f t="shared" si="27"/>
        <v>0</v>
      </c>
      <c r="AE106" s="247">
        <f t="shared" si="27"/>
        <v>0</v>
      </c>
      <c r="AF106" s="247">
        <f t="shared" si="27"/>
        <v>0</v>
      </c>
      <c r="AG106" s="228">
        <f t="shared" si="25"/>
        <v>0</v>
      </c>
      <c r="AH106" s="229"/>
    </row>
    <row r="107">
      <c r="A107" s="230" t="s">
        <v>355</v>
      </c>
      <c r="B107" s="247">
        <f t="shared" ref="B107:AF107" si="28">B62-B139</f>
        <v>8</v>
      </c>
      <c r="C107" s="247">
        <f t="shared" si="28"/>
        <v>6</v>
      </c>
      <c r="D107" s="247">
        <f t="shared" si="28"/>
        <v>5</v>
      </c>
      <c r="E107" s="247">
        <f t="shared" si="28"/>
        <v>4</v>
      </c>
      <c r="F107" s="247">
        <f t="shared" si="28"/>
        <v>5</v>
      </c>
      <c r="G107" s="247">
        <f t="shared" si="28"/>
        <v>5</v>
      </c>
      <c r="H107" s="247">
        <f t="shared" si="28"/>
        <v>6</v>
      </c>
      <c r="I107" s="247">
        <f t="shared" si="28"/>
        <v>8</v>
      </c>
      <c r="J107" s="247">
        <f t="shared" si="28"/>
        <v>2</v>
      </c>
      <c r="K107" s="247">
        <f t="shared" si="28"/>
        <v>4</v>
      </c>
      <c r="L107" s="247">
        <f t="shared" si="28"/>
        <v>3</v>
      </c>
      <c r="M107" s="247">
        <f t="shared" si="28"/>
        <v>8</v>
      </c>
      <c r="N107" s="247">
        <f t="shared" si="28"/>
        <v>5</v>
      </c>
      <c r="O107" s="247">
        <f t="shared" si="28"/>
        <v>3</v>
      </c>
      <c r="P107" s="247">
        <f t="shared" si="28"/>
        <v>5</v>
      </c>
      <c r="Q107" s="247">
        <f t="shared" si="28"/>
        <v>6</v>
      </c>
      <c r="R107" s="247">
        <f t="shared" si="28"/>
        <v>7</v>
      </c>
      <c r="S107" s="247">
        <f t="shared" si="28"/>
        <v>9</v>
      </c>
      <c r="T107" s="247">
        <f t="shared" si="28"/>
        <v>11</v>
      </c>
      <c r="U107" s="247">
        <f t="shared" si="28"/>
        <v>6</v>
      </c>
      <c r="V107" s="247">
        <f t="shared" si="28"/>
        <v>11</v>
      </c>
      <c r="W107" s="247">
        <f t="shared" si="28"/>
        <v>5</v>
      </c>
      <c r="X107" s="247">
        <f t="shared" si="28"/>
        <v>9</v>
      </c>
      <c r="Y107" s="247">
        <f t="shared" si="28"/>
        <v>5</v>
      </c>
      <c r="Z107" s="247">
        <f t="shared" si="28"/>
        <v>6</v>
      </c>
      <c r="AA107" s="247">
        <f t="shared" si="28"/>
        <v>4</v>
      </c>
      <c r="AB107" s="247">
        <f t="shared" si="28"/>
        <v>10</v>
      </c>
      <c r="AC107" s="247">
        <f t="shared" si="28"/>
        <v>14</v>
      </c>
      <c r="AD107" s="247">
        <f t="shared" si="28"/>
        <v>11</v>
      </c>
      <c r="AE107" s="247">
        <f t="shared" si="28"/>
        <v>4</v>
      </c>
      <c r="AF107" s="247">
        <f t="shared" si="28"/>
        <v>9</v>
      </c>
      <c r="AG107" s="228">
        <f t="shared" si="25"/>
        <v>204</v>
      </c>
      <c r="AH107" s="229"/>
    </row>
    <row r="108">
      <c r="A108" s="230" t="s">
        <v>356</v>
      </c>
      <c r="B108" s="247">
        <f t="shared" ref="B108:AF108" si="29">B63-B140</f>
        <v>0</v>
      </c>
      <c r="C108" s="247">
        <f t="shared" si="29"/>
        <v>0</v>
      </c>
      <c r="D108" s="247">
        <f t="shared" si="29"/>
        <v>0</v>
      </c>
      <c r="E108" s="247">
        <f t="shared" si="29"/>
        <v>0</v>
      </c>
      <c r="F108" s="247">
        <f t="shared" si="29"/>
        <v>0</v>
      </c>
      <c r="G108" s="247">
        <f t="shared" si="29"/>
        <v>0</v>
      </c>
      <c r="H108" s="247">
        <f t="shared" si="29"/>
        <v>0</v>
      </c>
      <c r="I108" s="247">
        <f t="shared" si="29"/>
        <v>0</v>
      </c>
      <c r="J108" s="247">
        <f t="shared" si="29"/>
        <v>0</v>
      </c>
      <c r="K108" s="247">
        <f t="shared" si="29"/>
        <v>0</v>
      </c>
      <c r="L108" s="247">
        <f t="shared" si="29"/>
        <v>0</v>
      </c>
      <c r="M108" s="247">
        <f t="shared" si="29"/>
        <v>0</v>
      </c>
      <c r="N108" s="247">
        <f t="shared" si="29"/>
        <v>0</v>
      </c>
      <c r="O108" s="247">
        <f t="shared" si="29"/>
        <v>0</v>
      </c>
      <c r="P108" s="247">
        <f t="shared" si="29"/>
        <v>0</v>
      </c>
      <c r="Q108" s="247">
        <f t="shared" si="29"/>
        <v>0</v>
      </c>
      <c r="R108" s="247">
        <f t="shared" si="29"/>
        <v>0</v>
      </c>
      <c r="S108" s="247">
        <f t="shared" si="29"/>
        <v>0</v>
      </c>
      <c r="T108" s="247">
        <f t="shared" si="29"/>
        <v>0</v>
      </c>
      <c r="U108" s="247">
        <f t="shared" si="29"/>
        <v>0</v>
      </c>
      <c r="V108" s="247">
        <f t="shared" si="29"/>
        <v>0</v>
      </c>
      <c r="W108" s="247">
        <f t="shared" si="29"/>
        <v>0</v>
      </c>
      <c r="X108" s="247">
        <f t="shared" si="29"/>
        <v>0</v>
      </c>
      <c r="Y108" s="247">
        <f t="shared" si="29"/>
        <v>0</v>
      </c>
      <c r="Z108" s="247">
        <f t="shared" si="29"/>
        <v>0</v>
      </c>
      <c r="AA108" s="247">
        <f t="shared" si="29"/>
        <v>0</v>
      </c>
      <c r="AB108" s="247">
        <f t="shared" si="29"/>
        <v>0</v>
      </c>
      <c r="AC108" s="247">
        <f t="shared" si="29"/>
        <v>0</v>
      </c>
      <c r="AD108" s="247">
        <f t="shared" si="29"/>
        <v>0</v>
      </c>
      <c r="AE108" s="247">
        <f t="shared" si="29"/>
        <v>0</v>
      </c>
      <c r="AF108" s="247">
        <f t="shared" si="29"/>
        <v>0</v>
      </c>
      <c r="AG108" s="228">
        <f t="shared" si="25"/>
        <v>0</v>
      </c>
      <c r="AH108" s="229"/>
    </row>
    <row r="109">
      <c r="A109" s="230" t="s">
        <v>357</v>
      </c>
      <c r="B109" s="247">
        <f t="shared" ref="B109:AF109" si="30">B64-B141</f>
        <v>14</v>
      </c>
      <c r="C109" s="247">
        <f t="shared" si="30"/>
        <v>9</v>
      </c>
      <c r="D109" s="247">
        <f t="shared" si="30"/>
        <v>16</v>
      </c>
      <c r="E109" s="247">
        <f t="shared" si="30"/>
        <v>9</v>
      </c>
      <c r="F109" s="247">
        <f t="shared" si="30"/>
        <v>17</v>
      </c>
      <c r="G109" s="247">
        <f t="shared" si="30"/>
        <v>11</v>
      </c>
      <c r="H109" s="247">
        <f t="shared" si="30"/>
        <v>8</v>
      </c>
      <c r="I109" s="247">
        <f t="shared" si="30"/>
        <v>8</v>
      </c>
      <c r="J109" s="247">
        <f t="shared" si="30"/>
        <v>15</v>
      </c>
      <c r="K109" s="247">
        <f t="shared" si="30"/>
        <v>12</v>
      </c>
      <c r="L109" s="247">
        <f t="shared" si="30"/>
        <v>10</v>
      </c>
      <c r="M109" s="247">
        <f t="shared" si="30"/>
        <v>17</v>
      </c>
      <c r="N109" s="247">
        <f t="shared" si="30"/>
        <v>14</v>
      </c>
      <c r="O109" s="247">
        <f t="shared" si="30"/>
        <v>18</v>
      </c>
      <c r="P109" s="247">
        <f t="shared" si="30"/>
        <v>11</v>
      </c>
      <c r="Q109" s="247">
        <f t="shared" si="30"/>
        <v>12</v>
      </c>
      <c r="R109" s="247">
        <f t="shared" si="30"/>
        <v>16</v>
      </c>
      <c r="S109" s="247">
        <f t="shared" si="30"/>
        <v>14</v>
      </c>
      <c r="T109" s="247">
        <f t="shared" si="30"/>
        <v>23</v>
      </c>
      <c r="U109" s="247">
        <f t="shared" si="30"/>
        <v>20</v>
      </c>
      <c r="V109" s="247">
        <f t="shared" si="30"/>
        <v>15</v>
      </c>
      <c r="W109" s="247">
        <f t="shared" si="30"/>
        <v>44</v>
      </c>
      <c r="X109" s="247">
        <f t="shared" si="30"/>
        <v>22</v>
      </c>
      <c r="Y109" s="247">
        <f t="shared" si="30"/>
        <v>19</v>
      </c>
      <c r="Z109" s="247">
        <f t="shared" si="30"/>
        <v>34</v>
      </c>
      <c r="AA109" s="247">
        <f t="shared" si="30"/>
        <v>29</v>
      </c>
      <c r="AB109" s="247">
        <f t="shared" si="30"/>
        <v>27</v>
      </c>
      <c r="AC109" s="247">
        <f t="shared" si="30"/>
        <v>26</v>
      </c>
      <c r="AD109" s="247">
        <f t="shared" si="30"/>
        <v>19</v>
      </c>
      <c r="AE109" s="247">
        <f t="shared" si="30"/>
        <v>19</v>
      </c>
      <c r="AF109" s="247">
        <f t="shared" si="30"/>
        <v>20</v>
      </c>
      <c r="AG109" s="228">
        <f t="shared" si="25"/>
        <v>548</v>
      </c>
      <c r="AH109" s="229"/>
    </row>
    <row r="110">
      <c r="A110" s="230" t="s">
        <v>358</v>
      </c>
      <c r="B110" s="247">
        <f t="shared" ref="B110:AF110" si="31">B65-B142</f>
        <v>0</v>
      </c>
      <c r="C110" s="247">
        <f t="shared" si="31"/>
        <v>0</v>
      </c>
      <c r="D110" s="247">
        <f t="shared" si="31"/>
        <v>0</v>
      </c>
      <c r="E110" s="247">
        <f t="shared" si="31"/>
        <v>0</v>
      </c>
      <c r="F110" s="247">
        <f t="shared" si="31"/>
        <v>0</v>
      </c>
      <c r="G110" s="247">
        <f t="shared" si="31"/>
        <v>0</v>
      </c>
      <c r="H110" s="247">
        <f t="shared" si="31"/>
        <v>0</v>
      </c>
      <c r="I110" s="247">
        <f t="shared" si="31"/>
        <v>0</v>
      </c>
      <c r="J110" s="247">
        <f t="shared" si="31"/>
        <v>0</v>
      </c>
      <c r="K110" s="247">
        <f t="shared" si="31"/>
        <v>0</v>
      </c>
      <c r="L110" s="247">
        <f t="shared" si="31"/>
        <v>0</v>
      </c>
      <c r="M110" s="247">
        <f t="shared" si="31"/>
        <v>0</v>
      </c>
      <c r="N110" s="247">
        <f t="shared" si="31"/>
        <v>0</v>
      </c>
      <c r="O110" s="247">
        <f t="shared" si="31"/>
        <v>0</v>
      </c>
      <c r="P110" s="247">
        <f t="shared" si="31"/>
        <v>0</v>
      </c>
      <c r="Q110" s="247">
        <f t="shared" si="31"/>
        <v>0</v>
      </c>
      <c r="R110" s="247">
        <f t="shared" si="31"/>
        <v>0</v>
      </c>
      <c r="S110" s="247">
        <f t="shared" si="31"/>
        <v>0</v>
      </c>
      <c r="T110" s="247">
        <f t="shared" si="31"/>
        <v>0</v>
      </c>
      <c r="U110" s="247">
        <f t="shared" si="31"/>
        <v>0</v>
      </c>
      <c r="V110" s="247">
        <f t="shared" si="31"/>
        <v>0</v>
      </c>
      <c r="W110" s="247">
        <f t="shared" si="31"/>
        <v>0</v>
      </c>
      <c r="X110" s="247">
        <f t="shared" si="31"/>
        <v>0</v>
      </c>
      <c r="Y110" s="247">
        <f t="shared" si="31"/>
        <v>0</v>
      </c>
      <c r="Z110" s="247">
        <f t="shared" si="31"/>
        <v>0</v>
      </c>
      <c r="AA110" s="247">
        <f t="shared" si="31"/>
        <v>0</v>
      </c>
      <c r="AB110" s="247">
        <f t="shared" si="31"/>
        <v>0</v>
      </c>
      <c r="AC110" s="247">
        <f t="shared" si="31"/>
        <v>0</v>
      </c>
      <c r="AD110" s="247">
        <f t="shared" si="31"/>
        <v>0</v>
      </c>
      <c r="AE110" s="247">
        <f t="shared" si="31"/>
        <v>0</v>
      </c>
      <c r="AF110" s="247">
        <f t="shared" si="31"/>
        <v>0</v>
      </c>
      <c r="AG110" s="228">
        <f t="shared" si="25"/>
        <v>0</v>
      </c>
      <c r="AH110" s="229"/>
    </row>
    <row r="111">
      <c r="A111" s="232" t="s">
        <v>283</v>
      </c>
      <c r="B111" s="248">
        <f t="shared" ref="B111:AF111" si="32">SUM(B103:B110)</f>
        <v>22</v>
      </c>
      <c r="C111" s="248">
        <f t="shared" si="32"/>
        <v>15</v>
      </c>
      <c r="D111" s="248">
        <f t="shared" si="32"/>
        <v>21</v>
      </c>
      <c r="E111" s="248">
        <f t="shared" si="32"/>
        <v>13</v>
      </c>
      <c r="F111" s="248">
        <f t="shared" si="32"/>
        <v>22</v>
      </c>
      <c r="G111" s="248">
        <f t="shared" si="32"/>
        <v>16</v>
      </c>
      <c r="H111" s="248">
        <f t="shared" si="32"/>
        <v>14</v>
      </c>
      <c r="I111" s="248">
        <f t="shared" si="32"/>
        <v>16</v>
      </c>
      <c r="J111" s="248">
        <f t="shared" si="32"/>
        <v>17</v>
      </c>
      <c r="K111" s="248">
        <f t="shared" si="32"/>
        <v>16</v>
      </c>
      <c r="L111" s="248">
        <f t="shared" si="32"/>
        <v>13</v>
      </c>
      <c r="M111" s="248">
        <f t="shared" si="32"/>
        <v>25</v>
      </c>
      <c r="N111" s="248">
        <f t="shared" si="32"/>
        <v>19</v>
      </c>
      <c r="O111" s="248">
        <f t="shared" si="32"/>
        <v>21</v>
      </c>
      <c r="P111" s="248">
        <f t="shared" si="32"/>
        <v>16</v>
      </c>
      <c r="Q111" s="248">
        <f t="shared" si="32"/>
        <v>18</v>
      </c>
      <c r="R111" s="248">
        <f t="shared" si="32"/>
        <v>23</v>
      </c>
      <c r="S111" s="248">
        <f t="shared" si="32"/>
        <v>23</v>
      </c>
      <c r="T111" s="248">
        <f t="shared" si="32"/>
        <v>34</v>
      </c>
      <c r="U111" s="248">
        <f t="shared" si="32"/>
        <v>26</v>
      </c>
      <c r="V111" s="248">
        <f t="shared" si="32"/>
        <v>26</v>
      </c>
      <c r="W111" s="248">
        <f t="shared" si="32"/>
        <v>49</v>
      </c>
      <c r="X111" s="248">
        <f t="shared" si="32"/>
        <v>31</v>
      </c>
      <c r="Y111" s="248">
        <f t="shared" si="32"/>
        <v>24</v>
      </c>
      <c r="Z111" s="248">
        <f t="shared" si="32"/>
        <v>40</v>
      </c>
      <c r="AA111" s="248">
        <f t="shared" si="32"/>
        <v>33</v>
      </c>
      <c r="AB111" s="248">
        <f t="shared" si="32"/>
        <v>37</v>
      </c>
      <c r="AC111" s="248">
        <f t="shared" si="32"/>
        <v>40</v>
      </c>
      <c r="AD111" s="248">
        <f t="shared" si="32"/>
        <v>30</v>
      </c>
      <c r="AE111" s="248">
        <f t="shared" si="32"/>
        <v>23</v>
      </c>
      <c r="AF111" s="248">
        <f t="shared" si="32"/>
        <v>29</v>
      </c>
      <c r="AG111" s="228">
        <f t="shared" si="25"/>
        <v>752</v>
      </c>
      <c r="AH111" s="229"/>
    </row>
    <row r="112">
      <c r="A112" s="234"/>
      <c r="B112" s="183"/>
      <c r="C112" s="183"/>
      <c r="D112" s="183"/>
      <c r="E112" s="183"/>
      <c r="F112" s="183"/>
      <c r="G112" s="183"/>
      <c r="H112" s="183"/>
      <c r="I112" s="183"/>
      <c r="J112" s="183"/>
      <c r="K112" s="183"/>
      <c r="L112" s="183"/>
      <c r="M112" s="183"/>
      <c r="N112" s="183"/>
      <c r="O112" s="183"/>
      <c r="P112" s="183"/>
      <c r="Q112" s="183"/>
      <c r="R112" s="183"/>
      <c r="S112" s="183"/>
      <c r="T112" s="183"/>
      <c r="U112" s="183"/>
      <c r="V112" s="183"/>
      <c r="W112" s="183"/>
      <c r="X112" s="183"/>
      <c r="Y112" s="183"/>
      <c r="Z112" s="183"/>
      <c r="AA112" s="183"/>
      <c r="AB112" s="183"/>
      <c r="AC112" s="183"/>
      <c r="AD112" s="183"/>
      <c r="AE112" s="183"/>
      <c r="AF112" s="183"/>
      <c r="AG112" s="228"/>
      <c r="AH112" s="229"/>
    </row>
    <row r="113">
      <c r="A113" s="235" t="s">
        <v>359</v>
      </c>
      <c r="B113" s="247">
        <f t="shared" ref="B113:AF113" si="33">B68-B145</f>
        <v>2</v>
      </c>
      <c r="C113" s="247">
        <f t="shared" si="33"/>
        <v>3</v>
      </c>
      <c r="D113" s="247">
        <f t="shared" si="33"/>
        <v>2</v>
      </c>
      <c r="E113" s="247">
        <f t="shared" si="33"/>
        <v>4</v>
      </c>
      <c r="F113" s="247">
        <f t="shared" si="33"/>
        <v>1</v>
      </c>
      <c r="G113" s="247">
        <f t="shared" si="33"/>
        <v>1</v>
      </c>
      <c r="H113" s="247">
        <f t="shared" si="33"/>
        <v>1</v>
      </c>
      <c r="I113" s="247">
        <f t="shared" si="33"/>
        <v>0</v>
      </c>
      <c r="J113" s="247">
        <f t="shared" si="33"/>
        <v>1</v>
      </c>
      <c r="K113" s="247">
        <f t="shared" si="33"/>
        <v>0</v>
      </c>
      <c r="L113" s="247">
        <f t="shared" si="33"/>
        <v>1</v>
      </c>
      <c r="M113" s="247">
        <f t="shared" si="33"/>
        <v>2</v>
      </c>
      <c r="N113" s="247">
        <f t="shared" si="33"/>
        <v>0</v>
      </c>
      <c r="O113" s="247">
        <f t="shared" si="33"/>
        <v>2</v>
      </c>
      <c r="P113" s="247">
        <f t="shared" si="33"/>
        <v>0</v>
      </c>
      <c r="Q113" s="247">
        <f t="shared" si="33"/>
        <v>0</v>
      </c>
      <c r="R113" s="247">
        <f t="shared" si="33"/>
        <v>0</v>
      </c>
      <c r="S113" s="247">
        <f t="shared" si="33"/>
        <v>1</v>
      </c>
      <c r="T113" s="247">
        <f t="shared" si="33"/>
        <v>1</v>
      </c>
      <c r="U113" s="247">
        <f t="shared" si="33"/>
        <v>1</v>
      </c>
      <c r="V113" s="247">
        <f t="shared" si="33"/>
        <v>0</v>
      </c>
      <c r="W113" s="247">
        <f t="shared" si="33"/>
        <v>1</v>
      </c>
      <c r="X113" s="247">
        <f t="shared" si="33"/>
        <v>2</v>
      </c>
      <c r="Y113" s="247">
        <f t="shared" si="33"/>
        <v>4</v>
      </c>
      <c r="Z113" s="247">
        <f t="shared" si="33"/>
        <v>2</v>
      </c>
      <c r="AA113" s="247">
        <f t="shared" si="33"/>
        <v>3</v>
      </c>
      <c r="AB113" s="247">
        <f t="shared" si="33"/>
        <v>1</v>
      </c>
      <c r="AC113" s="247">
        <f t="shared" si="33"/>
        <v>0</v>
      </c>
      <c r="AD113" s="247">
        <f t="shared" si="33"/>
        <v>0</v>
      </c>
      <c r="AE113" s="247">
        <f t="shared" si="33"/>
        <v>1</v>
      </c>
      <c r="AF113" s="247">
        <f t="shared" si="33"/>
        <v>2</v>
      </c>
      <c r="AG113" s="228">
        <f t="shared" ref="AG113:AG115" si="35">SUM(B113:AF113)</f>
        <v>39</v>
      </c>
      <c r="AH113" s="229"/>
    </row>
    <row r="114">
      <c r="A114" s="235" t="s">
        <v>360</v>
      </c>
      <c r="B114" s="247">
        <f t="shared" ref="B114:AF114" si="34">B69-B146</f>
        <v>0</v>
      </c>
      <c r="C114" s="247">
        <f t="shared" si="34"/>
        <v>1</v>
      </c>
      <c r="D114" s="247">
        <f t="shared" si="34"/>
        <v>1</v>
      </c>
      <c r="E114" s="247">
        <f t="shared" si="34"/>
        <v>0</v>
      </c>
      <c r="F114" s="247">
        <f t="shared" si="34"/>
        <v>1</v>
      </c>
      <c r="G114" s="247">
        <f t="shared" si="34"/>
        <v>2</v>
      </c>
      <c r="H114" s="247">
        <f t="shared" si="34"/>
        <v>1</v>
      </c>
      <c r="I114" s="247">
        <f t="shared" si="34"/>
        <v>1</v>
      </c>
      <c r="J114" s="247">
        <f t="shared" si="34"/>
        <v>5</v>
      </c>
      <c r="K114" s="247">
        <f t="shared" si="34"/>
        <v>5</v>
      </c>
      <c r="L114" s="247">
        <f t="shared" si="34"/>
        <v>3</v>
      </c>
      <c r="M114" s="247">
        <f t="shared" si="34"/>
        <v>0</v>
      </c>
      <c r="N114" s="247">
        <f t="shared" si="34"/>
        <v>3</v>
      </c>
      <c r="O114" s="247">
        <f t="shared" si="34"/>
        <v>1</v>
      </c>
      <c r="P114" s="247">
        <f t="shared" si="34"/>
        <v>0</v>
      </c>
      <c r="Q114" s="247">
        <f t="shared" si="34"/>
        <v>3</v>
      </c>
      <c r="R114" s="247">
        <f t="shared" si="34"/>
        <v>3</v>
      </c>
      <c r="S114" s="247">
        <f t="shared" si="34"/>
        <v>2</v>
      </c>
      <c r="T114" s="247">
        <f t="shared" si="34"/>
        <v>3</v>
      </c>
      <c r="U114" s="247">
        <f t="shared" si="34"/>
        <v>4</v>
      </c>
      <c r="V114" s="247">
        <f t="shared" si="34"/>
        <v>2</v>
      </c>
      <c r="W114" s="247">
        <f t="shared" si="34"/>
        <v>10</v>
      </c>
      <c r="X114" s="247">
        <f t="shared" si="34"/>
        <v>7</v>
      </c>
      <c r="Y114" s="247">
        <f t="shared" si="34"/>
        <v>4</v>
      </c>
      <c r="Z114" s="247">
        <f t="shared" si="34"/>
        <v>4</v>
      </c>
      <c r="AA114" s="247">
        <f t="shared" si="34"/>
        <v>6</v>
      </c>
      <c r="AB114" s="247">
        <f t="shared" si="34"/>
        <v>0</v>
      </c>
      <c r="AC114" s="247">
        <f t="shared" si="34"/>
        <v>3</v>
      </c>
      <c r="AD114" s="247">
        <f t="shared" si="34"/>
        <v>4</v>
      </c>
      <c r="AE114" s="247">
        <f t="shared" si="34"/>
        <v>0</v>
      </c>
      <c r="AF114" s="247">
        <f t="shared" si="34"/>
        <v>1</v>
      </c>
      <c r="AG114" s="228">
        <f t="shared" si="35"/>
        <v>80</v>
      </c>
      <c r="AH114" s="229"/>
    </row>
    <row r="115">
      <c r="A115" s="232" t="s">
        <v>286</v>
      </c>
      <c r="B115" s="233">
        <f t="shared" ref="B115:AF115" si="36">SUM(B113:B114)</f>
        <v>2</v>
      </c>
      <c r="C115" s="233">
        <f t="shared" si="36"/>
        <v>4</v>
      </c>
      <c r="D115" s="233">
        <f t="shared" si="36"/>
        <v>3</v>
      </c>
      <c r="E115" s="233">
        <f t="shared" si="36"/>
        <v>4</v>
      </c>
      <c r="F115" s="233">
        <f t="shared" si="36"/>
        <v>2</v>
      </c>
      <c r="G115" s="233">
        <f t="shared" si="36"/>
        <v>3</v>
      </c>
      <c r="H115" s="233">
        <f t="shared" si="36"/>
        <v>2</v>
      </c>
      <c r="I115" s="233">
        <f t="shared" si="36"/>
        <v>1</v>
      </c>
      <c r="J115" s="233">
        <f t="shared" si="36"/>
        <v>6</v>
      </c>
      <c r="K115" s="233">
        <f t="shared" si="36"/>
        <v>5</v>
      </c>
      <c r="L115" s="233">
        <f t="shared" si="36"/>
        <v>4</v>
      </c>
      <c r="M115" s="233">
        <f t="shared" si="36"/>
        <v>2</v>
      </c>
      <c r="N115" s="233">
        <f t="shared" si="36"/>
        <v>3</v>
      </c>
      <c r="O115" s="233">
        <f t="shared" si="36"/>
        <v>3</v>
      </c>
      <c r="P115" s="233">
        <f t="shared" si="36"/>
        <v>0</v>
      </c>
      <c r="Q115" s="233">
        <f t="shared" si="36"/>
        <v>3</v>
      </c>
      <c r="R115" s="233">
        <f t="shared" si="36"/>
        <v>3</v>
      </c>
      <c r="S115" s="233">
        <f t="shared" si="36"/>
        <v>3</v>
      </c>
      <c r="T115" s="233">
        <f t="shared" si="36"/>
        <v>4</v>
      </c>
      <c r="U115" s="233">
        <f t="shared" si="36"/>
        <v>5</v>
      </c>
      <c r="V115" s="233">
        <f t="shared" si="36"/>
        <v>2</v>
      </c>
      <c r="W115" s="233">
        <f t="shared" si="36"/>
        <v>11</v>
      </c>
      <c r="X115" s="233">
        <f t="shared" si="36"/>
        <v>9</v>
      </c>
      <c r="Y115" s="233">
        <f t="shared" si="36"/>
        <v>8</v>
      </c>
      <c r="Z115" s="233">
        <f t="shared" si="36"/>
        <v>6</v>
      </c>
      <c r="AA115" s="233">
        <f t="shared" si="36"/>
        <v>9</v>
      </c>
      <c r="AB115" s="233">
        <f t="shared" si="36"/>
        <v>1</v>
      </c>
      <c r="AC115" s="233">
        <f t="shared" si="36"/>
        <v>3</v>
      </c>
      <c r="AD115" s="233">
        <f t="shared" si="36"/>
        <v>4</v>
      </c>
      <c r="AE115" s="233">
        <f t="shared" si="36"/>
        <v>1</v>
      </c>
      <c r="AF115" s="233">
        <f t="shared" si="36"/>
        <v>3</v>
      </c>
      <c r="AG115" s="228">
        <f t="shared" si="35"/>
        <v>119</v>
      </c>
      <c r="AH115" s="229"/>
    </row>
    <row r="116">
      <c r="A116" s="160"/>
      <c r="AG116" s="228"/>
      <c r="AH116" s="229"/>
    </row>
    <row r="117">
      <c r="A117" s="239" t="s">
        <v>328</v>
      </c>
      <c r="B117" s="249"/>
      <c r="C117" s="249"/>
      <c r="D117" s="249"/>
      <c r="E117" s="249"/>
      <c r="F117" s="249"/>
      <c r="G117" s="249"/>
      <c r="H117" s="249"/>
      <c r="I117" s="249"/>
      <c r="J117" s="249"/>
      <c r="K117" s="249"/>
      <c r="L117" s="249"/>
      <c r="M117" s="249"/>
      <c r="N117" s="249"/>
      <c r="O117" s="249"/>
      <c r="P117" s="249"/>
      <c r="Q117" s="249"/>
      <c r="R117" s="249"/>
      <c r="S117" s="249"/>
      <c r="T117" s="249"/>
      <c r="U117" s="249"/>
      <c r="V117" s="249"/>
      <c r="W117" s="249"/>
      <c r="X117" s="249"/>
      <c r="Y117" s="249"/>
      <c r="Z117" s="249"/>
      <c r="AA117" s="249"/>
      <c r="AB117" s="249"/>
      <c r="AC117" s="249"/>
      <c r="AD117" s="249"/>
      <c r="AE117" s="249"/>
      <c r="AF117" s="249"/>
      <c r="AG117" s="228">
        <f t="shared" ref="AG117:AG118" si="38">SUM(B117:AF117)</f>
        <v>0</v>
      </c>
      <c r="AH117" s="240"/>
    </row>
    <row r="118">
      <c r="A118" s="241" t="s">
        <v>329</v>
      </c>
      <c r="B118" s="233">
        <f t="shared" ref="B118:AF118" si="37">SUM(B116:B117)</f>
        <v>0</v>
      </c>
      <c r="C118" s="233">
        <f t="shared" si="37"/>
        <v>0</v>
      </c>
      <c r="D118" s="233">
        <f t="shared" si="37"/>
        <v>0</v>
      </c>
      <c r="E118" s="233">
        <f t="shared" si="37"/>
        <v>0</v>
      </c>
      <c r="F118" s="233">
        <f t="shared" si="37"/>
        <v>0</v>
      </c>
      <c r="G118" s="233">
        <f t="shared" si="37"/>
        <v>0</v>
      </c>
      <c r="H118" s="233">
        <f t="shared" si="37"/>
        <v>0</v>
      </c>
      <c r="I118" s="233">
        <f t="shared" si="37"/>
        <v>0</v>
      </c>
      <c r="J118" s="233">
        <f t="shared" si="37"/>
        <v>0</v>
      </c>
      <c r="K118" s="233">
        <f t="shared" si="37"/>
        <v>0</v>
      </c>
      <c r="L118" s="233">
        <f t="shared" si="37"/>
        <v>0</v>
      </c>
      <c r="M118" s="233">
        <f t="shared" si="37"/>
        <v>0</v>
      </c>
      <c r="N118" s="233">
        <f t="shared" si="37"/>
        <v>0</v>
      </c>
      <c r="O118" s="233">
        <f t="shared" si="37"/>
        <v>0</v>
      </c>
      <c r="P118" s="233">
        <f t="shared" si="37"/>
        <v>0</v>
      </c>
      <c r="Q118" s="233">
        <f t="shared" si="37"/>
        <v>0</v>
      </c>
      <c r="R118" s="233">
        <f t="shared" si="37"/>
        <v>0</v>
      </c>
      <c r="S118" s="233">
        <f t="shared" si="37"/>
        <v>0</v>
      </c>
      <c r="T118" s="233">
        <f t="shared" si="37"/>
        <v>0</v>
      </c>
      <c r="U118" s="233">
        <f t="shared" si="37"/>
        <v>0</v>
      </c>
      <c r="V118" s="233">
        <f t="shared" si="37"/>
        <v>0</v>
      </c>
      <c r="W118" s="233">
        <f t="shared" si="37"/>
        <v>0</v>
      </c>
      <c r="X118" s="233">
        <f t="shared" si="37"/>
        <v>0</v>
      </c>
      <c r="Y118" s="233">
        <f t="shared" si="37"/>
        <v>0</v>
      </c>
      <c r="Z118" s="233">
        <f t="shared" si="37"/>
        <v>0</v>
      </c>
      <c r="AA118" s="233">
        <f t="shared" si="37"/>
        <v>0</v>
      </c>
      <c r="AB118" s="233">
        <f t="shared" si="37"/>
        <v>0</v>
      </c>
      <c r="AC118" s="233">
        <f t="shared" si="37"/>
        <v>0</v>
      </c>
      <c r="AD118" s="233">
        <f t="shared" si="37"/>
        <v>0</v>
      </c>
      <c r="AE118" s="233">
        <f t="shared" si="37"/>
        <v>0</v>
      </c>
      <c r="AF118" s="233">
        <f t="shared" si="37"/>
        <v>0</v>
      </c>
      <c r="AG118" s="228">
        <f t="shared" si="38"/>
        <v>0</v>
      </c>
      <c r="AH118" s="229"/>
    </row>
    <row r="119">
      <c r="A119" s="143"/>
      <c r="AG119" s="228"/>
      <c r="AH119" s="229"/>
    </row>
    <row r="120">
      <c r="A120" s="250" t="s">
        <v>287</v>
      </c>
      <c r="B120" s="247">
        <f t="shared" ref="B120:AF120" si="39">B75-B152</f>
        <v>5</v>
      </c>
      <c r="C120" s="247">
        <f t="shared" si="39"/>
        <v>1</v>
      </c>
      <c r="D120" s="247">
        <f t="shared" si="39"/>
        <v>5</v>
      </c>
      <c r="E120" s="247">
        <f t="shared" si="39"/>
        <v>4</v>
      </c>
      <c r="F120" s="247">
        <f t="shared" si="39"/>
        <v>2</v>
      </c>
      <c r="G120" s="247">
        <f t="shared" si="39"/>
        <v>8</v>
      </c>
      <c r="H120" s="247">
        <f t="shared" si="39"/>
        <v>2</v>
      </c>
      <c r="I120" s="247">
        <f t="shared" si="39"/>
        <v>3</v>
      </c>
      <c r="J120" s="247">
        <f t="shared" si="39"/>
        <v>5</v>
      </c>
      <c r="K120" s="247">
        <f t="shared" si="39"/>
        <v>1</v>
      </c>
      <c r="L120" s="247">
        <f t="shared" si="39"/>
        <v>2</v>
      </c>
      <c r="M120" s="247">
        <f t="shared" si="39"/>
        <v>6</v>
      </c>
      <c r="N120" s="247">
        <f t="shared" si="39"/>
        <v>2</v>
      </c>
      <c r="O120" s="247">
        <f t="shared" si="39"/>
        <v>4</v>
      </c>
      <c r="P120" s="247">
        <f t="shared" si="39"/>
        <v>3</v>
      </c>
      <c r="Q120" s="247">
        <f t="shared" si="39"/>
        <v>4</v>
      </c>
      <c r="R120" s="247">
        <f t="shared" si="39"/>
        <v>3</v>
      </c>
      <c r="S120" s="247">
        <f t="shared" si="39"/>
        <v>5</v>
      </c>
      <c r="T120" s="247">
        <f t="shared" si="39"/>
        <v>7</v>
      </c>
      <c r="U120" s="247">
        <f t="shared" si="39"/>
        <v>5</v>
      </c>
      <c r="V120" s="247">
        <f t="shared" si="39"/>
        <v>8</v>
      </c>
      <c r="W120" s="247">
        <f t="shared" si="39"/>
        <v>6</v>
      </c>
      <c r="X120" s="247">
        <f t="shared" si="39"/>
        <v>2</v>
      </c>
      <c r="Y120" s="247">
        <f t="shared" si="39"/>
        <v>0</v>
      </c>
      <c r="Z120" s="247">
        <f t="shared" si="39"/>
        <v>4</v>
      </c>
      <c r="AA120" s="247">
        <f t="shared" si="39"/>
        <v>5</v>
      </c>
      <c r="AB120" s="247">
        <f t="shared" si="39"/>
        <v>4</v>
      </c>
      <c r="AC120" s="247">
        <f t="shared" si="39"/>
        <v>0</v>
      </c>
      <c r="AD120" s="247">
        <f t="shared" si="39"/>
        <v>3</v>
      </c>
      <c r="AE120" s="247">
        <f t="shared" si="39"/>
        <v>1</v>
      </c>
      <c r="AF120" s="247">
        <f t="shared" si="39"/>
        <v>1</v>
      </c>
      <c r="AG120" s="228">
        <f t="shared" ref="AG120:AG129" si="41">SUM(B120:AF120)</f>
        <v>111</v>
      </c>
      <c r="AH120" s="229"/>
    </row>
    <row r="121">
      <c r="A121" s="250" t="s">
        <v>288</v>
      </c>
      <c r="B121" s="247">
        <f t="shared" ref="B121:AF121" si="40">B76-B153</f>
        <v>17</v>
      </c>
      <c r="C121" s="247">
        <f t="shared" si="40"/>
        <v>15</v>
      </c>
      <c r="D121" s="247">
        <f t="shared" si="40"/>
        <v>16</v>
      </c>
      <c r="E121" s="247">
        <f t="shared" si="40"/>
        <v>11</v>
      </c>
      <c r="F121" s="247">
        <f t="shared" si="40"/>
        <v>24</v>
      </c>
      <c r="G121" s="247">
        <f t="shared" si="40"/>
        <v>11</v>
      </c>
      <c r="H121" s="247">
        <f t="shared" si="40"/>
        <v>14</v>
      </c>
      <c r="I121" s="247">
        <f t="shared" si="40"/>
        <v>13</v>
      </c>
      <c r="J121" s="247">
        <f t="shared" si="40"/>
        <v>12</v>
      </c>
      <c r="K121" s="247">
        <f t="shared" si="40"/>
        <v>16</v>
      </c>
      <c r="L121" s="247">
        <f t="shared" si="40"/>
        <v>12</v>
      </c>
      <c r="M121" s="247">
        <f t="shared" si="40"/>
        <v>22</v>
      </c>
      <c r="N121" s="247">
        <f t="shared" si="40"/>
        <v>17</v>
      </c>
      <c r="O121" s="247">
        <f t="shared" si="40"/>
        <v>10</v>
      </c>
      <c r="P121" s="247">
        <f t="shared" si="40"/>
        <v>14</v>
      </c>
      <c r="Q121" s="247">
        <f t="shared" si="40"/>
        <v>17</v>
      </c>
      <c r="R121" s="247">
        <f t="shared" si="40"/>
        <v>19</v>
      </c>
      <c r="S121" s="247">
        <f t="shared" si="40"/>
        <v>22</v>
      </c>
      <c r="T121" s="247">
        <f t="shared" si="40"/>
        <v>27</v>
      </c>
      <c r="U121" s="247">
        <f t="shared" si="40"/>
        <v>16</v>
      </c>
      <c r="V121" s="247">
        <f t="shared" si="40"/>
        <v>19</v>
      </c>
      <c r="W121" s="247">
        <f t="shared" si="40"/>
        <v>33</v>
      </c>
      <c r="X121" s="247">
        <f t="shared" si="40"/>
        <v>24</v>
      </c>
      <c r="Y121" s="247">
        <f t="shared" si="40"/>
        <v>17</v>
      </c>
      <c r="Z121" s="247">
        <f t="shared" si="40"/>
        <v>21</v>
      </c>
      <c r="AA121" s="247">
        <f t="shared" si="40"/>
        <v>16</v>
      </c>
      <c r="AB121" s="247">
        <f t="shared" si="40"/>
        <v>18</v>
      </c>
      <c r="AC121" s="247">
        <f t="shared" si="40"/>
        <v>20</v>
      </c>
      <c r="AD121" s="247">
        <f t="shared" si="40"/>
        <v>16</v>
      </c>
      <c r="AE121" s="247">
        <f t="shared" si="40"/>
        <v>10</v>
      </c>
      <c r="AF121" s="247">
        <f t="shared" si="40"/>
        <v>19</v>
      </c>
      <c r="AG121" s="228">
        <f t="shared" si="41"/>
        <v>538</v>
      </c>
      <c r="AH121" s="229"/>
    </row>
    <row r="122">
      <c r="A122" s="250" t="s">
        <v>361</v>
      </c>
      <c r="B122" s="247">
        <f t="shared" ref="B122:AF122" si="42">B77-B154</f>
        <v>3</v>
      </c>
      <c r="C122" s="247">
        <f t="shared" si="42"/>
        <v>0</v>
      </c>
      <c r="D122" s="247">
        <f t="shared" si="42"/>
        <v>2</v>
      </c>
      <c r="E122" s="247">
        <f t="shared" si="42"/>
        <v>1</v>
      </c>
      <c r="F122" s="247">
        <f t="shared" si="42"/>
        <v>0</v>
      </c>
      <c r="G122" s="247">
        <f t="shared" si="42"/>
        <v>0</v>
      </c>
      <c r="H122" s="247">
        <f t="shared" si="42"/>
        <v>2</v>
      </c>
      <c r="I122" s="247">
        <f t="shared" si="42"/>
        <v>3</v>
      </c>
      <c r="J122" s="247">
        <f t="shared" si="42"/>
        <v>0</v>
      </c>
      <c r="K122" s="247">
        <f t="shared" si="42"/>
        <v>1</v>
      </c>
      <c r="L122" s="247">
        <f t="shared" si="42"/>
        <v>1</v>
      </c>
      <c r="M122" s="247">
        <f t="shared" si="42"/>
        <v>1</v>
      </c>
      <c r="N122" s="247">
        <f t="shared" si="42"/>
        <v>1</v>
      </c>
      <c r="O122" s="247">
        <f t="shared" si="42"/>
        <v>1</v>
      </c>
      <c r="P122" s="247">
        <f t="shared" si="42"/>
        <v>3</v>
      </c>
      <c r="Q122" s="247">
        <f t="shared" si="42"/>
        <v>0</v>
      </c>
      <c r="R122" s="247">
        <f t="shared" si="42"/>
        <v>3</v>
      </c>
      <c r="S122" s="247">
        <f t="shared" si="42"/>
        <v>3</v>
      </c>
      <c r="T122" s="247">
        <f t="shared" si="42"/>
        <v>2</v>
      </c>
      <c r="U122" s="247">
        <f t="shared" si="42"/>
        <v>1</v>
      </c>
      <c r="V122" s="247">
        <f t="shared" si="42"/>
        <v>4</v>
      </c>
      <c r="W122" s="247">
        <f t="shared" si="42"/>
        <v>3</v>
      </c>
      <c r="X122" s="247">
        <f t="shared" si="42"/>
        <v>2</v>
      </c>
      <c r="Y122" s="247">
        <f t="shared" si="42"/>
        <v>0</v>
      </c>
      <c r="Z122" s="247">
        <f t="shared" si="42"/>
        <v>1</v>
      </c>
      <c r="AA122" s="247">
        <f t="shared" si="42"/>
        <v>2</v>
      </c>
      <c r="AB122" s="247">
        <f t="shared" si="42"/>
        <v>5</v>
      </c>
      <c r="AC122" s="247">
        <f t="shared" si="42"/>
        <v>0</v>
      </c>
      <c r="AD122" s="247">
        <f t="shared" si="42"/>
        <v>2</v>
      </c>
      <c r="AE122" s="247">
        <f t="shared" si="42"/>
        <v>0</v>
      </c>
      <c r="AF122" s="247">
        <f t="shared" si="42"/>
        <v>2</v>
      </c>
      <c r="AG122" s="228">
        <f t="shared" si="41"/>
        <v>49</v>
      </c>
      <c r="AH122" s="229"/>
    </row>
    <row r="123">
      <c r="A123" s="250" t="s">
        <v>362</v>
      </c>
      <c r="B123" s="247">
        <f t="shared" ref="B123:AF123" si="43">B78-B155</f>
        <v>0</v>
      </c>
      <c r="C123" s="247">
        <f t="shared" si="43"/>
        <v>0</v>
      </c>
      <c r="D123" s="247">
        <f t="shared" si="43"/>
        <v>0</v>
      </c>
      <c r="E123" s="247">
        <f t="shared" si="43"/>
        <v>0</v>
      </c>
      <c r="F123" s="247">
        <f t="shared" si="43"/>
        <v>0</v>
      </c>
      <c r="G123" s="247">
        <f t="shared" si="43"/>
        <v>0</v>
      </c>
      <c r="H123" s="247">
        <f t="shared" si="43"/>
        <v>0</v>
      </c>
      <c r="I123" s="247">
        <f t="shared" si="43"/>
        <v>0</v>
      </c>
      <c r="J123" s="247">
        <f t="shared" si="43"/>
        <v>0</v>
      </c>
      <c r="K123" s="247">
        <f t="shared" si="43"/>
        <v>0</v>
      </c>
      <c r="L123" s="247">
        <f t="shared" si="43"/>
        <v>0</v>
      </c>
      <c r="M123" s="247">
        <f t="shared" si="43"/>
        <v>0</v>
      </c>
      <c r="N123" s="247">
        <f t="shared" si="43"/>
        <v>0</v>
      </c>
      <c r="O123" s="247">
        <f t="shared" si="43"/>
        <v>0</v>
      </c>
      <c r="P123" s="247">
        <f t="shared" si="43"/>
        <v>0</v>
      </c>
      <c r="Q123" s="247">
        <f t="shared" si="43"/>
        <v>0</v>
      </c>
      <c r="R123" s="247">
        <f t="shared" si="43"/>
        <v>0</v>
      </c>
      <c r="S123" s="247">
        <f t="shared" si="43"/>
        <v>0</v>
      </c>
      <c r="T123" s="247">
        <f t="shared" si="43"/>
        <v>0</v>
      </c>
      <c r="U123" s="247">
        <f t="shared" si="43"/>
        <v>0</v>
      </c>
      <c r="V123" s="247">
        <f t="shared" si="43"/>
        <v>0</v>
      </c>
      <c r="W123" s="247">
        <f t="shared" si="43"/>
        <v>0</v>
      </c>
      <c r="X123" s="247">
        <f t="shared" si="43"/>
        <v>0</v>
      </c>
      <c r="Y123" s="247">
        <f t="shared" si="43"/>
        <v>0</v>
      </c>
      <c r="Z123" s="247">
        <f t="shared" si="43"/>
        <v>0</v>
      </c>
      <c r="AA123" s="247">
        <f t="shared" si="43"/>
        <v>0</v>
      </c>
      <c r="AB123" s="247">
        <f t="shared" si="43"/>
        <v>0</v>
      </c>
      <c r="AC123" s="247">
        <f t="shared" si="43"/>
        <v>0</v>
      </c>
      <c r="AD123" s="247">
        <f t="shared" si="43"/>
        <v>0</v>
      </c>
      <c r="AE123" s="247">
        <f t="shared" si="43"/>
        <v>0</v>
      </c>
      <c r="AF123" s="247">
        <f t="shared" si="43"/>
        <v>0</v>
      </c>
      <c r="AG123" s="228">
        <f t="shared" si="41"/>
        <v>0</v>
      </c>
      <c r="AH123" s="229"/>
    </row>
    <row r="124">
      <c r="A124" s="250" t="s">
        <v>363</v>
      </c>
      <c r="B124" s="247">
        <f t="shared" ref="B124:AF124" si="44">B79-B156</f>
        <v>0</v>
      </c>
      <c r="C124" s="247">
        <f t="shared" si="44"/>
        <v>0</v>
      </c>
      <c r="D124" s="247">
        <f t="shared" si="44"/>
        <v>0</v>
      </c>
      <c r="E124" s="247">
        <f t="shared" si="44"/>
        <v>0</v>
      </c>
      <c r="F124" s="247">
        <f t="shared" si="44"/>
        <v>0</v>
      </c>
      <c r="G124" s="247">
        <f t="shared" si="44"/>
        <v>0</v>
      </c>
      <c r="H124" s="247">
        <f t="shared" si="44"/>
        <v>0</v>
      </c>
      <c r="I124" s="247">
        <f t="shared" si="44"/>
        <v>0</v>
      </c>
      <c r="J124" s="247">
        <f t="shared" si="44"/>
        <v>0</v>
      </c>
      <c r="K124" s="247">
        <f t="shared" si="44"/>
        <v>0</v>
      </c>
      <c r="L124" s="247">
        <f t="shared" si="44"/>
        <v>0</v>
      </c>
      <c r="M124" s="247">
        <f t="shared" si="44"/>
        <v>0</v>
      </c>
      <c r="N124" s="247">
        <f t="shared" si="44"/>
        <v>0</v>
      </c>
      <c r="O124" s="247">
        <f t="shared" si="44"/>
        <v>0</v>
      </c>
      <c r="P124" s="247">
        <f t="shared" si="44"/>
        <v>0</v>
      </c>
      <c r="Q124" s="247">
        <f t="shared" si="44"/>
        <v>0</v>
      </c>
      <c r="R124" s="247">
        <f t="shared" si="44"/>
        <v>0</v>
      </c>
      <c r="S124" s="247">
        <f t="shared" si="44"/>
        <v>0</v>
      </c>
      <c r="T124" s="247">
        <f t="shared" si="44"/>
        <v>0</v>
      </c>
      <c r="U124" s="247">
        <f t="shared" si="44"/>
        <v>0</v>
      </c>
      <c r="V124" s="247">
        <f t="shared" si="44"/>
        <v>0</v>
      </c>
      <c r="W124" s="247">
        <f t="shared" si="44"/>
        <v>0</v>
      </c>
      <c r="X124" s="247">
        <f t="shared" si="44"/>
        <v>0</v>
      </c>
      <c r="Y124" s="247">
        <f t="shared" si="44"/>
        <v>0</v>
      </c>
      <c r="Z124" s="247">
        <f t="shared" si="44"/>
        <v>0</v>
      </c>
      <c r="AA124" s="247">
        <f t="shared" si="44"/>
        <v>0</v>
      </c>
      <c r="AB124" s="247">
        <f t="shared" si="44"/>
        <v>0</v>
      </c>
      <c r="AC124" s="247">
        <f t="shared" si="44"/>
        <v>0</v>
      </c>
      <c r="AD124" s="247">
        <f t="shared" si="44"/>
        <v>0</v>
      </c>
      <c r="AE124" s="247">
        <f t="shared" si="44"/>
        <v>0</v>
      </c>
      <c r="AF124" s="247">
        <f t="shared" si="44"/>
        <v>0</v>
      </c>
      <c r="AG124" s="228">
        <f t="shared" si="41"/>
        <v>0</v>
      </c>
      <c r="AH124" s="229"/>
    </row>
    <row r="125">
      <c r="A125" s="250" t="s">
        <v>364</v>
      </c>
      <c r="B125" s="247">
        <f t="shared" ref="B125:AF125" si="45">B80-B157</f>
        <v>0</v>
      </c>
      <c r="C125" s="247">
        <f t="shared" si="45"/>
        <v>0</v>
      </c>
      <c r="D125" s="247">
        <f t="shared" si="45"/>
        <v>1</v>
      </c>
      <c r="E125" s="247">
        <f t="shared" si="45"/>
        <v>0</v>
      </c>
      <c r="F125" s="247">
        <f t="shared" si="45"/>
        <v>0</v>
      </c>
      <c r="G125" s="247">
        <f t="shared" si="45"/>
        <v>0</v>
      </c>
      <c r="H125" s="247">
        <f t="shared" si="45"/>
        <v>0</v>
      </c>
      <c r="I125" s="247">
        <f t="shared" si="45"/>
        <v>0</v>
      </c>
      <c r="J125" s="247">
        <f t="shared" si="45"/>
        <v>0</v>
      </c>
      <c r="K125" s="247">
        <f t="shared" si="45"/>
        <v>0</v>
      </c>
      <c r="L125" s="247">
        <f t="shared" si="45"/>
        <v>2</v>
      </c>
      <c r="M125" s="247">
        <f t="shared" si="45"/>
        <v>0</v>
      </c>
      <c r="N125" s="247">
        <f t="shared" si="45"/>
        <v>0</v>
      </c>
      <c r="O125" s="247">
        <f t="shared" si="45"/>
        <v>1</v>
      </c>
      <c r="P125" s="247">
        <f t="shared" si="45"/>
        <v>0</v>
      </c>
      <c r="Q125" s="247">
        <f t="shared" si="45"/>
        <v>0</v>
      </c>
      <c r="R125" s="247">
        <f t="shared" si="45"/>
        <v>1</v>
      </c>
      <c r="S125" s="247">
        <f t="shared" si="45"/>
        <v>0</v>
      </c>
      <c r="T125" s="247">
        <f t="shared" si="45"/>
        <v>0</v>
      </c>
      <c r="U125" s="247">
        <f t="shared" si="45"/>
        <v>0</v>
      </c>
      <c r="V125" s="247">
        <f t="shared" si="45"/>
        <v>1</v>
      </c>
      <c r="W125" s="247">
        <f t="shared" si="45"/>
        <v>0</v>
      </c>
      <c r="X125" s="247">
        <f t="shared" si="45"/>
        <v>0</v>
      </c>
      <c r="Y125" s="247">
        <f t="shared" si="45"/>
        <v>0</v>
      </c>
      <c r="Z125" s="247">
        <f t="shared" si="45"/>
        <v>0</v>
      </c>
      <c r="AA125" s="247">
        <f t="shared" si="45"/>
        <v>0</v>
      </c>
      <c r="AB125" s="247">
        <f t="shared" si="45"/>
        <v>0</v>
      </c>
      <c r="AC125" s="247">
        <f t="shared" si="45"/>
        <v>0</v>
      </c>
      <c r="AD125" s="247">
        <f t="shared" si="45"/>
        <v>0</v>
      </c>
      <c r="AE125" s="247">
        <f t="shared" si="45"/>
        <v>0</v>
      </c>
      <c r="AF125" s="247">
        <f t="shared" si="45"/>
        <v>1</v>
      </c>
      <c r="AG125" s="228">
        <f t="shared" si="41"/>
        <v>7</v>
      </c>
      <c r="AH125" s="229"/>
    </row>
    <row r="126">
      <c r="A126" s="250" t="s">
        <v>365</v>
      </c>
      <c r="B126" s="247">
        <f t="shared" ref="B126:AF126" si="46">B81-B158</f>
        <v>15</v>
      </c>
      <c r="C126" s="247">
        <f t="shared" si="46"/>
        <v>6</v>
      </c>
      <c r="D126" s="247">
        <f t="shared" si="46"/>
        <v>7</v>
      </c>
      <c r="E126" s="247">
        <f t="shared" si="46"/>
        <v>10</v>
      </c>
      <c r="F126" s="247">
        <f t="shared" si="46"/>
        <v>8</v>
      </c>
      <c r="G126" s="247">
        <f t="shared" si="46"/>
        <v>12</v>
      </c>
      <c r="H126" s="247">
        <f t="shared" si="46"/>
        <v>10</v>
      </c>
      <c r="I126" s="247">
        <f t="shared" si="46"/>
        <v>14</v>
      </c>
      <c r="J126" s="247">
        <f t="shared" si="46"/>
        <v>9</v>
      </c>
      <c r="K126" s="247">
        <f t="shared" si="46"/>
        <v>8</v>
      </c>
      <c r="L126" s="247">
        <f t="shared" si="46"/>
        <v>5</v>
      </c>
      <c r="M126" s="247">
        <f t="shared" si="46"/>
        <v>15</v>
      </c>
      <c r="N126" s="247">
        <f t="shared" si="46"/>
        <v>8</v>
      </c>
      <c r="O126" s="247">
        <f t="shared" si="46"/>
        <v>7</v>
      </c>
      <c r="P126" s="247">
        <f t="shared" si="46"/>
        <v>7</v>
      </c>
      <c r="Q126" s="247">
        <f t="shared" si="46"/>
        <v>6</v>
      </c>
      <c r="R126" s="247">
        <f t="shared" si="46"/>
        <v>10</v>
      </c>
      <c r="S126" s="247">
        <f t="shared" si="46"/>
        <v>14</v>
      </c>
      <c r="T126" s="247">
        <f t="shared" si="46"/>
        <v>17</v>
      </c>
      <c r="U126" s="247">
        <f t="shared" si="46"/>
        <v>11</v>
      </c>
      <c r="V126" s="247">
        <f t="shared" si="46"/>
        <v>11</v>
      </c>
      <c r="W126" s="247">
        <f t="shared" si="46"/>
        <v>15</v>
      </c>
      <c r="X126" s="247">
        <f t="shared" si="46"/>
        <v>6</v>
      </c>
      <c r="Y126" s="247">
        <f t="shared" si="46"/>
        <v>10</v>
      </c>
      <c r="Z126" s="247">
        <f t="shared" si="46"/>
        <v>11</v>
      </c>
      <c r="AA126" s="247">
        <f t="shared" si="46"/>
        <v>14</v>
      </c>
      <c r="AB126" s="247">
        <f t="shared" si="46"/>
        <v>12</v>
      </c>
      <c r="AC126" s="247">
        <f t="shared" si="46"/>
        <v>13</v>
      </c>
      <c r="AD126" s="247">
        <f t="shared" si="46"/>
        <v>8</v>
      </c>
      <c r="AE126" s="247">
        <f t="shared" si="46"/>
        <v>4</v>
      </c>
      <c r="AF126" s="247">
        <f t="shared" si="46"/>
        <v>11</v>
      </c>
      <c r="AG126" s="228">
        <f t="shared" si="41"/>
        <v>314</v>
      </c>
      <c r="AH126" s="229"/>
    </row>
    <row r="127">
      <c r="A127" s="250" t="s">
        <v>366</v>
      </c>
      <c r="B127" s="247">
        <f t="shared" ref="B127:AF127" si="47">B82-B159</f>
        <v>0</v>
      </c>
      <c r="C127" s="247">
        <f t="shared" si="47"/>
        <v>0</v>
      </c>
      <c r="D127" s="247">
        <f t="shared" si="47"/>
        <v>0</v>
      </c>
      <c r="E127" s="247">
        <f t="shared" si="47"/>
        <v>1</v>
      </c>
      <c r="F127" s="247">
        <f t="shared" si="47"/>
        <v>0</v>
      </c>
      <c r="G127" s="247">
        <f t="shared" si="47"/>
        <v>0</v>
      </c>
      <c r="H127" s="247">
        <f t="shared" si="47"/>
        <v>2</v>
      </c>
      <c r="I127" s="247">
        <f t="shared" si="47"/>
        <v>1</v>
      </c>
      <c r="J127" s="247">
        <f t="shared" si="47"/>
        <v>0</v>
      </c>
      <c r="K127" s="247">
        <f t="shared" si="47"/>
        <v>0</v>
      </c>
      <c r="L127" s="247">
        <f t="shared" si="47"/>
        <v>1</v>
      </c>
      <c r="M127" s="247">
        <f t="shared" si="47"/>
        <v>1</v>
      </c>
      <c r="N127" s="247">
        <f t="shared" si="47"/>
        <v>0</v>
      </c>
      <c r="O127" s="247">
        <f t="shared" si="47"/>
        <v>1</v>
      </c>
      <c r="P127" s="247">
        <f t="shared" si="47"/>
        <v>0</v>
      </c>
      <c r="Q127" s="247">
        <f t="shared" si="47"/>
        <v>0</v>
      </c>
      <c r="R127" s="247">
        <f t="shared" si="47"/>
        <v>0</v>
      </c>
      <c r="S127" s="247">
        <f t="shared" si="47"/>
        <v>0</v>
      </c>
      <c r="T127" s="247">
        <f t="shared" si="47"/>
        <v>1</v>
      </c>
      <c r="U127" s="247">
        <f t="shared" si="47"/>
        <v>0</v>
      </c>
      <c r="V127" s="247">
        <f t="shared" si="47"/>
        <v>1</v>
      </c>
      <c r="W127" s="247">
        <f t="shared" si="47"/>
        <v>0</v>
      </c>
      <c r="X127" s="247">
        <f t="shared" si="47"/>
        <v>1</v>
      </c>
      <c r="Y127" s="247">
        <f t="shared" si="47"/>
        <v>0</v>
      </c>
      <c r="Z127" s="247">
        <f t="shared" si="47"/>
        <v>0</v>
      </c>
      <c r="AA127" s="247">
        <f t="shared" si="47"/>
        <v>0</v>
      </c>
      <c r="AB127" s="247">
        <f t="shared" si="47"/>
        <v>0</v>
      </c>
      <c r="AC127" s="247">
        <f t="shared" si="47"/>
        <v>0</v>
      </c>
      <c r="AD127" s="247">
        <f t="shared" si="47"/>
        <v>0</v>
      </c>
      <c r="AE127" s="247">
        <f t="shared" si="47"/>
        <v>0</v>
      </c>
      <c r="AF127" s="247">
        <f t="shared" si="47"/>
        <v>0</v>
      </c>
      <c r="AG127" s="228">
        <f t="shared" si="41"/>
        <v>10</v>
      </c>
      <c r="AH127" s="229"/>
    </row>
    <row r="128">
      <c r="A128" s="250" t="s">
        <v>367</v>
      </c>
      <c r="B128" s="247">
        <f t="shared" ref="B128:AF128" si="48">B83-B160</f>
        <v>0</v>
      </c>
      <c r="C128" s="247">
        <f t="shared" si="48"/>
        <v>0</v>
      </c>
      <c r="D128" s="247">
        <f t="shared" si="48"/>
        <v>0</v>
      </c>
      <c r="E128" s="247">
        <f t="shared" si="48"/>
        <v>0</v>
      </c>
      <c r="F128" s="247">
        <f t="shared" si="48"/>
        <v>0</v>
      </c>
      <c r="G128" s="247">
        <f t="shared" si="48"/>
        <v>0</v>
      </c>
      <c r="H128" s="247">
        <f t="shared" si="48"/>
        <v>0</v>
      </c>
      <c r="I128" s="247">
        <f t="shared" si="48"/>
        <v>0</v>
      </c>
      <c r="J128" s="247">
        <f t="shared" si="48"/>
        <v>0</v>
      </c>
      <c r="K128" s="247">
        <f t="shared" si="48"/>
        <v>0</v>
      </c>
      <c r="L128" s="247">
        <f t="shared" si="48"/>
        <v>0</v>
      </c>
      <c r="M128" s="247">
        <f t="shared" si="48"/>
        <v>0</v>
      </c>
      <c r="N128" s="247">
        <f t="shared" si="48"/>
        <v>0</v>
      </c>
      <c r="O128" s="247">
        <f t="shared" si="48"/>
        <v>0</v>
      </c>
      <c r="P128" s="247">
        <f t="shared" si="48"/>
        <v>0</v>
      </c>
      <c r="Q128" s="247">
        <f t="shared" si="48"/>
        <v>0</v>
      </c>
      <c r="R128" s="247">
        <f t="shared" si="48"/>
        <v>0</v>
      </c>
      <c r="S128" s="247">
        <f t="shared" si="48"/>
        <v>0</v>
      </c>
      <c r="T128" s="247">
        <f t="shared" si="48"/>
        <v>0</v>
      </c>
      <c r="U128" s="247">
        <f t="shared" si="48"/>
        <v>0</v>
      </c>
      <c r="V128" s="247">
        <f t="shared" si="48"/>
        <v>0</v>
      </c>
      <c r="W128" s="247">
        <f t="shared" si="48"/>
        <v>0</v>
      </c>
      <c r="X128" s="247">
        <f t="shared" si="48"/>
        <v>0</v>
      </c>
      <c r="Y128" s="247">
        <f t="shared" si="48"/>
        <v>0</v>
      </c>
      <c r="Z128" s="247">
        <f t="shared" si="48"/>
        <v>0</v>
      </c>
      <c r="AA128" s="247">
        <f t="shared" si="48"/>
        <v>0</v>
      </c>
      <c r="AB128" s="247">
        <f t="shared" si="48"/>
        <v>0</v>
      </c>
      <c r="AC128" s="247">
        <f t="shared" si="48"/>
        <v>0</v>
      </c>
      <c r="AD128" s="247">
        <f t="shared" si="48"/>
        <v>0</v>
      </c>
      <c r="AE128" s="247">
        <f t="shared" si="48"/>
        <v>0</v>
      </c>
      <c r="AF128" s="247">
        <f t="shared" si="48"/>
        <v>0</v>
      </c>
      <c r="AG128" s="228">
        <f t="shared" si="41"/>
        <v>0</v>
      </c>
      <c r="AH128" s="229"/>
    </row>
    <row r="129">
      <c r="A129" s="250" t="s">
        <v>368</v>
      </c>
      <c r="B129" s="247">
        <f t="shared" ref="B129:AF129" si="49">B84-B161</f>
        <v>0</v>
      </c>
      <c r="C129" s="247">
        <f t="shared" si="49"/>
        <v>0</v>
      </c>
      <c r="D129" s="247">
        <f t="shared" si="49"/>
        <v>0</v>
      </c>
      <c r="E129" s="247">
        <f t="shared" si="49"/>
        <v>0</v>
      </c>
      <c r="F129" s="247">
        <f t="shared" si="49"/>
        <v>0</v>
      </c>
      <c r="G129" s="247">
        <f t="shared" si="49"/>
        <v>0</v>
      </c>
      <c r="H129" s="247">
        <f t="shared" si="49"/>
        <v>0</v>
      </c>
      <c r="I129" s="247">
        <f t="shared" si="49"/>
        <v>0</v>
      </c>
      <c r="J129" s="247">
        <f t="shared" si="49"/>
        <v>0</v>
      </c>
      <c r="K129" s="247">
        <f t="shared" si="49"/>
        <v>0</v>
      </c>
      <c r="L129" s="247">
        <f t="shared" si="49"/>
        <v>0</v>
      </c>
      <c r="M129" s="247">
        <f t="shared" si="49"/>
        <v>0</v>
      </c>
      <c r="N129" s="247">
        <f t="shared" si="49"/>
        <v>0</v>
      </c>
      <c r="O129" s="247">
        <f t="shared" si="49"/>
        <v>0</v>
      </c>
      <c r="P129" s="247">
        <f t="shared" si="49"/>
        <v>0</v>
      </c>
      <c r="Q129" s="247">
        <f t="shared" si="49"/>
        <v>0</v>
      </c>
      <c r="R129" s="247">
        <f t="shared" si="49"/>
        <v>0</v>
      </c>
      <c r="S129" s="247">
        <f t="shared" si="49"/>
        <v>0</v>
      </c>
      <c r="T129" s="247">
        <f t="shared" si="49"/>
        <v>0</v>
      </c>
      <c r="U129" s="247">
        <f t="shared" si="49"/>
        <v>0</v>
      </c>
      <c r="V129" s="247">
        <f t="shared" si="49"/>
        <v>1</v>
      </c>
      <c r="W129" s="247">
        <f t="shared" si="49"/>
        <v>0</v>
      </c>
      <c r="X129" s="247">
        <f t="shared" si="49"/>
        <v>0</v>
      </c>
      <c r="Y129" s="247">
        <f t="shared" si="49"/>
        <v>0</v>
      </c>
      <c r="Z129" s="247">
        <f t="shared" si="49"/>
        <v>0</v>
      </c>
      <c r="AA129" s="247">
        <f t="shared" si="49"/>
        <v>0</v>
      </c>
      <c r="AB129" s="247">
        <f t="shared" si="49"/>
        <v>0</v>
      </c>
      <c r="AC129" s="247">
        <f t="shared" si="49"/>
        <v>0</v>
      </c>
      <c r="AD129" s="247">
        <f t="shared" si="49"/>
        <v>1</v>
      </c>
      <c r="AE129" s="247">
        <f t="shared" si="49"/>
        <v>0</v>
      </c>
      <c r="AF129" s="247">
        <f t="shared" si="49"/>
        <v>0</v>
      </c>
      <c r="AG129" s="228">
        <f t="shared" si="41"/>
        <v>2</v>
      </c>
      <c r="AH129" s="229"/>
    </row>
    <row r="130">
      <c r="A130" s="250" t="s">
        <v>338</v>
      </c>
      <c r="B130" s="247">
        <f t="shared" ref="B130:AF130" si="50">B85-B162</f>
        <v>0</v>
      </c>
      <c r="C130" s="247">
        <f t="shared" si="50"/>
        <v>1</v>
      </c>
      <c r="D130" s="247">
        <f t="shared" si="50"/>
        <v>0</v>
      </c>
      <c r="E130" s="247">
        <f t="shared" si="50"/>
        <v>0</v>
      </c>
      <c r="F130" s="247">
        <f t="shared" si="50"/>
        <v>0</v>
      </c>
      <c r="G130" s="247">
        <f t="shared" si="50"/>
        <v>0</v>
      </c>
      <c r="H130" s="247">
        <f t="shared" si="50"/>
        <v>0</v>
      </c>
      <c r="I130" s="247">
        <f t="shared" si="50"/>
        <v>0</v>
      </c>
      <c r="J130" s="247">
        <f t="shared" si="50"/>
        <v>0</v>
      </c>
      <c r="K130" s="247">
        <f t="shared" si="50"/>
        <v>0</v>
      </c>
      <c r="L130" s="247">
        <f t="shared" si="50"/>
        <v>1</v>
      </c>
      <c r="M130" s="247">
        <f t="shared" si="50"/>
        <v>1</v>
      </c>
      <c r="N130" s="247">
        <f t="shared" si="50"/>
        <v>0</v>
      </c>
      <c r="O130" s="247">
        <f t="shared" si="50"/>
        <v>0</v>
      </c>
      <c r="P130" s="247">
        <f t="shared" si="50"/>
        <v>0</v>
      </c>
      <c r="Q130" s="247">
        <f t="shared" si="50"/>
        <v>0</v>
      </c>
      <c r="R130" s="247">
        <f t="shared" si="50"/>
        <v>1</v>
      </c>
      <c r="S130" s="247">
        <f t="shared" si="50"/>
        <v>1</v>
      </c>
      <c r="T130" s="247">
        <f t="shared" si="50"/>
        <v>0</v>
      </c>
      <c r="U130" s="247">
        <f t="shared" si="50"/>
        <v>0</v>
      </c>
      <c r="V130" s="247">
        <f t="shared" si="50"/>
        <v>1</v>
      </c>
      <c r="W130" s="247">
        <f t="shared" si="50"/>
        <v>1</v>
      </c>
      <c r="X130" s="247">
        <f t="shared" si="50"/>
        <v>2</v>
      </c>
      <c r="Y130" s="247">
        <f t="shared" si="50"/>
        <v>1</v>
      </c>
      <c r="Z130" s="247">
        <f t="shared" si="50"/>
        <v>1</v>
      </c>
      <c r="AA130" s="247">
        <f t="shared" si="50"/>
        <v>1</v>
      </c>
      <c r="AB130" s="247">
        <f t="shared" si="50"/>
        <v>0</v>
      </c>
      <c r="AC130" s="247">
        <f t="shared" si="50"/>
        <v>0</v>
      </c>
      <c r="AD130" s="247">
        <f t="shared" si="50"/>
        <v>0</v>
      </c>
      <c r="AE130" s="247">
        <f t="shared" si="50"/>
        <v>0</v>
      </c>
      <c r="AF130" s="247">
        <f t="shared" si="50"/>
        <v>0</v>
      </c>
      <c r="AG130" s="228"/>
      <c r="AH130" s="229"/>
    </row>
    <row r="131">
      <c r="A131" s="250" t="s">
        <v>297</v>
      </c>
      <c r="B131" s="247">
        <f t="shared" ref="B131:AF131" si="51">B86-B163</f>
        <v>0</v>
      </c>
      <c r="C131" s="247">
        <f t="shared" si="51"/>
        <v>0</v>
      </c>
      <c r="D131" s="247">
        <f t="shared" si="51"/>
        <v>0</v>
      </c>
      <c r="E131" s="247">
        <f t="shared" si="51"/>
        <v>0</v>
      </c>
      <c r="F131" s="247">
        <f t="shared" si="51"/>
        <v>0</v>
      </c>
      <c r="G131" s="247">
        <f t="shared" si="51"/>
        <v>0</v>
      </c>
      <c r="H131" s="247">
        <f t="shared" si="51"/>
        <v>0</v>
      </c>
      <c r="I131" s="247">
        <f t="shared" si="51"/>
        <v>0</v>
      </c>
      <c r="J131" s="247">
        <f t="shared" si="51"/>
        <v>0</v>
      </c>
      <c r="K131" s="247">
        <f t="shared" si="51"/>
        <v>0</v>
      </c>
      <c r="L131" s="247">
        <f t="shared" si="51"/>
        <v>0</v>
      </c>
      <c r="M131" s="247">
        <f t="shared" si="51"/>
        <v>0</v>
      </c>
      <c r="N131" s="247">
        <f t="shared" si="51"/>
        <v>0</v>
      </c>
      <c r="O131" s="247">
        <f t="shared" si="51"/>
        <v>0</v>
      </c>
      <c r="P131" s="247">
        <f t="shared" si="51"/>
        <v>0</v>
      </c>
      <c r="Q131" s="247">
        <f t="shared" si="51"/>
        <v>0</v>
      </c>
      <c r="R131" s="247">
        <f t="shared" si="51"/>
        <v>0</v>
      </c>
      <c r="S131" s="247">
        <f t="shared" si="51"/>
        <v>0</v>
      </c>
      <c r="T131" s="247">
        <f t="shared" si="51"/>
        <v>0</v>
      </c>
      <c r="U131" s="247">
        <f t="shared" si="51"/>
        <v>0</v>
      </c>
      <c r="V131" s="247">
        <f t="shared" si="51"/>
        <v>0</v>
      </c>
      <c r="W131" s="247">
        <f t="shared" si="51"/>
        <v>0</v>
      </c>
      <c r="X131" s="247">
        <f t="shared" si="51"/>
        <v>0</v>
      </c>
      <c r="Y131" s="247">
        <f t="shared" si="51"/>
        <v>0</v>
      </c>
      <c r="Z131" s="247">
        <f t="shared" si="51"/>
        <v>0</v>
      </c>
      <c r="AA131" s="247">
        <f t="shared" si="51"/>
        <v>0</v>
      </c>
      <c r="AB131" s="247">
        <f t="shared" si="51"/>
        <v>0</v>
      </c>
      <c r="AC131" s="247">
        <f t="shared" si="51"/>
        <v>0</v>
      </c>
      <c r="AD131" s="247">
        <f t="shared" si="51"/>
        <v>0</v>
      </c>
      <c r="AE131" s="247">
        <f t="shared" si="51"/>
        <v>0</v>
      </c>
      <c r="AF131" s="247">
        <f t="shared" si="51"/>
        <v>0</v>
      </c>
      <c r="AG131" s="228">
        <f t="shared" ref="AG131:AG132" si="53">SUM(B131:AF131)</f>
        <v>0</v>
      </c>
      <c r="AH131" s="229"/>
    </row>
    <row r="132">
      <c r="A132" s="232" t="s">
        <v>298</v>
      </c>
      <c r="B132" s="248">
        <f t="shared" ref="B132:AF132" si="52">SUM(B120:B131)</f>
        <v>40</v>
      </c>
      <c r="C132" s="248">
        <f t="shared" si="52"/>
        <v>23</v>
      </c>
      <c r="D132" s="248">
        <f t="shared" si="52"/>
        <v>31</v>
      </c>
      <c r="E132" s="248">
        <f t="shared" si="52"/>
        <v>27</v>
      </c>
      <c r="F132" s="248">
        <f t="shared" si="52"/>
        <v>34</v>
      </c>
      <c r="G132" s="248">
        <f t="shared" si="52"/>
        <v>31</v>
      </c>
      <c r="H132" s="248">
        <f t="shared" si="52"/>
        <v>30</v>
      </c>
      <c r="I132" s="248">
        <f t="shared" si="52"/>
        <v>34</v>
      </c>
      <c r="J132" s="248">
        <f t="shared" si="52"/>
        <v>26</v>
      </c>
      <c r="K132" s="248">
        <f t="shared" si="52"/>
        <v>26</v>
      </c>
      <c r="L132" s="248">
        <f t="shared" si="52"/>
        <v>24</v>
      </c>
      <c r="M132" s="248">
        <f t="shared" si="52"/>
        <v>46</v>
      </c>
      <c r="N132" s="248">
        <f t="shared" si="52"/>
        <v>28</v>
      </c>
      <c r="O132" s="248">
        <f t="shared" si="52"/>
        <v>24</v>
      </c>
      <c r="P132" s="248">
        <f t="shared" si="52"/>
        <v>27</v>
      </c>
      <c r="Q132" s="248">
        <f t="shared" si="52"/>
        <v>27</v>
      </c>
      <c r="R132" s="248">
        <f t="shared" si="52"/>
        <v>37</v>
      </c>
      <c r="S132" s="248">
        <f t="shared" si="52"/>
        <v>45</v>
      </c>
      <c r="T132" s="248">
        <f t="shared" si="52"/>
        <v>54</v>
      </c>
      <c r="U132" s="248">
        <f t="shared" si="52"/>
        <v>33</v>
      </c>
      <c r="V132" s="248">
        <f t="shared" si="52"/>
        <v>46</v>
      </c>
      <c r="W132" s="248">
        <f t="shared" si="52"/>
        <v>58</v>
      </c>
      <c r="X132" s="248">
        <f t="shared" si="52"/>
        <v>37</v>
      </c>
      <c r="Y132" s="248">
        <f t="shared" si="52"/>
        <v>28</v>
      </c>
      <c r="Z132" s="248">
        <f t="shared" si="52"/>
        <v>38</v>
      </c>
      <c r="AA132" s="248">
        <f t="shared" si="52"/>
        <v>38</v>
      </c>
      <c r="AB132" s="248">
        <f t="shared" si="52"/>
        <v>39</v>
      </c>
      <c r="AC132" s="248">
        <f t="shared" si="52"/>
        <v>33</v>
      </c>
      <c r="AD132" s="248">
        <f t="shared" si="52"/>
        <v>30</v>
      </c>
      <c r="AE132" s="248">
        <f t="shared" si="52"/>
        <v>15</v>
      </c>
      <c r="AF132" s="248">
        <f t="shared" si="52"/>
        <v>34</v>
      </c>
      <c r="AG132" s="228">
        <f t="shared" si="53"/>
        <v>1043</v>
      </c>
      <c r="AH132" s="229"/>
    </row>
    <row r="133">
      <c r="A133" s="160"/>
      <c r="AG133" s="228"/>
      <c r="AH133" s="229"/>
    </row>
    <row r="134">
      <c r="A134" s="221" t="s">
        <v>369</v>
      </c>
      <c r="B134" s="246"/>
      <c r="C134" s="246"/>
      <c r="D134" s="246"/>
      <c r="E134" s="246"/>
      <c r="F134" s="246"/>
      <c r="G134" s="246"/>
      <c r="H134" s="246"/>
      <c r="I134" s="246"/>
      <c r="J134" s="246"/>
      <c r="K134" s="246"/>
      <c r="L134" s="246"/>
      <c r="M134" s="246"/>
      <c r="N134" s="246"/>
      <c r="O134" s="246"/>
      <c r="P134" s="246"/>
      <c r="Q134" s="246"/>
      <c r="R134" s="246"/>
      <c r="S134" s="246"/>
      <c r="T134" s="246"/>
      <c r="U134" s="246"/>
      <c r="V134" s="246"/>
      <c r="W134" s="246"/>
      <c r="X134" s="246"/>
      <c r="Y134" s="246"/>
      <c r="Z134" s="246"/>
      <c r="AA134" s="246"/>
      <c r="AB134" s="246"/>
      <c r="AC134" s="246"/>
      <c r="AD134" s="246"/>
      <c r="AE134" s="246"/>
      <c r="AF134" s="246"/>
      <c r="AG134" s="228"/>
      <c r="AH134" s="229"/>
    </row>
    <row r="135">
      <c r="A135" s="230" t="s">
        <v>370</v>
      </c>
      <c r="B135" s="231">
        <f>'DTC US&amp;CA - P&amp;L'!B103+'DTC EU - P&amp;L'!B96</f>
        <v>0</v>
      </c>
      <c r="C135" s="231">
        <f>'DTC US&amp;CA - P&amp;L'!C103+'DTC EU - P&amp;L'!C96</f>
        <v>0</v>
      </c>
      <c r="D135" s="231">
        <f>'DTC US&amp;CA - P&amp;L'!D103+'DTC EU - P&amp;L'!D96</f>
        <v>0</v>
      </c>
      <c r="E135" s="231">
        <f>'DTC US&amp;CA - P&amp;L'!E103+'DTC EU - P&amp;L'!E96</f>
        <v>0</v>
      </c>
      <c r="F135" s="231">
        <f>'DTC US&amp;CA - P&amp;L'!F103+'DTC EU - P&amp;L'!F96</f>
        <v>0</v>
      </c>
      <c r="G135" s="231">
        <f>'DTC US&amp;CA - P&amp;L'!G103+'DTC EU - P&amp;L'!G96</f>
        <v>0</v>
      </c>
      <c r="H135" s="231">
        <f>'DTC US&amp;CA - P&amp;L'!H103+'DTC EU - P&amp;L'!H96</f>
        <v>0</v>
      </c>
      <c r="I135" s="231">
        <f>'DTC US&amp;CA - P&amp;L'!I103+'DTC EU - P&amp;L'!I96</f>
        <v>0</v>
      </c>
      <c r="J135" s="231">
        <f>'DTC US&amp;CA - P&amp;L'!J103+'DTC EU - P&amp;L'!J96</f>
        <v>0</v>
      </c>
      <c r="K135" s="231">
        <f>'DTC US&amp;CA - P&amp;L'!K103+'DTC EU - P&amp;L'!K96</f>
        <v>0</v>
      </c>
      <c r="L135" s="231">
        <f>'DTC US&amp;CA - P&amp;L'!L103+'DTC EU - P&amp;L'!L96</f>
        <v>0</v>
      </c>
      <c r="M135" s="231">
        <f>'DTC US&amp;CA - P&amp;L'!M103+'DTC EU - P&amp;L'!M96</f>
        <v>0</v>
      </c>
      <c r="N135" s="231">
        <f>'DTC US&amp;CA - P&amp;L'!N103+'DTC EU - P&amp;L'!N96</f>
        <v>0</v>
      </c>
      <c r="O135" s="231">
        <f>'DTC US&amp;CA - P&amp;L'!O103+'DTC EU - P&amp;L'!O96</f>
        <v>0</v>
      </c>
      <c r="P135" s="231">
        <f>'DTC US&amp;CA - P&amp;L'!P103+'DTC EU - P&amp;L'!P96</f>
        <v>0</v>
      </c>
      <c r="Q135" s="231">
        <f>'DTC US&amp;CA - P&amp;L'!Q103+'DTC EU - P&amp;L'!Q96</f>
        <v>0</v>
      </c>
      <c r="R135" s="231">
        <f>'DTC US&amp;CA - P&amp;L'!R103+'DTC EU - P&amp;L'!R96</f>
        <v>0</v>
      </c>
      <c r="S135" s="231">
        <f>'DTC US&amp;CA - P&amp;L'!S103+'DTC EU - P&amp;L'!S96</f>
        <v>0</v>
      </c>
      <c r="T135" s="231">
        <f>'DTC US&amp;CA - P&amp;L'!T103+'DTC EU - P&amp;L'!T96</f>
        <v>0</v>
      </c>
      <c r="U135" s="231">
        <f>'DTC US&amp;CA - P&amp;L'!U103+'DTC EU - P&amp;L'!U96</f>
        <v>0</v>
      </c>
      <c r="V135" s="231">
        <f>'DTC US&amp;CA - P&amp;L'!V103+'DTC EU - P&amp;L'!V96</f>
        <v>0</v>
      </c>
      <c r="W135" s="231">
        <f>'DTC US&amp;CA - P&amp;L'!W103+'DTC EU - P&amp;L'!W96</f>
        <v>0</v>
      </c>
      <c r="X135" s="231">
        <f>'DTC US&amp;CA - P&amp;L'!X103+'DTC EU - P&amp;L'!X96</f>
        <v>0</v>
      </c>
      <c r="Y135" s="231">
        <f>'DTC US&amp;CA - P&amp;L'!Y103+'DTC EU - P&amp;L'!Y96</f>
        <v>0</v>
      </c>
      <c r="Z135" s="231">
        <f>'DTC US&amp;CA - P&amp;L'!Z103+'DTC EU - P&amp;L'!Z96</f>
        <v>0</v>
      </c>
      <c r="AA135" s="231">
        <f>'DTC US&amp;CA - P&amp;L'!AA103+'DTC EU - P&amp;L'!AA96</f>
        <v>0</v>
      </c>
      <c r="AB135" s="231">
        <f>'DTC US&amp;CA - P&amp;L'!AB103+'DTC EU - P&amp;L'!AB96</f>
        <v>0</v>
      </c>
      <c r="AC135" s="231">
        <f>'DTC US&amp;CA - P&amp;L'!AC103+'DTC EU - P&amp;L'!AC96</f>
        <v>0</v>
      </c>
      <c r="AD135" s="231">
        <f>'DTC US&amp;CA - P&amp;L'!AD103+'DTC EU - P&amp;L'!AD96</f>
        <v>0</v>
      </c>
      <c r="AE135" s="231">
        <f>'DTC US&amp;CA - P&amp;L'!AE103+'DTC EU - P&amp;L'!AE96</f>
        <v>0</v>
      </c>
      <c r="AF135" s="231">
        <f>'DTC US&amp;CA - P&amp;L'!AF103+'DTC EU - P&amp;L'!AF96</f>
        <v>0</v>
      </c>
      <c r="AG135" s="228">
        <f t="shared" ref="AG135:AG143" si="54">SUM(B135:AF135)</f>
        <v>0</v>
      </c>
      <c r="AH135" s="229"/>
    </row>
    <row r="136">
      <c r="A136" s="230" t="s">
        <v>371</v>
      </c>
      <c r="B136" s="231">
        <f>'DTC US&amp;CA - P&amp;L'!B104+'DTC EU - P&amp;L'!B97</f>
        <v>0</v>
      </c>
      <c r="C136" s="231">
        <f>'DTC US&amp;CA - P&amp;L'!C104+'DTC EU - P&amp;L'!C97</f>
        <v>0</v>
      </c>
      <c r="D136" s="231">
        <f>'DTC US&amp;CA - P&amp;L'!D104+'DTC EU - P&amp;L'!D97</f>
        <v>0</v>
      </c>
      <c r="E136" s="231">
        <f>'DTC US&amp;CA - P&amp;L'!E104+'DTC EU - P&amp;L'!E97</f>
        <v>0</v>
      </c>
      <c r="F136" s="231">
        <f>'DTC US&amp;CA - P&amp;L'!F104+'DTC EU - P&amp;L'!F97</f>
        <v>0</v>
      </c>
      <c r="G136" s="231">
        <f>'DTC US&amp;CA - P&amp;L'!G104+'DTC EU - P&amp;L'!G97</f>
        <v>0</v>
      </c>
      <c r="H136" s="231">
        <f>'DTC US&amp;CA - P&amp;L'!H104+'DTC EU - P&amp;L'!H97</f>
        <v>0</v>
      </c>
      <c r="I136" s="231">
        <f>'DTC US&amp;CA - P&amp;L'!I104+'DTC EU - P&amp;L'!I97</f>
        <v>0</v>
      </c>
      <c r="J136" s="231">
        <f>'DTC US&amp;CA - P&amp;L'!J104+'DTC EU - P&amp;L'!J97</f>
        <v>0</v>
      </c>
      <c r="K136" s="231">
        <f>'DTC US&amp;CA - P&amp;L'!K104+'DTC EU - P&amp;L'!K97</f>
        <v>0</v>
      </c>
      <c r="L136" s="231">
        <f>'DTC US&amp;CA - P&amp;L'!L104+'DTC EU - P&amp;L'!L97</f>
        <v>0</v>
      </c>
      <c r="M136" s="231">
        <f>'DTC US&amp;CA - P&amp;L'!M104+'DTC EU - P&amp;L'!M97</f>
        <v>0</v>
      </c>
      <c r="N136" s="231">
        <f>'DTC US&amp;CA - P&amp;L'!N104+'DTC EU - P&amp;L'!N97</f>
        <v>0</v>
      </c>
      <c r="O136" s="231">
        <f>'DTC US&amp;CA - P&amp;L'!O104+'DTC EU - P&amp;L'!O97</f>
        <v>0</v>
      </c>
      <c r="P136" s="231">
        <f>'DTC US&amp;CA - P&amp;L'!P104+'DTC EU - P&amp;L'!P97</f>
        <v>0</v>
      </c>
      <c r="Q136" s="231">
        <f>'DTC US&amp;CA - P&amp;L'!Q104+'DTC EU - P&amp;L'!Q97</f>
        <v>0</v>
      </c>
      <c r="R136" s="231">
        <f>'DTC US&amp;CA - P&amp;L'!R104+'DTC EU - P&amp;L'!R97</f>
        <v>0</v>
      </c>
      <c r="S136" s="231">
        <f>'DTC US&amp;CA - P&amp;L'!S104+'DTC EU - P&amp;L'!S97</f>
        <v>0</v>
      </c>
      <c r="T136" s="231">
        <f>'DTC US&amp;CA - P&amp;L'!T104+'DTC EU - P&amp;L'!T97</f>
        <v>0</v>
      </c>
      <c r="U136" s="231">
        <f>'DTC US&amp;CA - P&amp;L'!U104+'DTC EU - P&amp;L'!U97</f>
        <v>0</v>
      </c>
      <c r="V136" s="231">
        <f>'DTC US&amp;CA - P&amp;L'!V104+'DTC EU - P&amp;L'!V97</f>
        <v>0</v>
      </c>
      <c r="W136" s="231">
        <f>'DTC US&amp;CA - P&amp;L'!W104+'DTC EU - P&amp;L'!W97</f>
        <v>0</v>
      </c>
      <c r="X136" s="231">
        <f>'DTC US&amp;CA - P&amp;L'!X104+'DTC EU - P&amp;L'!X97</f>
        <v>0</v>
      </c>
      <c r="Y136" s="231">
        <f>'DTC US&amp;CA - P&amp;L'!Y104+'DTC EU - P&amp;L'!Y97</f>
        <v>0</v>
      </c>
      <c r="Z136" s="231">
        <f>'DTC US&amp;CA - P&amp;L'!Z104+'DTC EU - P&amp;L'!Z97</f>
        <v>0</v>
      </c>
      <c r="AA136" s="231">
        <f>'DTC US&amp;CA - P&amp;L'!AA104+'DTC EU - P&amp;L'!AA97</f>
        <v>0</v>
      </c>
      <c r="AB136" s="231">
        <f>'DTC US&amp;CA - P&amp;L'!AB104+'DTC EU - P&amp;L'!AB97</f>
        <v>0</v>
      </c>
      <c r="AC136" s="231">
        <f>'DTC US&amp;CA - P&amp;L'!AC104+'DTC EU - P&amp;L'!AC97</f>
        <v>0</v>
      </c>
      <c r="AD136" s="231">
        <f>'DTC US&amp;CA - P&amp;L'!AD104+'DTC EU - P&amp;L'!AD97</f>
        <v>0</v>
      </c>
      <c r="AE136" s="231">
        <f>'DTC US&amp;CA - P&amp;L'!AE104+'DTC EU - P&amp;L'!AE97</f>
        <v>0</v>
      </c>
      <c r="AF136" s="231">
        <f>'DTC US&amp;CA - P&amp;L'!AF104+'DTC EU - P&amp;L'!AF97</f>
        <v>0</v>
      </c>
      <c r="AG136" s="228">
        <f t="shared" si="54"/>
        <v>0</v>
      </c>
      <c r="AH136" s="229"/>
    </row>
    <row r="137">
      <c r="A137" s="230" t="s">
        <v>372</v>
      </c>
      <c r="B137" s="231">
        <f>'DTC US&amp;CA - P&amp;L'!B105+'DTC EU - P&amp;L'!B98</f>
        <v>0</v>
      </c>
      <c r="C137" s="231">
        <f>'DTC US&amp;CA - P&amp;L'!C105+'DTC EU - P&amp;L'!C98</f>
        <v>0</v>
      </c>
      <c r="D137" s="231">
        <f>'DTC US&amp;CA - P&amp;L'!D105+'DTC EU - P&amp;L'!D98</f>
        <v>0</v>
      </c>
      <c r="E137" s="231">
        <f>'DTC US&amp;CA - P&amp;L'!E105+'DTC EU - P&amp;L'!E98</f>
        <v>0</v>
      </c>
      <c r="F137" s="231">
        <f>'DTC US&amp;CA - P&amp;L'!F105+'DTC EU - P&amp;L'!F98</f>
        <v>0</v>
      </c>
      <c r="G137" s="231">
        <f>'DTC US&amp;CA - P&amp;L'!G105+'DTC EU - P&amp;L'!G98</f>
        <v>0</v>
      </c>
      <c r="H137" s="231">
        <f>'DTC US&amp;CA - P&amp;L'!H105+'DTC EU - P&amp;L'!H98</f>
        <v>0</v>
      </c>
      <c r="I137" s="231">
        <f>'DTC US&amp;CA - P&amp;L'!I105+'DTC EU - P&amp;L'!I98</f>
        <v>0</v>
      </c>
      <c r="J137" s="231">
        <f>'DTC US&amp;CA - P&amp;L'!J105+'DTC EU - P&amp;L'!J98</f>
        <v>0</v>
      </c>
      <c r="K137" s="231">
        <f>'DTC US&amp;CA - P&amp;L'!K105+'DTC EU - P&amp;L'!K98</f>
        <v>0</v>
      </c>
      <c r="L137" s="231">
        <f>'DTC US&amp;CA - P&amp;L'!L105+'DTC EU - P&amp;L'!L98</f>
        <v>0</v>
      </c>
      <c r="M137" s="231">
        <f>'DTC US&amp;CA - P&amp;L'!M105+'DTC EU - P&amp;L'!M98</f>
        <v>0</v>
      </c>
      <c r="N137" s="231">
        <f>'DTC US&amp;CA - P&amp;L'!N105+'DTC EU - P&amp;L'!N98</f>
        <v>0</v>
      </c>
      <c r="O137" s="231">
        <f>'DTC US&amp;CA - P&amp;L'!O105+'DTC EU - P&amp;L'!O98</f>
        <v>0</v>
      </c>
      <c r="P137" s="231">
        <f>'DTC US&amp;CA - P&amp;L'!P105+'DTC EU - P&amp;L'!P98</f>
        <v>0</v>
      </c>
      <c r="Q137" s="231">
        <f>'DTC US&amp;CA - P&amp;L'!Q105+'DTC EU - P&amp;L'!Q98</f>
        <v>0</v>
      </c>
      <c r="R137" s="231">
        <f>'DTC US&amp;CA - P&amp;L'!R105+'DTC EU - P&amp;L'!R98</f>
        <v>0</v>
      </c>
      <c r="S137" s="231">
        <f>'DTC US&amp;CA - P&amp;L'!S105+'DTC EU - P&amp;L'!S98</f>
        <v>0</v>
      </c>
      <c r="T137" s="231">
        <f>'DTC US&amp;CA - P&amp;L'!T105+'DTC EU - P&amp;L'!T98</f>
        <v>0</v>
      </c>
      <c r="U137" s="231">
        <f>'DTC US&amp;CA - P&amp;L'!U105+'DTC EU - P&amp;L'!U98</f>
        <v>0</v>
      </c>
      <c r="V137" s="231">
        <f>'DTC US&amp;CA - P&amp;L'!V105+'DTC EU - P&amp;L'!V98</f>
        <v>0</v>
      </c>
      <c r="W137" s="231">
        <f>'DTC US&amp;CA - P&amp;L'!W105+'DTC EU - P&amp;L'!W98</f>
        <v>0</v>
      </c>
      <c r="X137" s="231">
        <f>'DTC US&amp;CA - P&amp;L'!X105+'DTC EU - P&amp;L'!X98</f>
        <v>0</v>
      </c>
      <c r="Y137" s="231">
        <f>'DTC US&amp;CA - P&amp;L'!Y105+'DTC EU - P&amp;L'!Y98</f>
        <v>0</v>
      </c>
      <c r="Z137" s="231">
        <f>'DTC US&amp;CA - P&amp;L'!Z105+'DTC EU - P&amp;L'!Z98</f>
        <v>0</v>
      </c>
      <c r="AA137" s="231">
        <f>'DTC US&amp;CA - P&amp;L'!AA105+'DTC EU - P&amp;L'!AA98</f>
        <v>0</v>
      </c>
      <c r="AB137" s="231">
        <f>'DTC US&amp;CA - P&amp;L'!AB105+'DTC EU - P&amp;L'!AB98</f>
        <v>0</v>
      </c>
      <c r="AC137" s="231">
        <f>'DTC US&amp;CA - P&amp;L'!AC105+'DTC EU - P&amp;L'!AC98</f>
        <v>0</v>
      </c>
      <c r="AD137" s="231">
        <f>'DTC US&amp;CA - P&amp;L'!AD105+'DTC EU - P&amp;L'!AD98</f>
        <v>0</v>
      </c>
      <c r="AE137" s="231">
        <f>'DTC US&amp;CA - P&amp;L'!AE105+'DTC EU - P&amp;L'!AE98</f>
        <v>0</v>
      </c>
      <c r="AF137" s="231">
        <f>'DTC US&amp;CA - P&amp;L'!AF105+'DTC EU - P&amp;L'!AF98</f>
        <v>0</v>
      </c>
      <c r="AG137" s="228">
        <f t="shared" si="54"/>
        <v>0</v>
      </c>
      <c r="AH137" s="229"/>
    </row>
    <row r="138">
      <c r="A138" s="230" t="s">
        <v>373</v>
      </c>
      <c r="B138" s="231">
        <f>'DTC US&amp;CA - P&amp;L'!B106+'DTC EU - P&amp;L'!B99</f>
        <v>0</v>
      </c>
      <c r="C138" s="231">
        <f>'DTC US&amp;CA - P&amp;L'!C106+'DTC EU - P&amp;L'!C99</f>
        <v>0</v>
      </c>
      <c r="D138" s="231">
        <f>'DTC US&amp;CA - P&amp;L'!D106+'DTC EU - P&amp;L'!D99</f>
        <v>0</v>
      </c>
      <c r="E138" s="231">
        <f>'DTC US&amp;CA - P&amp;L'!E106+'DTC EU - P&amp;L'!E99</f>
        <v>0</v>
      </c>
      <c r="F138" s="231">
        <f>'DTC US&amp;CA - P&amp;L'!F106+'DTC EU - P&amp;L'!F99</f>
        <v>0</v>
      </c>
      <c r="G138" s="231">
        <f>'DTC US&amp;CA - P&amp;L'!G106+'DTC EU - P&amp;L'!G99</f>
        <v>0</v>
      </c>
      <c r="H138" s="231">
        <f>'DTC US&amp;CA - P&amp;L'!H106+'DTC EU - P&amp;L'!H99</f>
        <v>0</v>
      </c>
      <c r="I138" s="231">
        <f>'DTC US&amp;CA - P&amp;L'!I106+'DTC EU - P&amp;L'!I99</f>
        <v>0</v>
      </c>
      <c r="J138" s="231">
        <f>'DTC US&amp;CA - P&amp;L'!J106+'DTC EU - P&amp;L'!J99</f>
        <v>0</v>
      </c>
      <c r="K138" s="231">
        <f>'DTC US&amp;CA - P&amp;L'!K106+'DTC EU - P&amp;L'!K99</f>
        <v>0</v>
      </c>
      <c r="L138" s="231">
        <f>'DTC US&amp;CA - P&amp;L'!L106+'DTC EU - P&amp;L'!L99</f>
        <v>0</v>
      </c>
      <c r="M138" s="231">
        <f>'DTC US&amp;CA - P&amp;L'!M106+'DTC EU - P&amp;L'!M99</f>
        <v>0</v>
      </c>
      <c r="N138" s="231">
        <f>'DTC US&amp;CA - P&amp;L'!N106+'DTC EU - P&amp;L'!N99</f>
        <v>0</v>
      </c>
      <c r="O138" s="231">
        <f>'DTC US&amp;CA - P&amp;L'!O106+'DTC EU - P&amp;L'!O99</f>
        <v>0</v>
      </c>
      <c r="P138" s="231">
        <f>'DTC US&amp;CA - P&amp;L'!P106+'DTC EU - P&amp;L'!P99</f>
        <v>0</v>
      </c>
      <c r="Q138" s="231">
        <f>'DTC US&amp;CA - P&amp;L'!Q106+'DTC EU - P&amp;L'!Q99</f>
        <v>0</v>
      </c>
      <c r="R138" s="231">
        <f>'DTC US&amp;CA - P&amp;L'!R106+'DTC EU - P&amp;L'!R99</f>
        <v>0</v>
      </c>
      <c r="S138" s="231">
        <f>'DTC US&amp;CA - P&amp;L'!S106+'DTC EU - P&amp;L'!S99</f>
        <v>0</v>
      </c>
      <c r="T138" s="231">
        <f>'DTC US&amp;CA - P&amp;L'!T106+'DTC EU - P&amp;L'!T99</f>
        <v>0</v>
      </c>
      <c r="U138" s="231">
        <f>'DTC US&amp;CA - P&amp;L'!U106+'DTC EU - P&amp;L'!U99</f>
        <v>0</v>
      </c>
      <c r="V138" s="231">
        <f>'DTC US&amp;CA - P&amp;L'!V106+'DTC EU - P&amp;L'!V99</f>
        <v>0</v>
      </c>
      <c r="W138" s="231">
        <f>'DTC US&amp;CA - P&amp;L'!W106+'DTC EU - P&amp;L'!W99</f>
        <v>0</v>
      </c>
      <c r="X138" s="231">
        <f>'DTC US&amp;CA - P&amp;L'!X106+'DTC EU - P&amp;L'!X99</f>
        <v>0</v>
      </c>
      <c r="Y138" s="231">
        <f>'DTC US&amp;CA - P&amp;L'!Y106+'DTC EU - P&amp;L'!Y99</f>
        <v>0</v>
      </c>
      <c r="Z138" s="231">
        <f>'DTC US&amp;CA - P&amp;L'!Z106+'DTC EU - P&amp;L'!Z99</f>
        <v>0</v>
      </c>
      <c r="AA138" s="231">
        <f>'DTC US&amp;CA - P&amp;L'!AA106+'DTC EU - P&amp;L'!AA99</f>
        <v>0</v>
      </c>
      <c r="AB138" s="231">
        <f>'DTC US&amp;CA - P&amp;L'!AB106+'DTC EU - P&amp;L'!AB99</f>
        <v>0</v>
      </c>
      <c r="AC138" s="231">
        <f>'DTC US&amp;CA - P&amp;L'!AC106+'DTC EU - P&amp;L'!AC99</f>
        <v>0</v>
      </c>
      <c r="AD138" s="231">
        <f>'DTC US&amp;CA - P&amp;L'!AD106+'DTC EU - P&amp;L'!AD99</f>
        <v>0</v>
      </c>
      <c r="AE138" s="231">
        <f>'DTC US&amp;CA - P&amp;L'!AE106+'DTC EU - P&amp;L'!AE99</f>
        <v>0</v>
      </c>
      <c r="AF138" s="231">
        <f>'DTC US&amp;CA - P&amp;L'!AF106+'DTC EU - P&amp;L'!AF99</f>
        <v>0</v>
      </c>
      <c r="AG138" s="228">
        <f t="shared" si="54"/>
        <v>0</v>
      </c>
      <c r="AH138" s="229"/>
    </row>
    <row r="139">
      <c r="A139" s="230" t="s">
        <v>374</v>
      </c>
      <c r="B139" s="231">
        <f>'DTC US&amp;CA - P&amp;L'!B107+'DTC EU - P&amp;L'!B100</f>
        <v>1</v>
      </c>
      <c r="C139" s="231">
        <f>'DTC US&amp;CA - P&amp;L'!C107+'DTC EU - P&amp;L'!C100</f>
        <v>0</v>
      </c>
      <c r="D139" s="231">
        <f>'DTC US&amp;CA - P&amp;L'!D107+'DTC EU - P&amp;L'!D100</f>
        <v>1</v>
      </c>
      <c r="E139" s="231">
        <f>'DTC US&amp;CA - P&amp;L'!E107+'DTC EU - P&amp;L'!E100</f>
        <v>0</v>
      </c>
      <c r="F139" s="231">
        <f>'DTC US&amp;CA - P&amp;L'!F107+'DTC EU - P&amp;L'!F100</f>
        <v>2</v>
      </c>
      <c r="G139" s="231">
        <f>'DTC US&amp;CA - P&amp;L'!G107+'DTC EU - P&amp;L'!G100</f>
        <v>4</v>
      </c>
      <c r="H139" s="231">
        <f>'DTC US&amp;CA - P&amp;L'!H107+'DTC EU - P&amp;L'!H100</f>
        <v>1</v>
      </c>
      <c r="I139" s="231">
        <f>'DTC US&amp;CA - P&amp;L'!I107+'DTC EU - P&amp;L'!I100</f>
        <v>0</v>
      </c>
      <c r="J139" s="231">
        <f>'DTC US&amp;CA - P&amp;L'!J107+'DTC EU - P&amp;L'!J100</f>
        <v>1</v>
      </c>
      <c r="K139" s="231">
        <f>'DTC US&amp;CA - P&amp;L'!K107+'DTC EU - P&amp;L'!K100</f>
        <v>0</v>
      </c>
      <c r="L139" s="231">
        <f>'DTC US&amp;CA - P&amp;L'!L107+'DTC EU - P&amp;L'!L100</f>
        <v>0</v>
      </c>
      <c r="M139" s="231">
        <f>'DTC US&amp;CA - P&amp;L'!M107+'DTC EU - P&amp;L'!M100</f>
        <v>0</v>
      </c>
      <c r="N139" s="231">
        <f>'DTC US&amp;CA - P&amp;L'!N107+'DTC EU - P&amp;L'!N100</f>
        <v>0</v>
      </c>
      <c r="O139" s="231">
        <f>'DTC US&amp;CA - P&amp;L'!O107+'DTC EU - P&amp;L'!O100</f>
        <v>1</v>
      </c>
      <c r="P139" s="231">
        <f>'DTC US&amp;CA - P&amp;L'!P107+'DTC EU - P&amp;L'!P100</f>
        <v>0</v>
      </c>
      <c r="Q139" s="231">
        <f>'DTC US&amp;CA - P&amp;L'!Q107+'DTC EU - P&amp;L'!Q100</f>
        <v>0</v>
      </c>
      <c r="R139" s="231">
        <f>'DTC US&amp;CA - P&amp;L'!R107+'DTC EU - P&amp;L'!R100</f>
        <v>1</v>
      </c>
      <c r="S139" s="231">
        <f>'DTC US&amp;CA - P&amp;L'!S107+'DTC EU - P&amp;L'!S100</f>
        <v>0</v>
      </c>
      <c r="T139" s="231">
        <f>'DTC US&amp;CA - P&amp;L'!T107+'DTC EU - P&amp;L'!T100</f>
        <v>0</v>
      </c>
      <c r="U139" s="231">
        <f>'DTC US&amp;CA - P&amp;L'!U107+'DTC EU - P&amp;L'!U100</f>
        <v>4</v>
      </c>
      <c r="V139" s="231">
        <f>'DTC US&amp;CA - P&amp;L'!V107+'DTC EU - P&amp;L'!V100</f>
        <v>2</v>
      </c>
      <c r="W139" s="231">
        <f>'DTC US&amp;CA - P&amp;L'!W107+'DTC EU - P&amp;L'!W100</f>
        <v>1</v>
      </c>
      <c r="X139" s="231">
        <f>'DTC US&amp;CA - P&amp;L'!X107+'DTC EU - P&amp;L'!X100</f>
        <v>1</v>
      </c>
      <c r="Y139" s="231">
        <f>'DTC US&amp;CA - P&amp;L'!Y107+'DTC EU - P&amp;L'!Y100</f>
        <v>0</v>
      </c>
      <c r="Z139" s="231">
        <f>'DTC US&amp;CA - P&amp;L'!Z107+'DTC EU - P&amp;L'!Z100</f>
        <v>1</v>
      </c>
      <c r="AA139" s="231">
        <f>'DTC US&amp;CA - P&amp;L'!AA107+'DTC EU - P&amp;L'!AA100</f>
        <v>0</v>
      </c>
      <c r="AB139" s="231">
        <f>'DTC US&amp;CA - P&amp;L'!AB107+'DTC EU - P&amp;L'!AB100</f>
        <v>2</v>
      </c>
      <c r="AC139" s="231">
        <f>'DTC US&amp;CA - P&amp;L'!AC107+'DTC EU - P&amp;L'!AC100</f>
        <v>3</v>
      </c>
      <c r="AD139" s="231">
        <f>'DTC US&amp;CA - P&amp;L'!AD107+'DTC EU - P&amp;L'!AD100</f>
        <v>2</v>
      </c>
      <c r="AE139" s="231">
        <f>'DTC US&amp;CA - P&amp;L'!AE107+'DTC EU - P&amp;L'!AE100</f>
        <v>0</v>
      </c>
      <c r="AF139" s="231">
        <f>'DTC US&amp;CA - P&amp;L'!AF107+'DTC EU - P&amp;L'!AF100</f>
        <v>0</v>
      </c>
      <c r="AG139" s="228">
        <f t="shared" si="54"/>
        <v>28</v>
      </c>
      <c r="AH139" s="229"/>
    </row>
    <row r="140">
      <c r="A140" s="230" t="s">
        <v>375</v>
      </c>
      <c r="B140" s="231">
        <f>'DTC US&amp;CA - P&amp;L'!B108+'DTC EU - P&amp;L'!B101</f>
        <v>0</v>
      </c>
      <c r="C140" s="231">
        <f>'DTC US&amp;CA - P&amp;L'!C108+'DTC EU - P&amp;L'!C101</f>
        <v>0</v>
      </c>
      <c r="D140" s="231">
        <f>'DTC US&amp;CA - P&amp;L'!D108+'DTC EU - P&amp;L'!D101</f>
        <v>0</v>
      </c>
      <c r="E140" s="231">
        <f>'DTC US&amp;CA - P&amp;L'!E108+'DTC EU - P&amp;L'!E101</f>
        <v>0</v>
      </c>
      <c r="F140" s="231">
        <f>'DTC US&amp;CA - P&amp;L'!F108+'DTC EU - P&amp;L'!F101</f>
        <v>0</v>
      </c>
      <c r="G140" s="231">
        <f>'DTC US&amp;CA - P&amp;L'!G108+'DTC EU - P&amp;L'!G101</f>
        <v>0</v>
      </c>
      <c r="H140" s="231">
        <f>'DTC US&amp;CA - P&amp;L'!H108+'DTC EU - P&amp;L'!H101</f>
        <v>0</v>
      </c>
      <c r="I140" s="231">
        <f>'DTC US&amp;CA - P&amp;L'!I108+'DTC EU - P&amp;L'!I101</f>
        <v>0</v>
      </c>
      <c r="J140" s="231">
        <f>'DTC US&amp;CA - P&amp;L'!J108+'DTC EU - P&amp;L'!J101</f>
        <v>0</v>
      </c>
      <c r="K140" s="231">
        <f>'DTC US&amp;CA - P&amp;L'!K108+'DTC EU - P&amp;L'!K101</f>
        <v>0</v>
      </c>
      <c r="L140" s="231">
        <f>'DTC US&amp;CA - P&amp;L'!L108+'DTC EU - P&amp;L'!L101</f>
        <v>0</v>
      </c>
      <c r="M140" s="231">
        <f>'DTC US&amp;CA - P&amp;L'!M108+'DTC EU - P&amp;L'!M101</f>
        <v>0</v>
      </c>
      <c r="N140" s="231">
        <f>'DTC US&amp;CA - P&amp;L'!N108+'DTC EU - P&amp;L'!N101</f>
        <v>0</v>
      </c>
      <c r="O140" s="231">
        <f>'DTC US&amp;CA - P&amp;L'!O108+'DTC EU - P&amp;L'!O101</f>
        <v>0</v>
      </c>
      <c r="P140" s="231">
        <f>'DTC US&amp;CA - P&amp;L'!P108+'DTC EU - P&amp;L'!P101</f>
        <v>0</v>
      </c>
      <c r="Q140" s="231">
        <f>'DTC US&amp;CA - P&amp;L'!Q108+'DTC EU - P&amp;L'!Q101</f>
        <v>0</v>
      </c>
      <c r="R140" s="231">
        <f>'DTC US&amp;CA - P&amp;L'!R108+'DTC EU - P&amp;L'!R101</f>
        <v>0</v>
      </c>
      <c r="S140" s="231">
        <f>'DTC US&amp;CA - P&amp;L'!S108+'DTC EU - P&amp;L'!S101</f>
        <v>0</v>
      </c>
      <c r="T140" s="231">
        <f>'DTC US&amp;CA - P&amp;L'!T108+'DTC EU - P&amp;L'!T101</f>
        <v>0</v>
      </c>
      <c r="U140" s="231">
        <f>'DTC US&amp;CA - P&amp;L'!U108+'DTC EU - P&amp;L'!U101</f>
        <v>0</v>
      </c>
      <c r="V140" s="231">
        <f>'DTC US&amp;CA - P&amp;L'!V108+'DTC EU - P&amp;L'!V101</f>
        <v>0</v>
      </c>
      <c r="W140" s="231">
        <f>'DTC US&amp;CA - P&amp;L'!W108+'DTC EU - P&amp;L'!W101</f>
        <v>0</v>
      </c>
      <c r="X140" s="231">
        <f>'DTC US&amp;CA - P&amp;L'!X108+'DTC EU - P&amp;L'!X101</f>
        <v>0</v>
      </c>
      <c r="Y140" s="231">
        <f>'DTC US&amp;CA - P&amp;L'!Y108+'DTC EU - P&amp;L'!Y101</f>
        <v>0</v>
      </c>
      <c r="Z140" s="231">
        <f>'DTC US&amp;CA - P&amp;L'!Z108+'DTC EU - P&amp;L'!Z101</f>
        <v>0</v>
      </c>
      <c r="AA140" s="231">
        <f>'DTC US&amp;CA - P&amp;L'!AA108+'DTC EU - P&amp;L'!AA101</f>
        <v>0</v>
      </c>
      <c r="AB140" s="231">
        <f>'DTC US&amp;CA - P&amp;L'!AB108+'DTC EU - P&amp;L'!AB101</f>
        <v>0</v>
      </c>
      <c r="AC140" s="231">
        <f>'DTC US&amp;CA - P&amp;L'!AC108+'DTC EU - P&amp;L'!AC101</f>
        <v>0</v>
      </c>
      <c r="AD140" s="231">
        <f>'DTC US&amp;CA - P&amp;L'!AD108+'DTC EU - P&amp;L'!AD101</f>
        <v>0</v>
      </c>
      <c r="AE140" s="231">
        <f>'DTC US&amp;CA - P&amp;L'!AE108+'DTC EU - P&amp;L'!AE101</f>
        <v>0</v>
      </c>
      <c r="AF140" s="231">
        <f>'DTC US&amp;CA - P&amp;L'!AF108+'DTC EU - P&amp;L'!AF101</f>
        <v>0</v>
      </c>
      <c r="AG140" s="228">
        <f t="shared" si="54"/>
        <v>0</v>
      </c>
      <c r="AH140" s="229"/>
    </row>
    <row r="141">
      <c r="A141" s="230" t="s">
        <v>376</v>
      </c>
      <c r="B141" s="231">
        <f>'DTC US&amp;CA - P&amp;L'!B109+'DTC EU - P&amp;L'!B102</f>
        <v>1</v>
      </c>
      <c r="C141" s="231">
        <f>'DTC US&amp;CA - P&amp;L'!C109+'DTC EU - P&amp;L'!C102</f>
        <v>1</v>
      </c>
      <c r="D141" s="231">
        <f>'DTC US&amp;CA - P&amp;L'!D109+'DTC EU - P&amp;L'!D102</f>
        <v>3</v>
      </c>
      <c r="E141" s="231">
        <f>'DTC US&amp;CA - P&amp;L'!E109+'DTC EU - P&amp;L'!E102</f>
        <v>1</v>
      </c>
      <c r="F141" s="231">
        <f>'DTC US&amp;CA - P&amp;L'!F109+'DTC EU - P&amp;L'!F102</f>
        <v>0</v>
      </c>
      <c r="G141" s="231">
        <f>'DTC US&amp;CA - P&amp;L'!G109+'DTC EU - P&amp;L'!G102</f>
        <v>3</v>
      </c>
      <c r="H141" s="231">
        <f>'DTC US&amp;CA - P&amp;L'!H109+'DTC EU - P&amp;L'!H102</f>
        <v>0</v>
      </c>
      <c r="I141" s="231">
        <f>'DTC US&amp;CA - P&amp;L'!I109+'DTC EU - P&amp;L'!I102</f>
        <v>1</v>
      </c>
      <c r="J141" s="231">
        <f>'DTC US&amp;CA - P&amp;L'!J109+'DTC EU - P&amp;L'!J102</f>
        <v>3</v>
      </c>
      <c r="K141" s="231">
        <f>'DTC US&amp;CA - P&amp;L'!K109+'DTC EU - P&amp;L'!K102</f>
        <v>3</v>
      </c>
      <c r="L141" s="231">
        <f>'DTC US&amp;CA - P&amp;L'!L109+'DTC EU - P&amp;L'!L102</f>
        <v>2</v>
      </c>
      <c r="M141" s="231">
        <f>'DTC US&amp;CA - P&amp;L'!M109+'DTC EU - P&amp;L'!M102</f>
        <v>2</v>
      </c>
      <c r="N141" s="231">
        <f>'DTC US&amp;CA - P&amp;L'!N109+'DTC EU - P&amp;L'!N102</f>
        <v>2</v>
      </c>
      <c r="O141" s="231">
        <f>'DTC US&amp;CA - P&amp;L'!O109+'DTC EU - P&amp;L'!O102</f>
        <v>0</v>
      </c>
      <c r="P141" s="231">
        <f>'DTC US&amp;CA - P&amp;L'!P109+'DTC EU - P&amp;L'!P102</f>
        <v>4</v>
      </c>
      <c r="Q141" s="231">
        <f>'DTC US&amp;CA - P&amp;L'!Q109+'DTC EU - P&amp;L'!Q102</f>
        <v>3</v>
      </c>
      <c r="R141" s="231">
        <f>'DTC US&amp;CA - P&amp;L'!R109+'DTC EU - P&amp;L'!R102</f>
        <v>2</v>
      </c>
      <c r="S141" s="231">
        <f>'DTC US&amp;CA - P&amp;L'!S109+'DTC EU - P&amp;L'!S102</f>
        <v>5</v>
      </c>
      <c r="T141" s="231">
        <f>'DTC US&amp;CA - P&amp;L'!T109+'DTC EU - P&amp;L'!T102</f>
        <v>2</v>
      </c>
      <c r="U141" s="231">
        <f>'DTC US&amp;CA - P&amp;L'!U109+'DTC EU - P&amp;L'!U102</f>
        <v>5</v>
      </c>
      <c r="V141" s="231">
        <f>'DTC US&amp;CA - P&amp;L'!V109+'DTC EU - P&amp;L'!V102</f>
        <v>4</v>
      </c>
      <c r="W141" s="231">
        <f>'DTC US&amp;CA - P&amp;L'!W109+'DTC EU - P&amp;L'!W102</f>
        <v>2</v>
      </c>
      <c r="X141" s="231">
        <f>'DTC US&amp;CA - P&amp;L'!X109+'DTC EU - P&amp;L'!X102</f>
        <v>1</v>
      </c>
      <c r="Y141" s="231">
        <f>'DTC US&amp;CA - P&amp;L'!Y109+'DTC EU - P&amp;L'!Y102</f>
        <v>3</v>
      </c>
      <c r="Z141" s="231">
        <f>'DTC US&amp;CA - P&amp;L'!Z109+'DTC EU - P&amp;L'!Z102</f>
        <v>1</v>
      </c>
      <c r="AA141" s="231">
        <f>'DTC US&amp;CA - P&amp;L'!AA109+'DTC EU - P&amp;L'!AA102</f>
        <v>3</v>
      </c>
      <c r="AB141" s="231">
        <f>'DTC US&amp;CA - P&amp;L'!AB109+'DTC EU - P&amp;L'!AB102</f>
        <v>4</v>
      </c>
      <c r="AC141" s="231">
        <f>'DTC US&amp;CA - P&amp;L'!AC109+'DTC EU - P&amp;L'!AC102</f>
        <v>0</v>
      </c>
      <c r="AD141" s="231">
        <f>'DTC US&amp;CA - P&amp;L'!AD109+'DTC EU - P&amp;L'!AD102</f>
        <v>2</v>
      </c>
      <c r="AE141" s="231">
        <f>'DTC US&amp;CA - P&amp;L'!AE109+'DTC EU - P&amp;L'!AE102</f>
        <v>3</v>
      </c>
      <c r="AF141" s="231">
        <f>'DTC US&amp;CA - P&amp;L'!AF109+'DTC EU - P&amp;L'!AF102</f>
        <v>5</v>
      </c>
      <c r="AG141" s="228">
        <f t="shared" si="54"/>
        <v>71</v>
      </c>
      <c r="AH141" s="229"/>
    </row>
    <row r="142">
      <c r="A142" s="230" t="s">
        <v>377</v>
      </c>
      <c r="B142" s="231">
        <f>'DTC US&amp;CA - P&amp;L'!B110+'DTC EU - P&amp;L'!B103</f>
        <v>0</v>
      </c>
      <c r="C142" s="231">
        <f>'DTC US&amp;CA - P&amp;L'!C110+'DTC EU - P&amp;L'!C103</f>
        <v>0</v>
      </c>
      <c r="D142" s="231">
        <f>'DTC US&amp;CA - P&amp;L'!D110+'DTC EU - P&amp;L'!D103</f>
        <v>0</v>
      </c>
      <c r="E142" s="231">
        <f>'DTC US&amp;CA - P&amp;L'!E110+'DTC EU - P&amp;L'!E103</f>
        <v>0</v>
      </c>
      <c r="F142" s="231">
        <f>'DTC US&amp;CA - P&amp;L'!F110+'DTC EU - P&amp;L'!F103</f>
        <v>0</v>
      </c>
      <c r="G142" s="231">
        <f>'DTC US&amp;CA - P&amp;L'!G110+'DTC EU - P&amp;L'!G103</f>
        <v>0</v>
      </c>
      <c r="H142" s="231">
        <f>'DTC US&amp;CA - P&amp;L'!H110+'DTC EU - P&amp;L'!H103</f>
        <v>0</v>
      </c>
      <c r="I142" s="231">
        <f>'DTC US&amp;CA - P&amp;L'!I110+'DTC EU - P&amp;L'!I103</f>
        <v>0</v>
      </c>
      <c r="J142" s="231">
        <f>'DTC US&amp;CA - P&amp;L'!J110+'DTC EU - P&amp;L'!J103</f>
        <v>0</v>
      </c>
      <c r="K142" s="231">
        <f>'DTC US&amp;CA - P&amp;L'!K110+'DTC EU - P&amp;L'!K103</f>
        <v>0</v>
      </c>
      <c r="L142" s="231">
        <f>'DTC US&amp;CA - P&amp;L'!L110+'DTC EU - P&amp;L'!L103</f>
        <v>0</v>
      </c>
      <c r="M142" s="231">
        <f>'DTC US&amp;CA - P&amp;L'!M110+'DTC EU - P&amp;L'!M103</f>
        <v>0</v>
      </c>
      <c r="N142" s="231">
        <f>'DTC US&amp;CA - P&amp;L'!N110+'DTC EU - P&amp;L'!N103</f>
        <v>0</v>
      </c>
      <c r="O142" s="231">
        <f>'DTC US&amp;CA - P&amp;L'!O110+'DTC EU - P&amp;L'!O103</f>
        <v>0</v>
      </c>
      <c r="P142" s="231">
        <f>'DTC US&amp;CA - P&amp;L'!P110+'DTC EU - P&amp;L'!P103</f>
        <v>0</v>
      </c>
      <c r="Q142" s="231">
        <f>'DTC US&amp;CA - P&amp;L'!Q110+'DTC EU - P&amp;L'!Q103</f>
        <v>0</v>
      </c>
      <c r="R142" s="231">
        <f>'DTC US&amp;CA - P&amp;L'!R110+'DTC EU - P&amp;L'!R103</f>
        <v>0</v>
      </c>
      <c r="S142" s="231">
        <f>'DTC US&amp;CA - P&amp;L'!S110+'DTC EU - P&amp;L'!S103</f>
        <v>0</v>
      </c>
      <c r="T142" s="231">
        <f>'DTC US&amp;CA - P&amp;L'!T110+'DTC EU - P&amp;L'!T103</f>
        <v>0</v>
      </c>
      <c r="U142" s="231">
        <f>'DTC US&amp;CA - P&amp;L'!U110+'DTC EU - P&amp;L'!U103</f>
        <v>0</v>
      </c>
      <c r="V142" s="231">
        <f>'DTC US&amp;CA - P&amp;L'!V110+'DTC EU - P&amp;L'!V103</f>
        <v>0</v>
      </c>
      <c r="W142" s="231">
        <f>'DTC US&amp;CA - P&amp;L'!W110+'DTC EU - P&amp;L'!W103</f>
        <v>0</v>
      </c>
      <c r="X142" s="231">
        <f>'DTC US&amp;CA - P&amp;L'!X110+'DTC EU - P&amp;L'!X103</f>
        <v>0</v>
      </c>
      <c r="Y142" s="231">
        <f>'DTC US&amp;CA - P&amp;L'!Y110+'DTC EU - P&amp;L'!Y103</f>
        <v>0</v>
      </c>
      <c r="Z142" s="231">
        <f>'DTC US&amp;CA - P&amp;L'!Z110+'DTC EU - P&amp;L'!Z103</f>
        <v>0</v>
      </c>
      <c r="AA142" s="231">
        <f>'DTC US&amp;CA - P&amp;L'!AA110+'DTC EU - P&amp;L'!AA103</f>
        <v>0</v>
      </c>
      <c r="AB142" s="231">
        <f>'DTC US&amp;CA - P&amp;L'!AB110+'DTC EU - P&amp;L'!AB103</f>
        <v>0</v>
      </c>
      <c r="AC142" s="231">
        <f>'DTC US&amp;CA - P&amp;L'!AC110+'DTC EU - P&amp;L'!AC103</f>
        <v>0</v>
      </c>
      <c r="AD142" s="231">
        <f>'DTC US&amp;CA - P&amp;L'!AD110+'DTC EU - P&amp;L'!AD103</f>
        <v>0</v>
      </c>
      <c r="AE142" s="231">
        <f>'DTC US&amp;CA - P&amp;L'!AE110+'DTC EU - P&amp;L'!AE103</f>
        <v>0</v>
      </c>
      <c r="AF142" s="231">
        <f>'DTC US&amp;CA - P&amp;L'!AF110+'DTC EU - P&amp;L'!AF103</f>
        <v>0</v>
      </c>
      <c r="AG142" s="228">
        <f t="shared" si="54"/>
        <v>0</v>
      </c>
      <c r="AH142" s="229"/>
    </row>
    <row r="143">
      <c r="A143" s="232" t="s">
        <v>283</v>
      </c>
      <c r="B143" s="248">
        <f t="shared" ref="B143:AF143" si="55">SUM(B135:B142)</f>
        <v>2</v>
      </c>
      <c r="C143" s="248">
        <f t="shared" si="55"/>
        <v>1</v>
      </c>
      <c r="D143" s="248">
        <f t="shared" si="55"/>
        <v>4</v>
      </c>
      <c r="E143" s="248">
        <f t="shared" si="55"/>
        <v>1</v>
      </c>
      <c r="F143" s="248">
        <f t="shared" si="55"/>
        <v>2</v>
      </c>
      <c r="G143" s="248">
        <f t="shared" si="55"/>
        <v>7</v>
      </c>
      <c r="H143" s="248">
        <f t="shared" si="55"/>
        <v>1</v>
      </c>
      <c r="I143" s="248">
        <f t="shared" si="55"/>
        <v>1</v>
      </c>
      <c r="J143" s="248">
        <f t="shared" si="55"/>
        <v>4</v>
      </c>
      <c r="K143" s="248">
        <f t="shared" si="55"/>
        <v>3</v>
      </c>
      <c r="L143" s="248">
        <f t="shared" si="55"/>
        <v>2</v>
      </c>
      <c r="M143" s="248">
        <f t="shared" si="55"/>
        <v>2</v>
      </c>
      <c r="N143" s="248">
        <f t="shared" si="55"/>
        <v>2</v>
      </c>
      <c r="O143" s="248">
        <f t="shared" si="55"/>
        <v>1</v>
      </c>
      <c r="P143" s="248">
        <f t="shared" si="55"/>
        <v>4</v>
      </c>
      <c r="Q143" s="248">
        <f t="shared" si="55"/>
        <v>3</v>
      </c>
      <c r="R143" s="248">
        <f t="shared" si="55"/>
        <v>3</v>
      </c>
      <c r="S143" s="248">
        <f t="shared" si="55"/>
        <v>5</v>
      </c>
      <c r="T143" s="248">
        <f t="shared" si="55"/>
        <v>2</v>
      </c>
      <c r="U143" s="248">
        <f t="shared" si="55"/>
        <v>9</v>
      </c>
      <c r="V143" s="248">
        <f t="shared" si="55"/>
        <v>6</v>
      </c>
      <c r="W143" s="248">
        <f t="shared" si="55"/>
        <v>3</v>
      </c>
      <c r="X143" s="248">
        <f t="shared" si="55"/>
        <v>2</v>
      </c>
      <c r="Y143" s="248">
        <f t="shared" si="55"/>
        <v>3</v>
      </c>
      <c r="Z143" s="248">
        <f t="shared" si="55"/>
        <v>2</v>
      </c>
      <c r="AA143" s="248">
        <f t="shared" si="55"/>
        <v>3</v>
      </c>
      <c r="AB143" s="248">
        <f t="shared" si="55"/>
        <v>6</v>
      </c>
      <c r="AC143" s="248">
        <f t="shared" si="55"/>
        <v>3</v>
      </c>
      <c r="AD143" s="248">
        <f t="shared" si="55"/>
        <v>4</v>
      </c>
      <c r="AE143" s="248">
        <f t="shared" si="55"/>
        <v>3</v>
      </c>
      <c r="AF143" s="248">
        <f t="shared" si="55"/>
        <v>5</v>
      </c>
      <c r="AG143" s="228">
        <f t="shared" si="54"/>
        <v>99</v>
      </c>
      <c r="AH143" s="229"/>
    </row>
    <row r="144">
      <c r="A144" s="234"/>
      <c r="B144" s="183"/>
      <c r="C144" s="183"/>
      <c r="D144" s="183"/>
      <c r="E144" s="183"/>
      <c r="F144" s="183"/>
      <c r="G144" s="183"/>
      <c r="H144" s="183"/>
      <c r="I144" s="183"/>
      <c r="J144" s="183"/>
      <c r="K144" s="183"/>
      <c r="L144" s="183"/>
      <c r="M144" s="183"/>
      <c r="N144" s="183"/>
      <c r="O144" s="183"/>
      <c r="P144" s="183"/>
      <c r="Q144" s="183"/>
      <c r="R144" s="183"/>
      <c r="S144" s="183"/>
      <c r="T144" s="183"/>
      <c r="U144" s="183"/>
      <c r="V144" s="183"/>
      <c r="W144" s="183"/>
      <c r="X144" s="183"/>
      <c r="Y144" s="183"/>
      <c r="Z144" s="183"/>
      <c r="AA144" s="183"/>
      <c r="AB144" s="183"/>
      <c r="AC144" s="183"/>
      <c r="AD144" s="183"/>
      <c r="AE144" s="183"/>
      <c r="AF144" s="183"/>
      <c r="AG144" s="228"/>
      <c r="AH144" s="229"/>
    </row>
    <row r="145">
      <c r="A145" s="235" t="s">
        <v>378</v>
      </c>
      <c r="B145" s="236">
        <f>'DTC US&amp;CA - P&amp;L'!B113+'DTC EU - P&amp;L'!B106</f>
        <v>0</v>
      </c>
      <c r="C145" s="236">
        <f>'DTC US&amp;CA - P&amp;L'!C113+'DTC EU - P&amp;L'!C106</f>
        <v>3</v>
      </c>
      <c r="D145" s="236">
        <f>'DTC US&amp;CA - P&amp;L'!D113+'DTC EU - P&amp;L'!D106</f>
        <v>1</v>
      </c>
      <c r="E145" s="236">
        <f>'DTC US&amp;CA - P&amp;L'!E113+'DTC EU - P&amp;L'!E106</f>
        <v>0</v>
      </c>
      <c r="F145" s="236">
        <f>'DTC US&amp;CA - P&amp;L'!F113+'DTC EU - P&amp;L'!F106</f>
        <v>0</v>
      </c>
      <c r="G145" s="236">
        <f>'DTC US&amp;CA - P&amp;L'!G113+'DTC EU - P&amp;L'!G106</f>
        <v>1</v>
      </c>
      <c r="H145" s="236">
        <f>'DTC US&amp;CA - P&amp;L'!H113+'DTC EU - P&amp;L'!H106</f>
        <v>0</v>
      </c>
      <c r="I145" s="236">
        <f>'DTC US&amp;CA - P&amp;L'!I113+'DTC EU - P&amp;L'!I106</f>
        <v>0</v>
      </c>
      <c r="J145" s="236">
        <f>'DTC US&amp;CA - P&amp;L'!J113+'DTC EU - P&amp;L'!J106</f>
        <v>0</v>
      </c>
      <c r="K145" s="236">
        <f>'DTC US&amp;CA - P&amp;L'!K113+'DTC EU - P&amp;L'!K106</f>
        <v>1</v>
      </c>
      <c r="L145" s="236">
        <f>'DTC US&amp;CA - P&amp;L'!L113+'DTC EU - P&amp;L'!L106</f>
        <v>0</v>
      </c>
      <c r="M145" s="236">
        <f>'DTC US&amp;CA - P&amp;L'!M113+'DTC EU - P&amp;L'!M106</f>
        <v>0</v>
      </c>
      <c r="N145" s="236">
        <f>'DTC US&amp;CA - P&amp;L'!N113+'DTC EU - P&amp;L'!N106</f>
        <v>1</v>
      </c>
      <c r="O145" s="236">
        <f>'DTC US&amp;CA - P&amp;L'!O113+'DTC EU - P&amp;L'!O106</f>
        <v>1</v>
      </c>
      <c r="P145" s="236">
        <f>'DTC US&amp;CA - P&amp;L'!P113+'DTC EU - P&amp;L'!P106</f>
        <v>1</v>
      </c>
      <c r="Q145" s="236">
        <f>'DTC US&amp;CA - P&amp;L'!Q113+'DTC EU - P&amp;L'!Q106</f>
        <v>1</v>
      </c>
      <c r="R145" s="236">
        <f>'DTC US&amp;CA - P&amp;L'!R113+'DTC EU - P&amp;L'!R106</f>
        <v>0</v>
      </c>
      <c r="S145" s="236">
        <f>'DTC US&amp;CA - P&amp;L'!S113+'DTC EU - P&amp;L'!S106</f>
        <v>1</v>
      </c>
      <c r="T145" s="236">
        <f>'DTC US&amp;CA - P&amp;L'!T113+'DTC EU - P&amp;L'!T106</f>
        <v>0</v>
      </c>
      <c r="U145" s="236">
        <f>'DTC US&amp;CA - P&amp;L'!U113+'DTC EU - P&amp;L'!U106</f>
        <v>1</v>
      </c>
      <c r="V145" s="236">
        <f>'DTC US&amp;CA - P&amp;L'!V113+'DTC EU - P&amp;L'!V106</f>
        <v>0</v>
      </c>
      <c r="W145" s="236">
        <f>'DTC US&amp;CA - P&amp;L'!W113+'DTC EU - P&amp;L'!W106</f>
        <v>0</v>
      </c>
      <c r="X145" s="236">
        <f>'DTC US&amp;CA - P&amp;L'!X113+'DTC EU - P&amp;L'!X106</f>
        <v>2</v>
      </c>
      <c r="Y145" s="236">
        <f>'DTC US&amp;CA - P&amp;L'!Y113+'DTC EU - P&amp;L'!Y106</f>
        <v>0</v>
      </c>
      <c r="Z145" s="236">
        <f>'DTC US&amp;CA - P&amp;L'!Z113+'DTC EU - P&amp;L'!Z106</f>
        <v>1</v>
      </c>
      <c r="AA145" s="236">
        <f>'DTC US&amp;CA - P&amp;L'!AA113+'DTC EU - P&amp;L'!AA106</f>
        <v>0</v>
      </c>
      <c r="AB145" s="236">
        <f>'DTC US&amp;CA - P&amp;L'!AB113+'DTC EU - P&amp;L'!AB106</f>
        <v>1</v>
      </c>
      <c r="AC145" s="236">
        <f>'DTC US&amp;CA - P&amp;L'!AC113+'DTC EU - P&amp;L'!AC106</f>
        <v>0</v>
      </c>
      <c r="AD145" s="236">
        <f>'DTC US&amp;CA - P&amp;L'!AD113+'DTC EU - P&amp;L'!AD106</f>
        <v>0</v>
      </c>
      <c r="AE145" s="236">
        <f>'DTC US&amp;CA - P&amp;L'!AE113+'DTC EU - P&amp;L'!AE106</f>
        <v>0</v>
      </c>
      <c r="AF145" s="236">
        <f>'DTC US&amp;CA - P&amp;L'!AF113+'DTC EU - P&amp;L'!AF106</f>
        <v>1</v>
      </c>
      <c r="AG145" s="228">
        <f t="shared" ref="AG145:AG147" si="56">SUM(B145:AF145)</f>
        <v>17</v>
      </c>
      <c r="AH145" s="229"/>
    </row>
    <row r="146">
      <c r="A146" s="235" t="s">
        <v>379</v>
      </c>
      <c r="B146" s="236">
        <f>'DTC US&amp;CA - P&amp;L'!B114+'DTC EU - P&amp;L'!B107</f>
        <v>0</v>
      </c>
      <c r="C146" s="236">
        <f>'DTC US&amp;CA - P&amp;L'!C114+'DTC EU - P&amp;L'!C107</f>
        <v>1</v>
      </c>
      <c r="D146" s="236">
        <f>'DTC US&amp;CA - P&amp;L'!D114+'DTC EU - P&amp;L'!D107</f>
        <v>1</v>
      </c>
      <c r="E146" s="236">
        <f>'DTC US&amp;CA - P&amp;L'!E114+'DTC EU - P&amp;L'!E107</f>
        <v>0</v>
      </c>
      <c r="F146" s="236">
        <f>'DTC US&amp;CA - P&amp;L'!F114+'DTC EU - P&amp;L'!F107</f>
        <v>0</v>
      </c>
      <c r="G146" s="236">
        <f>'DTC US&amp;CA - P&amp;L'!G114+'DTC EU - P&amp;L'!G107</f>
        <v>0</v>
      </c>
      <c r="H146" s="236">
        <f>'DTC US&amp;CA - P&amp;L'!H114+'DTC EU - P&amp;L'!H107</f>
        <v>0</v>
      </c>
      <c r="I146" s="236">
        <f>'DTC US&amp;CA - P&amp;L'!I114+'DTC EU - P&amp;L'!I107</f>
        <v>2</v>
      </c>
      <c r="J146" s="236">
        <f>'DTC US&amp;CA - P&amp;L'!J114+'DTC EU - P&amp;L'!J107</f>
        <v>1</v>
      </c>
      <c r="K146" s="236">
        <f>'DTC US&amp;CA - P&amp;L'!K114+'DTC EU - P&amp;L'!K107</f>
        <v>0</v>
      </c>
      <c r="L146" s="236">
        <f>'DTC US&amp;CA - P&amp;L'!L114+'DTC EU - P&amp;L'!L107</f>
        <v>1</v>
      </c>
      <c r="M146" s="236">
        <f>'DTC US&amp;CA - P&amp;L'!M114+'DTC EU - P&amp;L'!M107</f>
        <v>3</v>
      </c>
      <c r="N146" s="236">
        <f>'DTC US&amp;CA - P&amp;L'!N114+'DTC EU - P&amp;L'!N107</f>
        <v>3</v>
      </c>
      <c r="O146" s="236">
        <f>'DTC US&amp;CA - P&amp;L'!O114+'DTC EU - P&amp;L'!O107</f>
        <v>2</v>
      </c>
      <c r="P146" s="236">
        <f>'DTC US&amp;CA - P&amp;L'!P114+'DTC EU - P&amp;L'!P107</f>
        <v>1</v>
      </c>
      <c r="Q146" s="236">
        <f>'DTC US&amp;CA - P&amp;L'!Q114+'DTC EU - P&amp;L'!Q107</f>
        <v>2</v>
      </c>
      <c r="R146" s="236">
        <f>'DTC US&amp;CA - P&amp;L'!R114+'DTC EU - P&amp;L'!R107</f>
        <v>3</v>
      </c>
      <c r="S146" s="236">
        <f>'DTC US&amp;CA - P&amp;L'!S114+'DTC EU - P&amp;L'!S107</f>
        <v>2</v>
      </c>
      <c r="T146" s="236">
        <f>'DTC US&amp;CA - P&amp;L'!T114+'DTC EU - P&amp;L'!T107</f>
        <v>0</v>
      </c>
      <c r="U146" s="236">
        <f>'DTC US&amp;CA - P&amp;L'!U114+'DTC EU - P&amp;L'!U107</f>
        <v>0</v>
      </c>
      <c r="V146" s="236">
        <f>'DTC US&amp;CA - P&amp;L'!V114+'DTC EU - P&amp;L'!V107</f>
        <v>1</v>
      </c>
      <c r="W146" s="236">
        <f>'DTC US&amp;CA - P&amp;L'!W114+'DTC EU - P&amp;L'!W107</f>
        <v>1</v>
      </c>
      <c r="X146" s="236">
        <f>'DTC US&amp;CA - P&amp;L'!X114+'DTC EU - P&amp;L'!X107</f>
        <v>1</v>
      </c>
      <c r="Y146" s="236">
        <f>'DTC US&amp;CA - P&amp;L'!Y114+'DTC EU - P&amp;L'!Y107</f>
        <v>1</v>
      </c>
      <c r="Z146" s="236">
        <f>'DTC US&amp;CA - P&amp;L'!Z114+'DTC EU - P&amp;L'!Z107</f>
        <v>2</v>
      </c>
      <c r="AA146" s="236">
        <f>'DTC US&amp;CA - P&amp;L'!AA114+'DTC EU - P&amp;L'!AA107</f>
        <v>1</v>
      </c>
      <c r="AB146" s="236">
        <f>'DTC US&amp;CA - P&amp;L'!AB114+'DTC EU - P&amp;L'!AB107</f>
        <v>2</v>
      </c>
      <c r="AC146" s="236">
        <f>'DTC US&amp;CA - P&amp;L'!AC114+'DTC EU - P&amp;L'!AC107</f>
        <v>2</v>
      </c>
      <c r="AD146" s="236">
        <f>'DTC US&amp;CA - P&amp;L'!AD114+'DTC EU - P&amp;L'!AD107</f>
        <v>0</v>
      </c>
      <c r="AE146" s="236">
        <f>'DTC US&amp;CA - P&amp;L'!AE114+'DTC EU - P&amp;L'!AE107</f>
        <v>2</v>
      </c>
      <c r="AF146" s="236">
        <f>'DTC US&amp;CA - P&amp;L'!AF114+'DTC EU - P&amp;L'!AF107</f>
        <v>2</v>
      </c>
      <c r="AG146" s="228">
        <f t="shared" si="56"/>
        <v>37</v>
      </c>
      <c r="AH146" s="229"/>
    </row>
    <row r="147">
      <c r="A147" s="232" t="s">
        <v>286</v>
      </c>
      <c r="B147" s="233">
        <f t="shared" ref="B147:AF147" si="57">SUM(B145:B146)</f>
        <v>0</v>
      </c>
      <c r="C147" s="233">
        <f t="shared" si="57"/>
        <v>4</v>
      </c>
      <c r="D147" s="233">
        <f t="shared" si="57"/>
        <v>2</v>
      </c>
      <c r="E147" s="233">
        <f t="shared" si="57"/>
        <v>0</v>
      </c>
      <c r="F147" s="233">
        <f t="shared" si="57"/>
        <v>0</v>
      </c>
      <c r="G147" s="233">
        <f t="shared" si="57"/>
        <v>1</v>
      </c>
      <c r="H147" s="233">
        <f t="shared" si="57"/>
        <v>0</v>
      </c>
      <c r="I147" s="233">
        <f t="shared" si="57"/>
        <v>2</v>
      </c>
      <c r="J147" s="233">
        <f t="shared" si="57"/>
        <v>1</v>
      </c>
      <c r="K147" s="233">
        <f t="shared" si="57"/>
        <v>1</v>
      </c>
      <c r="L147" s="233">
        <f t="shared" si="57"/>
        <v>1</v>
      </c>
      <c r="M147" s="233">
        <f t="shared" si="57"/>
        <v>3</v>
      </c>
      <c r="N147" s="233">
        <f t="shared" si="57"/>
        <v>4</v>
      </c>
      <c r="O147" s="233">
        <f t="shared" si="57"/>
        <v>3</v>
      </c>
      <c r="P147" s="233">
        <f t="shared" si="57"/>
        <v>2</v>
      </c>
      <c r="Q147" s="233">
        <f t="shared" si="57"/>
        <v>3</v>
      </c>
      <c r="R147" s="233">
        <f t="shared" si="57"/>
        <v>3</v>
      </c>
      <c r="S147" s="233">
        <f t="shared" si="57"/>
        <v>3</v>
      </c>
      <c r="T147" s="233">
        <f t="shared" si="57"/>
        <v>0</v>
      </c>
      <c r="U147" s="233">
        <f t="shared" si="57"/>
        <v>1</v>
      </c>
      <c r="V147" s="233">
        <f t="shared" si="57"/>
        <v>1</v>
      </c>
      <c r="W147" s="233">
        <f t="shared" si="57"/>
        <v>1</v>
      </c>
      <c r="X147" s="233">
        <f t="shared" si="57"/>
        <v>3</v>
      </c>
      <c r="Y147" s="233">
        <f t="shared" si="57"/>
        <v>1</v>
      </c>
      <c r="Z147" s="233">
        <f t="shared" si="57"/>
        <v>3</v>
      </c>
      <c r="AA147" s="233">
        <f t="shared" si="57"/>
        <v>1</v>
      </c>
      <c r="AB147" s="233">
        <f t="shared" si="57"/>
        <v>3</v>
      </c>
      <c r="AC147" s="233">
        <f t="shared" si="57"/>
        <v>2</v>
      </c>
      <c r="AD147" s="233">
        <f t="shared" si="57"/>
        <v>0</v>
      </c>
      <c r="AE147" s="233">
        <f t="shared" si="57"/>
        <v>2</v>
      </c>
      <c r="AF147" s="233">
        <f t="shared" si="57"/>
        <v>3</v>
      </c>
      <c r="AG147" s="228">
        <f t="shared" si="56"/>
        <v>54</v>
      </c>
      <c r="AH147" s="229"/>
    </row>
    <row r="148">
      <c r="A148" s="160"/>
      <c r="AG148" s="228"/>
      <c r="AH148" s="229"/>
    </row>
    <row r="149">
      <c r="A149" s="239" t="s">
        <v>328</v>
      </c>
      <c r="B149" s="249"/>
      <c r="C149" s="249"/>
      <c r="D149" s="249"/>
      <c r="E149" s="249"/>
      <c r="F149" s="249"/>
      <c r="G149" s="249"/>
      <c r="H149" s="249"/>
      <c r="I149" s="249"/>
      <c r="J149" s="249"/>
      <c r="K149" s="249"/>
      <c r="L149" s="249"/>
      <c r="M149" s="249"/>
      <c r="N149" s="249"/>
      <c r="O149" s="249"/>
      <c r="P149" s="249"/>
      <c r="Q149" s="249"/>
      <c r="R149" s="249"/>
      <c r="S149" s="249"/>
      <c r="T149" s="249"/>
      <c r="U149" s="249"/>
      <c r="V149" s="249"/>
      <c r="W149" s="249"/>
      <c r="X149" s="249"/>
      <c r="Y149" s="249"/>
      <c r="Z149" s="249"/>
      <c r="AA149" s="249"/>
      <c r="AB149" s="249"/>
      <c r="AC149" s="249"/>
      <c r="AD149" s="249"/>
      <c r="AE149" s="249"/>
      <c r="AF149" s="249"/>
      <c r="AG149" s="228">
        <f t="shared" ref="AG149:AG150" si="59">SUM(B149:AF149)</f>
        <v>0</v>
      </c>
      <c r="AH149" s="240"/>
    </row>
    <row r="150">
      <c r="A150" s="241" t="s">
        <v>329</v>
      </c>
      <c r="B150" s="233">
        <f t="shared" ref="B150:AF150" si="58">SUM(B148:B149)</f>
        <v>0</v>
      </c>
      <c r="C150" s="233">
        <f t="shared" si="58"/>
        <v>0</v>
      </c>
      <c r="D150" s="233">
        <f t="shared" si="58"/>
        <v>0</v>
      </c>
      <c r="E150" s="233">
        <f t="shared" si="58"/>
        <v>0</v>
      </c>
      <c r="F150" s="233">
        <f t="shared" si="58"/>
        <v>0</v>
      </c>
      <c r="G150" s="233">
        <f t="shared" si="58"/>
        <v>0</v>
      </c>
      <c r="H150" s="233">
        <f t="shared" si="58"/>
        <v>0</v>
      </c>
      <c r="I150" s="233">
        <f t="shared" si="58"/>
        <v>0</v>
      </c>
      <c r="J150" s="233">
        <f t="shared" si="58"/>
        <v>0</v>
      </c>
      <c r="K150" s="233">
        <f t="shared" si="58"/>
        <v>0</v>
      </c>
      <c r="L150" s="233">
        <f t="shared" si="58"/>
        <v>0</v>
      </c>
      <c r="M150" s="233">
        <f t="shared" si="58"/>
        <v>0</v>
      </c>
      <c r="N150" s="233">
        <f t="shared" si="58"/>
        <v>0</v>
      </c>
      <c r="O150" s="233">
        <f t="shared" si="58"/>
        <v>0</v>
      </c>
      <c r="P150" s="233">
        <f t="shared" si="58"/>
        <v>0</v>
      </c>
      <c r="Q150" s="233">
        <f t="shared" si="58"/>
        <v>0</v>
      </c>
      <c r="R150" s="233">
        <f t="shared" si="58"/>
        <v>0</v>
      </c>
      <c r="S150" s="233">
        <f t="shared" si="58"/>
        <v>0</v>
      </c>
      <c r="T150" s="233">
        <f t="shared" si="58"/>
        <v>0</v>
      </c>
      <c r="U150" s="233">
        <f t="shared" si="58"/>
        <v>0</v>
      </c>
      <c r="V150" s="233">
        <f t="shared" si="58"/>
        <v>0</v>
      </c>
      <c r="W150" s="233">
        <f t="shared" si="58"/>
        <v>0</v>
      </c>
      <c r="X150" s="233">
        <f t="shared" si="58"/>
        <v>0</v>
      </c>
      <c r="Y150" s="233">
        <f t="shared" si="58"/>
        <v>0</v>
      </c>
      <c r="Z150" s="233">
        <f t="shared" si="58"/>
        <v>0</v>
      </c>
      <c r="AA150" s="233">
        <f t="shared" si="58"/>
        <v>0</v>
      </c>
      <c r="AB150" s="233">
        <f t="shared" si="58"/>
        <v>0</v>
      </c>
      <c r="AC150" s="233">
        <f t="shared" si="58"/>
        <v>0</v>
      </c>
      <c r="AD150" s="233">
        <f t="shared" si="58"/>
        <v>0</v>
      </c>
      <c r="AE150" s="233">
        <f t="shared" si="58"/>
        <v>0</v>
      </c>
      <c r="AF150" s="233">
        <f t="shared" si="58"/>
        <v>0</v>
      </c>
      <c r="AG150" s="228">
        <f t="shared" si="59"/>
        <v>0</v>
      </c>
      <c r="AH150" s="229"/>
    </row>
    <row r="151">
      <c r="A151" s="160"/>
      <c r="AG151" s="228"/>
      <c r="AH151" s="229"/>
    </row>
    <row r="152">
      <c r="A152" s="230" t="s">
        <v>287</v>
      </c>
      <c r="B152" s="231">
        <f>'DTC US&amp;CA - P&amp;L'!B120+'DTC EU - P&amp;L'!B110</f>
        <v>0</v>
      </c>
      <c r="C152" s="231">
        <f>'DTC US&amp;CA - P&amp;L'!C120+'DTC EU - P&amp;L'!C110</f>
        <v>1</v>
      </c>
      <c r="D152" s="231">
        <f>'DTC US&amp;CA - P&amp;L'!D120+'DTC EU - P&amp;L'!D110</f>
        <v>1</v>
      </c>
      <c r="E152" s="231">
        <f>'DTC US&amp;CA - P&amp;L'!E120+'DTC EU - P&amp;L'!E110</f>
        <v>0</v>
      </c>
      <c r="F152" s="231">
        <f>'DTC US&amp;CA - P&amp;L'!F120+'DTC EU - P&amp;L'!F110</f>
        <v>0</v>
      </c>
      <c r="G152" s="231">
        <f>'DTC US&amp;CA - P&amp;L'!G120+'DTC EU - P&amp;L'!G110</f>
        <v>0</v>
      </c>
      <c r="H152" s="231">
        <f>'DTC US&amp;CA - P&amp;L'!H120+'DTC EU - P&amp;L'!H110</f>
        <v>0</v>
      </c>
      <c r="I152" s="231">
        <f>'DTC US&amp;CA - P&amp;L'!I120+'DTC EU - P&amp;L'!I110</f>
        <v>0</v>
      </c>
      <c r="J152" s="231">
        <f>'DTC US&amp;CA - P&amp;L'!J120+'DTC EU - P&amp;L'!J110</f>
        <v>0</v>
      </c>
      <c r="K152" s="231">
        <f>'DTC US&amp;CA - P&amp;L'!K120+'DTC EU - P&amp;L'!K110</f>
        <v>2</v>
      </c>
      <c r="L152" s="231">
        <f>'DTC US&amp;CA - P&amp;L'!L120+'DTC EU - P&amp;L'!L110</f>
        <v>0</v>
      </c>
      <c r="M152" s="231">
        <f>'DTC US&amp;CA - P&amp;L'!M120+'DTC EU - P&amp;L'!M110</f>
        <v>0</v>
      </c>
      <c r="N152" s="231">
        <f>'DTC US&amp;CA - P&amp;L'!N120+'DTC EU - P&amp;L'!N110</f>
        <v>1</v>
      </c>
      <c r="O152" s="231">
        <f>'DTC US&amp;CA - P&amp;L'!O120+'DTC EU - P&amp;L'!O110</f>
        <v>1</v>
      </c>
      <c r="P152" s="231">
        <f>'DTC US&amp;CA - P&amp;L'!P120+'DTC EU - P&amp;L'!P110</f>
        <v>0</v>
      </c>
      <c r="Q152" s="231">
        <f>'DTC US&amp;CA - P&amp;L'!Q120+'DTC EU - P&amp;L'!Q110</f>
        <v>1</v>
      </c>
      <c r="R152" s="231">
        <f>'DTC US&amp;CA - P&amp;L'!R120+'DTC EU - P&amp;L'!R110</f>
        <v>1</v>
      </c>
      <c r="S152" s="231">
        <f>'DTC US&amp;CA - P&amp;L'!S120+'DTC EU - P&amp;L'!S110</f>
        <v>1</v>
      </c>
      <c r="T152" s="231">
        <f>'DTC US&amp;CA - P&amp;L'!T120+'DTC EU - P&amp;L'!T110</f>
        <v>0</v>
      </c>
      <c r="U152" s="231">
        <f>'DTC US&amp;CA - P&amp;L'!U120+'DTC EU - P&amp;L'!U110</f>
        <v>1</v>
      </c>
      <c r="V152" s="231">
        <f>'DTC US&amp;CA - P&amp;L'!V120+'DTC EU - P&amp;L'!V110</f>
        <v>0</v>
      </c>
      <c r="W152" s="231">
        <f>'DTC US&amp;CA - P&amp;L'!W120+'DTC EU - P&amp;L'!W110</f>
        <v>3</v>
      </c>
      <c r="X152" s="231">
        <f>'DTC US&amp;CA - P&amp;L'!X120+'DTC EU - P&amp;L'!X110</f>
        <v>0</v>
      </c>
      <c r="Y152" s="231">
        <f>'DTC US&amp;CA - P&amp;L'!Y120+'DTC EU - P&amp;L'!Y110</f>
        <v>0</v>
      </c>
      <c r="Z152" s="231">
        <f>'DTC US&amp;CA - P&amp;L'!Z120+'DTC EU - P&amp;L'!Z110</f>
        <v>0</v>
      </c>
      <c r="AA152" s="231">
        <f>'DTC US&amp;CA - P&amp;L'!AA120+'DTC EU - P&amp;L'!AA110</f>
        <v>0</v>
      </c>
      <c r="AB152" s="231">
        <f>'DTC US&amp;CA - P&amp;L'!AB120+'DTC EU - P&amp;L'!AB110</f>
        <v>0</v>
      </c>
      <c r="AC152" s="231">
        <f>'DTC US&amp;CA - P&amp;L'!AC120+'DTC EU - P&amp;L'!AC110</f>
        <v>0</v>
      </c>
      <c r="AD152" s="231">
        <f>'DTC US&amp;CA - P&amp;L'!AD120+'DTC EU - P&amp;L'!AD110</f>
        <v>0</v>
      </c>
      <c r="AE152" s="231">
        <f>'DTC US&amp;CA - P&amp;L'!AE120+'DTC EU - P&amp;L'!AE110</f>
        <v>0</v>
      </c>
      <c r="AF152" s="231">
        <f>'DTC US&amp;CA - P&amp;L'!AF120+'DTC EU - P&amp;L'!AF110</f>
        <v>0</v>
      </c>
      <c r="AG152" s="228">
        <f t="shared" ref="AG152:AG161" si="60">SUM(B152:AF152)</f>
        <v>13</v>
      </c>
      <c r="AH152" s="229"/>
    </row>
    <row r="153">
      <c r="A153" s="230" t="s">
        <v>288</v>
      </c>
      <c r="B153" s="231">
        <f>'DTC US&amp;CA - P&amp;L'!B121+'DTC EU - P&amp;L'!B111</f>
        <v>3</v>
      </c>
      <c r="C153" s="231">
        <f>'DTC US&amp;CA - P&amp;L'!C121+'DTC EU - P&amp;L'!C111</f>
        <v>1</v>
      </c>
      <c r="D153" s="231">
        <f>'DTC US&amp;CA - P&amp;L'!D121+'DTC EU - P&amp;L'!D111</f>
        <v>5</v>
      </c>
      <c r="E153" s="231">
        <f>'DTC US&amp;CA - P&amp;L'!E121+'DTC EU - P&amp;L'!E111</f>
        <v>0</v>
      </c>
      <c r="F153" s="231">
        <f>'DTC US&amp;CA - P&amp;L'!F121+'DTC EU - P&amp;L'!F111</f>
        <v>5</v>
      </c>
      <c r="G153" s="231">
        <f>'DTC US&amp;CA - P&amp;L'!G121+'DTC EU - P&amp;L'!G111</f>
        <v>4</v>
      </c>
      <c r="H153" s="231">
        <f>'DTC US&amp;CA - P&amp;L'!H121+'DTC EU - P&amp;L'!H111</f>
        <v>0</v>
      </c>
      <c r="I153" s="231">
        <f>'DTC US&amp;CA - P&amp;L'!I121+'DTC EU - P&amp;L'!I111</f>
        <v>1</v>
      </c>
      <c r="J153" s="231">
        <f>'DTC US&amp;CA - P&amp;L'!J121+'DTC EU - P&amp;L'!J111</f>
        <v>4</v>
      </c>
      <c r="K153" s="231">
        <f>'DTC US&amp;CA - P&amp;L'!K121+'DTC EU - P&amp;L'!K111</f>
        <v>2</v>
      </c>
      <c r="L153" s="231">
        <f>'DTC US&amp;CA - P&amp;L'!L121+'DTC EU - P&amp;L'!L111</f>
        <v>3</v>
      </c>
      <c r="M153" s="231">
        <f>'DTC US&amp;CA - P&amp;L'!M121+'DTC EU - P&amp;L'!M111</f>
        <v>3</v>
      </c>
      <c r="N153" s="231">
        <f>'DTC US&amp;CA - P&amp;L'!N121+'DTC EU - P&amp;L'!N111</f>
        <v>1</v>
      </c>
      <c r="O153" s="231">
        <f>'DTC US&amp;CA - P&amp;L'!O121+'DTC EU - P&amp;L'!O111</f>
        <v>1</v>
      </c>
      <c r="P153" s="231">
        <f>'DTC US&amp;CA - P&amp;L'!P121+'DTC EU - P&amp;L'!P111</f>
        <v>4</v>
      </c>
      <c r="Q153" s="231">
        <f>'DTC US&amp;CA - P&amp;L'!Q121+'DTC EU - P&amp;L'!Q111</f>
        <v>3</v>
      </c>
      <c r="R153" s="231">
        <f>'DTC US&amp;CA - P&amp;L'!R121+'DTC EU - P&amp;L'!R111</f>
        <v>1</v>
      </c>
      <c r="S153" s="231">
        <f>'DTC US&amp;CA - P&amp;L'!S121+'DTC EU - P&amp;L'!S111</f>
        <v>4</v>
      </c>
      <c r="T153" s="231">
        <f>'DTC US&amp;CA - P&amp;L'!T121+'DTC EU - P&amp;L'!T111</f>
        <v>3</v>
      </c>
      <c r="U153" s="231">
        <f>'DTC US&amp;CA - P&amp;L'!U121+'DTC EU - P&amp;L'!U111</f>
        <v>8</v>
      </c>
      <c r="V153" s="231">
        <f>'DTC US&amp;CA - P&amp;L'!V121+'DTC EU - P&amp;L'!V111</f>
        <v>7</v>
      </c>
      <c r="W153" s="231">
        <f>'DTC US&amp;CA - P&amp;L'!W121+'DTC EU - P&amp;L'!W111</f>
        <v>2</v>
      </c>
      <c r="X153" s="231">
        <f>'DTC US&amp;CA - P&amp;L'!X121+'DTC EU - P&amp;L'!X111</f>
        <v>1</v>
      </c>
      <c r="Y153" s="231">
        <f>'DTC US&amp;CA - P&amp;L'!Y121+'DTC EU - P&amp;L'!Y111</f>
        <v>3</v>
      </c>
      <c r="Z153" s="231">
        <f>'DTC US&amp;CA - P&amp;L'!Z121+'DTC EU - P&amp;L'!Z111</f>
        <v>1</v>
      </c>
      <c r="AA153" s="231">
        <f>'DTC US&amp;CA - P&amp;L'!AA121+'DTC EU - P&amp;L'!AA111</f>
        <v>4</v>
      </c>
      <c r="AB153" s="231">
        <f>'DTC US&amp;CA - P&amp;L'!AB121+'DTC EU - P&amp;L'!AB111</f>
        <v>4</v>
      </c>
      <c r="AC153" s="231">
        <f>'DTC US&amp;CA - P&amp;L'!AC121+'DTC EU - P&amp;L'!AC111</f>
        <v>1</v>
      </c>
      <c r="AD153" s="231">
        <f>'DTC US&amp;CA - P&amp;L'!AD121+'DTC EU - P&amp;L'!AD111</f>
        <v>1</v>
      </c>
      <c r="AE153" s="231">
        <f>'DTC US&amp;CA - P&amp;L'!AE121+'DTC EU - P&amp;L'!AE111</f>
        <v>2</v>
      </c>
      <c r="AF153" s="231">
        <f>'DTC US&amp;CA - P&amp;L'!AF121+'DTC EU - P&amp;L'!AF111</f>
        <v>2</v>
      </c>
      <c r="AG153" s="228">
        <f t="shared" si="60"/>
        <v>84</v>
      </c>
      <c r="AH153" s="229"/>
    </row>
    <row r="154">
      <c r="A154" s="230" t="s">
        <v>380</v>
      </c>
      <c r="B154" s="231">
        <f>'DTC US&amp;CA - P&amp;L'!B122+'DTC EU - P&amp;L'!B112</f>
        <v>0</v>
      </c>
      <c r="C154" s="231">
        <f>'DTC US&amp;CA - P&amp;L'!C122+'DTC EU - P&amp;L'!C112</f>
        <v>0</v>
      </c>
      <c r="D154" s="231">
        <f>'DTC US&amp;CA - P&amp;L'!D122+'DTC EU - P&amp;L'!D112</f>
        <v>0</v>
      </c>
      <c r="E154" s="231">
        <f>'DTC US&amp;CA - P&amp;L'!E122+'DTC EU - P&amp;L'!E112</f>
        <v>0</v>
      </c>
      <c r="F154" s="231">
        <f>'DTC US&amp;CA - P&amp;L'!F122+'DTC EU - P&amp;L'!F112</f>
        <v>0</v>
      </c>
      <c r="G154" s="231">
        <f>'DTC US&amp;CA - P&amp;L'!G122+'DTC EU - P&amp;L'!G112</f>
        <v>1</v>
      </c>
      <c r="H154" s="231">
        <f>'DTC US&amp;CA - P&amp;L'!H122+'DTC EU - P&amp;L'!H112</f>
        <v>0</v>
      </c>
      <c r="I154" s="231">
        <f>'DTC US&amp;CA - P&amp;L'!I122+'DTC EU - P&amp;L'!I112</f>
        <v>0</v>
      </c>
      <c r="J154" s="231">
        <f>'DTC US&amp;CA - P&amp;L'!J122+'DTC EU - P&amp;L'!J112</f>
        <v>0</v>
      </c>
      <c r="K154" s="231">
        <f>'DTC US&amp;CA - P&amp;L'!K122+'DTC EU - P&amp;L'!K112</f>
        <v>1</v>
      </c>
      <c r="L154" s="231">
        <f>'DTC US&amp;CA - P&amp;L'!L122+'DTC EU - P&amp;L'!L112</f>
        <v>2</v>
      </c>
      <c r="M154" s="231">
        <f>'DTC US&amp;CA - P&amp;L'!M122+'DTC EU - P&amp;L'!M112</f>
        <v>2</v>
      </c>
      <c r="N154" s="231">
        <f>'DTC US&amp;CA - P&amp;L'!N122+'DTC EU - P&amp;L'!N112</f>
        <v>0</v>
      </c>
      <c r="O154" s="231">
        <f>'DTC US&amp;CA - P&amp;L'!O122+'DTC EU - P&amp;L'!O112</f>
        <v>0</v>
      </c>
      <c r="P154" s="231">
        <f>'DTC US&amp;CA - P&amp;L'!P122+'DTC EU - P&amp;L'!P112</f>
        <v>6</v>
      </c>
      <c r="Q154" s="231">
        <f>'DTC US&amp;CA - P&amp;L'!Q122+'DTC EU - P&amp;L'!Q112</f>
        <v>1</v>
      </c>
      <c r="R154" s="231">
        <f>'DTC US&amp;CA - P&amp;L'!R122+'DTC EU - P&amp;L'!R112</f>
        <v>1</v>
      </c>
      <c r="S154" s="231">
        <f>'DTC US&amp;CA - P&amp;L'!S122+'DTC EU - P&amp;L'!S112</f>
        <v>0</v>
      </c>
      <c r="T154" s="231">
        <f>'DTC US&amp;CA - P&amp;L'!T122+'DTC EU - P&amp;L'!T112</f>
        <v>0</v>
      </c>
      <c r="U154" s="231">
        <f>'DTC US&amp;CA - P&amp;L'!U122+'DTC EU - P&amp;L'!U112</f>
        <v>0</v>
      </c>
      <c r="V154" s="231">
        <f>'DTC US&amp;CA - P&amp;L'!V122+'DTC EU - P&amp;L'!V112</f>
        <v>1</v>
      </c>
      <c r="W154" s="231">
        <f>'DTC US&amp;CA - P&amp;L'!W122+'DTC EU - P&amp;L'!W112</f>
        <v>0</v>
      </c>
      <c r="X154" s="231">
        <f>'DTC US&amp;CA - P&amp;L'!X122+'DTC EU - P&amp;L'!X112</f>
        <v>0</v>
      </c>
      <c r="Y154" s="231">
        <f>'DTC US&amp;CA - P&amp;L'!Y122+'DTC EU - P&amp;L'!Y112</f>
        <v>0</v>
      </c>
      <c r="Z154" s="231">
        <f>'DTC US&amp;CA - P&amp;L'!Z122+'DTC EU - P&amp;L'!Z112</f>
        <v>0</v>
      </c>
      <c r="AA154" s="231">
        <f>'DTC US&amp;CA - P&amp;L'!AA122+'DTC EU - P&amp;L'!AA112</f>
        <v>0</v>
      </c>
      <c r="AB154" s="231">
        <f>'DTC US&amp;CA - P&amp;L'!AB122+'DTC EU - P&amp;L'!AB112</f>
        <v>1</v>
      </c>
      <c r="AC154" s="231">
        <f>'DTC US&amp;CA - P&amp;L'!AC122+'DTC EU - P&amp;L'!AC112</f>
        <v>0</v>
      </c>
      <c r="AD154" s="231">
        <f>'DTC US&amp;CA - P&amp;L'!AD122+'DTC EU - P&amp;L'!AD112</f>
        <v>0</v>
      </c>
      <c r="AE154" s="231">
        <f>'DTC US&amp;CA - P&amp;L'!AE122+'DTC EU - P&amp;L'!AE112</f>
        <v>1</v>
      </c>
      <c r="AF154" s="231">
        <f>'DTC US&amp;CA - P&amp;L'!AF122+'DTC EU - P&amp;L'!AF112</f>
        <v>0</v>
      </c>
      <c r="AG154" s="228">
        <f t="shared" si="60"/>
        <v>17</v>
      </c>
      <c r="AH154" s="229"/>
    </row>
    <row r="155">
      <c r="A155" s="230" t="s">
        <v>381</v>
      </c>
      <c r="B155" s="231">
        <f>'DTC US&amp;CA - P&amp;L'!B123+'DTC EU - P&amp;L'!B113</f>
        <v>0</v>
      </c>
      <c r="C155" s="231">
        <f>'DTC US&amp;CA - P&amp;L'!C123+'DTC EU - P&amp;L'!C113</f>
        <v>1</v>
      </c>
      <c r="D155" s="231">
        <f>'DTC US&amp;CA - P&amp;L'!D123+'DTC EU - P&amp;L'!D113</f>
        <v>0</v>
      </c>
      <c r="E155" s="231">
        <f>'DTC US&amp;CA - P&amp;L'!E123+'DTC EU - P&amp;L'!E113</f>
        <v>0</v>
      </c>
      <c r="F155" s="231">
        <f>'DTC US&amp;CA - P&amp;L'!F123+'DTC EU - P&amp;L'!F113</f>
        <v>0</v>
      </c>
      <c r="G155" s="231">
        <f>'DTC US&amp;CA - P&amp;L'!G123+'DTC EU - P&amp;L'!G113</f>
        <v>0</v>
      </c>
      <c r="H155" s="231">
        <f>'DTC US&amp;CA - P&amp;L'!H123+'DTC EU - P&amp;L'!H113</f>
        <v>0</v>
      </c>
      <c r="I155" s="231">
        <f>'DTC US&amp;CA - P&amp;L'!I123+'DTC EU - P&amp;L'!I113</f>
        <v>0</v>
      </c>
      <c r="J155" s="231">
        <f>'DTC US&amp;CA - P&amp;L'!J123+'DTC EU - P&amp;L'!J113</f>
        <v>0</v>
      </c>
      <c r="K155" s="231">
        <f>'DTC US&amp;CA - P&amp;L'!K123+'DTC EU - P&amp;L'!K113</f>
        <v>0</v>
      </c>
      <c r="L155" s="231">
        <f>'DTC US&amp;CA - P&amp;L'!L123+'DTC EU - P&amp;L'!L113</f>
        <v>0</v>
      </c>
      <c r="M155" s="231">
        <f>'DTC US&amp;CA - P&amp;L'!M123+'DTC EU - P&amp;L'!M113</f>
        <v>0</v>
      </c>
      <c r="N155" s="231">
        <f>'DTC US&amp;CA - P&amp;L'!N123+'DTC EU - P&amp;L'!N113</f>
        <v>0</v>
      </c>
      <c r="O155" s="231">
        <f>'DTC US&amp;CA - P&amp;L'!O123+'DTC EU - P&amp;L'!O113</f>
        <v>0</v>
      </c>
      <c r="P155" s="231">
        <f>'DTC US&amp;CA - P&amp;L'!P123+'DTC EU - P&amp;L'!P113</f>
        <v>0</v>
      </c>
      <c r="Q155" s="231">
        <f>'DTC US&amp;CA - P&amp;L'!Q123+'DTC EU - P&amp;L'!Q113</f>
        <v>0</v>
      </c>
      <c r="R155" s="231">
        <f>'DTC US&amp;CA - P&amp;L'!R123+'DTC EU - P&amp;L'!R113</f>
        <v>0</v>
      </c>
      <c r="S155" s="231">
        <f>'DTC US&amp;CA - P&amp;L'!S123+'DTC EU - P&amp;L'!S113</f>
        <v>0</v>
      </c>
      <c r="T155" s="231">
        <f>'DTC US&amp;CA - P&amp;L'!T123+'DTC EU - P&amp;L'!T113</f>
        <v>0</v>
      </c>
      <c r="U155" s="231">
        <f>'DTC US&amp;CA - P&amp;L'!U123+'DTC EU - P&amp;L'!U113</f>
        <v>0</v>
      </c>
      <c r="V155" s="231">
        <f>'DTC US&amp;CA - P&amp;L'!V123+'DTC EU - P&amp;L'!V113</f>
        <v>1</v>
      </c>
      <c r="W155" s="231">
        <f>'DTC US&amp;CA - P&amp;L'!W123+'DTC EU - P&amp;L'!W113</f>
        <v>0</v>
      </c>
      <c r="X155" s="231">
        <f>'DTC US&amp;CA - P&amp;L'!X123+'DTC EU - P&amp;L'!X113</f>
        <v>0</v>
      </c>
      <c r="Y155" s="231">
        <f>'DTC US&amp;CA - P&amp;L'!Y123+'DTC EU - P&amp;L'!Y113</f>
        <v>0</v>
      </c>
      <c r="Z155" s="231">
        <f>'DTC US&amp;CA - P&amp;L'!Z123+'DTC EU - P&amp;L'!Z113</f>
        <v>0</v>
      </c>
      <c r="AA155" s="231">
        <f>'DTC US&amp;CA - P&amp;L'!AA123+'DTC EU - P&amp;L'!AA113</f>
        <v>0</v>
      </c>
      <c r="AB155" s="231">
        <f>'DTC US&amp;CA - P&amp;L'!AB123+'DTC EU - P&amp;L'!AB113</f>
        <v>0</v>
      </c>
      <c r="AC155" s="231">
        <f>'DTC US&amp;CA - P&amp;L'!AC123+'DTC EU - P&amp;L'!AC113</f>
        <v>0</v>
      </c>
      <c r="AD155" s="231">
        <f>'DTC US&amp;CA - P&amp;L'!AD123+'DTC EU - P&amp;L'!AD113</f>
        <v>0</v>
      </c>
      <c r="AE155" s="231">
        <f>'DTC US&amp;CA - P&amp;L'!AE123+'DTC EU - P&amp;L'!AE113</f>
        <v>0</v>
      </c>
      <c r="AF155" s="231">
        <f>'DTC US&amp;CA - P&amp;L'!AF123+'DTC EU - P&amp;L'!AF113</f>
        <v>0</v>
      </c>
      <c r="AG155" s="228">
        <f t="shared" si="60"/>
        <v>2</v>
      </c>
      <c r="AH155" s="229"/>
    </row>
    <row r="156">
      <c r="A156" s="230" t="s">
        <v>382</v>
      </c>
      <c r="B156" s="231">
        <f>'DTC US&amp;CA - P&amp;L'!B124+'DTC EU - P&amp;L'!B114</f>
        <v>0</v>
      </c>
      <c r="C156" s="231">
        <f>'DTC US&amp;CA - P&amp;L'!C124+'DTC EU - P&amp;L'!C114</f>
        <v>0</v>
      </c>
      <c r="D156" s="231">
        <f>'DTC US&amp;CA - P&amp;L'!D124+'DTC EU - P&amp;L'!D114</f>
        <v>0</v>
      </c>
      <c r="E156" s="231">
        <f>'DTC US&amp;CA - P&amp;L'!E124+'DTC EU - P&amp;L'!E114</f>
        <v>0</v>
      </c>
      <c r="F156" s="231">
        <f>'DTC US&amp;CA - P&amp;L'!F124+'DTC EU - P&amp;L'!F114</f>
        <v>0</v>
      </c>
      <c r="G156" s="231">
        <f>'DTC US&amp;CA - P&amp;L'!G124+'DTC EU - P&amp;L'!G114</f>
        <v>0</v>
      </c>
      <c r="H156" s="231">
        <f>'DTC US&amp;CA - P&amp;L'!H124+'DTC EU - P&amp;L'!H114</f>
        <v>0</v>
      </c>
      <c r="I156" s="231">
        <f>'DTC US&amp;CA - P&amp;L'!I124+'DTC EU - P&amp;L'!I114</f>
        <v>0</v>
      </c>
      <c r="J156" s="231">
        <f>'DTC US&amp;CA - P&amp;L'!J124+'DTC EU - P&amp;L'!J114</f>
        <v>0</v>
      </c>
      <c r="K156" s="231">
        <f>'DTC US&amp;CA - P&amp;L'!K124+'DTC EU - P&amp;L'!K114</f>
        <v>0</v>
      </c>
      <c r="L156" s="231">
        <f>'DTC US&amp;CA - P&amp;L'!L124+'DTC EU - P&amp;L'!L114</f>
        <v>0</v>
      </c>
      <c r="M156" s="231">
        <f>'DTC US&amp;CA - P&amp;L'!M124+'DTC EU - P&amp;L'!M114</f>
        <v>0</v>
      </c>
      <c r="N156" s="231">
        <f>'DTC US&amp;CA - P&amp;L'!N124+'DTC EU - P&amp;L'!N114</f>
        <v>0</v>
      </c>
      <c r="O156" s="231">
        <f>'DTC US&amp;CA - P&amp;L'!O124+'DTC EU - P&amp;L'!O114</f>
        <v>0</v>
      </c>
      <c r="P156" s="231">
        <f>'DTC US&amp;CA - P&amp;L'!P124+'DTC EU - P&amp;L'!P114</f>
        <v>0</v>
      </c>
      <c r="Q156" s="231">
        <f>'DTC US&amp;CA - P&amp;L'!Q124+'DTC EU - P&amp;L'!Q114</f>
        <v>0</v>
      </c>
      <c r="R156" s="231">
        <f>'DTC US&amp;CA - P&amp;L'!R124+'DTC EU - P&amp;L'!R114</f>
        <v>0</v>
      </c>
      <c r="S156" s="231">
        <f>'DTC US&amp;CA - P&amp;L'!S124+'DTC EU - P&amp;L'!S114</f>
        <v>0</v>
      </c>
      <c r="T156" s="231">
        <f>'DTC US&amp;CA - P&amp;L'!T124+'DTC EU - P&amp;L'!T114</f>
        <v>0</v>
      </c>
      <c r="U156" s="231">
        <f>'DTC US&amp;CA - P&amp;L'!U124+'DTC EU - P&amp;L'!U114</f>
        <v>0</v>
      </c>
      <c r="V156" s="231">
        <f>'DTC US&amp;CA - P&amp;L'!V124+'DTC EU - P&amp;L'!V114</f>
        <v>0</v>
      </c>
      <c r="W156" s="231">
        <f>'DTC US&amp;CA - P&amp;L'!W124+'DTC EU - P&amp;L'!W114</f>
        <v>0</v>
      </c>
      <c r="X156" s="231">
        <f>'DTC US&amp;CA - P&amp;L'!X124+'DTC EU - P&amp;L'!X114</f>
        <v>0</v>
      </c>
      <c r="Y156" s="231">
        <f>'DTC US&amp;CA - P&amp;L'!Y124+'DTC EU - P&amp;L'!Y114</f>
        <v>0</v>
      </c>
      <c r="Z156" s="231">
        <f>'DTC US&amp;CA - P&amp;L'!Z124+'DTC EU - P&amp;L'!Z114</f>
        <v>0</v>
      </c>
      <c r="AA156" s="231">
        <f>'DTC US&amp;CA - P&amp;L'!AA124+'DTC EU - P&amp;L'!AA114</f>
        <v>0</v>
      </c>
      <c r="AB156" s="231">
        <f>'DTC US&amp;CA - P&amp;L'!AB124+'DTC EU - P&amp;L'!AB114</f>
        <v>0</v>
      </c>
      <c r="AC156" s="231">
        <f>'DTC US&amp;CA - P&amp;L'!AC124+'DTC EU - P&amp;L'!AC114</f>
        <v>0</v>
      </c>
      <c r="AD156" s="231">
        <f>'DTC US&amp;CA - P&amp;L'!AD124+'DTC EU - P&amp;L'!AD114</f>
        <v>0</v>
      </c>
      <c r="AE156" s="231">
        <f>'DTC US&amp;CA - P&amp;L'!AE124+'DTC EU - P&amp;L'!AE114</f>
        <v>0</v>
      </c>
      <c r="AF156" s="231">
        <f>'DTC US&amp;CA - P&amp;L'!AF124+'DTC EU - P&amp;L'!AF114</f>
        <v>0</v>
      </c>
      <c r="AG156" s="228">
        <f t="shared" si="60"/>
        <v>0</v>
      </c>
      <c r="AH156" s="229"/>
    </row>
    <row r="157">
      <c r="A157" s="230" t="s">
        <v>383</v>
      </c>
      <c r="B157" s="231">
        <f>'DTC US&amp;CA - P&amp;L'!B125+'DTC EU - P&amp;L'!B115</f>
        <v>0</v>
      </c>
      <c r="C157" s="231">
        <f>'DTC US&amp;CA - P&amp;L'!C125+'DTC EU - P&amp;L'!C115</f>
        <v>0</v>
      </c>
      <c r="D157" s="231">
        <f>'DTC US&amp;CA - P&amp;L'!D125+'DTC EU - P&amp;L'!D115</f>
        <v>0</v>
      </c>
      <c r="E157" s="231">
        <f>'DTC US&amp;CA - P&amp;L'!E125+'DTC EU - P&amp;L'!E115</f>
        <v>0</v>
      </c>
      <c r="F157" s="231">
        <f>'DTC US&amp;CA - P&amp;L'!F125+'DTC EU - P&amp;L'!F115</f>
        <v>0</v>
      </c>
      <c r="G157" s="231">
        <f>'DTC US&amp;CA - P&amp;L'!G125+'DTC EU - P&amp;L'!G115</f>
        <v>0</v>
      </c>
      <c r="H157" s="231">
        <f>'DTC US&amp;CA - P&amp;L'!H125+'DTC EU - P&amp;L'!H115</f>
        <v>0</v>
      </c>
      <c r="I157" s="231">
        <f>'DTC US&amp;CA - P&amp;L'!I125+'DTC EU - P&amp;L'!I115</f>
        <v>0</v>
      </c>
      <c r="J157" s="231">
        <f>'DTC US&amp;CA - P&amp;L'!J125+'DTC EU - P&amp;L'!J115</f>
        <v>0</v>
      </c>
      <c r="K157" s="231">
        <f>'DTC US&amp;CA - P&amp;L'!K125+'DTC EU - P&amp;L'!K115</f>
        <v>0</v>
      </c>
      <c r="L157" s="231">
        <f>'DTC US&amp;CA - P&amp;L'!L125+'DTC EU - P&amp;L'!L115</f>
        <v>0</v>
      </c>
      <c r="M157" s="231">
        <f>'DTC US&amp;CA - P&amp;L'!M125+'DTC EU - P&amp;L'!M115</f>
        <v>0</v>
      </c>
      <c r="N157" s="231">
        <f>'DTC US&amp;CA - P&amp;L'!N125+'DTC EU - P&amp;L'!N115</f>
        <v>0</v>
      </c>
      <c r="O157" s="231">
        <f>'DTC US&amp;CA - P&amp;L'!O125+'DTC EU - P&amp;L'!O115</f>
        <v>0</v>
      </c>
      <c r="P157" s="231">
        <f>'DTC US&amp;CA - P&amp;L'!P125+'DTC EU - P&amp;L'!P115</f>
        <v>0</v>
      </c>
      <c r="Q157" s="231">
        <f>'DTC US&amp;CA - P&amp;L'!Q125+'DTC EU - P&amp;L'!Q115</f>
        <v>0</v>
      </c>
      <c r="R157" s="231">
        <f>'DTC US&amp;CA - P&amp;L'!R125+'DTC EU - P&amp;L'!R115</f>
        <v>0</v>
      </c>
      <c r="S157" s="231">
        <f>'DTC US&amp;CA - P&amp;L'!S125+'DTC EU - P&amp;L'!S115</f>
        <v>0</v>
      </c>
      <c r="T157" s="231">
        <f>'DTC US&amp;CA - P&amp;L'!T125+'DTC EU - P&amp;L'!T115</f>
        <v>0</v>
      </c>
      <c r="U157" s="231">
        <f>'DTC US&amp;CA - P&amp;L'!U125+'DTC EU - P&amp;L'!U115</f>
        <v>0</v>
      </c>
      <c r="V157" s="231">
        <f>'DTC US&amp;CA - P&amp;L'!V125+'DTC EU - P&amp;L'!V115</f>
        <v>0</v>
      </c>
      <c r="W157" s="231">
        <f>'DTC US&amp;CA - P&amp;L'!W125+'DTC EU - P&amp;L'!W115</f>
        <v>0</v>
      </c>
      <c r="X157" s="231">
        <f>'DTC US&amp;CA - P&amp;L'!X125+'DTC EU - P&amp;L'!X115</f>
        <v>0</v>
      </c>
      <c r="Y157" s="231">
        <f>'DTC US&amp;CA - P&amp;L'!Y125+'DTC EU - P&amp;L'!Y115</f>
        <v>0</v>
      </c>
      <c r="Z157" s="231">
        <f>'DTC US&amp;CA - P&amp;L'!Z125+'DTC EU - P&amp;L'!Z115</f>
        <v>0</v>
      </c>
      <c r="AA157" s="231">
        <f>'DTC US&amp;CA - P&amp;L'!AA125+'DTC EU - P&amp;L'!AA115</f>
        <v>0</v>
      </c>
      <c r="AB157" s="231">
        <f>'DTC US&amp;CA - P&amp;L'!AB125+'DTC EU - P&amp;L'!AB115</f>
        <v>0</v>
      </c>
      <c r="AC157" s="231">
        <f>'DTC US&amp;CA - P&amp;L'!AC125+'DTC EU - P&amp;L'!AC115</f>
        <v>0</v>
      </c>
      <c r="AD157" s="231">
        <f>'DTC US&amp;CA - P&amp;L'!AD125+'DTC EU - P&amp;L'!AD115</f>
        <v>0</v>
      </c>
      <c r="AE157" s="231">
        <f>'DTC US&amp;CA - P&amp;L'!AE125+'DTC EU - P&amp;L'!AE115</f>
        <v>0</v>
      </c>
      <c r="AF157" s="231">
        <f>'DTC US&amp;CA - P&amp;L'!AF125+'DTC EU - P&amp;L'!AF115</f>
        <v>0</v>
      </c>
      <c r="AG157" s="228">
        <f t="shared" si="60"/>
        <v>0</v>
      </c>
      <c r="AH157" s="229"/>
    </row>
    <row r="158">
      <c r="A158" s="230" t="s">
        <v>384</v>
      </c>
      <c r="B158" s="231">
        <f>'DTC US&amp;CA - P&amp;L'!B126+'DTC EU - P&amp;L'!B116</f>
        <v>0</v>
      </c>
      <c r="C158" s="231">
        <f>'DTC US&amp;CA - P&amp;L'!C126+'DTC EU - P&amp;L'!C116</f>
        <v>1</v>
      </c>
      <c r="D158" s="231">
        <f>'DTC US&amp;CA - P&amp;L'!D126+'DTC EU - P&amp;L'!D116</f>
        <v>3</v>
      </c>
      <c r="E158" s="231">
        <f>'DTC US&amp;CA - P&amp;L'!E126+'DTC EU - P&amp;L'!E116</f>
        <v>0</v>
      </c>
      <c r="F158" s="231">
        <f>'DTC US&amp;CA - P&amp;L'!F126+'DTC EU - P&amp;L'!F116</f>
        <v>1</v>
      </c>
      <c r="G158" s="231">
        <f>'DTC US&amp;CA - P&amp;L'!G126+'DTC EU - P&amp;L'!G116</f>
        <v>6</v>
      </c>
      <c r="H158" s="231">
        <f>'DTC US&amp;CA - P&amp;L'!H126+'DTC EU - P&amp;L'!H116</f>
        <v>2</v>
      </c>
      <c r="I158" s="231">
        <f>'DTC US&amp;CA - P&amp;L'!I126+'DTC EU - P&amp;L'!I116</f>
        <v>2</v>
      </c>
      <c r="J158" s="231">
        <f>'DTC US&amp;CA - P&amp;L'!J126+'DTC EU - P&amp;L'!J116</f>
        <v>4</v>
      </c>
      <c r="K158" s="231">
        <f>'DTC US&amp;CA - P&amp;L'!K126+'DTC EU - P&amp;L'!K116</f>
        <v>1</v>
      </c>
      <c r="L158" s="231">
        <f>'DTC US&amp;CA - P&amp;L'!L126+'DTC EU - P&amp;L'!L116</f>
        <v>3</v>
      </c>
      <c r="M158" s="231">
        <f>'DTC US&amp;CA - P&amp;L'!M126+'DTC EU - P&amp;L'!M116</f>
        <v>5</v>
      </c>
      <c r="N158" s="231">
        <f>'DTC US&amp;CA - P&amp;L'!N126+'DTC EU - P&amp;L'!N116</f>
        <v>4</v>
      </c>
      <c r="O158" s="231">
        <f>'DTC US&amp;CA - P&amp;L'!O126+'DTC EU - P&amp;L'!O116</f>
        <v>4</v>
      </c>
      <c r="P158" s="231">
        <f>'DTC US&amp;CA - P&amp;L'!P126+'DTC EU - P&amp;L'!P116</f>
        <v>4</v>
      </c>
      <c r="Q158" s="231">
        <f>'DTC US&amp;CA - P&amp;L'!Q126+'DTC EU - P&amp;L'!Q116</f>
        <v>2</v>
      </c>
      <c r="R158" s="231">
        <f>'DTC US&amp;CA - P&amp;L'!R126+'DTC EU - P&amp;L'!R116</f>
        <v>2</v>
      </c>
      <c r="S158" s="231">
        <f>'DTC US&amp;CA - P&amp;L'!S126+'DTC EU - P&amp;L'!S116</f>
        <v>2</v>
      </c>
      <c r="T158" s="231">
        <f>'DTC US&amp;CA - P&amp;L'!T126+'DTC EU - P&amp;L'!T116</f>
        <v>2</v>
      </c>
      <c r="U158" s="231">
        <f>'DTC US&amp;CA - P&amp;L'!U126+'DTC EU - P&amp;L'!U116</f>
        <v>3</v>
      </c>
      <c r="V158" s="231">
        <f>'DTC US&amp;CA - P&amp;L'!V126+'DTC EU - P&amp;L'!V116</f>
        <v>2</v>
      </c>
      <c r="W158" s="231">
        <f>'DTC US&amp;CA - P&amp;L'!W126+'DTC EU - P&amp;L'!W116</f>
        <v>0</v>
      </c>
      <c r="X158" s="231">
        <f>'DTC US&amp;CA - P&amp;L'!X126+'DTC EU - P&amp;L'!X116</f>
        <v>0</v>
      </c>
      <c r="Y158" s="231">
        <f>'DTC US&amp;CA - P&amp;L'!Y126+'DTC EU - P&amp;L'!Y116</f>
        <v>4</v>
      </c>
      <c r="Z158" s="231">
        <f>'DTC US&amp;CA - P&amp;L'!Z126+'DTC EU - P&amp;L'!Z116</f>
        <v>3</v>
      </c>
      <c r="AA158" s="231">
        <f>'DTC US&amp;CA - P&amp;L'!AA126+'DTC EU - P&amp;L'!AA116</f>
        <v>3</v>
      </c>
      <c r="AB158" s="231">
        <f>'DTC US&amp;CA - P&amp;L'!AB126+'DTC EU - P&amp;L'!AB116</f>
        <v>7</v>
      </c>
      <c r="AC158" s="231">
        <f>'DTC US&amp;CA - P&amp;L'!AC126+'DTC EU - P&amp;L'!AC116</f>
        <v>2</v>
      </c>
      <c r="AD158" s="231">
        <f>'DTC US&amp;CA - P&amp;L'!AD126+'DTC EU - P&amp;L'!AD116</f>
        <v>1</v>
      </c>
      <c r="AE158" s="231">
        <f>'DTC US&amp;CA - P&amp;L'!AE126+'DTC EU - P&amp;L'!AE116</f>
        <v>4</v>
      </c>
      <c r="AF158" s="231">
        <f>'DTC US&amp;CA - P&amp;L'!AF126+'DTC EU - P&amp;L'!AF116</f>
        <v>3</v>
      </c>
      <c r="AG158" s="228">
        <f t="shared" si="60"/>
        <v>80</v>
      </c>
      <c r="AH158" s="229"/>
    </row>
    <row r="159">
      <c r="A159" s="230" t="s">
        <v>385</v>
      </c>
      <c r="B159" s="231">
        <f>'DTC US&amp;CA - P&amp;L'!B127+'DTC EU - P&amp;L'!B117</f>
        <v>1</v>
      </c>
      <c r="C159" s="231">
        <f>'DTC US&amp;CA - P&amp;L'!C127+'DTC EU - P&amp;L'!C117</f>
        <v>0</v>
      </c>
      <c r="D159" s="231">
        <f>'DTC US&amp;CA - P&amp;L'!D127+'DTC EU - P&amp;L'!D117</f>
        <v>0</v>
      </c>
      <c r="E159" s="231">
        <f>'DTC US&amp;CA - P&amp;L'!E127+'DTC EU - P&amp;L'!E117</f>
        <v>0</v>
      </c>
      <c r="F159" s="231">
        <f>'DTC US&amp;CA - P&amp;L'!F127+'DTC EU - P&amp;L'!F117</f>
        <v>0</v>
      </c>
      <c r="G159" s="231">
        <f>'DTC US&amp;CA - P&amp;L'!G127+'DTC EU - P&amp;L'!G117</f>
        <v>0</v>
      </c>
      <c r="H159" s="231">
        <f>'DTC US&amp;CA - P&amp;L'!H127+'DTC EU - P&amp;L'!H117</f>
        <v>1</v>
      </c>
      <c r="I159" s="231">
        <f>'DTC US&amp;CA - P&amp;L'!I127+'DTC EU - P&amp;L'!I117</f>
        <v>0</v>
      </c>
      <c r="J159" s="231">
        <f>'DTC US&amp;CA - P&amp;L'!J127+'DTC EU - P&amp;L'!J117</f>
        <v>0</v>
      </c>
      <c r="K159" s="231">
        <f>'DTC US&amp;CA - P&amp;L'!K127+'DTC EU - P&amp;L'!K117</f>
        <v>0</v>
      </c>
      <c r="L159" s="231">
        <f>'DTC US&amp;CA - P&amp;L'!L127+'DTC EU - P&amp;L'!L117</f>
        <v>0</v>
      </c>
      <c r="M159" s="231">
        <f>'DTC US&amp;CA - P&amp;L'!M127+'DTC EU - P&amp;L'!M117</f>
        <v>0</v>
      </c>
      <c r="N159" s="231">
        <f>'DTC US&amp;CA - P&amp;L'!N127+'DTC EU - P&amp;L'!N117</f>
        <v>0</v>
      </c>
      <c r="O159" s="231">
        <f>'DTC US&amp;CA - P&amp;L'!O127+'DTC EU - P&amp;L'!O117</f>
        <v>0</v>
      </c>
      <c r="P159" s="231">
        <f>'DTC US&amp;CA - P&amp;L'!P127+'DTC EU - P&amp;L'!P117</f>
        <v>0</v>
      </c>
      <c r="Q159" s="231">
        <f>'DTC US&amp;CA - P&amp;L'!Q127+'DTC EU - P&amp;L'!Q117</f>
        <v>0</v>
      </c>
      <c r="R159" s="231">
        <f>'DTC US&amp;CA - P&amp;L'!R127+'DTC EU - P&amp;L'!R117</f>
        <v>0</v>
      </c>
      <c r="S159" s="231">
        <f>'DTC US&amp;CA - P&amp;L'!S127+'DTC EU - P&amp;L'!S117</f>
        <v>0</v>
      </c>
      <c r="T159" s="231">
        <f>'DTC US&amp;CA - P&amp;L'!T127+'DTC EU - P&amp;L'!T117</f>
        <v>0</v>
      </c>
      <c r="U159" s="231">
        <f>'DTC US&amp;CA - P&amp;L'!U127+'DTC EU - P&amp;L'!U117</f>
        <v>1</v>
      </c>
      <c r="V159" s="231">
        <f>'DTC US&amp;CA - P&amp;L'!V127+'DTC EU - P&amp;L'!V117</f>
        <v>1</v>
      </c>
      <c r="W159" s="231">
        <f>'DTC US&amp;CA - P&amp;L'!W127+'DTC EU - P&amp;L'!W117</f>
        <v>0</v>
      </c>
      <c r="X159" s="231">
        <f>'DTC US&amp;CA - P&amp;L'!X127+'DTC EU - P&amp;L'!X117</f>
        <v>0</v>
      </c>
      <c r="Y159" s="231">
        <f>'DTC US&amp;CA - P&amp;L'!Y127+'DTC EU - P&amp;L'!Y117</f>
        <v>0</v>
      </c>
      <c r="Z159" s="231">
        <f>'DTC US&amp;CA - P&amp;L'!Z127+'DTC EU - P&amp;L'!Z117</f>
        <v>0</v>
      </c>
      <c r="AA159" s="231">
        <f>'DTC US&amp;CA - P&amp;L'!AA127+'DTC EU - P&amp;L'!AA117</f>
        <v>0</v>
      </c>
      <c r="AB159" s="231">
        <f>'DTC US&amp;CA - P&amp;L'!AB127+'DTC EU - P&amp;L'!AB117</f>
        <v>1</v>
      </c>
      <c r="AC159" s="231">
        <f>'DTC US&amp;CA - P&amp;L'!AC127+'DTC EU - P&amp;L'!AC117</f>
        <v>0</v>
      </c>
      <c r="AD159" s="231">
        <f>'DTC US&amp;CA - P&amp;L'!AD127+'DTC EU - P&amp;L'!AD117</f>
        <v>0</v>
      </c>
      <c r="AE159" s="231">
        <f>'DTC US&amp;CA - P&amp;L'!AE127+'DTC EU - P&amp;L'!AE117</f>
        <v>0</v>
      </c>
      <c r="AF159" s="231">
        <f>'DTC US&amp;CA - P&amp;L'!AF127+'DTC EU - P&amp;L'!AF117</f>
        <v>1</v>
      </c>
      <c r="AG159" s="228">
        <f t="shared" si="60"/>
        <v>6</v>
      </c>
      <c r="AH159" s="229"/>
    </row>
    <row r="160">
      <c r="A160" s="230" t="s">
        <v>386</v>
      </c>
      <c r="B160" s="231">
        <f>'DTC US&amp;CA - P&amp;L'!B128+'DTC EU - P&amp;L'!B118</f>
        <v>0</v>
      </c>
      <c r="C160" s="231">
        <f>'DTC US&amp;CA - P&amp;L'!C128+'DTC EU - P&amp;L'!C118</f>
        <v>0</v>
      </c>
      <c r="D160" s="231">
        <f>'DTC US&amp;CA - P&amp;L'!D128+'DTC EU - P&amp;L'!D118</f>
        <v>0</v>
      </c>
      <c r="E160" s="231">
        <f>'DTC US&amp;CA - P&amp;L'!E128+'DTC EU - P&amp;L'!E118</f>
        <v>0</v>
      </c>
      <c r="F160" s="231">
        <f>'DTC US&amp;CA - P&amp;L'!F128+'DTC EU - P&amp;L'!F118</f>
        <v>0</v>
      </c>
      <c r="G160" s="231">
        <f>'DTC US&amp;CA - P&amp;L'!G128+'DTC EU - P&amp;L'!G118</f>
        <v>0</v>
      </c>
      <c r="H160" s="231">
        <f>'DTC US&amp;CA - P&amp;L'!H128+'DTC EU - P&amp;L'!H118</f>
        <v>0</v>
      </c>
      <c r="I160" s="231">
        <f>'DTC US&amp;CA - P&amp;L'!I128+'DTC EU - P&amp;L'!I118</f>
        <v>0</v>
      </c>
      <c r="J160" s="231">
        <f>'DTC US&amp;CA - P&amp;L'!J128+'DTC EU - P&amp;L'!J118</f>
        <v>0</v>
      </c>
      <c r="K160" s="231">
        <f>'DTC US&amp;CA - P&amp;L'!K128+'DTC EU - P&amp;L'!K118</f>
        <v>0</v>
      </c>
      <c r="L160" s="231">
        <f>'DTC US&amp;CA - P&amp;L'!L128+'DTC EU - P&amp;L'!L118</f>
        <v>0</v>
      </c>
      <c r="M160" s="231">
        <f>'DTC US&amp;CA - P&amp;L'!M128+'DTC EU - P&amp;L'!M118</f>
        <v>0</v>
      </c>
      <c r="N160" s="231">
        <f>'DTC US&amp;CA - P&amp;L'!N128+'DTC EU - P&amp;L'!N118</f>
        <v>0</v>
      </c>
      <c r="O160" s="231">
        <f>'DTC US&amp;CA - P&amp;L'!O128+'DTC EU - P&amp;L'!O118</f>
        <v>0</v>
      </c>
      <c r="P160" s="231">
        <f>'DTC US&amp;CA - P&amp;L'!P128+'DTC EU - P&amp;L'!P118</f>
        <v>0</v>
      </c>
      <c r="Q160" s="231">
        <f>'DTC US&amp;CA - P&amp;L'!Q128+'DTC EU - P&amp;L'!Q118</f>
        <v>0</v>
      </c>
      <c r="R160" s="231">
        <f>'DTC US&amp;CA - P&amp;L'!R128+'DTC EU - P&amp;L'!R118</f>
        <v>0</v>
      </c>
      <c r="S160" s="231">
        <f>'DTC US&amp;CA - P&amp;L'!S128+'DTC EU - P&amp;L'!S118</f>
        <v>0</v>
      </c>
      <c r="T160" s="231">
        <f>'DTC US&amp;CA - P&amp;L'!T128+'DTC EU - P&amp;L'!T118</f>
        <v>0</v>
      </c>
      <c r="U160" s="231">
        <f>'DTC US&amp;CA - P&amp;L'!U128+'DTC EU - P&amp;L'!U118</f>
        <v>0</v>
      </c>
      <c r="V160" s="231">
        <f>'DTC US&amp;CA - P&amp;L'!V128+'DTC EU - P&amp;L'!V118</f>
        <v>0</v>
      </c>
      <c r="W160" s="231">
        <f>'DTC US&amp;CA - P&amp;L'!W128+'DTC EU - P&amp;L'!W118</f>
        <v>0</v>
      </c>
      <c r="X160" s="231">
        <f>'DTC US&amp;CA - P&amp;L'!X128+'DTC EU - P&amp;L'!X118</f>
        <v>0</v>
      </c>
      <c r="Y160" s="231">
        <f>'DTC US&amp;CA - P&amp;L'!Y128+'DTC EU - P&amp;L'!Y118</f>
        <v>0</v>
      </c>
      <c r="Z160" s="231">
        <f>'DTC US&amp;CA - P&amp;L'!Z128+'DTC EU - P&amp;L'!Z118</f>
        <v>0</v>
      </c>
      <c r="AA160" s="231">
        <f>'DTC US&amp;CA - P&amp;L'!AA128+'DTC EU - P&amp;L'!AA118</f>
        <v>0</v>
      </c>
      <c r="AB160" s="231">
        <f>'DTC US&amp;CA - P&amp;L'!AB128+'DTC EU - P&amp;L'!AB118</f>
        <v>0</v>
      </c>
      <c r="AC160" s="231">
        <f>'DTC US&amp;CA - P&amp;L'!AC128+'DTC EU - P&amp;L'!AC118</f>
        <v>0</v>
      </c>
      <c r="AD160" s="231">
        <f>'DTC US&amp;CA - P&amp;L'!AD128+'DTC EU - P&amp;L'!AD118</f>
        <v>0</v>
      </c>
      <c r="AE160" s="231">
        <f>'DTC US&amp;CA - P&amp;L'!AE128+'DTC EU - P&amp;L'!AE118</f>
        <v>0</v>
      </c>
      <c r="AF160" s="231">
        <f>'DTC US&amp;CA - P&amp;L'!AF128+'DTC EU - P&amp;L'!AF118</f>
        <v>0</v>
      </c>
      <c r="AG160" s="228">
        <f t="shared" si="60"/>
        <v>0</v>
      </c>
      <c r="AH160" s="229"/>
    </row>
    <row r="161">
      <c r="A161" s="230" t="s">
        <v>387</v>
      </c>
      <c r="B161" s="231">
        <f>'DTC US&amp;CA - P&amp;L'!B129+'DTC EU - P&amp;L'!B119</f>
        <v>0</v>
      </c>
      <c r="C161" s="231">
        <f>'DTC US&amp;CA - P&amp;L'!C129+'DTC EU - P&amp;L'!C119</f>
        <v>1</v>
      </c>
      <c r="D161" s="231">
        <f>'DTC US&amp;CA - P&amp;L'!D129+'DTC EU - P&amp;L'!D119</f>
        <v>0</v>
      </c>
      <c r="E161" s="231">
        <f>'DTC US&amp;CA - P&amp;L'!E129+'DTC EU - P&amp;L'!E119</f>
        <v>0</v>
      </c>
      <c r="F161" s="231">
        <f>'DTC US&amp;CA - P&amp;L'!F129+'DTC EU - P&amp;L'!F119</f>
        <v>0</v>
      </c>
      <c r="G161" s="231">
        <f>'DTC US&amp;CA - P&amp;L'!G129+'DTC EU - P&amp;L'!G119</f>
        <v>0</v>
      </c>
      <c r="H161" s="231">
        <f>'DTC US&amp;CA - P&amp;L'!H129+'DTC EU - P&amp;L'!H119</f>
        <v>0</v>
      </c>
      <c r="I161" s="231">
        <f>'DTC US&amp;CA - P&amp;L'!I129+'DTC EU - P&amp;L'!I119</f>
        <v>0</v>
      </c>
      <c r="J161" s="231">
        <f>'DTC US&amp;CA - P&amp;L'!J129+'DTC EU - P&amp;L'!J119</f>
        <v>0</v>
      </c>
      <c r="K161" s="231">
        <f>'DTC US&amp;CA - P&amp;L'!K129+'DTC EU - P&amp;L'!K119</f>
        <v>0</v>
      </c>
      <c r="L161" s="231">
        <f>'DTC US&amp;CA - P&amp;L'!L129+'DTC EU - P&amp;L'!L119</f>
        <v>0</v>
      </c>
      <c r="M161" s="231">
        <f>'DTC US&amp;CA - P&amp;L'!M129+'DTC EU - P&amp;L'!M119</f>
        <v>0</v>
      </c>
      <c r="N161" s="231">
        <f>'DTC US&amp;CA - P&amp;L'!N129+'DTC EU - P&amp;L'!N119</f>
        <v>0</v>
      </c>
      <c r="O161" s="231">
        <f>'DTC US&amp;CA - P&amp;L'!O129+'DTC EU - P&amp;L'!O119</f>
        <v>0</v>
      </c>
      <c r="P161" s="231">
        <f>'DTC US&amp;CA - P&amp;L'!P129+'DTC EU - P&amp;L'!P119</f>
        <v>0</v>
      </c>
      <c r="Q161" s="231">
        <f>'DTC US&amp;CA - P&amp;L'!Q129+'DTC EU - P&amp;L'!Q119</f>
        <v>0</v>
      </c>
      <c r="R161" s="231">
        <f>'DTC US&amp;CA - P&amp;L'!R129+'DTC EU - P&amp;L'!R119</f>
        <v>0</v>
      </c>
      <c r="S161" s="231">
        <f>'DTC US&amp;CA - P&amp;L'!S129+'DTC EU - P&amp;L'!S119</f>
        <v>0</v>
      </c>
      <c r="T161" s="231">
        <f>'DTC US&amp;CA - P&amp;L'!T129+'DTC EU - P&amp;L'!T119</f>
        <v>0</v>
      </c>
      <c r="U161" s="231">
        <f>'DTC US&amp;CA - P&amp;L'!U129+'DTC EU - P&amp;L'!U119</f>
        <v>0</v>
      </c>
      <c r="V161" s="231">
        <f>'DTC US&amp;CA - P&amp;L'!V129+'DTC EU - P&amp;L'!V119</f>
        <v>0</v>
      </c>
      <c r="W161" s="231">
        <f>'DTC US&amp;CA - P&amp;L'!W129+'DTC EU - P&amp;L'!W119</f>
        <v>0</v>
      </c>
      <c r="X161" s="231">
        <f>'DTC US&amp;CA - P&amp;L'!X129+'DTC EU - P&amp;L'!X119</f>
        <v>1</v>
      </c>
      <c r="Y161" s="231">
        <f>'DTC US&amp;CA - P&amp;L'!Y129+'DTC EU - P&amp;L'!Y119</f>
        <v>0</v>
      </c>
      <c r="Z161" s="231">
        <f>'DTC US&amp;CA - P&amp;L'!Z129+'DTC EU - P&amp;L'!Z119</f>
        <v>0</v>
      </c>
      <c r="AA161" s="231">
        <f>'DTC US&amp;CA - P&amp;L'!AA129+'DTC EU - P&amp;L'!AA119</f>
        <v>0</v>
      </c>
      <c r="AB161" s="231">
        <f>'DTC US&amp;CA - P&amp;L'!AB129+'DTC EU - P&amp;L'!AB119</f>
        <v>0</v>
      </c>
      <c r="AC161" s="231">
        <f>'DTC US&amp;CA - P&amp;L'!AC129+'DTC EU - P&amp;L'!AC119</f>
        <v>0</v>
      </c>
      <c r="AD161" s="231">
        <f>'DTC US&amp;CA - P&amp;L'!AD129+'DTC EU - P&amp;L'!AD119</f>
        <v>0</v>
      </c>
      <c r="AE161" s="231">
        <f>'DTC US&amp;CA - P&amp;L'!AE129+'DTC EU - P&amp;L'!AE119</f>
        <v>0</v>
      </c>
      <c r="AF161" s="231">
        <f>'DTC US&amp;CA - P&amp;L'!AF129+'DTC EU - P&amp;L'!AF119</f>
        <v>0</v>
      </c>
      <c r="AG161" s="228">
        <f t="shared" si="60"/>
        <v>2</v>
      </c>
      <c r="AH161" s="229"/>
    </row>
    <row r="162">
      <c r="A162" s="230" t="s">
        <v>338</v>
      </c>
      <c r="B162" s="231">
        <f>'DTC US&amp;CA - P&amp;L'!B130+'DTC EU - P&amp;L'!B120</f>
        <v>0</v>
      </c>
      <c r="C162" s="231">
        <f>'DTC US&amp;CA - P&amp;L'!C130+'DTC EU - P&amp;L'!C120</f>
        <v>0</v>
      </c>
      <c r="D162" s="231">
        <f>'DTC US&amp;CA - P&amp;L'!D130+'DTC EU - P&amp;L'!D120</f>
        <v>1</v>
      </c>
      <c r="E162" s="231">
        <f>'DTC US&amp;CA - P&amp;L'!E130+'DTC EU - P&amp;L'!E120</f>
        <v>0</v>
      </c>
      <c r="F162" s="231">
        <f>'DTC US&amp;CA - P&amp;L'!F130+'DTC EU - P&amp;L'!F120</f>
        <v>0</v>
      </c>
      <c r="G162" s="231">
        <f>'DTC US&amp;CA - P&amp;L'!G130+'DTC EU - P&amp;L'!G120</f>
        <v>0</v>
      </c>
      <c r="H162" s="231">
        <f>'DTC US&amp;CA - P&amp;L'!H130+'DTC EU - P&amp;L'!H120</f>
        <v>0</v>
      </c>
      <c r="I162" s="231">
        <f>'DTC US&amp;CA - P&amp;L'!I130+'DTC EU - P&amp;L'!I120</f>
        <v>0</v>
      </c>
      <c r="J162" s="231">
        <f>'DTC US&amp;CA - P&amp;L'!J130+'DTC EU - P&amp;L'!J120</f>
        <v>1</v>
      </c>
      <c r="K162" s="231">
        <f>'DTC US&amp;CA - P&amp;L'!K130+'DTC EU - P&amp;L'!K120</f>
        <v>0</v>
      </c>
      <c r="L162" s="231">
        <f>'DTC US&amp;CA - P&amp;L'!L130+'DTC EU - P&amp;L'!L120</f>
        <v>0</v>
      </c>
      <c r="M162" s="231">
        <f>'DTC US&amp;CA - P&amp;L'!M130+'DTC EU - P&amp;L'!M120</f>
        <v>0</v>
      </c>
      <c r="N162" s="231">
        <f>'DTC US&amp;CA - P&amp;L'!N130+'DTC EU - P&amp;L'!N120</f>
        <v>1</v>
      </c>
      <c r="O162" s="231">
        <f>'DTC US&amp;CA - P&amp;L'!O130+'DTC EU - P&amp;L'!O120</f>
        <v>0</v>
      </c>
      <c r="P162" s="231">
        <f>'DTC US&amp;CA - P&amp;L'!P130+'DTC EU - P&amp;L'!P120</f>
        <v>2</v>
      </c>
      <c r="Q162" s="231">
        <f>'DTC US&amp;CA - P&amp;L'!Q130+'DTC EU - P&amp;L'!Q120</f>
        <v>0</v>
      </c>
      <c r="R162" s="231">
        <f>'DTC US&amp;CA - P&amp;L'!R130+'DTC EU - P&amp;L'!R120</f>
        <v>1</v>
      </c>
      <c r="S162" s="231">
        <f>'DTC US&amp;CA - P&amp;L'!S130+'DTC EU - P&amp;L'!S120</f>
        <v>0</v>
      </c>
      <c r="T162" s="231">
        <f>'DTC US&amp;CA - P&amp;L'!T130+'DTC EU - P&amp;L'!T120</f>
        <v>1</v>
      </c>
      <c r="U162" s="231">
        <f>'DTC US&amp;CA - P&amp;L'!U130+'DTC EU - P&amp;L'!U120</f>
        <v>0</v>
      </c>
      <c r="V162" s="231">
        <f>'DTC US&amp;CA - P&amp;L'!V130+'DTC EU - P&amp;L'!V120</f>
        <v>0</v>
      </c>
      <c r="W162" s="231">
        <f>'DTC US&amp;CA - P&amp;L'!W130+'DTC EU - P&amp;L'!W120</f>
        <v>1</v>
      </c>
      <c r="X162" s="231">
        <f>'DTC US&amp;CA - P&amp;L'!X130+'DTC EU - P&amp;L'!X120</f>
        <v>0</v>
      </c>
      <c r="Y162" s="231">
        <f>'DTC US&amp;CA - P&amp;L'!Y130+'DTC EU - P&amp;L'!Y120</f>
        <v>0</v>
      </c>
      <c r="Z162" s="231">
        <f>'DTC US&amp;CA - P&amp;L'!Z130+'DTC EU - P&amp;L'!Z120</f>
        <v>1</v>
      </c>
      <c r="AA162" s="231">
        <f>'DTC US&amp;CA - P&amp;L'!AA130+'DTC EU - P&amp;L'!AA120</f>
        <v>0</v>
      </c>
      <c r="AB162" s="231">
        <f>'DTC US&amp;CA - P&amp;L'!AB130+'DTC EU - P&amp;L'!AB120</f>
        <v>0</v>
      </c>
      <c r="AC162" s="231">
        <f>'DTC US&amp;CA - P&amp;L'!AC130+'DTC EU - P&amp;L'!AC120</f>
        <v>0</v>
      </c>
      <c r="AD162" s="231">
        <f>'DTC US&amp;CA - P&amp;L'!AD130+'DTC EU - P&amp;L'!AD120</f>
        <v>0</v>
      </c>
      <c r="AE162" s="231">
        <f>'DTC US&amp;CA - P&amp;L'!AE130+'DTC EU - P&amp;L'!AE120</f>
        <v>0</v>
      </c>
      <c r="AF162" s="231">
        <f>'DTC US&amp;CA - P&amp;L'!AF130+'DTC EU - P&amp;L'!AF120</f>
        <v>0</v>
      </c>
      <c r="AG162" s="228"/>
      <c r="AH162" s="229"/>
    </row>
    <row r="163">
      <c r="A163" s="230" t="s">
        <v>297</v>
      </c>
      <c r="B163" s="231">
        <f>'DTC US&amp;CA - P&amp;L'!B131+'DTC EU - P&amp;L'!B121</f>
        <v>0</v>
      </c>
      <c r="C163" s="231">
        <f>'DTC US&amp;CA - P&amp;L'!C131+'DTC EU - P&amp;L'!C121</f>
        <v>0</v>
      </c>
      <c r="D163" s="231">
        <f>'DTC US&amp;CA - P&amp;L'!D131+'DTC EU - P&amp;L'!D121</f>
        <v>0</v>
      </c>
      <c r="E163" s="231">
        <f>'DTC US&amp;CA - P&amp;L'!E131+'DTC EU - P&amp;L'!E121</f>
        <v>0</v>
      </c>
      <c r="F163" s="231">
        <f>'DTC US&amp;CA - P&amp;L'!F131+'DTC EU - P&amp;L'!F121</f>
        <v>0</v>
      </c>
      <c r="G163" s="231">
        <f>'DTC US&amp;CA - P&amp;L'!G131+'DTC EU - P&amp;L'!G121</f>
        <v>0</v>
      </c>
      <c r="H163" s="231">
        <f>'DTC US&amp;CA - P&amp;L'!H131+'DTC EU - P&amp;L'!H121</f>
        <v>0</v>
      </c>
      <c r="I163" s="231">
        <f>'DTC US&amp;CA - P&amp;L'!I131+'DTC EU - P&amp;L'!I121</f>
        <v>0</v>
      </c>
      <c r="J163" s="231">
        <f>'DTC US&amp;CA - P&amp;L'!J131+'DTC EU - P&amp;L'!J121</f>
        <v>0</v>
      </c>
      <c r="K163" s="231">
        <f>'DTC US&amp;CA - P&amp;L'!K131+'DTC EU - P&amp;L'!K121</f>
        <v>0</v>
      </c>
      <c r="L163" s="231">
        <f>'DTC US&amp;CA - P&amp;L'!L131+'DTC EU - P&amp;L'!L121</f>
        <v>0</v>
      </c>
      <c r="M163" s="231">
        <f>'DTC US&amp;CA - P&amp;L'!M131+'DTC EU - P&amp;L'!M121</f>
        <v>0</v>
      </c>
      <c r="N163" s="231">
        <f>'DTC US&amp;CA - P&amp;L'!N131+'DTC EU - P&amp;L'!N121</f>
        <v>0</v>
      </c>
      <c r="O163" s="231">
        <f>'DTC US&amp;CA - P&amp;L'!O131+'DTC EU - P&amp;L'!O121</f>
        <v>0</v>
      </c>
      <c r="P163" s="231">
        <f>'DTC US&amp;CA - P&amp;L'!P131+'DTC EU - P&amp;L'!P121</f>
        <v>0</v>
      </c>
      <c r="Q163" s="231">
        <f>'DTC US&amp;CA - P&amp;L'!Q131+'DTC EU - P&amp;L'!Q121</f>
        <v>0</v>
      </c>
      <c r="R163" s="231">
        <f>'DTC US&amp;CA - P&amp;L'!R131+'DTC EU - P&amp;L'!R121</f>
        <v>0</v>
      </c>
      <c r="S163" s="231">
        <f>'DTC US&amp;CA - P&amp;L'!S131+'DTC EU - P&amp;L'!S121</f>
        <v>0</v>
      </c>
      <c r="T163" s="231">
        <f>'DTC US&amp;CA - P&amp;L'!T131+'DTC EU - P&amp;L'!T121</f>
        <v>0</v>
      </c>
      <c r="U163" s="231">
        <f>'DTC US&amp;CA - P&amp;L'!U131+'DTC EU - P&amp;L'!U121</f>
        <v>0</v>
      </c>
      <c r="V163" s="231">
        <f>'DTC US&amp;CA - P&amp;L'!V131+'DTC EU - P&amp;L'!V121</f>
        <v>0</v>
      </c>
      <c r="W163" s="231">
        <f>'DTC US&amp;CA - P&amp;L'!W131+'DTC EU - P&amp;L'!W121</f>
        <v>0</v>
      </c>
      <c r="X163" s="231">
        <f>'DTC US&amp;CA - P&amp;L'!X131+'DTC EU - P&amp;L'!X121</f>
        <v>0</v>
      </c>
      <c r="Y163" s="231">
        <f>'DTC US&amp;CA - P&amp;L'!Y131+'DTC EU - P&amp;L'!Y121</f>
        <v>0</v>
      </c>
      <c r="Z163" s="231">
        <f>'DTC US&amp;CA - P&amp;L'!Z131+'DTC EU - P&amp;L'!Z121</f>
        <v>0</v>
      </c>
      <c r="AA163" s="231">
        <f>'DTC US&amp;CA - P&amp;L'!AA131+'DTC EU - P&amp;L'!AA121</f>
        <v>0</v>
      </c>
      <c r="AB163" s="231">
        <f>'DTC US&amp;CA - P&amp;L'!AB131+'DTC EU - P&amp;L'!AB121</f>
        <v>0</v>
      </c>
      <c r="AC163" s="231">
        <f>'DTC US&amp;CA - P&amp;L'!AC131+'DTC EU - P&amp;L'!AC121</f>
        <v>0</v>
      </c>
      <c r="AD163" s="231">
        <f>'DTC US&amp;CA - P&amp;L'!AD131+'DTC EU - P&amp;L'!AD121</f>
        <v>0</v>
      </c>
      <c r="AE163" s="231">
        <f>'DTC US&amp;CA - P&amp;L'!AE131+'DTC EU - P&amp;L'!AE121</f>
        <v>0</v>
      </c>
      <c r="AF163" s="231">
        <f>'DTC US&amp;CA - P&amp;L'!AF131+'DTC EU - P&amp;L'!AF121</f>
        <v>0</v>
      </c>
      <c r="AG163" s="228">
        <f t="shared" ref="AG163:AG164" si="62">SUM(B163:AF163)</f>
        <v>0</v>
      </c>
      <c r="AH163" s="229"/>
    </row>
    <row r="164">
      <c r="A164" s="232" t="s">
        <v>298</v>
      </c>
      <c r="B164" s="248">
        <f t="shared" ref="B164:AF164" si="61">SUM(B152:B163)</f>
        <v>4</v>
      </c>
      <c r="C164" s="248">
        <f t="shared" si="61"/>
        <v>5</v>
      </c>
      <c r="D164" s="248">
        <f t="shared" si="61"/>
        <v>10</v>
      </c>
      <c r="E164" s="248">
        <f t="shared" si="61"/>
        <v>0</v>
      </c>
      <c r="F164" s="248">
        <f t="shared" si="61"/>
        <v>6</v>
      </c>
      <c r="G164" s="248">
        <f t="shared" si="61"/>
        <v>11</v>
      </c>
      <c r="H164" s="248">
        <f t="shared" si="61"/>
        <v>3</v>
      </c>
      <c r="I164" s="248">
        <f t="shared" si="61"/>
        <v>3</v>
      </c>
      <c r="J164" s="248">
        <f t="shared" si="61"/>
        <v>9</v>
      </c>
      <c r="K164" s="248">
        <f t="shared" si="61"/>
        <v>6</v>
      </c>
      <c r="L164" s="248">
        <f t="shared" si="61"/>
        <v>8</v>
      </c>
      <c r="M164" s="248">
        <f t="shared" si="61"/>
        <v>10</v>
      </c>
      <c r="N164" s="248">
        <f t="shared" si="61"/>
        <v>7</v>
      </c>
      <c r="O164" s="248">
        <f t="shared" si="61"/>
        <v>6</v>
      </c>
      <c r="P164" s="248">
        <f t="shared" si="61"/>
        <v>16</v>
      </c>
      <c r="Q164" s="248">
        <f t="shared" si="61"/>
        <v>7</v>
      </c>
      <c r="R164" s="248">
        <f t="shared" si="61"/>
        <v>6</v>
      </c>
      <c r="S164" s="248">
        <f t="shared" si="61"/>
        <v>7</v>
      </c>
      <c r="T164" s="248">
        <f t="shared" si="61"/>
        <v>6</v>
      </c>
      <c r="U164" s="248">
        <f t="shared" si="61"/>
        <v>13</v>
      </c>
      <c r="V164" s="248">
        <f t="shared" si="61"/>
        <v>12</v>
      </c>
      <c r="W164" s="248">
        <f t="shared" si="61"/>
        <v>6</v>
      </c>
      <c r="X164" s="248">
        <f t="shared" si="61"/>
        <v>2</v>
      </c>
      <c r="Y164" s="248">
        <f t="shared" si="61"/>
        <v>7</v>
      </c>
      <c r="Z164" s="248">
        <f t="shared" si="61"/>
        <v>5</v>
      </c>
      <c r="AA164" s="248">
        <f t="shared" si="61"/>
        <v>7</v>
      </c>
      <c r="AB164" s="248">
        <f t="shared" si="61"/>
        <v>13</v>
      </c>
      <c r="AC164" s="248">
        <f t="shared" si="61"/>
        <v>3</v>
      </c>
      <c r="AD164" s="248">
        <f t="shared" si="61"/>
        <v>2</v>
      </c>
      <c r="AE164" s="248">
        <f t="shared" si="61"/>
        <v>7</v>
      </c>
      <c r="AF164" s="248">
        <f t="shared" si="61"/>
        <v>6</v>
      </c>
      <c r="AG164" s="228">
        <f t="shared" si="62"/>
        <v>213</v>
      </c>
      <c r="AH164" s="229"/>
    </row>
    <row r="165">
      <c r="A165" s="160"/>
      <c r="AG165" s="228"/>
      <c r="AH165" s="229"/>
    </row>
    <row r="166">
      <c r="A166" s="230" t="s">
        <v>388</v>
      </c>
      <c r="B166" s="243">
        <f>'DTC US&amp;CA - P&amp;L'!B134+'DTC EU - P&amp;L'!B124</f>
        <v>8</v>
      </c>
      <c r="C166" s="243">
        <f>'DTC US&amp;CA - P&amp;L'!C134+'DTC EU - P&amp;L'!C124</f>
        <v>4</v>
      </c>
      <c r="D166" s="243">
        <f>'DTC US&amp;CA - P&amp;L'!D134+'DTC EU - P&amp;L'!D124</f>
        <v>10</v>
      </c>
      <c r="E166" s="243">
        <f>'DTC US&amp;CA - P&amp;L'!E134+'DTC EU - P&amp;L'!E124</f>
        <v>7</v>
      </c>
      <c r="F166" s="243">
        <f>'DTC US&amp;CA - P&amp;L'!F134+'DTC EU - P&amp;L'!F124</f>
        <v>10</v>
      </c>
      <c r="G166" s="243">
        <f>'DTC US&amp;CA - P&amp;L'!G134+'DTC EU - P&amp;L'!G124</f>
        <v>7</v>
      </c>
      <c r="H166" s="243">
        <f>'DTC US&amp;CA - P&amp;L'!H134+'DTC EU - P&amp;L'!H124</f>
        <v>9</v>
      </c>
      <c r="I166" s="243">
        <f>'DTC US&amp;CA - P&amp;L'!I134+'DTC EU - P&amp;L'!I124</f>
        <v>4</v>
      </c>
      <c r="J166" s="243">
        <f>'DTC US&amp;CA - P&amp;L'!J134+'DTC EU - P&amp;L'!J124</f>
        <v>8</v>
      </c>
      <c r="K166" s="243">
        <f>'DTC US&amp;CA - P&amp;L'!K134+'DTC EU - P&amp;L'!K124</f>
        <v>3</v>
      </c>
      <c r="L166" s="243">
        <f>'DTC US&amp;CA - P&amp;L'!L134+'DTC EU - P&amp;L'!L124</f>
        <v>12</v>
      </c>
      <c r="M166" s="243">
        <f>'DTC US&amp;CA - P&amp;L'!M134+'DTC EU - P&amp;L'!M124</f>
        <v>9</v>
      </c>
      <c r="N166" s="243">
        <f>'DTC US&amp;CA - P&amp;L'!N134+'DTC EU - P&amp;L'!N124</f>
        <v>3</v>
      </c>
      <c r="O166" s="243">
        <f>'DTC US&amp;CA - P&amp;L'!O134+'DTC EU - P&amp;L'!O124</f>
        <v>4</v>
      </c>
      <c r="P166" s="243">
        <f>'DTC US&amp;CA - P&amp;L'!P134+'DTC EU - P&amp;L'!P124</f>
        <v>8</v>
      </c>
      <c r="Q166" s="243">
        <f>'DTC US&amp;CA - P&amp;L'!Q134+'DTC EU - P&amp;L'!Q124</f>
        <v>7</v>
      </c>
      <c r="R166" s="243">
        <f>'DTC US&amp;CA - P&amp;L'!R134+'DTC EU - P&amp;L'!R124</f>
        <v>4</v>
      </c>
      <c r="S166" s="243">
        <f>'DTC US&amp;CA - P&amp;L'!S134+'DTC EU - P&amp;L'!S124</f>
        <v>4</v>
      </c>
      <c r="T166" s="243">
        <f>'DTC US&amp;CA - P&amp;L'!T134+'DTC EU - P&amp;L'!T124</f>
        <v>6</v>
      </c>
      <c r="U166" s="243">
        <f>'DTC US&amp;CA - P&amp;L'!U134+'DTC EU - P&amp;L'!U124</f>
        <v>6</v>
      </c>
      <c r="V166" s="243">
        <f>'DTC US&amp;CA - P&amp;L'!V134+'DTC EU - P&amp;L'!V124</f>
        <v>4</v>
      </c>
      <c r="W166" s="243">
        <f>'DTC US&amp;CA - P&amp;L'!W134+'DTC EU - P&amp;L'!W124</f>
        <v>3</v>
      </c>
      <c r="X166" s="243">
        <f>'DTC US&amp;CA - P&amp;L'!X134+'DTC EU - P&amp;L'!X124</f>
        <v>3</v>
      </c>
      <c r="Y166" s="243">
        <f>'DTC US&amp;CA - P&amp;L'!Y134+'DTC EU - P&amp;L'!Y124</f>
        <v>4</v>
      </c>
      <c r="Z166" s="243">
        <f>'DTC US&amp;CA - P&amp;L'!Z134+'DTC EU - P&amp;L'!Z124</f>
        <v>5</v>
      </c>
      <c r="AA166" s="243">
        <f>'DTC US&amp;CA - P&amp;L'!AA134+'DTC EU - P&amp;L'!AA124</f>
        <v>7</v>
      </c>
      <c r="AB166" s="243">
        <f>'DTC US&amp;CA - P&amp;L'!AB134+'DTC EU - P&amp;L'!AB124</f>
        <v>5</v>
      </c>
      <c r="AC166" s="243">
        <f>'DTC US&amp;CA - P&amp;L'!AC134+'DTC EU - P&amp;L'!AC124</f>
        <v>5</v>
      </c>
      <c r="AD166" s="243">
        <f>'DTC US&amp;CA - P&amp;L'!AD134+'DTC EU - P&amp;L'!AD124</f>
        <v>0</v>
      </c>
      <c r="AE166" s="243">
        <f>'DTC US&amp;CA - P&amp;L'!AE134+'DTC EU - P&amp;L'!AE124</f>
        <v>1</v>
      </c>
      <c r="AF166" s="243">
        <f>'DTC US&amp;CA - P&amp;L'!AF134+'DTC EU - P&amp;L'!AF124</f>
        <v>8</v>
      </c>
      <c r="AG166" s="228">
        <f t="shared" ref="AG166:AG174" si="63">SUM(B166:AF166)</f>
        <v>178</v>
      </c>
      <c r="AH166" s="229"/>
    </row>
    <row r="167">
      <c r="A167" s="230" t="s">
        <v>389</v>
      </c>
      <c r="B167" s="243">
        <f>'DTC US&amp;CA - P&amp;L'!B135+'DTC EU - P&amp;L'!B125</f>
        <v>0</v>
      </c>
      <c r="C167" s="243">
        <f>'DTC US&amp;CA - P&amp;L'!C135+'DTC EU - P&amp;L'!C125</f>
        <v>1</v>
      </c>
      <c r="D167" s="243">
        <f>'DTC US&amp;CA - P&amp;L'!D135+'DTC EU - P&amp;L'!D125</f>
        <v>1</v>
      </c>
      <c r="E167" s="243">
        <f>'DTC US&amp;CA - P&amp;L'!E135+'DTC EU - P&amp;L'!E125</f>
        <v>5</v>
      </c>
      <c r="F167" s="243">
        <f>'DTC US&amp;CA - P&amp;L'!F135+'DTC EU - P&amp;L'!F125</f>
        <v>1</v>
      </c>
      <c r="G167" s="243">
        <f>'DTC US&amp;CA - P&amp;L'!G135+'DTC EU - P&amp;L'!G125</f>
        <v>1</v>
      </c>
      <c r="H167" s="243">
        <f>'DTC US&amp;CA - P&amp;L'!H135+'DTC EU - P&amp;L'!H125</f>
        <v>0</v>
      </c>
      <c r="I167" s="243">
        <f>'DTC US&amp;CA - P&amp;L'!I135+'DTC EU - P&amp;L'!I125</f>
        <v>2</v>
      </c>
      <c r="J167" s="243">
        <f>'DTC US&amp;CA - P&amp;L'!J135+'DTC EU - P&amp;L'!J125</f>
        <v>3</v>
      </c>
      <c r="K167" s="243">
        <f>'DTC US&amp;CA - P&amp;L'!K135+'DTC EU - P&amp;L'!K125</f>
        <v>1</v>
      </c>
      <c r="L167" s="243">
        <f>'DTC US&amp;CA - P&amp;L'!L135+'DTC EU - P&amp;L'!L125</f>
        <v>1</v>
      </c>
      <c r="M167" s="243">
        <f>'DTC US&amp;CA - P&amp;L'!M135+'DTC EU - P&amp;L'!M125</f>
        <v>0</v>
      </c>
      <c r="N167" s="243">
        <f>'DTC US&amp;CA - P&amp;L'!N135+'DTC EU - P&amp;L'!N125</f>
        <v>0</v>
      </c>
      <c r="O167" s="243">
        <f>'DTC US&amp;CA - P&amp;L'!O135+'DTC EU - P&amp;L'!O125</f>
        <v>0</v>
      </c>
      <c r="P167" s="243">
        <f>'DTC US&amp;CA - P&amp;L'!P135+'DTC EU - P&amp;L'!P125</f>
        <v>1</v>
      </c>
      <c r="Q167" s="243">
        <f>'DTC US&amp;CA - P&amp;L'!Q135+'DTC EU - P&amp;L'!Q125</f>
        <v>1</v>
      </c>
      <c r="R167" s="243">
        <f>'DTC US&amp;CA - P&amp;L'!R135+'DTC EU - P&amp;L'!R125</f>
        <v>0</v>
      </c>
      <c r="S167" s="243">
        <f>'DTC US&amp;CA - P&amp;L'!S135+'DTC EU - P&amp;L'!S125</f>
        <v>0</v>
      </c>
      <c r="T167" s="243">
        <f>'DTC US&amp;CA - P&amp;L'!T135+'DTC EU - P&amp;L'!T125</f>
        <v>1</v>
      </c>
      <c r="U167" s="243">
        <f>'DTC US&amp;CA - P&amp;L'!U135+'DTC EU - P&amp;L'!U125</f>
        <v>0</v>
      </c>
      <c r="V167" s="243">
        <f>'DTC US&amp;CA - P&amp;L'!V135+'DTC EU - P&amp;L'!V125</f>
        <v>2</v>
      </c>
      <c r="W167" s="243">
        <f>'DTC US&amp;CA - P&amp;L'!W135+'DTC EU - P&amp;L'!W125</f>
        <v>0</v>
      </c>
      <c r="X167" s="243">
        <f>'DTC US&amp;CA - P&amp;L'!X135+'DTC EU - P&amp;L'!X125</f>
        <v>2</v>
      </c>
      <c r="Y167" s="243">
        <f>'DTC US&amp;CA - P&amp;L'!Y135+'DTC EU - P&amp;L'!Y125</f>
        <v>0</v>
      </c>
      <c r="Z167" s="243">
        <f>'DTC US&amp;CA - P&amp;L'!Z135+'DTC EU - P&amp;L'!Z125</f>
        <v>1</v>
      </c>
      <c r="AA167" s="243">
        <f>'DTC US&amp;CA - P&amp;L'!AA135+'DTC EU - P&amp;L'!AA125</f>
        <v>2</v>
      </c>
      <c r="AB167" s="243">
        <f>'DTC US&amp;CA - P&amp;L'!AB135+'DTC EU - P&amp;L'!AB125</f>
        <v>1</v>
      </c>
      <c r="AC167" s="243">
        <f>'DTC US&amp;CA - P&amp;L'!AC135+'DTC EU - P&amp;L'!AC125</f>
        <v>0</v>
      </c>
      <c r="AD167" s="243">
        <f>'DTC US&amp;CA - P&amp;L'!AD135+'DTC EU - P&amp;L'!AD125</f>
        <v>2</v>
      </c>
      <c r="AE167" s="243">
        <f>'DTC US&amp;CA - P&amp;L'!AE135+'DTC EU - P&amp;L'!AE125</f>
        <v>0</v>
      </c>
      <c r="AF167" s="243">
        <f>'DTC US&amp;CA - P&amp;L'!AF135+'DTC EU - P&amp;L'!AF125</f>
        <v>1</v>
      </c>
      <c r="AG167" s="228">
        <f t="shared" si="63"/>
        <v>30</v>
      </c>
      <c r="AH167" s="229"/>
    </row>
    <row r="168">
      <c r="A168" s="230" t="s">
        <v>390</v>
      </c>
      <c r="B168" s="243">
        <f>'DTC US&amp;CA - P&amp;L'!B136+'DTC EU - P&amp;L'!B126</f>
        <v>0</v>
      </c>
      <c r="C168" s="243">
        <f>'DTC US&amp;CA - P&amp;L'!C136+'DTC EU - P&amp;L'!C126</f>
        <v>0</v>
      </c>
      <c r="D168" s="243">
        <f>'DTC US&amp;CA - P&amp;L'!D136+'DTC EU - P&amp;L'!D126</f>
        <v>0</v>
      </c>
      <c r="E168" s="243">
        <f>'DTC US&amp;CA - P&amp;L'!E136+'DTC EU - P&amp;L'!E126</f>
        <v>0</v>
      </c>
      <c r="F168" s="243">
        <f>'DTC US&amp;CA - P&amp;L'!F136+'DTC EU - P&amp;L'!F126</f>
        <v>0</v>
      </c>
      <c r="G168" s="243">
        <f>'DTC US&amp;CA - P&amp;L'!G136+'DTC EU - P&amp;L'!G126</f>
        <v>0</v>
      </c>
      <c r="H168" s="243">
        <f>'DTC US&amp;CA - P&amp;L'!H136+'DTC EU - P&amp;L'!H126</f>
        <v>0</v>
      </c>
      <c r="I168" s="243">
        <f>'DTC US&amp;CA - P&amp;L'!I136+'DTC EU - P&amp;L'!I126</f>
        <v>0</v>
      </c>
      <c r="J168" s="243">
        <f>'DTC US&amp;CA - P&amp;L'!J136+'DTC EU - P&amp;L'!J126</f>
        <v>0</v>
      </c>
      <c r="K168" s="243">
        <f>'DTC US&amp;CA - P&amp;L'!K136+'DTC EU - P&amp;L'!K126</f>
        <v>0</v>
      </c>
      <c r="L168" s="243">
        <f>'DTC US&amp;CA - P&amp;L'!L136+'DTC EU - P&amp;L'!L126</f>
        <v>0</v>
      </c>
      <c r="M168" s="243">
        <f>'DTC US&amp;CA - P&amp;L'!M136+'DTC EU - P&amp;L'!M126</f>
        <v>0</v>
      </c>
      <c r="N168" s="243">
        <f>'DTC US&amp;CA - P&amp;L'!N136+'DTC EU - P&amp;L'!N126</f>
        <v>0</v>
      </c>
      <c r="O168" s="243">
        <f>'DTC US&amp;CA - P&amp;L'!O136+'DTC EU - P&amp;L'!O126</f>
        <v>0</v>
      </c>
      <c r="P168" s="243">
        <f>'DTC US&amp;CA - P&amp;L'!P136+'DTC EU - P&amp;L'!P126</f>
        <v>0</v>
      </c>
      <c r="Q168" s="243">
        <f>'DTC US&amp;CA - P&amp;L'!Q136+'DTC EU - P&amp;L'!Q126</f>
        <v>0</v>
      </c>
      <c r="R168" s="243">
        <f>'DTC US&amp;CA - P&amp;L'!R136+'DTC EU - P&amp;L'!R126</f>
        <v>0</v>
      </c>
      <c r="S168" s="243">
        <f>'DTC US&amp;CA - P&amp;L'!S136+'DTC EU - P&amp;L'!S126</f>
        <v>0</v>
      </c>
      <c r="T168" s="243">
        <f>'DTC US&amp;CA - P&amp;L'!T136+'DTC EU - P&amp;L'!T126</f>
        <v>0</v>
      </c>
      <c r="U168" s="243">
        <f>'DTC US&amp;CA - P&amp;L'!U136+'DTC EU - P&amp;L'!U126</f>
        <v>0</v>
      </c>
      <c r="V168" s="243">
        <f>'DTC US&amp;CA - P&amp;L'!V136+'DTC EU - P&amp;L'!V126</f>
        <v>0</v>
      </c>
      <c r="W168" s="243">
        <f>'DTC US&amp;CA - P&amp;L'!W136+'DTC EU - P&amp;L'!W126</f>
        <v>0</v>
      </c>
      <c r="X168" s="243">
        <f>'DTC US&amp;CA - P&amp;L'!X136+'DTC EU - P&amp;L'!X126</f>
        <v>0</v>
      </c>
      <c r="Y168" s="243">
        <f>'DTC US&amp;CA - P&amp;L'!Y136+'DTC EU - P&amp;L'!Y126</f>
        <v>0</v>
      </c>
      <c r="Z168" s="243">
        <f>'DTC US&amp;CA - P&amp;L'!Z136+'DTC EU - P&amp;L'!Z126</f>
        <v>0</v>
      </c>
      <c r="AA168" s="243">
        <f>'DTC US&amp;CA - P&amp;L'!AA136+'DTC EU - P&amp;L'!AA126</f>
        <v>0</v>
      </c>
      <c r="AB168" s="243">
        <f>'DTC US&amp;CA - P&amp;L'!AB136+'DTC EU - P&amp;L'!AB126</f>
        <v>0</v>
      </c>
      <c r="AC168" s="243">
        <f>'DTC US&amp;CA - P&amp;L'!AC136+'DTC EU - P&amp;L'!AC126</f>
        <v>0</v>
      </c>
      <c r="AD168" s="243">
        <f>'DTC US&amp;CA - P&amp;L'!AD136+'DTC EU - P&amp;L'!AD126</f>
        <v>0</v>
      </c>
      <c r="AE168" s="243">
        <f>'DTC US&amp;CA - P&amp;L'!AE136+'DTC EU - P&amp;L'!AE126</f>
        <v>0</v>
      </c>
      <c r="AF168" s="243">
        <f>'DTC US&amp;CA - P&amp;L'!AF136+'DTC EU - P&amp;L'!AF126</f>
        <v>0</v>
      </c>
      <c r="AG168" s="228">
        <f t="shared" si="63"/>
        <v>0</v>
      </c>
      <c r="AH168" s="229"/>
    </row>
    <row r="169">
      <c r="A169" s="230" t="s">
        <v>391</v>
      </c>
      <c r="B169" s="243">
        <f>'DTC US&amp;CA - P&amp;L'!B137+'DTC EU - P&amp;L'!B127</f>
        <v>0</v>
      </c>
      <c r="C169" s="243">
        <f>'DTC US&amp;CA - P&amp;L'!C137+'DTC EU - P&amp;L'!C127</f>
        <v>0</v>
      </c>
      <c r="D169" s="243">
        <f>'DTC US&amp;CA - P&amp;L'!D137+'DTC EU - P&amp;L'!D127</f>
        <v>0</v>
      </c>
      <c r="E169" s="243">
        <f>'DTC US&amp;CA - P&amp;L'!E137+'DTC EU - P&amp;L'!E127</f>
        <v>0</v>
      </c>
      <c r="F169" s="243">
        <f>'DTC US&amp;CA - P&amp;L'!F137+'DTC EU - P&amp;L'!F127</f>
        <v>0</v>
      </c>
      <c r="G169" s="243">
        <f>'DTC US&amp;CA - P&amp;L'!G137+'DTC EU - P&amp;L'!G127</f>
        <v>0</v>
      </c>
      <c r="H169" s="243">
        <f>'DTC US&amp;CA - P&amp;L'!H137+'DTC EU - P&amp;L'!H127</f>
        <v>0</v>
      </c>
      <c r="I169" s="243">
        <f>'DTC US&amp;CA - P&amp;L'!I137+'DTC EU - P&amp;L'!I127</f>
        <v>0</v>
      </c>
      <c r="J169" s="243">
        <f>'DTC US&amp;CA - P&amp;L'!J137+'DTC EU - P&amp;L'!J127</f>
        <v>0</v>
      </c>
      <c r="K169" s="243">
        <f>'DTC US&amp;CA - P&amp;L'!K137+'DTC EU - P&amp;L'!K127</f>
        <v>0</v>
      </c>
      <c r="L169" s="243">
        <f>'DTC US&amp;CA - P&amp;L'!L137+'DTC EU - P&amp;L'!L127</f>
        <v>0</v>
      </c>
      <c r="M169" s="243">
        <f>'DTC US&amp;CA - P&amp;L'!M137+'DTC EU - P&amp;L'!M127</f>
        <v>0</v>
      </c>
      <c r="N169" s="243">
        <f>'DTC US&amp;CA - P&amp;L'!N137+'DTC EU - P&amp;L'!N127</f>
        <v>0</v>
      </c>
      <c r="O169" s="243">
        <f>'DTC US&amp;CA - P&amp;L'!O137+'DTC EU - P&amp;L'!O127</f>
        <v>0</v>
      </c>
      <c r="P169" s="243">
        <f>'DTC US&amp;CA - P&amp;L'!P137+'DTC EU - P&amp;L'!P127</f>
        <v>0</v>
      </c>
      <c r="Q169" s="243">
        <f>'DTC US&amp;CA - P&amp;L'!Q137+'DTC EU - P&amp;L'!Q127</f>
        <v>0</v>
      </c>
      <c r="R169" s="243">
        <f>'DTC US&amp;CA - P&amp;L'!R137+'DTC EU - P&amp;L'!R127</f>
        <v>0</v>
      </c>
      <c r="S169" s="243">
        <f>'DTC US&amp;CA - P&amp;L'!S137+'DTC EU - P&amp;L'!S127</f>
        <v>0</v>
      </c>
      <c r="T169" s="243">
        <f>'DTC US&amp;CA - P&amp;L'!T137+'DTC EU - P&amp;L'!T127</f>
        <v>0</v>
      </c>
      <c r="U169" s="243">
        <f>'DTC US&amp;CA - P&amp;L'!U137+'DTC EU - P&amp;L'!U127</f>
        <v>0</v>
      </c>
      <c r="V169" s="243">
        <f>'DTC US&amp;CA - P&amp;L'!V137+'DTC EU - P&amp;L'!V127</f>
        <v>0</v>
      </c>
      <c r="W169" s="243">
        <f>'DTC US&amp;CA - P&amp;L'!W137+'DTC EU - P&amp;L'!W127</f>
        <v>0</v>
      </c>
      <c r="X169" s="243">
        <f>'DTC US&amp;CA - P&amp;L'!X137+'DTC EU - P&amp;L'!X127</f>
        <v>0</v>
      </c>
      <c r="Y169" s="243">
        <f>'DTC US&amp;CA - P&amp;L'!Y137+'DTC EU - P&amp;L'!Y127</f>
        <v>1</v>
      </c>
      <c r="Z169" s="243">
        <f>'DTC US&amp;CA - P&amp;L'!Z137+'DTC EU - P&amp;L'!Z127</f>
        <v>2</v>
      </c>
      <c r="AA169" s="243">
        <f>'DTC US&amp;CA - P&amp;L'!AA137+'DTC EU - P&amp;L'!AA127</f>
        <v>0</v>
      </c>
      <c r="AB169" s="243">
        <f>'DTC US&amp;CA - P&amp;L'!AB137+'DTC EU - P&amp;L'!AB127</f>
        <v>1</v>
      </c>
      <c r="AC169" s="243">
        <f>'DTC US&amp;CA - P&amp;L'!AC137+'DTC EU - P&amp;L'!AC127</f>
        <v>0</v>
      </c>
      <c r="AD169" s="243">
        <f>'DTC US&amp;CA - P&amp;L'!AD137+'DTC EU - P&amp;L'!AD127</f>
        <v>1</v>
      </c>
      <c r="AE169" s="243">
        <f>'DTC US&amp;CA - P&amp;L'!AE137+'DTC EU - P&amp;L'!AE127</f>
        <v>0</v>
      </c>
      <c r="AF169" s="243">
        <f>'DTC US&amp;CA - P&amp;L'!AF137+'DTC EU - P&amp;L'!AF127</f>
        <v>1</v>
      </c>
      <c r="AG169" s="228">
        <f t="shared" si="63"/>
        <v>6</v>
      </c>
      <c r="AH169" s="229"/>
    </row>
    <row r="170">
      <c r="A170" s="230" t="s">
        <v>392</v>
      </c>
      <c r="B170" s="243">
        <f>'DTC US&amp;CA - P&amp;L'!B138+'DTC EU - P&amp;L'!B128</f>
        <v>0</v>
      </c>
      <c r="C170" s="243">
        <f>'DTC US&amp;CA - P&amp;L'!C138+'DTC EU - P&amp;L'!C128</f>
        <v>0</v>
      </c>
      <c r="D170" s="243">
        <f>'DTC US&amp;CA - P&amp;L'!D138+'DTC EU - P&amp;L'!D128</f>
        <v>0</v>
      </c>
      <c r="E170" s="243">
        <f>'DTC US&amp;CA - P&amp;L'!E138+'DTC EU - P&amp;L'!E128</f>
        <v>0</v>
      </c>
      <c r="F170" s="243">
        <f>'DTC US&amp;CA - P&amp;L'!F138+'DTC EU - P&amp;L'!F128</f>
        <v>0</v>
      </c>
      <c r="G170" s="243">
        <f>'DTC US&amp;CA - P&amp;L'!G138+'DTC EU - P&amp;L'!G128</f>
        <v>0</v>
      </c>
      <c r="H170" s="243">
        <f>'DTC US&amp;CA - P&amp;L'!H138+'DTC EU - P&amp;L'!H128</f>
        <v>0</v>
      </c>
      <c r="I170" s="243">
        <f>'DTC US&amp;CA - P&amp;L'!I138+'DTC EU - P&amp;L'!I128</f>
        <v>0</v>
      </c>
      <c r="J170" s="243">
        <f>'DTC US&amp;CA - P&amp;L'!J138+'DTC EU - P&amp;L'!J128</f>
        <v>0</v>
      </c>
      <c r="K170" s="243">
        <f>'DTC US&amp;CA - P&amp;L'!K138+'DTC EU - P&amp;L'!K128</f>
        <v>0</v>
      </c>
      <c r="L170" s="243">
        <f>'DTC US&amp;CA - P&amp;L'!L138+'DTC EU - P&amp;L'!L128</f>
        <v>0</v>
      </c>
      <c r="M170" s="243">
        <f>'DTC US&amp;CA - P&amp;L'!M138+'DTC EU - P&amp;L'!M128</f>
        <v>0</v>
      </c>
      <c r="N170" s="243">
        <f>'DTC US&amp;CA - P&amp;L'!N138+'DTC EU - P&amp;L'!N128</f>
        <v>0</v>
      </c>
      <c r="O170" s="243">
        <f>'DTC US&amp;CA - P&amp;L'!O138+'DTC EU - P&amp;L'!O128</f>
        <v>0</v>
      </c>
      <c r="P170" s="243">
        <f>'DTC US&amp;CA - P&amp;L'!P138+'DTC EU - P&amp;L'!P128</f>
        <v>0</v>
      </c>
      <c r="Q170" s="243">
        <f>'DTC US&amp;CA - P&amp;L'!Q138+'DTC EU - P&amp;L'!Q128</f>
        <v>0</v>
      </c>
      <c r="R170" s="243">
        <f>'DTC US&amp;CA - P&amp;L'!R138+'DTC EU - P&amp;L'!R128</f>
        <v>0</v>
      </c>
      <c r="S170" s="243">
        <f>'DTC US&amp;CA - P&amp;L'!S138+'DTC EU - P&amp;L'!S128</f>
        <v>0</v>
      </c>
      <c r="T170" s="243">
        <f>'DTC US&amp;CA - P&amp;L'!T138+'DTC EU - P&amp;L'!T128</f>
        <v>0</v>
      </c>
      <c r="U170" s="243">
        <f>'DTC US&amp;CA - P&amp;L'!U138+'DTC EU - P&amp;L'!U128</f>
        <v>0</v>
      </c>
      <c r="V170" s="243">
        <f>'DTC US&amp;CA - P&amp;L'!V138+'DTC EU - P&amp;L'!V128</f>
        <v>0</v>
      </c>
      <c r="W170" s="243">
        <f>'DTC US&amp;CA - P&amp;L'!W138+'DTC EU - P&amp;L'!W128</f>
        <v>0</v>
      </c>
      <c r="X170" s="243">
        <f>'DTC US&amp;CA - P&amp;L'!X138+'DTC EU - P&amp;L'!X128</f>
        <v>0</v>
      </c>
      <c r="Y170" s="243">
        <f>'DTC US&amp;CA - P&amp;L'!Y138+'DTC EU - P&amp;L'!Y128</f>
        <v>0</v>
      </c>
      <c r="Z170" s="243">
        <f>'DTC US&amp;CA - P&amp;L'!Z138+'DTC EU - P&amp;L'!Z128</f>
        <v>0</v>
      </c>
      <c r="AA170" s="243">
        <f>'DTC US&amp;CA - P&amp;L'!AA138+'DTC EU - P&amp;L'!AA128</f>
        <v>0</v>
      </c>
      <c r="AB170" s="243">
        <f>'DTC US&amp;CA - P&amp;L'!AB138+'DTC EU - P&amp;L'!AB128</f>
        <v>0</v>
      </c>
      <c r="AC170" s="243">
        <f>'DTC US&amp;CA - P&amp;L'!AC138+'DTC EU - P&amp;L'!AC128</f>
        <v>0</v>
      </c>
      <c r="AD170" s="243">
        <f>'DTC US&amp;CA - P&amp;L'!AD138+'DTC EU - P&amp;L'!AD128</f>
        <v>0</v>
      </c>
      <c r="AE170" s="243">
        <f>'DTC US&amp;CA - P&amp;L'!AE138+'DTC EU - P&amp;L'!AE128</f>
        <v>0</v>
      </c>
      <c r="AF170" s="243">
        <f>'DTC US&amp;CA - P&amp;L'!AF138+'DTC EU - P&amp;L'!AF128</f>
        <v>0</v>
      </c>
      <c r="AG170" s="228">
        <f t="shared" si="63"/>
        <v>0</v>
      </c>
      <c r="AH170" s="229"/>
    </row>
    <row r="171">
      <c r="A171" s="230" t="s">
        <v>393</v>
      </c>
      <c r="B171" s="243">
        <f>'DTC US&amp;CA - P&amp;L'!B139+'DTC EU - P&amp;L'!B129</f>
        <v>0</v>
      </c>
      <c r="C171" s="243">
        <f>'DTC US&amp;CA - P&amp;L'!C139+'DTC EU - P&amp;L'!C129</f>
        <v>0</v>
      </c>
      <c r="D171" s="243">
        <f>'DTC US&amp;CA - P&amp;L'!D139+'DTC EU - P&amp;L'!D129</f>
        <v>0</v>
      </c>
      <c r="E171" s="243">
        <f>'DTC US&amp;CA - P&amp;L'!E139+'DTC EU - P&amp;L'!E129</f>
        <v>0</v>
      </c>
      <c r="F171" s="243">
        <f>'DTC US&amp;CA - P&amp;L'!F139+'DTC EU - P&amp;L'!F129</f>
        <v>0</v>
      </c>
      <c r="G171" s="243">
        <f>'DTC US&amp;CA - P&amp;L'!G139+'DTC EU - P&amp;L'!G129</f>
        <v>0</v>
      </c>
      <c r="H171" s="243">
        <f>'DTC US&amp;CA - P&amp;L'!H139+'DTC EU - P&amp;L'!H129</f>
        <v>0</v>
      </c>
      <c r="I171" s="243">
        <f>'DTC US&amp;CA - P&amp;L'!I139+'DTC EU - P&amp;L'!I129</f>
        <v>0</v>
      </c>
      <c r="J171" s="243">
        <f>'DTC US&amp;CA - P&amp;L'!J139+'DTC EU - P&amp;L'!J129</f>
        <v>0</v>
      </c>
      <c r="K171" s="243">
        <f>'DTC US&amp;CA - P&amp;L'!K139+'DTC EU - P&amp;L'!K129</f>
        <v>0</v>
      </c>
      <c r="L171" s="243">
        <f>'DTC US&amp;CA - P&amp;L'!L139+'DTC EU - P&amp;L'!L129</f>
        <v>0</v>
      </c>
      <c r="M171" s="243">
        <f>'DTC US&amp;CA - P&amp;L'!M139+'DTC EU - P&amp;L'!M129</f>
        <v>0</v>
      </c>
      <c r="N171" s="243">
        <f>'DTC US&amp;CA - P&amp;L'!N139+'DTC EU - P&amp;L'!N129</f>
        <v>0</v>
      </c>
      <c r="O171" s="243">
        <f>'DTC US&amp;CA - P&amp;L'!O139+'DTC EU - P&amp;L'!O129</f>
        <v>0</v>
      </c>
      <c r="P171" s="243">
        <f>'DTC US&amp;CA - P&amp;L'!P139+'DTC EU - P&amp;L'!P129</f>
        <v>0</v>
      </c>
      <c r="Q171" s="243">
        <f>'DTC US&amp;CA - P&amp;L'!Q139+'DTC EU - P&amp;L'!Q129</f>
        <v>0</v>
      </c>
      <c r="R171" s="243">
        <f>'DTC US&amp;CA - P&amp;L'!R139+'DTC EU - P&amp;L'!R129</f>
        <v>0</v>
      </c>
      <c r="S171" s="243">
        <f>'DTC US&amp;CA - P&amp;L'!S139+'DTC EU - P&amp;L'!S129</f>
        <v>0</v>
      </c>
      <c r="T171" s="243">
        <f>'DTC US&amp;CA - P&amp;L'!T139+'DTC EU - P&amp;L'!T129</f>
        <v>0</v>
      </c>
      <c r="U171" s="243">
        <f>'DTC US&amp;CA - P&amp;L'!U139+'DTC EU - P&amp;L'!U129</f>
        <v>0</v>
      </c>
      <c r="V171" s="243">
        <f>'DTC US&amp;CA - P&amp;L'!V139+'DTC EU - P&amp;L'!V129</f>
        <v>0</v>
      </c>
      <c r="W171" s="243">
        <f>'DTC US&amp;CA - P&amp;L'!W139+'DTC EU - P&amp;L'!W129</f>
        <v>0</v>
      </c>
      <c r="X171" s="243">
        <f>'DTC US&amp;CA - P&amp;L'!X139+'DTC EU - P&amp;L'!X129</f>
        <v>0</v>
      </c>
      <c r="Y171" s="243">
        <f>'DTC US&amp;CA - P&amp;L'!Y139+'DTC EU - P&amp;L'!Y129</f>
        <v>0</v>
      </c>
      <c r="Z171" s="243">
        <f>'DTC US&amp;CA - P&amp;L'!Z139+'DTC EU - P&amp;L'!Z129</f>
        <v>0</v>
      </c>
      <c r="AA171" s="243">
        <f>'DTC US&amp;CA - P&amp;L'!AA139+'DTC EU - P&amp;L'!AA129</f>
        <v>0</v>
      </c>
      <c r="AB171" s="243">
        <f>'DTC US&amp;CA - P&amp;L'!AB139+'DTC EU - P&amp;L'!AB129</f>
        <v>0</v>
      </c>
      <c r="AC171" s="243">
        <f>'DTC US&amp;CA - P&amp;L'!AC139+'DTC EU - P&amp;L'!AC129</f>
        <v>0</v>
      </c>
      <c r="AD171" s="243">
        <f>'DTC US&amp;CA - P&amp;L'!AD139+'DTC EU - P&amp;L'!AD129</f>
        <v>0</v>
      </c>
      <c r="AE171" s="243">
        <f>'DTC US&amp;CA - P&amp;L'!AE139+'DTC EU - P&amp;L'!AE129</f>
        <v>0</v>
      </c>
      <c r="AF171" s="243">
        <f>'DTC US&amp;CA - P&amp;L'!AF139+'DTC EU - P&amp;L'!AF129</f>
        <v>0</v>
      </c>
      <c r="AG171" s="228">
        <f t="shared" si="63"/>
        <v>0</v>
      </c>
      <c r="AH171" s="229"/>
    </row>
    <row r="172">
      <c r="A172" s="230" t="s">
        <v>394</v>
      </c>
      <c r="B172" s="243">
        <f>'DTC US&amp;CA - P&amp;L'!B140+'DTC EU - P&amp;L'!B130</f>
        <v>0</v>
      </c>
      <c r="C172" s="243">
        <f>'DTC US&amp;CA - P&amp;L'!C140+'DTC EU - P&amp;L'!C130</f>
        <v>0</v>
      </c>
      <c r="D172" s="243">
        <f>'DTC US&amp;CA - P&amp;L'!D140+'DTC EU - P&amp;L'!D130</f>
        <v>0</v>
      </c>
      <c r="E172" s="243">
        <f>'DTC US&amp;CA - P&amp;L'!E140+'DTC EU - P&amp;L'!E130</f>
        <v>0</v>
      </c>
      <c r="F172" s="243">
        <f>'DTC US&amp;CA - P&amp;L'!F140+'DTC EU - P&amp;L'!F130</f>
        <v>0</v>
      </c>
      <c r="G172" s="243">
        <f>'DTC US&amp;CA - P&amp;L'!G140+'DTC EU - P&amp;L'!G130</f>
        <v>0</v>
      </c>
      <c r="H172" s="243">
        <f>'DTC US&amp;CA - P&amp;L'!H140+'DTC EU - P&amp;L'!H130</f>
        <v>0</v>
      </c>
      <c r="I172" s="243">
        <f>'DTC US&amp;CA - P&amp;L'!I140+'DTC EU - P&amp;L'!I130</f>
        <v>0</v>
      </c>
      <c r="J172" s="243">
        <f>'DTC US&amp;CA - P&amp;L'!J140+'DTC EU - P&amp;L'!J130</f>
        <v>0</v>
      </c>
      <c r="K172" s="243">
        <f>'DTC US&amp;CA - P&amp;L'!K140+'DTC EU - P&amp;L'!K130</f>
        <v>0</v>
      </c>
      <c r="L172" s="243">
        <f>'DTC US&amp;CA - P&amp;L'!L140+'DTC EU - P&amp;L'!L130</f>
        <v>0</v>
      </c>
      <c r="M172" s="243">
        <f>'DTC US&amp;CA - P&amp;L'!M140+'DTC EU - P&amp;L'!M130</f>
        <v>0</v>
      </c>
      <c r="N172" s="243">
        <f>'DTC US&amp;CA - P&amp;L'!N140+'DTC EU - P&amp;L'!N130</f>
        <v>0</v>
      </c>
      <c r="O172" s="243">
        <f>'DTC US&amp;CA - P&amp;L'!O140+'DTC EU - P&amp;L'!O130</f>
        <v>0</v>
      </c>
      <c r="P172" s="243">
        <f>'DTC US&amp;CA - P&amp;L'!P140+'DTC EU - P&amp;L'!P130</f>
        <v>0</v>
      </c>
      <c r="Q172" s="243">
        <f>'DTC US&amp;CA - P&amp;L'!Q140+'DTC EU - P&amp;L'!Q130</f>
        <v>0</v>
      </c>
      <c r="R172" s="243">
        <f>'DTC US&amp;CA - P&amp;L'!R140+'DTC EU - P&amp;L'!R130</f>
        <v>0</v>
      </c>
      <c r="S172" s="243">
        <f>'DTC US&amp;CA - P&amp;L'!S140+'DTC EU - P&amp;L'!S130</f>
        <v>0</v>
      </c>
      <c r="T172" s="243">
        <f>'DTC US&amp;CA - P&amp;L'!T140+'DTC EU - P&amp;L'!T130</f>
        <v>0</v>
      </c>
      <c r="U172" s="243">
        <f>'DTC US&amp;CA - P&amp;L'!U140+'DTC EU - P&amp;L'!U130</f>
        <v>0</v>
      </c>
      <c r="V172" s="243">
        <f>'DTC US&amp;CA - P&amp;L'!V140+'DTC EU - P&amp;L'!V130</f>
        <v>0</v>
      </c>
      <c r="W172" s="243">
        <f>'DTC US&amp;CA - P&amp;L'!W140+'DTC EU - P&amp;L'!W130</f>
        <v>0</v>
      </c>
      <c r="X172" s="243">
        <f>'DTC US&amp;CA - P&amp;L'!X140+'DTC EU - P&amp;L'!X130</f>
        <v>0</v>
      </c>
      <c r="Y172" s="243">
        <f>'DTC US&amp;CA - P&amp;L'!Y140+'DTC EU - P&amp;L'!Y130</f>
        <v>0</v>
      </c>
      <c r="Z172" s="243">
        <f>'DTC US&amp;CA - P&amp;L'!Z140+'DTC EU - P&amp;L'!Z130</f>
        <v>0</v>
      </c>
      <c r="AA172" s="243">
        <f>'DTC US&amp;CA - P&amp;L'!AA140+'DTC EU - P&amp;L'!AA130</f>
        <v>0</v>
      </c>
      <c r="AB172" s="243">
        <f>'DTC US&amp;CA - P&amp;L'!AB140+'DTC EU - P&amp;L'!AB130</f>
        <v>0</v>
      </c>
      <c r="AC172" s="243">
        <f>'DTC US&amp;CA - P&amp;L'!AC140+'DTC EU - P&amp;L'!AC130</f>
        <v>0</v>
      </c>
      <c r="AD172" s="243">
        <f>'DTC US&amp;CA - P&amp;L'!AD140+'DTC EU - P&amp;L'!AD130</f>
        <v>0</v>
      </c>
      <c r="AE172" s="243">
        <f>'DTC US&amp;CA - P&amp;L'!AE140+'DTC EU - P&amp;L'!AE130</f>
        <v>0</v>
      </c>
      <c r="AF172" s="243">
        <f>'DTC US&amp;CA - P&amp;L'!AF140+'DTC EU - P&amp;L'!AF130</f>
        <v>0</v>
      </c>
      <c r="AG172" s="228">
        <f t="shared" si="63"/>
        <v>0</v>
      </c>
      <c r="AH172" s="229"/>
    </row>
    <row r="173">
      <c r="A173" s="230" t="s">
        <v>395</v>
      </c>
      <c r="B173" s="243">
        <f>'DTC US&amp;CA - P&amp;L'!B141+'DTC EU - P&amp;L'!B131</f>
        <v>0</v>
      </c>
      <c r="C173" s="243">
        <f>'DTC US&amp;CA - P&amp;L'!C141+'DTC EU - P&amp;L'!C131</f>
        <v>0</v>
      </c>
      <c r="D173" s="243">
        <f>'DTC US&amp;CA - P&amp;L'!D141+'DTC EU - P&amp;L'!D131</f>
        <v>0</v>
      </c>
      <c r="E173" s="243">
        <f>'DTC US&amp;CA - P&amp;L'!E141+'DTC EU - P&amp;L'!E131</f>
        <v>0</v>
      </c>
      <c r="F173" s="243">
        <f>'DTC US&amp;CA - P&amp;L'!F141+'DTC EU - P&amp;L'!F131</f>
        <v>0</v>
      </c>
      <c r="G173" s="243">
        <f>'DTC US&amp;CA - P&amp;L'!G141+'DTC EU - P&amp;L'!G131</f>
        <v>0</v>
      </c>
      <c r="H173" s="243">
        <f>'DTC US&amp;CA - P&amp;L'!H141+'DTC EU - P&amp;L'!H131</f>
        <v>0</v>
      </c>
      <c r="I173" s="243">
        <f>'DTC US&amp;CA - P&amp;L'!I141+'DTC EU - P&amp;L'!I131</f>
        <v>0</v>
      </c>
      <c r="J173" s="243">
        <f>'DTC US&amp;CA - P&amp;L'!J141+'DTC EU - P&amp;L'!J131</f>
        <v>0</v>
      </c>
      <c r="K173" s="243">
        <f>'DTC US&amp;CA - P&amp;L'!K141+'DTC EU - P&amp;L'!K131</f>
        <v>0</v>
      </c>
      <c r="L173" s="243">
        <f>'DTC US&amp;CA - P&amp;L'!L141+'DTC EU - P&amp;L'!L131</f>
        <v>0</v>
      </c>
      <c r="M173" s="243">
        <f>'DTC US&amp;CA - P&amp;L'!M141+'DTC EU - P&amp;L'!M131</f>
        <v>0</v>
      </c>
      <c r="N173" s="243">
        <f>'DTC US&amp;CA - P&amp;L'!N141+'DTC EU - P&amp;L'!N131</f>
        <v>0</v>
      </c>
      <c r="O173" s="243">
        <f>'DTC US&amp;CA - P&amp;L'!O141+'DTC EU - P&amp;L'!O131</f>
        <v>0</v>
      </c>
      <c r="P173" s="243">
        <f>'DTC US&amp;CA - P&amp;L'!P141+'DTC EU - P&amp;L'!P131</f>
        <v>0</v>
      </c>
      <c r="Q173" s="243">
        <f>'DTC US&amp;CA - P&amp;L'!Q141+'DTC EU - P&amp;L'!Q131</f>
        <v>0</v>
      </c>
      <c r="R173" s="243">
        <f>'DTC US&amp;CA - P&amp;L'!R141+'DTC EU - P&amp;L'!R131</f>
        <v>0</v>
      </c>
      <c r="S173" s="243">
        <f>'DTC US&amp;CA - P&amp;L'!S141+'DTC EU - P&amp;L'!S131</f>
        <v>0</v>
      </c>
      <c r="T173" s="243">
        <f>'DTC US&amp;CA - P&amp;L'!T141+'DTC EU - P&amp;L'!T131</f>
        <v>0</v>
      </c>
      <c r="U173" s="243">
        <f>'DTC US&amp;CA - P&amp;L'!U141+'DTC EU - P&amp;L'!U131</f>
        <v>0</v>
      </c>
      <c r="V173" s="243">
        <f>'DTC US&amp;CA - P&amp;L'!V141+'DTC EU - P&amp;L'!V131</f>
        <v>0</v>
      </c>
      <c r="W173" s="243">
        <f>'DTC US&amp;CA - P&amp;L'!W141+'DTC EU - P&amp;L'!W131</f>
        <v>0</v>
      </c>
      <c r="X173" s="243">
        <f>'DTC US&amp;CA - P&amp;L'!X141+'DTC EU - P&amp;L'!X131</f>
        <v>0</v>
      </c>
      <c r="Y173" s="243">
        <f>'DTC US&amp;CA - P&amp;L'!Y141+'DTC EU - P&amp;L'!Y131</f>
        <v>0</v>
      </c>
      <c r="Z173" s="243">
        <f>'DTC US&amp;CA - P&amp;L'!Z141+'DTC EU - P&amp;L'!Z131</f>
        <v>0</v>
      </c>
      <c r="AA173" s="243">
        <f>'DTC US&amp;CA - P&amp;L'!AA141+'DTC EU - P&amp;L'!AA131</f>
        <v>0</v>
      </c>
      <c r="AB173" s="243">
        <f>'DTC US&amp;CA - P&amp;L'!AB141+'DTC EU - P&amp;L'!AB131</f>
        <v>0</v>
      </c>
      <c r="AC173" s="243">
        <f>'DTC US&amp;CA - P&amp;L'!AC141+'DTC EU - P&amp;L'!AC131</f>
        <v>0</v>
      </c>
      <c r="AD173" s="243">
        <f>'DTC US&amp;CA - P&amp;L'!AD141+'DTC EU - P&amp;L'!AD131</f>
        <v>0</v>
      </c>
      <c r="AE173" s="243">
        <f>'DTC US&amp;CA - P&amp;L'!AE141+'DTC EU - P&amp;L'!AE131</f>
        <v>0</v>
      </c>
      <c r="AF173" s="243">
        <f>'DTC US&amp;CA - P&amp;L'!AF141+'DTC EU - P&amp;L'!AF131</f>
        <v>0</v>
      </c>
      <c r="AG173" s="228">
        <f t="shared" si="63"/>
        <v>0</v>
      </c>
      <c r="AH173" s="229"/>
    </row>
    <row r="174">
      <c r="A174" s="232" t="s">
        <v>347</v>
      </c>
      <c r="B174" s="248">
        <f t="shared" ref="B174:AF174" si="64">SUM(B166:B173)</f>
        <v>8</v>
      </c>
      <c r="C174" s="248">
        <f t="shared" si="64"/>
        <v>5</v>
      </c>
      <c r="D174" s="248">
        <f t="shared" si="64"/>
        <v>11</v>
      </c>
      <c r="E174" s="248">
        <f t="shared" si="64"/>
        <v>12</v>
      </c>
      <c r="F174" s="248">
        <f t="shared" si="64"/>
        <v>11</v>
      </c>
      <c r="G174" s="248">
        <f t="shared" si="64"/>
        <v>8</v>
      </c>
      <c r="H174" s="248">
        <f t="shared" si="64"/>
        <v>9</v>
      </c>
      <c r="I174" s="248">
        <f t="shared" si="64"/>
        <v>6</v>
      </c>
      <c r="J174" s="248">
        <f t="shared" si="64"/>
        <v>11</v>
      </c>
      <c r="K174" s="248">
        <f t="shared" si="64"/>
        <v>4</v>
      </c>
      <c r="L174" s="248">
        <f t="shared" si="64"/>
        <v>13</v>
      </c>
      <c r="M174" s="248">
        <f t="shared" si="64"/>
        <v>9</v>
      </c>
      <c r="N174" s="248">
        <f t="shared" si="64"/>
        <v>3</v>
      </c>
      <c r="O174" s="248">
        <f t="shared" si="64"/>
        <v>4</v>
      </c>
      <c r="P174" s="248">
        <f t="shared" si="64"/>
        <v>9</v>
      </c>
      <c r="Q174" s="248">
        <f t="shared" si="64"/>
        <v>8</v>
      </c>
      <c r="R174" s="248">
        <f t="shared" si="64"/>
        <v>4</v>
      </c>
      <c r="S174" s="248">
        <f t="shared" si="64"/>
        <v>4</v>
      </c>
      <c r="T174" s="248">
        <f t="shared" si="64"/>
        <v>7</v>
      </c>
      <c r="U174" s="248">
        <f t="shared" si="64"/>
        <v>6</v>
      </c>
      <c r="V174" s="248">
        <f t="shared" si="64"/>
        <v>6</v>
      </c>
      <c r="W174" s="248">
        <f t="shared" si="64"/>
        <v>3</v>
      </c>
      <c r="X174" s="248">
        <f t="shared" si="64"/>
        <v>5</v>
      </c>
      <c r="Y174" s="248">
        <f t="shared" si="64"/>
        <v>5</v>
      </c>
      <c r="Z174" s="248">
        <f t="shared" si="64"/>
        <v>8</v>
      </c>
      <c r="AA174" s="248">
        <f t="shared" si="64"/>
        <v>9</v>
      </c>
      <c r="AB174" s="248">
        <f t="shared" si="64"/>
        <v>7</v>
      </c>
      <c r="AC174" s="248">
        <f t="shared" si="64"/>
        <v>5</v>
      </c>
      <c r="AD174" s="248">
        <f t="shared" si="64"/>
        <v>3</v>
      </c>
      <c r="AE174" s="248">
        <f t="shared" si="64"/>
        <v>1</v>
      </c>
      <c r="AF174" s="248">
        <f t="shared" si="64"/>
        <v>10</v>
      </c>
      <c r="AG174" s="228">
        <f t="shared" si="63"/>
        <v>214</v>
      </c>
      <c r="AH174" s="229"/>
    </row>
    <row r="175">
      <c r="A175" s="160"/>
      <c r="AG175" s="228"/>
      <c r="AH175" s="229"/>
    </row>
    <row r="176">
      <c r="A176" s="221" t="s">
        <v>396</v>
      </c>
      <c r="B176" s="168"/>
      <c r="C176" s="168"/>
      <c r="D176" s="168"/>
      <c r="E176" s="168"/>
      <c r="F176" s="168"/>
      <c r="G176" s="168"/>
      <c r="H176" s="168"/>
      <c r="I176" s="168"/>
      <c r="J176" s="168"/>
      <c r="K176" s="168"/>
      <c r="L176" s="168"/>
      <c r="M176" s="168"/>
      <c r="N176" s="168"/>
      <c r="O176" s="168"/>
      <c r="P176" s="168"/>
      <c r="Q176" s="168"/>
      <c r="R176" s="168"/>
      <c r="S176" s="168"/>
      <c r="T176" s="168"/>
      <c r="U176" s="168"/>
      <c r="V176" s="168"/>
      <c r="W176" s="168"/>
      <c r="X176" s="168"/>
      <c r="Y176" s="168"/>
      <c r="Z176" s="168"/>
      <c r="AA176" s="168"/>
      <c r="AB176" s="168"/>
      <c r="AC176" s="168"/>
      <c r="AD176" s="168"/>
      <c r="AE176" s="168"/>
      <c r="AF176" s="168"/>
      <c r="AG176" s="228"/>
      <c r="AH176" s="229"/>
    </row>
    <row r="177">
      <c r="A177" s="230" t="s">
        <v>397</v>
      </c>
      <c r="B177" s="247">
        <f>'DTC US&amp;CA - P&amp;L'!B145+'DTC EU - P&amp;L'!B135</f>
        <v>-2</v>
      </c>
      <c r="C177" s="247">
        <f>'DTC US&amp;CA - P&amp;L'!C145+'DTC EU - P&amp;L'!C135</f>
        <v>0</v>
      </c>
      <c r="D177" s="247">
        <f>'DTC US&amp;CA - P&amp;L'!D145+'DTC EU - P&amp;L'!D135</f>
        <v>0</v>
      </c>
      <c r="E177" s="247">
        <f>'DTC US&amp;CA - P&amp;L'!E145+'DTC EU - P&amp;L'!E135</f>
        <v>0</v>
      </c>
      <c r="F177" s="247">
        <f>'DTC US&amp;CA - P&amp;L'!F145+'DTC EU - P&amp;L'!F135</f>
        <v>0</v>
      </c>
      <c r="G177" s="247">
        <f>'DTC US&amp;CA - P&amp;L'!G145+'DTC EU - P&amp;L'!G135</f>
        <v>0</v>
      </c>
      <c r="H177" s="247">
        <f>'DTC US&amp;CA - P&amp;L'!H145+'DTC EU - P&amp;L'!H135</f>
        <v>0</v>
      </c>
      <c r="I177" s="247">
        <f>'DTC US&amp;CA - P&amp;L'!I145+'DTC EU - P&amp;L'!I135</f>
        <v>0</v>
      </c>
      <c r="J177" s="247">
        <f>'DTC US&amp;CA - P&amp;L'!J145+'DTC EU - P&amp;L'!J135</f>
        <v>0</v>
      </c>
      <c r="K177" s="247">
        <f>'DTC US&amp;CA - P&amp;L'!K145+'DTC EU - P&amp;L'!K135</f>
        <v>0</v>
      </c>
      <c r="L177" s="247">
        <f>'DTC US&amp;CA - P&amp;L'!L145+'DTC EU - P&amp;L'!L135</f>
        <v>0</v>
      </c>
      <c r="M177" s="247">
        <f>'DTC US&amp;CA - P&amp;L'!M145+'DTC EU - P&amp;L'!M135</f>
        <v>0</v>
      </c>
      <c r="N177" s="247">
        <f>'DTC US&amp;CA - P&amp;L'!N145+'DTC EU - P&amp;L'!N135</f>
        <v>0</v>
      </c>
      <c r="O177" s="247">
        <f>'DTC US&amp;CA - P&amp;L'!O145+'DTC EU - P&amp;L'!O135</f>
        <v>0</v>
      </c>
      <c r="P177" s="247">
        <f>'DTC US&amp;CA - P&amp;L'!P145+'DTC EU - P&amp;L'!P135</f>
        <v>0</v>
      </c>
      <c r="Q177" s="247">
        <f>'DTC US&amp;CA - P&amp;L'!Q145+'DTC EU - P&amp;L'!Q135</f>
        <v>0</v>
      </c>
      <c r="R177" s="247">
        <f>'DTC US&amp;CA - P&amp;L'!R145+'DTC EU - P&amp;L'!R135</f>
        <v>0</v>
      </c>
      <c r="S177" s="247">
        <f>'DTC US&amp;CA - P&amp;L'!S145+'DTC EU - P&amp;L'!S135</f>
        <v>0</v>
      </c>
      <c r="T177" s="247">
        <f>'DTC US&amp;CA - P&amp;L'!T145+'DTC EU - P&amp;L'!T135</f>
        <v>0</v>
      </c>
      <c r="U177" s="247">
        <f>'DTC US&amp;CA - P&amp;L'!U145+'DTC EU - P&amp;L'!U135</f>
        <v>0</v>
      </c>
      <c r="V177" s="247">
        <f>'DTC US&amp;CA - P&amp;L'!V145+'DTC EU - P&amp;L'!V135</f>
        <v>0</v>
      </c>
      <c r="W177" s="247">
        <f>'DTC US&amp;CA - P&amp;L'!W145+'DTC EU - P&amp;L'!W135</f>
        <v>0</v>
      </c>
      <c r="X177" s="247">
        <f>'DTC US&amp;CA - P&amp;L'!X145+'DTC EU - P&amp;L'!X135</f>
        <v>0</v>
      </c>
      <c r="Y177" s="247">
        <f>'DTC US&amp;CA - P&amp;L'!Y145+'DTC EU - P&amp;L'!Y135</f>
        <v>0</v>
      </c>
      <c r="Z177" s="247">
        <f>'DTC US&amp;CA - P&amp;L'!Z145+'DTC EU - P&amp;L'!Z135</f>
        <v>0</v>
      </c>
      <c r="AA177" s="247">
        <f>'DTC US&amp;CA - P&amp;L'!AA145+'DTC EU - P&amp;L'!AA135</f>
        <v>0</v>
      </c>
      <c r="AB177" s="247">
        <f>'DTC US&amp;CA - P&amp;L'!AB145+'DTC EU - P&amp;L'!AB135</f>
        <v>0</v>
      </c>
      <c r="AC177" s="247">
        <f>'DTC US&amp;CA - P&amp;L'!AC145+'DTC EU - P&amp;L'!AC135</f>
        <v>0</v>
      </c>
      <c r="AD177" s="247">
        <f>'DTC US&amp;CA - P&amp;L'!AD145+'DTC EU - P&amp;L'!AD135</f>
        <v>0</v>
      </c>
      <c r="AE177" s="247">
        <f>'DTC US&amp;CA - P&amp;L'!AE145+'DTC EU - P&amp;L'!AE135</f>
        <v>0</v>
      </c>
      <c r="AF177" s="247">
        <f>'DTC US&amp;CA - P&amp;L'!AF145+'DTC EU - P&amp;L'!AF135</f>
        <v>0</v>
      </c>
      <c r="AG177" s="228">
        <f t="shared" ref="AG177:AG185" si="65">SUM(B177:AF177)</f>
        <v>-2</v>
      </c>
      <c r="AH177" s="229"/>
    </row>
    <row r="178">
      <c r="A178" s="230" t="s">
        <v>398</v>
      </c>
      <c r="B178" s="247">
        <f>'DTC US&amp;CA - P&amp;L'!B146+'DTC EU - P&amp;L'!B136</f>
        <v>0</v>
      </c>
      <c r="C178" s="247">
        <f>'DTC US&amp;CA - P&amp;L'!C146+'DTC EU - P&amp;L'!C136</f>
        <v>0</v>
      </c>
      <c r="D178" s="247">
        <f>'DTC US&amp;CA - P&amp;L'!D146+'DTC EU - P&amp;L'!D136</f>
        <v>0</v>
      </c>
      <c r="E178" s="247">
        <f>'DTC US&amp;CA - P&amp;L'!E146+'DTC EU - P&amp;L'!E136</f>
        <v>0</v>
      </c>
      <c r="F178" s="247">
        <f>'DTC US&amp;CA - P&amp;L'!F146+'DTC EU - P&amp;L'!F136</f>
        <v>0</v>
      </c>
      <c r="G178" s="247">
        <f>'DTC US&amp;CA - P&amp;L'!G146+'DTC EU - P&amp;L'!G136</f>
        <v>0</v>
      </c>
      <c r="H178" s="247">
        <f>'DTC US&amp;CA - P&amp;L'!H146+'DTC EU - P&amp;L'!H136</f>
        <v>0</v>
      </c>
      <c r="I178" s="247">
        <f>'DTC US&amp;CA - P&amp;L'!I146+'DTC EU - P&amp;L'!I136</f>
        <v>0</v>
      </c>
      <c r="J178" s="247">
        <f>'DTC US&amp;CA - P&amp;L'!J146+'DTC EU - P&amp;L'!J136</f>
        <v>0</v>
      </c>
      <c r="K178" s="247">
        <f>'DTC US&amp;CA - P&amp;L'!K146+'DTC EU - P&amp;L'!K136</f>
        <v>0</v>
      </c>
      <c r="L178" s="247">
        <f>'DTC US&amp;CA - P&amp;L'!L146+'DTC EU - P&amp;L'!L136</f>
        <v>0</v>
      </c>
      <c r="M178" s="247">
        <f>'DTC US&amp;CA - P&amp;L'!M146+'DTC EU - P&amp;L'!M136</f>
        <v>0</v>
      </c>
      <c r="N178" s="247">
        <f>'DTC US&amp;CA - P&amp;L'!N146+'DTC EU - P&amp;L'!N136</f>
        <v>0</v>
      </c>
      <c r="O178" s="247">
        <f>'DTC US&amp;CA - P&amp;L'!O146+'DTC EU - P&amp;L'!O136</f>
        <v>0</v>
      </c>
      <c r="P178" s="247">
        <f>'DTC US&amp;CA - P&amp;L'!P146+'DTC EU - P&amp;L'!P136</f>
        <v>0</v>
      </c>
      <c r="Q178" s="247">
        <f>'DTC US&amp;CA - P&amp;L'!Q146+'DTC EU - P&amp;L'!Q136</f>
        <v>0</v>
      </c>
      <c r="R178" s="247">
        <f>'DTC US&amp;CA - P&amp;L'!R146+'DTC EU - P&amp;L'!R136</f>
        <v>0</v>
      </c>
      <c r="S178" s="247">
        <f>'DTC US&amp;CA - P&amp;L'!S146+'DTC EU - P&amp;L'!S136</f>
        <v>0</v>
      </c>
      <c r="T178" s="247">
        <f>'DTC US&amp;CA - P&amp;L'!T146+'DTC EU - P&amp;L'!T136</f>
        <v>0</v>
      </c>
      <c r="U178" s="247">
        <f>'DTC US&amp;CA - P&amp;L'!U146+'DTC EU - P&amp;L'!U136</f>
        <v>0</v>
      </c>
      <c r="V178" s="247">
        <f>'DTC US&amp;CA - P&amp;L'!V146+'DTC EU - P&amp;L'!V136</f>
        <v>0</v>
      </c>
      <c r="W178" s="247">
        <f>'DTC US&amp;CA - P&amp;L'!W146+'DTC EU - P&amp;L'!W136</f>
        <v>0</v>
      </c>
      <c r="X178" s="247">
        <f>'DTC US&amp;CA - P&amp;L'!X146+'DTC EU - P&amp;L'!X136</f>
        <v>0</v>
      </c>
      <c r="Y178" s="247">
        <f>'DTC US&amp;CA - P&amp;L'!Y146+'DTC EU - P&amp;L'!Y136</f>
        <v>0</v>
      </c>
      <c r="Z178" s="247">
        <f>'DTC US&amp;CA - P&amp;L'!Z146+'DTC EU - P&amp;L'!Z136</f>
        <v>0</v>
      </c>
      <c r="AA178" s="247">
        <f>'DTC US&amp;CA - P&amp;L'!AA146+'DTC EU - P&amp;L'!AA136</f>
        <v>0</v>
      </c>
      <c r="AB178" s="247">
        <f>'DTC US&amp;CA - P&amp;L'!AB146+'DTC EU - P&amp;L'!AB136</f>
        <v>0</v>
      </c>
      <c r="AC178" s="247">
        <f>'DTC US&amp;CA - P&amp;L'!AC146+'DTC EU - P&amp;L'!AC136</f>
        <v>0</v>
      </c>
      <c r="AD178" s="247">
        <f>'DTC US&amp;CA - P&amp;L'!AD146+'DTC EU - P&amp;L'!AD136</f>
        <v>0</v>
      </c>
      <c r="AE178" s="247">
        <f>'DTC US&amp;CA - P&amp;L'!AE146+'DTC EU - P&amp;L'!AE136</f>
        <v>0</v>
      </c>
      <c r="AF178" s="247">
        <f>'DTC US&amp;CA - P&amp;L'!AF146+'DTC EU - P&amp;L'!AF136</f>
        <v>0</v>
      </c>
      <c r="AG178" s="228">
        <f t="shared" si="65"/>
        <v>0</v>
      </c>
      <c r="AH178" s="229"/>
    </row>
    <row r="179">
      <c r="A179" s="230" t="s">
        <v>399</v>
      </c>
      <c r="B179" s="247">
        <f>'DTC US&amp;CA - P&amp;L'!B147+'DTC EU - P&amp;L'!B137</f>
        <v>0</v>
      </c>
      <c r="C179" s="247">
        <f>'DTC US&amp;CA - P&amp;L'!C147+'DTC EU - P&amp;L'!C137</f>
        <v>0</v>
      </c>
      <c r="D179" s="247">
        <f>'DTC US&amp;CA - P&amp;L'!D147+'DTC EU - P&amp;L'!D137</f>
        <v>0</v>
      </c>
      <c r="E179" s="247">
        <f>'DTC US&amp;CA - P&amp;L'!E147+'DTC EU - P&amp;L'!E137</f>
        <v>0</v>
      </c>
      <c r="F179" s="247">
        <f>'DTC US&amp;CA - P&amp;L'!F147+'DTC EU - P&amp;L'!F137</f>
        <v>0</v>
      </c>
      <c r="G179" s="247">
        <f>'DTC US&amp;CA - P&amp;L'!G147+'DTC EU - P&amp;L'!G137</f>
        <v>-1</v>
      </c>
      <c r="H179" s="247">
        <f>'DTC US&amp;CA - P&amp;L'!H147+'DTC EU - P&amp;L'!H137</f>
        <v>0</v>
      </c>
      <c r="I179" s="247">
        <f>'DTC US&amp;CA - P&amp;L'!I147+'DTC EU - P&amp;L'!I137</f>
        <v>0</v>
      </c>
      <c r="J179" s="247">
        <f>'DTC US&amp;CA - P&amp;L'!J147+'DTC EU - P&amp;L'!J137</f>
        <v>0</v>
      </c>
      <c r="K179" s="247">
        <f>'DTC US&amp;CA - P&amp;L'!K147+'DTC EU - P&amp;L'!K137</f>
        <v>0</v>
      </c>
      <c r="L179" s="247">
        <f>'DTC US&amp;CA - P&amp;L'!L147+'DTC EU - P&amp;L'!L137</f>
        <v>0</v>
      </c>
      <c r="M179" s="247">
        <f>'DTC US&amp;CA - P&amp;L'!M147+'DTC EU - P&amp;L'!M137</f>
        <v>0</v>
      </c>
      <c r="N179" s="247">
        <f>'DTC US&amp;CA - P&amp;L'!N147+'DTC EU - P&amp;L'!N137</f>
        <v>0</v>
      </c>
      <c r="O179" s="247">
        <f>'DTC US&amp;CA - P&amp;L'!O147+'DTC EU - P&amp;L'!O137</f>
        <v>0</v>
      </c>
      <c r="P179" s="247">
        <f>'DTC US&amp;CA - P&amp;L'!P147+'DTC EU - P&amp;L'!P137</f>
        <v>0</v>
      </c>
      <c r="Q179" s="247">
        <f>'DTC US&amp;CA - P&amp;L'!Q147+'DTC EU - P&amp;L'!Q137</f>
        <v>0</v>
      </c>
      <c r="R179" s="247">
        <f>'DTC US&amp;CA - P&amp;L'!R147+'DTC EU - P&amp;L'!R137</f>
        <v>0</v>
      </c>
      <c r="S179" s="247">
        <f>'DTC US&amp;CA - P&amp;L'!S147+'DTC EU - P&amp;L'!S137</f>
        <v>0</v>
      </c>
      <c r="T179" s="247">
        <f>'DTC US&amp;CA - P&amp;L'!T147+'DTC EU - P&amp;L'!T137</f>
        <v>0</v>
      </c>
      <c r="U179" s="247">
        <f>'DTC US&amp;CA - P&amp;L'!U147+'DTC EU - P&amp;L'!U137</f>
        <v>0</v>
      </c>
      <c r="V179" s="247">
        <f>'DTC US&amp;CA - P&amp;L'!V147+'DTC EU - P&amp;L'!V137</f>
        <v>0</v>
      </c>
      <c r="W179" s="247">
        <f>'DTC US&amp;CA - P&amp;L'!W147+'DTC EU - P&amp;L'!W137</f>
        <v>0</v>
      </c>
      <c r="X179" s="247">
        <f>'DTC US&amp;CA - P&amp;L'!X147+'DTC EU - P&amp;L'!X137</f>
        <v>0</v>
      </c>
      <c r="Y179" s="247">
        <f>'DTC US&amp;CA - P&amp;L'!Y147+'DTC EU - P&amp;L'!Y137</f>
        <v>0</v>
      </c>
      <c r="Z179" s="247">
        <f>'DTC US&amp;CA - P&amp;L'!Z147+'DTC EU - P&amp;L'!Z137</f>
        <v>0</v>
      </c>
      <c r="AA179" s="247">
        <f>'DTC US&amp;CA - P&amp;L'!AA147+'DTC EU - P&amp;L'!AA137</f>
        <v>0</v>
      </c>
      <c r="AB179" s="247">
        <f>'DTC US&amp;CA - P&amp;L'!AB147+'DTC EU - P&amp;L'!AB137</f>
        <v>0</v>
      </c>
      <c r="AC179" s="247">
        <f>'DTC US&amp;CA - P&amp;L'!AC147+'DTC EU - P&amp;L'!AC137</f>
        <v>0</v>
      </c>
      <c r="AD179" s="247">
        <f>'DTC US&amp;CA - P&amp;L'!AD147+'DTC EU - P&amp;L'!AD137</f>
        <v>0</v>
      </c>
      <c r="AE179" s="247">
        <f>'DTC US&amp;CA - P&amp;L'!AE147+'DTC EU - P&amp;L'!AE137</f>
        <v>0</v>
      </c>
      <c r="AF179" s="247">
        <f>'DTC US&amp;CA - P&amp;L'!AF147+'DTC EU - P&amp;L'!AF137</f>
        <v>0</v>
      </c>
      <c r="AG179" s="228">
        <f t="shared" si="65"/>
        <v>-1</v>
      </c>
      <c r="AH179" s="229"/>
    </row>
    <row r="180">
      <c r="A180" s="230" t="s">
        <v>400</v>
      </c>
      <c r="B180" s="247">
        <f>'DTC US&amp;CA - P&amp;L'!B148+'DTC EU - P&amp;L'!B138</f>
        <v>0</v>
      </c>
      <c r="C180" s="247">
        <f>'DTC US&amp;CA - P&amp;L'!C148+'DTC EU - P&amp;L'!C138</f>
        <v>0</v>
      </c>
      <c r="D180" s="247">
        <f>'DTC US&amp;CA - P&amp;L'!D148+'DTC EU - P&amp;L'!D138</f>
        <v>0</v>
      </c>
      <c r="E180" s="247">
        <f>'DTC US&amp;CA - P&amp;L'!E148+'DTC EU - P&amp;L'!E138</f>
        <v>0</v>
      </c>
      <c r="F180" s="247">
        <f>'DTC US&amp;CA - P&amp;L'!F148+'DTC EU - P&amp;L'!F138</f>
        <v>0</v>
      </c>
      <c r="G180" s="247">
        <f>'DTC US&amp;CA - P&amp;L'!G148+'DTC EU - P&amp;L'!G138</f>
        <v>0</v>
      </c>
      <c r="H180" s="247">
        <f>'DTC US&amp;CA - P&amp;L'!H148+'DTC EU - P&amp;L'!H138</f>
        <v>0</v>
      </c>
      <c r="I180" s="247">
        <f>'DTC US&amp;CA - P&amp;L'!I148+'DTC EU - P&amp;L'!I138</f>
        <v>0</v>
      </c>
      <c r="J180" s="247">
        <f>'DTC US&amp;CA - P&amp;L'!J148+'DTC EU - P&amp;L'!J138</f>
        <v>0</v>
      </c>
      <c r="K180" s="247">
        <f>'DTC US&amp;CA - P&amp;L'!K148+'DTC EU - P&amp;L'!K138</f>
        <v>0</v>
      </c>
      <c r="L180" s="247">
        <f>'DTC US&amp;CA - P&amp;L'!L148+'DTC EU - P&amp;L'!L138</f>
        <v>0</v>
      </c>
      <c r="M180" s="247">
        <f>'DTC US&amp;CA - P&amp;L'!M148+'DTC EU - P&amp;L'!M138</f>
        <v>0</v>
      </c>
      <c r="N180" s="247">
        <f>'DTC US&amp;CA - P&amp;L'!N148+'DTC EU - P&amp;L'!N138</f>
        <v>0</v>
      </c>
      <c r="O180" s="247">
        <f>'DTC US&amp;CA - P&amp;L'!O148+'DTC EU - P&amp;L'!O138</f>
        <v>0</v>
      </c>
      <c r="P180" s="247">
        <f>'DTC US&amp;CA - P&amp;L'!P148+'DTC EU - P&amp;L'!P138</f>
        <v>0</v>
      </c>
      <c r="Q180" s="247">
        <f>'DTC US&amp;CA - P&amp;L'!Q148+'DTC EU - P&amp;L'!Q138</f>
        <v>0</v>
      </c>
      <c r="R180" s="247">
        <f>'DTC US&amp;CA - P&amp;L'!R148+'DTC EU - P&amp;L'!R138</f>
        <v>0</v>
      </c>
      <c r="S180" s="247">
        <f>'DTC US&amp;CA - P&amp;L'!S148+'DTC EU - P&amp;L'!S138</f>
        <v>0</v>
      </c>
      <c r="T180" s="247">
        <f>'DTC US&amp;CA - P&amp;L'!T148+'DTC EU - P&amp;L'!T138</f>
        <v>0</v>
      </c>
      <c r="U180" s="247">
        <f>'DTC US&amp;CA - P&amp;L'!U148+'DTC EU - P&amp;L'!U138</f>
        <v>0</v>
      </c>
      <c r="V180" s="247">
        <f>'DTC US&amp;CA - P&amp;L'!V148+'DTC EU - P&amp;L'!V138</f>
        <v>0</v>
      </c>
      <c r="W180" s="247">
        <f>'DTC US&amp;CA - P&amp;L'!W148+'DTC EU - P&amp;L'!W138</f>
        <v>0</v>
      </c>
      <c r="X180" s="247">
        <f>'DTC US&amp;CA - P&amp;L'!X148+'DTC EU - P&amp;L'!X138</f>
        <v>0</v>
      </c>
      <c r="Y180" s="247">
        <f>'DTC US&amp;CA - P&amp;L'!Y148+'DTC EU - P&amp;L'!Y138</f>
        <v>0</v>
      </c>
      <c r="Z180" s="247">
        <f>'DTC US&amp;CA - P&amp;L'!Z148+'DTC EU - P&amp;L'!Z138</f>
        <v>0</v>
      </c>
      <c r="AA180" s="247">
        <f>'DTC US&amp;CA - P&amp;L'!AA148+'DTC EU - P&amp;L'!AA138</f>
        <v>0</v>
      </c>
      <c r="AB180" s="247">
        <f>'DTC US&amp;CA - P&amp;L'!AB148+'DTC EU - P&amp;L'!AB138</f>
        <v>0</v>
      </c>
      <c r="AC180" s="247">
        <f>'DTC US&amp;CA - P&amp;L'!AC148+'DTC EU - P&amp;L'!AC138</f>
        <v>0</v>
      </c>
      <c r="AD180" s="247">
        <f>'DTC US&amp;CA - P&amp;L'!AD148+'DTC EU - P&amp;L'!AD138</f>
        <v>0</v>
      </c>
      <c r="AE180" s="247">
        <f>'DTC US&amp;CA - P&amp;L'!AE148+'DTC EU - P&amp;L'!AE138</f>
        <v>0</v>
      </c>
      <c r="AF180" s="247">
        <f>'DTC US&amp;CA - P&amp;L'!AF148+'DTC EU - P&amp;L'!AF138</f>
        <v>0</v>
      </c>
      <c r="AG180" s="228">
        <f t="shared" si="65"/>
        <v>0</v>
      </c>
      <c r="AH180" s="229"/>
    </row>
    <row r="181">
      <c r="A181" s="230" t="s">
        <v>401</v>
      </c>
      <c r="B181" s="247">
        <f>'DTC US&amp;CA - P&amp;L'!B149+'DTC EU - P&amp;L'!B139</f>
        <v>8</v>
      </c>
      <c r="C181" s="247">
        <f>'DTC US&amp;CA - P&amp;L'!C149+'DTC EU - P&amp;L'!C139</f>
        <v>5</v>
      </c>
      <c r="D181" s="247">
        <f>'DTC US&amp;CA - P&amp;L'!D149+'DTC EU - P&amp;L'!D139</f>
        <v>4</v>
      </c>
      <c r="E181" s="247">
        <f>'DTC US&amp;CA - P&amp;L'!E149+'DTC EU - P&amp;L'!E139</f>
        <v>4</v>
      </c>
      <c r="F181" s="247">
        <f>'DTC US&amp;CA - P&amp;L'!F149+'DTC EU - P&amp;L'!F139</f>
        <v>7</v>
      </c>
      <c r="G181" s="247">
        <f>'DTC US&amp;CA - P&amp;L'!G149+'DTC EU - P&amp;L'!G139</f>
        <v>3</v>
      </c>
      <c r="H181" s="247">
        <f>'DTC US&amp;CA - P&amp;L'!H149+'DTC EU - P&amp;L'!H139</f>
        <v>7</v>
      </c>
      <c r="I181" s="247">
        <f>'DTC US&amp;CA - P&amp;L'!I149+'DTC EU - P&amp;L'!I139</f>
        <v>5</v>
      </c>
      <c r="J181" s="247">
        <f>'DTC US&amp;CA - P&amp;L'!J149+'DTC EU - P&amp;L'!J139</f>
        <v>3</v>
      </c>
      <c r="K181" s="247">
        <f>'DTC US&amp;CA - P&amp;L'!K149+'DTC EU - P&amp;L'!K139</f>
        <v>3</v>
      </c>
      <c r="L181" s="247">
        <f>'DTC US&amp;CA - P&amp;L'!L149+'DTC EU - P&amp;L'!L139</f>
        <v>3</v>
      </c>
      <c r="M181" s="247">
        <f>'DTC US&amp;CA - P&amp;L'!M149+'DTC EU - P&amp;L'!M139</f>
        <v>8</v>
      </c>
      <c r="N181" s="247">
        <f>'DTC US&amp;CA - P&amp;L'!N149+'DTC EU - P&amp;L'!N139</f>
        <v>5</v>
      </c>
      <c r="O181" s="247">
        <f>'DTC US&amp;CA - P&amp;L'!O149+'DTC EU - P&amp;L'!O139</f>
        <v>4</v>
      </c>
      <c r="P181" s="247">
        <f>'DTC US&amp;CA - P&amp;L'!P149+'DTC EU - P&amp;L'!P139</f>
        <v>3</v>
      </c>
      <c r="Q181" s="247">
        <f>'DTC US&amp;CA - P&amp;L'!Q149+'DTC EU - P&amp;L'!Q139</f>
        <v>6</v>
      </c>
      <c r="R181" s="247">
        <f>'DTC US&amp;CA - P&amp;L'!R149+'DTC EU - P&amp;L'!R139</f>
        <v>8</v>
      </c>
      <c r="S181" s="247">
        <f>'DTC US&amp;CA - P&amp;L'!S149+'DTC EU - P&amp;L'!S139</f>
        <v>9</v>
      </c>
      <c r="T181" s="247">
        <f>'DTC US&amp;CA - P&amp;L'!T149+'DTC EU - P&amp;L'!T139</f>
        <v>11</v>
      </c>
      <c r="U181" s="247">
        <f>'DTC US&amp;CA - P&amp;L'!U149+'DTC EU - P&amp;L'!U139</f>
        <v>9</v>
      </c>
      <c r="V181" s="247">
        <f>'DTC US&amp;CA - P&amp;L'!V149+'DTC EU - P&amp;L'!V139</f>
        <v>13</v>
      </c>
      <c r="W181" s="247">
        <f>'DTC US&amp;CA - P&amp;L'!W149+'DTC EU - P&amp;L'!W139</f>
        <v>6</v>
      </c>
      <c r="X181" s="247">
        <f>'DTC US&amp;CA - P&amp;L'!X149+'DTC EU - P&amp;L'!X139</f>
        <v>8</v>
      </c>
      <c r="Y181" s="247">
        <f>'DTC US&amp;CA - P&amp;L'!Y149+'DTC EU - P&amp;L'!Y139</f>
        <v>5</v>
      </c>
      <c r="Z181" s="247">
        <f>'DTC US&amp;CA - P&amp;L'!Z149+'DTC EU - P&amp;L'!Z139</f>
        <v>6</v>
      </c>
      <c r="AA181" s="247">
        <f>'DTC US&amp;CA - P&amp;L'!AA149+'DTC EU - P&amp;L'!AA139</f>
        <v>4</v>
      </c>
      <c r="AB181" s="247">
        <f>'DTC US&amp;CA - P&amp;L'!AB149+'DTC EU - P&amp;L'!AB139</f>
        <v>11</v>
      </c>
      <c r="AC181" s="247">
        <f>'DTC US&amp;CA - P&amp;L'!AC149+'DTC EU - P&amp;L'!AC139</f>
        <v>17</v>
      </c>
      <c r="AD181" s="247">
        <f>'DTC US&amp;CA - P&amp;L'!AD149+'DTC EU - P&amp;L'!AD139</f>
        <v>13</v>
      </c>
      <c r="AE181" s="247">
        <f>'DTC US&amp;CA - P&amp;L'!AE149+'DTC EU - P&amp;L'!AE139</f>
        <v>4</v>
      </c>
      <c r="AF181" s="247">
        <f>'DTC US&amp;CA - P&amp;L'!AF149+'DTC EU - P&amp;L'!AF139</f>
        <v>8</v>
      </c>
      <c r="AG181" s="228">
        <f t="shared" si="65"/>
        <v>210</v>
      </c>
      <c r="AH181" s="229"/>
    </row>
    <row r="182">
      <c r="A182" s="230" t="s">
        <v>402</v>
      </c>
      <c r="B182" s="247">
        <f>'DTC US&amp;CA - P&amp;L'!B150+'DTC EU - P&amp;L'!B140</f>
        <v>0</v>
      </c>
      <c r="C182" s="247">
        <f>'DTC US&amp;CA - P&amp;L'!C150+'DTC EU - P&amp;L'!C140</f>
        <v>0</v>
      </c>
      <c r="D182" s="247">
        <f>'DTC US&amp;CA - P&amp;L'!D150+'DTC EU - P&amp;L'!D140</f>
        <v>0</v>
      </c>
      <c r="E182" s="247">
        <f>'DTC US&amp;CA - P&amp;L'!E150+'DTC EU - P&amp;L'!E140</f>
        <v>0</v>
      </c>
      <c r="F182" s="247">
        <f>'DTC US&amp;CA - P&amp;L'!F150+'DTC EU - P&amp;L'!F140</f>
        <v>0</v>
      </c>
      <c r="G182" s="247">
        <f>'DTC US&amp;CA - P&amp;L'!G150+'DTC EU - P&amp;L'!G140</f>
        <v>0</v>
      </c>
      <c r="H182" s="247">
        <f>'DTC US&amp;CA - P&amp;L'!H150+'DTC EU - P&amp;L'!H140</f>
        <v>0</v>
      </c>
      <c r="I182" s="247">
        <f>'DTC US&amp;CA - P&amp;L'!I150+'DTC EU - P&amp;L'!I140</f>
        <v>0</v>
      </c>
      <c r="J182" s="247">
        <f>'DTC US&amp;CA - P&amp;L'!J150+'DTC EU - P&amp;L'!J140</f>
        <v>0</v>
      </c>
      <c r="K182" s="247">
        <f>'DTC US&amp;CA - P&amp;L'!K150+'DTC EU - P&amp;L'!K140</f>
        <v>0</v>
      </c>
      <c r="L182" s="247">
        <f>'DTC US&amp;CA - P&amp;L'!L150+'DTC EU - P&amp;L'!L140</f>
        <v>0</v>
      </c>
      <c r="M182" s="247">
        <f>'DTC US&amp;CA - P&amp;L'!M150+'DTC EU - P&amp;L'!M140</f>
        <v>0</v>
      </c>
      <c r="N182" s="247">
        <f>'DTC US&amp;CA - P&amp;L'!N150+'DTC EU - P&amp;L'!N140</f>
        <v>0</v>
      </c>
      <c r="O182" s="247">
        <f>'DTC US&amp;CA - P&amp;L'!O150+'DTC EU - P&amp;L'!O140</f>
        <v>0</v>
      </c>
      <c r="P182" s="247">
        <f>'DTC US&amp;CA - P&amp;L'!P150+'DTC EU - P&amp;L'!P140</f>
        <v>0</v>
      </c>
      <c r="Q182" s="247">
        <f>'DTC US&amp;CA - P&amp;L'!Q150+'DTC EU - P&amp;L'!Q140</f>
        <v>0</v>
      </c>
      <c r="R182" s="247">
        <f>'DTC US&amp;CA - P&amp;L'!R150+'DTC EU - P&amp;L'!R140</f>
        <v>0</v>
      </c>
      <c r="S182" s="247">
        <f>'DTC US&amp;CA - P&amp;L'!S150+'DTC EU - P&amp;L'!S140</f>
        <v>0</v>
      </c>
      <c r="T182" s="247">
        <f>'DTC US&amp;CA - P&amp;L'!T150+'DTC EU - P&amp;L'!T140</f>
        <v>0</v>
      </c>
      <c r="U182" s="247">
        <f>'DTC US&amp;CA - P&amp;L'!U150+'DTC EU - P&amp;L'!U140</f>
        <v>0</v>
      </c>
      <c r="V182" s="247">
        <f>'DTC US&amp;CA - P&amp;L'!V150+'DTC EU - P&amp;L'!V140</f>
        <v>0</v>
      </c>
      <c r="W182" s="247">
        <f>'DTC US&amp;CA - P&amp;L'!W150+'DTC EU - P&amp;L'!W140</f>
        <v>0</v>
      </c>
      <c r="X182" s="247">
        <f>'DTC US&amp;CA - P&amp;L'!X150+'DTC EU - P&amp;L'!X140</f>
        <v>0</v>
      </c>
      <c r="Y182" s="247">
        <f>'DTC US&amp;CA - P&amp;L'!Y150+'DTC EU - P&amp;L'!Y140</f>
        <v>0</v>
      </c>
      <c r="Z182" s="247">
        <f>'DTC US&amp;CA - P&amp;L'!Z150+'DTC EU - P&amp;L'!Z140</f>
        <v>0</v>
      </c>
      <c r="AA182" s="247">
        <f>'DTC US&amp;CA - P&amp;L'!AA150+'DTC EU - P&amp;L'!AA140</f>
        <v>0</v>
      </c>
      <c r="AB182" s="247">
        <f>'DTC US&amp;CA - P&amp;L'!AB150+'DTC EU - P&amp;L'!AB140</f>
        <v>0</v>
      </c>
      <c r="AC182" s="247">
        <f>'DTC US&amp;CA - P&amp;L'!AC150+'DTC EU - P&amp;L'!AC140</f>
        <v>0</v>
      </c>
      <c r="AD182" s="247">
        <f>'DTC US&amp;CA - P&amp;L'!AD150+'DTC EU - P&amp;L'!AD140</f>
        <v>0</v>
      </c>
      <c r="AE182" s="247">
        <f>'DTC US&amp;CA - P&amp;L'!AE150+'DTC EU - P&amp;L'!AE140</f>
        <v>0</v>
      </c>
      <c r="AF182" s="247">
        <f>'DTC US&amp;CA - P&amp;L'!AF150+'DTC EU - P&amp;L'!AF140</f>
        <v>0</v>
      </c>
      <c r="AG182" s="228">
        <f t="shared" si="65"/>
        <v>0</v>
      </c>
      <c r="AH182" s="229"/>
    </row>
    <row r="183">
      <c r="A183" s="230" t="s">
        <v>403</v>
      </c>
      <c r="B183" s="247">
        <f>'DTC US&amp;CA - P&amp;L'!B151+'DTC EU - P&amp;L'!B141</f>
        <v>15</v>
      </c>
      <c r="C183" s="247">
        <f>'DTC US&amp;CA - P&amp;L'!C151+'DTC EU - P&amp;L'!C141</f>
        <v>9</v>
      </c>
      <c r="D183" s="247">
        <f>'DTC US&amp;CA - P&amp;L'!D151+'DTC EU - P&amp;L'!D141</f>
        <v>19</v>
      </c>
      <c r="E183" s="247">
        <f>'DTC US&amp;CA - P&amp;L'!E151+'DTC EU - P&amp;L'!E141</f>
        <v>10</v>
      </c>
      <c r="F183" s="247">
        <f>'DTC US&amp;CA - P&amp;L'!F151+'DTC EU - P&amp;L'!F141</f>
        <v>17</v>
      </c>
      <c r="G183" s="247">
        <f>'DTC US&amp;CA - P&amp;L'!G151+'DTC EU - P&amp;L'!G141</f>
        <v>10</v>
      </c>
      <c r="H183" s="247">
        <f>'DTC US&amp;CA - P&amp;L'!H151+'DTC EU - P&amp;L'!H141</f>
        <v>5</v>
      </c>
      <c r="I183" s="247">
        <f>'DTC US&amp;CA - P&amp;L'!I151+'DTC EU - P&amp;L'!I141</f>
        <v>7</v>
      </c>
      <c r="J183" s="247">
        <f>'DTC US&amp;CA - P&amp;L'!J151+'DTC EU - P&amp;L'!J141</f>
        <v>17</v>
      </c>
      <c r="K183" s="247">
        <f>'DTC US&amp;CA - P&amp;L'!K151+'DTC EU - P&amp;L'!K141</f>
        <v>15</v>
      </c>
      <c r="L183" s="247">
        <f>'DTC US&amp;CA - P&amp;L'!L151+'DTC EU - P&amp;L'!L141</f>
        <v>11</v>
      </c>
      <c r="M183" s="247">
        <f>'DTC US&amp;CA - P&amp;L'!M151+'DTC EU - P&amp;L'!M141</f>
        <v>19</v>
      </c>
      <c r="N183" s="247">
        <f>'DTC US&amp;CA - P&amp;L'!N151+'DTC EU - P&amp;L'!N141</f>
        <v>15</v>
      </c>
      <c r="O183" s="247">
        <f>'DTC US&amp;CA - P&amp;L'!O151+'DTC EU - P&amp;L'!O141</f>
        <v>17</v>
      </c>
      <c r="P183" s="247">
        <f>'DTC US&amp;CA - P&amp;L'!P151+'DTC EU - P&amp;L'!P141</f>
        <v>15</v>
      </c>
      <c r="Q183" s="247">
        <f>'DTC US&amp;CA - P&amp;L'!Q151+'DTC EU - P&amp;L'!Q141</f>
        <v>14</v>
      </c>
      <c r="R183" s="247">
        <f>'DTC US&amp;CA - P&amp;L'!R151+'DTC EU - P&amp;L'!R141</f>
        <v>18</v>
      </c>
      <c r="S183" s="247">
        <f>'DTC US&amp;CA - P&amp;L'!S151+'DTC EU - P&amp;L'!S141</f>
        <v>18</v>
      </c>
      <c r="T183" s="247">
        <f>'DTC US&amp;CA - P&amp;L'!T151+'DTC EU - P&amp;L'!T141</f>
        <v>25</v>
      </c>
      <c r="U183" s="247">
        <f>'DTC US&amp;CA - P&amp;L'!U151+'DTC EU - P&amp;L'!U141</f>
        <v>21</v>
      </c>
      <c r="V183" s="247">
        <f>'DTC US&amp;CA - P&amp;L'!V151+'DTC EU - P&amp;L'!V141</f>
        <v>17</v>
      </c>
      <c r="W183" s="247">
        <f>'DTC US&amp;CA - P&amp;L'!W151+'DTC EU - P&amp;L'!W141</f>
        <v>43</v>
      </c>
      <c r="X183" s="247">
        <f>'DTC US&amp;CA - P&amp;L'!X151+'DTC EU - P&amp;L'!X141</f>
        <v>22</v>
      </c>
      <c r="Y183" s="247">
        <f>'DTC US&amp;CA - P&amp;L'!Y151+'DTC EU - P&amp;L'!Y141</f>
        <v>22</v>
      </c>
      <c r="Z183" s="247">
        <f>'DTC US&amp;CA - P&amp;L'!Z151+'DTC EU - P&amp;L'!Z141</f>
        <v>35</v>
      </c>
      <c r="AA183" s="247">
        <f>'DTC US&amp;CA - P&amp;L'!AA151+'DTC EU - P&amp;L'!AA141</f>
        <v>32</v>
      </c>
      <c r="AB183" s="247">
        <f>'DTC US&amp;CA - P&amp;L'!AB151+'DTC EU - P&amp;L'!AB141</f>
        <v>30</v>
      </c>
      <c r="AC183" s="247">
        <f>'DTC US&amp;CA - P&amp;L'!AC151+'DTC EU - P&amp;L'!AC141</f>
        <v>25</v>
      </c>
      <c r="AD183" s="247">
        <f>'DTC US&amp;CA - P&amp;L'!AD151+'DTC EU - P&amp;L'!AD141</f>
        <v>21</v>
      </c>
      <c r="AE183" s="247">
        <f>'DTC US&amp;CA - P&amp;L'!AE151+'DTC EU - P&amp;L'!AE141</f>
        <v>20</v>
      </c>
      <c r="AF183" s="247">
        <f>'DTC US&amp;CA - P&amp;L'!AF151+'DTC EU - P&amp;L'!AF141</f>
        <v>25</v>
      </c>
      <c r="AG183" s="228">
        <f t="shared" si="65"/>
        <v>589</v>
      </c>
      <c r="AH183" s="229"/>
    </row>
    <row r="184">
      <c r="A184" s="230" t="s">
        <v>404</v>
      </c>
      <c r="B184" s="247">
        <f>'DTC US&amp;CA - P&amp;L'!B152+'DTC EU - P&amp;L'!B142</f>
        <v>0</v>
      </c>
      <c r="C184" s="247">
        <f>'DTC US&amp;CA - P&amp;L'!C152+'DTC EU - P&amp;L'!C142</f>
        <v>0</v>
      </c>
      <c r="D184" s="247">
        <f>'DTC US&amp;CA - P&amp;L'!D152+'DTC EU - P&amp;L'!D142</f>
        <v>0</v>
      </c>
      <c r="E184" s="247">
        <f>'DTC US&amp;CA - P&amp;L'!E152+'DTC EU - P&amp;L'!E142</f>
        <v>0</v>
      </c>
      <c r="F184" s="247">
        <f>'DTC US&amp;CA - P&amp;L'!F152+'DTC EU - P&amp;L'!F142</f>
        <v>0</v>
      </c>
      <c r="G184" s="247">
        <f>'DTC US&amp;CA - P&amp;L'!G152+'DTC EU - P&amp;L'!G142</f>
        <v>0</v>
      </c>
      <c r="H184" s="247">
        <f>'DTC US&amp;CA - P&amp;L'!H152+'DTC EU - P&amp;L'!H142</f>
        <v>0</v>
      </c>
      <c r="I184" s="247">
        <f>'DTC US&amp;CA - P&amp;L'!I152+'DTC EU - P&amp;L'!I142</f>
        <v>0</v>
      </c>
      <c r="J184" s="247">
        <f>'DTC US&amp;CA - P&amp;L'!J152+'DTC EU - P&amp;L'!J142</f>
        <v>0</v>
      </c>
      <c r="K184" s="247">
        <f>'DTC US&amp;CA - P&amp;L'!K152+'DTC EU - P&amp;L'!K142</f>
        <v>0</v>
      </c>
      <c r="L184" s="247">
        <f>'DTC US&amp;CA - P&amp;L'!L152+'DTC EU - P&amp;L'!L142</f>
        <v>0</v>
      </c>
      <c r="M184" s="247">
        <f>'DTC US&amp;CA - P&amp;L'!M152+'DTC EU - P&amp;L'!M142</f>
        <v>0</v>
      </c>
      <c r="N184" s="247">
        <f>'DTC US&amp;CA - P&amp;L'!N152+'DTC EU - P&amp;L'!N142</f>
        <v>0</v>
      </c>
      <c r="O184" s="247">
        <f>'DTC US&amp;CA - P&amp;L'!O152+'DTC EU - P&amp;L'!O142</f>
        <v>0</v>
      </c>
      <c r="P184" s="247">
        <f>'DTC US&amp;CA - P&amp;L'!P152+'DTC EU - P&amp;L'!P142</f>
        <v>0</v>
      </c>
      <c r="Q184" s="247">
        <f>'DTC US&amp;CA - P&amp;L'!Q152+'DTC EU - P&amp;L'!Q142</f>
        <v>0</v>
      </c>
      <c r="R184" s="247">
        <f>'DTC US&amp;CA - P&amp;L'!R152+'DTC EU - P&amp;L'!R142</f>
        <v>0</v>
      </c>
      <c r="S184" s="247">
        <f>'DTC US&amp;CA - P&amp;L'!S152+'DTC EU - P&amp;L'!S142</f>
        <v>0</v>
      </c>
      <c r="T184" s="247">
        <f>'DTC US&amp;CA - P&amp;L'!T152+'DTC EU - P&amp;L'!T142</f>
        <v>0</v>
      </c>
      <c r="U184" s="247">
        <f>'DTC US&amp;CA - P&amp;L'!U152+'DTC EU - P&amp;L'!U142</f>
        <v>0</v>
      </c>
      <c r="V184" s="247">
        <f>'DTC US&amp;CA - P&amp;L'!V152+'DTC EU - P&amp;L'!V142</f>
        <v>0</v>
      </c>
      <c r="W184" s="247">
        <f>'DTC US&amp;CA - P&amp;L'!W152+'DTC EU - P&amp;L'!W142</f>
        <v>0</v>
      </c>
      <c r="X184" s="247">
        <f>'DTC US&amp;CA - P&amp;L'!X152+'DTC EU - P&amp;L'!X142</f>
        <v>0</v>
      </c>
      <c r="Y184" s="247">
        <f>'DTC US&amp;CA - P&amp;L'!Y152+'DTC EU - P&amp;L'!Y142</f>
        <v>0</v>
      </c>
      <c r="Z184" s="247">
        <f>'DTC US&amp;CA - P&amp;L'!Z152+'DTC EU - P&amp;L'!Z142</f>
        <v>0</v>
      </c>
      <c r="AA184" s="247">
        <f>'DTC US&amp;CA - P&amp;L'!AA152+'DTC EU - P&amp;L'!AA142</f>
        <v>0</v>
      </c>
      <c r="AB184" s="247">
        <f>'DTC US&amp;CA - P&amp;L'!AB152+'DTC EU - P&amp;L'!AB142</f>
        <v>0</v>
      </c>
      <c r="AC184" s="247">
        <f>'DTC US&amp;CA - P&amp;L'!AC152+'DTC EU - P&amp;L'!AC142</f>
        <v>0</v>
      </c>
      <c r="AD184" s="247">
        <f>'DTC US&amp;CA - P&amp;L'!AD152+'DTC EU - P&amp;L'!AD142</f>
        <v>0</v>
      </c>
      <c r="AE184" s="247">
        <f>'DTC US&amp;CA - P&amp;L'!AE152+'DTC EU - P&amp;L'!AE142</f>
        <v>0</v>
      </c>
      <c r="AF184" s="247">
        <f>'DTC US&amp;CA - P&amp;L'!AF152+'DTC EU - P&amp;L'!AF142</f>
        <v>0</v>
      </c>
      <c r="AG184" s="228">
        <f t="shared" si="65"/>
        <v>0</v>
      </c>
      <c r="AH184" s="229"/>
    </row>
    <row r="185">
      <c r="A185" s="232" t="s">
        <v>283</v>
      </c>
      <c r="B185" s="233">
        <f t="shared" ref="B185:AF185" si="66">SUM(B177:B184)</f>
        <v>21</v>
      </c>
      <c r="C185" s="233">
        <f t="shared" si="66"/>
        <v>14</v>
      </c>
      <c r="D185" s="233">
        <f t="shared" si="66"/>
        <v>23</v>
      </c>
      <c r="E185" s="233">
        <f t="shared" si="66"/>
        <v>14</v>
      </c>
      <c r="F185" s="233">
        <f t="shared" si="66"/>
        <v>24</v>
      </c>
      <c r="G185" s="233">
        <f t="shared" si="66"/>
        <v>12</v>
      </c>
      <c r="H185" s="233">
        <f t="shared" si="66"/>
        <v>12</v>
      </c>
      <c r="I185" s="233">
        <f t="shared" si="66"/>
        <v>12</v>
      </c>
      <c r="J185" s="233">
        <f t="shared" si="66"/>
        <v>20</v>
      </c>
      <c r="K185" s="233">
        <f t="shared" si="66"/>
        <v>18</v>
      </c>
      <c r="L185" s="233">
        <f t="shared" si="66"/>
        <v>14</v>
      </c>
      <c r="M185" s="233">
        <f t="shared" si="66"/>
        <v>27</v>
      </c>
      <c r="N185" s="233">
        <f t="shared" si="66"/>
        <v>20</v>
      </c>
      <c r="O185" s="233">
        <f t="shared" si="66"/>
        <v>21</v>
      </c>
      <c r="P185" s="233">
        <f t="shared" si="66"/>
        <v>18</v>
      </c>
      <c r="Q185" s="233">
        <f t="shared" si="66"/>
        <v>20</v>
      </c>
      <c r="R185" s="233">
        <f t="shared" si="66"/>
        <v>26</v>
      </c>
      <c r="S185" s="233">
        <f t="shared" si="66"/>
        <v>27</v>
      </c>
      <c r="T185" s="233">
        <f t="shared" si="66"/>
        <v>36</v>
      </c>
      <c r="U185" s="233">
        <f t="shared" si="66"/>
        <v>30</v>
      </c>
      <c r="V185" s="233">
        <f t="shared" si="66"/>
        <v>30</v>
      </c>
      <c r="W185" s="233">
        <f t="shared" si="66"/>
        <v>49</v>
      </c>
      <c r="X185" s="233">
        <f t="shared" si="66"/>
        <v>30</v>
      </c>
      <c r="Y185" s="233">
        <f t="shared" si="66"/>
        <v>27</v>
      </c>
      <c r="Z185" s="233">
        <f t="shared" si="66"/>
        <v>41</v>
      </c>
      <c r="AA185" s="233">
        <f t="shared" si="66"/>
        <v>36</v>
      </c>
      <c r="AB185" s="233">
        <f t="shared" si="66"/>
        <v>41</v>
      </c>
      <c r="AC185" s="233">
        <f t="shared" si="66"/>
        <v>42</v>
      </c>
      <c r="AD185" s="233">
        <f t="shared" si="66"/>
        <v>34</v>
      </c>
      <c r="AE185" s="233">
        <f t="shared" si="66"/>
        <v>24</v>
      </c>
      <c r="AF185" s="233">
        <f t="shared" si="66"/>
        <v>33</v>
      </c>
      <c r="AG185" s="228">
        <f t="shared" si="65"/>
        <v>796</v>
      </c>
      <c r="AH185" s="229"/>
    </row>
    <row r="186">
      <c r="A186" s="234"/>
      <c r="B186" s="183"/>
      <c r="C186" s="183"/>
      <c r="D186" s="183"/>
      <c r="E186" s="183"/>
      <c r="F186" s="183"/>
      <c r="G186" s="183"/>
      <c r="H186" s="183"/>
      <c r="I186" s="183"/>
      <c r="J186" s="183"/>
      <c r="K186" s="183"/>
      <c r="L186" s="183"/>
      <c r="M186" s="183"/>
      <c r="N186" s="183"/>
      <c r="O186" s="183"/>
      <c r="P186" s="183"/>
      <c r="Q186" s="183"/>
      <c r="R186" s="183"/>
      <c r="S186" s="183"/>
      <c r="T186" s="183"/>
      <c r="U186" s="183"/>
      <c r="V186" s="183"/>
      <c r="W186" s="183"/>
      <c r="X186" s="183"/>
      <c r="Y186" s="183"/>
      <c r="Z186" s="183"/>
      <c r="AA186" s="183"/>
      <c r="AB186" s="183"/>
      <c r="AC186" s="183"/>
      <c r="AD186" s="183"/>
      <c r="AE186" s="183"/>
      <c r="AF186" s="183"/>
      <c r="AG186" s="228"/>
      <c r="AH186" s="229"/>
    </row>
    <row r="187">
      <c r="A187" s="235" t="s">
        <v>405</v>
      </c>
      <c r="B187" s="247">
        <f>'DTC US&amp;CA - P&amp;L'!B155+'DTC EU - P&amp;L'!B145</f>
        <v>2</v>
      </c>
      <c r="C187" s="247">
        <f>'DTC US&amp;CA - P&amp;L'!C155+'DTC EU - P&amp;L'!C145</f>
        <v>6</v>
      </c>
      <c r="D187" s="247">
        <f>'DTC US&amp;CA - P&amp;L'!D155+'DTC EU - P&amp;L'!D145</f>
        <v>3</v>
      </c>
      <c r="E187" s="247">
        <f>'DTC US&amp;CA - P&amp;L'!E155+'DTC EU - P&amp;L'!E145</f>
        <v>4</v>
      </c>
      <c r="F187" s="247">
        <f>'DTC US&amp;CA - P&amp;L'!F155+'DTC EU - P&amp;L'!F145</f>
        <v>1</v>
      </c>
      <c r="G187" s="247">
        <f>'DTC US&amp;CA - P&amp;L'!G155+'DTC EU - P&amp;L'!G145</f>
        <v>0</v>
      </c>
      <c r="H187" s="247">
        <f>'DTC US&amp;CA - P&amp;L'!H155+'DTC EU - P&amp;L'!H145</f>
        <v>1</v>
      </c>
      <c r="I187" s="247">
        <f>'DTC US&amp;CA - P&amp;L'!I155+'DTC EU - P&amp;L'!I145</f>
        <v>0</v>
      </c>
      <c r="J187" s="247">
        <f>'DTC US&amp;CA - P&amp;L'!J155+'DTC EU - P&amp;L'!J145</f>
        <v>1</v>
      </c>
      <c r="K187" s="247">
        <f>'DTC US&amp;CA - P&amp;L'!K155+'DTC EU - P&amp;L'!K145</f>
        <v>1</v>
      </c>
      <c r="L187" s="247">
        <f>'DTC US&amp;CA - P&amp;L'!L155+'DTC EU - P&amp;L'!L145</f>
        <v>1</v>
      </c>
      <c r="M187" s="247">
        <f>'DTC US&amp;CA - P&amp;L'!M155+'DTC EU - P&amp;L'!M145</f>
        <v>2</v>
      </c>
      <c r="N187" s="247">
        <f>'DTC US&amp;CA - P&amp;L'!N155+'DTC EU - P&amp;L'!N145</f>
        <v>1</v>
      </c>
      <c r="O187" s="247">
        <f>'DTC US&amp;CA - P&amp;L'!O155+'DTC EU - P&amp;L'!O145</f>
        <v>0</v>
      </c>
      <c r="P187" s="247">
        <f>'DTC US&amp;CA - P&amp;L'!P155+'DTC EU - P&amp;L'!P145</f>
        <v>1</v>
      </c>
      <c r="Q187" s="247">
        <f>'DTC US&amp;CA - P&amp;L'!Q155+'DTC EU - P&amp;L'!Q145</f>
        <v>1</v>
      </c>
      <c r="R187" s="247">
        <f>'DTC US&amp;CA - P&amp;L'!R155+'DTC EU - P&amp;L'!R145</f>
        <v>0</v>
      </c>
      <c r="S187" s="247">
        <f>'DTC US&amp;CA - P&amp;L'!S155+'DTC EU - P&amp;L'!S145</f>
        <v>2</v>
      </c>
      <c r="T187" s="247">
        <f>'DTC US&amp;CA - P&amp;L'!T155+'DTC EU - P&amp;L'!T145</f>
        <v>1</v>
      </c>
      <c r="U187" s="247">
        <f>'DTC US&amp;CA - P&amp;L'!U155+'DTC EU - P&amp;L'!U145</f>
        <v>2</v>
      </c>
      <c r="V187" s="247">
        <f>'DTC US&amp;CA - P&amp;L'!V155+'DTC EU - P&amp;L'!V145</f>
        <v>0</v>
      </c>
      <c r="W187" s="247">
        <f>'DTC US&amp;CA - P&amp;L'!W155+'DTC EU - P&amp;L'!W145</f>
        <v>1</v>
      </c>
      <c r="X187" s="247">
        <f>'DTC US&amp;CA - P&amp;L'!X155+'DTC EU - P&amp;L'!X145</f>
        <v>3</v>
      </c>
      <c r="Y187" s="247">
        <f>'DTC US&amp;CA - P&amp;L'!Y155+'DTC EU - P&amp;L'!Y145</f>
        <v>4</v>
      </c>
      <c r="Z187" s="247">
        <f>'DTC US&amp;CA - P&amp;L'!Z155+'DTC EU - P&amp;L'!Z145</f>
        <v>3</v>
      </c>
      <c r="AA187" s="247">
        <f>'DTC US&amp;CA - P&amp;L'!AA155+'DTC EU - P&amp;L'!AA145</f>
        <v>3</v>
      </c>
      <c r="AB187" s="247">
        <f>'DTC US&amp;CA - P&amp;L'!AB155+'DTC EU - P&amp;L'!AB145</f>
        <v>2</v>
      </c>
      <c r="AC187" s="247">
        <f>'DTC US&amp;CA - P&amp;L'!AC155+'DTC EU - P&amp;L'!AC145</f>
        <v>0</v>
      </c>
      <c r="AD187" s="247">
        <f>'DTC US&amp;CA - P&amp;L'!AD155+'DTC EU - P&amp;L'!AD145</f>
        <v>0</v>
      </c>
      <c r="AE187" s="247">
        <f>'DTC US&amp;CA - P&amp;L'!AE155+'DTC EU - P&amp;L'!AE145</f>
        <v>1</v>
      </c>
      <c r="AF187" s="247">
        <f>'DTC US&amp;CA - P&amp;L'!AF155+'DTC EU - P&amp;L'!AF145</f>
        <v>3</v>
      </c>
      <c r="AG187" s="228">
        <f t="shared" ref="AG187:AG189" si="67">SUM(B187:AF187)</f>
        <v>50</v>
      </c>
      <c r="AH187" s="229"/>
    </row>
    <row r="188">
      <c r="A188" s="235" t="s">
        <v>406</v>
      </c>
      <c r="B188" s="247">
        <f>'DTC US&amp;CA - P&amp;L'!B156+'DTC EU - P&amp;L'!B146</f>
        <v>0</v>
      </c>
      <c r="C188" s="247">
        <f>'DTC US&amp;CA - P&amp;L'!C156+'DTC EU - P&amp;L'!C146</f>
        <v>2</v>
      </c>
      <c r="D188" s="247">
        <f>'DTC US&amp;CA - P&amp;L'!D156+'DTC EU - P&amp;L'!D146</f>
        <v>2</v>
      </c>
      <c r="E188" s="247">
        <f>'DTC US&amp;CA - P&amp;L'!E156+'DTC EU - P&amp;L'!E146</f>
        <v>0</v>
      </c>
      <c r="F188" s="247">
        <f>'DTC US&amp;CA - P&amp;L'!F156+'DTC EU - P&amp;L'!F146</f>
        <v>1</v>
      </c>
      <c r="G188" s="247">
        <f>'DTC US&amp;CA - P&amp;L'!G156+'DTC EU - P&amp;L'!G146</f>
        <v>0</v>
      </c>
      <c r="H188" s="247">
        <f>'DTC US&amp;CA - P&amp;L'!H156+'DTC EU - P&amp;L'!H146</f>
        <v>-1</v>
      </c>
      <c r="I188" s="247">
        <f>'DTC US&amp;CA - P&amp;L'!I156+'DTC EU - P&amp;L'!I146</f>
        <v>3</v>
      </c>
      <c r="J188" s="247">
        <f>'DTC US&amp;CA - P&amp;L'!J156+'DTC EU - P&amp;L'!J146</f>
        <v>6</v>
      </c>
      <c r="K188" s="247">
        <f>'DTC US&amp;CA - P&amp;L'!K156+'DTC EU - P&amp;L'!K146</f>
        <v>5</v>
      </c>
      <c r="L188" s="247">
        <f>'DTC US&amp;CA - P&amp;L'!L156+'DTC EU - P&amp;L'!L146</f>
        <v>4</v>
      </c>
      <c r="M188" s="247">
        <f>'DTC US&amp;CA - P&amp;L'!M156+'DTC EU - P&amp;L'!M146</f>
        <v>3</v>
      </c>
      <c r="N188" s="247">
        <f>'DTC US&amp;CA - P&amp;L'!N156+'DTC EU - P&amp;L'!N146</f>
        <v>6</v>
      </c>
      <c r="O188" s="247">
        <f>'DTC US&amp;CA - P&amp;L'!O156+'DTC EU - P&amp;L'!O146</f>
        <v>3</v>
      </c>
      <c r="P188" s="247">
        <f>'DTC US&amp;CA - P&amp;L'!P156+'DTC EU - P&amp;L'!P146</f>
        <v>1</v>
      </c>
      <c r="Q188" s="247">
        <f>'DTC US&amp;CA - P&amp;L'!Q156+'DTC EU - P&amp;L'!Q146</f>
        <v>5</v>
      </c>
      <c r="R188" s="247">
        <f>'DTC US&amp;CA - P&amp;L'!R156+'DTC EU - P&amp;L'!R146</f>
        <v>6</v>
      </c>
      <c r="S188" s="247">
        <f>'DTC US&amp;CA - P&amp;L'!S156+'DTC EU - P&amp;L'!S146</f>
        <v>4</v>
      </c>
      <c r="T188" s="247">
        <f>'DTC US&amp;CA - P&amp;L'!T156+'DTC EU - P&amp;L'!T146</f>
        <v>3</v>
      </c>
      <c r="U188" s="247">
        <f>'DTC US&amp;CA - P&amp;L'!U156+'DTC EU - P&amp;L'!U146</f>
        <v>3</v>
      </c>
      <c r="V188" s="247">
        <f>'DTC US&amp;CA - P&amp;L'!V156+'DTC EU - P&amp;L'!V146</f>
        <v>3</v>
      </c>
      <c r="W188" s="247">
        <f>'DTC US&amp;CA - P&amp;L'!W156+'DTC EU - P&amp;L'!W146</f>
        <v>11</v>
      </c>
      <c r="X188" s="247">
        <f>'DTC US&amp;CA - P&amp;L'!X156+'DTC EU - P&amp;L'!X146</f>
        <v>8</v>
      </c>
      <c r="Y188" s="247">
        <f>'DTC US&amp;CA - P&amp;L'!Y156+'DTC EU - P&amp;L'!Y146</f>
        <v>5</v>
      </c>
      <c r="Z188" s="247">
        <f>'DTC US&amp;CA - P&amp;L'!Z156+'DTC EU - P&amp;L'!Z146</f>
        <v>6</v>
      </c>
      <c r="AA188" s="247">
        <f>'DTC US&amp;CA - P&amp;L'!AA156+'DTC EU - P&amp;L'!AA146</f>
        <v>7</v>
      </c>
      <c r="AB188" s="247">
        <f>'DTC US&amp;CA - P&amp;L'!AB156+'DTC EU - P&amp;L'!AB146</f>
        <v>0</v>
      </c>
      <c r="AC188" s="247">
        <f>'DTC US&amp;CA - P&amp;L'!AC156+'DTC EU - P&amp;L'!AC146</f>
        <v>5</v>
      </c>
      <c r="AD188" s="247">
        <f>'DTC US&amp;CA - P&amp;L'!AD156+'DTC EU - P&amp;L'!AD146</f>
        <v>4</v>
      </c>
      <c r="AE188" s="247">
        <f>'DTC US&amp;CA - P&amp;L'!AE156+'DTC EU - P&amp;L'!AE146</f>
        <v>1</v>
      </c>
      <c r="AF188" s="247">
        <f>'DTC US&amp;CA - P&amp;L'!AF156+'DTC EU - P&amp;L'!AF146</f>
        <v>3</v>
      </c>
      <c r="AG188" s="228">
        <f t="shared" si="67"/>
        <v>109</v>
      </c>
      <c r="AH188" s="229"/>
    </row>
    <row r="189">
      <c r="A189" s="232" t="s">
        <v>286</v>
      </c>
      <c r="B189" s="233">
        <f t="shared" ref="B189:AF189" si="68">SUM(B187:B188)</f>
        <v>2</v>
      </c>
      <c r="C189" s="233">
        <f t="shared" si="68"/>
        <v>8</v>
      </c>
      <c r="D189" s="233">
        <f t="shared" si="68"/>
        <v>5</v>
      </c>
      <c r="E189" s="233">
        <f t="shared" si="68"/>
        <v>4</v>
      </c>
      <c r="F189" s="233">
        <f t="shared" si="68"/>
        <v>2</v>
      </c>
      <c r="G189" s="233">
        <f t="shared" si="68"/>
        <v>0</v>
      </c>
      <c r="H189" s="233">
        <f t="shared" si="68"/>
        <v>0</v>
      </c>
      <c r="I189" s="233">
        <f t="shared" si="68"/>
        <v>3</v>
      </c>
      <c r="J189" s="233">
        <f t="shared" si="68"/>
        <v>7</v>
      </c>
      <c r="K189" s="233">
        <f t="shared" si="68"/>
        <v>6</v>
      </c>
      <c r="L189" s="233">
        <f t="shared" si="68"/>
        <v>5</v>
      </c>
      <c r="M189" s="233">
        <f t="shared" si="68"/>
        <v>5</v>
      </c>
      <c r="N189" s="233">
        <f t="shared" si="68"/>
        <v>7</v>
      </c>
      <c r="O189" s="233">
        <f t="shared" si="68"/>
        <v>3</v>
      </c>
      <c r="P189" s="233">
        <f t="shared" si="68"/>
        <v>2</v>
      </c>
      <c r="Q189" s="233">
        <f t="shared" si="68"/>
        <v>6</v>
      </c>
      <c r="R189" s="233">
        <f t="shared" si="68"/>
        <v>6</v>
      </c>
      <c r="S189" s="233">
        <f t="shared" si="68"/>
        <v>6</v>
      </c>
      <c r="T189" s="233">
        <f t="shared" si="68"/>
        <v>4</v>
      </c>
      <c r="U189" s="233">
        <f t="shared" si="68"/>
        <v>5</v>
      </c>
      <c r="V189" s="233">
        <f t="shared" si="68"/>
        <v>3</v>
      </c>
      <c r="W189" s="233">
        <f t="shared" si="68"/>
        <v>12</v>
      </c>
      <c r="X189" s="233">
        <f t="shared" si="68"/>
        <v>11</v>
      </c>
      <c r="Y189" s="233">
        <f t="shared" si="68"/>
        <v>9</v>
      </c>
      <c r="Z189" s="233">
        <f t="shared" si="68"/>
        <v>9</v>
      </c>
      <c r="AA189" s="233">
        <f t="shared" si="68"/>
        <v>10</v>
      </c>
      <c r="AB189" s="233">
        <f t="shared" si="68"/>
        <v>2</v>
      </c>
      <c r="AC189" s="233">
        <f t="shared" si="68"/>
        <v>5</v>
      </c>
      <c r="AD189" s="233">
        <f t="shared" si="68"/>
        <v>4</v>
      </c>
      <c r="AE189" s="233">
        <f t="shared" si="68"/>
        <v>2</v>
      </c>
      <c r="AF189" s="233">
        <f t="shared" si="68"/>
        <v>6</v>
      </c>
      <c r="AG189" s="228">
        <f t="shared" si="67"/>
        <v>159</v>
      </c>
      <c r="AH189" s="229"/>
    </row>
    <row r="190">
      <c r="A190" s="160"/>
      <c r="B190" s="168"/>
      <c r="C190" s="168"/>
      <c r="D190" s="168"/>
      <c r="E190" s="168"/>
      <c r="F190" s="168"/>
      <c r="G190" s="168"/>
      <c r="H190" s="168"/>
      <c r="I190" s="168"/>
      <c r="J190" s="168"/>
      <c r="K190" s="168"/>
      <c r="L190" s="168"/>
      <c r="M190" s="168"/>
      <c r="N190" s="168"/>
      <c r="O190" s="168"/>
      <c r="P190" s="168"/>
      <c r="Q190" s="168"/>
      <c r="R190" s="168"/>
      <c r="S190" s="168"/>
      <c r="T190" s="168"/>
      <c r="U190" s="168"/>
      <c r="V190" s="168"/>
      <c r="W190" s="168"/>
      <c r="X190" s="168"/>
      <c r="Y190" s="168"/>
      <c r="Z190" s="168"/>
      <c r="AA190" s="168"/>
      <c r="AB190" s="168"/>
      <c r="AC190" s="168"/>
      <c r="AD190" s="168"/>
      <c r="AE190" s="168"/>
      <c r="AF190" s="168"/>
      <c r="AG190" s="228"/>
      <c r="AH190" s="229"/>
    </row>
    <row r="191">
      <c r="A191" s="239" t="s">
        <v>328</v>
      </c>
      <c r="B191" s="249"/>
      <c r="C191" s="249"/>
      <c r="D191" s="249"/>
      <c r="E191" s="249"/>
      <c r="F191" s="249"/>
      <c r="G191" s="249"/>
      <c r="H191" s="249"/>
      <c r="I191" s="249"/>
      <c r="J191" s="249"/>
      <c r="K191" s="249"/>
      <c r="L191" s="249"/>
      <c r="M191" s="249"/>
      <c r="N191" s="249"/>
      <c r="O191" s="249"/>
      <c r="P191" s="249"/>
      <c r="Q191" s="249"/>
      <c r="R191" s="249"/>
      <c r="S191" s="249"/>
      <c r="T191" s="249"/>
      <c r="U191" s="249"/>
      <c r="V191" s="249"/>
      <c r="W191" s="249"/>
      <c r="X191" s="249"/>
      <c r="Y191" s="249"/>
      <c r="Z191" s="249"/>
      <c r="AA191" s="249"/>
      <c r="AB191" s="249"/>
      <c r="AC191" s="249"/>
      <c r="AD191" s="249"/>
      <c r="AE191" s="249"/>
      <c r="AF191" s="249"/>
      <c r="AG191" s="228">
        <f t="shared" ref="AG191:AG192" si="70">SUM(B191:AF191)</f>
        <v>0</v>
      </c>
      <c r="AH191" s="240"/>
    </row>
    <row r="192">
      <c r="A192" s="241" t="s">
        <v>329</v>
      </c>
      <c r="B192" s="233">
        <f t="shared" ref="B192:AF192" si="69">SUM(B190:B191)</f>
        <v>0</v>
      </c>
      <c r="C192" s="233">
        <f t="shared" si="69"/>
        <v>0</v>
      </c>
      <c r="D192" s="233">
        <f t="shared" si="69"/>
        <v>0</v>
      </c>
      <c r="E192" s="233">
        <f t="shared" si="69"/>
        <v>0</v>
      </c>
      <c r="F192" s="233">
        <f t="shared" si="69"/>
        <v>0</v>
      </c>
      <c r="G192" s="233">
        <f t="shared" si="69"/>
        <v>0</v>
      </c>
      <c r="H192" s="233">
        <f t="shared" si="69"/>
        <v>0</v>
      </c>
      <c r="I192" s="233">
        <f t="shared" si="69"/>
        <v>0</v>
      </c>
      <c r="J192" s="233">
        <f t="shared" si="69"/>
        <v>0</v>
      </c>
      <c r="K192" s="233">
        <f t="shared" si="69"/>
        <v>0</v>
      </c>
      <c r="L192" s="233">
        <f t="shared" si="69"/>
        <v>0</v>
      </c>
      <c r="M192" s="233">
        <f t="shared" si="69"/>
        <v>0</v>
      </c>
      <c r="N192" s="233">
        <f t="shared" si="69"/>
        <v>0</v>
      </c>
      <c r="O192" s="233">
        <f t="shared" si="69"/>
        <v>0</v>
      </c>
      <c r="P192" s="233">
        <f t="shared" si="69"/>
        <v>0</v>
      </c>
      <c r="Q192" s="233">
        <f t="shared" si="69"/>
        <v>0</v>
      </c>
      <c r="R192" s="233">
        <f t="shared" si="69"/>
        <v>0</v>
      </c>
      <c r="S192" s="233">
        <f t="shared" si="69"/>
        <v>0</v>
      </c>
      <c r="T192" s="233">
        <f t="shared" si="69"/>
        <v>0</v>
      </c>
      <c r="U192" s="233">
        <f t="shared" si="69"/>
        <v>0</v>
      </c>
      <c r="V192" s="233">
        <f t="shared" si="69"/>
        <v>0</v>
      </c>
      <c r="W192" s="233">
        <f t="shared" si="69"/>
        <v>0</v>
      </c>
      <c r="X192" s="233">
        <f t="shared" si="69"/>
        <v>0</v>
      </c>
      <c r="Y192" s="233">
        <f t="shared" si="69"/>
        <v>0</v>
      </c>
      <c r="Z192" s="233">
        <f t="shared" si="69"/>
        <v>0</v>
      </c>
      <c r="AA192" s="233">
        <f t="shared" si="69"/>
        <v>0</v>
      </c>
      <c r="AB192" s="233">
        <f t="shared" si="69"/>
        <v>0</v>
      </c>
      <c r="AC192" s="233">
        <f t="shared" si="69"/>
        <v>0</v>
      </c>
      <c r="AD192" s="233">
        <f t="shared" si="69"/>
        <v>0</v>
      </c>
      <c r="AE192" s="233">
        <f t="shared" si="69"/>
        <v>0</v>
      </c>
      <c r="AF192" s="233">
        <f t="shared" si="69"/>
        <v>0</v>
      </c>
      <c r="AG192" s="228">
        <f t="shared" si="70"/>
        <v>0</v>
      </c>
      <c r="AH192" s="229"/>
    </row>
    <row r="193">
      <c r="A193" s="143"/>
      <c r="B193" s="168"/>
      <c r="C193" s="168"/>
      <c r="D193" s="168"/>
      <c r="E193" s="168"/>
      <c r="F193" s="168"/>
      <c r="G193" s="168"/>
      <c r="H193" s="168"/>
      <c r="I193" s="168"/>
      <c r="J193" s="168"/>
      <c r="K193" s="168"/>
      <c r="L193" s="168"/>
      <c r="M193" s="168"/>
      <c r="N193" s="168"/>
      <c r="O193" s="168"/>
      <c r="P193" s="168"/>
      <c r="Q193" s="168"/>
      <c r="R193" s="168"/>
      <c r="S193" s="168"/>
      <c r="T193" s="168"/>
      <c r="U193" s="168"/>
      <c r="V193" s="168"/>
      <c r="W193" s="168"/>
      <c r="X193" s="168"/>
      <c r="Y193" s="168"/>
      <c r="Z193" s="168"/>
      <c r="AA193" s="168"/>
      <c r="AB193" s="168"/>
      <c r="AC193" s="168"/>
      <c r="AD193" s="168"/>
      <c r="AE193" s="168"/>
      <c r="AF193" s="168"/>
      <c r="AG193" s="228"/>
      <c r="AH193" s="229"/>
    </row>
    <row r="194">
      <c r="A194" s="250" t="s">
        <v>287</v>
      </c>
      <c r="B194" s="247">
        <f>'DTC US&amp;CA - P&amp;L'!B162+'DTC EU - P&amp;L'!B149</f>
        <v>5</v>
      </c>
      <c r="C194" s="247">
        <f>'DTC US&amp;CA - P&amp;L'!C162+'DTC EU - P&amp;L'!C149</f>
        <v>1</v>
      </c>
      <c r="D194" s="247">
        <f>'DTC US&amp;CA - P&amp;L'!D162+'DTC EU - P&amp;L'!D149</f>
        <v>6</v>
      </c>
      <c r="E194" s="247">
        <f>'DTC US&amp;CA - P&amp;L'!E162+'DTC EU - P&amp;L'!E149</f>
        <v>4</v>
      </c>
      <c r="F194" s="247">
        <f>'DTC US&amp;CA - P&amp;L'!F162+'DTC EU - P&amp;L'!F149</f>
        <v>2</v>
      </c>
      <c r="G194" s="247">
        <f>'DTC US&amp;CA - P&amp;L'!G162+'DTC EU - P&amp;L'!G149</f>
        <v>8</v>
      </c>
      <c r="H194" s="247">
        <f>'DTC US&amp;CA - P&amp;L'!H162+'DTC EU - P&amp;L'!H149</f>
        <v>2</v>
      </c>
      <c r="I194" s="247">
        <f>'DTC US&amp;CA - P&amp;L'!I162+'DTC EU - P&amp;L'!I149</f>
        <v>3</v>
      </c>
      <c r="J194" s="247">
        <f>'DTC US&amp;CA - P&amp;L'!J162+'DTC EU - P&amp;L'!J149</f>
        <v>5</v>
      </c>
      <c r="K194" s="247">
        <f>'DTC US&amp;CA - P&amp;L'!K162+'DTC EU - P&amp;L'!K149</f>
        <v>3</v>
      </c>
      <c r="L194" s="247">
        <f>'DTC US&amp;CA - P&amp;L'!L162+'DTC EU - P&amp;L'!L149</f>
        <v>2</v>
      </c>
      <c r="M194" s="247">
        <f>'DTC US&amp;CA - P&amp;L'!M162+'DTC EU - P&amp;L'!M149</f>
        <v>6</v>
      </c>
      <c r="N194" s="247">
        <f>'DTC US&amp;CA - P&amp;L'!N162+'DTC EU - P&amp;L'!N149</f>
        <v>2</v>
      </c>
      <c r="O194" s="247">
        <f>'DTC US&amp;CA - P&amp;L'!O162+'DTC EU - P&amp;L'!O149</f>
        <v>5</v>
      </c>
      <c r="P194" s="247">
        <f>'DTC US&amp;CA - P&amp;L'!P162+'DTC EU - P&amp;L'!P149</f>
        <v>3</v>
      </c>
      <c r="Q194" s="247">
        <f>'DTC US&amp;CA - P&amp;L'!Q162+'DTC EU - P&amp;L'!Q149</f>
        <v>5</v>
      </c>
      <c r="R194" s="247">
        <f>'DTC US&amp;CA - P&amp;L'!R162+'DTC EU - P&amp;L'!R149</f>
        <v>4</v>
      </c>
      <c r="S194" s="247">
        <f>'DTC US&amp;CA - P&amp;L'!S162+'DTC EU - P&amp;L'!S149</f>
        <v>6</v>
      </c>
      <c r="T194" s="247">
        <f>'DTC US&amp;CA - P&amp;L'!T162+'DTC EU - P&amp;L'!T149</f>
        <v>7</v>
      </c>
      <c r="U194" s="247">
        <f>'DTC US&amp;CA - P&amp;L'!U162+'DTC EU - P&amp;L'!U149</f>
        <v>5</v>
      </c>
      <c r="V194" s="247">
        <f>'DTC US&amp;CA - P&amp;L'!V162+'DTC EU - P&amp;L'!V149</f>
        <v>8</v>
      </c>
      <c r="W194" s="247">
        <f>'DTC US&amp;CA - P&amp;L'!W162+'DTC EU - P&amp;L'!W149</f>
        <v>9</v>
      </c>
      <c r="X194" s="247">
        <f>'DTC US&amp;CA - P&amp;L'!X162+'DTC EU - P&amp;L'!X149</f>
        <v>2</v>
      </c>
      <c r="Y194" s="247">
        <f>'DTC US&amp;CA - P&amp;L'!Y162+'DTC EU - P&amp;L'!Y149</f>
        <v>0</v>
      </c>
      <c r="Z194" s="247">
        <f>'DTC US&amp;CA - P&amp;L'!Z162+'DTC EU - P&amp;L'!Z149</f>
        <v>4</v>
      </c>
      <c r="AA194" s="247">
        <f>'DTC US&amp;CA - P&amp;L'!AA162+'DTC EU - P&amp;L'!AA149</f>
        <v>5</v>
      </c>
      <c r="AB194" s="247">
        <f>'DTC US&amp;CA - P&amp;L'!AB162+'DTC EU - P&amp;L'!AB149</f>
        <v>3</v>
      </c>
      <c r="AC194" s="247">
        <f>'DTC US&amp;CA - P&amp;L'!AC162+'DTC EU - P&amp;L'!AC149</f>
        <v>0</v>
      </c>
      <c r="AD194" s="247">
        <f>'DTC US&amp;CA - P&amp;L'!AD162+'DTC EU - P&amp;L'!AD149</f>
        <v>3</v>
      </c>
      <c r="AE194" s="247">
        <f>'DTC US&amp;CA - P&amp;L'!AE162+'DTC EU - P&amp;L'!AE149</f>
        <v>1</v>
      </c>
      <c r="AF194" s="247">
        <f>'DTC US&amp;CA - P&amp;L'!AF162+'DTC EU - P&amp;L'!AF149</f>
        <v>1</v>
      </c>
      <c r="AG194" s="228">
        <f t="shared" ref="AG194:AG203" si="71">SUM(B194:AF194)</f>
        <v>120</v>
      </c>
      <c r="AH194" s="229"/>
    </row>
    <row r="195">
      <c r="A195" s="250" t="s">
        <v>288</v>
      </c>
      <c r="B195" s="247">
        <f>'DTC US&amp;CA - P&amp;L'!B163+'DTC EU - P&amp;L'!B150</f>
        <v>19</v>
      </c>
      <c r="C195" s="247">
        <f>'DTC US&amp;CA - P&amp;L'!C163+'DTC EU - P&amp;L'!C150</f>
        <v>14</v>
      </c>
      <c r="D195" s="247">
        <f>'DTC US&amp;CA - P&amp;L'!D163+'DTC EU - P&amp;L'!D150</f>
        <v>19</v>
      </c>
      <c r="E195" s="247">
        <f>'DTC US&amp;CA - P&amp;L'!E163+'DTC EU - P&amp;L'!E150</f>
        <v>11</v>
      </c>
      <c r="F195" s="247">
        <f>'DTC US&amp;CA - P&amp;L'!F163+'DTC EU - P&amp;L'!F150</f>
        <v>29</v>
      </c>
      <c r="G195" s="247">
        <f>'DTC US&amp;CA - P&amp;L'!G163+'DTC EU - P&amp;L'!G150</f>
        <v>10</v>
      </c>
      <c r="H195" s="247">
        <f>'DTC US&amp;CA - P&amp;L'!H163+'DTC EU - P&amp;L'!H150</f>
        <v>13</v>
      </c>
      <c r="I195" s="247">
        <f>'DTC US&amp;CA - P&amp;L'!I163+'DTC EU - P&amp;L'!I150</f>
        <v>12</v>
      </c>
      <c r="J195" s="247">
        <f>'DTC US&amp;CA - P&amp;L'!J163+'DTC EU - P&amp;L'!J150</f>
        <v>16</v>
      </c>
      <c r="K195" s="247">
        <f>'DTC US&amp;CA - P&amp;L'!K163+'DTC EU - P&amp;L'!K150</f>
        <v>17</v>
      </c>
      <c r="L195" s="247">
        <f>'DTC US&amp;CA - P&amp;L'!L163+'DTC EU - P&amp;L'!L150</f>
        <v>15</v>
      </c>
      <c r="M195" s="247">
        <f>'DTC US&amp;CA - P&amp;L'!M163+'DTC EU - P&amp;L'!M150</f>
        <v>25</v>
      </c>
      <c r="N195" s="247">
        <f>'DTC US&amp;CA - P&amp;L'!N163+'DTC EU - P&amp;L'!N150</f>
        <v>17</v>
      </c>
      <c r="O195" s="247">
        <f>'DTC US&amp;CA - P&amp;L'!O163+'DTC EU - P&amp;L'!O150</f>
        <v>10</v>
      </c>
      <c r="P195" s="247">
        <f>'DTC US&amp;CA - P&amp;L'!P163+'DTC EU - P&amp;L'!P150</f>
        <v>16</v>
      </c>
      <c r="Q195" s="247">
        <f>'DTC US&amp;CA - P&amp;L'!Q163+'DTC EU - P&amp;L'!Q150</f>
        <v>19</v>
      </c>
      <c r="R195" s="247">
        <f>'DTC US&amp;CA - P&amp;L'!R163+'DTC EU - P&amp;L'!R150</f>
        <v>20</v>
      </c>
      <c r="S195" s="247">
        <f>'DTC US&amp;CA - P&amp;L'!S163+'DTC EU - P&amp;L'!S150</f>
        <v>26</v>
      </c>
      <c r="T195" s="247">
        <f>'DTC US&amp;CA - P&amp;L'!T163+'DTC EU - P&amp;L'!T150</f>
        <v>30</v>
      </c>
      <c r="U195" s="247">
        <f>'DTC US&amp;CA - P&amp;L'!U163+'DTC EU - P&amp;L'!U150</f>
        <v>22</v>
      </c>
      <c r="V195" s="247">
        <f>'DTC US&amp;CA - P&amp;L'!V163+'DTC EU - P&amp;L'!V150</f>
        <v>26</v>
      </c>
      <c r="W195" s="247">
        <f>'DTC US&amp;CA - P&amp;L'!W163+'DTC EU - P&amp;L'!W150</f>
        <v>33</v>
      </c>
      <c r="X195" s="247">
        <f>'DTC US&amp;CA - P&amp;L'!X163+'DTC EU - P&amp;L'!X150</f>
        <v>25</v>
      </c>
      <c r="Y195" s="247">
        <f>'DTC US&amp;CA - P&amp;L'!Y163+'DTC EU - P&amp;L'!Y150</f>
        <v>20</v>
      </c>
      <c r="Z195" s="247">
        <f>'DTC US&amp;CA - P&amp;L'!Z163+'DTC EU - P&amp;L'!Z150</f>
        <v>21</v>
      </c>
      <c r="AA195" s="247">
        <f>'DTC US&amp;CA - P&amp;L'!AA163+'DTC EU - P&amp;L'!AA150</f>
        <v>20</v>
      </c>
      <c r="AB195" s="247">
        <f>'DTC US&amp;CA - P&amp;L'!AB163+'DTC EU - P&amp;L'!AB150</f>
        <v>20</v>
      </c>
      <c r="AC195" s="247">
        <f>'DTC US&amp;CA - P&amp;L'!AC163+'DTC EU - P&amp;L'!AC150</f>
        <v>20</v>
      </c>
      <c r="AD195" s="247">
        <f>'DTC US&amp;CA - P&amp;L'!AD163+'DTC EU - P&amp;L'!AD150</f>
        <v>17</v>
      </c>
      <c r="AE195" s="247">
        <f>'DTC US&amp;CA - P&amp;L'!AE163+'DTC EU - P&amp;L'!AE150</f>
        <v>10</v>
      </c>
      <c r="AF195" s="247">
        <f>'DTC US&amp;CA - P&amp;L'!AF163+'DTC EU - P&amp;L'!AF150</f>
        <v>21</v>
      </c>
      <c r="AG195" s="228">
        <f t="shared" si="71"/>
        <v>593</v>
      </c>
      <c r="AH195" s="229"/>
    </row>
    <row r="196">
      <c r="A196" s="250" t="s">
        <v>407</v>
      </c>
      <c r="B196" s="247">
        <f>'DTC US&amp;CA - P&amp;L'!B164+'DTC EU - P&amp;L'!B151</f>
        <v>3</v>
      </c>
      <c r="C196" s="247">
        <f>'DTC US&amp;CA - P&amp;L'!C164+'DTC EU - P&amp;L'!C151</f>
        <v>-1</v>
      </c>
      <c r="D196" s="247">
        <f>'DTC US&amp;CA - P&amp;L'!D164+'DTC EU - P&amp;L'!D151</f>
        <v>2</v>
      </c>
      <c r="E196" s="247">
        <f>'DTC US&amp;CA - P&amp;L'!E164+'DTC EU - P&amp;L'!E151</f>
        <v>1</v>
      </c>
      <c r="F196" s="247">
        <f>'DTC US&amp;CA - P&amp;L'!F164+'DTC EU - P&amp;L'!F151</f>
        <v>0</v>
      </c>
      <c r="G196" s="247">
        <f>'DTC US&amp;CA - P&amp;L'!G164+'DTC EU - P&amp;L'!G151</f>
        <v>1</v>
      </c>
      <c r="H196" s="247">
        <f>'DTC US&amp;CA - P&amp;L'!H164+'DTC EU - P&amp;L'!H151</f>
        <v>1</v>
      </c>
      <c r="I196" s="247">
        <f>'DTC US&amp;CA - P&amp;L'!I164+'DTC EU - P&amp;L'!I151</f>
        <v>1</v>
      </c>
      <c r="J196" s="247">
        <f>'DTC US&amp;CA - P&amp;L'!J164+'DTC EU - P&amp;L'!J151</f>
        <v>0</v>
      </c>
      <c r="K196" s="247">
        <f>'DTC US&amp;CA - P&amp;L'!K164+'DTC EU - P&amp;L'!K151</f>
        <v>2</v>
      </c>
      <c r="L196" s="247">
        <f>'DTC US&amp;CA - P&amp;L'!L164+'DTC EU - P&amp;L'!L151</f>
        <v>2</v>
      </c>
      <c r="M196" s="247">
        <f>'DTC US&amp;CA - P&amp;L'!M164+'DTC EU - P&amp;L'!M151</f>
        <v>3</v>
      </c>
      <c r="N196" s="247">
        <f>'DTC US&amp;CA - P&amp;L'!N164+'DTC EU - P&amp;L'!N151</f>
        <v>1</v>
      </c>
      <c r="O196" s="247">
        <f>'DTC US&amp;CA - P&amp;L'!O164+'DTC EU - P&amp;L'!O151</f>
        <v>1</v>
      </c>
      <c r="P196" s="247">
        <f>'DTC US&amp;CA - P&amp;L'!P164+'DTC EU - P&amp;L'!P151</f>
        <v>9</v>
      </c>
      <c r="Q196" s="247">
        <f>'DTC US&amp;CA - P&amp;L'!Q164+'DTC EU - P&amp;L'!Q151</f>
        <v>1</v>
      </c>
      <c r="R196" s="247">
        <f>'DTC US&amp;CA - P&amp;L'!R164+'DTC EU - P&amp;L'!R151</f>
        <v>4</v>
      </c>
      <c r="S196" s="247">
        <f>'DTC US&amp;CA - P&amp;L'!S164+'DTC EU - P&amp;L'!S151</f>
        <v>1</v>
      </c>
      <c r="T196" s="247">
        <f>'DTC US&amp;CA - P&amp;L'!T164+'DTC EU - P&amp;L'!T151</f>
        <v>2</v>
      </c>
      <c r="U196" s="247">
        <f>'DTC US&amp;CA - P&amp;L'!U164+'DTC EU - P&amp;L'!U151</f>
        <v>1</v>
      </c>
      <c r="V196" s="247">
        <f>'DTC US&amp;CA - P&amp;L'!V164+'DTC EU - P&amp;L'!V151</f>
        <v>5</v>
      </c>
      <c r="W196" s="247">
        <f>'DTC US&amp;CA - P&amp;L'!W164+'DTC EU - P&amp;L'!W151</f>
        <v>3</v>
      </c>
      <c r="X196" s="247">
        <f>'DTC US&amp;CA - P&amp;L'!X164+'DTC EU - P&amp;L'!X151</f>
        <v>2</v>
      </c>
      <c r="Y196" s="247">
        <f>'DTC US&amp;CA - P&amp;L'!Y164+'DTC EU - P&amp;L'!Y151</f>
        <v>0</v>
      </c>
      <c r="Z196" s="247">
        <f>'DTC US&amp;CA - P&amp;L'!Z164+'DTC EU - P&amp;L'!Z151</f>
        <v>1</v>
      </c>
      <c r="AA196" s="247">
        <f>'DTC US&amp;CA - P&amp;L'!AA164+'DTC EU - P&amp;L'!AA151</f>
        <v>2</v>
      </c>
      <c r="AB196" s="247">
        <f>'DTC US&amp;CA - P&amp;L'!AB164+'DTC EU - P&amp;L'!AB151</f>
        <v>6</v>
      </c>
      <c r="AC196" s="247">
        <f>'DTC US&amp;CA - P&amp;L'!AC164+'DTC EU - P&amp;L'!AC151</f>
        <v>0</v>
      </c>
      <c r="AD196" s="247">
        <f>'DTC US&amp;CA - P&amp;L'!AD164+'DTC EU - P&amp;L'!AD151</f>
        <v>2</v>
      </c>
      <c r="AE196" s="247">
        <f>'DTC US&amp;CA - P&amp;L'!AE164+'DTC EU - P&amp;L'!AE151</f>
        <v>1</v>
      </c>
      <c r="AF196" s="247">
        <f>'DTC US&amp;CA - P&amp;L'!AF164+'DTC EU - P&amp;L'!AF151</f>
        <v>2</v>
      </c>
      <c r="AG196" s="228">
        <f t="shared" si="71"/>
        <v>59</v>
      </c>
      <c r="AH196" s="229"/>
    </row>
    <row r="197">
      <c r="A197" s="250" t="s">
        <v>408</v>
      </c>
      <c r="B197" s="247">
        <f>'DTC US&amp;CA - P&amp;L'!B165+'DTC EU - P&amp;L'!B152</f>
        <v>0</v>
      </c>
      <c r="C197" s="247">
        <f>'DTC US&amp;CA - P&amp;L'!C165+'DTC EU - P&amp;L'!C152</f>
        <v>1</v>
      </c>
      <c r="D197" s="247">
        <f>'DTC US&amp;CA - P&amp;L'!D165+'DTC EU - P&amp;L'!D152</f>
        <v>0</v>
      </c>
      <c r="E197" s="247">
        <f>'DTC US&amp;CA - P&amp;L'!E165+'DTC EU - P&amp;L'!E152</f>
        <v>0</v>
      </c>
      <c r="F197" s="247">
        <f>'DTC US&amp;CA - P&amp;L'!F165+'DTC EU - P&amp;L'!F152</f>
        <v>0</v>
      </c>
      <c r="G197" s="247">
        <f>'DTC US&amp;CA - P&amp;L'!G165+'DTC EU - P&amp;L'!G152</f>
        <v>0</v>
      </c>
      <c r="H197" s="247">
        <f>'DTC US&amp;CA - P&amp;L'!H165+'DTC EU - P&amp;L'!H152</f>
        <v>0</v>
      </c>
      <c r="I197" s="247">
        <f>'DTC US&amp;CA - P&amp;L'!I165+'DTC EU - P&amp;L'!I152</f>
        <v>0</v>
      </c>
      <c r="J197" s="247">
        <f>'DTC US&amp;CA - P&amp;L'!J165+'DTC EU - P&amp;L'!J152</f>
        <v>0</v>
      </c>
      <c r="K197" s="247">
        <f>'DTC US&amp;CA - P&amp;L'!K165+'DTC EU - P&amp;L'!K152</f>
        <v>0</v>
      </c>
      <c r="L197" s="247">
        <f>'DTC US&amp;CA - P&amp;L'!L165+'DTC EU - P&amp;L'!L152</f>
        <v>0</v>
      </c>
      <c r="M197" s="247">
        <f>'DTC US&amp;CA - P&amp;L'!M165+'DTC EU - P&amp;L'!M152</f>
        <v>0</v>
      </c>
      <c r="N197" s="247">
        <f>'DTC US&amp;CA - P&amp;L'!N165+'DTC EU - P&amp;L'!N152</f>
        <v>0</v>
      </c>
      <c r="O197" s="247">
        <f>'DTC US&amp;CA - P&amp;L'!O165+'DTC EU - P&amp;L'!O152</f>
        <v>0</v>
      </c>
      <c r="P197" s="247">
        <f>'DTC US&amp;CA - P&amp;L'!P165+'DTC EU - P&amp;L'!P152</f>
        <v>0</v>
      </c>
      <c r="Q197" s="247">
        <f>'DTC US&amp;CA - P&amp;L'!Q165+'DTC EU - P&amp;L'!Q152</f>
        <v>0</v>
      </c>
      <c r="R197" s="247">
        <f>'DTC US&amp;CA - P&amp;L'!R165+'DTC EU - P&amp;L'!R152</f>
        <v>0</v>
      </c>
      <c r="S197" s="247">
        <f>'DTC US&amp;CA - P&amp;L'!S165+'DTC EU - P&amp;L'!S152</f>
        <v>0</v>
      </c>
      <c r="T197" s="247">
        <f>'DTC US&amp;CA - P&amp;L'!T165+'DTC EU - P&amp;L'!T152</f>
        <v>0</v>
      </c>
      <c r="U197" s="247">
        <f>'DTC US&amp;CA - P&amp;L'!U165+'DTC EU - P&amp;L'!U152</f>
        <v>-1</v>
      </c>
      <c r="V197" s="247">
        <f>'DTC US&amp;CA - P&amp;L'!V165+'DTC EU - P&amp;L'!V152</f>
        <v>1</v>
      </c>
      <c r="W197" s="247">
        <f>'DTC US&amp;CA - P&amp;L'!W165+'DTC EU - P&amp;L'!W152</f>
        <v>0</v>
      </c>
      <c r="X197" s="247">
        <f>'DTC US&amp;CA - P&amp;L'!X165+'DTC EU - P&amp;L'!X152</f>
        <v>0</v>
      </c>
      <c r="Y197" s="247">
        <f>'DTC US&amp;CA - P&amp;L'!Y165+'DTC EU - P&amp;L'!Y152</f>
        <v>0</v>
      </c>
      <c r="Z197" s="247">
        <f>'DTC US&amp;CA - P&amp;L'!Z165+'DTC EU - P&amp;L'!Z152</f>
        <v>0</v>
      </c>
      <c r="AA197" s="247">
        <f>'DTC US&amp;CA - P&amp;L'!AA165+'DTC EU - P&amp;L'!AA152</f>
        <v>0</v>
      </c>
      <c r="AB197" s="247">
        <f>'DTC US&amp;CA - P&amp;L'!AB165+'DTC EU - P&amp;L'!AB152</f>
        <v>0</v>
      </c>
      <c r="AC197" s="247">
        <f>'DTC US&amp;CA - P&amp;L'!AC165+'DTC EU - P&amp;L'!AC152</f>
        <v>0</v>
      </c>
      <c r="AD197" s="247">
        <f>'DTC US&amp;CA - P&amp;L'!AD165+'DTC EU - P&amp;L'!AD152</f>
        <v>0</v>
      </c>
      <c r="AE197" s="247">
        <f>'DTC US&amp;CA - P&amp;L'!AE165+'DTC EU - P&amp;L'!AE152</f>
        <v>0</v>
      </c>
      <c r="AF197" s="247">
        <f>'DTC US&amp;CA - P&amp;L'!AF165+'DTC EU - P&amp;L'!AF152</f>
        <v>0</v>
      </c>
      <c r="AG197" s="228">
        <f t="shared" si="71"/>
        <v>1</v>
      </c>
      <c r="AH197" s="229"/>
    </row>
    <row r="198">
      <c r="A198" s="250" t="s">
        <v>409</v>
      </c>
      <c r="B198" s="247">
        <f>'DTC US&amp;CA - P&amp;L'!B166+'DTC EU - P&amp;L'!B153</f>
        <v>0</v>
      </c>
      <c r="C198" s="247">
        <f>'DTC US&amp;CA - P&amp;L'!C166+'DTC EU - P&amp;L'!C153</f>
        <v>0</v>
      </c>
      <c r="D198" s="247">
        <f>'DTC US&amp;CA - P&amp;L'!D166+'DTC EU - P&amp;L'!D153</f>
        <v>0</v>
      </c>
      <c r="E198" s="247">
        <f>'DTC US&amp;CA - P&amp;L'!E166+'DTC EU - P&amp;L'!E153</f>
        <v>0</v>
      </c>
      <c r="F198" s="247">
        <f>'DTC US&amp;CA - P&amp;L'!F166+'DTC EU - P&amp;L'!F153</f>
        <v>0</v>
      </c>
      <c r="G198" s="247">
        <f>'DTC US&amp;CA - P&amp;L'!G166+'DTC EU - P&amp;L'!G153</f>
        <v>0</v>
      </c>
      <c r="H198" s="247">
        <f>'DTC US&amp;CA - P&amp;L'!H166+'DTC EU - P&amp;L'!H153</f>
        <v>0</v>
      </c>
      <c r="I198" s="247">
        <f>'DTC US&amp;CA - P&amp;L'!I166+'DTC EU - P&amp;L'!I153</f>
        <v>0</v>
      </c>
      <c r="J198" s="247">
        <f>'DTC US&amp;CA - P&amp;L'!J166+'DTC EU - P&amp;L'!J153</f>
        <v>0</v>
      </c>
      <c r="K198" s="247">
        <f>'DTC US&amp;CA - P&amp;L'!K166+'DTC EU - P&amp;L'!K153</f>
        <v>0</v>
      </c>
      <c r="L198" s="247">
        <f>'DTC US&amp;CA - P&amp;L'!L166+'DTC EU - P&amp;L'!L153</f>
        <v>0</v>
      </c>
      <c r="M198" s="247">
        <f>'DTC US&amp;CA - P&amp;L'!M166+'DTC EU - P&amp;L'!M153</f>
        <v>0</v>
      </c>
      <c r="N198" s="247">
        <f>'DTC US&amp;CA - P&amp;L'!N166+'DTC EU - P&amp;L'!N153</f>
        <v>0</v>
      </c>
      <c r="O198" s="247">
        <f>'DTC US&amp;CA - P&amp;L'!O166+'DTC EU - P&amp;L'!O153</f>
        <v>0</v>
      </c>
      <c r="P198" s="247">
        <f>'DTC US&amp;CA - P&amp;L'!P166+'DTC EU - P&amp;L'!P153</f>
        <v>0</v>
      </c>
      <c r="Q198" s="247">
        <f>'DTC US&amp;CA - P&amp;L'!Q166+'DTC EU - P&amp;L'!Q153</f>
        <v>0</v>
      </c>
      <c r="R198" s="247">
        <f>'DTC US&amp;CA - P&amp;L'!R166+'DTC EU - P&amp;L'!R153</f>
        <v>0</v>
      </c>
      <c r="S198" s="247">
        <f>'DTC US&amp;CA - P&amp;L'!S166+'DTC EU - P&amp;L'!S153</f>
        <v>0</v>
      </c>
      <c r="T198" s="247">
        <f>'DTC US&amp;CA - P&amp;L'!T166+'DTC EU - P&amp;L'!T153</f>
        <v>0</v>
      </c>
      <c r="U198" s="247">
        <f>'DTC US&amp;CA - P&amp;L'!U166+'DTC EU - P&amp;L'!U153</f>
        <v>0</v>
      </c>
      <c r="V198" s="247">
        <f>'DTC US&amp;CA - P&amp;L'!V166+'DTC EU - P&amp;L'!V153</f>
        <v>0</v>
      </c>
      <c r="W198" s="247">
        <f>'DTC US&amp;CA - P&amp;L'!W166+'DTC EU - P&amp;L'!W153</f>
        <v>0</v>
      </c>
      <c r="X198" s="247">
        <f>'DTC US&amp;CA - P&amp;L'!X166+'DTC EU - P&amp;L'!X153</f>
        <v>0</v>
      </c>
      <c r="Y198" s="247">
        <f>'DTC US&amp;CA - P&amp;L'!Y166+'DTC EU - P&amp;L'!Y153</f>
        <v>0</v>
      </c>
      <c r="Z198" s="247">
        <f>'DTC US&amp;CA - P&amp;L'!Z166+'DTC EU - P&amp;L'!Z153</f>
        <v>0</v>
      </c>
      <c r="AA198" s="247">
        <f>'DTC US&amp;CA - P&amp;L'!AA166+'DTC EU - P&amp;L'!AA153</f>
        <v>0</v>
      </c>
      <c r="AB198" s="247">
        <f>'DTC US&amp;CA - P&amp;L'!AB166+'DTC EU - P&amp;L'!AB153</f>
        <v>0</v>
      </c>
      <c r="AC198" s="247">
        <f>'DTC US&amp;CA - P&amp;L'!AC166+'DTC EU - P&amp;L'!AC153</f>
        <v>0</v>
      </c>
      <c r="AD198" s="247">
        <f>'DTC US&amp;CA - P&amp;L'!AD166+'DTC EU - P&amp;L'!AD153</f>
        <v>0</v>
      </c>
      <c r="AE198" s="247">
        <f>'DTC US&amp;CA - P&amp;L'!AE166+'DTC EU - P&amp;L'!AE153</f>
        <v>0</v>
      </c>
      <c r="AF198" s="247">
        <f>'DTC US&amp;CA - P&amp;L'!AF166+'DTC EU - P&amp;L'!AF153</f>
        <v>0</v>
      </c>
      <c r="AG198" s="228">
        <f t="shared" si="71"/>
        <v>0</v>
      </c>
      <c r="AH198" s="229"/>
    </row>
    <row r="199">
      <c r="A199" s="250" t="s">
        <v>410</v>
      </c>
      <c r="B199" s="247">
        <f>'DTC US&amp;CA - P&amp;L'!B167+'DTC EU - P&amp;L'!B154</f>
        <v>0</v>
      </c>
      <c r="C199" s="247">
        <f>'DTC US&amp;CA - P&amp;L'!C167+'DTC EU - P&amp;L'!C154</f>
        <v>0</v>
      </c>
      <c r="D199" s="247">
        <f>'DTC US&amp;CA - P&amp;L'!D167+'DTC EU - P&amp;L'!D154</f>
        <v>1</v>
      </c>
      <c r="E199" s="247">
        <f>'DTC US&amp;CA - P&amp;L'!E167+'DTC EU - P&amp;L'!E154</f>
        <v>0</v>
      </c>
      <c r="F199" s="247">
        <f>'DTC US&amp;CA - P&amp;L'!F167+'DTC EU - P&amp;L'!F154</f>
        <v>0</v>
      </c>
      <c r="G199" s="247">
        <f>'DTC US&amp;CA - P&amp;L'!G167+'DTC EU - P&amp;L'!G154</f>
        <v>0</v>
      </c>
      <c r="H199" s="247">
        <f>'DTC US&amp;CA - P&amp;L'!H167+'DTC EU - P&amp;L'!H154</f>
        <v>0</v>
      </c>
      <c r="I199" s="247">
        <f>'DTC US&amp;CA - P&amp;L'!I167+'DTC EU - P&amp;L'!I154</f>
        <v>0</v>
      </c>
      <c r="J199" s="247">
        <f>'DTC US&amp;CA - P&amp;L'!J167+'DTC EU - P&amp;L'!J154</f>
        <v>0</v>
      </c>
      <c r="K199" s="247">
        <f>'DTC US&amp;CA - P&amp;L'!K167+'DTC EU - P&amp;L'!K154</f>
        <v>0</v>
      </c>
      <c r="L199" s="247">
        <f>'DTC US&amp;CA - P&amp;L'!L167+'DTC EU - P&amp;L'!L154</f>
        <v>2</v>
      </c>
      <c r="M199" s="247">
        <f>'DTC US&amp;CA - P&amp;L'!M167+'DTC EU - P&amp;L'!M154</f>
        <v>0</v>
      </c>
      <c r="N199" s="247">
        <f>'DTC US&amp;CA - P&amp;L'!N167+'DTC EU - P&amp;L'!N154</f>
        <v>0</v>
      </c>
      <c r="O199" s="247">
        <f>'DTC US&amp;CA - P&amp;L'!O167+'DTC EU - P&amp;L'!O154</f>
        <v>1</v>
      </c>
      <c r="P199" s="247">
        <f>'DTC US&amp;CA - P&amp;L'!P167+'DTC EU - P&amp;L'!P154</f>
        <v>0</v>
      </c>
      <c r="Q199" s="247">
        <f>'DTC US&amp;CA - P&amp;L'!Q167+'DTC EU - P&amp;L'!Q154</f>
        <v>0</v>
      </c>
      <c r="R199" s="247">
        <f>'DTC US&amp;CA - P&amp;L'!R167+'DTC EU - P&amp;L'!R154</f>
        <v>1</v>
      </c>
      <c r="S199" s="247">
        <f>'DTC US&amp;CA - P&amp;L'!S167+'DTC EU - P&amp;L'!S154</f>
        <v>0</v>
      </c>
      <c r="T199" s="247">
        <f>'DTC US&amp;CA - P&amp;L'!T167+'DTC EU - P&amp;L'!T154</f>
        <v>0</v>
      </c>
      <c r="U199" s="247">
        <f>'DTC US&amp;CA - P&amp;L'!U167+'DTC EU - P&amp;L'!U154</f>
        <v>0</v>
      </c>
      <c r="V199" s="247">
        <f>'DTC US&amp;CA - P&amp;L'!V167+'DTC EU - P&amp;L'!V154</f>
        <v>1</v>
      </c>
      <c r="W199" s="247">
        <f>'DTC US&amp;CA - P&amp;L'!W167+'DTC EU - P&amp;L'!W154</f>
        <v>0</v>
      </c>
      <c r="X199" s="247">
        <f>'DTC US&amp;CA - P&amp;L'!X167+'DTC EU - P&amp;L'!X154</f>
        <v>0</v>
      </c>
      <c r="Y199" s="247">
        <f>'DTC US&amp;CA - P&amp;L'!Y167+'DTC EU - P&amp;L'!Y154</f>
        <v>0</v>
      </c>
      <c r="Z199" s="247">
        <f>'DTC US&amp;CA - P&amp;L'!Z167+'DTC EU - P&amp;L'!Z154</f>
        <v>0</v>
      </c>
      <c r="AA199" s="247">
        <f>'DTC US&amp;CA - P&amp;L'!AA167+'DTC EU - P&amp;L'!AA154</f>
        <v>0</v>
      </c>
      <c r="AB199" s="247">
        <f>'DTC US&amp;CA - P&amp;L'!AB167+'DTC EU - P&amp;L'!AB154</f>
        <v>0</v>
      </c>
      <c r="AC199" s="247">
        <f>'DTC US&amp;CA - P&amp;L'!AC167+'DTC EU - P&amp;L'!AC154</f>
        <v>0</v>
      </c>
      <c r="AD199" s="247">
        <f>'DTC US&amp;CA - P&amp;L'!AD167+'DTC EU - P&amp;L'!AD154</f>
        <v>0</v>
      </c>
      <c r="AE199" s="247">
        <f>'DTC US&amp;CA - P&amp;L'!AE167+'DTC EU - P&amp;L'!AE154</f>
        <v>0</v>
      </c>
      <c r="AF199" s="247">
        <f>'DTC US&amp;CA - P&amp;L'!AF167+'DTC EU - P&amp;L'!AF154</f>
        <v>1</v>
      </c>
      <c r="AG199" s="228">
        <f t="shared" si="71"/>
        <v>7</v>
      </c>
      <c r="AH199" s="229"/>
    </row>
    <row r="200">
      <c r="A200" s="250" t="s">
        <v>411</v>
      </c>
      <c r="B200" s="247">
        <f>'DTC US&amp;CA - P&amp;L'!B168+'DTC EU - P&amp;L'!B155</f>
        <v>15</v>
      </c>
      <c r="C200" s="247">
        <f>'DTC US&amp;CA - P&amp;L'!C168+'DTC EU - P&amp;L'!C155</f>
        <v>6</v>
      </c>
      <c r="D200" s="247">
        <f>'DTC US&amp;CA - P&amp;L'!D168+'DTC EU - P&amp;L'!D155</f>
        <v>10</v>
      </c>
      <c r="E200" s="247">
        <f>'DTC US&amp;CA - P&amp;L'!E168+'DTC EU - P&amp;L'!E155</f>
        <v>10</v>
      </c>
      <c r="F200" s="247">
        <f>'DTC US&amp;CA - P&amp;L'!F168+'DTC EU - P&amp;L'!F155</f>
        <v>9</v>
      </c>
      <c r="G200" s="247">
        <f>'DTC US&amp;CA - P&amp;L'!G168+'DTC EU - P&amp;L'!G155</f>
        <v>16</v>
      </c>
      <c r="H200" s="247">
        <f>'DTC US&amp;CA - P&amp;L'!H168+'DTC EU - P&amp;L'!H155</f>
        <v>11</v>
      </c>
      <c r="I200" s="247">
        <f>'DTC US&amp;CA - P&amp;L'!I168+'DTC EU - P&amp;L'!I155</f>
        <v>13</v>
      </c>
      <c r="J200" s="247">
        <f>'DTC US&amp;CA - P&amp;L'!J168+'DTC EU - P&amp;L'!J155</f>
        <v>13</v>
      </c>
      <c r="K200" s="247">
        <f>'DTC US&amp;CA - P&amp;L'!K168+'DTC EU - P&amp;L'!K155</f>
        <v>9</v>
      </c>
      <c r="L200" s="247">
        <f>'DTC US&amp;CA - P&amp;L'!L168+'DTC EU - P&amp;L'!L155</f>
        <v>8</v>
      </c>
      <c r="M200" s="247">
        <f>'DTC US&amp;CA - P&amp;L'!M168+'DTC EU - P&amp;L'!M155</f>
        <v>20</v>
      </c>
      <c r="N200" s="247">
        <f>'DTC US&amp;CA - P&amp;L'!N168+'DTC EU - P&amp;L'!N155</f>
        <v>12</v>
      </c>
      <c r="O200" s="247">
        <f>'DTC US&amp;CA - P&amp;L'!O168+'DTC EU - P&amp;L'!O155</f>
        <v>10</v>
      </c>
      <c r="P200" s="247">
        <f>'DTC US&amp;CA - P&amp;L'!P168+'DTC EU - P&amp;L'!P155</f>
        <v>11</v>
      </c>
      <c r="Q200" s="247">
        <f>'DTC US&amp;CA - P&amp;L'!Q168+'DTC EU - P&amp;L'!Q155</f>
        <v>8</v>
      </c>
      <c r="R200" s="247">
        <f>'DTC US&amp;CA - P&amp;L'!R168+'DTC EU - P&amp;L'!R155</f>
        <v>12</v>
      </c>
      <c r="S200" s="247">
        <f>'DTC US&amp;CA - P&amp;L'!S168+'DTC EU - P&amp;L'!S155</f>
        <v>15</v>
      </c>
      <c r="T200" s="247">
        <f>'DTC US&amp;CA - P&amp;L'!T168+'DTC EU - P&amp;L'!T155</f>
        <v>19</v>
      </c>
      <c r="U200" s="247">
        <f>'DTC US&amp;CA - P&amp;L'!U168+'DTC EU - P&amp;L'!U155</f>
        <v>14</v>
      </c>
      <c r="V200" s="247">
        <f>'DTC US&amp;CA - P&amp;L'!V168+'DTC EU - P&amp;L'!V155</f>
        <v>12</v>
      </c>
      <c r="W200" s="247">
        <f>'DTC US&amp;CA - P&amp;L'!W168+'DTC EU - P&amp;L'!W155</f>
        <v>13</v>
      </c>
      <c r="X200" s="247">
        <f>'DTC US&amp;CA - P&amp;L'!X168+'DTC EU - P&amp;L'!X155</f>
        <v>6</v>
      </c>
      <c r="Y200" s="247">
        <f>'DTC US&amp;CA - P&amp;L'!Y168+'DTC EU - P&amp;L'!Y155</f>
        <v>14</v>
      </c>
      <c r="Z200" s="247">
        <f>'DTC US&amp;CA - P&amp;L'!Z168+'DTC EU - P&amp;L'!Z155</f>
        <v>14</v>
      </c>
      <c r="AA200" s="247">
        <f>'DTC US&amp;CA - P&amp;L'!AA168+'DTC EU - P&amp;L'!AA155</f>
        <v>17</v>
      </c>
      <c r="AB200" s="247">
        <f>'DTC US&amp;CA - P&amp;L'!AB168+'DTC EU - P&amp;L'!AB155</f>
        <v>19</v>
      </c>
      <c r="AC200" s="247">
        <f>'DTC US&amp;CA - P&amp;L'!AC168+'DTC EU - P&amp;L'!AC155</f>
        <v>15</v>
      </c>
      <c r="AD200" s="247">
        <f>'DTC US&amp;CA - P&amp;L'!AD168+'DTC EU - P&amp;L'!AD155</f>
        <v>9</v>
      </c>
      <c r="AE200" s="247">
        <f>'DTC US&amp;CA - P&amp;L'!AE168+'DTC EU - P&amp;L'!AE155</f>
        <v>7</v>
      </c>
      <c r="AF200" s="247">
        <f>'DTC US&amp;CA - P&amp;L'!AF168+'DTC EU - P&amp;L'!AF155</f>
        <v>14</v>
      </c>
      <c r="AG200" s="228">
        <f t="shared" si="71"/>
        <v>381</v>
      </c>
      <c r="AH200" s="229"/>
    </row>
    <row r="201">
      <c r="A201" s="250" t="s">
        <v>412</v>
      </c>
      <c r="B201" s="247">
        <f>'DTC US&amp;CA - P&amp;L'!B169+'DTC EU - P&amp;L'!B156</f>
        <v>1</v>
      </c>
      <c r="C201" s="247">
        <f>'DTC US&amp;CA - P&amp;L'!C169+'DTC EU - P&amp;L'!C156</f>
        <v>0</v>
      </c>
      <c r="D201" s="247">
        <f>'DTC US&amp;CA - P&amp;L'!D169+'DTC EU - P&amp;L'!D156</f>
        <v>0</v>
      </c>
      <c r="E201" s="247">
        <f>'DTC US&amp;CA - P&amp;L'!E169+'DTC EU - P&amp;L'!E156</f>
        <v>1</v>
      </c>
      <c r="F201" s="247">
        <f>'DTC US&amp;CA - P&amp;L'!F169+'DTC EU - P&amp;L'!F156</f>
        <v>0</v>
      </c>
      <c r="G201" s="247">
        <f>'DTC US&amp;CA - P&amp;L'!G169+'DTC EU - P&amp;L'!G156</f>
        <v>0</v>
      </c>
      <c r="H201" s="247">
        <f>'DTC US&amp;CA - P&amp;L'!H169+'DTC EU - P&amp;L'!H156</f>
        <v>2</v>
      </c>
      <c r="I201" s="247">
        <f>'DTC US&amp;CA - P&amp;L'!I169+'DTC EU - P&amp;L'!I156</f>
        <v>1</v>
      </c>
      <c r="J201" s="247">
        <f>'DTC US&amp;CA - P&amp;L'!J169+'DTC EU - P&amp;L'!J156</f>
        <v>0</v>
      </c>
      <c r="K201" s="247">
        <f>'DTC US&amp;CA - P&amp;L'!K169+'DTC EU - P&amp;L'!K156</f>
        <v>0</v>
      </c>
      <c r="L201" s="247">
        <f>'DTC US&amp;CA - P&amp;L'!L169+'DTC EU - P&amp;L'!L156</f>
        <v>0</v>
      </c>
      <c r="M201" s="247">
        <f>'DTC US&amp;CA - P&amp;L'!M169+'DTC EU - P&amp;L'!M156</f>
        <v>1</v>
      </c>
      <c r="N201" s="247">
        <f>'DTC US&amp;CA - P&amp;L'!N169+'DTC EU - P&amp;L'!N156</f>
        <v>0</v>
      </c>
      <c r="O201" s="247">
        <f>'DTC US&amp;CA - P&amp;L'!O169+'DTC EU - P&amp;L'!O156</f>
        <v>1</v>
      </c>
      <c r="P201" s="247">
        <f>'DTC US&amp;CA - P&amp;L'!P169+'DTC EU - P&amp;L'!P156</f>
        <v>0</v>
      </c>
      <c r="Q201" s="247">
        <f>'DTC US&amp;CA - P&amp;L'!Q169+'DTC EU - P&amp;L'!Q156</f>
        <v>0</v>
      </c>
      <c r="R201" s="247">
        <f>'DTC US&amp;CA - P&amp;L'!R169+'DTC EU - P&amp;L'!R156</f>
        <v>0</v>
      </c>
      <c r="S201" s="247">
        <f>'DTC US&amp;CA - P&amp;L'!S169+'DTC EU - P&amp;L'!S156</f>
        <v>0</v>
      </c>
      <c r="T201" s="247">
        <f>'DTC US&amp;CA - P&amp;L'!T169+'DTC EU - P&amp;L'!T156</f>
        <v>1</v>
      </c>
      <c r="U201" s="247">
        <f>'DTC US&amp;CA - P&amp;L'!U169+'DTC EU - P&amp;L'!U156</f>
        <v>0</v>
      </c>
      <c r="V201" s="247">
        <f>'DTC US&amp;CA - P&amp;L'!V169+'DTC EU - P&amp;L'!V156</f>
        <v>2</v>
      </c>
      <c r="W201" s="247">
        <f>'DTC US&amp;CA - P&amp;L'!W169+'DTC EU - P&amp;L'!W156</f>
        <v>0</v>
      </c>
      <c r="X201" s="247">
        <f>'DTC US&amp;CA - P&amp;L'!X169+'DTC EU - P&amp;L'!X156</f>
        <v>1</v>
      </c>
      <c r="Y201" s="247">
        <f>'DTC US&amp;CA - P&amp;L'!Y169+'DTC EU - P&amp;L'!Y156</f>
        <v>0</v>
      </c>
      <c r="Z201" s="247">
        <f>'DTC US&amp;CA - P&amp;L'!Z169+'DTC EU - P&amp;L'!Z156</f>
        <v>0</v>
      </c>
      <c r="AA201" s="247">
        <f>'DTC US&amp;CA - P&amp;L'!AA169+'DTC EU - P&amp;L'!AA156</f>
        <v>0</v>
      </c>
      <c r="AB201" s="247">
        <f>'DTC US&amp;CA - P&amp;L'!AB169+'DTC EU - P&amp;L'!AB156</f>
        <v>1</v>
      </c>
      <c r="AC201" s="247">
        <f>'DTC US&amp;CA - P&amp;L'!AC169+'DTC EU - P&amp;L'!AC156</f>
        <v>0</v>
      </c>
      <c r="AD201" s="247">
        <f>'DTC US&amp;CA - P&amp;L'!AD169+'DTC EU - P&amp;L'!AD156</f>
        <v>0</v>
      </c>
      <c r="AE201" s="247">
        <f>'DTC US&amp;CA - P&amp;L'!AE169+'DTC EU - P&amp;L'!AE156</f>
        <v>0</v>
      </c>
      <c r="AF201" s="247">
        <f>'DTC US&amp;CA - P&amp;L'!AF169+'DTC EU - P&amp;L'!AF156</f>
        <v>1</v>
      </c>
      <c r="AG201" s="228">
        <f t="shared" si="71"/>
        <v>13</v>
      </c>
      <c r="AH201" s="229"/>
    </row>
    <row r="202">
      <c r="A202" s="230" t="s">
        <v>413</v>
      </c>
      <c r="B202" s="247">
        <f>'DTC US&amp;CA - P&amp;L'!B170+'DTC EU - P&amp;L'!B157</f>
        <v>0</v>
      </c>
      <c r="C202" s="247">
        <f>'DTC US&amp;CA - P&amp;L'!C170+'DTC EU - P&amp;L'!C157</f>
        <v>0</v>
      </c>
      <c r="D202" s="247">
        <f>'DTC US&amp;CA - P&amp;L'!D170+'DTC EU - P&amp;L'!D157</f>
        <v>0</v>
      </c>
      <c r="E202" s="247">
        <f>'DTC US&amp;CA - P&amp;L'!E170+'DTC EU - P&amp;L'!E157</f>
        <v>0</v>
      </c>
      <c r="F202" s="247">
        <f>'DTC US&amp;CA - P&amp;L'!F170+'DTC EU - P&amp;L'!F157</f>
        <v>0</v>
      </c>
      <c r="G202" s="247">
        <f>'DTC US&amp;CA - P&amp;L'!G170+'DTC EU - P&amp;L'!G157</f>
        <v>0</v>
      </c>
      <c r="H202" s="247">
        <f>'DTC US&amp;CA - P&amp;L'!H170+'DTC EU - P&amp;L'!H157</f>
        <v>0</v>
      </c>
      <c r="I202" s="247">
        <f>'DTC US&amp;CA - P&amp;L'!I170+'DTC EU - P&amp;L'!I157</f>
        <v>0</v>
      </c>
      <c r="J202" s="247">
        <f>'DTC US&amp;CA - P&amp;L'!J170+'DTC EU - P&amp;L'!J157</f>
        <v>0</v>
      </c>
      <c r="K202" s="247">
        <f>'DTC US&amp;CA - P&amp;L'!K170+'DTC EU - P&amp;L'!K157</f>
        <v>0</v>
      </c>
      <c r="L202" s="247">
        <f>'DTC US&amp;CA - P&amp;L'!L170+'DTC EU - P&amp;L'!L157</f>
        <v>0</v>
      </c>
      <c r="M202" s="247">
        <f>'DTC US&amp;CA - P&amp;L'!M170+'DTC EU - P&amp;L'!M157</f>
        <v>0</v>
      </c>
      <c r="N202" s="247">
        <f>'DTC US&amp;CA - P&amp;L'!N170+'DTC EU - P&amp;L'!N157</f>
        <v>0</v>
      </c>
      <c r="O202" s="247">
        <f>'DTC US&amp;CA - P&amp;L'!O170+'DTC EU - P&amp;L'!O157</f>
        <v>0</v>
      </c>
      <c r="P202" s="247">
        <f>'DTC US&amp;CA - P&amp;L'!P170+'DTC EU - P&amp;L'!P157</f>
        <v>0</v>
      </c>
      <c r="Q202" s="247">
        <f>'DTC US&amp;CA - P&amp;L'!Q170+'DTC EU - P&amp;L'!Q157</f>
        <v>0</v>
      </c>
      <c r="R202" s="247">
        <f>'DTC US&amp;CA - P&amp;L'!R170+'DTC EU - P&amp;L'!R157</f>
        <v>0</v>
      </c>
      <c r="S202" s="247">
        <f>'DTC US&amp;CA - P&amp;L'!S170+'DTC EU - P&amp;L'!S157</f>
        <v>0</v>
      </c>
      <c r="T202" s="247">
        <f>'DTC US&amp;CA - P&amp;L'!T170+'DTC EU - P&amp;L'!T157</f>
        <v>0</v>
      </c>
      <c r="U202" s="247">
        <f>'DTC US&amp;CA - P&amp;L'!U170+'DTC EU - P&amp;L'!U157</f>
        <v>0</v>
      </c>
      <c r="V202" s="247">
        <f>'DTC US&amp;CA - P&amp;L'!V170+'DTC EU - P&amp;L'!V157</f>
        <v>0</v>
      </c>
      <c r="W202" s="247">
        <f>'DTC US&amp;CA - P&amp;L'!W170+'DTC EU - P&amp;L'!W157</f>
        <v>0</v>
      </c>
      <c r="X202" s="247">
        <f>'DTC US&amp;CA - P&amp;L'!X170+'DTC EU - P&amp;L'!X157</f>
        <v>0</v>
      </c>
      <c r="Y202" s="247">
        <f>'DTC US&amp;CA - P&amp;L'!Y170+'DTC EU - P&amp;L'!Y157</f>
        <v>0</v>
      </c>
      <c r="Z202" s="247">
        <f>'DTC US&amp;CA - P&amp;L'!Z170+'DTC EU - P&amp;L'!Z157</f>
        <v>0</v>
      </c>
      <c r="AA202" s="247">
        <f>'DTC US&amp;CA - P&amp;L'!AA170+'DTC EU - P&amp;L'!AA157</f>
        <v>0</v>
      </c>
      <c r="AB202" s="247">
        <f>'DTC US&amp;CA - P&amp;L'!AB170+'DTC EU - P&amp;L'!AB157</f>
        <v>0</v>
      </c>
      <c r="AC202" s="247">
        <f>'DTC US&amp;CA - P&amp;L'!AC170+'DTC EU - P&amp;L'!AC157</f>
        <v>0</v>
      </c>
      <c r="AD202" s="247">
        <f>'DTC US&amp;CA - P&amp;L'!AD170+'DTC EU - P&amp;L'!AD157</f>
        <v>0</v>
      </c>
      <c r="AE202" s="247">
        <f>'DTC US&amp;CA - P&amp;L'!AE170+'DTC EU - P&amp;L'!AE157</f>
        <v>0</v>
      </c>
      <c r="AF202" s="247">
        <f>'DTC US&amp;CA - P&amp;L'!AF170+'DTC EU - P&amp;L'!AF157</f>
        <v>0</v>
      </c>
      <c r="AG202" s="228">
        <f t="shared" si="71"/>
        <v>0</v>
      </c>
      <c r="AH202" s="229"/>
    </row>
    <row r="203">
      <c r="A203" s="230" t="s">
        <v>414</v>
      </c>
      <c r="B203" s="247">
        <f>'DTC US&amp;CA - P&amp;L'!B171+'DTC EU - P&amp;L'!B158</f>
        <v>0</v>
      </c>
      <c r="C203" s="247">
        <f>'DTC US&amp;CA - P&amp;L'!C171+'DTC EU - P&amp;L'!C158</f>
        <v>1</v>
      </c>
      <c r="D203" s="247">
        <f>'DTC US&amp;CA - P&amp;L'!D171+'DTC EU - P&amp;L'!D158</f>
        <v>0</v>
      </c>
      <c r="E203" s="247">
        <f>'DTC US&amp;CA - P&amp;L'!E171+'DTC EU - P&amp;L'!E158</f>
        <v>0</v>
      </c>
      <c r="F203" s="247">
        <f>'DTC US&amp;CA - P&amp;L'!F171+'DTC EU - P&amp;L'!F158</f>
        <v>0</v>
      </c>
      <c r="G203" s="247">
        <f>'DTC US&amp;CA - P&amp;L'!G171+'DTC EU - P&amp;L'!G158</f>
        <v>0</v>
      </c>
      <c r="H203" s="247">
        <f>'DTC US&amp;CA - P&amp;L'!H171+'DTC EU - P&amp;L'!H158</f>
        <v>0</v>
      </c>
      <c r="I203" s="247">
        <f>'DTC US&amp;CA - P&amp;L'!I171+'DTC EU - P&amp;L'!I158</f>
        <v>0</v>
      </c>
      <c r="J203" s="247">
        <f>'DTC US&amp;CA - P&amp;L'!J171+'DTC EU - P&amp;L'!J158</f>
        <v>0</v>
      </c>
      <c r="K203" s="247">
        <f>'DTC US&amp;CA - P&amp;L'!K171+'DTC EU - P&amp;L'!K158</f>
        <v>0</v>
      </c>
      <c r="L203" s="247">
        <f>'DTC US&amp;CA - P&amp;L'!L171+'DTC EU - P&amp;L'!L158</f>
        <v>0</v>
      </c>
      <c r="M203" s="247">
        <f>'DTC US&amp;CA - P&amp;L'!M171+'DTC EU - P&amp;L'!M158</f>
        <v>0</v>
      </c>
      <c r="N203" s="247">
        <f>'DTC US&amp;CA - P&amp;L'!N171+'DTC EU - P&amp;L'!N158</f>
        <v>0</v>
      </c>
      <c r="O203" s="247">
        <f>'DTC US&amp;CA - P&amp;L'!O171+'DTC EU - P&amp;L'!O158</f>
        <v>0</v>
      </c>
      <c r="P203" s="247">
        <f>'DTC US&amp;CA - P&amp;L'!P171+'DTC EU - P&amp;L'!P158</f>
        <v>0</v>
      </c>
      <c r="Q203" s="247">
        <f>'DTC US&amp;CA - P&amp;L'!Q171+'DTC EU - P&amp;L'!Q158</f>
        <v>0</v>
      </c>
      <c r="R203" s="247">
        <f>'DTC US&amp;CA - P&amp;L'!R171+'DTC EU - P&amp;L'!R158</f>
        <v>0</v>
      </c>
      <c r="S203" s="247">
        <f>'DTC US&amp;CA - P&amp;L'!S171+'DTC EU - P&amp;L'!S158</f>
        <v>0</v>
      </c>
      <c r="T203" s="247">
        <f>'DTC US&amp;CA - P&amp;L'!T171+'DTC EU - P&amp;L'!T158</f>
        <v>0</v>
      </c>
      <c r="U203" s="247">
        <f>'DTC US&amp;CA - P&amp;L'!U171+'DTC EU - P&amp;L'!U158</f>
        <v>0</v>
      </c>
      <c r="V203" s="247">
        <f>'DTC US&amp;CA - P&amp;L'!V171+'DTC EU - P&amp;L'!V158</f>
        <v>1</v>
      </c>
      <c r="W203" s="247">
        <f>'DTC US&amp;CA - P&amp;L'!W171+'DTC EU - P&amp;L'!W158</f>
        <v>0</v>
      </c>
      <c r="X203" s="247">
        <f>'DTC US&amp;CA - P&amp;L'!X171+'DTC EU - P&amp;L'!X158</f>
        <v>1</v>
      </c>
      <c r="Y203" s="247">
        <f>'DTC US&amp;CA - P&amp;L'!Y171+'DTC EU - P&amp;L'!Y158</f>
        <v>0</v>
      </c>
      <c r="Z203" s="247">
        <f>'DTC US&amp;CA - P&amp;L'!Z171+'DTC EU - P&amp;L'!Z158</f>
        <v>0</v>
      </c>
      <c r="AA203" s="247">
        <f>'DTC US&amp;CA - P&amp;L'!AA171+'DTC EU - P&amp;L'!AA158</f>
        <v>0</v>
      </c>
      <c r="AB203" s="247">
        <f>'DTC US&amp;CA - P&amp;L'!AB171+'DTC EU - P&amp;L'!AB158</f>
        <v>0</v>
      </c>
      <c r="AC203" s="247">
        <f>'DTC US&amp;CA - P&amp;L'!AC171+'DTC EU - P&amp;L'!AC158</f>
        <v>-1</v>
      </c>
      <c r="AD203" s="247">
        <f>'DTC US&amp;CA - P&amp;L'!AD171+'DTC EU - P&amp;L'!AD158</f>
        <v>1</v>
      </c>
      <c r="AE203" s="247">
        <f>'DTC US&amp;CA - P&amp;L'!AE171+'DTC EU - P&amp;L'!AE158</f>
        <v>0</v>
      </c>
      <c r="AF203" s="247">
        <f>'DTC US&amp;CA - P&amp;L'!AF171+'DTC EU - P&amp;L'!AF158</f>
        <v>0</v>
      </c>
      <c r="AG203" s="228">
        <f t="shared" si="71"/>
        <v>3</v>
      </c>
      <c r="AH203" s="229"/>
    </row>
    <row r="204">
      <c r="A204" s="230" t="s">
        <v>338</v>
      </c>
      <c r="B204" s="247">
        <f>'DTC US&amp;CA - P&amp;L'!B172+'DTC EU - P&amp;L'!B159</f>
        <v>0</v>
      </c>
      <c r="C204" s="247">
        <f>'DTC US&amp;CA - P&amp;L'!C172+'DTC EU - P&amp;L'!C159</f>
        <v>1</v>
      </c>
      <c r="D204" s="247">
        <f>'DTC US&amp;CA - P&amp;L'!D172+'DTC EU - P&amp;L'!D159</f>
        <v>1</v>
      </c>
      <c r="E204" s="247">
        <f>'DTC US&amp;CA - P&amp;L'!E172+'DTC EU - P&amp;L'!E159</f>
        <v>0</v>
      </c>
      <c r="F204" s="247">
        <f>'DTC US&amp;CA - P&amp;L'!F172+'DTC EU - P&amp;L'!F159</f>
        <v>0</v>
      </c>
      <c r="G204" s="247">
        <f>'DTC US&amp;CA - P&amp;L'!G172+'DTC EU - P&amp;L'!G159</f>
        <v>0</v>
      </c>
      <c r="H204" s="247">
        <f>'DTC US&amp;CA - P&amp;L'!H172+'DTC EU - P&amp;L'!H159</f>
        <v>-1</v>
      </c>
      <c r="I204" s="247">
        <f>'DTC US&amp;CA - P&amp;L'!I172+'DTC EU - P&amp;L'!I159</f>
        <v>0</v>
      </c>
      <c r="J204" s="247">
        <f>'DTC US&amp;CA - P&amp;L'!J172+'DTC EU - P&amp;L'!J159</f>
        <v>1</v>
      </c>
      <c r="K204" s="247">
        <f>'DTC US&amp;CA - P&amp;L'!K172+'DTC EU - P&amp;L'!K159</f>
        <v>0</v>
      </c>
      <c r="L204" s="247">
        <f>'DTC US&amp;CA - P&amp;L'!L172+'DTC EU - P&amp;L'!L159</f>
        <v>1</v>
      </c>
      <c r="M204" s="247">
        <f>'DTC US&amp;CA - P&amp;L'!M172+'DTC EU - P&amp;L'!M159</f>
        <v>1</v>
      </c>
      <c r="N204" s="247">
        <f>'DTC US&amp;CA - P&amp;L'!N172+'DTC EU - P&amp;L'!N159</f>
        <v>1</v>
      </c>
      <c r="O204" s="247">
        <f>'DTC US&amp;CA - P&amp;L'!O172+'DTC EU - P&amp;L'!O159</f>
        <v>0</v>
      </c>
      <c r="P204" s="247">
        <f>'DTC US&amp;CA - P&amp;L'!P172+'DTC EU - P&amp;L'!P159</f>
        <v>2</v>
      </c>
      <c r="Q204" s="247">
        <f>'DTC US&amp;CA - P&amp;L'!Q172+'DTC EU - P&amp;L'!Q159</f>
        <v>0</v>
      </c>
      <c r="R204" s="247">
        <f>'DTC US&amp;CA - P&amp;L'!R172+'DTC EU - P&amp;L'!R159</f>
        <v>2</v>
      </c>
      <c r="S204" s="247">
        <f>'DTC US&amp;CA - P&amp;L'!S172+'DTC EU - P&amp;L'!S159</f>
        <v>0</v>
      </c>
      <c r="T204" s="247">
        <f>'DTC US&amp;CA - P&amp;L'!T172+'DTC EU - P&amp;L'!T159</f>
        <v>1</v>
      </c>
      <c r="U204" s="247">
        <f>'DTC US&amp;CA - P&amp;L'!U172+'DTC EU - P&amp;L'!U159</f>
        <v>0</v>
      </c>
      <c r="V204" s="247">
        <f>'DTC US&amp;CA - P&amp;L'!V172+'DTC EU - P&amp;L'!V159</f>
        <v>1</v>
      </c>
      <c r="W204" s="247">
        <f>'DTC US&amp;CA - P&amp;L'!W172+'DTC EU - P&amp;L'!W159</f>
        <v>2</v>
      </c>
      <c r="X204" s="247">
        <f>'DTC US&amp;CA - P&amp;L'!X172+'DTC EU - P&amp;L'!X159</f>
        <v>2</v>
      </c>
      <c r="Y204" s="247">
        <f>'DTC US&amp;CA - P&amp;L'!Y172+'DTC EU - P&amp;L'!Y159</f>
        <v>1</v>
      </c>
      <c r="Z204" s="247">
        <f>'DTC US&amp;CA - P&amp;L'!Z172+'DTC EU - P&amp;L'!Z159</f>
        <v>2</v>
      </c>
      <c r="AA204" s="247">
        <f>'DTC US&amp;CA - P&amp;L'!AA172+'DTC EU - P&amp;L'!AA159</f>
        <v>1</v>
      </c>
      <c r="AB204" s="247">
        <f>'DTC US&amp;CA - P&amp;L'!AB172+'DTC EU - P&amp;L'!AB159</f>
        <v>0</v>
      </c>
      <c r="AC204" s="247">
        <f>'DTC US&amp;CA - P&amp;L'!AC172+'DTC EU - P&amp;L'!AC159</f>
        <v>0</v>
      </c>
      <c r="AD204" s="247">
        <f>'DTC US&amp;CA - P&amp;L'!AD172+'DTC EU - P&amp;L'!AD159</f>
        <v>0</v>
      </c>
      <c r="AE204" s="247">
        <f>'DTC US&amp;CA - P&amp;L'!AE172+'DTC EU - P&amp;L'!AE159</f>
        <v>0</v>
      </c>
      <c r="AF204" s="247">
        <f>'DTC US&amp;CA - P&amp;L'!AF172+'DTC EU - P&amp;L'!AF159</f>
        <v>0</v>
      </c>
      <c r="AG204" s="228"/>
      <c r="AH204" s="229"/>
    </row>
    <row r="205">
      <c r="A205" s="230" t="s">
        <v>297</v>
      </c>
      <c r="B205" s="247">
        <f>'DTC US&amp;CA - P&amp;L'!B173+'DTC EU - P&amp;L'!B160</f>
        <v>0</v>
      </c>
      <c r="C205" s="247">
        <f>'DTC US&amp;CA - P&amp;L'!C173+'DTC EU - P&amp;L'!C160</f>
        <v>0</v>
      </c>
      <c r="D205" s="247">
        <f>'DTC US&amp;CA - P&amp;L'!D173+'DTC EU - P&amp;L'!D160</f>
        <v>0</v>
      </c>
      <c r="E205" s="247">
        <f>'DTC US&amp;CA - P&amp;L'!E173+'DTC EU - P&amp;L'!E160</f>
        <v>0</v>
      </c>
      <c r="F205" s="247">
        <f>'DTC US&amp;CA - P&amp;L'!F173+'DTC EU - P&amp;L'!F160</f>
        <v>0</v>
      </c>
      <c r="G205" s="247">
        <f>'DTC US&amp;CA - P&amp;L'!G173+'DTC EU - P&amp;L'!G160</f>
        <v>0</v>
      </c>
      <c r="H205" s="247">
        <f>'DTC US&amp;CA - P&amp;L'!H173+'DTC EU - P&amp;L'!H160</f>
        <v>0</v>
      </c>
      <c r="I205" s="247">
        <f>'DTC US&amp;CA - P&amp;L'!I173+'DTC EU - P&amp;L'!I160</f>
        <v>0</v>
      </c>
      <c r="J205" s="247">
        <f>'DTC US&amp;CA - P&amp;L'!J173+'DTC EU - P&amp;L'!J160</f>
        <v>0</v>
      </c>
      <c r="K205" s="247">
        <f>'DTC US&amp;CA - P&amp;L'!K173+'DTC EU - P&amp;L'!K160</f>
        <v>0</v>
      </c>
      <c r="L205" s="247">
        <f>'DTC US&amp;CA - P&amp;L'!L173+'DTC EU - P&amp;L'!L160</f>
        <v>0</v>
      </c>
      <c r="M205" s="247">
        <f>'DTC US&amp;CA - P&amp;L'!M173+'DTC EU - P&amp;L'!M160</f>
        <v>0</v>
      </c>
      <c r="N205" s="247">
        <f>'DTC US&amp;CA - P&amp;L'!N173+'DTC EU - P&amp;L'!N160</f>
        <v>0</v>
      </c>
      <c r="O205" s="247">
        <f>'DTC US&amp;CA - P&amp;L'!O173+'DTC EU - P&amp;L'!O160</f>
        <v>0</v>
      </c>
      <c r="P205" s="247">
        <f>'DTC US&amp;CA - P&amp;L'!P173+'DTC EU - P&amp;L'!P160</f>
        <v>0</v>
      </c>
      <c r="Q205" s="247">
        <f>'DTC US&amp;CA - P&amp;L'!Q173+'DTC EU - P&amp;L'!Q160</f>
        <v>0</v>
      </c>
      <c r="R205" s="247">
        <f>'DTC US&amp;CA - P&amp;L'!R173+'DTC EU - P&amp;L'!R160</f>
        <v>0</v>
      </c>
      <c r="S205" s="247">
        <f>'DTC US&amp;CA - P&amp;L'!S173+'DTC EU - P&amp;L'!S160</f>
        <v>0</v>
      </c>
      <c r="T205" s="247">
        <f>'DTC US&amp;CA - P&amp;L'!T173+'DTC EU - P&amp;L'!T160</f>
        <v>0</v>
      </c>
      <c r="U205" s="247">
        <f>'DTC US&amp;CA - P&amp;L'!U173+'DTC EU - P&amp;L'!U160</f>
        <v>0</v>
      </c>
      <c r="V205" s="247">
        <f>'DTC US&amp;CA - P&amp;L'!V173+'DTC EU - P&amp;L'!V160</f>
        <v>0</v>
      </c>
      <c r="W205" s="247">
        <f>'DTC US&amp;CA - P&amp;L'!W173+'DTC EU - P&amp;L'!W160</f>
        <v>0</v>
      </c>
      <c r="X205" s="247">
        <f>'DTC US&amp;CA - P&amp;L'!X173+'DTC EU - P&amp;L'!X160</f>
        <v>0</v>
      </c>
      <c r="Y205" s="247">
        <f>'DTC US&amp;CA - P&amp;L'!Y173+'DTC EU - P&amp;L'!Y160</f>
        <v>0</v>
      </c>
      <c r="Z205" s="247">
        <f>'DTC US&amp;CA - P&amp;L'!Z173+'DTC EU - P&amp;L'!Z160</f>
        <v>0</v>
      </c>
      <c r="AA205" s="247">
        <f>'DTC US&amp;CA - P&amp;L'!AA173+'DTC EU - P&amp;L'!AA160</f>
        <v>0</v>
      </c>
      <c r="AB205" s="247">
        <f>'DTC US&amp;CA - P&amp;L'!AB173+'DTC EU - P&amp;L'!AB160</f>
        <v>0</v>
      </c>
      <c r="AC205" s="247">
        <f>'DTC US&amp;CA - P&amp;L'!AC173+'DTC EU - P&amp;L'!AC160</f>
        <v>0</v>
      </c>
      <c r="AD205" s="247">
        <f>'DTC US&amp;CA - P&amp;L'!AD173+'DTC EU - P&amp;L'!AD160</f>
        <v>0</v>
      </c>
      <c r="AE205" s="247">
        <f>'DTC US&amp;CA - P&amp;L'!AE173+'DTC EU - P&amp;L'!AE160</f>
        <v>0</v>
      </c>
      <c r="AF205" s="247">
        <f>'DTC US&amp;CA - P&amp;L'!AF173+'DTC EU - P&amp;L'!AF160</f>
        <v>0</v>
      </c>
      <c r="AG205" s="228">
        <f t="shared" ref="AG205:AG206" si="73">SUM(B205:AF205)</f>
        <v>0</v>
      </c>
      <c r="AH205" s="229"/>
    </row>
    <row r="206">
      <c r="A206" s="232" t="s">
        <v>298</v>
      </c>
      <c r="B206" s="233">
        <f t="shared" ref="B206:AF206" si="72">SUM(B194:B205)</f>
        <v>43</v>
      </c>
      <c r="C206" s="233">
        <f t="shared" si="72"/>
        <v>23</v>
      </c>
      <c r="D206" s="233">
        <f t="shared" si="72"/>
        <v>39</v>
      </c>
      <c r="E206" s="233">
        <f t="shared" si="72"/>
        <v>27</v>
      </c>
      <c r="F206" s="233">
        <f t="shared" si="72"/>
        <v>40</v>
      </c>
      <c r="G206" s="233">
        <f t="shared" si="72"/>
        <v>35</v>
      </c>
      <c r="H206" s="233">
        <f t="shared" si="72"/>
        <v>28</v>
      </c>
      <c r="I206" s="233">
        <f t="shared" si="72"/>
        <v>30</v>
      </c>
      <c r="J206" s="233">
        <f t="shared" si="72"/>
        <v>35</v>
      </c>
      <c r="K206" s="233">
        <f t="shared" si="72"/>
        <v>31</v>
      </c>
      <c r="L206" s="233">
        <f t="shared" si="72"/>
        <v>30</v>
      </c>
      <c r="M206" s="233">
        <f t="shared" si="72"/>
        <v>56</v>
      </c>
      <c r="N206" s="233">
        <f t="shared" si="72"/>
        <v>33</v>
      </c>
      <c r="O206" s="233">
        <f t="shared" si="72"/>
        <v>28</v>
      </c>
      <c r="P206" s="233">
        <f t="shared" si="72"/>
        <v>41</v>
      </c>
      <c r="Q206" s="233">
        <f t="shared" si="72"/>
        <v>33</v>
      </c>
      <c r="R206" s="233">
        <f t="shared" si="72"/>
        <v>43</v>
      </c>
      <c r="S206" s="233">
        <f t="shared" si="72"/>
        <v>48</v>
      </c>
      <c r="T206" s="233">
        <f t="shared" si="72"/>
        <v>60</v>
      </c>
      <c r="U206" s="233">
        <f t="shared" si="72"/>
        <v>41</v>
      </c>
      <c r="V206" s="233">
        <f t="shared" si="72"/>
        <v>57</v>
      </c>
      <c r="W206" s="233">
        <f t="shared" si="72"/>
        <v>60</v>
      </c>
      <c r="X206" s="233">
        <f t="shared" si="72"/>
        <v>39</v>
      </c>
      <c r="Y206" s="233">
        <f t="shared" si="72"/>
        <v>35</v>
      </c>
      <c r="Z206" s="233">
        <f t="shared" si="72"/>
        <v>42</v>
      </c>
      <c r="AA206" s="233">
        <f t="shared" si="72"/>
        <v>45</v>
      </c>
      <c r="AB206" s="233">
        <f t="shared" si="72"/>
        <v>49</v>
      </c>
      <c r="AC206" s="233">
        <f t="shared" si="72"/>
        <v>34</v>
      </c>
      <c r="AD206" s="233">
        <f t="shared" si="72"/>
        <v>32</v>
      </c>
      <c r="AE206" s="233">
        <f t="shared" si="72"/>
        <v>19</v>
      </c>
      <c r="AF206" s="233">
        <f t="shared" si="72"/>
        <v>40</v>
      </c>
      <c r="AG206" s="228">
        <f t="shared" si="73"/>
        <v>1196</v>
      </c>
      <c r="AH206" s="229"/>
    </row>
    <row r="207">
      <c r="A207" s="160"/>
      <c r="AG207" s="228"/>
      <c r="AH207" s="229"/>
    </row>
    <row r="208">
      <c r="A208" s="251" t="s">
        <v>415</v>
      </c>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c r="AA208" s="222"/>
      <c r="AB208" s="222"/>
      <c r="AC208" s="222"/>
      <c r="AD208" s="222"/>
      <c r="AE208" s="222"/>
      <c r="AF208" s="222"/>
      <c r="AG208" s="228"/>
      <c r="AH208" s="229"/>
    </row>
    <row r="209">
      <c r="A209" s="252" t="s">
        <v>416</v>
      </c>
      <c r="B209" s="253"/>
      <c r="C209" s="253"/>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c r="AA209" s="253"/>
      <c r="AB209" s="253"/>
      <c r="AC209" s="253"/>
      <c r="AD209" s="253"/>
      <c r="AE209" s="253"/>
      <c r="AF209" s="253"/>
      <c r="AG209" s="228"/>
      <c r="AH209" s="229"/>
    </row>
    <row r="210" outlineLevel="1">
      <c r="A210" s="252" t="s">
        <v>417</v>
      </c>
      <c r="B210" s="236">
        <f>'DTC US&amp;CA - P&amp;L'!B178</f>
        <v>0</v>
      </c>
      <c r="C210" s="236">
        <f>'DTC US&amp;CA - P&amp;L'!C178</f>
        <v>0</v>
      </c>
      <c r="D210" s="236">
        <f>'DTC US&amp;CA - P&amp;L'!D178</f>
        <v>0</v>
      </c>
      <c r="E210" s="236">
        <f>'DTC US&amp;CA - P&amp;L'!E178</f>
        <v>0</v>
      </c>
      <c r="F210" s="236">
        <f>'DTC US&amp;CA - P&amp;L'!F178</f>
        <v>0</v>
      </c>
      <c r="G210" s="236">
        <f>'DTC US&amp;CA - P&amp;L'!G178</f>
        <v>0</v>
      </c>
      <c r="H210" s="236">
        <f>'DTC US&amp;CA - P&amp;L'!H178</f>
        <v>0</v>
      </c>
      <c r="I210" s="236">
        <f>'DTC US&amp;CA - P&amp;L'!I178</f>
        <v>0</v>
      </c>
      <c r="J210" s="236">
        <f>'DTC US&amp;CA - P&amp;L'!J178</f>
        <v>0</v>
      </c>
      <c r="K210" s="236">
        <f>'DTC US&amp;CA - P&amp;L'!K178</f>
        <v>0</v>
      </c>
      <c r="L210" s="236">
        <f>'DTC US&amp;CA - P&amp;L'!L178</f>
        <v>0</v>
      </c>
      <c r="M210" s="236">
        <f>'DTC US&amp;CA - P&amp;L'!M178</f>
        <v>0</v>
      </c>
      <c r="N210" s="236">
        <f>'DTC US&amp;CA - P&amp;L'!N178</f>
        <v>0</v>
      </c>
      <c r="O210" s="236">
        <f>'DTC US&amp;CA - P&amp;L'!O178</f>
        <v>0</v>
      </c>
      <c r="P210" s="236">
        <f>'DTC US&amp;CA - P&amp;L'!P178</f>
        <v>0</v>
      </c>
      <c r="Q210" s="236">
        <f>'DTC US&amp;CA - P&amp;L'!Q178</f>
        <v>0</v>
      </c>
      <c r="R210" s="236">
        <f>'DTC US&amp;CA - P&amp;L'!R178</f>
        <v>0</v>
      </c>
      <c r="S210" s="236">
        <f>'DTC US&amp;CA - P&amp;L'!S178</f>
        <v>0</v>
      </c>
      <c r="T210" s="236">
        <f>'DTC US&amp;CA - P&amp;L'!T178</f>
        <v>0</v>
      </c>
      <c r="U210" s="236">
        <f>'DTC US&amp;CA - P&amp;L'!U178</f>
        <v>0</v>
      </c>
      <c r="V210" s="236">
        <f>'DTC US&amp;CA - P&amp;L'!V178</f>
        <v>0</v>
      </c>
      <c r="W210" s="236">
        <f>'DTC US&amp;CA - P&amp;L'!W178</f>
        <v>0</v>
      </c>
      <c r="X210" s="236">
        <f>'DTC US&amp;CA - P&amp;L'!X178</f>
        <v>0</v>
      </c>
      <c r="Y210" s="236">
        <f>'DTC US&amp;CA - P&amp;L'!Y178</f>
        <v>0</v>
      </c>
      <c r="Z210" s="236">
        <f>'DTC US&amp;CA - P&amp;L'!Z178</f>
        <v>0</v>
      </c>
      <c r="AA210" s="236">
        <f>'DTC US&amp;CA - P&amp;L'!AA178</f>
        <v>0</v>
      </c>
      <c r="AB210" s="236">
        <f>'DTC US&amp;CA - P&amp;L'!AB178</f>
        <v>0</v>
      </c>
      <c r="AC210" s="236">
        <f>'DTC US&amp;CA - P&amp;L'!AC178</f>
        <v>0</v>
      </c>
      <c r="AD210" s="236">
        <f>'DTC US&amp;CA - P&amp;L'!AD178</f>
        <v>0</v>
      </c>
      <c r="AE210" s="236">
        <f>'DTC US&amp;CA - P&amp;L'!AE178</f>
        <v>0</v>
      </c>
      <c r="AF210" s="236">
        <f>'DTC US&amp;CA - P&amp;L'!AF178</f>
        <v>0</v>
      </c>
      <c r="AG210" s="228">
        <f t="shared" ref="AG210:AG220" si="74">SUM(B210:AF210)</f>
        <v>0</v>
      </c>
      <c r="AH210" s="229"/>
    </row>
    <row r="211" outlineLevel="1">
      <c r="A211" s="252" t="s">
        <v>418</v>
      </c>
      <c r="B211" s="236">
        <f>'DTC US&amp;CA - P&amp;L'!B179</f>
        <v>0</v>
      </c>
      <c r="C211" s="236">
        <f>'DTC US&amp;CA - P&amp;L'!C179</f>
        <v>0</v>
      </c>
      <c r="D211" s="236">
        <f>'DTC US&amp;CA - P&amp;L'!D179</f>
        <v>0</v>
      </c>
      <c r="E211" s="236">
        <f>'DTC US&amp;CA - P&amp;L'!E179</f>
        <v>0</v>
      </c>
      <c r="F211" s="236">
        <f>'DTC US&amp;CA - P&amp;L'!F179</f>
        <v>0</v>
      </c>
      <c r="G211" s="236">
        <f>'DTC US&amp;CA - P&amp;L'!G179</f>
        <v>0</v>
      </c>
      <c r="H211" s="236">
        <f>'DTC US&amp;CA - P&amp;L'!H179</f>
        <v>0</v>
      </c>
      <c r="I211" s="236">
        <f>'DTC US&amp;CA - P&amp;L'!I179</f>
        <v>0</v>
      </c>
      <c r="J211" s="236">
        <f>'DTC US&amp;CA - P&amp;L'!J179</f>
        <v>0</v>
      </c>
      <c r="K211" s="236">
        <f>'DTC US&amp;CA - P&amp;L'!K179</f>
        <v>0</v>
      </c>
      <c r="L211" s="236">
        <f>'DTC US&amp;CA - P&amp;L'!L179</f>
        <v>0</v>
      </c>
      <c r="M211" s="236">
        <f>'DTC US&amp;CA - P&amp;L'!M179</f>
        <v>0</v>
      </c>
      <c r="N211" s="236">
        <f>'DTC US&amp;CA - P&amp;L'!N179</f>
        <v>0</v>
      </c>
      <c r="O211" s="236">
        <f>'DTC US&amp;CA - P&amp;L'!O179</f>
        <v>0</v>
      </c>
      <c r="P211" s="236">
        <f>'DTC US&amp;CA - P&amp;L'!P179</f>
        <v>0</v>
      </c>
      <c r="Q211" s="236">
        <f>'DTC US&amp;CA - P&amp;L'!Q179</f>
        <v>0</v>
      </c>
      <c r="R211" s="236">
        <f>'DTC US&amp;CA - P&amp;L'!R179</f>
        <v>0</v>
      </c>
      <c r="S211" s="236">
        <f>'DTC US&amp;CA - P&amp;L'!S179</f>
        <v>0</v>
      </c>
      <c r="T211" s="236">
        <f>'DTC US&amp;CA - P&amp;L'!T179</f>
        <v>0</v>
      </c>
      <c r="U211" s="236">
        <f>'DTC US&amp;CA - P&amp;L'!U179</f>
        <v>0</v>
      </c>
      <c r="V211" s="236">
        <f>'DTC US&amp;CA - P&amp;L'!V179</f>
        <v>0</v>
      </c>
      <c r="W211" s="236">
        <f>'DTC US&amp;CA - P&amp;L'!W179</f>
        <v>0</v>
      </c>
      <c r="X211" s="236">
        <f>'DTC US&amp;CA - P&amp;L'!X179</f>
        <v>0</v>
      </c>
      <c r="Y211" s="236">
        <f>'DTC US&amp;CA - P&amp;L'!Y179</f>
        <v>0</v>
      </c>
      <c r="Z211" s="236">
        <f>'DTC US&amp;CA - P&amp;L'!Z179</f>
        <v>0</v>
      </c>
      <c r="AA211" s="236">
        <f>'DTC US&amp;CA - P&amp;L'!AA179</f>
        <v>0</v>
      </c>
      <c r="AB211" s="236">
        <f>'DTC US&amp;CA - P&amp;L'!AB179</f>
        <v>0</v>
      </c>
      <c r="AC211" s="236">
        <f>'DTC US&amp;CA - P&amp;L'!AC179</f>
        <v>0</v>
      </c>
      <c r="AD211" s="236">
        <f>'DTC US&amp;CA - P&amp;L'!AD179</f>
        <v>0</v>
      </c>
      <c r="AE211" s="236">
        <f>'DTC US&amp;CA - P&amp;L'!AE179</f>
        <v>0</v>
      </c>
      <c r="AF211" s="236">
        <f>'DTC US&amp;CA - P&amp;L'!AF179</f>
        <v>0</v>
      </c>
      <c r="AG211" s="228">
        <f t="shared" si="74"/>
        <v>0</v>
      </c>
      <c r="AH211" s="229"/>
    </row>
    <row r="212" outlineLevel="1">
      <c r="A212" s="252" t="s">
        <v>419</v>
      </c>
      <c r="B212" s="236">
        <f>'DTC US&amp;CA - P&amp;L'!B180</f>
        <v>0</v>
      </c>
      <c r="C212" s="236">
        <f>'DTC US&amp;CA - P&amp;L'!C180</f>
        <v>0</v>
      </c>
      <c r="D212" s="236">
        <f>'DTC US&amp;CA - P&amp;L'!D180</f>
        <v>0</v>
      </c>
      <c r="E212" s="236">
        <f>'DTC US&amp;CA - P&amp;L'!E180</f>
        <v>0</v>
      </c>
      <c r="F212" s="236">
        <f>'DTC US&amp;CA - P&amp;L'!F180</f>
        <v>0</v>
      </c>
      <c r="G212" s="236">
        <f>'DTC US&amp;CA - P&amp;L'!G180</f>
        <v>0</v>
      </c>
      <c r="H212" s="236">
        <f>'DTC US&amp;CA - P&amp;L'!H180</f>
        <v>0</v>
      </c>
      <c r="I212" s="236">
        <f>'DTC US&amp;CA - P&amp;L'!I180</f>
        <v>0</v>
      </c>
      <c r="J212" s="236">
        <f>'DTC US&amp;CA - P&amp;L'!J180</f>
        <v>0</v>
      </c>
      <c r="K212" s="236">
        <f>'DTC US&amp;CA - P&amp;L'!K180</f>
        <v>0</v>
      </c>
      <c r="L212" s="236">
        <f>'DTC US&amp;CA - P&amp;L'!L180</f>
        <v>0</v>
      </c>
      <c r="M212" s="236">
        <f>'DTC US&amp;CA - P&amp;L'!M180</f>
        <v>0</v>
      </c>
      <c r="N212" s="236">
        <f>'DTC US&amp;CA - P&amp;L'!N180</f>
        <v>0</v>
      </c>
      <c r="O212" s="236">
        <f>'DTC US&amp;CA - P&amp;L'!O180</f>
        <v>0</v>
      </c>
      <c r="P212" s="236">
        <f>'DTC US&amp;CA - P&amp;L'!P180</f>
        <v>0</v>
      </c>
      <c r="Q212" s="236">
        <f>'DTC US&amp;CA - P&amp;L'!Q180</f>
        <v>0</v>
      </c>
      <c r="R212" s="236">
        <f>'DTC US&amp;CA - P&amp;L'!R180</f>
        <v>0</v>
      </c>
      <c r="S212" s="236">
        <f>'DTC US&amp;CA - P&amp;L'!S180</f>
        <v>0</v>
      </c>
      <c r="T212" s="236">
        <f>'DTC US&amp;CA - P&amp;L'!T180</f>
        <v>0</v>
      </c>
      <c r="U212" s="236">
        <f>'DTC US&amp;CA - P&amp;L'!U180</f>
        <v>0</v>
      </c>
      <c r="V212" s="236">
        <f>'DTC US&amp;CA - P&amp;L'!V180</f>
        <v>0</v>
      </c>
      <c r="W212" s="236">
        <f>'DTC US&amp;CA - P&amp;L'!W180</f>
        <v>0</v>
      </c>
      <c r="X212" s="236">
        <f>'DTC US&amp;CA - P&amp;L'!X180</f>
        <v>0</v>
      </c>
      <c r="Y212" s="236">
        <f>'DTC US&amp;CA - P&amp;L'!Y180</f>
        <v>0</v>
      </c>
      <c r="Z212" s="236">
        <f>'DTC US&amp;CA - P&amp;L'!Z180</f>
        <v>0</v>
      </c>
      <c r="AA212" s="236">
        <f>'DTC US&amp;CA - P&amp;L'!AA180</f>
        <v>0</v>
      </c>
      <c r="AB212" s="236">
        <f>'DTC US&amp;CA - P&amp;L'!AB180</f>
        <v>0</v>
      </c>
      <c r="AC212" s="236">
        <f>'DTC US&amp;CA - P&amp;L'!AC180</f>
        <v>0</v>
      </c>
      <c r="AD212" s="236">
        <f>'DTC US&amp;CA - P&amp;L'!AD180</f>
        <v>0</v>
      </c>
      <c r="AE212" s="236">
        <f>'DTC US&amp;CA - P&amp;L'!AE180</f>
        <v>0</v>
      </c>
      <c r="AF212" s="236">
        <f>'DTC US&amp;CA - P&amp;L'!AF180</f>
        <v>0</v>
      </c>
      <c r="AG212" s="228">
        <f t="shared" si="74"/>
        <v>0</v>
      </c>
      <c r="AH212" s="229"/>
    </row>
    <row r="213" outlineLevel="1">
      <c r="A213" s="252" t="s">
        <v>420</v>
      </c>
      <c r="B213" s="236">
        <f>'DTC US&amp;CA - P&amp;L'!B181</f>
        <v>0</v>
      </c>
      <c r="C213" s="236">
        <f>'DTC US&amp;CA - P&amp;L'!C181</f>
        <v>0</v>
      </c>
      <c r="D213" s="236">
        <f>'DTC US&amp;CA - P&amp;L'!D181</f>
        <v>0</v>
      </c>
      <c r="E213" s="236">
        <f>'DTC US&amp;CA - P&amp;L'!E181</f>
        <v>0</v>
      </c>
      <c r="F213" s="236">
        <f>'DTC US&amp;CA - P&amp;L'!F181</f>
        <v>0</v>
      </c>
      <c r="G213" s="236">
        <f>'DTC US&amp;CA - P&amp;L'!G181</f>
        <v>0</v>
      </c>
      <c r="H213" s="236">
        <f>'DTC US&amp;CA - P&amp;L'!H181</f>
        <v>0</v>
      </c>
      <c r="I213" s="236">
        <f>'DTC US&amp;CA - P&amp;L'!I181</f>
        <v>0</v>
      </c>
      <c r="J213" s="236">
        <f>'DTC US&amp;CA - P&amp;L'!J181</f>
        <v>0</v>
      </c>
      <c r="K213" s="236">
        <f>'DTC US&amp;CA - P&amp;L'!K181</f>
        <v>0</v>
      </c>
      <c r="L213" s="236">
        <f>'DTC US&amp;CA - P&amp;L'!L181</f>
        <v>0</v>
      </c>
      <c r="M213" s="236">
        <f>'DTC US&amp;CA - P&amp;L'!M181</f>
        <v>0</v>
      </c>
      <c r="N213" s="236">
        <f>'DTC US&amp;CA - P&amp;L'!N181</f>
        <v>0</v>
      </c>
      <c r="O213" s="236">
        <f>'DTC US&amp;CA - P&amp;L'!O181</f>
        <v>0</v>
      </c>
      <c r="P213" s="236">
        <f>'DTC US&amp;CA - P&amp;L'!P181</f>
        <v>0</v>
      </c>
      <c r="Q213" s="236">
        <f>'DTC US&amp;CA - P&amp;L'!Q181</f>
        <v>0</v>
      </c>
      <c r="R213" s="236">
        <f>'DTC US&amp;CA - P&amp;L'!R181</f>
        <v>0</v>
      </c>
      <c r="S213" s="236">
        <f>'DTC US&amp;CA - P&amp;L'!S181</f>
        <v>0</v>
      </c>
      <c r="T213" s="236">
        <f>'DTC US&amp;CA - P&amp;L'!T181</f>
        <v>0</v>
      </c>
      <c r="U213" s="236">
        <f>'DTC US&amp;CA - P&amp;L'!U181</f>
        <v>0</v>
      </c>
      <c r="V213" s="236">
        <f>'DTC US&amp;CA - P&amp;L'!V181</f>
        <v>0</v>
      </c>
      <c r="W213" s="236">
        <f>'DTC US&amp;CA - P&amp;L'!W181</f>
        <v>0</v>
      </c>
      <c r="X213" s="236">
        <f>'DTC US&amp;CA - P&amp;L'!X181</f>
        <v>0</v>
      </c>
      <c r="Y213" s="236">
        <f>'DTC US&amp;CA - P&amp;L'!Y181</f>
        <v>0</v>
      </c>
      <c r="Z213" s="236">
        <f>'DTC US&amp;CA - P&amp;L'!Z181</f>
        <v>0</v>
      </c>
      <c r="AA213" s="236">
        <f>'DTC US&amp;CA - P&amp;L'!AA181</f>
        <v>0</v>
      </c>
      <c r="AB213" s="236">
        <f>'DTC US&amp;CA - P&amp;L'!AB181</f>
        <v>0</v>
      </c>
      <c r="AC213" s="236">
        <f>'DTC US&amp;CA - P&amp;L'!AC181</f>
        <v>0</v>
      </c>
      <c r="AD213" s="236">
        <f>'DTC US&amp;CA - P&amp;L'!AD181</f>
        <v>0</v>
      </c>
      <c r="AE213" s="236">
        <f>'DTC US&amp;CA - P&amp;L'!AE181</f>
        <v>0</v>
      </c>
      <c r="AF213" s="236">
        <f>'DTC US&amp;CA - P&amp;L'!AF181</f>
        <v>0</v>
      </c>
      <c r="AG213" s="228">
        <f t="shared" si="74"/>
        <v>0</v>
      </c>
      <c r="AH213" s="229"/>
    </row>
    <row r="214" outlineLevel="1">
      <c r="A214" s="254" t="s">
        <v>421</v>
      </c>
      <c r="B214" s="236">
        <f>'DTC US&amp;CA - P&amp;L'!B182</f>
        <v>2</v>
      </c>
      <c r="C214" s="236">
        <f>'DTC US&amp;CA - P&amp;L'!C182</f>
        <v>6</v>
      </c>
      <c r="D214" s="236">
        <f>'DTC US&amp;CA - P&amp;L'!D182</f>
        <v>3</v>
      </c>
      <c r="E214" s="236">
        <f>'DTC US&amp;CA - P&amp;L'!E182</f>
        <v>4</v>
      </c>
      <c r="F214" s="236">
        <f>'DTC US&amp;CA - P&amp;L'!F182</f>
        <v>1</v>
      </c>
      <c r="G214" s="236">
        <f>'DTC US&amp;CA - P&amp;L'!G182</f>
        <v>2</v>
      </c>
      <c r="H214" s="236">
        <f>'DTC US&amp;CA - P&amp;L'!H182</f>
        <v>1</v>
      </c>
      <c r="I214" s="236">
        <f>'DTC US&amp;CA - P&amp;L'!I182</f>
        <v>0</v>
      </c>
      <c r="J214" s="236">
        <f>'DTC US&amp;CA - P&amp;L'!J182</f>
        <v>1</v>
      </c>
      <c r="K214" s="236">
        <f>'DTC US&amp;CA - P&amp;L'!K182</f>
        <v>1</v>
      </c>
      <c r="L214" s="236">
        <f>'DTC US&amp;CA - P&amp;L'!L182</f>
        <v>1</v>
      </c>
      <c r="M214" s="236">
        <f>'DTC US&amp;CA - P&amp;L'!M182</f>
        <v>2</v>
      </c>
      <c r="N214" s="236">
        <f>'DTC US&amp;CA - P&amp;L'!N182</f>
        <v>1</v>
      </c>
      <c r="O214" s="236">
        <f>'DTC US&amp;CA - P&amp;L'!O182</f>
        <v>3</v>
      </c>
      <c r="P214" s="236">
        <f>'DTC US&amp;CA - P&amp;L'!P182</f>
        <v>1</v>
      </c>
      <c r="Q214" s="236">
        <f>'DTC US&amp;CA - P&amp;L'!Q182</f>
        <v>1</v>
      </c>
      <c r="R214" s="236">
        <f>'DTC US&amp;CA - P&amp;L'!R182</f>
        <v>0</v>
      </c>
      <c r="S214" s="236">
        <f>'DTC US&amp;CA - P&amp;L'!S182</f>
        <v>2</v>
      </c>
      <c r="T214" s="236">
        <f>'DTC US&amp;CA - P&amp;L'!T182</f>
        <v>1</v>
      </c>
      <c r="U214" s="236">
        <f>'DTC US&amp;CA - P&amp;L'!U182</f>
        <v>2</v>
      </c>
      <c r="V214" s="236">
        <f>'DTC US&amp;CA - P&amp;L'!V182</f>
        <v>0</v>
      </c>
      <c r="W214" s="236">
        <f>'DTC US&amp;CA - P&amp;L'!W182</f>
        <v>1</v>
      </c>
      <c r="X214" s="236">
        <f>'DTC US&amp;CA - P&amp;L'!X182</f>
        <v>4</v>
      </c>
      <c r="Y214" s="236">
        <f>'DTC US&amp;CA - P&amp;L'!Y182</f>
        <v>4</v>
      </c>
      <c r="Z214" s="236">
        <f>'DTC US&amp;CA - P&amp;L'!Z182</f>
        <v>3</v>
      </c>
      <c r="AA214" s="236">
        <f>'DTC US&amp;CA - P&amp;L'!AA182</f>
        <v>3</v>
      </c>
      <c r="AB214" s="236">
        <f>'DTC US&amp;CA - P&amp;L'!AB182</f>
        <v>2</v>
      </c>
      <c r="AC214" s="236">
        <f>'DTC US&amp;CA - P&amp;L'!AC182</f>
        <v>0</v>
      </c>
      <c r="AD214" s="236">
        <f>'DTC US&amp;CA - P&amp;L'!AD182</f>
        <v>0</v>
      </c>
      <c r="AE214" s="236">
        <f>'DTC US&amp;CA - P&amp;L'!AE182</f>
        <v>1</v>
      </c>
      <c r="AF214" s="236">
        <f>'DTC US&amp;CA - P&amp;L'!AF182</f>
        <v>3</v>
      </c>
      <c r="AG214" s="228">
        <f t="shared" si="74"/>
        <v>56</v>
      </c>
      <c r="AH214" s="229"/>
    </row>
    <row r="215" outlineLevel="1">
      <c r="A215" s="254" t="s">
        <v>422</v>
      </c>
      <c r="B215" s="236">
        <f>'DTC US&amp;CA - P&amp;L'!B183</f>
        <v>0</v>
      </c>
      <c r="C215" s="236">
        <f>'DTC US&amp;CA - P&amp;L'!C183</f>
        <v>2</v>
      </c>
      <c r="D215" s="236">
        <f>'DTC US&amp;CA - P&amp;L'!D183</f>
        <v>2</v>
      </c>
      <c r="E215" s="236">
        <f>'DTC US&amp;CA - P&amp;L'!E183</f>
        <v>0</v>
      </c>
      <c r="F215" s="236">
        <f>'DTC US&amp;CA - P&amp;L'!F183</f>
        <v>1</v>
      </c>
      <c r="G215" s="236">
        <f>'DTC US&amp;CA - P&amp;L'!G183</f>
        <v>2</v>
      </c>
      <c r="H215" s="236">
        <f>'DTC US&amp;CA - P&amp;L'!H183</f>
        <v>1</v>
      </c>
      <c r="I215" s="236">
        <f>'DTC US&amp;CA - P&amp;L'!I183</f>
        <v>3</v>
      </c>
      <c r="J215" s="236">
        <f>'DTC US&amp;CA - P&amp;L'!J183</f>
        <v>6</v>
      </c>
      <c r="K215" s="236">
        <f>'DTC US&amp;CA - P&amp;L'!K183</f>
        <v>5</v>
      </c>
      <c r="L215" s="236">
        <f>'DTC US&amp;CA - P&amp;L'!L183</f>
        <v>4</v>
      </c>
      <c r="M215" s="236">
        <f>'DTC US&amp;CA - P&amp;L'!M183</f>
        <v>3</v>
      </c>
      <c r="N215" s="236">
        <f>'DTC US&amp;CA - P&amp;L'!N183</f>
        <v>6</v>
      </c>
      <c r="O215" s="236">
        <f>'DTC US&amp;CA - P&amp;L'!O183</f>
        <v>3</v>
      </c>
      <c r="P215" s="236">
        <f>'DTC US&amp;CA - P&amp;L'!P183</f>
        <v>1</v>
      </c>
      <c r="Q215" s="236">
        <f>'DTC US&amp;CA - P&amp;L'!Q183</f>
        <v>5</v>
      </c>
      <c r="R215" s="236">
        <f>'DTC US&amp;CA - P&amp;L'!R183</f>
        <v>6</v>
      </c>
      <c r="S215" s="236">
        <f>'DTC US&amp;CA - P&amp;L'!S183</f>
        <v>4</v>
      </c>
      <c r="T215" s="236">
        <f>'DTC US&amp;CA - P&amp;L'!T183</f>
        <v>3</v>
      </c>
      <c r="U215" s="236">
        <f>'DTC US&amp;CA - P&amp;L'!U183</f>
        <v>4</v>
      </c>
      <c r="V215" s="236">
        <f>'DTC US&amp;CA - P&amp;L'!V183</f>
        <v>3</v>
      </c>
      <c r="W215" s="236">
        <f>'DTC US&amp;CA - P&amp;L'!W183</f>
        <v>11</v>
      </c>
      <c r="X215" s="236">
        <f>'DTC US&amp;CA - P&amp;L'!X183</f>
        <v>8</v>
      </c>
      <c r="Y215" s="236">
        <f>'DTC US&amp;CA - P&amp;L'!Y183</f>
        <v>5</v>
      </c>
      <c r="Z215" s="236">
        <f>'DTC US&amp;CA - P&amp;L'!Z183</f>
        <v>6</v>
      </c>
      <c r="AA215" s="236">
        <f>'DTC US&amp;CA - P&amp;L'!AA183</f>
        <v>7</v>
      </c>
      <c r="AB215" s="236">
        <f>'DTC US&amp;CA - P&amp;L'!AB183</f>
        <v>2</v>
      </c>
      <c r="AC215" s="236">
        <f>'DTC US&amp;CA - P&amp;L'!AC183</f>
        <v>5</v>
      </c>
      <c r="AD215" s="236">
        <f>'DTC US&amp;CA - P&amp;L'!AD183</f>
        <v>4</v>
      </c>
      <c r="AE215" s="236">
        <f>'DTC US&amp;CA - P&amp;L'!AE183</f>
        <v>2</v>
      </c>
      <c r="AF215" s="236">
        <f>'DTC US&amp;CA - P&amp;L'!AF183</f>
        <v>3</v>
      </c>
      <c r="AG215" s="228">
        <f t="shared" si="74"/>
        <v>117</v>
      </c>
      <c r="AH215" s="229"/>
    </row>
    <row r="216" outlineLevel="1">
      <c r="A216" s="252" t="s">
        <v>423</v>
      </c>
      <c r="B216" s="236">
        <f>'DTC US&amp;CA - P&amp;L'!B184</f>
        <v>8</v>
      </c>
      <c r="C216" s="236">
        <f>'DTC US&amp;CA - P&amp;L'!C184</f>
        <v>5</v>
      </c>
      <c r="D216" s="236">
        <f>'DTC US&amp;CA - P&amp;L'!D184</f>
        <v>6</v>
      </c>
      <c r="E216" s="236">
        <f>'DTC US&amp;CA - P&amp;L'!E184</f>
        <v>3</v>
      </c>
      <c r="F216" s="236">
        <f>'DTC US&amp;CA - P&amp;L'!F184</f>
        <v>6</v>
      </c>
      <c r="G216" s="236">
        <f>'DTC US&amp;CA - P&amp;L'!G184</f>
        <v>9</v>
      </c>
      <c r="H216" s="236">
        <f>'DTC US&amp;CA - P&amp;L'!H184</f>
        <v>7</v>
      </c>
      <c r="I216" s="236">
        <f>'DTC US&amp;CA - P&amp;L'!I184</f>
        <v>7</v>
      </c>
      <c r="J216" s="236">
        <f>'DTC US&amp;CA - P&amp;L'!J184</f>
        <v>2</v>
      </c>
      <c r="K216" s="236">
        <f>'DTC US&amp;CA - P&amp;L'!K184</f>
        <v>4</v>
      </c>
      <c r="L216" s="236">
        <f>'DTC US&amp;CA - P&amp;L'!L184</f>
        <v>3</v>
      </c>
      <c r="M216" s="236">
        <f>'DTC US&amp;CA - P&amp;L'!M184</f>
        <v>8</v>
      </c>
      <c r="N216" s="236">
        <f>'DTC US&amp;CA - P&amp;L'!N184</f>
        <v>4</v>
      </c>
      <c r="O216" s="236">
        <f>'DTC US&amp;CA - P&amp;L'!O184</f>
        <v>4</v>
      </c>
      <c r="P216" s="236">
        <f>'DTC US&amp;CA - P&amp;L'!P184</f>
        <v>5</v>
      </c>
      <c r="Q216" s="236">
        <f>'DTC US&amp;CA - P&amp;L'!Q184</f>
        <v>5</v>
      </c>
      <c r="R216" s="236">
        <f>'DTC US&amp;CA - P&amp;L'!R184</f>
        <v>8</v>
      </c>
      <c r="S216" s="236">
        <f>'DTC US&amp;CA - P&amp;L'!S184</f>
        <v>7</v>
      </c>
      <c r="T216" s="236">
        <f>'DTC US&amp;CA - P&amp;L'!T184</f>
        <v>10</v>
      </c>
      <c r="U216" s="236">
        <f>'DTC US&amp;CA - P&amp;L'!U184</f>
        <v>9</v>
      </c>
      <c r="V216" s="236">
        <f>'DTC US&amp;CA - P&amp;L'!V184</f>
        <v>13</v>
      </c>
      <c r="W216" s="236">
        <f>'DTC US&amp;CA - P&amp;L'!W184</f>
        <v>5</v>
      </c>
      <c r="X216" s="236">
        <f>'DTC US&amp;CA - P&amp;L'!X184</f>
        <v>10</v>
      </c>
      <c r="Y216" s="236">
        <f>'DTC US&amp;CA - P&amp;L'!Y184</f>
        <v>5</v>
      </c>
      <c r="Z216" s="236">
        <f>'DTC US&amp;CA - P&amp;L'!Z184</f>
        <v>7</v>
      </c>
      <c r="AA216" s="236">
        <f>'DTC US&amp;CA - P&amp;L'!AA184</f>
        <v>4</v>
      </c>
      <c r="AB216" s="236">
        <f>'DTC US&amp;CA - P&amp;L'!AB184</f>
        <v>11</v>
      </c>
      <c r="AC216" s="236">
        <f>'DTC US&amp;CA - P&amp;L'!AC184</f>
        <v>16</v>
      </c>
      <c r="AD216" s="236">
        <f>'DTC US&amp;CA - P&amp;L'!AD184</f>
        <v>13</v>
      </c>
      <c r="AE216" s="236">
        <f>'DTC US&amp;CA - P&amp;L'!AE184</f>
        <v>4</v>
      </c>
      <c r="AF216" s="236">
        <f>'DTC US&amp;CA - P&amp;L'!AF184</f>
        <v>9</v>
      </c>
      <c r="AG216" s="228">
        <f t="shared" si="74"/>
        <v>217</v>
      </c>
      <c r="AH216" s="229"/>
    </row>
    <row r="217" outlineLevel="1">
      <c r="A217" s="252" t="s">
        <v>424</v>
      </c>
      <c r="B217" s="236">
        <f>'DTC US&amp;CA - P&amp;L'!B185</f>
        <v>0</v>
      </c>
      <c r="C217" s="236">
        <f>'DTC US&amp;CA - P&amp;L'!C185</f>
        <v>0</v>
      </c>
      <c r="D217" s="236">
        <f>'DTC US&amp;CA - P&amp;L'!D185</f>
        <v>0</v>
      </c>
      <c r="E217" s="236">
        <f>'DTC US&amp;CA - P&amp;L'!E185</f>
        <v>0</v>
      </c>
      <c r="F217" s="236">
        <f>'DTC US&amp;CA - P&amp;L'!F185</f>
        <v>0</v>
      </c>
      <c r="G217" s="236">
        <f>'DTC US&amp;CA - P&amp;L'!G185</f>
        <v>0</v>
      </c>
      <c r="H217" s="236">
        <f>'DTC US&amp;CA - P&amp;L'!H185</f>
        <v>0</v>
      </c>
      <c r="I217" s="236">
        <f>'DTC US&amp;CA - P&amp;L'!I185</f>
        <v>0</v>
      </c>
      <c r="J217" s="236">
        <f>'DTC US&amp;CA - P&amp;L'!J185</f>
        <v>0</v>
      </c>
      <c r="K217" s="236">
        <f>'DTC US&amp;CA - P&amp;L'!K185</f>
        <v>0</v>
      </c>
      <c r="L217" s="236">
        <f>'DTC US&amp;CA - P&amp;L'!L185</f>
        <v>0</v>
      </c>
      <c r="M217" s="236">
        <f>'DTC US&amp;CA - P&amp;L'!M185</f>
        <v>0</v>
      </c>
      <c r="N217" s="236">
        <f>'DTC US&amp;CA - P&amp;L'!N185</f>
        <v>0</v>
      </c>
      <c r="O217" s="236">
        <f>'DTC US&amp;CA - P&amp;L'!O185</f>
        <v>0</v>
      </c>
      <c r="P217" s="236">
        <f>'DTC US&amp;CA - P&amp;L'!P185</f>
        <v>0</v>
      </c>
      <c r="Q217" s="236">
        <f>'DTC US&amp;CA - P&amp;L'!Q185</f>
        <v>0</v>
      </c>
      <c r="R217" s="236">
        <f>'DTC US&amp;CA - P&amp;L'!R185</f>
        <v>0</v>
      </c>
      <c r="S217" s="236">
        <f>'DTC US&amp;CA - P&amp;L'!S185</f>
        <v>0</v>
      </c>
      <c r="T217" s="236">
        <f>'DTC US&amp;CA - P&amp;L'!T185</f>
        <v>0</v>
      </c>
      <c r="U217" s="236">
        <f>'DTC US&amp;CA - P&amp;L'!U185</f>
        <v>0</v>
      </c>
      <c r="V217" s="236">
        <f>'DTC US&amp;CA - P&amp;L'!V185</f>
        <v>0</v>
      </c>
      <c r="W217" s="236">
        <f>'DTC US&amp;CA - P&amp;L'!W185</f>
        <v>0</v>
      </c>
      <c r="X217" s="236">
        <f>'DTC US&amp;CA - P&amp;L'!X185</f>
        <v>0</v>
      </c>
      <c r="Y217" s="236">
        <f>'DTC US&amp;CA - P&amp;L'!Y185</f>
        <v>0</v>
      </c>
      <c r="Z217" s="236">
        <f>'DTC US&amp;CA - P&amp;L'!Z185</f>
        <v>0</v>
      </c>
      <c r="AA217" s="236">
        <f>'DTC US&amp;CA - P&amp;L'!AA185</f>
        <v>0</v>
      </c>
      <c r="AB217" s="236">
        <f>'DTC US&amp;CA - P&amp;L'!AB185</f>
        <v>0</v>
      </c>
      <c r="AC217" s="236">
        <f>'DTC US&amp;CA - P&amp;L'!AC185</f>
        <v>0</v>
      </c>
      <c r="AD217" s="236">
        <f>'DTC US&amp;CA - P&amp;L'!AD185</f>
        <v>0</v>
      </c>
      <c r="AE217" s="236">
        <f>'DTC US&amp;CA - P&amp;L'!AE185</f>
        <v>0</v>
      </c>
      <c r="AF217" s="236">
        <f>'DTC US&amp;CA - P&amp;L'!AF185</f>
        <v>0</v>
      </c>
      <c r="AG217" s="228">
        <f t="shared" si="74"/>
        <v>0</v>
      </c>
      <c r="AH217" s="229"/>
    </row>
    <row r="218" outlineLevel="1">
      <c r="A218" s="252" t="s">
        <v>425</v>
      </c>
      <c r="B218" s="236">
        <f>'DTC US&amp;CA - P&amp;L'!B186</f>
        <v>14</v>
      </c>
      <c r="C218" s="236">
        <f>'DTC US&amp;CA - P&amp;L'!C186</f>
        <v>9</v>
      </c>
      <c r="D218" s="236">
        <f>'DTC US&amp;CA - P&amp;L'!D186</f>
        <v>18</v>
      </c>
      <c r="E218" s="236">
        <f>'DTC US&amp;CA - P&amp;L'!E186</f>
        <v>10</v>
      </c>
      <c r="F218" s="236">
        <f>'DTC US&amp;CA - P&amp;L'!F186</f>
        <v>15</v>
      </c>
      <c r="G218" s="236">
        <f>'DTC US&amp;CA - P&amp;L'!G186</f>
        <v>14</v>
      </c>
      <c r="H218" s="236">
        <f>'DTC US&amp;CA - P&amp;L'!H186</f>
        <v>7</v>
      </c>
      <c r="I218" s="236">
        <f>'DTC US&amp;CA - P&amp;L'!I186</f>
        <v>7</v>
      </c>
      <c r="J218" s="236">
        <f>'DTC US&amp;CA - P&amp;L'!J186</f>
        <v>15</v>
      </c>
      <c r="K218" s="236">
        <f>'DTC US&amp;CA - P&amp;L'!K186</f>
        <v>15</v>
      </c>
      <c r="L218" s="236">
        <f>'DTC US&amp;CA - P&amp;L'!L186</f>
        <v>11</v>
      </c>
      <c r="M218" s="236">
        <f>'DTC US&amp;CA - P&amp;L'!M186</f>
        <v>18</v>
      </c>
      <c r="N218" s="236">
        <f>'DTC US&amp;CA - P&amp;L'!N186</f>
        <v>15</v>
      </c>
      <c r="O218" s="236">
        <f>'DTC US&amp;CA - P&amp;L'!O186</f>
        <v>17</v>
      </c>
      <c r="P218" s="236">
        <f>'DTC US&amp;CA - P&amp;L'!P186</f>
        <v>14</v>
      </c>
      <c r="Q218" s="236">
        <f>'DTC US&amp;CA - P&amp;L'!Q186</f>
        <v>14</v>
      </c>
      <c r="R218" s="236">
        <f>'DTC US&amp;CA - P&amp;L'!R186</f>
        <v>18</v>
      </c>
      <c r="S218" s="236">
        <f>'DTC US&amp;CA - P&amp;L'!S186</f>
        <v>17</v>
      </c>
      <c r="T218" s="236">
        <f>'DTC US&amp;CA - P&amp;L'!T186</f>
        <v>23</v>
      </c>
      <c r="U218" s="236">
        <f>'DTC US&amp;CA - P&amp;L'!U186</f>
        <v>25</v>
      </c>
      <c r="V218" s="236">
        <f>'DTC US&amp;CA - P&amp;L'!V186</f>
        <v>18</v>
      </c>
      <c r="W218" s="236">
        <f>'DTC US&amp;CA - P&amp;L'!W186</f>
        <v>42</v>
      </c>
      <c r="X218" s="236">
        <f>'DTC US&amp;CA - P&amp;L'!X186</f>
        <v>19</v>
      </c>
      <c r="Y218" s="236">
        <f>'DTC US&amp;CA - P&amp;L'!Y186</f>
        <v>22</v>
      </c>
      <c r="Z218" s="236">
        <f>'DTC US&amp;CA - P&amp;L'!Z186</f>
        <v>32</v>
      </c>
      <c r="AA218" s="236">
        <f>'DTC US&amp;CA - P&amp;L'!AA186</f>
        <v>30</v>
      </c>
      <c r="AB218" s="236">
        <f>'DTC US&amp;CA - P&amp;L'!AB186</f>
        <v>28</v>
      </c>
      <c r="AC218" s="236">
        <f>'DTC US&amp;CA - P&amp;L'!AC186</f>
        <v>24</v>
      </c>
      <c r="AD218" s="236">
        <f>'DTC US&amp;CA - P&amp;L'!AD186</f>
        <v>21</v>
      </c>
      <c r="AE218" s="236">
        <f>'DTC US&amp;CA - P&amp;L'!AE186</f>
        <v>22</v>
      </c>
      <c r="AF218" s="236">
        <f>'DTC US&amp;CA - P&amp;L'!AF186</f>
        <v>23</v>
      </c>
      <c r="AG218" s="228">
        <f t="shared" si="74"/>
        <v>577</v>
      </c>
      <c r="AH218" s="229"/>
    </row>
    <row r="219" outlineLevel="1">
      <c r="A219" s="252" t="s">
        <v>426</v>
      </c>
      <c r="B219" s="236">
        <f>'DTC US&amp;CA - P&amp;L'!B187</f>
        <v>0</v>
      </c>
      <c r="C219" s="236">
        <f>'DTC US&amp;CA - P&amp;L'!C187</f>
        <v>0</v>
      </c>
      <c r="D219" s="236">
        <f>'DTC US&amp;CA - P&amp;L'!D187</f>
        <v>0</v>
      </c>
      <c r="E219" s="236">
        <f>'DTC US&amp;CA - P&amp;L'!E187</f>
        <v>0</v>
      </c>
      <c r="F219" s="236">
        <f>'DTC US&amp;CA - P&amp;L'!F187</f>
        <v>0</v>
      </c>
      <c r="G219" s="236">
        <f>'DTC US&amp;CA - P&amp;L'!G187</f>
        <v>0</v>
      </c>
      <c r="H219" s="236">
        <f>'DTC US&amp;CA - P&amp;L'!H187</f>
        <v>0</v>
      </c>
      <c r="I219" s="236">
        <f>'DTC US&amp;CA - P&amp;L'!I187</f>
        <v>0</v>
      </c>
      <c r="J219" s="236">
        <f>'DTC US&amp;CA - P&amp;L'!J187</f>
        <v>0</v>
      </c>
      <c r="K219" s="236">
        <f>'DTC US&amp;CA - P&amp;L'!K187</f>
        <v>0</v>
      </c>
      <c r="L219" s="236">
        <f>'DTC US&amp;CA - P&amp;L'!L187</f>
        <v>0</v>
      </c>
      <c r="M219" s="236">
        <f>'DTC US&amp;CA - P&amp;L'!M187</f>
        <v>0</v>
      </c>
      <c r="N219" s="236">
        <f>'DTC US&amp;CA - P&amp;L'!N187</f>
        <v>0</v>
      </c>
      <c r="O219" s="236">
        <f>'DTC US&amp;CA - P&amp;L'!O187</f>
        <v>0</v>
      </c>
      <c r="P219" s="236">
        <f>'DTC US&amp;CA - P&amp;L'!P187</f>
        <v>0</v>
      </c>
      <c r="Q219" s="236">
        <f>'DTC US&amp;CA - P&amp;L'!Q187</f>
        <v>0</v>
      </c>
      <c r="R219" s="236">
        <f>'DTC US&amp;CA - P&amp;L'!R187</f>
        <v>0</v>
      </c>
      <c r="S219" s="236">
        <f>'DTC US&amp;CA - P&amp;L'!S187</f>
        <v>0</v>
      </c>
      <c r="T219" s="236">
        <f>'DTC US&amp;CA - P&amp;L'!T187</f>
        <v>0</v>
      </c>
      <c r="U219" s="236">
        <f>'DTC US&amp;CA - P&amp;L'!U187</f>
        <v>0</v>
      </c>
      <c r="V219" s="236">
        <f>'DTC US&amp;CA - P&amp;L'!V187</f>
        <v>0</v>
      </c>
      <c r="W219" s="236">
        <f>'DTC US&amp;CA - P&amp;L'!W187</f>
        <v>0</v>
      </c>
      <c r="X219" s="236">
        <f>'DTC US&amp;CA - P&amp;L'!X187</f>
        <v>0</v>
      </c>
      <c r="Y219" s="236">
        <f>'DTC US&amp;CA - P&amp;L'!Y187</f>
        <v>0</v>
      </c>
      <c r="Z219" s="236">
        <f>'DTC US&amp;CA - P&amp;L'!Z187</f>
        <v>0</v>
      </c>
      <c r="AA219" s="236">
        <f>'DTC US&amp;CA - P&amp;L'!AA187</f>
        <v>0</v>
      </c>
      <c r="AB219" s="236">
        <f>'DTC US&amp;CA - P&amp;L'!AB187</f>
        <v>0</v>
      </c>
      <c r="AC219" s="236">
        <f>'DTC US&amp;CA - P&amp;L'!AC187</f>
        <v>0</v>
      </c>
      <c r="AD219" s="236">
        <f>'DTC US&amp;CA - P&amp;L'!AD187</f>
        <v>0</v>
      </c>
      <c r="AE219" s="236">
        <f>'DTC US&amp;CA - P&amp;L'!AE187</f>
        <v>0</v>
      </c>
      <c r="AF219" s="236">
        <f>'DTC US&amp;CA - P&amp;L'!AF187</f>
        <v>0</v>
      </c>
      <c r="AG219" s="228">
        <f t="shared" si="74"/>
        <v>0</v>
      </c>
      <c r="AH219" s="229"/>
    </row>
    <row r="220" outlineLevel="1">
      <c r="A220" s="254" t="s">
        <v>427</v>
      </c>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6"/>
      <c r="Y220" s="236"/>
      <c r="Z220" s="236"/>
      <c r="AA220" s="236"/>
      <c r="AB220" s="236"/>
      <c r="AC220" s="236"/>
      <c r="AD220" s="236"/>
      <c r="AE220" s="236"/>
      <c r="AF220" s="236"/>
      <c r="AG220" s="228">
        <f t="shared" si="74"/>
        <v>0</v>
      </c>
      <c r="AH220" s="229"/>
    </row>
    <row r="221">
      <c r="A221" s="252" t="s">
        <v>428</v>
      </c>
      <c r="B221" s="253"/>
      <c r="C221" s="253"/>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c r="AA221" s="253"/>
      <c r="AB221" s="253"/>
      <c r="AC221" s="253"/>
      <c r="AD221" s="253"/>
      <c r="AE221" s="253"/>
      <c r="AF221" s="253"/>
      <c r="AG221" s="228"/>
      <c r="AH221" s="229"/>
    </row>
    <row r="222" outlineLevel="1">
      <c r="A222" s="252" t="s">
        <v>429</v>
      </c>
      <c r="B222" s="255">
        <f>'DTC EU - P&amp;L'!B176</f>
        <v>0</v>
      </c>
      <c r="C222" s="255">
        <f>'DTC EU - P&amp;L'!C176</f>
        <v>0</v>
      </c>
      <c r="D222" s="255">
        <f>'DTC EU - P&amp;L'!D176</f>
        <v>0</v>
      </c>
      <c r="E222" s="255">
        <f>'DTC EU - P&amp;L'!E176</f>
        <v>0</v>
      </c>
      <c r="F222" s="255">
        <f>'DTC EU - P&amp;L'!F176</f>
        <v>0</v>
      </c>
      <c r="G222" s="255">
        <f>'DTC EU - P&amp;L'!G176</f>
        <v>0</v>
      </c>
      <c r="H222" s="255">
        <f>'DTC EU - P&amp;L'!H176</f>
        <v>0</v>
      </c>
      <c r="I222" s="255">
        <f>'DTC EU - P&amp;L'!I176</f>
        <v>0</v>
      </c>
      <c r="J222" s="255">
        <f>'DTC EU - P&amp;L'!J176</f>
        <v>0</v>
      </c>
      <c r="K222" s="255">
        <f>'DTC EU - P&amp;L'!K176</f>
        <v>0</v>
      </c>
      <c r="L222" s="255">
        <f>'DTC EU - P&amp;L'!L176</f>
        <v>0</v>
      </c>
      <c r="M222" s="255">
        <f>'DTC EU - P&amp;L'!M176</f>
        <v>0</v>
      </c>
      <c r="N222" s="255">
        <f>'DTC EU - P&amp;L'!N176</f>
        <v>0</v>
      </c>
      <c r="O222" s="255">
        <f>'DTC EU - P&amp;L'!O176</f>
        <v>0</v>
      </c>
      <c r="P222" s="255">
        <f>'DTC EU - P&amp;L'!P176</f>
        <v>0</v>
      </c>
      <c r="Q222" s="255">
        <f>'DTC EU - P&amp;L'!Q176</f>
        <v>0</v>
      </c>
      <c r="R222" s="255">
        <f>'DTC EU - P&amp;L'!R176</f>
        <v>0</v>
      </c>
      <c r="S222" s="255">
        <f>'DTC EU - P&amp;L'!S176</f>
        <v>0</v>
      </c>
      <c r="T222" s="255">
        <f>'DTC EU - P&amp;L'!T176</f>
        <v>0</v>
      </c>
      <c r="U222" s="255">
        <f>'DTC EU - P&amp;L'!U176</f>
        <v>0</v>
      </c>
      <c r="V222" s="255">
        <f>'DTC EU - P&amp;L'!V176</f>
        <v>0</v>
      </c>
      <c r="W222" s="255">
        <f>'DTC EU - P&amp;L'!W176</f>
        <v>0</v>
      </c>
      <c r="X222" s="255">
        <f>'DTC EU - P&amp;L'!X176</f>
        <v>0</v>
      </c>
      <c r="Y222" s="255">
        <f>'DTC EU - P&amp;L'!Y176</f>
        <v>0</v>
      </c>
      <c r="Z222" s="255">
        <f>'DTC EU - P&amp;L'!Z176</f>
        <v>0</v>
      </c>
      <c r="AA222" s="255">
        <f>'DTC EU - P&amp;L'!AA176</f>
        <v>0</v>
      </c>
      <c r="AB222" s="255">
        <f>'DTC EU - P&amp;L'!AB176</f>
        <v>0</v>
      </c>
      <c r="AC222" s="255">
        <f>'DTC EU - P&amp;L'!AC176</f>
        <v>0</v>
      </c>
      <c r="AD222" s="255">
        <f>'DTC EU - P&amp;L'!AD176</f>
        <v>0</v>
      </c>
      <c r="AE222" s="255">
        <f>'DTC EU - P&amp;L'!AE176</f>
        <v>0</v>
      </c>
      <c r="AF222" s="255">
        <f>'DTC EU - P&amp;L'!AF176</f>
        <v>0</v>
      </c>
      <c r="AG222" s="228">
        <f t="shared" ref="AG222:AG231" si="75">SUM(B222:AF222)</f>
        <v>0</v>
      </c>
      <c r="AH222" s="229"/>
    </row>
    <row r="223" outlineLevel="1">
      <c r="A223" s="252" t="s">
        <v>430</v>
      </c>
      <c r="B223" s="255">
        <f>'DTC EU - P&amp;L'!B177</f>
        <v>0</v>
      </c>
      <c r="C223" s="255">
        <f>'DTC EU - P&amp;L'!C177</f>
        <v>0</v>
      </c>
      <c r="D223" s="255">
        <f>'DTC EU - P&amp;L'!D177</f>
        <v>0</v>
      </c>
      <c r="E223" s="255">
        <f>'DTC EU - P&amp;L'!E177</f>
        <v>0</v>
      </c>
      <c r="F223" s="255">
        <f>'DTC EU - P&amp;L'!F177</f>
        <v>0</v>
      </c>
      <c r="G223" s="255">
        <f>'DTC EU - P&amp;L'!G177</f>
        <v>0</v>
      </c>
      <c r="H223" s="255">
        <f>'DTC EU - P&amp;L'!H177</f>
        <v>0</v>
      </c>
      <c r="I223" s="255">
        <f>'DTC EU - P&amp;L'!I177</f>
        <v>0</v>
      </c>
      <c r="J223" s="255">
        <f>'DTC EU - P&amp;L'!J177</f>
        <v>0</v>
      </c>
      <c r="K223" s="255">
        <f>'DTC EU - P&amp;L'!K177</f>
        <v>0</v>
      </c>
      <c r="L223" s="255">
        <f>'DTC EU - P&amp;L'!L177</f>
        <v>0</v>
      </c>
      <c r="M223" s="255">
        <f>'DTC EU - P&amp;L'!M177</f>
        <v>0</v>
      </c>
      <c r="N223" s="255">
        <f>'DTC EU - P&amp;L'!N177</f>
        <v>0</v>
      </c>
      <c r="O223" s="255">
        <f>'DTC EU - P&amp;L'!O177</f>
        <v>0</v>
      </c>
      <c r="P223" s="255">
        <f>'DTC EU - P&amp;L'!P177</f>
        <v>0</v>
      </c>
      <c r="Q223" s="255">
        <f>'DTC EU - P&amp;L'!Q177</f>
        <v>0</v>
      </c>
      <c r="R223" s="255">
        <f>'DTC EU - P&amp;L'!R177</f>
        <v>0</v>
      </c>
      <c r="S223" s="255">
        <f>'DTC EU - P&amp;L'!S177</f>
        <v>0</v>
      </c>
      <c r="T223" s="255">
        <f>'DTC EU - P&amp;L'!T177</f>
        <v>0</v>
      </c>
      <c r="U223" s="255">
        <f>'DTC EU - P&amp;L'!U177</f>
        <v>0</v>
      </c>
      <c r="V223" s="255">
        <f>'DTC EU - P&amp;L'!V177</f>
        <v>0</v>
      </c>
      <c r="W223" s="255">
        <f>'DTC EU - P&amp;L'!W177</f>
        <v>0</v>
      </c>
      <c r="X223" s="255">
        <f>'DTC EU - P&amp;L'!X177</f>
        <v>0</v>
      </c>
      <c r="Y223" s="255">
        <f>'DTC EU - P&amp;L'!Y177</f>
        <v>0</v>
      </c>
      <c r="Z223" s="255">
        <f>'DTC EU - P&amp;L'!Z177</f>
        <v>0</v>
      </c>
      <c r="AA223" s="255">
        <f>'DTC EU - P&amp;L'!AA177</f>
        <v>0</v>
      </c>
      <c r="AB223" s="255">
        <f>'DTC EU - P&amp;L'!AB177</f>
        <v>0</v>
      </c>
      <c r="AC223" s="255">
        <f>'DTC EU - P&amp;L'!AC177</f>
        <v>0</v>
      </c>
      <c r="AD223" s="255">
        <f>'DTC EU - P&amp;L'!AD177</f>
        <v>0</v>
      </c>
      <c r="AE223" s="255">
        <f>'DTC EU - P&amp;L'!AE177</f>
        <v>0</v>
      </c>
      <c r="AF223" s="255">
        <f>'DTC EU - P&amp;L'!AF177</f>
        <v>0</v>
      </c>
      <c r="AG223" s="228">
        <f t="shared" si="75"/>
        <v>0</v>
      </c>
      <c r="AH223" s="229"/>
    </row>
    <row r="224" outlineLevel="1">
      <c r="A224" s="252" t="s">
        <v>431</v>
      </c>
      <c r="B224" s="255">
        <f>'DTC EU - P&amp;L'!B178</f>
        <v>0</v>
      </c>
      <c r="C224" s="255">
        <f>'DTC EU - P&amp;L'!C178</f>
        <v>0</v>
      </c>
      <c r="D224" s="255">
        <f>'DTC EU - P&amp;L'!D178</f>
        <v>0</v>
      </c>
      <c r="E224" s="255">
        <f>'DTC EU - P&amp;L'!E178</f>
        <v>0</v>
      </c>
      <c r="F224" s="255">
        <f>'DTC EU - P&amp;L'!F178</f>
        <v>0</v>
      </c>
      <c r="G224" s="255">
        <f>'DTC EU - P&amp;L'!G178</f>
        <v>0</v>
      </c>
      <c r="H224" s="255">
        <f>'DTC EU - P&amp;L'!H178</f>
        <v>0</v>
      </c>
      <c r="I224" s="255">
        <f>'DTC EU - P&amp;L'!I178</f>
        <v>0</v>
      </c>
      <c r="J224" s="255">
        <f>'DTC EU - P&amp;L'!J178</f>
        <v>0</v>
      </c>
      <c r="K224" s="255">
        <f>'DTC EU - P&amp;L'!K178</f>
        <v>0</v>
      </c>
      <c r="L224" s="255">
        <f>'DTC EU - P&amp;L'!L178</f>
        <v>0</v>
      </c>
      <c r="M224" s="255">
        <f>'DTC EU - P&amp;L'!M178</f>
        <v>0</v>
      </c>
      <c r="N224" s="255">
        <f>'DTC EU - P&amp;L'!N178</f>
        <v>0</v>
      </c>
      <c r="O224" s="255">
        <f>'DTC EU - P&amp;L'!O178</f>
        <v>0</v>
      </c>
      <c r="P224" s="255">
        <f>'DTC EU - P&amp;L'!P178</f>
        <v>0</v>
      </c>
      <c r="Q224" s="255">
        <f>'DTC EU - P&amp;L'!Q178</f>
        <v>0</v>
      </c>
      <c r="R224" s="255">
        <f>'DTC EU - P&amp;L'!R178</f>
        <v>0</v>
      </c>
      <c r="S224" s="255">
        <f>'DTC EU - P&amp;L'!S178</f>
        <v>0</v>
      </c>
      <c r="T224" s="255">
        <f>'DTC EU - P&amp;L'!T178</f>
        <v>0</v>
      </c>
      <c r="U224" s="255">
        <f>'DTC EU - P&amp;L'!U178</f>
        <v>0</v>
      </c>
      <c r="V224" s="255">
        <f>'DTC EU - P&amp;L'!V178</f>
        <v>0</v>
      </c>
      <c r="W224" s="255">
        <f>'DTC EU - P&amp;L'!W178</f>
        <v>0</v>
      </c>
      <c r="X224" s="255">
        <f>'DTC EU - P&amp;L'!X178</f>
        <v>0</v>
      </c>
      <c r="Y224" s="255">
        <f>'DTC EU - P&amp;L'!Y178</f>
        <v>0</v>
      </c>
      <c r="Z224" s="255">
        <f>'DTC EU - P&amp;L'!Z178</f>
        <v>0</v>
      </c>
      <c r="AA224" s="255">
        <f>'DTC EU - P&amp;L'!AA178</f>
        <v>0</v>
      </c>
      <c r="AB224" s="255">
        <f>'DTC EU - P&amp;L'!AB178</f>
        <v>0</v>
      </c>
      <c r="AC224" s="255">
        <f>'DTC EU - P&amp;L'!AC178</f>
        <v>0</v>
      </c>
      <c r="AD224" s="255">
        <f>'DTC EU - P&amp;L'!AD178</f>
        <v>0</v>
      </c>
      <c r="AE224" s="255">
        <f>'DTC EU - P&amp;L'!AE178</f>
        <v>0</v>
      </c>
      <c r="AF224" s="255">
        <f>'DTC EU - P&amp;L'!AF178</f>
        <v>0</v>
      </c>
      <c r="AG224" s="228">
        <f t="shared" si="75"/>
        <v>0</v>
      </c>
      <c r="AH224" s="229"/>
    </row>
    <row r="225" outlineLevel="1">
      <c r="A225" s="252" t="s">
        <v>432</v>
      </c>
      <c r="B225" s="255">
        <f>'DTC EU - P&amp;L'!B179</f>
        <v>0</v>
      </c>
      <c r="C225" s="255">
        <f>'DTC EU - P&amp;L'!C179</f>
        <v>0</v>
      </c>
      <c r="D225" s="255">
        <f>'DTC EU - P&amp;L'!D179</f>
        <v>0</v>
      </c>
      <c r="E225" s="255">
        <f>'DTC EU - P&amp;L'!E179</f>
        <v>0</v>
      </c>
      <c r="F225" s="255">
        <f>'DTC EU - P&amp;L'!F179</f>
        <v>0</v>
      </c>
      <c r="G225" s="255">
        <f>'DTC EU - P&amp;L'!G179</f>
        <v>0</v>
      </c>
      <c r="H225" s="255">
        <f>'DTC EU - P&amp;L'!H179</f>
        <v>0</v>
      </c>
      <c r="I225" s="255">
        <f>'DTC EU - P&amp;L'!I179</f>
        <v>0</v>
      </c>
      <c r="J225" s="255">
        <f>'DTC EU - P&amp;L'!J179</f>
        <v>0</v>
      </c>
      <c r="K225" s="255">
        <f>'DTC EU - P&amp;L'!K179</f>
        <v>0</v>
      </c>
      <c r="L225" s="255">
        <f>'DTC EU - P&amp;L'!L179</f>
        <v>0</v>
      </c>
      <c r="M225" s="255">
        <f>'DTC EU - P&amp;L'!M179</f>
        <v>0</v>
      </c>
      <c r="N225" s="255">
        <f>'DTC EU - P&amp;L'!N179</f>
        <v>0</v>
      </c>
      <c r="O225" s="255">
        <f>'DTC EU - P&amp;L'!O179</f>
        <v>0</v>
      </c>
      <c r="P225" s="255">
        <f>'DTC EU - P&amp;L'!P179</f>
        <v>0</v>
      </c>
      <c r="Q225" s="255">
        <f>'DTC EU - P&amp;L'!Q179</f>
        <v>0</v>
      </c>
      <c r="R225" s="255">
        <f>'DTC EU - P&amp;L'!R179</f>
        <v>0</v>
      </c>
      <c r="S225" s="255">
        <f>'DTC EU - P&amp;L'!S179</f>
        <v>0</v>
      </c>
      <c r="T225" s="255">
        <f>'DTC EU - P&amp;L'!T179</f>
        <v>0</v>
      </c>
      <c r="U225" s="255">
        <f>'DTC EU - P&amp;L'!U179</f>
        <v>0</v>
      </c>
      <c r="V225" s="255">
        <f>'DTC EU - P&amp;L'!V179</f>
        <v>0</v>
      </c>
      <c r="W225" s="255">
        <f>'DTC EU - P&amp;L'!W179</f>
        <v>0</v>
      </c>
      <c r="X225" s="255">
        <f>'DTC EU - P&amp;L'!X179</f>
        <v>0</v>
      </c>
      <c r="Y225" s="255">
        <f>'DTC EU - P&amp;L'!Y179</f>
        <v>0</v>
      </c>
      <c r="Z225" s="255">
        <f>'DTC EU - P&amp;L'!Z179</f>
        <v>0</v>
      </c>
      <c r="AA225" s="255">
        <f>'DTC EU - P&amp;L'!AA179</f>
        <v>0</v>
      </c>
      <c r="AB225" s="255">
        <f>'DTC EU - P&amp;L'!AB179</f>
        <v>0</v>
      </c>
      <c r="AC225" s="255">
        <f>'DTC EU - P&amp;L'!AC179</f>
        <v>0</v>
      </c>
      <c r="AD225" s="255">
        <f>'DTC EU - P&amp;L'!AD179</f>
        <v>0</v>
      </c>
      <c r="AE225" s="255">
        <f>'DTC EU - P&amp;L'!AE179</f>
        <v>0</v>
      </c>
      <c r="AF225" s="255">
        <f>'DTC EU - P&amp;L'!AF179</f>
        <v>0</v>
      </c>
      <c r="AG225" s="228">
        <f t="shared" si="75"/>
        <v>0</v>
      </c>
      <c r="AH225" s="229"/>
    </row>
    <row r="226" outlineLevel="1">
      <c r="A226" s="254" t="s">
        <v>433</v>
      </c>
      <c r="B226" s="255">
        <f>'DTC EU - P&amp;L'!B180</f>
        <v>0</v>
      </c>
      <c r="C226" s="255">
        <f>'DTC EU - P&amp;L'!C180</f>
        <v>0</v>
      </c>
      <c r="D226" s="255">
        <f>'DTC EU - P&amp;L'!D180</f>
        <v>0</v>
      </c>
      <c r="E226" s="255">
        <f>'DTC EU - P&amp;L'!E180</f>
        <v>0</v>
      </c>
      <c r="F226" s="255">
        <f>'DTC EU - P&amp;L'!F180</f>
        <v>0</v>
      </c>
      <c r="G226" s="255">
        <f>'DTC EU - P&amp;L'!G180</f>
        <v>0</v>
      </c>
      <c r="H226" s="255">
        <f>'DTC EU - P&amp;L'!H180</f>
        <v>0</v>
      </c>
      <c r="I226" s="255">
        <f>'DTC EU - P&amp;L'!I180</f>
        <v>0</v>
      </c>
      <c r="J226" s="255">
        <f>'DTC EU - P&amp;L'!J180</f>
        <v>0</v>
      </c>
      <c r="K226" s="255">
        <f>'DTC EU - P&amp;L'!K180</f>
        <v>0</v>
      </c>
      <c r="L226" s="255">
        <f>'DTC EU - P&amp;L'!L180</f>
        <v>0</v>
      </c>
      <c r="M226" s="255">
        <f>'DTC EU - P&amp;L'!M180</f>
        <v>0</v>
      </c>
      <c r="N226" s="255">
        <f>'DTC EU - P&amp;L'!N180</f>
        <v>0</v>
      </c>
      <c r="O226" s="255">
        <f>'DTC EU - P&amp;L'!O180</f>
        <v>0</v>
      </c>
      <c r="P226" s="255">
        <f>'DTC EU - P&amp;L'!P180</f>
        <v>0</v>
      </c>
      <c r="Q226" s="255">
        <f>'DTC EU - P&amp;L'!Q180</f>
        <v>0</v>
      </c>
      <c r="R226" s="255">
        <f>'DTC EU - P&amp;L'!R180</f>
        <v>0</v>
      </c>
      <c r="S226" s="255">
        <f>'DTC EU - P&amp;L'!S180</f>
        <v>0</v>
      </c>
      <c r="T226" s="255">
        <f>'DTC EU - P&amp;L'!T180</f>
        <v>0</v>
      </c>
      <c r="U226" s="255">
        <f>'DTC EU - P&amp;L'!U180</f>
        <v>0</v>
      </c>
      <c r="V226" s="255">
        <f>'DTC EU - P&amp;L'!V180</f>
        <v>0</v>
      </c>
      <c r="W226" s="255">
        <f>'DTC EU - P&amp;L'!W180</f>
        <v>0</v>
      </c>
      <c r="X226" s="255">
        <f>'DTC EU - P&amp;L'!X180</f>
        <v>0</v>
      </c>
      <c r="Y226" s="255">
        <f>'DTC EU - P&amp;L'!Y180</f>
        <v>0</v>
      </c>
      <c r="Z226" s="255">
        <f>'DTC EU - P&amp;L'!Z180</f>
        <v>0</v>
      </c>
      <c r="AA226" s="255">
        <f>'DTC EU - P&amp;L'!AA180</f>
        <v>0</v>
      </c>
      <c r="AB226" s="255">
        <f>'DTC EU - P&amp;L'!AB180</f>
        <v>0</v>
      </c>
      <c r="AC226" s="255">
        <f>'DTC EU - P&amp;L'!AC180</f>
        <v>0</v>
      </c>
      <c r="AD226" s="255">
        <f>'DTC EU - P&amp;L'!AD180</f>
        <v>0</v>
      </c>
      <c r="AE226" s="255">
        <f>'DTC EU - P&amp;L'!AE180</f>
        <v>0</v>
      </c>
      <c r="AF226" s="255">
        <f>'DTC EU - P&amp;L'!AF180</f>
        <v>0</v>
      </c>
      <c r="AG226" s="228">
        <f t="shared" si="75"/>
        <v>0</v>
      </c>
      <c r="AH226" s="229"/>
    </row>
    <row r="227" outlineLevel="1">
      <c r="A227" s="254" t="s">
        <v>434</v>
      </c>
      <c r="B227" s="255">
        <f>'DTC EU - P&amp;L'!B181</f>
        <v>0</v>
      </c>
      <c r="C227" s="255">
        <f>'DTC EU - P&amp;L'!C181</f>
        <v>0</v>
      </c>
      <c r="D227" s="255">
        <f>'DTC EU - P&amp;L'!D181</f>
        <v>0</v>
      </c>
      <c r="E227" s="255">
        <f>'DTC EU - P&amp;L'!E181</f>
        <v>0</v>
      </c>
      <c r="F227" s="255">
        <f>'DTC EU - P&amp;L'!F181</f>
        <v>0</v>
      </c>
      <c r="G227" s="255">
        <f>'DTC EU - P&amp;L'!G181</f>
        <v>0</v>
      </c>
      <c r="H227" s="255">
        <f>'DTC EU - P&amp;L'!H181</f>
        <v>0</v>
      </c>
      <c r="I227" s="255">
        <f>'DTC EU - P&amp;L'!I181</f>
        <v>0</v>
      </c>
      <c r="J227" s="255">
        <f>'DTC EU - P&amp;L'!J181</f>
        <v>0</v>
      </c>
      <c r="K227" s="255">
        <f>'DTC EU - P&amp;L'!K181</f>
        <v>0</v>
      </c>
      <c r="L227" s="255">
        <f>'DTC EU - P&amp;L'!L181</f>
        <v>0</v>
      </c>
      <c r="M227" s="255">
        <f>'DTC EU - P&amp;L'!M181</f>
        <v>0</v>
      </c>
      <c r="N227" s="255">
        <f>'DTC EU - P&amp;L'!N181</f>
        <v>0</v>
      </c>
      <c r="O227" s="255">
        <f>'DTC EU - P&amp;L'!O181</f>
        <v>0</v>
      </c>
      <c r="P227" s="255">
        <f>'DTC EU - P&amp;L'!P181</f>
        <v>0</v>
      </c>
      <c r="Q227" s="255">
        <f>'DTC EU - P&amp;L'!Q181</f>
        <v>0</v>
      </c>
      <c r="R227" s="255">
        <f>'DTC EU - P&amp;L'!R181</f>
        <v>0</v>
      </c>
      <c r="S227" s="255">
        <f>'DTC EU - P&amp;L'!S181</f>
        <v>0</v>
      </c>
      <c r="T227" s="255">
        <f>'DTC EU - P&amp;L'!T181</f>
        <v>0</v>
      </c>
      <c r="U227" s="255">
        <f>'DTC EU - P&amp;L'!U181</f>
        <v>0</v>
      </c>
      <c r="V227" s="255">
        <f>'DTC EU - P&amp;L'!V181</f>
        <v>0</v>
      </c>
      <c r="W227" s="255">
        <f>'DTC EU - P&amp;L'!W181</f>
        <v>0</v>
      </c>
      <c r="X227" s="255">
        <f>'DTC EU - P&amp;L'!X181</f>
        <v>0</v>
      </c>
      <c r="Y227" s="255">
        <f>'DTC EU - P&amp;L'!Y181</f>
        <v>0</v>
      </c>
      <c r="Z227" s="255">
        <f>'DTC EU - P&amp;L'!Z181</f>
        <v>0</v>
      </c>
      <c r="AA227" s="255">
        <f>'DTC EU - P&amp;L'!AA181</f>
        <v>0</v>
      </c>
      <c r="AB227" s="255">
        <f>'DTC EU - P&amp;L'!AB181</f>
        <v>0</v>
      </c>
      <c r="AC227" s="255">
        <f>'DTC EU - P&amp;L'!AC181</f>
        <v>0</v>
      </c>
      <c r="AD227" s="255">
        <f>'DTC EU - P&amp;L'!AD181</f>
        <v>0</v>
      </c>
      <c r="AE227" s="255">
        <f>'DTC EU - P&amp;L'!AE181</f>
        <v>0</v>
      </c>
      <c r="AF227" s="255">
        <f>'DTC EU - P&amp;L'!AF181</f>
        <v>0</v>
      </c>
      <c r="AG227" s="228">
        <f t="shared" si="75"/>
        <v>0</v>
      </c>
      <c r="AH227" s="229"/>
    </row>
    <row r="228" outlineLevel="1">
      <c r="A228" s="252" t="s">
        <v>435</v>
      </c>
      <c r="B228" s="255">
        <f>'DTC EU - P&amp;L'!B182</f>
        <v>1</v>
      </c>
      <c r="C228" s="255">
        <f>'DTC EU - P&amp;L'!C182</f>
        <v>1</v>
      </c>
      <c r="D228" s="255">
        <f>'DTC EU - P&amp;L'!D182</f>
        <v>0</v>
      </c>
      <c r="E228" s="255">
        <f>'DTC EU - P&amp;L'!E182</f>
        <v>1</v>
      </c>
      <c r="F228" s="255">
        <f>'DTC EU - P&amp;L'!F182</f>
        <v>1</v>
      </c>
      <c r="G228" s="255">
        <f>'DTC EU - P&amp;L'!G182</f>
        <v>0</v>
      </c>
      <c r="H228" s="255">
        <f>'DTC EU - P&amp;L'!H182</f>
        <v>0</v>
      </c>
      <c r="I228" s="255">
        <f>'DTC EU - P&amp;L'!I182</f>
        <v>1</v>
      </c>
      <c r="J228" s="255">
        <f>'DTC EU - P&amp;L'!J182</f>
        <v>1</v>
      </c>
      <c r="K228" s="255">
        <f>'DTC EU - P&amp;L'!K182</f>
        <v>0</v>
      </c>
      <c r="L228" s="255">
        <f>'DTC EU - P&amp;L'!L182</f>
        <v>0</v>
      </c>
      <c r="M228" s="255">
        <f>'DTC EU - P&amp;L'!M182</f>
        <v>0</v>
      </c>
      <c r="N228" s="255">
        <f>'DTC EU - P&amp;L'!N182</f>
        <v>1</v>
      </c>
      <c r="O228" s="255">
        <f>'DTC EU - P&amp;L'!O182</f>
        <v>0</v>
      </c>
      <c r="P228" s="255">
        <f>'DTC EU - P&amp;L'!P182</f>
        <v>0</v>
      </c>
      <c r="Q228" s="255">
        <f>'DTC EU - P&amp;L'!Q182</f>
        <v>1</v>
      </c>
      <c r="R228" s="255">
        <f>'DTC EU - P&amp;L'!R182</f>
        <v>0</v>
      </c>
      <c r="S228" s="255">
        <f>'DTC EU - P&amp;L'!S182</f>
        <v>2</v>
      </c>
      <c r="T228" s="255">
        <f>'DTC EU - P&amp;L'!T182</f>
        <v>1</v>
      </c>
      <c r="U228" s="255">
        <f>'DTC EU - P&amp;L'!U182</f>
        <v>1</v>
      </c>
      <c r="V228" s="255">
        <f>'DTC EU - P&amp;L'!V182</f>
        <v>0</v>
      </c>
      <c r="W228" s="255">
        <f>'DTC EU - P&amp;L'!W182</f>
        <v>1</v>
      </c>
      <c r="X228" s="255">
        <f>'DTC EU - P&amp;L'!X182</f>
        <v>0</v>
      </c>
      <c r="Y228" s="255">
        <f>'DTC EU - P&amp;L'!Y182</f>
        <v>0</v>
      </c>
      <c r="Z228" s="255">
        <f>'DTC EU - P&amp;L'!Z182</f>
        <v>0</v>
      </c>
      <c r="AA228" s="255">
        <f>'DTC EU - P&amp;L'!AA182</f>
        <v>0</v>
      </c>
      <c r="AB228" s="255">
        <f>'DTC EU - P&amp;L'!AB182</f>
        <v>1</v>
      </c>
      <c r="AC228" s="255">
        <f>'DTC EU - P&amp;L'!AC182</f>
        <v>1</v>
      </c>
      <c r="AD228" s="255">
        <f>'DTC EU - P&amp;L'!AD182</f>
        <v>0</v>
      </c>
      <c r="AE228" s="255">
        <f>'DTC EU - P&amp;L'!AE182</f>
        <v>0</v>
      </c>
      <c r="AF228" s="255">
        <f>'DTC EU - P&amp;L'!AF182</f>
        <v>0</v>
      </c>
      <c r="AG228" s="228">
        <f t="shared" si="75"/>
        <v>15</v>
      </c>
      <c r="AH228" s="229"/>
    </row>
    <row r="229" outlineLevel="1">
      <c r="A229" s="252" t="s">
        <v>436</v>
      </c>
      <c r="B229" s="255">
        <f>'DTC EU - P&amp;L'!B183</f>
        <v>0</v>
      </c>
      <c r="C229" s="255">
        <f>'DTC EU - P&amp;L'!C183</f>
        <v>0</v>
      </c>
      <c r="D229" s="255">
        <f>'DTC EU - P&amp;L'!D183</f>
        <v>0</v>
      </c>
      <c r="E229" s="255">
        <f>'DTC EU - P&amp;L'!E183</f>
        <v>0</v>
      </c>
      <c r="F229" s="255">
        <f>'DTC EU - P&amp;L'!F183</f>
        <v>0</v>
      </c>
      <c r="G229" s="255">
        <f>'DTC EU - P&amp;L'!G183</f>
        <v>0</v>
      </c>
      <c r="H229" s="255">
        <f>'DTC EU - P&amp;L'!H183</f>
        <v>0</v>
      </c>
      <c r="I229" s="255">
        <f>'DTC EU - P&amp;L'!I183</f>
        <v>0</v>
      </c>
      <c r="J229" s="255">
        <f>'DTC EU - P&amp;L'!J183</f>
        <v>0</v>
      </c>
      <c r="K229" s="255">
        <f>'DTC EU - P&amp;L'!K183</f>
        <v>0</v>
      </c>
      <c r="L229" s="255">
        <f>'DTC EU - P&amp;L'!L183</f>
        <v>0</v>
      </c>
      <c r="M229" s="255">
        <f>'DTC EU - P&amp;L'!M183</f>
        <v>0</v>
      </c>
      <c r="N229" s="255">
        <f>'DTC EU - P&amp;L'!N183</f>
        <v>0</v>
      </c>
      <c r="O229" s="255">
        <f>'DTC EU - P&amp;L'!O183</f>
        <v>0</v>
      </c>
      <c r="P229" s="255">
        <f>'DTC EU - P&amp;L'!P183</f>
        <v>0</v>
      </c>
      <c r="Q229" s="255">
        <f>'DTC EU - P&amp;L'!Q183</f>
        <v>0</v>
      </c>
      <c r="R229" s="255">
        <f>'DTC EU - P&amp;L'!R183</f>
        <v>0</v>
      </c>
      <c r="S229" s="255">
        <f>'DTC EU - P&amp;L'!S183</f>
        <v>0</v>
      </c>
      <c r="T229" s="255">
        <f>'DTC EU - P&amp;L'!T183</f>
        <v>0</v>
      </c>
      <c r="U229" s="255">
        <f>'DTC EU - P&amp;L'!U183</f>
        <v>0</v>
      </c>
      <c r="V229" s="255">
        <f>'DTC EU - P&amp;L'!V183</f>
        <v>0</v>
      </c>
      <c r="W229" s="255">
        <f>'DTC EU - P&amp;L'!W183</f>
        <v>0</v>
      </c>
      <c r="X229" s="255">
        <f>'DTC EU - P&amp;L'!X183</f>
        <v>0</v>
      </c>
      <c r="Y229" s="255">
        <f>'DTC EU - P&amp;L'!Y183</f>
        <v>0</v>
      </c>
      <c r="Z229" s="255">
        <f>'DTC EU - P&amp;L'!Z183</f>
        <v>0</v>
      </c>
      <c r="AA229" s="255">
        <f>'DTC EU - P&amp;L'!AA183</f>
        <v>0</v>
      </c>
      <c r="AB229" s="255">
        <f>'DTC EU - P&amp;L'!AB183</f>
        <v>0</v>
      </c>
      <c r="AC229" s="255">
        <f>'DTC EU - P&amp;L'!AC183</f>
        <v>0</v>
      </c>
      <c r="AD229" s="255">
        <f>'DTC EU - P&amp;L'!AD183</f>
        <v>0</v>
      </c>
      <c r="AE229" s="255">
        <f>'DTC EU - P&amp;L'!AE183</f>
        <v>0</v>
      </c>
      <c r="AF229" s="255">
        <f>'DTC EU - P&amp;L'!AF183</f>
        <v>0</v>
      </c>
      <c r="AG229" s="228">
        <f t="shared" si="75"/>
        <v>0</v>
      </c>
      <c r="AH229" s="229"/>
    </row>
    <row r="230" outlineLevel="1">
      <c r="A230" s="252" t="s">
        <v>437</v>
      </c>
      <c r="B230" s="255">
        <f>'DTC EU - P&amp;L'!B184</f>
        <v>1</v>
      </c>
      <c r="C230" s="255">
        <f>'DTC EU - P&amp;L'!C184</f>
        <v>1</v>
      </c>
      <c r="D230" s="255">
        <f>'DTC EU - P&amp;L'!D184</f>
        <v>1</v>
      </c>
      <c r="E230" s="255">
        <f>'DTC EU - P&amp;L'!E184</f>
        <v>0</v>
      </c>
      <c r="F230" s="255">
        <f>'DTC EU - P&amp;L'!F184</f>
        <v>2</v>
      </c>
      <c r="G230" s="255">
        <f>'DTC EU - P&amp;L'!G184</f>
        <v>0</v>
      </c>
      <c r="H230" s="255">
        <f>'DTC EU - P&amp;L'!H184</f>
        <v>1</v>
      </c>
      <c r="I230" s="255">
        <f>'DTC EU - P&amp;L'!I184</f>
        <v>2</v>
      </c>
      <c r="J230" s="255">
        <f>'DTC EU - P&amp;L'!J184</f>
        <v>3</v>
      </c>
      <c r="K230" s="255">
        <f>'DTC EU - P&amp;L'!K184</f>
        <v>0</v>
      </c>
      <c r="L230" s="255">
        <f>'DTC EU - P&amp;L'!L184</f>
        <v>1</v>
      </c>
      <c r="M230" s="255">
        <f>'DTC EU - P&amp;L'!M184</f>
        <v>1</v>
      </c>
      <c r="N230" s="255">
        <f>'DTC EU - P&amp;L'!N184</f>
        <v>1</v>
      </c>
      <c r="O230" s="255">
        <f>'DTC EU - P&amp;L'!O184</f>
        <v>1</v>
      </c>
      <c r="P230" s="255">
        <f>'DTC EU - P&amp;L'!P184</f>
        <v>1</v>
      </c>
      <c r="Q230" s="255">
        <f>'DTC EU - P&amp;L'!Q184</f>
        <v>1</v>
      </c>
      <c r="R230" s="255">
        <f>'DTC EU - P&amp;L'!R184</f>
        <v>0</v>
      </c>
      <c r="S230" s="255">
        <f>'DTC EU - P&amp;L'!S184</f>
        <v>2</v>
      </c>
      <c r="T230" s="255">
        <f>'DTC EU - P&amp;L'!T184</f>
        <v>2</v>
      </c>
      <c r="U230" s="255">
        <f>'DTC EU - P&amp;L'!U184</f>
        <v>0</v>
      </c>
      <c r="V230" s="255">
        <f>'DTC EU - P&amp;L'!V184</f>
        <v>1</v>
      </c>
      <c r="W230" s="255">
        <f>'DTC EU - P&amp;L'!W184</f>
        <v>4</v>
      </c>
      <c r="X230" s="255">
        <f>'DTC EU - P&amp;L'!X184</f>
        <v>4</v>
      </c>
      <c r="Y230" s="255">
        <f>'DTC EU - P&amp;L'!Y184</f>
        <v>0</v>
      </c>
      <c r="Z230" s="255">
        <f>'DTC EU - P&amp;L'!Z184</f>
        <v>3</v>
      </c>
      <c r="AA230" s="255">
        <f>'DTC EU - P&amp;L'!AA184</f>
        <v>2</v>
      </c>
      <c r="AB230" s="255">
        <f>'DTC EU - P&amp;L'!AB184</f>
        <v>3</v>
      </c>
      <c r="AC230" s="255">
        <f>'DTC EU - P&amp;L'!AC184</f>
        <v>2</v>
      </c>
      <c r="AD230" s="255">
        <f>'DTC EU - P&amp;L'!AD184</f>
        <v>0</v>
      </c>
      <c r="AE230" s="255">
        <f>'DTC EU - P&amp;L'!AE184</f>
        <v>0</v>
      </c>
      <c r="AF230" s="255">
        <f>'DTC EU - P&amp;L'!AF184</f>
        <v>2</v>
      </c>
      <c r="AG230" s="228">
        <f t="shared" si="75"/>
        <v>42</v>
      </c>
      <c r="AH230" s="229"/>
    </row>
    <row r="231" outlineLevel="1">
      <c r="A231" s="252" t="s">
        <v>438</v>
      </c>
      <c r="B231" s="255">
        <f>'DTC EU - P&amp;L'!B185</f>
        <v>0</v>
      </c>
      <c r="C231" s="255">
        <f>'DTC EU - P&amp;L'!C185</f>
        <v>0</v>
      </c>
      <c r="D231" s="255">
        <f>'DTC EU - P&amp;L'!D185</f>
        <v>0</v>
      </c>
      <c r="E231" s="255">
        <f>'DTC EU - P&amp;L'!E185</f>
        <v>0</v>
      </c>
      <c r="F231" s="255">
        <f>'DTC EU - P&amp;L'!F185</f>
        <v>0</v>
      </c>
      <c r="G231" s="255">
        <f>'DTC EU - P&amp;L'!G185</f>
        <v>0</v>
      </c>
      <c r="H231" s="255">
        <f>'DTC EU - P&amp;L'!H185</f>
        <v>0</v>
      </c>
      <c r="I231" s="255">
        <f>'DTC EU - P&amp;L'!I185</f>
        <v>0</v>
      </c>
      <c r="J231" s="255">
        <f>'DTC EU - P&amp;L'!J185</f>
        <v>0</v>
      </c>
      <c r="K231" s="255">
        <f>'DTC EU - P&amp;L'!K185</f>
        <v>0</v>
      </c>
      <c r="L231" s="255">
        <f>'DTC EU - P&amp;L'!L185</f>
        <v>0</v>
      </c>
      <c r="M231" s="255">
        <f>'DTC EU - P&amp;L'!M185</f>
        <v>0</v>
      </c>
      <c r="N231" s="255">
        <f>'DTC EU - P&amp;L'!N185</f>
        <v>0</v>
      </c>
      <c r="O231" s="255">
        <f>'DTC EU - P&amp;L'!O185</f>
        <v>0</v>
      </c>
      <c r="P231" s="255">
        <f>'DTC EU - P&amp;L'!P185</f>
        <v>0</v>
      </c>
      <c r="Q231" s="255">
        <f>'DTC EU - P&amp;L'!Q185</f>
        <v>0</v>
      </c>
      <c r="R231" s="255">
        <f>'DTC EU - P&amp;L'!R185</f>
        <v>0</v>
      </c>
      <c r="S231" s="255">
        <f>'DTC EU - P&amp;L'!S185</f>
        <v>0</v>
      </c>
      <c r="T231" s="255">
        <f>'DTC EU - P&amp;L'!T185</f>
        <v>0</v>
      </c>
      <c r="U231" s="255">
        <f>'DTC EU - P&amp;L'!U185</f>
        <v>0</v>
      </c>
      <c r="V231" s="255">
        <f>'DTC EU - P&amp;L'!V185</f>
        <v>0</v>
      </c>
      <c r="W231" s="255">
        <f>'DTC EU - P&amp;L'!W185</f>
        <v>0</v>
      </c>
      <c r="X231" s="255">
        <f>'DTC EU - P&amp;L'!X185</f>
        <v>0</v>
      </c>
      <c r="Y231" s="255">
        <f>'DTC EU - P&amp;L'!Y185</f>
        <v>0</v>
      </c>
      <c r="Z231" s="255">
        <f>'DTC EU - P&amp;L'!Z185</f>
        <v>0</v>
      </c>
      <c r="AA231" s="255">
        <f>'DTC EU - P&amp;L'!AA185</f>
        <v>0</v>
      </c>
      <c r="AB231" s="255">
        <f>'DTC EU - P&amp;L'!AB185</f>
        <v>0</v>
      </c>
      <c r="AC231" s="255">
        <f>'DTC EU - P&amp;L'!AC185</f>
        <v>0</v>
      </c>
      <c r="AD231" s="255">
        <f>'DTC EU - P&amp;L'!AD185</f>
        <v>0</v>
      </c>
      <c r="AE231" s="255">
        <f>'DTC EU - P&amp;L'!AE185</f>
        <v>0</v>
      </c>
      <c r="AF231" s="255">
        <f>'DTC EU - P&amp;L'!AF185</f>
        <v>0</v>
      </c>
      <c r="AG231" s="228">
        <f t="shared" si="75"/>
        <v>0</v>
      </c>
      <c r="AH231" s="229"/>
    </row>
    <row r="232" outlineLevel="1">
      <c r="A232" s="254" t="s">
        <v>427</v>
      </c>
      <c r="B232" s="255"/>
      <c r="C232" s="255"/>
      <c r="D232" s="255"/>
      <c r="E232" s="255"/>
      <c r="F232" s="255"/>
      <c r="G232" s="255"/>
      <c r="H232" s="255"/>
      <c r="I232" s="255"/>
      <c r="J232" s="255"/>
      <c r="K232" s="255"/>
      <c r="L232" s="255"/>
      <c r="M232" s="255"/>
      <c r="N232" s="255"/>
      <c r="O232" s="255"/>
      <c r="P232" s="255"/>
      <c r="Q232" s="255"/>
      <c r="R232" s="255"/>
      <c r="S232" s="255"/>
      <c r="T232" s="255"/>
      <c r="U232" s="255"/>
      <c r="V232" s="255"/>
      <c r="W232" s="255"/>
      <c r="X232" s="255"/>
      <c r="Y232" s="255"/>
      <c r="Z232" s="255"/>
      <c r="AA232" s="255"/>
      <c r="AB232" s="255"/>
      <c r="AC232" s="255"/>
      <c r="AD232" s="255"/>
      <c r="AE232" s="255"/>
      <c r="AF232" s="255"/>
      <c r="AG232" s="228"/>
      <c r="AH232" s="229"/>
    </row>
    <row r="233">
      <c r="A233" s="256" t="s">
        <v>439</v>
      </c>
      <c r="B233" s="257">
        <f t="shared" ref="B233:AF233" si="76">B210+B222+B211+B223+B216+B228+B217+B229</f>
        <v>9</v>
      </c>
      <c r="C233" s="257">
        <f t="shared" si="76"/>
        <v>6</v>
      </c>
      <c r="D233" s="257">
        <f t="shared" si="76"/>
        <v>6</v>
      </c>
      <c r="E233" s="257">
        <f t="shared" si="76"/>
        <v>4</v>
      </c>
      <c r="F233" s="257">
        <f t="shared" si="76"/>
        <v>7</v>
      </c>
      <c r="G233" s="257">
        <f t="shared" si="76"/>
        <v>9</v>
      </c>
      <c r="H233" s="257">
        <f t="shared" si="76"/>
        <v>7</v>
      </c>
      <c r="I233" s="257">
        <f t="shared" si="76"/>
        <v>8</v>
      </c>
      <c r="J233" s="257">
        <f t="shared" si="76"/>
        <v>3</v>
      </c>
      <c r="K233" s="257">
        <f t="shared" si="76"/>
        <v>4</v>
      </c>
      <c r="L233" s="257">
        <f t="shared" si="76"/>
        <v>3</v>
      </c>
      <c r="M233" s="257">
        <f t="shared" si="76"/>
        <v>8</v>
      </c>
      <c r="N233" s="257">
        <f t="shared" si="76"/>
        <v>5</v>
      </c>
      <c r="O233" s="257">
        <f t="shared" si="76"/>
        <v>4</v>
      </c>
      <c r="P233" s="257">
        <f t="shared" si="76"/>
        <v>5</v>
      </c>
      <c r="Q233" s="257">
        <f t="shared" si="76"/>
        <v>6</v>
      </c>
      <c r="R233" s="257">
        <f t="shared" si="76"/>
        <v>8</v>
      </c>
      <c r="S233" s="257">
        <f t="shared" si="76"/>
        <v>9</v>
      </c>
      <c r="T233" s="257">
        <f t="shared" si="76"/>
        <v>11</v>
      </c>
      <c r="U233" s="257">
        <f t="shared" si="76"/>
        <v>10</v>
      </c>
      <c r="V233" s="257">
        <f t="shared" si="76"/>
        <v>13</v>
      </c>
      <c r="W233" s="257">
        <f t="shared" si="76"/>
        <v>6</v>
      </c>
      <c r="X233" s="257">
        <f t="shared" si="76"/>
        <v>10</v>
      </c>
      <c r="Y233" s="257">
        <f t="shared" si="76"/>
        <v>5</v>
      </c>
      <c r="Z233" s="257">
        <f t="shared" si="76"/>
        <v>7</v>
      </c>
      <c r="AA233" s="257">
        <f t="shared" si="76"/>
        <v>4</v>
      </c>
      <c r="AB233" s="257">
        <f t="shared" si="76"/>
        <v>12</v>
      </c>
      <c r="AC233" s="257">
        <f t="shared" si="76"/>
        <v>17</v>
      </c>
      <c r="AD233" s="257">
        <f t="shared" si="76"/>
        <v>13</v>
      </c>
      <c r="AE233" s="257">
        <f t="shared" si="76"/>
        <v>4</v>
      </c>
      <c r="AF233" s="257">
        <f t="shared" si="76"/>
        <v>9</v>
      </c>
      <c r="AG233" s="228">
        <f t="shared" ref="AG233:AG234" si="78">SUM(B233:AF233)</f>
        <v>232</v>
      </c>
      <c r="AH233" s="229"/>
    </row>
    <row r="234">
      <c r="A234" s="256" t="s">
        <v>440</v>
      </c>
      <c r="B234" s="257">
        <f t="shared" ref="B234:AF234" si="77">B212+B224+B213+B225+B218+B230+B219+B231</f>
        <v>15</v>
      </c>
      <c r="C234" s="257">
        <f t="shared" si="77"/>
        <v>10</v>
      </c>
      <c r="D234" s="257">
        <f t="shared" si="77"/>
        <v>19</v>
      </c>
      <c r="E234" s="257">
        <f t="shared" si="77"/>
        <v>10</v>
      </c>
      <c r="F234" s="257">
        <f t="shared" si="77"/>
        <v>17</v>
      </c>
      <c r="G234" s="257">
        <f t="shared" si="77"/>
        <v>14</v>
      </c>
      <c r="H234" s="257">
        <f t="shared" si="77"/>
        <v>8</v>
      </c>
      <c r="I234" s="257">
        <f t="shared" si="77"/>
        <v>9</v>
      </c>
      <c r="J234" s="257">
        <f t="shared" si="77"/>
        <v>18</v>
      </c>
      <c r="K234" s="257">
        <f t="shared" si="77"/>
        <v>15</v>
      </c>
      <c r="L234" s="257">
        <f t="shared" si="77"/>
        <v>12</v>
      </c>
      <c r="M234" s="257">
        <f t="shared" si="77"/>
        <v>19</v>
      </c>
      <c r="N234" s="257">
        <f t="shared" si="77"/>
        <v>16</v>
      </c>
      <c r="O234" s="257">
        <f t="shared" si="77"/>
        <v>18</v>
      </c>
      <c r="P234" s="257">
        <f t="shared" si="77"/>
        <v>15</v>
      </c>
      <c r="Q234" s="257">
        <f t="shared" si="77"/>
        <v>15</v>
      </c>
      <c r="R234" s="257">
        <f t="shared" si="77"/>
        <v>18</v>
      </c>
      <c r="S234" s="257">
        <f t="shared" si="77"/>
        <v>19</v>
      </c>
      <c r="T234" s="257">
        <f t="shared" si="77"/>
        <v>25</v>
      </c>
      <c r="U234" s="257">
        <f t="shared" si="77"/>
        <v>25</v>
      </c>
      <c r="V234" s="257">
        <f t="shared" si="77"/>
        <v>19</v>
      </c>
      <c r="W234" s="257">
        <f t="shared" si="77"/>
        <v>46</v>
      </c>
      <c r="X234" s="257">
        <f t="shared" si="77"/>
        <v>23</v>
      </c>
      <c r="Y234" s="257">
        <f t="shared" si="77"/>
        <v>22</v>
      </c>
      <c r="Z234" s="257">
        <f t="shared" si="77"/>
        <v>35</v>
      </c>
      <c r="AA234" s="257">
        <f t="shared" si="77"/>
        <v>32</v>
      </c>
      <c r="AB234" s="257">
        <f t="shared" si="77"/>
        <v>31</v>
      </c>
      <c r="AC234" s="257">
        <f t="shared" si="77"/>
        <v>26</v>
      </c>
      <c r="AD234" s="257">
        <f t="shared" si="77"/>
        <v>21</v>
      </c>
      <c r="AE234" s="257">
        <f t="shared" si="77"/>
        <v>22</v>
      </c>
      <c r="AF234" s="257">
        <f t="shared" si="77"/>
        <v>25</v>
      </c>
      <c r="AG234" s="228">
        <f t="shared" si="78"/>
        <v>619</v>
      </c>
      <c r="AH234" s="229"/>
    </row>
    <row r="235">
      <c r="A235" s="258" t="s">
        <v>329</v>
      </c>
      <c r="B235" s="257"/>
      <c r="C235" s="257"/>
      <c r="D235" s="257"/>
      <c r="E235" s="257"/>
      <c r="F235" s="257"/>
      <c r="G235" s="257"/>
      <c r="H235" s="257"/>
      <c r="I235" s="257"/>
      <c r="J235" s="257"/>
      <c r="K235" s="257"/>
      <c r="L235" s="257"/>
      <c r="M235" s="257"/>
      <c r="N235" s="257"/>
      <c r="O235" s="257"/>
      <c r="P235" s="257"/>
      <c r="Q235" s="257"/>
      <c r="R235" s="257"/>
      <c r="S235" s="257"/>
      <c r="T235" s="257"/>
      <c r="U235" s="257"/>
      <c r="V235" s="257"/>
      <c r="W235" s="257"/>
      <c r="X235" s="257"/>
      <c r="Y235" s="257"/>
      <c r="Z235" s="257"/>
      <c r="AA235" s="257"/>
      <c r="AB235" s="257"/>
      <c r="AC235" s="257"/>
      <c r="AD235" s="257"/>
      <c r="AE235" s="257"/>
      <c r="AF235" s="257"/>
      <c r="AG235" s="228"/>
      <c r="AH235" s="229"/>
    </row>
    <row r="236" ht="21.0" customHeight="1">
      <c r="A236" s="160"/>
      <c r="B236" s="168"/>
      <c r="C236" s="168"/>
      <c r="D236" s="168"/>
      <c r="E236" s="168"/>
      <c r="F236" s="168"/>
      <c r="G236" s="168"/>
      <c r="H236" s="168"/>
      <c r="I236" s="168"/>
      <c r="J236" s="168"/>
      <c r="K236" s="168"/>
      <c r="L236" s="168"/>
      <c r="M236" s="168"/>
      <c r="N236" s="168"/>
      <c r="O236" s="168"/>
      <c r="P236" s="168"/>
      <c r="Q236" s="168"/>
      <c r="R236" s="168"/>
      <c r="S236" s="168"/>
      <c r="T236" s="168"/>
      <c r="U236" s="168"/>
      <c r="V236" s="168"/>
      <c r="W236" s="168"/>
      <c r="X236" s="168"/>
      <c r="Y236" s="168"/>
      <c r="Z236" s="168"/>
      <c r="AA236" s="168"/>
      <c r="AB236" s="168"/>
      <c r="AC236" s="168"/>
      <c r="AD236" s="168"/>
      <c r="AE236" s="168"/>
      <c r="AF236" s="168"/>
      <c r="AG236" s="228"/>
      <c r="AH236" s="229"/>
    </row>
    <row r="237">
      <c r="A237" s="252" t="s">
        <v>441</v>
      </c>
      <c r="B237" s="253"/>
      <c r="C237" s="253"/>
      <c r="D237" s="253"/>
      <c r="E237" s="253"/>
      <c r="F237" s="253"/>
      <c r="G237" s="253"/>
      <c r="H237" s="253"/>
      <c r="I237" s="253"/>
      <c r="J237" s="253"/>
      <c r="K237" s="253"/>
      <c r="L237" s="253"/>
      <c r="M237" s="253"/>
      <c r="N237" s="253"/>
      <c r="O237" s="253"/>
      <c r="P237" s="253"/>
      <c r="Q237" s="253"/>
      <c r="R237" s="253"/>
      <c r="S237" s="253"/>
      <c r="T237" s="253"/>
      <c r="U237" s="253"/>
      <c r="V237" s="253"/>
      <c r="W237" s="253"/>
      <c r="X237" s="253"/>
      <c r="Y237" s="253"/>
      <c r="Z237" s="253"/>
      <c r="AA237" s="253"/>
      <c r="AB237" s="253"/>
      <c r="AC237" s="253"/>
      <c r="AD237" s="253"/>
      <c r="AE237" s="253"/>
      <c r="AF237" s="253"/>
      <c r="AG237" s="228"/>
      <c r="AH237" s="229"/>
    </row>
    <row r="238" outlineLevel="1">
      <c r="A238" s="252" t="s">
        <v>442</v>
      </c>
      <c r="B238" s="236">
        <f>'DTC US&amp;CA - P&amp;L'!B206</f>
        <v>5</v>
      </c>
      <c r="C238" s="236">
        <f>'DTC US&amp;CA - P&amp;L'!C206</f>
        <v>1</v>
      </c>
      <c r="D238" s="236">
        <f>'DTC US&amp;CA - P&amp;L'!D206</f>
        <v>6</v>
      </c>
      <c r="E238" s="236">
        <f>'DTC US&amp;CA - P&amp;L'!E206</f>
        <v>4</v>
      </c>
      <c r="F238" s="236">
        <f>'DTC US&amp;CA - P&amp;L'!F206</f>
        <v>2</v>
      </c>
      <c r="G238" s="236">
        <f>'DTC US&amp;CA - P&amp;L'!G206</f>
        <v>8</v>
      </c>
      <c r="H238" s="236">
        <f>'DTC US&amp;CA - P&amp;L'!H206</f>
        <v>2</v>
      </c>
      <c r="I238" s="236">
        <f>'DTC US&amp;CA - P&amp;L'!I206</f>
        <v>2</v>
      </c>
      <c r="J238" s="236">
        <f>'DTC US&amp;CA - P&amp;L'!J206</f>
        <v>4</v>
      </c>
      <c r="K238" s="236">
        <f>'DTC US&amp;CA - P&amp;L'!K206</f>
        <v>3</v>
      </c>
      <c r="L238" s="236">
        <f>'DTC US&amp;CA - P&amp;L'!L206</f>
        <v>2</v>
      </c>
      <c r="M238" s="236">
        <f>'DTC US&amp;CA - P&amp;L'!M206</f>
        <v>5</v>
      </c>
      <c r="N238" s="236">
        <f>'DTC US&amp;CA - P&amp;L'!N206</f>
        <v>3</v>
      </c>
      <c r="O238" s="236">
        <f>'DTC US&amp;CA - P&amp;L'!O206</f>
        <v>5</v>
      </c>
      <c r="P238" s="236">
        <f>'DTC US&amp;CA - P&amp;L'!P206</f>
        <v>3</v>
      </c>
      <c r="Q238" s="236">
        <f>'DTC US&amp;CA - P&amp;L'!Q206</f>
        <v>4</v>
      </c>
      <c r="R238" s="236">
        <f>'DTC US&amp;CA - P&amp;L'!R206</f>
        <v>4</v>
      </c>
      <c r="S238" s="236">
        <f>'DTC US&amp;CA - P&amp;L'!S206</f>
        <v>5</v>
      </c>
      <c r="T238" s="236">
        <f>'DTC US&amp;CA - P&amp;L'!T206</f>
        <v>7</v>
      </c>
      <c r="U238" s="236">
        <f>'DTC US&amp;CA - P&amp;L'!U206</f>
        <v>6</v>
      </c>
      <c r="V238" s="236">
        <f>'DTC US&amp;CA - P&amp;L'!V206</f>
        <v>7</v>
      </c>
      <c r="W238" s="236">
        <f>'DTC US&amp;CA - P&amp;L'!W206</f>
        <v>7</v>
      </c>
      <c r="X238" s="236">
        <f>'DTC US&amp;CA - P&amp;L'!X206</f>
        <v>1</v>
      </c>
      <c r="Y238" s="236">
        <f>'DTC US&amp;CA - P&amp;L'!Y206</f>
        <v>0</v>
      </c>
      <c r="Z238" s="236">
        <f>'DTC US&amp;CA - P&amp;L'!Z206</f>
        <v>4</v>
      </c>
      <c r="AA238" s="236">
        <f>'DTC US&amp;CA - P&amp;L'!AA206</f>
        <v>2</v>
      </c>
      <c r="AB238" s="236">
        <f>'DTC US&amp;CA - P&amp;L'!AB206</f>
        <v>2</v>
      </c>
      <c r="AC238" s="236">
        <f>'DTC US&amp;CA - P&amp;L'!AC206</f>
        <v>0</v>
      </c>
      <c r="AD238" s="236">
        <f>'DTC US&amp;CA - P&amp;L'!AD206</f>
        <v>3</v>
      </c>
      <c r="AE238" s="236">
        <f>'DTC US&amp;CA - P&amp;L'!AE206</f>
        <v>1</v>
      </c>
      <c r="AF238" s="236">
        <f>'DTC US&amp;CA - P&amp;L'!AF206</f>
        <v>0</v>
      </c>
      <c r="AG238" s="228">
        <f t="shared" ref="AG238:AG247" si="79">SUM(B238:AF238)</f>
        <v>108</v>
      </c>
      <c r="AH238" s="229"/>
    </row>
    <row r="239" outlineLevel="1">
      <c r="A239" s="252" t="s">
        <v>443</v>
      </c>
      <c r="B239" s="236">
        <f>'DTC US&amp;CA - P&amp;L'!B207</f>
        <v>20</v>
      </c>
      <c r="C239" s="236">
        <f>'DTC US&amp;CA - P&amp;L'!C207</f>
        <v>14</v>
      </c>
      <c r="D239" s="236">
        <f>'DTC US&amp;CA - P&amp;L'!D207</f>
        <v>20</v>
      </c>
      <c r="E239" s="236">
        <f>'DTC US&amp;CA - P&amp;L'!E207</f>
        <v>9</v>
      </c>
      <c r="F239" s="236">
        <f>'DTC US&amp;CA - P&amp;L'!F207</f>
        <v>27</v>
      </c>
      <c r="G239" s="236">
        <f>'DTC US&amp;CA - P&amp;L'!G207</f>
        <v>15</v>
      </c>
      <c r="H239" s="236">
        <f>'DTC US&amp;CA - P&amp;L'!H207</f>
        <v>12</v>
      </c>
      <c r="I239" s="236">
        <f>'DTC US&amp;CA - P&amp;L'!I207</f>
        <v>11</v>
      </c>
      <c r="J239" s="236">
        <f>'DTC US&amp;CA - P&amp;L'!J207</f>
        <v>13</v>
      </c>
      <c r="K239" s="236">
        <f>'DTC US&amp;CA - P&amp;L'!K207</f>
        <v>17</v>
      </c>
      <c r="L239" s="236">
        <f>'DTC US&amp;CA - P&amp;L'!L207</f>
        <v>13</v>
      </c>
      <c r="M239" s="236">
        <f>'DTC US&amp;CA - P&amp;L'!M207</f>
        <v>24</v>
      </c>
      <c r="N239" s="236">
        <f>'DTC US&amp;CA - P&amp;L'!N207</f>
        <v>15</v>
      </c>
      <c r="O239" s="236">
        <f>'DTC US&amp;CA - P&amp;L'!O207</f>
        <v>9</v>
      </c>
      <c r="P239" s="236">
        <f>'DTC US&amp;CA - P&amp;L'!P207</f>
        <v>17</v>
      </c>
      <c r="Q239" s="236">
        <f>'DTC US&amp;CA - P&amp;L'!Q207</f>
        <v>18</v>
      </c>
      <c r="R239" s="236">
        <f>'DTC US&amp;CA - P&amp;L'!R207</f>
        <v>19</v>
      </c>
      <c r="S239" s="236">
        <f>'DTC US&amp;CA - P&amp;L'!S207</f>
        <v>22</v>
      </c>
      <c r="T239" s="236">
        <f>'DTC US&amp;CA - P&amp;L'!T207</f>
        <v>28</v>
      </c>
      <c r="U239" s="236">
        <f>'DTC US&amp;CA - P&amp;L'!U207</f>
        <v>22</v>
      </c>
      <c r="V239" s="236">
        <f>'DTC US&amp;CA - P&amp;L'!V207</f>
        <v>24</v>
      </c>
      <c r="W239" s="236">
        <f>'DTC US&amp;CA - P&amp;L'!W207</f>
        <v>29</v>
      </c>
      <c r="X239" s="236">
        <f>'DTC US&amp;CA - P&amp;L'!X207</f>
        <v>20</v>
      </c>
      <c r="Y239" s="236">
        <f>'DTC US&amp;CA - P&amp;L'!Y207</f>
        <v>20</v>
      </c>
      <c r="Z239" s="236">
        <f>'DTC US&amp;CA - P&amp;L'!Z207</f>
        <v>19</v>
      </c>
      <c r="AA239" s="236">
        <f>'DTC US&amp;CA - P&amp;L'!AA207</f>
        <v>18</v>
      </c>
      <c r="AB239" s="236">
        <f>'DTC US&amp;CA - P&amp;L'!AB207</f>
        <v>19</v>
      </c>
      <c r="AC239" s="236">
        <f>'DTC US&amp;CA - P&amp;L'!AC207</f>
        <v>18</v>
      </c>
      <c r="AD239" s="236">
        <f>'DTC US&amp;CA - P&amp;L'!AD207</f>
        <v>16</v>
      </c>
      <c r="AE239" s="236">
        <f>'DTC US&amp;CA - P&amp;L'!AE207</f>
        <v>12</v>
      </c>
      <c r="AF239" s="236">
        <f>'DTC US&amp;CA - P&amp;L'!AF207</f>
        <v>19</v>
      </c>
      <c r="AG239" s="228">
        <f t="shared" si="79"/>
        <v>559</v>
      </c>
      <c r="AH239" s="229"/>
    </row>
    <row r="240" outlineLevel="1">
      <c r="A240" s="252" t="s">
        <v>444</v>
      </c>
      <c r="B240" s="236">
        <f>'DTC US&amp;CA - P&amp;L'!B208</f>
        <v>3</v>
      </c>
      <c r="C240" s="236">
        <f>'DTC US&amp;CA - P&amp;L'!C208</f>
        <v>0</v>
      </c>
      <c r="D240" s="236">
        <f>'DTC US&amp;CA - P&amp;L'!D208</f>
        <v>2</v>
      </c>
      <c r="E240" s="236">
        <f>'DTC US&amp;CA - P&amp;L'!E208</f>
        <v>1</v>
      </c>
      <c r="F240" s="236">
        <f>'DTC US&amp;CA - P&amp;L'!F208</f>
        <v>0</v>
      </c>
      <c r="G240" s="236">
        <f>'DTC US&amp;CA - P&amp;L'!G208</f>
        <v>1</v>
      </c>
      <c r="H240" s="236">
        <f>'DTC US&amp;CA - P&amp;L'!H208</f>
        <v>2</v>
      </c>
      <c r="I240" s="236">
        <f>'DTC US&amp;CA - P&amp;L'!I208</f>
        <v>1</v>
      </c>
      <c r="J240" s="236">
        <f>'DTC US&amp;CA - P&amp;L'!J208</f>
        <v>0</v>
      </c>
      <c r="K240" s="236">
        <f>'DTC US&amp;CA - P&amp;L'!K208</f>
        <v>2</v>
      </c>
      <c r="L240" s="236">
        <f>'DTC US&amp;CA - P&amp;L'!L208</f>
        <v>3</v>
      </c>
      <c r="M240" s="236">
        <f>'DTC US&amp;CA - P&amp;L'!M208</f>
        <v>3</v>
      </c>
      <c r="N240" s="236">
        <f>'DTC US&amp;CA - P&amp;L'!N208</f>
        <v>1</v>
      </c>
      <c r="O240" s="236">
        <f>'DTC US&amp;CA - P&amp;L'!O208</f>
        <v>0</v>
      </c>
      <c r="P240" s="236">
        <f>'DTC US&amp;CA - P&amp;L'!P208</f>
        <v>8</v>
      </c>
      <c r="Q240" s="236">
        <f>'DTC US&amp;CA - P&amp;L'!Q208</f>
        <v>1</v>
      </c>
      <c r="R240" s="236">
        <f>'DTC US&amp;CA - P&amp;L'!R208</f>
        <v>3</v>
      </c>
      <c r="S240" s="236">
        <f>'DTC US&amp;CA - P&amp;L'!S208</f>
        <v>3</v>
      </c>
      <c r="T240" s="236">
        <f>'DTC US&amp;CA - P&amp;L'!T208</f>
        <v>2</v>
      </c>
      <c r="U240" s="236">
        <f>'DTC US&amp;CA - P&amp;L'!U208</f>
        <v>1</v>
      </c>
      <c r="V240" s="236">
        <f>'DTC US&amp;CA - P&amp;L'!V208</f>
        <v>4</v>
      </c>
      <c r="W240" s="236">
        <f>'DTC US&amp;CA - P&amp;L'!W208</f>
        <v>1</v>
      </c>
      <c r="X240" s="236">
        <f>'DTC US&amp;CA - P&amp;L'!X208</f>
        <v>2</v>
      </c>
      <c r="Y240" s="236">
        <f>'DTC US&amp;CA - P&amp;L'!Y208</f>
        <v>0</v>
      </c>
      <c r="Z240" s="236">
        <f>'DTC US&amp;CA - P&amp;L'!Z208</f>
        <v>1</v>
      </c>
      <c r="AA240" s="236">
        <f>'DTC US&amp;CA - P&amp;L'!AA208</f>
        <v>1</v>
      </c>
      <c r="AB240" s="236">
        <f>'DTC US&amp;CA - P&amp;L'!AB208</f>
        <v>3</v>
      </c>
      <c r="AC240" s="236">
        <f>'DTC US&amp;CA - P&amp;L'!AC208</f>
        <v>0</v>
      </c>
      <c r="AD240" s="236">
        <f>'DTC US&amp;CA - P&amp;L'!AD208</f>
        <v>1</v>
      </c>
      <c r="AE240" s="236">
        <f>'DTC US&amp;CA - P&amp;L'!AE208</f>
        <v>1</v>
      </c>
      <c r="AF240" s="236">
        <f>'DTC US&amp;CA - P&amp;L'!AF208</f>
        <v>2</v>
      </c>
      <c r="AG240" s="228">
        <f t="shared" si="79"/>
        <v>53</v>
      </c>
      <c r="AH240" s="229"/>
    </row>
    <row r="241" outlineLevel="1">
      <c r="A241" s="252" t="s">
        <v>445</v>
      </c>
      <c r="B241" s="236">
        <f>'DTC US&amp;CA - P&amp;L'!B209</f>
        <v>0</v>
      </c>
      <c r="C241" s="236">
        <f>'DTC US&amp;CA - P&amp;L'!C209</f>
        <v>1</v>
      </c>
      <c r="D241" s="236">
        <f>'DTC US&amp;CA - P&amp;L'!D209</f>
        <v>0</v>
      </c>
      <c r="E241" s="236">
        <f>'DTC US&amp;CA - P&amp;L'!E209</f>
        <v>0</v>
      </c>
      <c r="F241" s="236">
        <f>'DTC US&amp;CA - P&amp;L'!F209</f>
        <v>0</v>
      </c>
      <c r="G241" s="236">
        <f>'DTC US&amp;CA - P&amp;L'!G209</f>
        <v>0</v>
      </c>
      <c r="H241" s="236">
        <f>'DTC US&amp;CA - P&amp;L'!H209</f>
        <v>0</v>
      </c>
      <c r="I241" s="236">
        <f>'DTC US&amp;CA - P&amp;L'!I209</f>
        <v>0</v>
      </c>
      <c r="J241" s="236">
        <f>'DTC US&amp;CA - P&amp;L'!J209</f>
        <v>0</v>
      </c>
      <c r="K241" s="236">
        <f>'DTC US&amp;CA - P&amp;L'!K209</f>
        <v>0</v>
      </c>
      <c r="L241" s="236">
        <f>'DTC US&amp;CA - P&amp;L'!L209</f>
        <v>0</v>
      </c>
      <c r="M241" s="236">
        <f>'DTC US&amp;CA - P&amp;L'!M209</f>
        <v>0</v>
      </c>
      <c r="N241" s="236">
        <f>'DTC US&amp;CA - P&amp;L'!N209</f>
        <v>0</v>
      </c>
      <c r="O241" s="236">
        <f>'DTC US&amp;CA - P&amp;L'!O209</f>
        <v>0</v>
      </c>
      <c r="P241" s="236">
        <f>'DTC US&amp;CA - P&amp;L'!P209</f>
        <v>0</v>
      </c>
      <c r="Q241" s="236">
        <f>'DTC US&amp;CA - P&amp;L'!Q209</f>
        <v>0</v>
      </c>
      <c r="R241" s="236">
        <f>'DTC US&amp;CA - P&amp;L'!R209</f>
        <v>0</v>
      </c>
      <c r="S241" s="236">
        <f>'DTC US&amp;CA - P&amp;L'!S209</f>
        <v>0</v>
      </c>
      <c r="T241" s="236">
        <f>'DTC US&amp;CA - P&amp;L'!T209</f>
        <v>0</v>
      </c>
      <c r="U241" s="236">
        <f>'DTC US&amp;CA - P&amp;L'!U209</f>
        <v>0</v>
      </c>
      <c r="V241" s="236">
        <f>'DTC US&amp;CA - P&amp;L'!V209</f>
        <v>1</v>
      </c>
      <c r="W241" s="236">
        <f>'DTC US&amp;CA - P&amp;L'!W209</f>
        <v>0</v>
      </c>
      <c r="X241" s="236">
        <f>'DTC US&amp;CA - P&amp;L'!X209</f>
        <v>0</v>
      </c>
      <c r="Y241" s="236">
        <f>'DTC US&amp;CA - P&amp;L'!Y209</f>
        <v>0</v>
      </c>
      <c r="Z241" s="236">
        <f>'DTC US&amp;CA - P&amp;L'!Z209</f>
        <v>0</v>
      </c>
      <c r="AA241" s="236">
        <f>'DTC US&amp;CA - P&amp;L'!AA209</f>
        <v>0</v>
      </c>
      <c r="AB241" s="236">
        <f>'DTC US&amp;CA - P&amp;L'!AB209</f>
        <v>0</v>
      </c>
      <c r="AC241" s="236">
        <f>'DTC US&amp;CA - P&amp;L'!AC209</f>
        <v>0</v>
      </c>
      <c r="AD241" s="236">
        <f>'DTC US&amp;CA - P&amp;L'!AD209</f>
        <v>0</v>
      </c>
      <c r="AE241" s="236">
        <f>'DTC US&amp;CA - P&amp;L'!AE209</f>
        <v>0</v>
      </c>
      <c r="AF241" s="236">
        <f>'DTC US&amp;CA - P&amp;L'!AF209</f>
        <v>0</v>
      </c>
      <c r="AG241" s="228">
        <f t="shared" si="79"/>
        <v>2</v>
      </c>
      <c r="AH241" s="229"/>
    </row>
    <row r="242" outlineLevel="1">
      <c r="A242" s="252" t="s">
        <v>446</v>
      </c>
      <c r="B242" s="236">
        <f>'DTC US&amp;CA - P&amp;L'!B210</f>
        <v>0</v>
      </c>
      <c r="C242" s="236">
        <f>'DTC US&amp;CA - P&amp;L'!C210</f>
        <v>0</v>
      </c>
      <c r="D242" s="236">
        <f>'DTC US&amp;CA - P&amp;L'!D210</f>
        <v>0</v>
      </c>
      <c r="E242" s="236">
        <f>'DTC US&amp;CA - P&amp;L'!E210</f>
        <v>0</v>
      </c>
      <c r="F242" s="236">
        <f>'DTC US&amp;CA - P&amp;L'!F210</f>
        <v>0</v>
      </c>
      <c r="G242" s="236">
        <f>'DTC US&amp;CA - P&amp;L'!G210</f>
        <v>0</v>
      </c>
      <c r="H242" s="236">
        <f>'DTC US&amp;CA - P&amp;L'!H210</f>
        <v>0</v>
      </c>
      <c r="I242" s="236">
        <f>'DTC US&amp;CA - P&amp;L'!I210</f>
        <v>0</v>
      </c>
      <c r="J242" s="236">
        <f>'DTC US&amp;CA - P&amp;L'!J210</f>
        <v>0</v>
      </c>
      <c r="K242" s="236">
        <f>'DTC US&amp;CA - P&amp;L'!K210</f>
        <v>0</v>
      </c>
      <c r="L242" s="236">
        <f>'DTC US&amp;CA - P&amp;L'!L210</f>
        <v>0</v>
      </c>
      <c r="M242" s="236">
        <f>'DTC US&amp;CA - P&amp;L'!M210</f>
        <v>0</v>
      </c>
      <c r="N242" s="236">
        <f>'DTC US&amp;CA - P&amp;L'!N210</f>
        <v>0</v>
      </c>
      <c r="O242" s="236">
        <f>'DTC US&amp;CA - P&amp;L'!O210</f>
        <v>0</v>
      </c>
      <c r="P242" s="236">
        <f>'DTC US&amp;CA - P&amp;L'!P210</f>
        <v>0</v>
      </c>
      <c r="Q242" s="236">
        <f>'DTC US&amp;CA - P&amp;L'!Q210</f>
        <v>0</v>
      </c>
      <c r="R242" s="236">
        <f>'DTC US&amp;CA - P&amp;L'!R210</f>
        <v>0</v>
      </c>
      <c r="S242" s="236">
        <f>'DTC US&amp;CA - P&amp;L'!S210</f>
        <v>0</v>
      </c>
      <c r="T242" s="236">
        <f>'DTC US&amp;CA - P&amp;L'!T210</f>
        <v>0</v>
      </c>
      <c r="U242" s="236">
        <f>'DTC US&amp;CA - P&amp;L'!U210</f>
        <v>0</v>
      </c>
      <c r="V242" s="236">
        <f>'DTC US&amp;CA - P&amp;L'!V210</f>
        <v>0</v>
      </c>
      <c r="W242" s="236">
        <f>'DTC US&amp;CA - P&amp;L'!W210</f>
        <v>0</v>
      </c>
      <c r="X242" s="236">
        <f>'DTC US&amp;CA - P&amp;L'!X210</f>
        <v>0</v>
      </c>
      <c r="Y242" s="236">
        <f>'DTC US&amp;CA - P&amp;L'!Y210</f>
        <v>0</v>
      </c>
      <c r="Z242" s="236">
        <f>'DTC US&amp;CA - P&amp;L'!Z210</f>
        <v>0</v>
      </c>
      <c r="AA242" s="236">
        <f>'DTC US&amp;CA - P&amp;L'!AA210</f>
        <v>0</v>
      </c>
      <c r="AB242" s="236">
        <f>'DTC US&amp;CA - P&amp;L'!AB210</f>
        <v>0</v>
      </c>
      <c r="AC242" s="236">
        <f>'DTC US&amp;CA - P&amp;L'!AC210</f>
        <v>0</v>
      </c>
      <c r="AD242" s="236">
        <f>'DTC US&amp;CA - P&amp;L'!AD210</f>
        <v>0</v>
      </c>
      <c r="AE242" s="236">
        <f>'DTC US&amp;CA - P&amp;L'!AE210</f>
        <v>0</v>
      </c>
      <c r="AF242" s="236">
        <f>'DTC US&amp;CA - P&amp;L'!AF210</f>
        <v>0</v>
      </c>
      <c r="AG242" s="228">
        <f t="shared" si="79"/>
        <v>0</v>
      </c>
      <c r="AH242" s="229"/>
    </row>
    <row r="243" outlineLevel="1">
      <c r="A243" s="252" t="s">
        <v>447</v>
      </c>
      <c r="B243" s="236">
        <f>'DTC US&amp;CA - P&amp;L'!B211</f>
        <v>0</v>
      </c>
      <c r="C243" s="236">
        <f>'DTC US&amp;CA - P&amp;L'!C211</f>
        <v>0</v>
      </c>
      <c r="D243" s="236">
        <f>'DTC US&amp;CA - P&amp;L'!D211</f>
        <v>0</v>
      </c>
      <c r="E243" s="236">
        <f>'DTC US&amp;CA - P&amp;L'!E211</f>
        <v>0</v>
      </c>
      <c r="F243" s="236">
        <f>'DTC US&amp;CA - P&amp;L'!F211</f>
        <v>0</v>
      </c>
      <c r="G243" s="236">
        <f>'DTC US&amp;CA - P&amp;L'!G211</f>
        <v>0</v>
      </c>
      <c r="H243" s="236">
        <f>'DTC US&amp;CA - P&amp;L'!H211</f>
        <v>0</v>
      </c>
      <c r="I243" s="236">
        <f>'DTC US&amp;CA - P&amp;L'!I211</f>
        <v>0</v>
      </c>
      <c r="J243" s="236">
        <f>'DTC US&amp;CA - P&amp;L'!J211</f>
        <v>0</v>
      </c>
      <c r="K243" s="236">
        <f>'DTC US&amp;CA - P&amp;L'!K211</f>
        <v>0</v>
      </c>
      <c r="L243" s="236">
        <f>'DTC US&amp;CA - P&amp;L'!L211</f>
        <v>0</v>
      </c>
      <c r="M243" s="236">
        <f>'DTC US&amp;CA - P&amp;L'!M211</f>
        <v>0</v>
      </c>
      <c r="N243" s="236">
        <f>'DTC US&amp;CA - P&amp;L'!N211</f>
        <v>0</v>
      </c>
      <c r="O243" s="236">
        <f>'DTC US&amp;CA - P&amp;L'!O211</f>
        <v>0</v>
      </c>
      <c r="P243" s="236">
        <f>'DTC US&amp;CA - P&amp;L'!P211</f>
        <v>0</v>
      </c>
      <c r="Q243" s="236">
        <f>'DTC US&amp;CA - P&amp;L'!Q211</f>
        <v>0</v>
      </c>
      <c r="R243" s="236">
        <f>'DTC US&amp;CA - P&amp;L'!R211</f>
        <v>0</v>
      </c>
      <c r="S243" s="236">
        <f>'DTC US&amp;CA - P&amp;L'!S211</f>
        <v>0</v>
      </c>
      <c r="T243" s="236">
        <f>'DTC US&amp;CA - P&amp;L'!T211</f>
        <v>0</v>
      </c>
      <c r="U243" s="236">
        <f>'DTC US&amp;CA - P&amp;L'!U211</f>
        <v>0</v>
      </c>
      <c r="V243" s="236">
        <f>'DTC US&amp;CA - P&amp;L'!V211</f>
        <v>0</v>
      </c>
      <c r="W243" s="236">
        <f>'DTC US&amp;CA - P&amp;L'!W211</f>
        <v>0</v>
      </c>
      <c r="X243" s="236">
        <f>'DTC US&amp;CA - P&amp;L'!X211</f>
        <v>0</v>
      </c>
      <c r="Y243" s="236">
        <f>'DTC US&amp;CA - P&amp;L'!Y211</f>
        <v>0</v>
      </c>
      <c r="Z243" s="236">
        <f>'DTC US&amp;CA - P&amp;L'!Z211</f>
        <v>0</v>
      </c>
      <c r="AA243" s="236">
        <f>'DTC US&amp;CA - P&amp;L'!AA211</f>
        <v>0</v>
      </c>
      <c r="AB243" s="236">
        <f>'DTC US&amp;CA - P&amp;L'!AB211</f>
        <v>0</v>
      </c>
      <c r="AC243" s="236">
        <f>'DTC US&amp;CA - P&amp;L'!AC211</f>
        <v>0</v>
      </c>
      <c r="AD243" s="236">
        <f>'DTC US&amp;CA - P&amp;L'!AD211</f>
        <v>0</v>
      </c>
      <c r="AE243" s="236">
        <f>'DTC US&amp;CA - P&amp;L'!AE211</f>
        <v>0</v>
      </c>
      <c r="AF243" s="236">
        <f>'DTC US&amp;CA - P&amp;L'!AF211</f>
        <v>0</v>
      </c>
      <c r="AG243" s="228">
        <f t="shared" si="79"/>
        <v>0</v>
      </c>
      <c r="AH243" s="229"/>
    </row>
    <row r="244" outlineLevel="1">
      <c r="A244" s="252" t="s">
        <v>448</v>
      </c>
      <c r="B244" s="236">
        <f>'DTC US&amp;CA - P&amp;L'!B212</f>
        <v>14</v>
      </c>
      <c r="C244" s="236">
        <f>'DTC US&amp;CA - P&amp;L'!C212</f>
        <v>6</v>
      </c>
      <c r="D244" s="236">
        <f>'DTC US&amp;CA - P&amp;L'!D212</f>
        <v>10</v>
      </c>
      <c r="E244" s="236">
        <f>'DTC US&amp;CA - P&amp;L'!E212</f>
        <v>9</v>
      </c>
      <c r="F244" s="236">
        <f>'DTC US&amp;CA - P&amp;L'!F212</f>
        <v>8</v>
      </c>
      <c r="G244" s="236">
        <f>'DTC US&amp;CA - P&amp;L'!G212</f>
        <v>18</v>
      </c>
      <c r="H244" s="236">
        <f>'DTC US&amp;CA - P&amp;L'!H212</f>
        <v>10</v>
      </c>
      <c r="I244" s="236">
        <f>'DTC US&amp;CA - P&amp;L'!I212</f>
        <v>14</v>
      </c>
      <c r="J244" s="236">
        <f>'DTC US&amp;CA - P&amp;L'!J212</f>
        <v>13</v>
      </c>
      <c r="K244" s="236">
        <f>'DTC US&amp;CA - P&amp;L'!K212</f>
        <v>8</v>
      </c>
      <c r="L244" s="236">
        <f>'DTC US&amp;CA - P&amp;L'!L212</f>
        <v>8</v>
      </c>
      <c r="M244" s="236">
        <f>'DTC US&amp;CA - P&amp;L'!M212</f>
        <v>20</v>
      </c>
      <c r="N244" s="236">
        <f>'DTC US&amp;CA - P&amp;L'!N212</f>
        <v>12</v>
      </c>
      <c r="O244" s="236">
        <f>'DTC US&amp;CA - P&amp;L'!O212</f>
        <v>10</v>
      </c>
      <c r="P244" s="236">
        <f>'DTC US&amp;CA - P&amp;L'!P212</f>
        <v>10</v>
      </c>
      <c r="Q244" s="236">
        <f>'DTC US&amp;CA - P&amp;L'!Q212</f>
        <v>8</v>
      </c>
      <c r="R244" s="236">
        <f>'DTC US&amp;CA - P&amp;L'!R212</f>
        <v>11</v>
      </c>
      <c r="S244" s="236">
        <f>'DTC US&amp;CA - P&amp;L'!S212</f>
        <v>13</v>
      </c>
      <c r="T244" s="236">
        <f>'DTC US&amp;CA - P&amp;L'!T212</f>
        <v>17</v>
      </c>
      <c r="U244" s="236">
        <f>'DTC US&amp;CA - P&amp;L'!U212</f>
        <v>13</v>
      </c>
      <c r="V244" s="236">
        <f>'DTC US&amp;CA - P&amp;L'!V212</f>
        <v>13</v>
      </c>
      <c r="W244" s="236">
        <f>'DTC US&amp;CA - P&amp;L'!W212</f>
        <v>12</v>
      </c>
      <c r="X244" s="236">
        <f>'DTC US&amp;CA - P&amp;L'!X212</f>
        <v>5</v>
      </c>
      <c r="Y244" s="236">
        <f>'DTC US&amp;CA - P&amp;L'!Y212</f>
        <v>14</v>
      </c>
      <c r="Z244" s="236">
        <f>'DTC US&amp;CA - P&amp;L'!Z212</f>
        <v>13</v>
      </c>
      <c r="AA244" s="236">
        <f>'DTC US&amp;CA - P&amp;L'!AA212</f>
        <v>16</v>
      </c>
      <c r="AB244" s="236">
        <f>'DTC US&amp;CA - P&amp;L'!AB212</f>
        <v>16</v>
      </c>
      <c r="AC244" s="236">
        <f>'DTC US&amp;CA - P&amp;L'!AC212</f>
        <v>14</v>
      </c>
      <c r="AD244" s="236">
        <f>'DTC US&amp;CA - P&amp;L'!AD212</f>
        <v>9</v>
      </c>
      <c r="AE244" s="236">
        <f>'DTC US&amp;CA - P&amp;L'!AE212</f>
        <v>8</v>
      </c>
      <c r="AF244" s="236">
        <f>'DTC US&amp;CA - P&amp;L'!AF212</f>
        <v>11</v>
      </c>
      <c r="AG244" s="228">
        <f t="shared" si="79"/>
        <v>363</v>
      </c>
      <c r="AH244" s="229"/>
    </row>
    <row r="245" outlineLevel="1">
      <c r="A245" s="252" t="s">
        <v>449</v>
      </c>
      <c r="B245" s="236">
        <f>'DTC US&amp;CA - P&amp;L'!B213</f>
        <v>1</v>
      </c>
      <c r="C245" s="236">
        <f>'DTC US&amp;CA - P&amp;L'!C213</f>
        <v>0</v>
      </c>
      <c r="D245" s="236">
        <f>'DTC US&amp;CA - P&amp;L'!D213</f>
        <v>0</v>
      </c>
      <c r="E245" s="236">
        <f>'DTC US&amp;CA - P&amp;L'!E213</f>
        <v>1</v>
      </c>
      <c r="F245" s="236">
        <f>'DTC US&amp;CA - P&amp;L'!F213</f>
        <v>0</v>
      </c>
      <c r="G245" s="236">
        <f>'DTC US&amp;CA - P&amp;L'!G213</f>
        <v>0</v>
      </c>
      <c r="H245" s="236">
        <f>'DTC US&amp;CA - P&amp;L'!H213</f>
        <v>3</v>
      </c>
      <c r="I245" s="236">
        <f>'DTC US&amp;CA - P&amp;L'!I213</f>
        <v>1</v>
      </c>
      <c r="J245" s="236">
        <f>'DTC US&amp;CA - P&amp;L'!J213</f>
        <v>0</v>
      </c>
      <c r="K245" s="236">
        <f>'DTC US&amp;CA - P&amp;L'!K213</f>
        <v>0</v>
      </c>
      <c r="L245" s="236">
        <f>'DTC US&amp;CA - P&amp;L'!L213</f>
        <v>1</v>
      </c>
      <c r="M245" s="236">
        <f>'DTC US&amp;CA - P&amp;L'!M213</f>
        <v>1</v>
      </c>
      <c r="N245" s="236">
        <f>'DTC US&amp;CA - P&amp;L'!N213</f>
        <v>0</v>
      </c>
      <c r="O245" s="236">
        <f>'DTC US&amp;CA - P&amp;L'!O213</f>
        <v>1</v>
      </c>
      <c r="P245" s="236">
        <f>'DTC US&amp;CA - P&amp;L'!P213</f>
        <v>0</v>
      </c>
      <c r="Q245" s="236">
        <f>'DTC US&amp;CA - P&amp;L'!Q213</f>
        <v>0</v>
      </c>
      <c r="R245" s="236">
        <f>'DTC US&amp;CA - P&amp;L'!R213</f>
        <v>0</v>
      </c>
      <c r="S245" s="236">
        <f>'DTC US&amp;CA - P&amp;L'!S213</f>
        <v>0</v>
      </c>
      <c r="T245" s="236">
        <f>'DTC US&amp;CA - P&amp;L'!T213</f>
        <v>1</v>
      </c>
      <c r="U245" s="236">
        <f>'DTC US&amp;CA - P&amp;L'!U213</f>
        <v>1</v>
      </c>
      <c r="V245" s="236">
        <f>'DTC US&amp;CA - P&amp;L'!V213</f>
        <v>2</v>
      </c>
      <c r="W245" s="236">
        <f>'DTC US&amp;CA - P&amp;L'!W213</f>
        <v>0</v>
      </c>
      <c r="X245" s="236">
        <f>'DTC US&amp;CA - P&amp;L'!X213</f>
        <v>1</v>
      </c>
      <c r="Y245" s="236">
        <f>'DTC US&amp;CA - P&amp;L'!Y213</f>
        <v>0</v>
      </c>
      <c r="Z245" s="236">
        <f>'DTC US&amp;CA - P&amp;L'!Z213</f>
        <v>0</v>
      </c>
      <c r="AA245" s="236">
        <f>'DTC US&amp;CA - P&amp;L'!AA213</f>
        <v>0</v>
      </c>
      <c r="AB245" s="236">
        <f>'DTC US&amp;CA - P&amp;L'!AB213</f>
        <v>1</v>
      </c>
      <c r="AC245" s="236">
        <f>'DTC US&amp;CA - P&amp;L'!AC213</f>
        <v>0</v>
      </c>
      <c r="AD245" s="236">
        <f>'DTC US&amp;CA - P&amp;L'!AD213</f>
        <v>0</v>
      </c>
      <c r="AE245" s="236">
        <f>'DTC US&amp;CA - P&amp;L'!AE213</f>
        <v>0</v>
      </c>
      <c r="AF245" s="236">
        <f>'DTC US&amp;CA - P&amp;L'!AF213</f>
        <v>1</v>
      </c>
      <c r="AG245" s="228">
        <f t="shared" si="79"/>
        <v>16</v>
      </c>
      <c r="AH245" s="229"/>
    </row>
    <row r="246" outlineLevel="1">
      <c r="A246" s="252" t="s">
        <v>450</v>
      </c>
      <c r="B246" s="236">
        <f>'DTC US&amp;CA - P&amp;L'!B214</f>
        <v>0</v>
      </c>
      <c r="C246" s="236">
        <f>'DTC US&amp;CA - P&amp;L'!C214</f>
        <v>0</v>
      </c>
      <c r="D246" s="236">
        <f>'DTC US&amp;CA - P&amp;L'!D214</f>
        <v>0</v>
      </c>
      <c r="E246" s="236">
        <f>'DTC US&amp;CA - P&amp;L'!E214</f>
        <v>0</v>
      </c>
      <c r="F246" s="236">
        <f>'DTC US&amp;CA - P&amp;L'!F214</f>
        <v>0</v>
      </c>
      <c r="G246" s="236">
        <f>'DTC US&amp;CA - P&amp;L'!G214</f>
        <v>0</v>
      </c>
      <c r="H246" s="236">
        <f>'DTC US&amp;CA - P&amp;L'!H214</f>
        <v>0</v>
      </c>
      <c r="I246" s="236">
        <f>'DTC US&amp;CA - P&amp;L'!I214</f>
        <v>0</v>
      </c>
      <c r="J246" s="236">
        <f>'DTC US&amp;CA - P&amp;L'!J214</f>
        <v>0</v>
      </c>
      <c r="K246" s="236">
        <f>'DTC US&amp;CA - P&amp;L'!K214</f>
        <v>0</v>
      </c>
      <c r="L246" s="236">
        <f>'DTC US&amp;CA - P&amp;L'!L214</f>
        <v>0</v>
      </c>
      <c r="M246" s="236">
        <f>'DTC US&amp;CA - P&amp;L'!M214</f>
        <v>0</v>
      </c>
      <c r="N246" s="236">
        <f>'DTC US&amp;CA - P&amp;L'!N214</f>
        <v>0</v>
      </c>
      <c r="O246" s="236">
        <f>'DTC US&amp;CA - P&amp;L'!O214</f>
        <v>0</v>
      </c>
      <c r="P246" s="236">
        <f>'DTC US&amp;CA - P&amp;L'!P214</f>
        <v>0</v>
      </c>
      <c r="Q246" s="236">
        <f>'DTC US&amp;CA - P&amp;L'!Q214</f>
        <v>0</v>
      </c>
      <c r="R246" s="236">
        <f>'DTC US&amp;CA - P&amp;L'!R214</f>
        <v>0</v>
      </c>
      <c r="S246" s="236">
        <f>'DTC US&amp;CA - P&amp;L'!S214</f>
        <v>0</v>
      </c>
      <c r="T246" s="236">
        <f>'DTC US&amp;CA - P&amp;L'!T214</f>
        <v>0</v>
      </c>
      <c r="U246" s="236">
        <f>'DTC US&amp;CA - P&amp;L'!U214</f>
        <v>0</v>
      </c>
      <c r="V246" s="236">
        <f>'DTC US&amp;CA - P&amp;L'!V214</f>
        <v>0</v>
      </c>
      <c r="W246" s="236">
        <f>'DTC US&amp;CA - P&amp;L'!W214</f>
        <v>0</v>
      </c>
      <c r="X246" s="236">
        <f>'DTC US&amp;CA - P&amp;L'!X214</f>
        <v>0</v>
      </c>
      <c r="Y246" s="236">
        <f>'DTC US&amp;CA - P&amp;L'!Y214</f>
        <v>0</v>
      </c>
      <c r="Z246" s="236">
        <f>'DTC US&amp;CA - P&amp;L'!Z214</f>
        <v>0</v>
      </c>
      <c r="AA246" s="236">
        <f>'DTC US&amp;CA - P&amp;L'!AA214</f>
        <v>0</v>
      </c>
      <c r="AB246" s="236">
        <f>'DTC US&amp;CA - P&amp;L'!AB214</f>
        <v>0</v>
      </c>
      <c r="AC246" s="236">
        <f>'DTC US&amp;CA - P&amp;L'!AC214</f>
        <v>0</v>
      </c>
      <c r="AD246" s="236">
        <f>'DTC US&amp;CA - P&amp;L'!AD214</f>
        <v>0</v>
      </c>
      <c r="AE246" s="236">
        <f>'DTC US&amp;CA - P&amp;L'!AE214</f>
        <v>0</v>
      </c>
      <c r="AF246" s="236">
        <f>'DTC US&amp;CA - P&amp;L'!AF214</f>
        <v>0</v>
      </c>
      <c r="AG246" s="228">
        <f t="shared" si="79"/>
        <v>0</v>
      </c>
      <c r="AH246" s="229"/>
    </row>
    <row r="247" outlineLevel="1">
      <c r="A247" s="252" t="s">
        <v>451</v>
      </c>
      <c r="B247" s="236">
        <f>'DTC US&amp;CA - P&amp;L'!B215</f>
        <v>0</v>
      </c>
      <c r="C247" s="236">
        <f>'DTC US&amp;CA - P&amp;L'!C215</f>
        <v>1</v>
      </c>
      <c r="D247" s="236">
        <f>'DTC US&amp;CA - P&amp;L'!D215</f>
        <v>0</v>
      </c>
      <c r="E247" s="236">
        <f>'DTC US&amp;CA - P&amp;L'!E215</f>
        <v>0</v>
      </c>
      <c r="F247" s="236">
        <f>'DTC US&amp;CA - P&amp;L'!F215</f>
        <v>0</v>
      </c>
      <c r="G247" s="236">
        <f>'DTC US&amp;CA - P&amp;L'!G215</f>
        <v>0</v>
      </c>
      <c r="H247" s="236">
        <f>'DTC US&amp;CA - P&amp;L'!H215</f>
        <v>0</v>
      </c>
      <c r="I247" s="236">
        <f>'DTC US&amp;CA - P&amp;L'!I215</f>
        <v>0</v>
      </c>
      <c r="J247" s="236">
        <f>'DTC US&amp;CA - P&amp;L'!J215</f>
        <v>0</v>
      </c>
      <c r="K247" s="236">
        <f>'DTC US&amp;CA - P&amp;L'!K215</f>
        <v>0</v>
      </c>
      <c r="L247" s="236">
        <f>'DTC US&amp;CA - P&amp;L'!L215</f>
        <v>0</v>
      </c>
      <c r="M247" s="236">
        <f>'DTC US&amp;CA - P&amp;L'!M215</f>
        <v>0</v>
      </c>
      <c r="N247" s="236">
        <f>'DTC US&amp;CA - P&amp;L'!N215</f>
        <v>0</v>
      </c>
      <c r="O247" s="236">
        <f>'DTC US&amp;CA - P&amp;L'!O215</f>
        <v>0</v>
      </c>
      <c r="P247" s="236">
        <f>'DTC US&amp;CA - P&amp;L'!P215</f>
        <v>0</v>
      </c>
      <c r="Q247" s="236">
        <f>'DTC US&amp;CA - P&amp;L'!Q215</f>
        <v>0</v>
      </c>
      <c r="R247" s="236">
        <f>'DTC US&amp;CA - P&amp;L'!R215</f>
        <v>0</v>
      </c>
      <c r="S247" s="236">
        <f>'DTC US&amp;CA - P&amp;L'!S215</f>
        <v>0</v>
      </c>
      <c r="T247" s="236">
        <f>'DTC US&amp;CA - P&amp;L'!T215</f>
        <v>0</v>
      </c>
      <c r="U247" s="236">
        <f>'DTC US&amp;CA - P&amp;L'!U215</f>
        <v>0</v>
      </c>
      <c r="V247" s="236">
        <f>'DTC US&amp;CA - P&amp;L'!V215</f>
        <v>1</v>
      </c>
      <c r="W247" s="236">
        <f>'DTC US&amp;CA - P&amp;L'!W215</f>
        <v>0</v>
      </c>
      <c r="X247" s="236">
        <f>'DTC US&amp;CA - P&amp;L'!X215</f>
        <v>1</v>
      </c>
      <c r="Y247" s="236">
        <f>'DTC US&amp;CA - P&amp;L'!Y215</f>
        <v>0</v>
      </c>
      <c r="Z247" s="236">
        <f>'DTC US&amp;CA - P&amp;L'!Z215</f>
        <v>0</v>
      </c>
      <c r="AA247" s="236">
        <f>'DTC US&amp;CA - P&amp;L'!AA215</f>
        <v>0</v>
      </c>
      <c r="AB247" s="236">
        <f>'DTC US&amp;CA - P&amp;L'!AB215</f>
        <v>0</v>
      </c>
      <c r="AC247" s="236">
        <f>'DTC US&amp;CA - P&amp;L'!AC215</f>
        <v>0</v>
      </c>
      <c r="AD247" s="236">
        <f>'DTC US&amp;CA - P&amp;L'!AD215</f>
        <v>1</v>
      </c>
      <c r="AE247" s="236">
        <f>'DTC US&amp;CA - P&amp;L'!AE215</f>
        <v>0</v>
      </c>
      <c r="AF247" s="236">
        <f>'DTC US&amp;CA - P&amp;L'!AF215</f>
        <v>0</v>
      </c>
      <c r="AG247" s="228">
        <f t="shared" si="79"/>
        <v>4</v>
      </c>
      <c r="AH247" s="229"/>
    </row>
    <row r="248" outlineLevel="1">
      <c r="A248" s="252" t="s">
        <v>338</v>
      </c>
      <c r="B248" s="236">
        <f>'DTC US&amp;CA - P&amp;L'!B216</f>
        <v>0</v>
      </c>
      <c r="C248" s="236">
        <f>'DTC US&amp;CA - P&amp;L'!C216</f>
        <v>1</v>
      </c>
      <c r="D248" s="236">
        <f>'DTC US&amp;CA - P&amp;L'!D216</f>
        <v>1</v>
      </c>
      <c r="E248" s="236">
        <f>'DTC US&amp;CA - P&amp;L'!E216</f>
        <v>0</v>
      </c>
      <c r="F248" s="236">
        <f>'DTC US&amp;CA - P&amp;L'!F216</f>
        <v>0</v>
      </c>
      <c r="G248" s="236">
        <f>'DTC US&amp;CA - P&amp;L'!G216</f>
        <v>0</v>
      </c>
      <c r="H248" s="236">
        <f>'DTC US&amp;CA - P&amp;L'!H216</f>
        <v>0</v>
      </c>
      <c r="I248" s="236">
        <f>'DTC US&amp;CA - P&amp;L'!I216</f>
        <v>0</v>
      </c>
      <c r="J248" s="236">
        <f>'DTC US&amp;CA - P&amp;L'!J216</f>
        <v>1</v>
      </c>
      <c r="K248" s="236">
        <f>'DTC US&amp;CA - P&amp;L'!K216</f>
        <v>0</v>
      </c>
      <c r="L248" s="236">
        <f>'DTC US&amp;CA - P&amp;L'!L216</f>
        <v>1</v>
      </c>
      <c r="M248" s="236">
        <f>'DTC US&amp;CA - P&amp;L'!M216</f>
        <v>1</v>
      </c>
      <c r="N248" s="236">
        <f>'DTC US&amp;CA - P&amp;L'!N216</f>
        <v>1</v>
      </c>
      <c r="O248" s="236">
        <f>'DTC US&amp;CA - P&amp;L'!O216</f>
        <v>0</v>
      </c>
      <c r="P248" s="236">
        <f>'DTC US&amp;CA - P&amp;L'!P216</f>
        <v>2</v>
      </c>
      <c r="Q248" s="236">
        <f>'DTC US&amp;CA - P&amp;L'!Q216</f>
        <v>0</v>
      </c>
      <c r="R248" s="236">
        <f>'DTC US&amp;CA - P&amp;L'!R216</f>
        <v>2</v>
      </c>
      <c r="S248" s="236">
        <f>'DTC US&amp;CA - P&amp;L'!S216</f>
        <v>1</v>
      </c>
      <c r="T248" s="236">
        <f>'DTC US&amp;CA - P&amp;L'!T216</f>
        <v>1</v>
      </c>
      <c r="U248" s="236">
        <f>'DTC US&amp;CA - P&amp;L'!U216</f>
        <v>0</v>
      </c>
      <c r="V248" s="236">
        <f>'DTC US&amp;CA - P&amp;L'!V216</f>
        <v>1</v>
      </c>
      <c r="W248" s="236">
        <f>'DTC US&amp;CA - P&amp;L'!W216</f>
        <v>2</v>
      </c>
      <c r="X248" s="236">
        <f>'DTC US&amp;CA - P&amp;L'!X216</f>
        <v>2</v>
      </c>
      <c r="Y248" s="236">
        <f>'DTC US&amp;CA - P&amp;L'!Y216</f>
        <v>1</v>
      </c>
      <c r="Z248" s="236">
        <f>'DTC US&amp;CA - P&amp;L'!Z216</f>
        <v>2</v>
      </c>
      <c r="AA248" s="236">
        <f>'DTC US&amp;CA - P&amp;L'!AA216</f>
        <v>1</v>
      </c>
      <c r="AB248" s="236">
        <f>'DTC US&amp;CA - P&amp;L'!AB216</f>
        <v>0</v>
      </c>
      <c r="AC248" s="236">
        <f>'DTC US&amp;CA - P&amp;L'!AC216</f>
        <v>0</v>
      </c>
      <c r="AD248" s="236">
        <f>'DTC US&amp;CA - P&amp;L'!AD216</f>
        <v>0</v>
      </c>
      <c r="AE248" s="236">
        <f>'DTC US&amp;CA - P&amp;L'!AE216</f>
        <v>0</v>
      </c>
      <c r="AF248" s="236">
        <f>'DTC US&amp;CA - P&amp;L'!AF216</f>
        <v>0</v>
      </c>
      <c r="AG248" s="228"/>
      <c r="AH248" s="229"/>
    </row>
    <row r="249" outlineLevel="1">
      <c r="A249" s="252" t="s">
        <v>297</v>
      </c>
      <c r="B249" s="236">
        <f>'DTC US&amp;CA - P&amp;L'!B217</f>
        <v>0</v>
      </c>
      <c r="C249" s="236">
        <f>'DTC US&amp;CA - P&amp;L'!C217</f>
        <v>0</v>
      </c>
      <c r="D249" s="236">
        <f>'DTC US&amp;CA - P&amp;L'!D217</f>
        <v>0</v>
      </c>
      <c r="E249" s="236">
        <f>'DTC US&amp;CA - P&amp;L'!E217</f>
        <v>0</v>
      </c>
      <c r="F249" s="236">
        <f>'DTC US&amp;CA - P&amp;L'!F217</f>
        <v>0</v>
      </c>
      <c r="G249" s="236">
        <f>'DTC US&amp;CA - P&amp;L'!G217</f>
        <v>0</v>
      </c>
      <c r="H249" s="236">
        <f>'DTC US&amp;CA - P&amp;L'!H217</f>
        <v>0</v>
      </c>
      <c r="I249" s="236">
        <f>'DTC US&amp;CA - P&amp;L'!I217</f>
        <v>0</v>
      </c>
      <c r="J249" s="236">
        <f>'DTC US&amp;CA - P&amp;L'!J217</f>
        <v>0</v>
      </c>
      <c r="K249" s="236">
        <f>'DTC US&amp;CA - P&amp;L'!K217</f>
        <v>0</v>
      </c>
      <c r="L249" s="236">
        <f>'DTC US&amp;CA - P&amp;L'!L217</f>
        <v>0</v>
      </c>
      <c r="M249" s="236">
        <f>'DTC US&amp;CA - P&amp;L'!M217</f>
        <v>0</v>
      </c>
      <c r="N249" s="236">
        <f>'DTC US&amp;CA - P&amp;L'!N217</f>
        <v>0</v>
      </c>
      <c r="O249" s="236">
        <f>'DTC US&amp;CA - P&amp;L'!O217</f>
        <v>0</v>
      </c>
      <c r="P249" s="236">
        <f>'DTC US&amp;CA - P&amp;L'!P217</f>
        <v>0</v>
      </c>
      <c r="Q249" s="236">
        <f>'DTC US&amp;CA - P&amp;L'!Q217</f>
        <v>0</v>
      </c>
      <c r="R249" s="236">
        <f>'DTC US&amp;CA - P&amp;L'!R217</f>
        <v>0</v>
      </c>
      <c r="S249" s="236">
        <f>'DTC US&amp;CA - P&amp;L'!S217</f>
        <v>0</v>
      </c>
      <c r="T249" s="236">
        <f>'DTC US&amp;CA - P&amp;L'!T217</f>
        <v>0</v>
      </c>
      <c r="U249" s="236">
        <f>'DTC US&amp;CA - P&amp;L'!U217</f>
        <v>0</v>
      </c>
      <c r="V249" s="236">
        <f>'DTC US&amp;CA - P&amp;L'!V217</f>
        <v>0</v>
      </c>
      <c r="W249" s="236">
        <f>'DTC US&amp;CA - P&amp;L'!W217</f>
        <v>0</v>
      </c>
      <c r="X249" s="236">
        <f>'DTC US&amp;CA - P&amp;L'!X217</f>
        <v>0</v>
      </c>
      <c r="Y249" s="236">
        <f>'DTC US&amp;CA - P&amp;L'!Y217</f>
        <v>0</v>
      </c>
      <c r="Z249" s="236">
        <f>'DTC US&amp;CA - P&amp;L'!Z217</f>
        <v>0</v>
      </c>
      <c r="AA249" s="236">
        <f>'DTC US&amp;CA - P&amp;L'!AA217</f>
        <v>0</v>
      </c>
      <c r="AB249" s="236">
        <f>'DTC US&amp;CA - P&amp;L'!AB217</f>
        <v>0</v>
      </c>
      <c r="AC249" s="236">
        <f>'DTC US&amp;CA - P&amp;L'!AC217</f>
        <v>0</v>
      </c>
      <c r="AD249" s="236">
        <f>'DTC US&amp;CA - P&amp;L'!AD217</f>
        <v>0</v>
      </c>
      <c r="AE249" s="236">
        <f>'DTC US&amp;CA - P&amp;L'!AE217</f>
        <v>0</v>
      </c>
      <c r="AF249" s="236">
        <f>'DTC US&amp;CA - P&amp;L'!AF217</f>
        <v>0</v>
      </c>
      <c r="AG249" s="228">
        <f t="shared" ref="AG249:AG250" si="81">SUM(B249:AF249)</f>
        <v>0</v>
      </c>
      <c r="AH249" s="229"/>
    </row>
    <row r="250">
      <c r="A250" s="256" t="s">
        <v>298</v>
      </c>
      <c r="B250" s="257">
        <f t="shared" ref="B250:AF250" si="80">SUM(B238:B249)</f>
        <v>43</v>
      </c>
      <c r="C250" s="257">
        <f t="shared" si="80"/>
        <v>24</v>
      </c>
      <c r="D250" s="257">
        <f t="shared" si="80"/>
        <v>39</v>
      </c>
      <c r="E250" s="257">
        <f t="shared" si="80"/>
        <v>24</v>
      </c>
      <c r="F250" s="257">
        <f t="shared" si="80"/>
        <v>37</v>
      </c>
      <c r="G250" s="257">
        <f t="shared" si="80"/>
        <v>42</v>
      </c>
      <c r="H250" s="257">
        <f t="shared" si="80"/>
        <v>29</v>
      </c>
      <c r="I250" s="257">
        <f t="shared" si="80"/>
        <v>29</v>
      </c>
      <c r="J250" s="257">
        <f t="shared" si="80"/>
        <v>31</v>
      </c>
      <c r="K250" s="257">
        <f t="shared" si="80"/>
        <v>30</v>
      </c>
      <c r="L250" s="257">
        <f t="shared" si="80"/>
        <v>28</v>
      </c>
      <c r="M250" s="257">
        <f t="shared" si="80"/>
        <v>54</v>
      </c>
      <c r="N250" s="257">
        <f t="shared" si="80"/>
        <v>32</v>
      </c>
      <c r="O250" s="257">
        <f t="shared" si="80"/>
        <v>25</v>
      </c>
      <c r="P250" s="257">
        <f t="shared" si="80"/>
        <v>40</v>
      </c>
      <c r="Q250" s="257">
        <f t="shared" si="80"/>
        <v>31</v>
      </c>
      <c r="R250" s="257">
        <f t="shared" si="80"/>
        <v>39</v>
      </c>
      <c r="S250" s="257">
        <f t="shared" si="80"/>
        <v>44</v>
      </c>
      <c r="T250" s="257">
        <f t="shared" si="80"/>
        <v>56</v>
      </c>
      <c r="U250" s="257">
        <f t="shared" si="80"/>
        <v>43</v>
      </c>
      <c r="V250" s="257">
        <f t="shared" si="80"/>
        <v>53</v>
      </c>
      <c r="W250" s="257">
        <f t="shared" si="80"/>
        <v>51</v>
      </c>
      <c r="X250" s="257">
        <f t="shared" si="80"/>
        <v>32</v>
      </c>
      <c r="Y250" s="257">
        <f t="shared" si="80"/>
        <v>35</v>
      </c>
      <c r="Z250" s="257">
        <f t="shared" si="80"/>
        <v>39</v>
      </c>
      <c r="AA250" s="257">
        <f t="shared" si="80"/>
        <v>38</v>
      </c>
      <c r="AB250" s="257">
        <f t="shared" si="80"/>
        <v>41</v>
      </c>
      <c r="AC250" s="257">
        <f t="shared" si="80"/>
        <v>32</v>
      </c>
      <c r="AD250" s="257">
        <f t="shared" si="80"/>
        <v>30</v>
      </c>
      <c r="AE250" s="257">
        <f t="shared" si="80"/>
        <v>22</v>
      </c>
      <c r="AF250" s="257">
        <f t="shared" si="80"/>
        <v>33</v>
      </c>
      <c r="AG250" s="228">
        <f t="shared" si="81"/>
        <v>1126</v>
      </c>
      <c r="AH250" s="229"/>
    </row>
    <row r="251">
      <c r="A251" s="160"/>
      <c r="B251" s="168"/>
      <c r="C251" s="168"/>
      <c r="D251" s="16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c r="AB251" s="168"/>
      <c r="AC251" s="168"/>
      <c r="AD251" s="168"/>
      <c r="AE251" s="168"/>
      <c r="AF251" s="168"/>
      <c r="AG251" s="228"/>
      <c r="AH251" s="229"/>
    </row>
    <row r="252">
      <c r="A252" s="252" t="s">
        <v>452</v>
      </c>
      <c r="B252" s="253"/>
      <c r="C252" s="253"/>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c r="AA252" s="253"/>
      <c r="AB252" s="253"/>
      <c r="AC252" s="253"/>
      <c r="AD252" s="253"/>
      <c r="AE252" s="253"/>
      <c r="AF252" s="253"/>
      <c r="AG252" s="228"/>
      <c r="AH252" s="229"/>
    </row>
    <row r="253" outlineLevel="1">
      <c r="A253" s="252" t="s">
        <v>442</v>
      </c>
      <c r="B253" s="255">
        <f>'DTC EU - P&amp;L'!B205</f>
        <v>0</v>
      </c>
      <c r="C253" s="255">
        <f>'DTC EU - P&amp;L'!C205</f>
        <v>1</v>
      </c>
      <c r="D253" s="255">
        <f>'DTC EU - P&amp;L'!D205</f>
        <v>0</v>
      </c>
      <c r="E253" s="255">
        <f>'DTC EU - P&amp;L'!E205</f>
        <v>0</v>
      </c>
      <c r="F253" s="255">
        <f>'DTC EU - P&amp;L'!F205</f>
        <v>0</v>
      </c>
      <c r="G253" s="255">
        <f>'DTC EU - P&amp;L'!G205</f>
        <v>0</v>
      </c>
      <c r="H253" s="255">
        <f>'DTC EU - P&amp;L'!H205</f>
        <v>0</v>
      </c>
      <c r="I253" s="255">
        <f>'DTC EU - P&amp;L'!I205</f>
        <v>1</v>
      </c>
      <c r="J253" s="255">
        <f>'DTC EU - P&amp;L'!J205</f>
        <v>1</v>
      </c>
      <c r="K253" s="255">
        <f>'DTC EU - P&amp;L'!K205</f>
        <v>0</v>
      </c>
      <c r="L253" s="255">
        <f>'DTC EU - P&amp;L'!L205</f>
        <v>0</v>
      </c>
      <c r="M253" s="255">
        <f>'DTC EU - P&amp;L'!M205</f>
        <v>1</v>
      </c>
      <c r="N253" s="255">
        <f>'DTC EU - P&amp;L'!N205</f>
        <v>0</v>
      </c>
      <c r="O253" s="255">
        <f>'DTC EU - P&amp;L'!O205</f>
        <v>0</v>
      </c>
      <c r="P253" s="255">
        <f>'DTC EU - P&amp;L'!P205</f>
        <v>0</v>
      </c>
      <c r="Q253" s="255">
        <f>'DTC EU - P&amp;L'!Q205</f>
        <v>1</v>
      </c>
      <c r="R253" s="255">
        <f>'DTC EU - P&amp;L'!R205</f>
        <v>0</v>
      </c>
      <c r="S253" s="255">
        <f>'DTC EU - P&amp;L'!S205</f>
        <v>1</v>
      </c>
      <c r="T253" s="255">
        <f>'DTC EU - P&amp;L'!T205</f>
        <v>0</v>
      </c>
      <c r="U253" s="255">
        <f>'DTC EU - P&amp;L'!U205</f>
        <v>0</v>
      </c>
      <c r="V253" s="255">
        <f>'DTC EU - P&amp;L'!V205</f>
        <v>1</v>
      </c>
      <c r="W253" s="255">
        <f>'DTC EU - P&amp;L'!W205</f>
        <v>2</v>
      </c>
      <c r="X253" s="255">
        <f>'DTC EU - P&amp;L'!X205</f>
        <v>1</v>
      </c>
      <c r="Y253" s="255">
        <f>'DTC EU - P&amp;L'!Y205</f>
        <v>0</v>
      </c>
      <c r="Z253" s="255">
        <f>'DTC EU - P&amp;L'!Z205</f>
        <v>0</v>
      </c>
      <c r="AA253" s="255">
        <f>'DTC EU - P&amp;L'!AA205</f>
        <v>3</v>
      </c>
      <c r="AB253" s="255">
        <f>'DTC EU - P&amp;L'!AB205</f>
        <v>2</v>
      </c>
      <c r="AC253" s="255">
        <f>'DTC EU - P&amp;L'!AC205</f>
        <v>0</v>
      </c>
      <c r="AD253" s="255">
        <f>'DTC EU - P&amp;L'!AD205</f>
        <v>0</v>
      </c>
      <c r="AE253" s="255">
        <f>'DTC EU - P&amp;L'!AE205</f>
        <v>0</v>
      </c>
      <c r="AF253" s="255">
        <f>'DTC EU - P&amp;L'!AF205</f>
        <v>1</v>
      </c>
      <c r="AG253" s="228">
        <f t="shared" ref="AG253:AG262" si="82">SUM(B253:AF253)</f>
        <v>16</v>
      </c>
      <c r="AH253" s="229"/>
    </row>
    <row r="254" outlineLevel="1">
      <c r="A254" s="252" t="s">
        <v>443</v>
      </c>
      <c r="B254" s="255">
        <f>'DTC EU - P&amp;L'!B206</f>
        <v>0</v>
      </c>
      <c r="C254" s="255">
        <f>'DTC EU - P&amp;L'!C206</f>
        <v>2</v>
      </c>
      <c r="D254" s="255">
        <f>'DTC EU - P&amp;L'!D206</f>
        <v>1</v>
      </c>
      <c r="E254" s="255">
        <f>'DTC EU - P&amp;L'!E206</f>
        <v>2</v>
      </c>
      <c r="F254" s="255">
        <f>'DTC EU - P&amp;L'!F206</f>
        <v>2</v>
      </c>
      <c r="G254" s="255">
        <f>'DTC EU - P&amp;L'!G206</f>
        <v>0</v>
      </c>
      <c r="H254" s="255">
        <f>'DTC EU - P&amp;L'!H206</f>
        <v>2</v>
      </c>
      <c r="I254" s="255">
        <f>'DTC EU - P&amp;L'!I206</f>
        <v>3</v>
      </c>
      <c r="J254" s="255">
        <f>'DTC EU - P&amp;L'!J206</f>
        <v>3</v>
      </c>
      <c r="K254" s="255">
        <f>'DTC EU - P&amp;L'!K206</f>
        <v>1</v>
      </c>
      <c r="L254" s="255">
        <f>'DTC EU - P&amp;L'!L206</f>
        <v>2</v>
      </c>
      <c r="M254" s="255">
        <f>'DTC EU - P&amp;L'!M206</f>
        <v>1</v>
      </c>
      <c r="N254" s="255">
        <f>'DTC EU - P&amp;L'!N206</f>
        <v>3</v>
      </c>
      <c r="O254" s="255">
        <f>'DTC EU - P&amp;L'!O206</f>
        <v>2</v>
      </c>
      <c r="P254" s="255">
        <f>'DTC EU - P&amp;L'!P206</f>
        <v>1</v>
      </c>
      <c r="Q254" s="255">
        <f>'DTC EU - P&amp;L'!Q206</f>
        <v>2</v>
      </c>
      <c r="R254" s="255">
        <f>'DTC EU - P&amp;L'!R206</f>
        <v>1</v>
      </c>
      <c r="S254" s="255">
        <f>'DTC EU - P&amp;L'!S206</f>
        <v>4</v>
      </c>
      <c r="T254" s="255">
        <f>'DTC EU - P&amp;L'!T206</f>
        <v>2</v>
      </c>
      <c r="U254" s="255">
        <f>'DTC EU - P&amp;L'!U206</f>
        <v>2</v>
      </c>
      <c r="V254" s="255">
        <f>'DTC EU - P&amp;L'!V206</f>
        <v>2</v>
      </c>
      <c r="W254" s="255">
        <f>'DTC EU - P&amp;L'!W206</f>
        <v>6</v>
      </c>
      <c r="X254" s="255">
        <f>'DTC EU - P&amp;L'!X206</f>
        <v>5</v>
      </c>
      <c r="Y254" s="255">
        <f>'DTC EU - P&amp;L'!Y206</f>
        <v>0</v>
      </c>
      <c r="Z254" s="255">
        <f>'DTC EU - P&amp;L'!Z206</f>
        <v>3</v>
      </c>
      <c r="AA254" s="255">
        <f>'DTC EU - P&amp;L'!AA206</f>
        <v>2</v>
      </c>
      <c r="AB254" s="255">
        <f>'DTC EU - P&amp;L'!AB206</f>
        <v>3</v>
      </c>
      <c r="AC254" s="255">
        <f>'DTC EU - P&amp;L'!AC206</f>
        <v>3</v>
      </c>
      <c r="AD254" s="255">
        <f>'DTC EU - P&amp;L'!AD206</f>
        <v>1</v>
      </c>
      <c r="AE254" s="255">
        <f>'DTC EU - P&amp;L'!AE206</f>
        <v>0</v>
      </c>
      <c r="AF254" s="255">
        <f>'DTC EU - P&amp;L'!AF206</f>
        <v>2</v>
      </c>
      <c r="AG254" s="228">
        <f t="shared" si="82"/>
        <v>63</v>
      </c>
      <c r="AH254" s="229"/>
    </row>
    <row r="255" outlineLevel="1">
      <c r="A255" s="252" t="s">
        <v>453</v>
      </c>
      <c r="B255" s="255">
        <f>'DTC EU - P&amp;L'!B207</f>
        <v>0</v>
      </c>
      <c r="C255" s="255">
        <f>'DTC EU - P&amp;L'!C207</f>
        <v>0</v>
      </c>
      <c r="D255" s="255">
        <f>'DTC EU - P&amp;L'!D207</f>
        <v>0</v>
      </c>
      <c r="E255" s="255">
        <f>'DTC EU - P&amp;L'!E207</f>
        <v>0</v>
      </c>
      <c r="F255" s="255">
        <f>'DTC EU - P&amp;L'!F207</f>
        <v>0</v>
      </c>
      <c r="G255" s="255">
        <f>'DTC EU - P&amp;L'!G207</f>
        <v>0</v>
      </c>
      <c r="H255" s="255">
        <f>'DTC EU - P&amp;L'!H207</f>
        <v>0</v>
      </c>
      <c r="I255" s="255">
        <f>'DTC EU - P&amp;L'!I207</f>
        <v>2</v>
      </c>
      <c r="J255" s="255">
        <f>'DTC EU - P&amp;L'!J207</f>
        <v>0</v>
      </c>
      <c r="K255" s="255">
        <f>'DTC EU - P&amp;L'!K207</f>
        <v>0</v>
      </c>
      <c r="L255" s="255">
        <f>'DTC EU - P&amp;L'!L207</f>
        <v>0</v>
      </c>
      <c r="M255" s="255">
        <f>'DTC EU - P&amp;L'!M207</f>
        <v>0</v>
      </c>
      <c r="N255" s="255">
        <f>'DTC EU - P&amp;L'!N207</f>
        <v>0</v>
      </c>
      <c r="O255" s="255">
        <f>'DTC EU - P&amp;L'!O207</f>
        <v>1</v>
      </c>
      <c r="P255" s="255">
        <f>'DTC EU - P&amp;L'!P207</f>
        <v>1</v>
      </c>
      <c r="Q255" s="255">
        <f>'DTC EU - P&amp;L'!Q207</f>
        <v>0</v>
      </c>
      <c r="R255" s="255">
        <f>'DTC EU - P&amp;L'!R207</f>
        <v>1</v>
      </c>
      <c r="S255" s="255">
        <f>'DTC EU - P&amp;L'!S207</f>
        <v>0</v>
      </c>
      <c r="T255" s="255">
        <f>'DTC EU - P&amp;L'!T207</f>
        <v>0</v>
      </c>
      <c r="U255" s="255">
        <f>'DTC EU - P&amp;L'!U207</f>
        <v>0</v>
      </c>
      <c r="V255" s="255">
        <f>'DTC EU - P&amp;L'!V207</f>
        <v>1</v>
      </c>
      <c r="W255" s="255">
        <f>'DTC EU - P&amp;L'!W207</f>
        <v>2</v>
      </c>
      <c r="X255" s="255">
        <f>'DTC EU - P&amp;L'!X207</f>
        <v>0</v>
      </c>
      <c r="Y255" s="255">
        <f>'DTC EU - P&amp;L'!Y207</f>
        <v>0</v>
      </c>
      <c r="Z255" s="255">
        <f>'DTC EU - P&amp;L'!Z207</f>
        <v>0</v>
      </c>
      <c r="AA255" s="255">
        <f>'DTC EU - P&amp;L'!AA207</f>
        <v>1</v>
      </c>
      <c r="AB255" s="255">
        <f>'DTC EU - P&amp;L'!AB207</f>
        <v>3</v>
      </c>
      <c r="AC255" s="255">
        <f>'DTC EU - P&amp;L'!AC207</f>
        <v>0</v>
      </c>
      <c r="AD255" s="255">
        <f>'DTC EU - P&amp;L'!AD207</f>
        <v>1</v>
      </c>
      <c r="AE255" s="255">
        <f>'DTC EU - P&amp;L'!AE207</f>
        <v>0</v>
      </c>
      <c r="AF255" s="255">
        <f>'DTC EU - P&amp;L'!AF207</f>
        <v>0</v>
      </c>
      <c r="AG255" s="228">
        <f t="shared" si="82"/>
        <v>13</v>
      </c>
      <c r="AH255" s="229"/>
    </row>
    <row r="256" outlineLevel="1">
      <c r="A256" s="252" t="s">
        <v>454</v>
      </c>
      <c r="B256" s="255">
        <f>'DTC EU - P&amp;L'!B208</f>
        <v>0</v>
      </c>
      <c r="C256" s="255">
        <f>'DTC EU - P&amp;L'!C208</f>
        <v>0</v>
      </c>
      <c r="D256" s="255">
        <f>'DTC EU - P&amp;L'!D208</f>
        <v>0</v>
      </c>
      <c r="E256" s="255">
        <f>'DTC EU - P&amp;L'!E208</f>
        <v>0</v>
      </c>
      <c r="F256" s="255">
        <f>'DTC EU - P&amp;L'!F208</f>
        <v>0</v>
      </c>
      <c r="G256" s="255">
        <f>'DTC EU - P&amp;L'!G208</f>
        <v>0</v>
      </c>
      <c r="H256" s="255">
        <f>'DTC EU - P&amp;L'!H208</f>
        <v>0</v>
      </c>
      <c r="I256" s="255">
        <f>'DTC EU - P&amp;L'!I208</f>
        <v>0</v>
      </c>
      <c r="J256" s="255">
        <f>'DTC EU - P&amp;L'!J208</f>
        <v>0</v>
      </c>
      <c r="K256" s="255">
        <f>'DTC EU - P&amp;L'!K208</f>
        <v>0</v>
      </c>
      <c r="L256" s="255">
        <f>'DTC EU - P&amp;L'!L208</f>
        <v>0</v>
      </c>
      <c r="M256" s="255">
        <f>'DTC EU - P&amp;L'!M208</f>
        <v>0</v>
      </c>
      <c r="N256" s="255">
        <f>'DTC EU - P&amp;L'!N208</f>
        <v>0</v>
      </c>
      <c r="O256" s="255">
        <f>'DTC EU - P&amp;L'!O208</f>
        <v>0</v>
      </c>
      <c r="P256" s="255">
        <f>'DTC EU - P&amp;L'!P208</f>
        <v>0</v>
      </c>
      <c r="Q256" s="255">
        <f>'DTC EU - P&amp;L'!Q208</f>
        <v>0</v>
      </c>
      <c r="R256" s="255">
        <f>'DTC EU - P&amp;L'!R208</f>
        <v>0</v>
      </c>
      <c r="S256" s="255">
        <f>'DTC EU - P&amp;L'!S208</f>
        <v>0</v>
      </c>
      <c r="T256" s="255">
        <f>'DTC EU - P&amp;L'!T208</f>
        <v>0</v>
      </c>
      <c r="U256" s="255">
        <f>'DTC EU - P&amp;L'!U208</f>
        <v>0</v>
      </c>
      <c r="V256" s="255">
        <f>'DTC EU - P&amp;L'!V208</f>
        <v>0</v>
      </c>
      <c r="W256" s="255">
        <f>'DTC EU - P&amp;L'!W208</f>
        <v>0</v>
      </c>
      <c r="X256" s="255">
        <f>'DTC EU - P&amp;L'!X208</f>
        <v>0</v>
      </c>
      <c r="Y256" s="255">
        <f>'DTC EU - P&amp;L'!Y208</f>
        <v>0</v>
      </c>
      <c r="Z256" s="255">
        <f>'DTC EU - P&amp;L'!Z208</f>
        <v>0</v>
      </c>
      <c r="AA256" s="255">
        <f>'DTC EU - P&amp;L'!AA208</f>
        <v>0</v>
      </c>
      <c r="AB256" s="255">
        <f>'DTC EU - P&amp;L'!AB208</f>
        <v>0</v>
      </c>
      <c r="AC256" s="255">
        <f>'DTC EU - P&amp;L'!AC208</f>
        <v>0</v>
      </c>
      <c r="AD256" s="255">
        <f>'DTC EU - P&amp;L'!AD208</f>
        <v>0</v>
      </c>
      <c r="AE256" s="255">
        <f>'DTC EU - P&amp;L'!AE208</f>
        <v>0</v>
      </c>
      <c r="AF256" s="255">
        <f>'DTC EU - P&amp;L'!AF208</f>
        <v>0</v>
      </c>
      <c r="AG256" s="228">
        <f t="shared" si="82"/>
        <v>0</v>
      </c>
      <c r="AH256" s="229"/>
    </row>
    <row r="257" outlineLevel="1">
      <c r="A257" s="252" t="s">
        <v>455</v>
      </c>
      <c r="B257" s="255">
        <f>'DTC EU - P&amp;L'!B209</f>
        <v>0</v>
      </c>
      <c r="C257" s="255">
        <f>'DTC EU - P&amp;L'!C209</f>
        <v>0</v>
      </c>
      <c r="D257" s="255">
        <f>'DTC EU - P&amp;L'!D209</f>
        <v>0</v>
      </c>
      <c r="E257" s="255">
        <f>'DTC EU - P&amp;L'!E209</f>
        <v>0</v>
      </c>
      <c r="F257" s="255">
        <f>'DTC EU - P&amp;L'!F209</f>
        <v>0</v>
      </c>
      <c r="G257" s="255">
        <f>'DTC EU - P&amp;L'!G209</f>
        <v>0</v>
      </c>
      <c r="H257" s="255">
        <f>'DTC EU - P&amp;L'!H209</f>
        <v>0</v>
      </c>
      <c r="I257" s="255">
        <f>'DTC EU - P&amp;L'!I209</f>
        <v>0</v>
      </c>
      <c r="J257" s="255">
        <f>'DTC EU - P&amp;L'!J209</f>
        <v>0</v>
      </c>
      <c r="K257" s="255">
        <f>'DTC EU - P&amp;L'!K209</f>
        <v>0</v>
      </c>
      <c r="L257" s="255">
        <f>'DTC EU - P&amp;L'!L209</f>
        <v>0</v>
      </c>
      <c r="M257" s="255">
        <f>'DTC EU - P&amp;L'!M209</f>
        <v>0</v>
      </c>
      <c r="N257" s="255">
        <f>'DTC EU - P&amp;L'!N209</f>
        <v>0</v>
      </c>
      <c r="O257" s="255">
        <f>'DTC EU - P&amp;L'!O209</f>
        <v>0</v>
      </c>
      <c r="P257" s="255">
        <f>'DTC EU - P&amp;L'!P209</f>
        <v>0</v>
      </c>
      <c r="Q257" s="255">
        <f>'DTC EU - P&amp;L'!Q209</f>
        <v>0</v>
      </c>
      <c r="R257" s="255">
        <f>'DTC EU - P&amp;L'!R209</f>
        <v>0</v>
      </c>
      <c r="S257" s="255">
        <f>'DTC EU - P&amp;L'!S209</f>
        <v>0</v>
      </c>
      <c r="T257" s="255">
        <f>'DTC EU - P&amp;L'!T209</f>
        <v>0</v>
      </c>
      <c r="U257" s="255">
        <f>'DTC EU - P&amp;L'!U209</f>
        <v>0</v>
      </c>
      <c r="V257" s="255">
        <f>'DTC EU - P&amp;L'!V209</f>
        <v>0</v>
      </c>
      <c r="W257" s="255">
        <f>'DTC EU - P&amp;L'!W209</f>
        <v>0</v>
      </c>
      <c r="X257" s="255">
        <f>'DTC EU - P&amp;L'!X209</f>
        <v>0</v>
      </c>
      <c r="Y257" s="255">
        <f>'DTC EU - P&amp;L'!Y209</f>
        <v>0</v>
      </c>
      <c r="Z257" s="255">
        <f>'DTC EU - P&amp;L'!Z209</f>
        <v>0</v>
      </c>
      <c r="AA257" s="255">
        <f>'DTC EU - P&amp;L'!AA209</f>
        <v>0</v>
      </c>
      <c r="AB257" s="255">
        <f>'DTC EU - P&amp;L'!AB209</f>
        <v>0</v>
      </c>
      <c r="AC257" s="255">
        <f>'DTC EU - P&amp;L'!AC209</f>
        <v>0</v>
      </c>
      <c r="AD257" s="255">
        <f>'DTC EU - P&amp;L'!AD209</f>
        <v>0</v>
      </c>
      <c r="AE257" s="255">
        <f>'DTC EU - P&amp;L'!AE209</f>
        <v>0</v>
      </c>
      <c r="AF257" s="255">
        <f>'DTC EU - P&amp;L'!AF209</f>
        <v>0</v>
      </c>
      <c r="AG257" s="228">
        <f t="shared" si="82"/>
        <v>0</v>
      </c>
      <c r="AH257" s="229"/>
    </row>
    <row r="258" outlineLevel="1">
      <c r="A258" s="252" t="s">
        <v>456</v>
      </c>
      <c r="B258" s="255">
        <f>'DTC EU - P&amp;L'!B210</f>
        <v>0</v>
      </c>
      <c r="C258" s="255">
        <f>'DTC EU - P&amp;L'!C210</f>
        <v>0</v>
      </c>
      <c r="D258" s="255">
        <f>'DTC EU - P&amp;L'!D210</f>
        <v>1</v>
      </c>
      <c r="E258" s="255">
        <f>'DTC EU - P&amp;L'!E210</f>
        <v>0</v>
      </c>
      <c r="F258" s="255">
        <f>'DTC EU - P&amp;L'!F210</f>
        <v>0</v>
      </c>
      <c r="G258" s="255">
        <f>'DTC EU - P&amp;L'!G210</f>
        <v>0</v>
      </c>
      <c r="H258" s="255">
        <f>'DTC EU - P&amp;L'!H210</f>
        <v>0</v>
      </c>
      <c r="I258" s="255">
        <f>'DTC EU - P&amp;L'!I210</f>
        <v>0</v>
      </c>
      <c r="J258" s="255">
        <f>'DTC EU - P&amp;L'!J210</f>
        <v>0</v>
      </c>
      <c r="K258" s="255">
        <f>'DTC EU - P&amp;L'!K210</f>
        <v>0</v>
      </c>
      <c r="L258" s="255">
        <f>'DTC EU - P&amp;L'!L210</f>
        <v>2</v>
      </c>
      <c r="M258" s="255">
        <f>'DTC EU - P&amp;L'!M210</f>
        <v>0</v>
      </c>
      <c r="N258" s="255">
        <f>'DTC EU - P&amp;L'!N210</f>
        <v>0</v>
      </c>
      <c r="O258" s="255">
        <f>'DTC EU - P&amp;L'!O210</f>
        <v>1</v>
      </c>
      <c r="P258" s="255">
        <f>'DTC EU - P&amp;L'!P210</f>
        <v>0</v>
      </c>
      <c r="Q258" s="255">
        <f>'DTC EU - P&amp;L'!Q210</f>
        <v>0</v>
      </c>
      <c r="R258" s="255">
        <f>'DTC EU - P&amp;L'!R210</f>
        <v>1</v>
      </c>
      <c r="S258" s="255">
        <f>'DTC EU - P&amp;L'!S210</f>
        <v>0</v>
      </c>
      <c r="T258" s="255">
        <f>'DTC EU - P&amp;L'!T210</f>
        <v>0</v>
      </c>
      <c r="U258" s="255">
        <f>'DTC EU - P&amp;L'!U210</f>
        <v>0</v>
      </c>
      <c r="V258" s="255">
        <f>'DTC EU - P&amp;L'!V210</f>
        <v>1</v>
      </c>
      <c r="W258" s="255">
        <f>'DTC EU - P&amp;L'!W210</f>
        <v>0</v>
      </c>
      <c r="X258" s="255">
        <f>'DTC EU - P&amp;L'!X210</f>
        <v>0</v>
      </c>
      <c r="Y258" s="255">
        <f>'DTC EU - P&amp;L'!Y210</f>
        <v>0</v>
      </c>
      <c r="Z258" s="255">
        <f>'DTC EU - P&amp;L'!Z210</f>
        <v>0</v>
      </c>
      <c r="AA258" s="255">
        <f>'DTC EU - P&amp;L'!AA210</f>
        <v>0</v>
      </c>
      <c r="AB258" s="255">
        <f>'DTC EU - P&amp;L'!AB210</f>
        <v>0</v>
      </c>
      <c r="AC258" s="255">
        <f>'DTC EU - P&amp;L'!AC210</f>
        <v>0</v>
      </c>
      <c r="AD258" s="255">
        <f>'DTC EU - P&amp;L'!AD210</f>
        <v>0</v>
      </c>
      <c r="AE258" s="255">
        <f>'DTC EU - P&amp;L'!AE210</f>
        <v>0</v>
      </c>
      <c r="AF258" s="255">
        <f>'DTC EU - P&amp;L'!AF210</f>
        <v>1</v>
      </c>
      <c r="AG258" s="228">
        <f t="shared" si="82"/>
        <v>7</v>
      </c>
      <c r="AH258" s="229"/>
    </row>
    <row r="259" outlineLevel="1">
      <c r="A259" s="252" t="s">
        <v>457</v>
      </c>
      <c r="B259" s="255">
        <f>'DTC EU - P&amp;L'!B211</f>
        <v>1</v>
      </c>
      <c r="C259" s="255">
        <f>'DTC EU - P&amp;L'!C211</f>
        <v>1</v>
      </c>
      <c r="D259" s="255">
        <f>'DTC EU - P&amp;L'!D211</f>
        <v>0</v>
      </c>
      <c r="E259" s="255">
        <f>'DTC EU - P&amp;L'!E211</f>
        <v>1</v>
      </c>
      <c r="F259" s="255">
        <f>'DTC EU - P&amp;L'!F211</f>
        <v>1</v>
      </c>
      <c r="G259" s="255">
        <f>'DTC EU - P&amp;L'!G211</f>
        <v>0</v>
      </c>
      <c r="H259" s="255">
        <f>'DTC EU - P&amp;L'!H211</f>
        <v>2</v>
      </c>
      <c r="I259" s="255">
        <f>'DTC EU - P&amp;L'!I211</f>
        <v>2</v>
      </c>
      <c r="J259" s="255">
        <f>'DTC EU - P&amp;L'!J211</f>
        <v>0</v>
      </c>
      <c r="K259" s="255">
        <f>'DTC EU - P&amp;L'!K211</f>
        <v>1</v>
      </c>
      <c r="L259" s="255">
        <f>'DTC EU - P&amp;L'!L211</f>
        <v>0</v>
      </c>
      <c r="M259" s="255">
        <f>'DTC EU - P&amp;L'!M211</f>
        <v>0</v>
      </c>
      <c r="N259" s="255">
        <f>'DTC EU - P&amp;L'!N211</f>
        <v>0</v>
      </c>
      <c r="O259" s="255">
        <f>'DTC EU - P&amp;L'!O211</f>
        <v>1</v>
      </c>
      <c r="P259" s="255">
        <f>'DTC EU - P&amp;L'!P211</f>
        <v>1</v>
      </c>
      <c r="Q259" s="255">
        <f>'DTC EU - P&amp;L'!Q211</f>
        <v>0</v>
      </c>
      <c r="R259" s="255">
        <f>'DTC EU - P&amp;L'!R211</f>
        <v>1</v>
      </c>
      <c r="S259" s="255">
        <f>'DTC EU - P&amp;L'!S211</f>
        <v>3</v>
      </c>
      <c r="T259" s="255">
        <f>'DTC EU - P&amp;L'!T211</f>
        <v>2</v>
      </c>
      <c r="U259" s="255">
        <f>'DTC EU - P&amp;L'!U211</f>
        <v>1</v>
      </c>
      <c r="V259" s="255">
        <f>'DTC EU - P&amp;L'!V211</f>
        <v>0</v>
      </c>
      <c r="W259" s="255">
        <f>'DTC EU - P&amp;L'!W211</f>
        <v>3</v>
      </c>
      <c r="X259" s="255">
        <f>'DTC EU - P&amp;L'!X211</f>
        <v>1</v>
      </c>
      <c r="Y259" s="255">
        <f>'DTC EU - P&amp;L'!Y211</f>
        <v>0</v>
      </c>
      <c r="Z259" s="255">
        <f>'DTC EU - P&amp;L'!Z211</f>
        <v>1</v>
      </c>
      <c r="AA259" s="255">
        <f>'DTC EU - P&amp;L'!AA211</f>
        <v>1</v>
      </c>
      <c r="AB259" s="255">
        <f>'DTC EU - P&amp;L'!AB211</f>
        <v>3</v>
      </c>
      <c r="AC259" s="255">
        <f>'DTC EU - P&amp;L'!AC211</f>
        <v>1</v>
      </c>
      <c r="AD259" s="255">
        <f>'DTC EU - P&amp;L'!AD211</f>
        <v>0</v>
      </c>
      <c r="AE259" s="255">
        <f>'DTC EU - P&amp;L'!AE211</f>
        <v>0</v>
      </c>
      <c r="AF259" s="255">
        <f>'DTC EU - P&amp;L'!AF211</f>
        <v>3</v>
      </c>
      <c r="AG259" s="228">
        <f t="shared" si="82"/>
        <v>31</v>
      </c>
      <c r="AH259" s="229"/>
    </row>
    <row r="260" outlineLevel="1">
      <c r="A260" s="252" t="s">
        <v>458</v>
      </c>
      <c r="B260" s="255">
        <f>'DTC EU - P&amp;L'!B212</f>
        <v>0</v>
      </c>
      <c r="C260" s="255">
        <f>'DTC EU - P&amp;L'!C212</f>
        <v>0</v>
      </c>
      <c r="D260" s="255">
        <f>'DTC EU - P&amp;L'!D212</f>
        <v>0</v>
      </c>
      <c r="E260" s="255">
        <f>'DTC EU - P&amp;L'!E212</f>
        <v>0</v>
      </c>
      <c r="F260" s="255">
        <f>'DTC EU - P&amp;L'!F212</f>
        <v>0</v>
      </c>
      <c r="G260" s="255">
        <f>'DTC EU - P&amp;L'!G212</f>
        <v>0</v>
      </c>
      <c r="H260" s="255">
        <f>'DTC EU - P&amp;L'!H212</f>
        <v>0</v>
      </c>
      <c r="I260" s="255">
        <f>'DTC EU - P&amp;L'!I212</f>
        <v>0</v>
      </c>
      <c r="J260" s="255">
        <f>'DTC EU - P&amp;L'!J212</f>
        <v>0</v>
      </c>
      <c r="K260" s="255">
        <f>'DTC EU - P&amp;L'!K212</f>
        <v>0</v>
      </c>
      <c r="L260" s="255">
        <f>'DTC EU - P&amp;L'!L212</f>
        <v>0</v>
      </c>
      <c r="M260" s="255">
        <f>'DTC EU - P&amp;L'!M212</f>
        <v>0</v>
      </c>
      <c r="N260" s="255">
        <f>'DTC EU - P&amp;L'!N212</f>
        <v>0</v>
      </c>
      <c r="O260" s="255">
        <f>'DTC EU - P&amp;L'!O212</f>
        <v>0</v>
      </c>
      <c r="P260" s="255">
        <f>'DTC EU - P&amp;L'!P212</f>
        <v>0</v>
      </c>
      <c r="Q260" s="255">
        <f>'DTC EU - P&amp;L'!Q212</f>
        <v>0</v>
      </c>
      <c r="R260" s="255">
        <f>'DTC EU - P&amp;L'!R212</f>
        <v>0</v>
      </c>
      <c r="S260" s="255">
        <f>'DTC EU - P&amp;L'!S212</f>
        <v>0</v>
      </c>
      <c r="T260" s="255">
        <f>'DTC EU - P&amp;L'!T212</f>
        <v>0</v>
      </c>
      <c r="U260" s="255">
        <f>'DTC EU - P&amp;L'!U212</f>
        <v>0</v>
      </c>
      <c r="V260" s="255">
        <f>'DTC EU - P&amp;L'!V212</f>
        <v>0</v>
      </c>
      <c r="W260" s="255">
        <f>'DTC EU - P&amp;L'!W212</f>
        <v>0</v>
      </c>
      <c r="X260" s="255">
        <f>'DTC EU - P&amp;L'!X212</f>
        <v>0</v>
      </c>
      <c r="Y260" s="255">
        <f>'DTC EU - P&amp;L'!Y212</f>
        <v>0</v>
      </c>
      <c r="Z260" s="255">
        <f>'DTC EU - P&amp;L'!Z212</f>
        <v>0</v>
      </c>
      <c r="AA260" s="255">
        <f>'DTC EU - P&amp;L'!AA212</f>
        <v>0</v>
      </c>
      <c r="AB260" s="255">
        <f>'DTC EU - P&amp;L'!AB212</f>
        <v>0</v>
      </c>
      <c r="AC260" s="255">
        <f>'DTC EU - P&amp;L'!AC212</f>
        <v>0</v>
      </c>
      <c r="AD260" s="255">
        <f>'DTC EU - P&amp;L'!AD212</f>
        <v>0</v>
      </c>
      <c r="AE260" s="255">
        <f>'DTC EU - P&amp;L'!AE212</f>
        <v>0</v>
      </c>
      <c r="AF260" s="255">
        <f>'DTC EU - P&amp;L'!AF212</f>
        <v>0</v>
      </c>
      <c r="AG260" s="228">
        <f t="shared" si="82"/>
        <v>0</v>
      </c>
      <c r="AH260" s="229"/>
    </row>
    <row r="261" outlineLevel="1">
      <c r="A261" s="252" t="s">
        <v>459</v>
      </c>
      <c r="B261" s="255">
        <f>'DTC EU - P&amp;L'!B213</f>
        <v>0</v>
      </c>
      <c r="C261" s="255">
        <f>'DTC EU - P&amp;L'!C213</f>
        <v>0</v>
      </c>
      <c r="D261" s="255">
        <f>'DTC EU - P&amp;L'!D213</f>
        <v>0</v>
      </c>
      <c r="E261" s="255">
        <f>'DTC EU - P&amp;L'!E213</f>
        <v>0</v>
      </c>
      <c r="F261" s="255">
        <f>'DTC EU - P&amp;L'!F213</f>
        <v>0</v>
      </c>
      <c r="G261" s="255">
        <f>'DTC EU - P&amp;L'!G213</f>
        <v>0</v>
      </c>
      <c r="H261" s="255">
        <f>'DTC EU - P&amp;L'!H213</f>
        <v>0</v>
      </c>
      <c r="I261" s="255">
        <f>'DTC EU - P&amp;L'!I213</f>
        <v>0</v>
      </c>
      <c r="J261" s="255">
        <f>'DTC EU - P&amp;L'!J213</f>
        <v>0</v>
      </c>
      <c r="K261" s="255">
        <f>'DTC EU - P&amp;L'!K213</f>
        <v>0</v>
      </c>
      <c r="L261" s="255">
        <f>'DTC EU - P&amp;L'!L213</f>
        <v>0</v>
      </c>
      <c r="M261" s="255">
        <f>'DTC EU - P&amp;L'!M213</f>
        <v>0</v>
      </c>
      <c r="N261" s="255">
        <f>'DTC EU - P&amp;L'!N213</f>
        <v>0</v>
      </c>
      <c r="O261" s="255">
        <f>'DTC EU - P&amp;L'!O213</f>
        <v>0</v>
      </c>
      <c r="P261" s="255">
        <f>'DTC EU - P&amp;L'!P213</f>
        <v>0</v>
      </c>
      <c r="Q261" s="255">
        <f>'DTC EU - P&amp;L'!Q213</f>
        <v>0</v>
      </c>
      <c r="R261" s="255">
        <f>'DTC EU - P&amp;L'!R213</f>
        <v>0</v>
      </c>
      <c r="S261" s="255">
        <f>'DTC EU - P&amp;L'!S213</f>
        <v>0</v>
      </c>
      <c r="T261" s="255">
        <f>'DTC EU - P&amp;L'!T213</f>
        <v>0</v>
      </c>
      <c r="U261" s="255">
        <f>'DTC EU - P&amp;L'!U213</f>
        <v>0</v>
      </c>
      <c r="V261" s="255">
        <f>'DTC EU - P&amp;L'!V213</f>
        <v>0</v>
      </c>
      <c r="W261" s="255">
        <f>'DTC EU - P&amp;L'!W213</f>
        <v>0</v>
      </c>
      <c r="X261" s="255">
        <f>'DTC EU - P&amp;L'!X213</f>
        <v>0</v>
      </c>
      <c r="Y261" s="255">
        <f>'DTC EU - P&amp;L'!Y213</f>
        <v>0</v>
      </c>
      <c r="Z261" s="255">
        <f>'DTC EU - P&amp;L'!Z213</f>
        <v>0</v>
      </c>
      <c r="AA261" s="255">
        <f>'DTC EU - P&amp;L'!AA213</f>
        <v>0</v>
      </c>
      <c r="AB261" s="255">
        <f>'DTC EU - P&amp;L'!AB213</f>
        <v>0</v>
      </c>
      <c r="AC261" s="255">
        <f>'DTC EU - P&amp;L'!AC213</f>
        <v>0</v>
      </c>
      <c r="AD261" s="255">
        <f>'DTC EU - P&amp;L'!AD213</f>
        <v>0</v>
      </c>
      <c r="AE261" s="255">
        <f>'DTC EU - P&amp;L'!AE213</f>
        <v>0</v>
      </c>
      <c r="AF261" s="255">
        <f>'DTC EU - P&amp;L'!AF213</f>
        <v>0</v>
      </c>
      <c r="AG261" s="228">
        <f t="shared" si="82"/>
        <v>0</v>
      </c>
      <c r="AH261" s="229"/>
    </row>
    <row r="262" outlineLevel="1">
      <c r="A262" s="252" t="s">
        <v>460</v>
      </c>
      <c r="B262" s="255">
        <f>'DTC EU - P&amp;L'!B214</f>
        <v>0</v>
      </c>
      <c r="C262" s="255">
        <f>'DTC EU - P&amp;L'!C214</f>
        <v>0</v>
      </c>
      <c r="D262" s="255">
        <f>'DTC EU - P&amp;L'!D214</f>
        <v>0</v>
      </c>
      <c r="E262" s="255">
        <f>'DTC EU - P&amp;L'!E214</f>
        <v>0</v>
      </c>
      <c r="F262" s="255">
        <f>'DTC EU - P&amp;L'!F214</f>
        <v>0</v>
      </c>
      <c r="G262" s="255">
        <f>'DTC EU - P&amp;L'!G214</f>
        <v>0</v>
      </c>
      <c r="H262" s="255">
        <f>'DTC EU - P&amp;L'!H214</f>
        <v>0</v>
      </c>
      <c r="I262" s="255">
        <f>'DTC EU - P&amp;L'!I214</f>
        <v>0</v>
      </c>
      <c r="J262" s="255">
        <f>'DTC EU - P&amp;L'!J214</f>
        <v>0</v>
      </c>
      <c r="K262" s="255">
        <f>'DTC EU - P&amp;L'!K214</f>
        <v>0</v>
      </c>
      <c r="L262" s="255">
        <f>'DTC EU - P&amp;L'!L214</f>
        <v>0</v>
      </c>
      <c r="M262" s="255">
        <f>'DTC EU - P&amp;L'!M214</f>
        <v>0</v>
      </c>
      <c r="N262" s="255">
        <f>'DTC EU - P&amp;L'!N214</f>
        <v>0</v>
      </c>
      <c r="O262" s="255">
        <f>'DTC EU - P&amp;L'!O214</f>
        <v>0</v>
      </c>
      <c r="P262" s="255">
        <f>'DTC EU - P&amp;L'!P214</f>
        <v>0</v>
      </c>
      <c r="Q262" s="255">
        <f>'DTC EU - P&amp;L'!Q214</f>
        <v>0</v>
      </c>
      <c r="R262" s="255">
        <f>'DTC EU - P&amp;L'!R214</f>
        <v>0</v>
      </c>
      <c r="S262" s="255">
        <f>'DTC EU - P&amp;L'!S214</f>
        <v>0</v>
      </c>
      <c r="T262" s="255">
        <f>'DTC EU - P&amp;L'!T214</f>
        <v>0</v>
      </c>
      <c r="U262" s="255">
        <f>'DTC EU - P&amp;L'!U214</f>
        <v>0</v>
      </c>
      <c r="V262" s="255">
        <f>'DTC EU - P&amp;L'!V214</f>
        <v>0</v>
      </c>
      <c r="W262" s="255">
        <f>'DTC EU - P&amp;L'!W214</f>
        <v>0</v>
      </c>
      <c r="X262" s="255">
        <f>'DTC EU - P&amp;L'!X214</f>
        <v>0</v>
      </c>
      <c r="Y262" s="255">
        <f>'DTC EU - P&amp;L'!Y214</f>
        <v>0</v>
      </c>
      <c r="Z262" s="255">
        <f>'DTC EU - P&amp;L'!Z214</f>
        <v>0</v>
      </c>
      <c r="AA262" s="255">
        <f>'DTC EU - P&amp;L'!AA214</f>
        <v>0</v>
      </c>
      <c r="AB262" s="255">
        <f>'DTC EU - P&amp;L'!AB214</f>
        <v>0</v>
      </c>
      <c r="AC262" s="255">
        <f>'DTC EU - P&amp;L'!AC214</f>
        <v>0</v>
      </c>
      <c r="AD262" s="255">
        <f>'DTC EU - P&amp;L'!AD214</f>
        <v>0</v>
      </c>
      <c r="AE262" s="255">
        <f>'DTC EU - P&amp;L'!AE214</f>
        <v>0</v>
      </c>
      <c r="AF262" s="255">
        <f>'DTC EU - P&amp;L'!AF214</f>
        <v>0</v>
      </c>
      <c r="AG262" s="228">
        <f t="shared" si="82"/>
        <v>0</v>
      </c>
      <c r="AH262" s="229"/>
    </row>
    <row r="263" outlineLevel="1">
      <c r="A263" s="252" t="s">
        <v>338</v>
      </c>
      <c r="B263" s="255">
        <f>'DTC EU - P&amp;L'!B215</f>
        <v>0</v>
      </c>
      <c r="C263" s="255">
        <f>'DTC EU - P&amp;L'!C215</f>
        <v>0</v>
      </c>
      <c r="D263" s="255">
        <f>'DTC EU - P&amp;L'!D215</f>
        <v>0</v>
      </c>
      <c r="E263" s="255">
        <f>'DTC EU - P&amp;L'!E215</f>
        <v>0</v>
      </c>
      <c r="F263" s="255">
        <f>'DTC EU - P&amp;L'!F215</f>
        <v>0</v>
      </c>
      <c r="G263" s="255">
        <f>'DTC EU - P&amp;L'!G215</f>
        <v>0</v>
      </c>
      <c r="H263" s="255">
        <f>'DTC EU - P&amp;L'!H215</f>
        <v>0</v>
      </c>
      <c r="I263" s="255">
        <f>'DTC EU - P&amp;L'!I215</f>
        <v>0</v>
      </c>
      <c r="J263" s="255">
        <f>'DTC EU - P&amp;L'!J215</f>
        <v>0</v>
      </c>
      <c r="K263" s="255">
        <f>'DTC EU - P&amp;L'!K215</f>
        <v>0</v>
      </c>
      <c r="L263" s="255">
        <f>'DTC EU - P&amp;L'!L215</f>
        <v>0</v>
      </c>
      <c r="M263" s="255">
        <f>'DTC EU - P&amp;L'!M215</f>
        <v>0</v>
      </c>
      <c r="N263" s="255">
        <f>'DTC EU - P&amp;L'!N215</f>
        <v>0</v>
      </c>
      <c r="O263" s="255">
        <f>'DTC EU - P&amp;L'!O215</f>
        <v>0</v>
      </c>
      <c r="P263" s="255">
        <f>'DTC EU - P&amp;L'!P215</f>
        <v>0</v>
      </c>
      <c r="Q263" s="255">
        <f>'DTC EU - P&amp;L'!Q215</f>
        <v>0</v>
      </c>
      <c r="R263" s="255">
        <f>'DTC EU - P&amp;L'!R215</f>
        <v>0</v>
      </c>
      <c r="S263" s="255">
        <f>'DTC EU - P&amp;L'!S215</f>
        <v>0</v>
      </c>
      <c r="T263" s="255">
        <f>'DTC EU - P&amp;L'!T215</f>
        <v>0</v>
      </c>
      <c r="U263" s="255">
        <f>'DTC EU - P&amp;L'!U215</f>
        <v>0</v>
      </c>
      <c r="V263" s="255">
        <f>'DTC EU - P&amp;L'!V215</f>
        <v>0</v>
      </c>
      <c r="W263" s="255">
        <f>'DTC EU - P&amp;L'!W215</f>
        <v>0</v>
      </c>
      <c r="X263" s="255">
        <f>'DTC EU - P&amp;L'!X215</f>
        <v>0</v>
      </c>
      <c r="Y263" s="255">
        <f>'DTC EU - P&amp;L'!Y215</f>
        <v>0</v>
      </c>
      <c r="Z263" s="255">
        <f>'DTC EU - P&amp;L'!Z215</f>
        <v>0</v>
      </c>
      <c r="AA263" s="255">
        <f>'DTC EU - P&amp;L'!AA215</f>
        <v>0</v>
      </c>
      <c r="AB263" s="255">
        <f>'DTC EU - P&amp;L'!AB215</f>
        <v>0</v>
      </c>
      <c r="AC263" s="255">
        <f>'DTC EU - P&amp;L'!AC215</f>
        <v>0</v>
      </c>
      <c r="AD263" s="255">
        <f>'DTC EU - P&amp;L'!AD215</f>
        <v>0</v>
      </c>
      <c r="AE263" s="255">
        <f>'DTC EU - P&amp;L'!AE215</f>
        <v>0</v>
      </c>
      <c r="AF263" s="255">
        <f>'DTC EU - P&amp;L'!AF215</f>
        <v>0</v>
      </c>
      <c r="AG263" s="228"/>
      <c r="AH263" s="229"/>
    </row>
    <row r="264" outlineLevel="1">
      <c r="A264" s="252" t="s">
        <v>297</v>
      </c>
      <c r="B264" s="255">
        <f>'DTC EU - P&amp;L'!B216</f>
        <v>0</v>
      </c>
      <c r="C264" s="255">
        <f>'DTC EU - P&amp;L'!C216</f>
        <v>0</v>
      </c>
      <c r="D264" s="255">
        <f>'DTC EU - P&amp;L'!D216</f>
        <v>0</v>
      </c>
      <c r="E264" s="255">
        <f>'DTC EU - P&amp;L'!E216</f>
        <v>0</v>
      </c>
      <c r="F264" s="255">
        <f>'DTC EU - P&amp;L'!F216</f>
        <v>0</v>
      </c>
      <c r="G264" s="255">
        <f>'DTC EU - P&amp;L'!G216</f>
        <v>0</v>
      </c>
      <c r="H264" s="255">
        <f>'DTC EU - P&amp;L'!H216</f>
        <v>0</v>
      </c>
      <c r="I264" s="255">
        <f>'DTC EU - P&amp;L'!I216</f>
        <v>0</v>
      </c>
      <c r="J264" s="255">
        <f>'DTC EU - P&amp;L'!J216</f>
        <v>0</v>
      </c>
      <c r="K264" s="255">
        <f>'DTC EU - P&amp;L'!K216</f>
        <v>0</v>
      </c>
      <c r="L264" s="255">
        <f>'DTC EU - P&amp;L'!L216</f>
        <v>0</v>
      </c>
      <c r="M264" s="255">
        <f>'DTC EU - P&amp;L'!M216</f>
        <v>0</v>
      </c>
      <c r="N264" s="255">
        <f>'DTC EU - P&amp;L'!N216</f>
        <v>0</v>
      </c>
      <c r="O264" s="255">
        <f>'DTC EU - P&amp;L'!O216</f>
        <v>0</v>
      </c>
      <c r="P264" s="255">
        <f>'DTC EU - P&amp;L'!P216</f>
        <v>0</v>
      </c>
      <c r="Q264" s="255">
        <f>'DTC EU - P&amp;L'!Q216</f>
        <v>0</v>
      </c>
      <c r="R264" s="255">
        <f>'DTC EU - P&amp;L'!R216</f>
        <v>0</v>
      </c>
      <c r="S264" s="255">
        <f>'DTC EU - P&amp;L'!S216</f>
        <v>0</v>
      </c>
      <c r="T264" s="255">
        <f>'DTC EU - P&amp;L'!T216</f>
        <v>0</v>
      </c>
      <c r="U264" s="255">
        <f>'DTC EU - P&amp;L'!U216</f>
        <v>0</v>
      </c>
      <c r="V264" s="255">
        <f>'DTC EU - P&amp;L'!V216</f>
        <v>0</v>
      </c>
      <c r="W264" s="255">
        <f>'DTC EU - P&amp;L'!W216</f>
        <v>0</v>
      </c>
      <c r="X264" s="255">
        <f>'DTC EU - P&amp;L'!X216</f>
        <v>0</v>
      </c>
      <c r="Y264" s="255">
        <f>'DTC EU - P&amp;L'!Y216</f>
        <v>0</v>
      </c>
      <c r="Z264" s="255">
        <f>'DTC EU - P&amp;L'!Z216</f>
        <v>0</v>
      </c>
      <c r="AA264" s="255">
        <f>'DTC EU - P&amp;L'!AA216</f>
        <v>0</v>
      </c>
      <c r="AB264" s="255">
        <f>'DTC EU - P&amp;L'!AB216</f>
        <v>0</v>
      </c>
      <c r="AC264" s="255">
        <f>'DTC EU - P&amp;L'!AC216</f>
        <v>0</v>
      </c>
      <c r="AD264" s="255">
        <f>'DTC EU - P&amp;L'!AD216</f>
        <v>0</v>
      </c>
      <c r="AE264" s="255">
        <f>'DTC EU - P&amp;L'!AE216</f>
        <v>0</v>
      </c>
      <c r="AF264" s="255">
        <f>'DTC EU - P&amp;L'!AF216</f>
        <v>0</v>
      </c>
      <c r="AG264" s="228">
        <f t="shared" ref="AG264:AG265" si="84">SUM(B264:AF264)</f>
        <v>0</v>
      </c>
      <c r="AH264" s="229"/>
    </row>
    <row r="265">
      <c r="A265" s="256" t="s">
        <v>298</v>
      </c>
      <c r="B265" s="257">
        <f t="shared" ref="B265:AF265" si="83">SUM(B253:B264)</f>
        <v>1</v>
      </c>
      <c r="C265" s="257">
        <f t="shared" si="83"/>
        <v>4</v>
      </c>
      <c r="D265" s="257">
        <f t="shared" si="83"/>
        <v>2</v>
      </c>
      <c r="E265" s="257">
        <f t="shared" si="83"/>
        <v>3</v>
      </c>
      <c r="F265" s="257">
        <f t="shared" si="83"/>
        <v>3</v>
      </c>
      <c r="G265" s="257">
        <f t="shared" si="83"/>
        <v>0</v>
      </c>
      <c r="H265" s="257">
        <f t="shared" si="83"/>
        <v>4</v>
      </c>
      <c r="I265" s="257">
        <f t="shared" si="83"/>
        <v>8</v>
      </c>
      <c r="J265" s="257">
        <f t="shared" si="83"/>
        <v>4</v>
      </c>
      <c r="K265" s="257">
        <f t="shared" si="83"/>
        <v>2</v>
      </c>
      <c r="L265" s="257">
        <f t="shared" si="83"/>
        <v>4</v>
      </c>
      <c r="M265" s="257">
        <f t="shared" si="83"/>
        <v>2</v>
      </c>
      <c r="N265" s="257">
        <f t="shared" si="83"/>
        <v>3</v>
      </c>
      <c r="O265" s="257">
        <f t="shared" si="83"/>
        <v>5</v>
      </c>
      <c r="P265" s="257">
        <f t="shared" si="83"/>
        <v>3</v>
      </c>
      <c r="Q265" s="257">
        <f t="shared" si="83"/>
        <v>3</v>
      </c>
      <c r="R265" s="257">
        <f t="shared" si="83"/>
        <v>4</v>
      </c>
      <c r="S265" s="257">
        <f t="shared" si="83"/>
        <v>8</v>
      </c>
      <c r="T265" s="257">
        <f t="shared" si="83"/>
        <v>4</v>
      </c>
      <c r="U265" s="257">
        <f t="shared" si="83"/>
        <v>3</v>
      </c>
      <c r="V265" s="257">
        <f t="shared" si="83"/>
        <v>5</v>
      </c>
      <c r="W265" s="257">
        <f t="shared" si="83"/>
        <v>13</v>
      </c>
      <c r="X265" s="257">
        <f t="shared" si="83"/>
        <v>7</v>
      </c>
      <c r="Y265" s="257">
        <f t="shared" si="83"/>
        <v>0</v>
      </c>
      <c r="Z265" s="257">
        <f t="shared" si="83"/>
        <v>4</v>
      </c>
      <c r="AA265" s="257">
        <f t="shared" si="83"/>
        <v>7</v>
      </c>
      <c r="AB265" s="257">
        <f t="shared" si="83"/>
        <v>11</v>
      </c>
      <c r="AC265" s="257">
        <f t="shared" si="83"/>
        <v>4</v>
      </c>
      <c r="AD265" s="257">
        <f t="shared" si="83"/>
        <v>2</v>
      </c>
      <c r="AE265" s="257">
        <f t="shared" si="83"/>
        <v>0</v>
      </c>
      <c r="AF265" s="257">
        <f t="shared" si="83"/>
        <v>7</v>
      </c>
      <c r="AG265" s="228">
        <f t="shared" si="84"/>
        <v>130</v>
      </c>
      <c r="AH265" s="229"/>
    </row>
    <row r="266">
      <c r="A266" s="160"/>
      <c r="B266" s="168"/>
      <c r="C266" s="168"/>
      <c r="D266" s="168"/>
      <c r="E266" s="168"/>
      <c r="F266" s="168"/>
      <c r="G266" s="168"/>
      <c r="H266" s="168"/>
      <c r="I266" s="168"/>
      <c r="J266" s="168"/>
      <c r="K266" s="168"/>
      <c r="L266" s="168"/>
      <c r="M266" s="168"/>
      <c r="N266" s="168"/>
      <c r="O266" s="168"/>
      <c r="P266" s="168"/>
      <c r="Q266" s="168"/>
      <c r="R266" s="168"/>
      <c r="S266" s="168"/>
      <c r="T266" s="168"/>
      <c r="U266" s="168"/>
      <c r="V266" s="168"/>
      <c r="W266" s="168"/>
      <c r="X266" s="168"/>
      <c r="Y266" s="168"/>
      <c r="Z266" s="168"/>
      <c r="AA266" s="168"/>
      <c r="AB266" s="168"/>
      <c r="AC266" s="168"/>
      <c r="AD266" s="168"/>
      <c r="AE266" s="168"/>
      <c r="AF266" s="168"/>
      <c r="AG266" s="228"/>
      <c r="AH266" s="229"/>
    </row>
    <row r="267">
      <c r="A267" s="251" t="s">
        <v>461</v>
      </c>
      <c r="B267" s="259"/>
      <c r="C267" s="259"/>
      <c r="D267" s="259"/>
      <c r="E267" s="259"/>
      <c r="F267" s="259"/>
      <c r="G267" s="259"/>
      <c r="H267" s="259"/>
      <c r="I267" s="259"/>
      <c r="J267" s="259"/>
      <c r="K267" s="259"/>
      <c r="L267" s="259"/>
      <c r="M267" s="259"/>
      <c r="N267" s="259"/>
      <c r="O267" s="259"/>
      <c r="P267" s="259"/>
      <c r="Q267" s="259"/>
      <c r="R267" s="259"/>
      <c r="S267" s="259"/>
      <c r="T267" s="259"/>
      <c r="U267" s="259"/>
      <c r="V267" s="259"/>
      <c r="W267" s="259"/>
      <c r="X267" s="259"/>
      <c r="Y267" s="259"/>
      <c r="Z267" s="259"/>
      <c r="AA267" s="259"/>
      <c r="AB267" s="259"/>
      <c r="AC267" s="259"/>
      <c r="AD267" s="259"/>
      <c r="AE267" s="259"/>
      <c r="AF267" s="259"/>
      <c r="AG267" s="228"/>
      <c r="AH267" s="229"/>
    </row>
    <row r="268">
      <c r="A268" s="252" t="s">
        <v>416</v>
      </c>
      <c r="B268" s="253"/>
      <c r="C268" s="253"/>
      <c r="D268" s="253"/>
      <c r="E268" s="253"/>
      <c r="F268" s="253"/>
      <c r="G268" s="253"/>
      <c r="H268" s="253"/>
      <c r="I268" s="253"/>
      <c r="J268" s="253"/>
      <c r="K268" s="253"/>
      <c r="L268" s="253"/>
      <c r="M268" s="253"/>
      <c r="N268" s="253"/>
      <c r="O268" s="253"/>
      <c r="P268" s="253"/>
      <c r="Q268" s="253"/>
      <c r="R268" s="253"/>
      <c r="S268" s="253"/>
      <c r="T268" s="253"/>
      <c r="U268" s="253"/>
      <c r="V268" s="253"/>
      <c r="W268" s="253"/>
      <c r="X268" s="253"/>
      <c r="Y268" s="253"/>
      <c r="Z268" s="253"/>
      <c r="AA268" s="253"/>
      <c r="AB268" s="253"/>
      <c r="AC268" s="253"/>
      <c r="AD268" s="253"/>
      <c r="AE268" s="253"/>
      <c r="AF268" s="253"/>
      <c r="AG268" s="260"/>
      <c r="AH268" s="261"/>
    </row>
    <row r="269" outlineLevel="1">
      <c r="A269" s="252" t="s">
        <v>462</v>
      </c>
      <c r="B269" s="262">
        <f>'DTC US&amp;CA - P&amp;L'!B237</f>
        <v>0</v>
      </c>
      <c r="C269" s="262">
        <f>'DTC US&amp;CA - P&amp;L'!C237</f>
        <v>0</v>
      </c>
      <c r="D269" s="262">
        <f>'DTC US&amp;CA - P&amp;L'!D237</f>
        <v>0</v>
      </c>
      <c r="E269" s="262">
        <f>'DTC US&amp;CA - P&amp;L'!E237</f>
        <v>0</v>
      </c>
      <c r="F269" s="262">
        <f>'DTC US&amp;CA - P&amp;L'!F237</f>
        <v>0</v>
      </c>
      <c r="G269" s="262">
        <f>'DTC US&amp;CA - P&amp;L'!G237</f>
        <v>0</v>
      </c>
      <c r="H269" s="262">
        <f>'DTC US&amp;CA - P&amp;L'!H237</f>
        <v>0</v>
      </c>
      <c r="I269" s="262">
        <f>'DTC US&amp;CA - P&amp;L'!I237</f>
        <v>0</v>
      </c>
      <c r="J269" s="262">
        <f>'DTC US&amp;CA - P&amp;L'!J237</f>
        <v>0</v>
      </c>
      <c r="K269" s="262">
        <f>'DTC US&amp;CA - P&amp;L'!K237</f>
        <v>0</v>
      </c>
      <c r="L269" s="262">
        <f>'DTC US&amp;CA - P&amp;L'!L237</f>
        <v>0</v>
      </c>
      <c r="M269" s="262">
        <f>'DTC US&amp;CA - P&amp;L'!M237</f>
        <v>0</v>
      </c>
      <c r="N269" s="262">
        <f>'DTC US&amp;CA - P&amp;L'!N237</f>
        <v>0</v>
      </c>
      <c r="O269" s="262">
        <f>'DTC US&amp;CA - P&amp;L'!O237</f>
        <v>0</v>
      </c>
      <c r="P269" s="262">
        <f>'DTC US&amp;CA - P&amp;L'!P237</f>
        <v>0</v>
      </c>
      <c r="Q269" s="262">
        <f>'DTC US&amp;CA - P&amp;L'!Q237</f>
        <v>0</v>
      </c>
      <c r="R269" s="262">
        <f>'DTC US&amp;CA - P&amp;L'!R237</f>
        <v>0</v>
      </c>
      <c r="S269" s="262">
        <f>'DTC US&amp;CA - P&amp;L'!S237</f>
        <v>0</v>
      </c>
      <c r="T269" s="262">
        <f>'DTC US&amp;CA - P&amp;L'!T237</f>
        <v>0</v>
      </c>
      <c r="U269" s="262">
        <f>'DTC US&amp;CA - P&amp;L'!U237</f>
        <v>0</v>
      </c>
      <c r="V269" s="262">
        <f>'DTC US&amp;CA - P&amp;L'!V237</f>
        <v>0</v>
      </c>
      <c r="W269" s="262">
        <f>'DTC US&amp;CA - P&amp;L'!W237</f>
        <v>0</v>
      </c>
      <c r="X269" s="262">
        <f>'DTC US&amp;CA - P&amp;L'!X237</f>
        <v>0</v>
      </c>
      <c r="Y269" s="262">
        <f>'DTC US&amp;CA - P&amp;L'!Y237</f>
        <v>0</v>
      </c>
      <c r="Z269" s="262">
        <f>'DTC US&amp;CA - P&amp;L'!Z237</f>
        <v>0</v>
      </c>
      <c r="AA269" s="262">
        <f>'DTC US&amp;CA - P&amp;L'!AA237</f>
        <v>0</v>
      </c>
      <c r="AB269" s="262">
        <f>'DTC US&amp;CA - P&amp;L'!AB237</f>
        <v>0</v>
      </c>
      <c r="AC269" s="262">
        <f>'DTC US&amp;CA - P&amp;L'!AC237</f>
        <v>0</v>
      </c>
      <c r="AD269" s="262">
        <f>'DTC US&amp;CA - P&amp;L'!AD237</f>
        <v>0</v>
      </c>
      <c r="AE269" s="262">
        <f>'DTC US&amp;CA - P&amp;L'!AE237</f>
        <v>0</v>
      </c>
      <c r="AF269" s="262">
        <f>'DTC US&amp;CA - P&amp;L'!AF237</f>
        <v>0</v>
      </c>
      <c r="AG269" s="172">
        <f t="shared" ref="AG269:AG278" si="85">SUM(B269:AF269)</f>
        <v>0</v>
      </c>
      <c r="AH269" s="173"/>
    </row>
    <row r="270" outlineLevel="1">
      <c r="A270" s="252" t="s">
        <v>463</v>
      </c>
      <c r="B270" s="262">
        <f>'DTC US&amp;CA - P&amp;L'!B238</f>
        <v>0</v>
      </c>
      <c r="C270" s="262">
        <f>'DTC US&amp;CA - P&amp;L'!C238</f>
        <v>0</v>
      </c>
      <c r="D270" s="262">
        <f>'DTC US&amp;CA - P&amp;L'!D238</f>
        <v>0</v>
      </c>
      <c r="E270" s="262">
        <f>'DTC US&amp;CA - P&amp;L'!E238</f>
        <v>0</v>
      </c>
      <c r="F270" s="262">
        <f>'DTC US&amp;CA - P&amp;L'!F238</f>
        <v>0</v>
      </c>
      <c r="G270" s="262">
        <f>'DTC US&amp;CA - P&amp;L'!G238</f>
        <v>0</v>
      </c>
      <c r="H270" s="262">
        <f>'DTC US&amp;CA - P&amp;L'!H238</f>
        <v>0</v>
      </c>
      <c r="I270" s="262">
        <f>'DTC US&amp;CA - P&amp;L'!I238</f>
        <v>0</v>
      </c>
      <c r="J270" s="262">
        <f>'DTC US&amp;CA - P&amp;L'!J238</f>
        <v>0</v>
      </c>
      <c r="K270" s="262">
        <f>'DTC US&amp;CA - P&amp;L'!K238</f>
        <v>0</v>
      </c>
      <c r="L270" s="262">
        <f>'DTC US&amp;CA - P&amp;L'!L238</f>
        <v>0</v>
      </c>
      <c r="M270" s="262">
        <f>'DTC US&amp;CA - P&amp;L'!M238</f>
        <v>0</v>
      </c>
      <c r="N270" s="262">
        <f>'DTC US&amp;CA - P&amp;L'!N238</f>
        <v>0</v>
      </c>
      <c r="O270" s="262">
        <f>'DTC US&amp;CA - P&amp;L'!O238</f>
        <v>0</v>
      </c>
      <c r="P270" s="262">
        <f>'DTC US&amp;CA - P&amp;L'!P238</f>
        <v>0</v>
      </c>
      <c r="Q270" s="262">
        <f>'DTC US&amp;CA - P&amp;L'!Q238</f>
        <v>0</v>
      </c>
      <c r="R270" s="262">
        <f>'DTC US&amp;CA - P&amp;L'!R238</f>
        <v>0</v>
      </c>
      <c r="S270" s="262">
        <f>'DTC US&amp;CA - P&amp;L'!S238</f>
        <v>0</v>
      </c>
      <c r="T270" s="262">
        <f>'DTC US&amp;CA - P&amp;L'!T238</f>
        <v>0</v>
      </c>
      <c r="U270" s="262">
        <f>'DTC US&amp;CA - P&amp;L'!U238</f>
        <v>0</v>
      </c>
      <c r="V270" s="262">
        <f>'DTC US&amp;CA - P&amp;L'!V238</f>
        <v>0</v>
      </c>
      <c r="W270" s="262">
        <f>'DTC US&amp;CA - P&amp;L'!W238</f>
        <v>0</v>
      </c>
      <c r="X270" s="262">
        <f>'DTC US&amp;CA - P&amp;L'!X238</f>
        <v>0</v>
      </c>
      <c r="Y270" s="262">
        <f>'DTC US&amp;CA - P&amp;L'!Y238</f>
        <v>0</v>
      </c>
      <c r="Z270" s="262">
        <f>'DTC US&amp;CA - P&amp;L'!Z238</f>
        <v>0</v>
      </c>
      <c r="AA270" s="262">
        <f>'DTC US&amp;CA - P&amp;L'!AA238</f>
        <v>0</v>
      </c>
      <c r="AB270" s="262">
        <f>'DTC US&amp;CA - P&amp;L'!AB238</f>
        <v>0</v>
      </c>
      <c r="AC270" s="262">
        <f>'DTC US&amp;CA - P&amp;L'!AC238</f>
        <v>0</v>
      </c>
      <c r="AD270" s="262">
        <f>'DTC US&amp;CA - P&amp;L'!AD238</f>
        <v>0</v>
      </c>
      <c r="AE270" s="262">
        <f>'DTC US&amp;CA - P&amp;L'!AE238</f>
        <v>0</v>
      </c>
      <c r="AF270" s="262">
        <f>'DTC US&amp;CA - P&amp;L'!AF238</f>
        <v>0</v>
      </c>
      <c r="AG270" s="172">
        <f t="shared" si="85"/>
        <v>0</v>
      </c>
      <c r="AH270" s="173"/>
    </row>
    <row r="271" outlineLevel="1">
      <c r="A271" s="252" t="s">
        <v>464</v>
      </c>
      <c r="B271" s="262">
        <f>'DTC US&amp;CA - P&amp;L'!B239</f>
        <v>0</v>
      </c>
      <c r="C271" s="262">
        <f>'DTC US&amp;CA - P&amp;L'!C239</f>
        <v>0</v>
      </c>
      <c r="D271" s="262">
        <f>'DTC US&amp;CA - P&amp;L'!D239</f>
        <v>0</v>
      </c>
      <c r="E271" s="262">
        <f>'DTC US&amp;CA - P&amp;L'!E239</f>
        <v>0</v>
      </c>
      <c r="F271" s="262">
        <f>'DTC US&amp;CA - P&amp;L'!F239</f>
        <v>0</v>
      </c>
      <c r="G271" s="262">
        <f>'DTC US&amp;CA - P&amp;L'!G239</f>
        <v>0</v>
      </c>
      <c r="H271" s="262">
        <f>'DTC US&amp;CA - P&amp;L'!H239</f>
        <v>0</v>
      </c>
      <c r="I271" s="262">
        <f>'DTC US&amp;CA - P&amp;L'!I239</f>
        <v>0</v>
      </c>
      <c r="J271" s="262">
        <f>'DTC US&amp;CA - P&amp;L'!J239</f>
        <v>0</v>
      </c>
      <c r="K271" s="262">
        <f>'DTC US&amp;CA - P&amp;L'!K239</f>
        <v>0</v>
      </c>
      <c r="L271" s="262">
        <f>'DTC US&amp;CA - P&amp;L'!L239</f>
        <v>0</v>
      </c>
      <c r="M271" s="262">
        <f>'DTC US&amp;CA - P&amp;L'!M239</f>
        <v>0</v>
      </c>
      <c r="N271" s="262">
        <f>'DTC US&amp;CA - P&amp;L'!N239</f>
        <v>0</v>
      </c>
      <c r="O271" s="262">
        <f>'DTC US&amp;CA - P&amp;L'!O239</f>
        <v>0</v>
      </c>
      <c r="P271" s="262">
        <f>'DTC US&amp;CA - P&amp;L'!P239</f>
        <v>0</v>
      </c>
      <c r="Q271" s="262">
        <f>'DTC US&amp;CA - P&amp;L'!Q239</f>
        <v>0</v>
      </c>
      <c r="R271" s="262">
        <f>'DTC US&amp;CA - P&amp;L'!R239</f>
        <v>0</v>
      </c>
      <c r="S271" s="262">
        <f>'DTC US&amp;CA - P&amp;L'!S239</f>
        <v>0</v>
      </c>
      <c r="T271" s="262">
        <f>'DTC US&amp;CA - P&amp;L'!T239</f>
        <v>0</v>
      </c>
      <c r="U271" s="262">
        <f>'DTC US&amp;CA - P&amp;L'!U239</f>
        <v>0</v>
      </c>
      <c r="V271" s="262">
        <f>'DTC US&amp;CA - P&amp;L'!V239</f>
        <v>0</v>
      </c>
      <c r="W271" s="262">
        <f>'DTC US&amp;CA - P&amp;L'!W239</f>
        <v>0</v>
      </c>
      <c r="X271" s="262">
        <f>'DTC US&amp;CA - P&amp;L'!X239</f>
        <v>0</v>
      </c>
      <c r="Y271" s="262">
        <f>'DTC US&amp;CA - P&amp;L'!Y239</f>
        <v>0</v>
      </c>
      <c r="Z271" s="262">
        <f>'DTC US&amp;CA - P&amp;L'!Z239</f>
        <v>0</v>
      </c>
      <c r="AA271" s="262">
        <f>'DTC US&amp;CA - P&amp;L'!AA239</f>
        <v>0</v>
      </c>
      <c r="AB271" s="262">
        <f>'DTC US&amp;CA - P&amp;L'!AB239</f>
        <v>0</v>
      </c>
      <c r="AC271" s="262">
        <f>'DTC US&amp;CA - P&amp;L'!AC239</f>
        <v>0</v>
      </c>
      <c r="AD271" s="262">
        <f>'DTC US&amp;CA - P&amp;L'!AD239</f>
        <v>0</v>
      </c>
      <c r="AE271" s="262">
        <f>'DTC US&amp;CA - P&amp;L'!AE239</f>
        <v>0</v>
      </c>
      <c r="AF271" s="262">
        <f>'DTC US&amp;CA - P&amp;L'!AF239</f>
        <v>0</v>
      </c>
      <c r="AG271" s="172">
        <f t="shared" si="85"/>
        <v>0</v>
      </c>
      <c r="AH271" s="173"/>
    </row>
    <row r="272" outlineLevel="1">
      <c r="A272" s="252" t="s">
        <v>465</v>
      </c>
      <c r="B272" s="262">
        <f>'DTC US&amp;CA - P&amp;L'!B240</f>
        <v>0</v>
      </c>
      <c r="C272" s="262">
        <f>'DTC US&amp;CA - P&amp;L'!C240</f>
        <v>0</v>
      </c>
      <c r="D272" s="262">
        <f>'DTC US&amp;CA - P&amp;L'!D240</f>
        <v>0</v>
      </c>
      <c r="E272" s="262">
        <f>'DTC US&amp;CA - P&amp;L'!E240</f>
        <v>0</v>
      </c>
      <c r="F272" s="262">
        <f>'DTC US&amp;CA - P&amp;L'!F240</f>
        <v>0</v>
      </c>
      <c r="G272" s="262">
        <f>'DTC US&amp;CA - P&amp;L'!G240</f>
        <v>0</v>
      </c>
      <c r="H272" s="262">
        <f>'DTC US&amp;CA - P&amp;L'!H240</f>
        <v>0</v>
      </c>
      <c r="I272" s="262">
        <f>'DTC US&amp;CA - P&amp;L'!I240</f>
        <v>0</v>
      </c>
      <c r="J272" s="262">
        <f>'DTC US&amp;CA - P&amp;L'!J240</f>
        <v>0</v>
      </c>
      <c r="K272" s="262">
        <f>'DTC US&amp;CA - P&amp;L'!K240</f>
        <v>0</v>
      </c>
      <c r="L272" s="262">
        <f>'DTC US&amp;CA - P&amp;L'!L240</f>
        <v>0</v>
      </c>
      <c r="M272" s="262">
        <f>'DTC US&amp;CA - P&amp;L'!M240</f>
        <v>0</v>
      </c>
      <c r="N272" s="262">
        <f>'DTC US&amp;CA - P&amp;L'!N240</f>
        <v>0</v>
      </c>
      <c r="O272" s="262">
        <f>'DTC US&amp;CA - P&amp;L'!O240</f>
        <v>0</v>
      </c>
      <c r="P272" s="262">
        <f>'DTC US&amp;CA - P&amp;L'!P240</f>
        <v>0</v>
      </c>
      <c r="Q272" s="262">
        <f>'DTC US&amp;CA - P&amp;L'!Q240</f>
        <v>0</v>
      </c>
      <c r="R272" s="262">
        <f>'DTC US&amp;CA - P&amp;L'!R240</f>
        <v>0</v>
      </c>
      <c r="S272" s="262">
        <f>'DTC US&amp;CA - P&amp;L'!S240</f>
        <v>0</v>
      </c>
      <c r="T272" s="262">
        <f>'DTC US&amp;CA - P&amp;L'!T240</f>
        <v>0</v>
      </c>
      <c r="U272" s="262">
        <f>'DTC US&amp;CA - P&amp;L'!U240</f>
        <v>0</v>
      </c>
      <c r="V272" s="262">
        <f>'DTC US&amp;CA - P&amp;L'!V240</f>
        <v>0</v>
      </c>
      <c r="W272" s="262">
        <f>'DTC US&amp;CA - P&amp;L'!W240</f>
        <v>0</v>
      </c>
      <c r="X272" s="262">
        <f>'DTC US&amp;CA - P&amp;L'!X240</f>
        <v>0</v>
      </c>
      <c r="Y272" s="262">
        <f>'DTC US&amp;CA - P&amp;L'!Y240</f>
        <v>0</v>
      </c>
      <c r="Z272" s="262">
        <f>'DTC US&amp;CA - P&amp;L'!Z240</f>
        <v>0</v>
      </c>
      <c r="AA272" s="262">
        <f>'DTC US&amp;CA - P&amp;L'!AA240</f>
        <v>0</v>
      </c>
      <c r="AB272" s="262">
        <f>'DTC US&amp;CA - P&amp;L'!AB240</f>
        <v>0</v>
      </c>
      <c r="AC272" s="262">
        <f>'DTC US&amp;CA - P&amp;L'!AC240</f>
        <v>0</v>
      </c>
      <c r="AD272" s="262">
        <f>'DTC US&amp;CA - P&amp;L'!AD240</f>
        <v>0</v>
      </c>
      <c r="AE272" s="262">
        <f>'DTC US&amp;CA - P&amp;L'!AE240</f>
        <v>0</v>
      </c>
      <c r="AF272" s="262">
        <f>'DTC US&amp;CA - P&amp;L'!AF240</f>
        <v>0</v>
      </c>
      <c r="AG272" s="172">
        <f t="shared" si="85"/>
        <v>0</v>
      </c>
      <c r="AH272" s="173"/>
    </row>
    <row r="273" outlineLevel="1">
      <c r="A273" s="254" t="s">
        <v>466</v>
      </c>
      <c r="B273" s="262">
        <f>'DTC US&amp;CA - P&amp;L'!B241</f>
        <v>437.75</v>
      </c>
      <c r="C273" s="262">
        <f>'DTC US&amp;CA - P&amp;L'!C241</f>
        <v>1327.18</v>
      </c>
      <c r="D273" s="262">
        <f>'DTC US&amp;CA - P&amp;L'!D241</f>
        <v>683.44</v>
      </c>
      <c r="E273" s="262">
        <f>'DTC US&amp;CA - P&amp;L'!E241</f>
        <v>898.13</v>
      </c>
      <c r="F273" s="262">
        <f>'DTC US&amp;CA - P&amp;L'!F241</f>
        <v>226.24</v>
      </c>
      <c r="G273" s="262">
        <f>'DTC US&amp;CA - P&amp;L'!G241</f>
        <v>449.46</v>
      </c>
      <c r="H273" s="262">
        <f>'DTC US&amp;CA - P&amp;L'!H241</f>
        <v>209</v>
      </c>
      <c r="I273" s="262">
        <f>'DTC US&amp;CA - P&amp;L'!I241</f>
        <v>0</v>
      </c>
      <c r="J273" s="262">
        <f>'DTC US&amp;CA - P&amp;L'!J241</f>
        <v>221.54</v>
      </c>
      <c r="K273" s="262">
        <f>'DTC US&amp;CA - P&amp;L'!K241</f>
        <v>204.11</v>
      </c>
      <c r="L273" s="262">
        <f>'DTC US&amp;CA - P&amp;L'!L241</f>
        <v>211.94</v>
      </c>
      <c r="M273" s="262">
        <f>'DTC US&amp;CA - P&amp;L'!M241</f>
        <v>452.48</v>
      </c>
      <c r="N273" s="262">
        <f>'DTC US&amp;CA - P&amp;L'!N241</f>
        <v>227.87</v>
      </c>
      <c r="O273" s="262">
        <f>'DTC US&amp;CA - P&amp;L'!O241</f>
        <v>675.6</v>
      </c>
      <c r="P273" s="262">
        <f>'DTC US&amp;CA - P&amp;L'!P241</f>
        <v>225.2</v>
      </c>
      <c r="Q273" s="262">
        <f>'DTC US&amp;CA - P&amp;L'!Q241</f>
        <v>226.24</v>
      </c>
      <c r="R273" s="262">
        <f>'DTC US&amp;CA - P&amp;L'!R241</f>
        <v>0</v>
      </c>
      <c r="S273" s="262">
        <f>'DTC US&amp;CA - P&amp;L'!S241</f>
        <v>449.34</v>
      </c>
      <c r="T273" s="262">
        <f>'DTC US&amp;CA - P&amp;L'!T241</f>
        <v>209</v>
      </c>
      <c r="U273" s="262">
        <f>'DTC US&amp;CA - P&amp;L'!U241</f>
        <v>441.81</v>
      </c>
      <c r="V273" s="262">
        <f>'DTC US&amp;CA - P&amp;L'!V241</f>
        <v>0</v>
      </c>
      <c r="W273" s="262">
        <f>'DTC US&amp;CA - P&amp;L'!W241</f>
        <v>226.66</v>
      </c>
      <c r="X273" s="262">
        <f>'DTC US&amp;CA - P&amp;L'!X241</f>
        <v>914.49</v>
      </c>
      <c r="Y273" s="262">
        <f>'DTC US&amp;CA - P&amp;L'!Y241</f>
        <v>895.31</v>
      </c>
      <c r="Z273" s="262">
        <f>'DTC US&amp;CA - P&amp;L'!Z241</f>
        <v>675.28</v>
      </c>
      <c r="AA273" s="262">
        <f>'DTC US&amp;CA - P&amp;L'!AA241</f>
        <v>680.04</v>
      </c>
      <c r="AB273" s="262">
        <f>'DTC US&amp;CA - P&amp;L'!AB241</f>
        <v>458.09</v>
      </c>
      <c r="AC273" s="262">
        <f>'DTC US&amp;CA - P&amp;L'!AC241</f>
        <v>0</v>
      </c>
      <c r="AD273" s="262">
        <f>'DTC US&amp;CA - P&amp;L'!AD241</f>
        <v>0</v>
      </c>
      <c r="AE273" s="262">
        <f>'DTC US&amp;CA - P&amp;L'!AE241</f>
        <v>221.54</v>
      </c>
      <c r="AF273" s="262">
        <f>'DTC US&amp;CA - P&amp;L'!AF241</f>
        <v>668.8</v>
      </c>
      <c r="AG273" s="172">
        <f t="shared" si="85"/>
        <v>12516.54</v>
      </c>
      <c r="AH273" s="173"/>
    </row>
    <row r="274" outlineLevel="1">
      <c r="A274" s="254" t="s">
        <v>467</v>
      </c>
      <c r="B274" s="262">
        <f>'DTC US&amp;CA - P&amp;L'!B242</f>
        <v>0</v>
      </c>
      <c r="C274" s="262">
        <f>'DTC US&amp;CA - P&amp;L'!C242</f>
        <v>553.63</v>
      </c>
      <c r="D274" s="262">
        <f>'DTC US&amp;CA - P&amp;L'!D242</f>
        <v>554.91</v>
      </c>
      <c r="E274" s="262">
        <f>'DTC US&amp;CA - P&amp;L'!E242</f>
        <v>0</v>
      </c>
      <c r="F274" s="262">
        <f>'DTC US&amp;CA - P&amp;L'!F242</f>
        <v>254.83</v>
      </c>
      <c r="G274" s="262">
        <f>'DTC US&amp;CA - P&amp;L'!G242</f>
        <v>558.47</v>
      </c>
      <c r="H274" s="262">
        <f>'DTC US&amp;CA - P&amp;L'!H242</f>
        <v>261.11</v>
      </c>
      <c r="I274" s="262">
        <f>'DTC US&amp;CA - P&amp;L'!I242</f>
        <v>844.67</v>
      </c>
      <c r="J274" s="262">
        <f>'DTC US&amp;CA - P&amp;L'!J242</f>
        <v>1636.7</v>
      </c>
      <c r="K274" s="262">
        <f>'DTC US&amp;CA - P&amp;L'!K242</f>
        <v>1402.49</v>
      </c>
      <c r="L274" s="262">
        <f>'DTC US&amp;CA - P&amp;L'!L242</f>
        <v>1117.45</v>
      </c>
      <c r="M274" s="262">
        <f>'DTC US&amp;CA - P&amp;L'!M242</f>
        <v>773.32</v>
      </c>
      <c r="N274" s="262">
        <f>'DTC US&amp;CA - P&amp;L'!N242</f>
        <v>1675.47</v>
      </c>
      <c r="O274" s="262">
        <f>'DTC US&amp;CA - P&amp;L'!O242</f>
        <v>839.81</v>
      </c>
      <c r="P274" s="262">
        <f>'DTC US&amp;CA - P&amp;L'!P242</f>
        <v>284.26</v>
      </c>
      <c r="Q274" s="262">
        <f>'DTC US&amp;CA - P&amp;L'!Q242</f>
        <v>1352.04</v>
      </c>
      <c r="R274" s="262">
        <f>'DTC US&amp;CA - P&amp;L'!R242</f>
        <v>1619.08</v>
      </c>
      <c r="S274" s="262">
        <f>'DTC US&amp;CA - P&amp;L'!S242</f>
        <v>1104.15</v>
      </c>
      <c r="T274" s="262">
        <f>'DTC US&amp;CA - P&amp;L'!T242</f>
        <v>828.17</v>
      </c>
      <c r="U274" s="262">
        <f>'DTC US&amp;CA - P&amp;L'!U242</f>
        <v>1099.21</v>
      </c>
      <c r="V274" s="262">
        <f>'DTC US&amp;CA - P&amp;L'!V242</f>
        <v>784.85</v>
      </c>
      <c r="W274" s="262">
        <f>'DTC US&amp;CA - P&amp;L'!W242</f>
        <v>2997.05</v>
      </c>
      <c r="X274" s="262">
        <f>'DTC US&amp;CA - P&amp;L'!X242</f>
        <v>2215.05</v>
      </c>
      <c r="Y274" s="262">
        <f>'DTC US&amp;CA - P&amp;L'!Y242</f>
        <v>1330.92</v>
      </c>
      <c r="Z274" s="262">
        <f>'DTC US&amp;CA - P&amp;L'!Z242</f>
        <v>1675.05</v>
      </c>
      <c r="AA274" s="262">
        <f>'DTC US&amp;CA - P&amp;L'!AA242</f>
        <v>1911.84</v>
      </c>
      <c r="AB274" s="262">
        <f>'DTC US&amp;CA - P&amp;L'!AB242</f>
        <v>516.13</v>
      </c>
      <c r="AC274" s="262">
        <f>'DTC US&amp;CA - P&amp;L'!AC242</f>
        <v>1352.57</v>
      </c>
      <c r="AD274" s="262">
        <f>'DTC US&amp;CA - P&amp;L'!AD242</f>
        <v>1087.8</v>
      </c>
      <c r="AE274" s="262">
        <f>'DTC US&amp;CA - P&amp;L'!AE242</f>
        <v>556.59</v>
      </c>
      <c r="AF274" s="262">
        <f>'DTC US&amp;CA - P&amp;L'!AF242</f>
        <v>821.05</v>
      </c>
      <c r="AG274" s="172">
        <f t="shared" si="85"/>
        <v>32008.67</v>
      </c>
      <c r="AH274" s="173"/>
    </row>
    <row r="275" outlineLevel="1">
      <c r="A275" s="252" t="s">
        <v>468</v>
      </c>
      <c r="B275" s="262">
        <f>'DTC US&amp;CA - P&amp;L'!B243</f>
        <v>1782.24</v>
      </c>
      <c r="C275" s="262">
        <f>'DTC US&amp;CA - P&amp;L'!C243</f>
        <v>1118.16</v>
      </c>
      <c r="D275" s="262">
        <f>'DTC US&amp;CA - P&amp;L'!D243</f>
        <v>1318.21</v>
      </c>
      <c r="E275" s="262">
        <f>'DTC US&amp;CA - P&amp;L'!E243</f>
        <v>668.28</v>
      </c>
      <c r="F275" s="262">
        <f>'DTC US&amp;CA - P&amp;L'!F243</f>
        <v>1361.34</v>
      </c>
      <c r="G275" s="262">
        <f>'DTC US&amp;CA - P&amp;L'!G243</f>
        <v>1328.5</v>
      </c>
      <c r="H275" s="262">
        <f>'DTC US&amp;CA - P&amp;L'!H243</f>
        <v>1496.8</v>
      </c>
      <c r="I275" s="262">
        <f>'DTC US&amp;CA - P&amp;L'!I243</f>
        <v>1568.02</v>
      </c>
      <c r="J275" s="262">
        <f>'DTC US&amp;CA - P&amp;L'!J243</f>
        <v>443.6</v>
      </c>
      <c r="K275" s="262">
        <f>'DTC US&amp;CA - P&amp;L'!K243</f>
        <v>881.84</v>
      </c>
      <c r="L275" s="262">
        <f>'DTC US&amp;CA - P&amp;L'!L243</f>
        <v>666.72</v>
      </c>
      <c r="M275" s="262">
        <f>'DTC US&amp;CA - P&amp;L'!M243</f>
        <v>1801.59</v>
      </c>
      <c r="N275" s="262">
        <f>'DTC US&amp;CA - P&amp;L'!N243</f>
        <v>901.31</v>
      </c>
      <c r="O275" s="262">
        <f>'DTC US&amp;CA - P&amp;L'!O243</f>
        <v>880.41</v>
      </c>
      <c r="P275" s="262">
        <f>'DTC US&amp;CA - P&amp;L'!P243</f>
        <v>1123.39</v>
      </c>
      <c r="Q275" s="262">
        <f>'DTC US&amp;CA - P&amp;L'!Q243</f>
        <v>1139.58</v>
      </c>
      <c r="R275" s="262">
        <f>'DTC US&amp;CA - P&amp;L'!R243</f>
        <v>1710.3</v>
      </c>
      <c r="S275" s="262">
        <f>'DTC US&amp;CA - P&amp;L'!S243</f>
        <v>1560.66</v>
      </c>
      <c r="T275" s="262">
        <f>'DTC US&amp;CA - P&amp;L'!T243</f>
        <v>2205.27</v>
      </c>
      <c r="U275" s="262">
        <f>'DTC US&amp;CA - P&amp;L'!U243</f>
        <v>1737.01</v>
      </c>
      <c r="V275" s="262">
        <f>'DTC US&amp;CA - P&amp;L'!V243</f>
        <v>2706.55</v>
      </c>
      <c r="W275" s="262">
        <f>'DTC US&amp;CA - P&amp;L'!W243</f>
        <v>891.13</v>
      </c>
      <c r="X275" s="262">
        <f>'DTC US&amp;CA - P&amp;L'!X243</f>
        <v>2251.19</v>
      </c>
      <c r="Y275" s="262">
        <f>'DTC US&amp;CA - P&amp;L'!Y243</f>
        <v>1131.74</v>
      </c>
      <c r="Z275" s="262">
        <f>'DTC US&amp;CA - P&amp;L'!Z243</f>
        <v>1571.95</v>
      </c>
      <c r="AA275" s="262">
        <f>'DTC US&amp;CA - P&amp;L'!AA243</f>
        <v>898.97</v>
      </c>
      <c r="AB275" s="262">
        <f>'DTC US&amp;CA - P&amp;L'!AB243</f>
        <v>2472.89</v>
      </c>
      <c r="AC275" s="262">
        <f>'DTC US&amp;CA - P&amp;L'!AC243</f>
        <v>3019.38</v>
      </c>
      <c r="AD275" s="262">
        <f>'DTC US&amp;CA - P&amp;L'!AD243</f>
        <v>2642.94</v>
      </c>
      <c r="AE275" s="262">
        <f>'DTC US&amp;CA - P&amp;L'!AE243</f>
        <v>899.49</v>
      </c>
      <c r="AF275" s="262">
        <f>'DTC US&amp;CA - P&amp;L'!AF243</f>
        <v>1968.78</v>
      </c>
      <c r="AG275" s="172">
        <f t="shared" si="85"/>
        <v>46148.24</v>
      </c>
      <c r="AH275" s="173"/>
    </row>
    <row r="276" outlineLevel="1">
      <c r="A276" s="252" t="s">
        <v>469</v>
      </c>
      <c r="B276" s="262">
        <f>'DTC US&amp;CA - P&amp;L'!B244</f>
        <v>0</v>
      </c>
      <c r="C276" s="262">
        <f>'DTC US&amp;CA - P&amp;L'!C244</f>
        <v>0</v>
      </c>
      <c r="D276" s="262">
        <f>'DTC US&amp;CA - P&amp;L'!D244</f>
        <v>0</v>
      </c>
      <c r="E276" s="262">
        <f>'DTC US&amp;CA - P&amp;L'!E244</f>
        <v>0</v>
      </c>
      <c r="F276" s="262">
        <f>'DTC US&amp;CA - P&amp;L'!F244</f>
        <v>0</v>
      </c>
      <c r="G276" s="262">
        <f>'DTC US&amp;CA - P&amp;L'!G244</f>
        <v>0</v>
      </c>
      <c r="H276" s="262">
        <f>'DTC US&amp;CA - P&amp;L'!H244</f>
        <v>0</v>
      </c>
      <c r="I276" s="262">
        <f>'DTC US&amp;CA - P&amp;L'!I244</f>
        <v>0</v>
      </c>
      <c r="J276" s="262">
        <f>'DTC US&amp;CA - P&amp;L'!J244</f>
        <v>0</v>
      </c>
      <c r="K276" s="262">
        <f>'DTC US&amp;CA - P&amp;L'!K244</f>
        <v>0</v>
      </c>
      <c r="L276" s="262">
        <f>'DTC US&amp;CA - P&amp;L'!L244</f>
        <v>0</v>
      </c>
      <c r="M276" s="262">
        <f>'DTC US&amp;CA - P&amp;L'!M244</f>
        <v>0</v>
      </c>
      <c r="N276" s="262">
        <f>'DTC US&amp;CA - P&amp;L'!N244</f>
        <v>0</v>
      </c>
      <c r="O276" s="262">
        <f>'DTC US&amp;CA - P&amp;L'!O244</f>
        <v>0</v>
      </c>
      <c r="P276" s="262">
        <f>'DTC US&amp;CA - P&amp;L'!P244</f>
        <v>0</v>
      </c>
      <c r="Q276" s="262">
        <f>'DTC US&amp;CA - P&amp;L'!Q244</f>
        <v>0</v>
      </c>
      <c r="R276" s="262">
        <f>'DTC US&amp;CA - P&amp;L'!R244</f>
        <v>0</v>
      </c>
      <c r="S276" s="262">
        <f>'DTC US&amp;CA - P&amp;L'!S244</f>
        <v>0</v>
      </c>
      <c r="T276" s="262">
        <f>'DTC US&amp;CA - P&amp;L'!T244</f>
        <v>0</v>
      </c>
      <c r="U276" s="262">
        <f>'DTC US&amp;CA - P&amp;L'!U244</f>
        <v>0</v>
      </c>
      <c r="V276" s="262">
        <f>'DTC US&amp;CA - P&amp;L'!V244</f>
        <v>0</v>
      </c>
      <c r="W276" s="262">
        <f>'DTC US&amp;CA - P&amp;L'!W244</f>
        <v>0</v>
      </c>
      <c r="X276" s="262">
        <f>'DTC US&amp;CA - P&amp;L'!X244</f>
        <v>0</v>
      </c>
      <c r="Y276" s="262">
        <f>'DTC US&amp;CA - P&amp;L'!Y244</f>
        <v>0</v>
      </c>
      <c r="Z276" s="262">
        <f>'DTC US&amp;CA - P&amp;L'!Z244</f>
        <v>0</v>
      </c>
      <c r="AA276" s="262">
        <f>'DTC US&amp;CA - P&amp;L'!AA244</f>
        <v>0</v>
      </c>
      <c r="AB276" s="262">
        <f>'DTC US&amp;CA - P&amp;L'!AB244</f>
        <v>0</v>
      </c>
      <c r="AC276" s="262">
        <f>'DTC US&amp;CA - P&amp;L'!AC244</f>
        <v>0</v>
      </c>
      <c r="AD276" s="262">
        <f>'DTC US&amp;CA - P&amp;L'!AD244</f>
        <v>0</v>
      </c>
      <c r="AE276" s="262">
        <f>'DTC US&amp;CA - P&amp;L'!AE244</f>
        <v>0</v>
      </c>
      <c r="AF276" s="262">
        <f>'DTC US&amp;CA - P&amp;L'!AF244</f>
        <v>0</v>
      </c>
      <c r="AG276" s="172">
        <f t="shared" si="85"/>
        <v>0</v>
      </c>
      <c r="AH276" s="173"/>
    </row>
    <row r="277" outlineLevel="1">
      <c r="A277" s="252" t="s">
        <v>470</v>
      </c>
      <c r="B277" s="262">
        <f>'DTC US&amp;CA - P&amp;L'!B245</f>
        <v>3877.25</v>
      </c>
      <c r="C277" s="262">
        <f>'DTC US&amp;CA - P&amp;L'!C245</f>
        <v>2431.03</v>
      </c>
      <c r="D277" s="262">
        <f>'DTC US&amp;CA - P&amp;L'!D245</f>
        <v>4975.21</v>
      </c>
      <c r="E277" s="262">
        <f>'DTC US&amp;CA - P&amp;L'!E245</f>
        <v>2661.04</v>
      </c>
      <c r="F277" s="262">
        <f>'DTC US&amp;CA - P&amp;L'!F245</f>
        <v>4071.42</v>
      </c>
      <c r="G277" s="262">
        <f>'DTC US&amp;CA - P&amp;L'!G245</f>
        <v>3845.37</v>
      </c>
      <c r="H277" s="262">
        <f>'DTC US&amp;CA - P&amp;L'!H245</f>
        <v>1909.78</v>
      </c>
      <c r="I277" s="262">
        <f>'DTC US&amp;CA - P&amp;L'!I245</f>
        <v>1933.13</v>
      </c>
      <c r="J277" s="262">
        <f>'DTC US&amp;CA - P&amp;L'!J245</f>
        <v>4088.93</v>
      </c>
      <c r="K277" s="262">
        <f>'DTC US&amp;CA - P&amp;L'!K245</f>
        <v>4162.97</v>
      </c>
      <c r="L277" s="262">
        <f>'DTC US&amp;CA - P&amp;L'!L245</f>
        <v>3028.2</v>
      </c>
      <c r="M277" s="262">
        <f>'DTC US&amp;CA - P&amp;L'!M245</f>
        <v>4936.56</v>
      </c>
      <c r="N277" s="262">
        <f>'DTC US&amp;CA - P&amp;L'!N245</f>
        <v>4163.02</v>
      </c>
      <c r="O277" s="262">
        <f>'DTC US&amp;CA - P&amp;L'!O245</f>
        <v>4730.91</v>
      </c>
      <c r="P277" s="262">
        <f>'DTC US&amp;CA - P&amp;L'!P245</f>
        <v>3885.91</v>
      </c>
      <c r="Q277" s="262">
        <f>'DTC US&amp;CA - P&amp;L'!Q245</f>
        <v>3882.12</v>
      </c>
      <c r="R277" s="262">
        <f>'DTC US&amp;CA - P&amp;L'!R245</f>
        <v>4987.65</v>
      </c>
      <c r="S277" s="262">
        <f>'DTC US&amp;CA - P&amp;L'!S245</f>
        <v>4661.44</v>
      </c>
      <c r="T277" s="262">
        <f>'DTC US&amp;CA - P&amp;L'!T245</f>
        <v>6280.79</v>
      </c>
      <c r="U277" s="262">
        <f>'DTC US&amp;CA - P&amp;L'!U245</f>
        <v>6860.55</v>
      </c>
      <c r="V277" s="262">
        <f>'DTC US&amp;CA - P&amp;L'!V245</f>
        <v>5007.91</v>
      </c>
      <c r="W277" s="262">
        <f>'DTC US&amp;CA - P&amp;L'!W245</f>
        <v>11568.38</v>
      </c>
      <c r="X277" s="262">
        <f>'DTC US&amp;CA - P&amp;L'!X245</f>
        <v>5183.98</v>
      </c>
      <c r="Y277" s="262">
        <f>'DTC US&amp;CA - P&amp;L'!Y245</f>
        <v>5941.71</v>
      </c>
      <c r="Z277" s="262">
        <f>'DTC US&amp;CA - P&amp;L'!Z245</f>
        <v>8355.59</v>
      </c>
      <c r="AA277" s="262">
        <f>'DTC US&amp;CA - P&amp;L'!AA245</f>
        <v>8172.29</v>
      </c>
      <c r="AB277" s="262">
        <f>'DTC US&amp;CA - P&amp;L'!AB245</f>
        <v>7556.67</v>
      </c>
      <c r="AC277" s="262">
        <f>'DTC US&amp;CA - P&amp;L'!AC245</f>
        <v>6470.92</v>
      </c>
      <c r="AD277" s="262">
        <f>'DTC US&amp;CA - P&amp;L'!AD245</f>
        <v>5625.07</v>
      </c>
      <c r="AE277" s="262">
        <f>'DTC US&amp;CA - P&amp;L'!AE245</f>
        <v>5916.47</v>
      </c>
      <c r="AF277" s="262">
        <f>'DTC US&amp;CA - P&amp;L'!AF245</f>
        <v>6234.73</v>
      </c>
      <c r="AG277" s="172">
        <f t="shared" si="85"/>
        <v>157407</v>
      </c>
      <c r="AH277" s="173"/>
    </row>
    <row r="278" outlineLevel="1">
      <c r="A278" s="252" t="s">
        <v>471</v>
      </c>
      <c r="B278" s="262">
        <f>'DTC US&amp;CA - P&amp;L'!B246</f>
        <v>0</v>
      </c>
      <c r="C278" s="262">
        <f>'DTC US&amp;CA - P&amp;L'!C246</f>
        <v>0</v>
      </c>
      <c r="D278" s="262">
        <f>'DTC US&amp;CA - P&amp;L'!D246</f>
        <v>0</v>
      </c>
      <c r="E278" s="262">
        <f>'DTC US&amp;CA - P&amp;L'!E246</f>
        <v>0</v>
      </c>
      <c r="F278" s="262">
        <f>'DTC US&amp;CA - P&amp;L'!F246</f>
        <v>0</v>
      </c>
      <c r="G278" s="262">
        <f>'DTC US&amp;CA - P&amp;L'!G246</f>
        <v>0</v>
      </c>
      <c r="H278" s="262">
        <f>'DTC US&amp;CA - P&amp;L'!H246</f>
        <v>0</v>
      </c>
      <c r="I278" s="262">
        <f>'DTC US&amp;CA - P&amp;L'!I246</f>
        <v>0</v>
      </c>
      <c r="J278" s="262">
        <f>'DTC US&amp;CA - P&amp;L'!J246</f>
        <v>0</v>
      </c>
      <c r="K278" s="262">
        <f>'DTC US&amp;CA - P&amp;L'!K246</f>
        <v>0</v>
      </c>
      <c r="L278" s="262">
        <f>'DTC US&amp;CA - P&amp;L'!L246</f>
        <v>0</v>
      </c>
      <c r="M278" s="262">
        <f>'DTC US&amp;CA - P&amp;L'!M246</f>
        <v>0</v>
      </c>
      <c r="N278" s="262">
        <f>'DTC US&amp;CA - P&amp;L'!N246</f>
        <v>0</v>
      </c>
      <c r="O278" s="262">
        <f>'DTC US&amp;CA - P&amp;L'!O246</f>
        <v>0</v>
      </c>
      <c r="P278" s="262">
        <f>'DTC US&amp;CA - P&amp;L'!P246</f>
        <v>0</v>
      </c>
      <c r="Q278" s="262">
        <f>'DTC US&amp;CA - P&amp;L'!Q246</f>
        <v>0</v>
      </c>
      <c r="R278" s="262">
        <f>'DTC US&amp;CA - P&amp;L'!R246</f>
        <v>0</v>
      </c>
      <c r="S278" s="262">
        <f>'DTC US&amp;CA - P&amp;L'!S246</f>
        <v>0</v>
      </c>
      <c r="T278" s="262">
        <f>'DTC US&amp;CA - P&amp;L'!T246</f>
        <v>0</v>
      </c>
      <c r="U278" s="262">
        <f>'DTC US&amp;CA - P&amp;L'!U246</f>
        <v>0</v>
      </c>
      <c r="V278" s="262">
        <f>'DTC US&amp;CA - P&amp;L'!V246</f>
        <v>0</v>
      </c>
      <c r="W278" s="262">
        <f>'DTC US&amp;CA - P&amp;L'!W246</f>
        <v>0</v>
      </c>
      <c r="X278" s="262">
        <f>'DTC US&amp;CA - P&amp;L'!X246</f>
        <v>0</v>
      </c>
      <c r="Y278" s="262">
        <f>'DTC US&amp;CA - P&amp;L'!Y246</f>
        <v>0</v>
      </c>
      <c r="Z278" s="262">
        <f>'DTC US&amp;CA - P&amp;L'!Z246</f>
        <v>0</v>
      </c>
      <c r="AA278" s="262">
        <f>'DTC US&amp;CA - P&amp;L'!AA246</f>
        <v>0</v>
      </c>
      <c r="AB278" s="262">
        <f>'DTC US&amp;CA - P&amp;L'!AB246</f>
        <v>0</v>
      </c>
      <c r="AC278" s="262">
        <f>'DTC US&amp;CA - P&amp;L'!AC246</f>
        <v>0</v>
      </c>
      <c r="AD278" s="262">
        <f>'DTC US&amp;CA - P&amp;L'!AD246</f>
        <v>0</v>
      </c>
      <c r="AE278" s="262">
        <f>'DTC US&amp;CA - P&amp;L'!AE246</f>
        <v>0</v>
      </c>
      <c r="AF278" s="262">
        <f>'DTC US&amp;CA - P&amp;L'!AF246</f>
        <v>0</v>
      </c>
      <c r="AG278" s="172">
        <f t="shared" si="85"/>
        <v>0</v>
      </c>
      <c r="AH278" s="173"/>
    </row>
    <row r="279" outlineLevel="1">
      <c r="A279" s="254" t="s">
        <v>427</v>
      </c>
      <c r="B279" s="262"/>
      <c r="C279" s="262"/>
      <c r="D279" s="262"/>
      <c r="E279" s="262"/>
      <c r="F279" s="262"/>
      <c r="G279" s="262"/>
      <c r="H279" s="262"/>
      <c r="I279" s="262"/>
      <c r="J279" s="262"/>
      <c r="K279" s="262"/>
      <c r="L279" s="262"/>
      <c r="M279" s="262"/>
      <c r="N279" s="262"/>
      <c r="O279" s="262"/>
      <c r="P279" s="262"/>
      <c r="Q279" s="262"/>
      <c r="R279" s="262"/>
      <c r="S279" s="262"/>
      <c r="T279" s="262"/>
      <c r="U279" s="262"/>
      <c r="V279" s="262"/>
      <c r="W279" s="262"/>
      <c r="X279" s="262"/>
      <c r="Y279" s="262"/>
      <c r="Z279" s="262"/>
      <c r="AA279" s="262"/>
      <c r="AB279" s="262"/>
      <c r="AC279" s="262"/>
      <c r="AD279" s="262"/>
      <c r="AE279" s="262"/>
      <c r="AF279" s="262"/>
      <c r="AG279" s="172"/>
      <c r="AH279" s="173"/>
    </row>
    <row r="280">
      <c r="A280" s="252" t="s">
        <v>428</v>
      </c>
      <c r="B280" s="253"/>
      <c r="C280" s="253"/>
      <c r="D280" s="253"/>
      <c r="E280" s="253"/>
      <c r="F280" s="253"/>
      <c r="G280" s="253"/>
      <c r="H280" s="253"/>
      <c r="I280" s="253"/>
      <c r="J280" s="253"/>
      <c r="K280" s="253"/>
      <c r="L280" s="253"/>
      <c r="M280" s="253"/>
      <c r="N280" s="253"/>
      <c r="O280" s="253"/>
      <c r="P280" s="253"/>
      <c r="Q280" s="253"/>
      <c r="R280" s="253"/>
      <c r="S280" s="253"/>
      <c r="T280" s="253"/>
      <c r="U280" s="253"/>
      <c r="V280" s="253"/>
      <c r="W280" s="253"/>
      <c r="X280" s="253"/>
      <c r="Y280" s="253"/>
      <c r="Z280" s="253"/>
      <c r="AA280" s="253"/>
      <c r="AB280" s="253"/>
      <c r="AC280" s="253"/>
      <c r="AD280" s="253"/>
      <c r="AE280" s="253"/>
      <c r="AF280" s="253"/>
      <c r="AG280" s="260"/>
      <c r="AH280" s="261"/>
    </row>
    <row r="281" outlineLevel="1">
      <c r="A281" s="252" t="s">
        <v>472</v>
      </c>
      <c r="B281" s="263">
        <f>'DTC EU - P&amp;L'!B232</f>
        <v>0</v>
      </c>
      <c r="C281" s="263">
        <f>'DTC EU - P&amp;L'!C232</f>
        <v>0</v>
      </c>
      <c r="D281" s="263">
        <f>'DTC EU - P&amp;L'!D232</f>
        <v>0</v>
      </c>
      <c r="E281" s="263">
        <f>'DTC EU - P&amp;L'!E232</f>
        <v>0</v>
      </c>
      <c r="F281" s="263">
        <f>'DTC EU - P&amp;L'!F232</f>
        <v>0</v>
      </c>
      <c r="G281" s="263">
        <f>'DTC EU - P&amp;L'!G232</f>
        <v>0</v>
      </c>
      <c r="H281" s="263">
        <f>'DTC EU - P&amp;L'!H232</f>
        <v>0</v>
      </c>
      <c r="I281" s="263">
        <f>'DTC EU - P&amp;L'!I232</f>
        <v>0</v>
      </c>
      <c r="J281" s="263">
        <f>'DTC EU - P&amp;L'!J232</f>
        <v>0</v>
      </c>
      <c r="K281" s="263">
        <f>'DTC EU - P&amp;L'!K232</f>
        <v>0</v>
      </c>
      <c r="L281" s="263">
        <f>'DTC EU - P&amp;L'!L232</f>
        <v>0</v>
      </c>
      <c r="M281" s="263">
        <f>'DTC EU - P&amp;L'!M232</f>
        <v>0</v>
      </c>
      <c r="N281" s="263">
        <f>'DTC EU - P&amp;L'!N232</f>
        <v>0</v>
      </c>
      <c r="O281" s="263">
        <f>'DTC EU - P&amp;L'!O232</f>
        <v>0</v>
      </c>
      <c r="P281" s="263">
        <f>'DTC EU - P&amp;L'!P232</f>
        <v>0</v>
      </c>
      <c r="Q281" s="263">
        <f>'DTC EU - P&amp;L'!Q232</f>
        <v>0</v>
      </c>
      <c r="R281" s="263">
        <f>'DTC EU - P&amp;L'!R232</f>
        <v>0</v>
      </c>
      <c r="S281" s="263">
        <f>'DTC EU - P&amp;L'!S232</f>
        <v>0</v>
      </c>
      <c r="T281" s="263">
        <f>'DTC EU - P&amp;L'!T232</f>
        <v>0</v>
      </c>
      <c r="U281" s="263">
        <f>'DTC EU - P&amp;L'!U232</f>
        <v>0</v>
      </c>
      <c r="V281" s="263">
        <f>'DTC EU - P&amp;L'!V232</f>
        <v>0</v>
      </c>
      <c r="W281" s="263">
        <f>'DTC EU - P&amp;L'!W232</f>
        <v>0</v>
      </c>
      <c r="X281" s="263">
        <f>'DTC EU - P&amp;L'!X232</f>
        <v>0</v>
      </c>
      <c r="Y281" s="263">
        <f>'DTC EU - P&amp;L'!Y232</f>
        <v>0</v>
      </c>
      <c r="Z281" s="263">
        <f>'DTC EU - P&amp;L'!Z232</f>
        <v>0</v>
      </c>
      <c r="AA281" s="263">
        <f>'DTC EU - P&amp;L'!AA232</f>
        <v>0</v>
      </c>
      <c r="AB281" s="263">
        <f>'DTC EU - P&amp;L'!AB232</f>
        <v>0</v>
      </c>
      <c r="AC281" s="263">
        <f>'DTC EU - P&amp;L'!AC232</f>
        <v>0</v>
      </c>
      <c r="AD281" s="263">
        <f>'DTC EU - P&amp;L'!AD232</f>
        <v>0</v>
      </c>
      <c r="AE281" s="263">
        <f>'DTC EU - P&amp;L'!AE232</f>
        <v>0</v>
      </c>
      <c r="AF281" s="263">
        <f>'DTC EU - P&amp;L'!AF232</f>
        <v>0</v>
      </c>
      <c r="AG281" s="172">
        <f t="shared" ref="AG281:AG290" si="86">SUM(B281:AF281)</f>
        <v>0</v>
      </c>
      <c r="AH281" s="173"/>
    </row>
    <row r="282" outlineLevel="1">
      <c r="A282" s="252" t="s">
        <v>473</v>
      </c>
      <c r="B282" s="263">
        <f>'DTC EU - P&amp;L'!B233</f>
        <v>0</v>
      </c>
      <c r="C282" s="263">
        <f>'DTC EU - P&amp;L'!C233</f>
        <v>0</v>
      </c>
      <c r="D282" s="263">
        <f>'DTC EU - P&amp;L'!D233</f>
        <v>0</v>
      </c>
      <c r="E282" s="263">
        <f>'DTC EU - P&amp;L'!E233</f>
        <v>0</v>
      </c>
      <c r="F282" s="263">
        <f>'DTC EU - P&amp;L'!F233</f>
        <v>0</v>
      </c>
      <c r="G282" s="263">
        <f>'DTC EU - P&amp;L'!G233</f>
        <v>0</v>
      </c>
      <c r="H282" s="263">
        <f>'DTC EU - P&amp;L'!H233</f>
        <v>0</v>
      </c>
      <c r="I282" s="263">
        <f>'DTC EU - P&amp;L'!I233</f>
        <v>0</v>
      </c>
      <c r="J282" s="263">
        <f>'DTC EU - P&amp;L'!J233</f>
        <v>0</v>
      </c>
      <c r="K282" s="263">
        <f>'DTC EU - P&amp;L'!K233</f>
        <v>0</v>
      </c>
      <c r="L282" s="263">
        <f>'DTC EU - P&amp;L'!L233</f>
        <v>0</v>
      </c>
      <c r="M282" s="263">
        <f>'DTC EU - P&amp;L'!M233</f>
        <v>0</v>
      </c>
      <c r="N282" s="263">
        <f>'DTC EU - P&amp;L'!N233</f>
        <v>0</v>
      </c>
      <c r="O282" s="263">
        <f>'DTC EU - P&amp;L'!O233</f>
        <v>0</v>
      </c>
      <c r="P282" s="263">
        <f>'DTC EU - P&amp;L'!P233</f>
        <v>0</v>
      </c>
      <c r="Q282" s="263">
        <f>'DTC EU - P&amp;L'!Q233</f>
        <v>0</v>
      </c>
      <c r="R282" s="263">
        <f>'DTC EU - P&amp;L'!R233</f>
        <v>0</v>
      </c>
      <c r="S282" s="263">
        <f>'DTC EU - P&amp;L'!S233</f>
        <v>0</v>
      </c>
      <c r="T282" s="263">
        <f>'DTC EU - P&amp;L'!T233</f>
        <v>0</v>
      </c>
      <c r="U282" s="263">
        <f>'DTC EU - P&amp;L'!U233</f>
        <v>0</v>
      </c>
      <c r="V282" s="263">
        <f>'DTC EU - P&amp;L'!V233</f>
        <v>0</v>
      </c>
      <c r="W282" s="263">
        <f>'DTC EU - P&amp;L'!W233</f>
        <v>0</v>
      </c>
      <c r="X282" s="263">
        <f>'DTC EU - P&amp;L'!X233</f>
        <v>0</v>
      </c>
      <c r="Y282" s="263">
        <f>'DTC EU - P&amp;L'!Y233</f>
        <v>0</v>
      </c>
      <c r="Z282" s="263">
        <f>'DTC EU - P&amp;L'!Z233</f>
        <v>0</v>
      </c>
      <c r="AA282" s="263">
        <f>'DTC EU - P&amp;L'!AA233</f>
        <v>0</v>
      </c>
      <c r="AB282" s="263">
        <f>'DTC EU - P&amp;L'!AB233</f>
        <v>0</v>
      </c>
      <c r="AC282" s="263">
        <f>'DTC EU - P&amp;L'!AC233</f>
        <v>0</v>
      </c>
      <c r="AD282" s="263">
        <f>'DTC EU - P&amp;L'!AD233</f>
        <v>0</v>
      </c>
      <c r="AE282" s="263">
        <f>'DTC EU - P&amp;L'!AE233</f>
        <v>0</v>
      </c>
      <c r="AF282" s="263">
        <f>'DTC EU - P&amp;L'!AF233</f>
        <v>0</v>
      </c>
      <c r="AG282" s="172">
        <f t="shared" si="86"/>
        <v>0</v>
      </c>
      <c r="AH282" s="173"/>
    </row>
    <row r="283" outlineLevel="1">
      <c r="A283" s="252" t="s">
        <v>474</v>
      </c>
      <c r="B283" s="263">
        <f>'DTC EU - P&amp;L'!B234</f>
        <v>0</v>
      </c>
      <c r="C283" s="263">
        <f>'DTC EU - P&amp;L'!C234</f>
        <v>0</v>
      </c>
      <c r="D283" s="263">
        <f>'DTC EU - P&amp;L'!D234</f>
        <v>0</v>
      </c>
      <c r="E283" s="263">
        <f>'DTC EU - P&amp;L'!E234</f>
        <v>0</v>
      </c>
      <c r="F283" s="263">
        <f>'DTC EU - P&amp;L'!F234</f>
        <v>0</v>
      </c>
      <c r="G283" s="263">
        <f>'DTC EU - P&amp;L'!G234</f>
        <v>0</v>
      </c>
      <c r="H283" s="263">
        <f>'DTC EU - P&amp;L'!H234</f>
        <v>0</v>
      </c>
      <c r="I283" s="263">
        <f>'DTC EU - P&amp;L'!I234</f>
        <v>0</v>
      </c>
      <c r="J283" s="263">
        <f>'DTC EU - P&amp;L'!J234</f>
        <v>0</v>
      </c>
      <c r="K283" s="263">
        <f>'DTC EU - P&amp;L'!K234</f>
        <v>0</v>
      </c>
      <c r="L283" s="263">
        <f>'DTC EU - P&amp;L'!L234</f>
        <v>0</v>
      </c>
      <c r="M283" s="263">
        <f>'DTC EU - P&amp;L'!M234</f>
        <v>0</v>
      </c>
      <c r="N283" s="263">
        <f>'DTC EU - P&amp;L'!N234</f>
        <v>0</v>
      </c>
      <c r="O283" s="263">
        <f>'DTC EU - P&amp;L'!O234</f>
        <v>0</v>
      </c>
      <c r="P283" s="263">
        <f>'DTC EU - P&amp;L'!P234</f>
        <v>0</v>
      </c>
      <c r="Q283" s="263">
        <f>'DTC EU - P&amp;L'!Q234</f>
        <v>0</v>
      </c>
      <c r="R283" s="263">
        <f>'DTC EU - P&amp;L'!R234</f>
        <v>0</v>
      </c>
      <c r="S283" s="263">
        <f>'DTC EU - P&amp;L'!S234</f>
        <v>0</v>
      </c>
      <c r="T283" s="263">
        <f>'DTC EU - P&amp;L'!T234</f>
        <v>0</v>
      </c>
      <c r="U283" s="263">
        <f>'DTC EU - P&amp;L'!U234</f>
        <v>0</v>
      </c>
      <c r="V283" s="263">
        <f>'DTC EU - P&amp;L'!V234</f>
        <v>0</v>
      </c>
      <c r="W283" s="263">
        <f>'DTC EU - P&amp;L'!W234</f>
        <v>0</v>
      </c>
      <c r="X283" s="263">
        <f>'DTC EU - P&amp;L'!X234</f>
        <v>0</v>
      </c>
      <c r="Y283" s="263">
        <f>'DTC EU - P&amp;L'!Y234</f>
        <v>0</v>
      </c>
      <c r="Z283" s="263">
        <f>'DTC EU - P&amp;L'!Z234</f>
        <v>0</v>
      </c>
      <c r="AA283" s="263">
        <f>'DTC EU - P&amp;L'!AA234</f>
        <v>0</v>
      </c>
      <c r="AB283" s="263">
        <f>'DTC EU - P&amp;L'!AB234</f>
        <v>0</v>
      </c>
      <c r="AC283" s="263">
        <f>'DTC EU - P&amp;L'!AC234</f>
        <v>0</v>
      </c>
      <c r="AD283" s="263">
        <f>'DTC EU - P&amp;L'!AD234</f>
        <v>0</v>
      </c>
      <c r="AE283" s="263">
        <f>'DTC EU - P&amp;L'!AE234</f>
        <v>0</v>
      </c>
      <c r="AF283" s="263">
        <f>'DTC EU - P&amp;L'!AF234</f>
        <v>0</v>
      </c>
      <c r="AG283" s="172">
        <f t="shared" si="86"/>
        <v>0</v>
      </c>
      <c r="AH283" s="173"/>
    </row>
    <row r="284" outlineLevel="1">
      <c r="A284" s="252" t="s">
        <v>475</v>
      </c>
      <c r="B284" s="263">
        <f>'DTC EU - P&amp;L'!B235</f>
        <v>0</v>
      </c>
      <c r="C284" s="263">
        <f>'DTC EU - P&amp;L'!C235</f>
        <v>0</v>
      </c>
      <c r="D284" s="263">
        <f>'DTC EU - P&amp;L'!D235</f>
        <v>0</v>
      </c>
      <c r="E284" s="263">
        <f>'DTC EU - P&amp;L'!E235</f>
        <v>0</v>
      </c>
      <c r="F284" s="263">
        <f>'DTC EU - P&amp;L'!F235</f>
        <v>0</v>
      </c>
      <c r="G284" s="263">
        <f>'DTC EU - P&amp;L'!G235</f>
        <v>0</v>
      </c>
      <c r="H284" s="263">
        <f>'DTC EU - P&amp;L'!H235</f>
        <v>0</v>
      </c>
      <c r="I284" s="263">
        <f>'DTC EU - P&amp;L'!I235</f>
        <v>0</v>
      </c>
      <c r="J284" s="263">
        <f>'DTC EU - P&amp;L'!J235</f>
        <v>0</v>
      </c>
      <c r="K284" s="263">
        <f>'DTC EU - P&amp;L'!K235</f>
        <v>0</v>
      </c>
      <c r="L284" s="263">
        <f>'DTC EU - P&amp;L'!L235</f>
        <v>0</v>
      </c>
      <c r="M284" s="263">
        <f>'DTC EU - P&amp;L'!M235</f>
        <v>0</v>
      </c>
      <c r="N284" s="263">
        <f>'DTC EU - P&amp;L'!N235</f>
        <v>0</v>
      </c>
      <c r="O284" s="263">
        <f>'DTC EU - P&amp;L'!O235</f>
        <v>0</v>
      </c>
      <c r="P284" s="263">
        <f>'DTC EU - P&amp;L'!P235</f>
        <v>0</v>
      </c>
      <c r="Q284" s="263">
        <f>'DTC EU - P&amp;L'!Q235</f>
        <v>0</v>
      </c>
      <c r="R284" s="263">
        <f>'DTC EU - P&amp;L'!R235</f>
        <v>0</v>
      </c>
      <c r="S284" s="263">
        <f>'DTC EU - P&amp;L'!S235</f>
        <v>0</v>
      </c>
      <c r="T284" s="263">
        <f>'DTC EU - P&amp;L'!T235</f>
        <v>0</v>
      </c>
      <c r="U284" s="263">
        <f>'DTC EU - P&amp;L'!U235</f>
        <v>0</v>
      </c>
      <c r="V284" s="263">
        <f>'DTC EU - P&amp;L'!V235</f>
        <v>0</v>
      </c>
      <c r="W284" s="263">
        <f>'DTC EU - P&amp;L'!W235</f>
        <v>0</v>
      </c>
      <c r="X284" s="263">
        <f>'DTC EU - P&amp;L'!X235</f>
        <v>0</v>
      </c>
      <c r="Y284" s="263">
        <f>'DTC EU - P&amp;L'!Y235</f>
        <v>0</v>
      </c>
      <c r="Z284" s="263">
        <f>'DTC EU - P&amp;L'!Z235</f>
        <v>0</v>
      </c>
      <c r="AA284" s="263">
        <f>'DTC EU - P&amp;L'!AA235</f>
        <v>0</v>
      </c>
      <c r="AB284" s="263">
        <f>'DTC EU - P&amp;L'!AB235</f>
        <v>0</v>
      </c>
      <c r="AC284" s="263">
        <f>'DTC EU - P&amp;L'!AC235</f>
        <v>0</v>
      </c>
      <c r="AD284" s="263">
        <f>'DTC EU - P&amp;L'!AD235</f>
        <v>0</v>
      </c>
      <c r="AE284" s="263">
        <f>'DTC EU - P&amp;L'!AE235</f>
        <v>0</v>
      </c>
      <c r="AF284" s="263">
        <f>'DTC EU - P&amp;L'!AF235</f>
        <v>0</v>
      </c>
      <c r="AG284" s="172">
        <f t="shared" si="86"/>
        <v>0</v>
      </c>
      <c r="AH284" s="173"/>
    </row>
    <row r="285" outlineLevel="1">
      <c r="A285" s="254" t="s">
        <v>476</v>
      </c>
      <c r="B285" s="263">
        <f>'DTC EU - P&amp;L'!B236</f>
        <v>0</v>
      </c>
      <c r="C285" s="263">
        <f>'DTC EU - P&amp;L'!C236</f>
        <v>0</v>
      </c>
      <c r="D285" s="263">
        <f>'DTC EU - P&amp;L'!D236</f>
        <v>0</v>
      </c>
      <c r="E285" s="263">
        <f>'DTC EU - P&amp;L'!E236</f>
        <v>0</v>
      </c>
      <c r="F285" s="263">
        <f>'DTC EU - P&amp;L'!F236</f>
        <v>0</v>
      </c>
      <c r="G285" s="263">
        <f>'DTC EU - P&amp;L'!G236</f>
        <v>0</v>
      </c>
      <c r="H285" s="263">
        <f>'DTC EU - P&amp;L'!H236</f>
        <v>0</v>
      </c>
      <c r="I285" s="263">
        <f>'DTC EU - P&amp;L'!I236</f>
        <v>0</v>
      </c>
      <c r="J285" s="263">
        <f>'DTC EU - P&amp;L'!J236</f>
        <v>0</v>
      </c>
      <c r="K285" s="263">
        <f>'DTC EU - P&amp;L'!K236</f>
        <v>0</v>
      </c>
      <c r="L285" s="263">
        <f>'DTC EU - P&amp;L'!L236</f>
        <v>0</v>
      </c>
      <c r="M285" s="263">
        <f>'DTC EU - P&amp;L'!M236</f>
        <v>0</v>
      </c>
      <c r="N285" s="263">
        <f>'DTC EU - P&amp;L'!N236</f>
        <v>0</v>
      </c>
      <c r="O285" s="263">
        <f>'DTC EU - P&amp;L'!O236</f>
        <v>0</v>
      </c>
      <c r="P285" s="263">
        <f>'DTC EU - P&amp;L'!P236</f>
        <v>0</v>
      </c>
      <c r="Q285" s="263">
        <f>'DTC EU - P&amp;L'!Q236</f>
        <v>0</v>
      </c>
      <c r="R285" s="263">
        <f>'DTC EU - P&amp;L'!R236</f>
        <v>0</v>
      </c>
      <c r="S285" s="263">
        <f>'DTC EU - P&amp;L'!S236</f>
        <v>0</v>
      </c>
      <c r="T285" s="263">
        <f>'DTC EU - P&amp;L'!T236</f>
        <v>0</v>
      </c>
      <c r="U285" s="263">
        <f>'DTC EU - P&amp;L'!U236</f>
        <v>0</v>
      </c>
      <c r="V285" s="263">
        <f>'DTC EU - P&amp;L'!V236</f>
        <v>0</v>
      </c>
      <c r="W285" s="263">
        <f>'DTC EU - P&amp;L'!W236</f>
        <v>0</v>
      </c>
      <c r="X285" s="263">
        <f>'DTC EU - P&amp;L'!X236</f>
        <v>0</v>
      </c>
      <c r="Y285" s="263">
        <f>'DTC EU - P&amp;L'!Y236</f>
        <v>0</v>
      </c>
      <c r="Z285" s="263">
        <f>'DTC EU - P&amp;L'!Z236</f>
        <v>0</v>
      </c>
      <c r="AA285" s="263">
        <f>'DTC EU - P&amp;L'!AA236</f>
        <v>0</v>
      </c>
      <c r="AB285" s="263">
        <f>'DTC EU - P&amp;L'!AB236</f>
        <v>0</v>
      </c>
      <c r="AC285" s="263">
        <f>'DTC EU - P&amp;L'!AC236</f>
        <v>0</v>
      </c>
      <c r="AD285" s="263">
        <f>'DTC EU - P&amp;L'!AD236</f>
        <v>0</v>
      </c>
      <c r="AE285" s="263">
        <f>'DTC EU - P&amp;L'!AE236</f>
        <v>0</v>
      </c>
      <c r="AF285" s="263">
        <f>'DTC EU - P&amp;L'!AF236</f>
        <v>0</v>
      </c>
      <c r="AG285" s="172">
        <f t="shared" si="86"/>
        <v>0</v>
      </c>
      <c r="AH285" s="173"/>
    </row>
    <row r="286" outlineLevel="1">
      <c r="A286" s="254" t="s">
        <v>477</v>
      </c>
      <c r="B286" s="263">
        <f>'DTC EU - P&amp;L'!B237</f>
        <v>0</v>
      </c>
      <c r="C286" s="263">
        <f>'DTC EU - P&amp;L'!C237</f>
        <v>0</v>
      </c>
      <c r="D286" s="263">
        <f>'DTC EU - P&amp;L'!D237</f>
        <v>0</v>
      </c>
      <c r="E286" s="263">
        <f>'DTC EU - P&amp;L'!E237</f>
        <v>0</v>
      </c>
      <c r="F286" s="263">
        <f>'DTC EU - P&amp;L'!F237</f>
        <v>0</v>
      </c>
      <c r="G286" s="263">
        <f>'DTC EU - P&amp;L'!G237</f>
        <v>0</v>
      </c>
      <c r="H286" s="263">
        <f>'DTC EU - P&amp;L'!H237</f>
        <v>0</v>
      </c>
      <c r="I286" s="263">
        <f>'DTC EU - P&amp;L'!I237</f>
        <v>0</v>
      </c>
      <c r="J286" s="263">
        <f>'DTC EU - P&amp;L'!J237</f>
        <v>0</v>
      </c>
      <c r="K286" s="263">
        <f>'DTC EU - P&amp;L'!K237</f>
        <v>0</v>
      </c>
      <c r="L286" s="263">
        <f>'DTC EU - P&amp;L'!L237</f>
        <v>0</v>
      </c>
      <c r="M286" s="263">
        <f>'DTC EU - P&amp;L'!M237</f>
        <v>0</v>
      </c>
      <c r="N286" s="263">
        <f>'DTC EU - P&amp;L'!N237</f>
        <v>0</v>
      </c>
      <c r="O286" s="263">
        <f>'DTC EU - P&amp;L'!O237</f>
        <v>0</v>
      </c>
      <c r="P286" s="263">
        <f>'DTC EU - P&amp;L'!P237</f>
        <v>0</v>
      </c>
      <c r="Q286" s="263">
        <f>'DTC EU - P&amp;L'!Q237</f>
        <v>0</v>
      </c>
      <c r="R286" s="263">
        <f>'DTC EU - P&amp;L'!R237</f>
        <v>0</v>
      </c>
      <c r="S286" s="263">
        <f>'DTC EU - P&amp;L'!S237</f>
        <v>0</v>
      </c>
      <c r="T286" s="263">
        <f>'DTC EU - P&amp;L'!T237</f>
        <v>0</v>
      </c>
      <c r="U286" s="263">
        <f>'DTC EU - P&amp;L'!U237</f>
        <v>0</v>
      </c>
      <c r="V286" s="263">
        <f>'DTC EU - P&amp;L'!V237</f>
        <v>0</v>
      </c>
      <c r="W286" s="263">
        <f>'DTC EU - P&amp;L'!W237</f>
        <v>0</v>
      </c>
      <c r="X286" s="263">
        <f>'DTC EU - P&amp;L'!X237</f>
        <v>0</v>
      </c>
      <c r="Y286" s="263">
        <f>'DTC EU - P&amp;L'!Y237</f>
        <v>0</v>
      </c>
      <c r="Z286" s="263">
        <f>'DTC EU - P&amp;L'!Z237</f>
        <v>0</v>
      </c>
      <c r="AA286" s="263">
        <f>'DTC EU - P&amp;L'!AA237</f>
        <v>0</v>
      </c>
      <c r="AB286" s="263">
        <f>'DTC EU - P&amp;L'!AB237</f>
        <v>0</v>
      </c>
      <c r="AC286" s="263">
        <f>'DTC EU - P&amp;L'!AC237</f>
        <v>0</v>
      </c>
      <c r="AD286" s="263">
        <f>'DTC EU - P&amp;L'!AD237</f>
        <v>0</v>
      </c>
      <c r="AE286" s="263">
        <f>'DTC EU - P&amp;L'!AE237</f>
        <v>0</v>
      </c>
      <c r="AF286" s="263">
        <f>'DTC EU - P&amp;L'!AF237</f>
        <v>0</v>
      </c>
      <c r="AG286" s="172">
        <f t="shared" si="86"/>
        <v>0</v>
      </c>
      <c r="AH286" s="173"/>
    </row>
    <row r="287" outlineLevel="1">
      <c r="A287" s="252" t="s">
        <v>478</v>
      </c>
      <c r="B287" s="263">
        <f>'DTC EU - P&amp;L'!B238</f>
        <v>0</v>
      </c>
      <c r="C287" s="263">
        <f>'DTC EU - P&amp;L'!C238</f>
        <v>244.93</v>
      </c>
      <c r="D287" s="263">
        <f>'DTC EU - P&amp;L'!D238</f>
        <v>0</v>
      </c>
      <c r="E287" s="263">
        <f>'DTC EU - P&amp;L'!E238</f>
        <v>245.32</v>
      </c>
      <c r="F287" s="263">
        <f>'DTC EU - P&amp;L'!F238</f>
        <v>244.89</v>
      </c>
      <c r="G287" s="263">
        <f>'DTC EU - P&amp;L'!G238</f>
        <v>0</v>
      </c>
      <c r="H287" s="263">
        <f>'DTC EU - P&amp;L'!H238</f>
        <v>0</v>
      </c>
      <c r="I287" s="263">
        <f>'DTC EU - P&amp;L'!I238</f>
        <v>243.17</v>
      </c>
      <c r="J287" s="263">
        <f>'DTC EU - P&amp;L'!J238</f>
        <v>241.71</v>
      </c>
      <c r="K287" s="263">
        <f>'DTC EU - P&amp;L'!K238</f>
        <v>0</v>
      </c>
      <c r="L287" s="263">
        <f>'DTC EU - P&amp;L'!L238</f>
        <v>0</v>
      </c>
      <c r="M287" s="263">
        <f>'DTC EU - P&amp;L'!M238</f>
        <v>0</v>
      </c>
      <c r="N287" s="263">
        <f>'DTC EU - P&amp;L'!N238</f>
        <v>241.77</v>
      </c>
      <c r="O287" s="263">
        <f>'DTC EU - P&amp;L'!O238</f>
        <v>0</v>
      </c>
      <c r="P287" s="263">
        <f>'DTC EU - P&amp;L'!P238</f>
        <v>0</v>
      </c>
      <c r="Q287" s="263">
        <f>'DTC EU - P&amp;L'!Q238</f>
        <v>244.43</v>
      </c>
      <c r="R287" s="263">
        <f>'DTC EU - P&amp;L'!R238</f>
        <v>0</v>
      </c>
      <c r="S287" s="263">
        <f>'DTC EU - P&amp;L'!S238</f>
        <v>487.26</v>
      </c>
      <c r="T287" s="263">
        <f>'DTC EU - P&amp;L'!T238</f>
        <v>243.63</v>
      </c>
      <c r="U287" s="263">
        <f>'DTC EU - P&amp;L'!U238</f>
        <v>243.36</v>
      </c>
      <c r="V287" s="263">
        <f>'DTC EU - P&amp;L'!V238</f>
        <v>0</v>
      </c>
      <c r="W287" s="263">
        <f>'DTC EU - P&amp;L'!W238</f>
        <v>242.71</v>
      </c>
      <c r="X287" s="263">
        <f>'DTC EU - P&amp;L'!X238</f>
        <v>0</v>
      </c>
      <c r="Y287" s="263">
        <f>'DTC EU - P&amp;L'!Y238</f>
        <v>0</v>
      </c>
      <c r="Z287" s="263">
        <f>'DTC EU - P&amp;L'!Z238</f>
        <v>0</v>
      </c>
      <c r="AA287" s="263">
        <f>'DTC EU - P&amp;L'!AA238</f>
        <v>0</v>
      </c>
      <c r="AB287" s="263">
        <f>'DTC EU - P&amp;L'!AB238</f>
        <v>243.51</v>
      </c>
      <c r="AC287" s="263">
        <f>'DTC EU - P&amp;L'!AC238</f>
        <v>243.61</v>
      </c>
      <c r="AD287" s="263">
        <f>'DTC EU - P&amp;L'!AD238</f>
        <v>0</v>
      </c>
      <c r="AE287" s="263">
        <f>'DTC EU - P&amp;L'!AE238</f>
        <v>0</v>
      </c>
      <c r="AF287" s="263">
        <f>'DTC EU - P&amp;L'!AF238</f>
        <v>0</v>
      </c>
      <c r="AG287" s="172">
        <f t="shared" si="86"/>
        <v>3410.3</v>
      </c>
      <c r="AH287" s="173"/>
    </row>
    <row r="288" outlineLevel="1">
      <c r="A288" s="252" t="s">
        <v>479</v>
      </c>
      <c r="B288" s="263">
        <f>'DTC EU - P&amp;L'!B239</f>
        <v>0</v>
      </c>
      <c r="C288" s="263">
        <f>'DTC EU - P&amp;L'!C239</f>
        <v>0</v>
      </c>
      <c r="D288" s="263">
        <f>'DTC EU - P&amp;L'!D239</f>
        <v>0</v>
      </c>
      <c r="E288" s="263">
        <f>'DTC EU - P&amp;L'!E239</f>
        <v>0</v>
      </c>
      <c r="F288" s="263">
        <f>'DTC EU - P&amp;L'!F239</f>
        <v>0</v>
      </c>
      <c r="G288" s="263">
        <f>'DTC EU - P&amp;L'!G239</f>
        <v>0</v>
      </c>
      <c r="H288" s="263">
        <f>'DTC EU - P&amp;L'!H239</f>
        <v>0</v>
      </c>
      <c r="I288" s="263">
        <f>'DTC EU - P&amp;L'!I239</f>
        <v>0</v>
      </c>
      <c r="J288" s="263">
        <f>'DTC EU - P&amp;L'!J239</f>
        <v>0</v>
      </c>
      <c r="K288" s="263">
        <f>'DTC EU - P&amp;L'!K239</f>
        <v>0</v>
      </c>
      <c r="L288" s="263">
        <f>'DTC EU - P&amp;L'!L239</f>
        <v>0</v>
      </c>
      <c r="M288" s="263">
        <f>'DTC EU - P&amp;L'!M239</f>
        <v>0</v>
      </c>
      <c r="N288" s="263">
        <f>'DTC EU - P&amp;L'!N239</f>
        <v>0</v>
      </c>
      <c r="O288" s="263">
        <f>'DTC EU - P&amp;L'!O239</f>
        <v>0</v>
      </c>
      <c r="P288" s="263">
        <f>'DTC EU - P&amp;L'!P239</f>
        <v>0</v>
      </c>
      <c r="Q288" s="263">
        <f>'DTC EU - P&amp;L'!Q239</f>
        <v>0</v>
      </c>
      <c r="R288" s="263">
        <f>'DTC EU - P&amp;L'!R239</f>
        <v>0</v>
      </c>
      <c r="S288" s="263">
        <f>'DTC EU - P&amp;L'!S239</f>
        <v>0</v>
      </c>
      <c r="T288" s="263">
        <f>'DTC EU - P&amp;L'!T239</f>
        <v>0</v>
      </c>
      <c r="U288" s="263">
        <f>'DTC EU - P&amp;L'!U239</f>
        <v>0</v>
      </c>
      <c r="V288" s="263">
        <f>'DTC EU - P&amp;L'!V239</f>
        <v>0</v>
      </c>
      <c r="W288" s="263">
        <f>'DTC EU - P&amp;L'!W239</f>
        <v>0</v>
      </c>
      <c r="X288" s="263">
        <f>'DTC EU - P&amp;L'!X239</f>
        <v>0</v>
      </c>
      <c r="Y288" s="263">
        <f>'DTC EU - P&amp;L'!Y239</f>
        <v>0</v>
      </c>
      <c r="Z288" s="263">
        <f>'DTC EU - P&amp;L'!Z239</f>
        <v>0</v>
      </c>
      <c r="AA288" s="263">
        <f>'DTC EU - P&amp;L'!AA239</f>
        <v>0</v>
      </c>
      <c r="AB288" s="263">
        <f>'DTC EU - P&amp;L'!AB239</f>
        <v>0</v>
      </c>
      <c r="AC288" s="263">
        <f>'DTC EU - P&amp;L'!AC239</f>
        <v>0</v>
      </c>
      <c r="AD288" s="263">
        <f>'DTC EU - P&amp;L'!AD239</f>
        <v>0</v>
      </c>
      <c r="AE288" s="263">
        <f>'DTC EU - P&amp;L'!AE239</f>
        <v>0</v>
      </c>
      <c r="AF288" s="263">
        <f>'DTC EU - P&amp;L'!AF239</f>
        <v>0</v>
      </c>
      <c r="AG288" s="172">
        <f t="shared" si="86"/>
        <v>0</v>
      </c>
      <c r="AH288" s="173"/>
    </row>
    <row r="289" outlineLevel="1">
      <c r="A289" s="252" t="s">
        <v>480</v>
      </c>
      <c r="B289" s="263">
        <f>'DTC EU - P&amp;L'!B240</f>
        <v>303.88</v>
      </c>
      <c r="C289" s="263">
        <f>'DTC EU - P&amp;L'!C240</f>
        <v>303.52</v>
      </c>
      <c r="D289" s="263">
        <f>'DTC EU - P&amp;L'!D240</f>
        <v>304.14</v>
      </c>
      <c r="E289" s="263">
        <f>'DTC EU - P&amp;L'!E240</f>
        <v>0</v>
      </c>
      <c r="F289" s="263">
        <f>'DTC EU - P&amp;L'!F240</f>
        <v>606.94</v>
      </c>
      <c r="G289" s="263">
        <f>'DTC EU - P&amp;L'!G240</f>
        <v>0</v>
      </c>
      <c r="H289" s="263">
        <f>'DTC EU - P&amp;L'!H240</f>
        <v>301.99</v>
      </c>
      <c r="I289" s="263">
        <f>'DTC EU - P&amp;L'!I240</f>
        <v>542.42</v>
      </c>
      <c r="J289" s="263">
        <f>'DTC EU - P&amp;L'!J240</f>
        <v>898.6</v>
      </c>
      <c r="K289" s="263">
        <f>'DTC EU - P&amp;L'!K240</f>
        <v>0</v>
      </c>
      <c r="L289" s="263">
        <f>'DTC EU - P&amp;L'!L240</f>
        <v>300.96</v>
      </c>
      <c r="M289" s="263">
        <f>'DTC EU - P&amp;L'!M240</f>
        <v>300.49</v>
      </c>
      <c r="N289" s="263">
        <f>'DTC EU - P&amp;L'!N240</f>
        <v>299.61</v>
      </c>
      <c r="O289" s="263">
        <f>'DTC EU - P&amp;L'!O240</f>
        <v>300.57</v>
      </c>
      <c r="P289" s="263">
        <f>'DTC EU - P&amp;L'!P240</f>
        <v>301.66</v>
      </c>
      <c r="Q289" s="263">
        <f>'DTC EU - P&amp;L'!Q240</f>
        <v>302.9</v>
      </c>
      <c r="R289" s="263">
        <f>'DTC EU - P&amp;L'!R240</f>
        <v>0</v>
      </c>
      <c r="S289" s="263">
        <f>'DTC EU - P&amp;L'!S240</f>
        <v>603.83</v>
      </c>
      <c r="T289" s="263">
        <f>'DTC EU - P&amp;L'!T240</f>
        <v>603.83</v>
      </c>
      <c r="U289" s="263">
        <f>'DTC EU - P&amp;L'!U240</f>
        <v>0</v>
      </c>
      <c r="V289" s="263">
        <f>'DTC EU - P&amp;L'!V240</f>
        <v>300.44</v>
      </c>
      <c r="W289" s="263">
        <f>'DTC EU - P&amp;L'!W240</f>
        <v>1203.11</v>
      </c>
      <c r="X289" s="263">
        <f>'DTC EU - P&amp;L'!X240</f>
        <v>1203.62</v>
      </c>
      <c r="Y289" s="263">
        <f>'DTC EU - P&amp;L'!Y240</f>
        <v>0</v>
      </c>
      <c r="Z289" s="263">
        <f>'DTC EU - P&amp;L'!Z240</f>
        <v>903.26</v>
      </c>
      <c r="AA289" s="263">
        <f>'DTC EU - P&amp;L'!AA240</f>
        <v>602.49</v>
      </c>
      <c r="AB289" s="263">
        <f>'DTC EU - P&amp;L'!AB240</f>
        <v>844.93</v>
      </c>
      <c r="AC289" s="263">
        <f>'DTC EU - P&amp;L'!AC240</f>
        <v>603.78</v>
      </c>
      <c r="AD289" s="263">
        <f>'DTC EU - P&amp;L'!AD240</f>
        <v>0</v>
      </c>
      <c r="AE289" s="263">
        <f>'DTC EU - P&amp;L'!AE240</f>
        <v>0</v>
      </c>
      <c r="AF289" s="263">
        <f>'DTC EU - P&amp;L'!AF240</f>
        <v>601.24</v>
      </c>
      <c r="AG289" s="172">
        <f t="shared" si="86"/>
        <v>12538.21</v>
      </c>
      <c r="AH289" s="173"/>
    </row>
    <row r="290" outlineLevel="1">
      <c r="A290" s="252" t="s">
        <v>481</v>
      </c>
      <c r="B290" s="263">
        <f>'DTC EU - P&amp;L'!B241</f>
        <v>0</v>
      </c>
      <c r="C290" s="263">
        <f>'DTC EU - P&amp;L'!C241</f>
        <v>0</v>
      </c>
      <c r="D290" s="263">
        <f>'DTC EU - P&amp;L'!D241</f>
        <v>0</v>
      </c>
      <c r="E290" s="263">
        <f>'DTC EU - P&amp;L'!E241</f>
        <v>0</v>
      </c>
      <c r="F290" s="263">
        <f>'DTC EU - P&amp;L'!F241</f>
        <v>0</v>
      </c>
      <c r="G290" s="263">
        <f>'DTC EU - P&amp;L'!G241</f>
        <v>0</v>
      </c>
      <c r="H290" s="263">
        <f>'DTC EU - P&amp;L'!H241</f>
        <v>0</v>
      </c>
      <c r="I290" s="263">
        <f>'DTC EU - P&amp;L'!I241</f>
        <v>0</v>
      </c>
      <c r="J290" s="263">
        <f>'DTC EU - P&amp;L'!J241</f>
        <v>0</v>
      </c>
      <c r="K290" s="263">
        <f>'DTC EU - P&amp;L'!K241</f>
        <v>0</v>
      </c>
      <c r="L290" s="263">
        <f>'DTC EU - P&amp;L'!L241</f>
        <v>0</v>
      </c>
      <c r="M290" s="263">
        <f>'DTC EU - P&amp;L'!M241</f>
        <v>0</v>
      </c>
      <c r="N290" s="263">
        <f>'DTC EU - P&amp;L'!N241</f>
        <v>0</v>
      </c>
      <c r="O290" s="263">
        <f>'DTC EU - P&amp;L'!O241</f>
        <v>0</v>
      </c>
      <c r="P290" s="263">
        <f>'DTC EU - P&amp;L'!P241</f>
        <v>0</v>
      </c>
      <c r="Q290" s="263">
        <f>'DTC EU - P&amp;L'!Q241</f>
        <v>0</v>
      </c>
      <c r="R290" s="263">
        <f>'DTC EU - P&amp;L'!R241</f>
        <v>0</v>
      </c>
      <c r="S290" s="263">
        <f>'DTC EU - P&amp;L'!S241</f>
        <v>0</v>
      </c>
      <c r="T290" s="263">
        <f>'DTC EU - P&amp;L'!T241</f>
        <v>0</v>
      </c>
      <c r="U290" s="263">
        <f>'DTC EU - P&amp;L'!U241</f>
        <v>0</v>
      </c>
      <c r="V290" s="263">
        <f>'DTC EU - P&amp;L'!V241</f>
        <v>0</v>
      </c>
      <c r="W290" s="263">
        <f>'DTC EU - P&amp;L'!W241</f>
        <v>0</v>
      </c>
      <c r="X290" s="263">
        <f>'DTC EU - P&amp;L'!X241</f>
        <v>0</v>
      </c>
      <c r="Y290" s="263">
        <f>'DTC EU - P&amp;L'!Y241</f>
        <v>0</v>
      </c>
      <c r="Z290" s="263">
        <f>'DTC EU - P&amp;L'!Z241</f>
        <v>0</v>
      </c>
      <c r="AA290" s="263">
        <f>'DTC EU - P&amp;L'!AA241</f>
        <v>0</v>
      </c>
      <c r="AB290" s="263">
        <f>'DTC EU - P&amp;L'!AB241</f>
        <v>0</v>
      </c>
      <c r="AC290" s="263">
        <f>'DTC EU - P&amp;L'!AC241</f>
        <v>0</v>
      </c>
      <c r="AD290" s="263">
        <f>'DTC EU - P&amp;L'!AD241</f>
        <v>0</v>
      </c>
      <c r="AE290" s="263">
        <f>'DTC EU - P&amp;L'!AE241</f>
        <v>0</v>
      </c>
      <c r="AF290" s="263">
        <f>'DTC EU - P&amp;L'!AF241</f>
        <v>0</v>
      </c>
      <c r="AG290" s="172">
        <f t="shared" si="86"/>
        <v>0</v>
      </c>
      <c r="AH290" s="173"/>
    </row>
    <row r="291" outlineLevel="1">
      <c r="A291" s="254" t="s">
        <v>427</v>
      </c>
      <c r="B291" s="263"/>
      <c r="C291" s="263"/>
      <c r="D291" s="263"/>
      <c r="E291" s="263"/>
      <c r="F291" s="263"/>
      <c r="G291" s="263"/>
      <c r="H291" s="263"/>
      <c r="I291" s="263"/>
      <c r="J291" s="263"/>
      <c r="K291" s="263"/>
      <c r="L291" s="263"/>
      <c r="M291" s="263"/>
      <c r="N291" s="263"/>
      <c r="O291" s="263"/>
      <c r="P291" s="263"/>
      <c r="Q291" s="263"/>
      <c r="R291" s="263"/>
      <c r="S291" s="263"/>
      <c r="T291" s="263"/>
      <c r="U291" s="263"/>
      <c r="V291" s="263"/>
      <c r="W291" s="263"/>
      <c r="X291" s="263"/>
      <c r="Y291" s="263"/>
      <c r="Z291" s="263"/>
      <c r="AA291" s="263"/>
      <c r="AB291" s="263"/>
      <c r="AC291" s="263"/>
      <c r="AD291" s="263"/>
      <c r="AE291" s="263"/>
      <c r="AF291" s="263"/>
      <c r="AG291" s="172"/>
      <c r="AH291" s="173"/>
    </row>
    <row r="292">
      <c r="A292" s="256" t="s">
        <v>439</v>
      </c>
      <c r="B292" s="264">
        <f t="shared" ref="B292:AF292" si="87">B269+B281+B270+B282+B275+B287+B276+B288</f>
        <v>1782.24</v>
      </c>
      <c r="C292" s="264">
        <f t="shared" si="87"/>
        <v>1363.09</v>
      </c>
      <c r="D292" s="264">
        <f t="shared" si="87"/>
        <v>1318.21</v>
      </c>
      <c r="E292" s="264">
        <f t="shared" si="87"/>
        <v>913.6</v>
      </c>
      <c r="F292" s="264">
        <f t="shared" si="87"/>
        <v>1606.23</v>
      </c>
      <c r="G292" s="264">
        <f t="shared" si="87"/>
        <v>1328.5</v>
      </c>
      <c r="H292" s="264">
        <f t="shared" si="87"/>
        <v>1496.8</v>
      </c>
      <c r="I292" s="264">
        <f t="shared" si="87"/>
        <v>1811.19</v>
      </c>
      <c r="J292" s="264">
        <f t="shared" si="87"/>
        <v>685.31</v>
      </c>
      <c r="K292" s="264">
        <f t="shared" si="87"/>
        <v>881.84</v>
      </c>
      <c r="L292" s="264">
        <f t="shared" si="87"/>
        <v>666.72</v>
      </c>
      <c r="M292" s="264">
        <f t="shared" si="87"/>
        <v>1801.59</v>
      </c>
      <c r="N292" s="264">
        <f t="shared" si="87"/>
        <v>1143.08</v>
      </c>
      <c r="O292" s="264">
        <f t="shared" si="87"/>
        <v>880.41</v>
      </c>
      <c r="P292" s="264">
        <f t="shared" si="87"/>
        <v>1123.39</v>
      </c>
      <c r="Q292" s="264">
        <f t="shared" si="87"/>
        <v>1384.01</v>
      </c>
      <c r="R292" s="264">
        <f t="shared" si="87"/>
        <v>1710.3</v>
      </c>
      <c r="S292" s="264">
        <f t="shared" si="87"/>
        <v>2047.92</v>
      </c>
      <c r="T292" s="264">
        <f t="shared" si="87"/>
        <v>2448.9</v>
      </c>
      <c r="U292" s="264">
        <f t="shared" si="87"/>
        <v>1980.37</v>
      </c>
      <c r="V292" s="264">
        <f t="shared" si="87"/>
        <v>2706.55</v>
      </c>
      <c r="W292" s="264">
        <f t="shared" si="87"/>
        <v>1133.84</v>
      </c>
      <c r="X292" s="264">
        <f t="shared" si="87"/>
        <v>2251.19</v>
      </c>
      <c r="Y292" s="264">
        <f t="shared" si="87"/>
        <v>1131.74</v>
      </c>
      <c r="Z292" s="264">
        <f t="shared" si="87"/>
        <v>1571.95</v>
      </c>
      <c r="AA292" s="264">
        <f t="shared" si="87"/>
        <v>898.97</v>
      </c>
      <c r="AB292" s="264">
        <f t="shared" si="87"/>
        <v>2716.4</v>
      </c>
      <c r="AC292" s="264">
        <f t="shared" si="87"/>
        <v>3262.99</v>
      </c>
      <c r="AD292" s="264">
        <f t="shared" si="87"/>
        <v>2642.94</v>
      </c>
      <c r="AE292" s="264">
        <f t="shared" si="87"/>
        <v>899.49</v>
      </c>
      <c r="AF292" s="264">
        <f t="shared" si="87"/>
        <v>1968.78</v>
      </c>
      <c r="AG292" s="172">
        <f t="shared" ref="AG292:AG293" si="89">SUM(B292:AF292)</f>
        <v>49558.54</v>
      </c>
      <c r="AH292" s="173"/>
    </row>
    <row r="293">
      <c r="A293" s="256" t="s">
        <v>440</v>
      </c>
      <c r="B293" s="264">
        <f t="shared" ref="B293:AF293" si="88">B271+B283+B272+B284+B277+B289+B278+B290</f>
        <v>4181.13</v>
      </c>
      <c r="C293" s="264">
        <f t="shared" si="88"/>
        <v>2734.55</v>
      </c>
      <c r="D293" s="264">
        <f t="shared" si="88"/>
        <v>5279.35</v>
      </c>
      <c r="E293" s="264">
        <f t="shared" si="88"/>
        <v>2661.04</v>
      </c>
      <c r="F293" s="264">
        <f t="shared" si="88"/>
        <v>4678.36</v>
      </c>
      <c r="G293" s="264">
        <f t="shared" si="88"/>
        <v>3845.37</v>
      </c>
      <c r="H293" s="264">
        <f t="shared" si="88"/>
        <v>2211.77</v>
      </c>
      <c r="I293" s="264">
        <f t="shared" si="88"/>
        <v>2475.55</v>
      </c>
      <c r="J293" s="264">
        <f t="shared" si="88"/>
        <v>4987.53</v>
      </c>
      <c r="K293" s="264">
        <f t="shared" si="88"/>
        <v>4162.97</v>
      </c>
      <c r="L293" s="264">
        <f t="shared" si="88"/>
        <v>3329.16</v>
      </c>
      <c r="M293" s="264">
        <f t="shared" si="88"/>
        <v>5237.05</v>
      </c>
      <c r="N293" s="264">
        <f t="shared" si="88"/>
        <v>4462.63</v>
      </c>
      <c r="O293" s="264">
        <f t="shared" si="88"/>
        <v>5031.48</v>
      </c>
      <c r="P293" s="264">
        <f t="shared" si="88"/>
        <v>4187.57</v>
      </c>
      <c r="Q293" s="264">
        <f t="shared" si="88"/>
        <v>4185.02</v>
      </c>
      <c r="R293" s="264">
        <f t="shared" si="88"/>
        <v>4987.65</v>
      </c>
      <c r="S293" s="264">
        <f t="shared" si="88"/>
        <v>5265.27</v>
      </c>
      <c r="T293" s="264">
        <f t="shared" si="88"/>
        <v>6884.62</v>
      </c>
      <c r="U293" s="264">
        <f t="shared" si="88"/>
        <v>6860.55</v>
      </c>
      <c r="V293" s="264">
        <f t="shared" si="88"/>
        <v>5308.35</v>
      </c>
      <c r="W293" s="264">
        <f t="shared" si="88"/>
        <v>12771.49</v>
      </c>
      <c r="X293" s="264">
        <f t="shared" si="88"/>
        <v>6387.6</v>
      </c>
      <c r="Y293" s="264">
        <f t="shared" si="88"/>
        <v>5941.71</v>
      </c>
      <c r="Z293" s="264">
        <f t="shared" si="88"/>
        <v>9258.85</v>
      </c>
      <c r="AA293" s="264">
        <f t="shared" si="88"/>
        <v>8774.78</v>
      </c>
      <c r="AB293" s="264">
        <f t="shared" si="88"/>
        <v>8401.6</v>
      </c>
      <c r="AC293" s="264">
        <f t="shared" si="88"/>
        <v>7074.7</v>
      </c>
      <c r="AD293" s="264">
        <f t="shared" si="88"/>
        <v>5625.07</v>
      </c>
      <c r="AE293" s="264">
        <f t="shared" si="88"/>
        <v>5916.47</v>
      </c>
      <c r="AF293" s="264">
        <f t="shared" si="88"/>
        <v>6835.97</v>
      </c>
      <c r="AG293" s="172">
        <f t="shared" si="89"/>
        <v>169945.21</v>
      </c>
      <c r="AH293" s="173"/>
    </row>
    <row r="294">
      <c r="A294" s="258" t="s">
        <v>329</v>
      </c>
      <c r="B294" s="264"/>
      <c r="C294" s="264"/>
      <c r="D294" s="264"/>
      <c r="E294" s="264"/>
      <c r="F294" s="264"/>
      <c r="G294" s="264"/>
      <c r="H294" s="264"/>
      <c r="I294" s="264"/>
      <c r="J294" s="264"/>
      <c r="K294" s="264"/>
      <c r="L294" s="264"/>
      <c r="M294" s="264"/>
      <c r="N294" s="264"/>
      <c r="O294" s="264"/>
      <c r="P294" s="264"/>
      <c r="Q294" s="264"/>
      <c r="R294" s="264"/>
      <c r="S294" s="264"/>
      <c r="T294" s="264"/>
      <c r="U294" s="264"/>
      <c r="V294" s="264"/>
      <c r="W294" s="264"/>
      <c r="X294" s="264"/>
      <c r="Y294" s="264"/>
      <c r="Z294" s="264"/>
      <c r="AA294" s="264"/>
      <c r="AB294" s="264"/>
      <c r="AC294" s="264"/>
      <c r="AD294" s="264"/>
      <c r="AE294" s="264"/>
      <c r="AF294" s="264"/>
      <c r="AG294" s="172"/>
      <c r="AH294" s="173"/>
    </row>
    <row r="295" ht="16.5" customHeight="1">
      <c r="A295" s="160"/>
      <c r="B295" s="265"/>
      <c r="C295" s="265"/>
      <c r="D295" s="265"/>
      <c r="E295" s="265"/>
      <c r="F295" s="265"/>
      <c r="G295" s="265"/>
      <c r="H295" s="265"/>
      <c r="I295" s="265"/>
      <c r="J295" s="265"/>
      <c r="K295" s="265"/>
      <c r="L295" s="265"/>
      <c r="M295" s="265"/>
      <c r="N295" s="265"/>
      <c r="O295" s="265"/>
      <c r="P295" s="265"/>
      <c r="Q295" s="265"/>
      <c r="R295" s="265"/>
      <c r="S295" s="265"/>
      <c r="T295" s="265"/>
      <c r="U295" s="265"/>
      <c r="V295" s="265"/>
      <c r="W295" s="265"/>
      <c r="X295" s="265"/>
      <c r="Y295" s="265"/>
      <c r="Z295" s="265"/>
      <c r="AA295" s="265"/>
      <c r="AB295" s="265"/>
      <c r="AC295" s="265"/>
      <c r="AD295" s="265"/>
      <c r="AE295" s="265"/>
      <c r="AF295" s="265"/>
      <c r="AG295" s="260"/>
      <c r="AH295" s="261"/>
    </row>
    <row r="296">
      <c r="A296" s="252" t="s">
        <v>441</v>
      </c>
      <c r="B296" s="253"/>
      <c r="C296" s="253"/>
      <c r="D296" s="253"/>
      <c r="E296" s="253"/>
      <c r="F296" s="253"/>
      <c r="G296" s="253"/>
      <c r="H296" s="253"/>
      <c r="I296" s="253"/>
      <c r="J296" s="253"/>
      <c r="K296" s="253"/>
      <c r="L296" s="253"/>
      <c r="M296" s="253"/>
      <c r="N296" s="253"/>
      <c r="O296" s="253"/>
      <c r="P296" s="253"/>
      <c r="Q296" s="253"/>
      <c r="R296" s="253"/>
      <c r="S296" s="253"/>
      <c r="T296" s="253"/>
      <c r="U296" s="253"/>
      <c r="V296" s="253"/>
      <c r="W296" s="253"/>
      <c r="X296" s="253"/>
      <c r="Y296" s="253"/>
      <c r="Z296" s="253"/>
      <c r="AA296" s="253"/>
      <c r="AB296" s="253"/>
      <c r="AC296" s="253"/>
      <c r="AD296" s="253"/>
      <c r="AE296" s="253"/>
      <c r="AF296" s="253"/>
      <c r="AG296" s="260"/>
      <c r="AH296" s="261"/>
    </row>
    <row r="297" outlineLevel="1">
      <c r="A297" s="252" t="s">
        <v>442</v>
      </c>
      <c r="B297" s="266">
        <f>'DTC US&amp;CA - P&amp;L'!B265</f>
        <v>134.56</v>
      </c>
      <c r="C297" s="266">
        <f>'DTC US&amp;CA - P&amp;L'!C265</f>
        <v>26.59</v>
      </c>
      <c r="D297" s="266">
        <f>'DTC US&amp;CA - P&amp;L'!D265</f>
        <v>157.91</v>
      </c>
      <c r="E297" s="266">
        <f>'DTC US&amp;CA - P&amp;L'!E265</f>
        <v>107</v>
      </c>
      <c r="F297" s="266">
        <f>'DTC US&amp;CA - P&amp;L'!F265</f>
        <v>54.44</v>
      </c>
      <c r="G297" s="266">
        <f>'DTC US&amp;CA - P&amp;L'!G265</f>
        <v>213.34</v>
      </c>
      <c r="H297" s="266">
        <f>'DTC US&amp;CA - P&amp;L'!H265</f>
        <v>53.63</v>
      </c>
      <c r="I297" s="266">
        <f>'DTC US&amp;CA - P&amp;L'!I265</f>
        <v>54.03</v>
      </c>
      <c r="J297" s="266">
        <f>'DTC US&amp;CA - P&amp;L'!J265</f>
        <v>101.92</v>
      </c>
      <c r="K297" s="266">
        <f>'DTC US&amp;CA - P&amp;L'!K265</f>
        <v>80.86</v>
      </c>
      <c r="L297" s="266">
        <f>'DTC US&amp;CA - P&amp;L'!L265</f>
        <v>53.94</v>
      </c>
      <c r="M297" s="266">
        <f>'DTC US&amp;CA - P&amp;L'!M265</f>
        <v>127.78</v>
      </c>
      <c r="N297" s="266">
        <f>'DTC US&amp;CA - P&amp;L'!N265</f>
        <v>80.69</v>
      </c>
      <c r="O297" s="266">
        <f>'DTC US&amp;CA - P&amp;L'!O265</f>
        <v>132.3</v>
      </c>
      <c r="P297" s="266">
        <f>'DTC US&amp;CA - P&amp;L'!P265</f>
        <v>80.63</v>
      </c>
      <c r="Q297" s="266">
        <f>'DTC US&amp;CA - P&amp;L'!Q265</f>
        <v>109.67</v>
      </c>
      <c r="R297" s="266">
        <f>'DTC US&amp;CA - P&amp;L'!R265</f>
        <v>108.11</v>
      </c>
      <c r="S297" s="266">
        <f>'DTC US&amp;CA - P&amp;L'!S265</f>
        <v>132.66</v>
      </c>
      <c r="T297" s="266">
        <f>'DTC US&amp;CA - P&amp;L'!T265</f>
        <v>179.77</v>
      </c>
      <c r="U297" s="266">
        <f>'DTC US&amp;CA - P&amp;L'!U265</f>
        <v>153.96</v>
      </c>
      <c r="V297" s="266">
        <f>'DTC US&amp;CA - P&amp;L'!V265</f>
        <v>187.58</v>
      </c>
      <c r="W297" s="266">
        <f>'DTC US&amp;CA - P&amp;L'!W265</f>
        <v>178.98</v>
      </c>
      <c r="X297" s="266">
        <f>'DTC US&amp;CA - P&amp;L'!X265</f>
        <v>26.56</v>
      </c>
      <c r="Y297" s="266">
        <f>'DTC US&amp;CA - P&amp;L'!Y265</f>
        <v>0</v>
      </c>
      <c r="Z297" s="266">
        <f>'DTC US&amp;CA - P&amp;L'!Z265</f>
        <v>106.79</v>
      </c>
      <c r="AA297" s="266">
        <f>'DTC US&amp;CA - P&amp;L'!AA265</f>
        <v>53.78</v>
      </c>
      <c r="AB297" s="266">
        <f>'DTC US&amp;CA - P&amp;L'!AB265</f>
        <v>53.81</v>
      </c>
      <c r="AC297" s="266">
        <f>'DTC US&amp;CA - P&amp;L'!AC265</f>
        <v>0</v>
      </c>
      <c r="AD297" s="266">
        <f>'DTC US&amp;CA - P&amp;L'!AD265</f>
        <v>81.19</v>
      </c>
      <c r="AE297" s="266">
        <f>'DTC US&amp;CA - P&amp;L'!AE265</f>
        <v>27.19</v>
      </c>
      <c r="AF297" s="266">
        <f>'DTC US&amp;CA - P&amp;L'!AF265</f>
        <v>0</v>
      </c>
      <c r="AG297" s="172">
        <f t="shared" ref="AG297:AG306" si="90">SUM(B297:AF297)</f>
        <v>2859.67</v>
      </c>
      <c r="AH297" s="173"/>
    </row>
    <row r="298" outlineLevel="1">
      <c r="A298" s="252" t="s">
        <v>443</v>
      </c>
      <c r="B298" s="266">
        <f>'DTC US&amp;CA - P&amp;L'!B266</f>
        <v>45.47</v>
      </c>
      <c r="C298" s="266">
        <f>'DTC US&amp;CA - P&amp;L'!C266</f>
        <v>0</v>
      </c>
      <c r="D298" s="266">
        <f>'DTC US&amp;CA - P&amp;L'!D266</f>
        <v>29.97</v>
      </c>
      <c r="E298" s="266">
        <f>'DTC US&amp;CA - P&amp;L'!E266</f>
        <v>0</v>
      </c>
      <c r="F298" s="266">
        <f>'DTC US&amp;CA - P&amp;L'!F266</f>
        <v>103.81</v>
      </c>
      <c r="G298" s="266">
        <f>'DTC US&amp;CA - P&amp;L'!G266</f>
        <v>60.7</v>
      </c>
      <c r="H298" s="266">
        <f>'DTC US&amp;CA - P&amp;L'!H266</f>
        <v>30.02</v>
      </c>
      <c r="I298" s="266">
        <f>'DTC US&amp;CA - P&amp;L'!I266</f>
        <v>30</v>
      </c>
      <c r="J298" s="266">
        <f>'DTC US&amp;CA - P&amp;L'!J266</f>
        <v>14.95</v>
      </c>
      <c r="K298" s="266">
        <f>'DTC US&amp;CA - P&amp;L'!K266</f>
        <v>0</v>
      </c>
      <c r="L298" s="266">
        <f>'DTC US&amp;CA - P&amp;L'!L266</f>
        <v>59.06</v>
      </c>
      <c r="M298" s="266">
        <f>'DTC US&amp;CA - P&amp;L'!M266</f>
        <v>44.78</v>
      </c>
      <c r="N298" s="266">
        <f>'DTC US&amp;CA - P&amp;L'!N266</f>
        <v>29.68</v>
      </c>
      <c r="O298" s="266">
        <f>'DTC US&amp;CA - P&amp;L'!O266</f>
        <v>28.93</v>
      </c>
      <c r="P298" s="266">
        <f>'DTC US&amp;CA - P&amp;L'!P266</f>
        <v>15.16</v>
      </c>
      <c r="Q298" s="266">
        <f>'DTC US&amp;CA - P&amp;L'!Q266</f>
        <v>0</v>
      </c>
      <c r="R298" s="266">
        <f>'DTC US&amp;CA - P&amp;L'!R266</f>
        <v>30.05</v>
      </c>
      <c r="S298" s="266">
        <f>'DTC US&amp;CA - P&amp;L'!S266</f>
        <v>45.37</v>
      </c>
      <c r="T298" s="266">
        <f>'DTC US&amp;CA - P&amp;L'!T266</f>
        <v>59.89</v>
      </c>
      <c r="U298" s="266">
        <f>'DTC US&amp;CA - P&amp;L'!U266</f>
        <v>54.45</v>
      </c>
      <c r="V298" s="266">
        <f>'DTC US&amp;CA - P&amp;L'!V266</f>
        <v>42.29</v>
      </c>
      <c r="W298" s="266">
        <f>'DTC US&amp;CA - P&amp;L'!W266</f>
        <v>60.19</v>
      </c>
      <c r="X298" s="266">
        <f>'DTC US&amp;CA - P&amp;L'!X266</f>
        <v>15.05</v>
      </c>
      <c r="Y298" s="266">
        <f>'DTC US&amp;CA - P&amp;L'!Y266</f>
        <v>59.33</v>
      </c>
      <c r="Z298" s="266">
        <f>'DTC US&amp;CA - P&amp;L'!Z266</f>
        <v>73.29</v>
      </c>
      <c r="AA298" s="266">
        <f>'DTC US&amp;CA - P&amp;L'!AA266</f>
        <v>30.1</v>
      </c>
      <c r="AB298" s="266">
        <f>'DTC US&amp;CA - P&amp;L'!AB266</f>
        <v>30.08</v>
      </c>
      <c r="AC298" s="266">
        <f>'DTC US&amp;CA - P&amp;L'!AC266</f>
        <v>0</v>
      </c>
      <c r="AD298" s="266">
        <f>'DTC US&amp;CA - P&amp;L'!AD266</f>
        <v>0</v>
      </c>
      <c r="AE298" s="266">
        <f>'DTC US&amp;CA - P&amp;L'!AE266</f>
        <v>14</v>
      </c>
      <c r="AF298" s="266">
        <f>'DTC US&amp;CA - P&amp;L'!AF266</f>
        <v>30</v>
      </c>
      <c r="AG298" s="172">
        <f t="shared" si="90"/>
        <v>1036.62</v>
      </c>
      <c r="AH298" s="173"/>
    </row>
    <row r="299" outlineLevel="1">
      <c r="A299" s="252" t="s">
        <v>482</v>
      </c>
      <c r="B299" s="266">
        <f>'DTC US&amp;CA - P&amp;L'!B267</f>
        <v>110.68</v>
      </c>
      <c r="C299" s="266">
        <f>'DTC US&amp;CA - P&amp;L'!C267</f>
        <v>0</v>
      </c>
      <c r="D299" s="266">
        <f>'DTC US&amp;CA - P&amp;L'!D267</f>
        <v>72.68</v>
      </c>
      <c r="E299" s="266">
        <f>'DTC US&amp;CA - P&amp;L'!E267</f>
        <v>36.38</v>
      </c>
      <c r="F299" s="266">
        <f>'DTC US&amp;CA - P&amp;L'!F267</f>
        <v>0</v>
      </c>
      <c r="G299" s="266">
        <f>'DTC US&amp;CA - P&amp;L'!G267</f>
        <v>37.06</v>
      </c>
      <c r="H299" s="266">
        <f>'DTC US&amp;CA - P&amp;L'!H267</f>
        <v>72.46</v>
      </c>
      <c r="I299" s="266">
        <f>'DTC US&amp;CA - P&amp;L'!I267</f>
        <v>36.64</v>
      </c>
      <c r="J299" s="266">
        <f>'DTC US&amp;CA - P&amp;L'!J267</f>
        <v>0</v>
      </c>
      <c r="K299" s="266">
        <f>'DTC US&amp;CA - P&amp;L'!K267</f>
        <v>55.4</v>
      </c>
      <c r="L299" s="266">
        <f>'DTC US&amp;CA - P&amp;L'!L267</f>
        <v>109.55</v>
      </c>
      <c r="M299" s="266">
        <f>'DTC US&amp;CA - P&amp;L'!M267</f>
        <v>109.84</v>
      </c>
      <c r="N299" s="266">
        <f>'DTC US&amp;CA - P&amp;L'!N267</f>
        <v>37.32</v>
      </c>
      <c r="O299" s="266">
        <f>'DTC US&amp;CA - P&amp;L'!O267</f>
        <v>0</v>
      </c>
      <c r="P299" s="266">
        <f>'DTC US&amp;CA - P&amp;L'!P267</f>
        <v>294.3</v>
      </c>
      <c r="Q299" s="266">
        <f>'DTC US&amp;CA - P&amp;L'!Q267</f>
        <v>37.02</v>
      </c>
      <c r="R299" s="266">
        <f>'DTC US&amp;CA - P&amp;L'!R267</f>
        <v>107.79</v>
      </c>
      <c r="S299" s="266">
        <f>'DTC US&amp;CA - P&amp;L'!S267</f>
        <v>109.48</v>
      </c>
      <c r="T299" s="266">
        <f>'DTC US&amp;CA - P&amp;L'!T267</f>
        <v>71.23</v>
      </c>
      <c r="U299" s="266">
        <f>'DTC US&amp;CA - P&amp;L'!U267</f>
        <v>36.72</v>
      </c>
      <c r="V299" s="266">
        <f>'DTC US&amp;CA - P&amp;L'!V267</f>
        <v>138.09</v>
      </c>
      <c r="W299" s="266">
        <f>'DTC US&amp;CA - P&amp;L'!W267</f>
        <v>36.25</v>
      </c>
      <c r="X299" s="266">
        <f>'DTC US&amp;CA - P&amp;L'!X267</f>
        <v>74.67</v>
      </c>
      <c r="Y299" s="266">
        <f>'DTC US&amp;CA - P&amp;L'!Y267</f>
        <v>0</v>
      </c>
      <c r="Z299" s="266">
        <f>'DTC US&amp;CA - P&amp;L'!Z267</f>
        <v>34</v>
      </c>
      <c r="AA299" s="266">
        <f>'DTC US&amp;CA - P&amp;L'!AA267</f>
        <v>36.25</v>
      </c>
      <c r="AB299" s="266">
        <f>'DTC US&amp;CA - P&amp;L'!AB267</f>
        <v>111.54</v>
      </c>
      <c r="AC299" s="266">
        <f>'DTC US&amp;CA - P&amp;L'!AC267</f>
        <v>0</v>
      </c>
      <c r="AD299" s="266">
        <f>'DTC US&amp;CA - P&amp;L'!AD267</f>
        <v>36.38</v>
      </c>
      <c r="AE299" s="266">
        <f>'DTC US&amp;CA - P&amp;L'!AE267</f>
        <v>35.62</v>
      </c>
      <c r="AF299" s="266">
        <f>'DTC US&amp;CA - P&amp;L'!AF267</f>
        <v>74.13</v>
      </c>
      <c r="AG299" s="172">
        <f t="shared" si="90"/>
        <v>1911.48</v>
      </c>
      <c r="AH299" s="173"/>
    </row>
    <row r="300" outlineLevel="1">
      <c r="A300" s="252" t="s">
        <v>483</v>
      </c>
      <c r="B300" s="266">
        <f>'DTC US&amp;CA - P&amp;L'!B268</f>
        <v>0</v>
      </c>
      <c r="C300" s="266">
        <f>'DTC US&amp;CA - P&amp;L'!C268</f>
        <v>36.3</v>
      </c>
      <c r="D300" s="266">
        <f>'DTC US&amp;CA - P&amp;L'!D268</f>
        <v>0</v>
      </c>
      <c r="E300" s="266">
        <f>'DTC US&amp;CA - P&amp;L'!E268</f>
        <v>0</v>
      </c>
      <c r="F300" s="266">
        <f>'DTC US&amp;CA - P&amp;L'!F268</f>
        <v>0</v>
      </c>
      <c r="G300" s="266">
        <f>'DTC US&amp;CA - P&amp;L'!G268</f>
        <v>0</v>
      </c>
      <c r="H300" s="266">
        <f>'DTC US&amp;CA - P&amp;L'!H268</f>
        <v>0</v>
      </c>
      <c r="I300" s="266">
        <f>'DTC US&amp;CA - P&amp;L'!I268</f>
        <v>0</v>
      </c>
      <c r="J300" s="266">
        <f>'DTC US&amp;CA - P&amp;L'!J268</f>
        <v>0</v>
      </c>
      <c r="K300" s="266">
        <f>'DTC US&amp;CA - P&amp;L'!K268</f>
        <v>0</v>
      </c>
      <c r="L300" s="266">
        <f>'DTC US&amp;CA - P&amp;L'!L268</f>
        <v>0</v>
      </c>
      <c r="M300" s="266">
        <f>'DTC US&amp;CA - P&amp;L'!M268</f>
        <v>0</v>
      </c>
      <c r="N300" s="266">
        <f>'DTC US&amp;CA - P&amp;L'!N268</f>
        <v>0</v>
      </c>
      <c r="O300" s="266">
        <f>'DTC US&amp;CA - P&amp;L'!O268</f>
        <v>0</v>
      </c>
      <c r="P300" s="266">
        <f>'DTC US&amp;CA - P&amp;L'!P268</f>
        <v>0</v>
      </c>
      <c r="Q300" s="266">
        <f>'DTC US&amp;CA - P&amp;L'!Q268</f>
        <v>0</v>
      </c>
      <c r="R300" s="266">
        <f>'DTC US&amp;CA - P&amp;L'!R268</f>
        <v>0</v>
      </c>
      <c r="S300" s="266">
        <f>'DTC US&amp;CA - P&amp;L'!S268</f>
        <v>0</v>
      </c>
      <c r="T300" s="266">
        <f>'DTC US&amp;CA - P&amp;L'!T268</f>
        <v>0</v>
      </c>
      <c r="U300" s="266">
        <f>'DTC US&amp;CA - P&amp;L'!U268</f>
        <v>0</v>
      </c>
      <c r="V300" s="266">
        <f>'DTC US&amp;CA - P&amp;L'!V268</f>
        <v>29.1</v>
      </c>
      <c r="W300" s="266">
        <f>'DTC US&amp;CA - P&amp;L'!W268</f>
        <v>0</v>
      </c>
      <c r="X300" s="266">
        <f>'DTC US&amp;CA - P&amp;L'!X268</f>
        <v>0</v>
      </c>
      <c r="Y300" s="266">
        <f>'DTC US&amp;CA - P&amp;L'!Y268</f>
        <v>0</v>
      </c>
      <c r="Z300" s="266">
        <f>'DTC US&amp;CA - P&amp;L'!Z268</f>
        <v>0</v>
      </c>
      <c r="AA300" s="266">
        <f>'DTC US&amp;CA - P&amp;L'!AA268</f>
        <v>0</v>
      </c>
      <c r="AB300" s="266">
        <f>'DTC US&amp;CA - P&amp;L'!AB268</f>
        <v>0</v>
      </c>
      <c r="AC300" s="266">
        <f>'DTC US&amp;CA - P&amp;L'!AC268</f>
        <v>0</v>
      </c>
      <c r="AD300" s="266">
        <f>'DTC US&amp;CA - P&amp;L'!AD268</f>
        <v>0</v>
      </c>
      <c r="AE300" s="266">
        <f>'DTC US&amp;CA - P&amp;L'!AE268</f>
        <v>0</v>
      </c>
      <c r="AF300" s="266">
        <f>'DTC US&amp;CA - P&amp;L'!AF268</f>
        <v>0</v>
      </c>
      <c r="AG300" s="172">
        <f t="shared" si="90"/>
        <v>65.4</v>
      </c>
      <c r="AH300" s="173"/>
    </row>
    <row r="301" outlineLevel="1">
      <c r="A301" s="252" t="s">
        <v>484</v>
      </c>
      <c r="B301" s="266">
        <f>'DTC US&amp;CA - P&amp;L'!B269</f>
        <v>0</v>
      </c>
      <c r="C301" s="266">
        <f>'DTC US&amp;CA - P&amp;L'!C269</f>
        <v>0</v>
      </c>
      <c r="D301" s="266">
        <f>'DTC US&amp;CA - P&amp;L'!D269</f>
        <v>0</v>
      </c>
      <c r="E301" s="266">
        <f>'DTC US&amp;CA - P&amp;L'!E269</f>
        <v>0</v>
      </c>
      <c r="F301" s="266">
        <f>'DTC US&amp;CA - P&amp;L'!F269</f>
        <v>0</v>
      </c>
      <c r="G301" s="266">
        <f>'DTC US&amp;CA - P&amp;L'!G269</f>
        <v>0</v>
      </c>
      <c r="H301" s="266">
        <f>'DTC US&amp;CA - P&amp;L'!H269</f>
        <v>0</v>
      </c>
      <c r="I301" s="266">
        <f>'DTC US&amp;CA - P&amp;L'!I269</f>
        <v>0</v>
      </c>
      <c r="J301" s="266">
        <f>'DTC US&amp;CA - P&amp;L'!J269</f>
        <v>0</v>
      </c>
      <c r="K301" s="266">
        <f>'DTC US&amp;CA - P&amp;L'!K269</f>
        <v>0</v>
      </c>
      <c r="L301" s="266">
        <f>'DTC US&amp;CA - P&amp;L'!L269</f>
        <v>0</v>
      </c>
      <c r="M301" s="266">
        <f>'DTC US&amp;CA - P&amp;L'!M269</f>
        <v>0</v>
      </c>
      <c r="N301" s="266">
        <f>'DTC US&amp;CA - P&amp;L'!N269</f>
        <v>0</v>
      </c>
      <c r="O301" s="266">
        <f>'DTC US&amp;CA - P&amp;L'!O269</f>
        <v>0</v>
      </c>
      <c r="P301" s="266">
        <f>'DTC US&amp;CA - P&amp;L'!P269</f>
        <v>0</v>
      </c>
      <c r="Q301" s="266">
        <f>'DTC US&amp;CA - P&amp;L'!Q269</f>
        <v>0</v>
      </c>
      <c r="R301" s="266">
        <f>'DTC US&amp;CA - P&amp;L'!R269</f>
        <v>0</v>
      </c>
      <c r="S301" s="266">
        <f>'DTC US&amp;CA - P&amp;L'!S269</f>
        <v>0</v>
      </c>
      <c r="T301" s="266">
        <f>'DTC US&amp;CA - P&amp;L'!T269</f>
        <v>0</v>
      </c>
      <c r="U301" s="266">
        <f>'DTC US&amp;CA - P&amp;L'!U269</f>
        <v>0</v>
      </c>
      <c r="V301" s="266">
        <f>'DTC US&amp;CA - P&amp;L'!V269</f>
        <v>0</v>
      </c>
      <c r="W301" s="266">
        <f>'DTC US&amp;CA - P&amp;L'!W269</f>
        <v>0</v>
      </c>
      <c r="X301" s="266">
        <f>'DTC US&amp;CA - P&amp;L'!X269</f>
        <v>0</v>
      </c>
      <c r="Y301" s="266">
        <f>'DTC US&amp;CA - P&amp;L'!Y269</f>
        <v>0</v>
      </c>
      <c r="Z301" s="266">
        <f>'DTC US&amp;CA - P&amp;L'!Z269</f>
        <v>0</v>
      </c>
      <c r="AA301" s="266">
        <f>'DTC US&amp;CA - P&amp;L'!AA269</f>
        <v>0</v>
      </c>
      <c r="AB301" s="266">
        <f>'DTC US&amp;CA - P&amp;L'!AB269</f>
        <v>0</v>
      </c>
      <c r="AC301" s="266">
        <f>'DTC US&amp;CA - P&amp;L'!AC269</f>
        <v>0</v>
      </c>
      <c r="AD301" s="266">
        <f>'DTC US&amp;CA - P&amp;L'!AD269</f>
        <v>0</v>
      </c>
      <c r="AE301" s="266">
        <f>'DTC US&amp;CA - P&amp;L'!AE269</f>
        <v>0</v>
      </c>
      <c r="AF301" s="266">
        <f>'DTC US&amp;CA - P&amp;L'!AF269</f>
        <v>0</v>
      </c>
      <c r="AG301" s="172">
        <f t="shared" si="90"/>
        <v>0</v>
      </c>
      <c r="AH301" s="173"/>
    </row>
    <row r="302" outlineLevel="1">
      <c r="A302" s="252" t="s">
        <v>485</v>
      </c>
      <c r="B302" s="266">
        <f>'DTC US&amp;CA - P&amp;L'!B270</f>
        <v>0</v>
      </c>
      <c r="C302" s="266">
        <f>'DTC US&amp;CA - P&amp;L'!C270</f>
        <v>0</v>
      </c>
      <c r="D302" s="266">
        <f>'DTC US&amp;CA - P&amp;L'!D270</f>
        <v>0</v>
      </c>
      <c r="E302" s="266">
        <f>'DTC US&amp;CA - P&amp;L'!E270</f>
        <v>0</v>
      </c>
      <c r="F302" s="266">
        <f>'DTC US&amp;CA - P&amp;L'!F270</f>
        <v>0</v>
      </c>
      <c r="G302" s="266">
        <f>'DTC US&amp;CA - P&amp;L'!G270</f>
        <v>0</v>
      </c>
      <c r="H302" s="266">
        <f>'DTC US&amp;CA - P&amp;L'!H270</f>
        <v>0</v>
      </c>
      <c r="I302" s="266">
        <f>'DTC US&amp;CA - P&amp;L'!I270</f>
        <v>0</v>
      </c>
      <c r="J302" s="266">
        <f>'DTC US&amp;CA - P&amp;L'!J270</f>
        <v>0</v>
      </c>
      <c r="K302" s="266">
        <f>'DTC US&amp;CA - P&amp;L'!K270</f>
        <v>0</v>
      </c>
      <c r="L302" s="266">
        <f>'DTC US&amp;CA - P&amp;L'!L270</f>
        <v>0</v>
      </c>
      <c r="M302" s="266">
        <f>'DTC US&amp;CA - P&amp;L'!M270</f>
        <v>0</v>
      </c>
      <c r="N302" s="266">
        <f>'DTC US&amp;CA - P&amp;L'!N270</f>
        <v>0</v>
      </c>
      <c r="O302" s="266">
        <f>'DTC US&amp;CA - P&amp;L'!O270</f>
        <v>0</v>
      </c>
      <c r="P302" s="266">
        <f>'DTC US&amp;CA - P&amp;L'!P270</f>
        <v>0</v>
      </c>
      <c r="Q302" s="266">
        <f>'DTC US&amp;CA - P&amp;L'!Q270</f>
        <v>0</v>
      </c>
      <c r="R302" s="266">
        <f>'DTC US&amp;CA - P&amp;L'!R270</f>
        <v>0</v>
      </c>
      <c r="S302" s="266">
        <f>'DTC US&amp;CA - P&amp;L'!S270</f>
        <v>0</v>
      </c>
      <c r="T302" s="266">
        <f>'DTC US&amp;CA - P&amp;L'!T270</f>
        <v>0</v>
      </c>
      <c r="U302" s="266">
        <f>'DTC US&amp;CA - P&amp;L'!U270</f>
        <v>0</v>
      </c>
      <c r="V302" s="266">
        <f>'DTC US&amp;CA - P&amp;L'!V270</f>
        <v>0</v>
      </c>
      <c r="W302" s="266">
        <f>'DTC US&amp;CA - P&amp;L'!W270</f>
        <v>0</v>
      </c>
      <c r="X302" s="266">
        <f>'DTC US&amp;CA - P&amp;L'!X270</f>
        <v>0</v>
      </c>
      <c r="Y302" s="266">
        <f>'DTC US&amp;CA - P&amp;L'!Y270</f>
        <v>0</v>
      </c>
      <c r="Z302" s="266">
        <f>'DTC US&amp;CA - P&amp;L'!Z270</f>
        <v>0</v>
      </c>
      <c r="AA302" s="266">
        <f>'DTC US&amp;CA - P&amp;L'!AA270</f>
        <v>0</v>
      </c>
      <c r="AB302" s="266">
        <f>'DTC US&amp;CA - P&amp;L'!AB270</f>
        <v>0</v>
      </c>
      <c r="AC302" s="266">
        <f>'DTC US&amp;CA - P&amp;L'!AC270</f>
        <v>0</v>
      </c>
      <c r="AD302" s="266">
        <f>'DTC US&amp;CA - P&amp;L'!AD270</f>
        <v>0</v>
      </c>
      <c r="AE302" s="266">
        <f>'DTC US&amp;CA - P&amp;L'!AE270</f>
        <v>0</v>
      </c>
      <c r="AF302" s="266">
        <f>'DTC US&amp;CA - P&amp;L'!AF270</f>
        <v>0</v>
      </c>
      <c r="AG302" s="172">
        <f t="shared" si="90"/>
        <v>0</v>
      </c>
      <c r="AH302" s="173"/>
    </row>
    <row r="303" outlineLevel="1">
      <c r="A303" s="252" t="s">
        <v>486</v>
      </c>
      <c r="B303" s="266">
        <f>'DTC US&amp;CA - P&amp;L'!B271</f>
        <v>296.54</v>
      </c>
      <c r="C303" s="266">
        <f>'DTC US&amp;CA - P&amp;L'!C271</f>
        <v>156.72</v>
      </c>
      <c r="D303" s="266">
        <f>'DTC US&amp;CA - P&amp;L'!D271</f>
        <v>239.78</v>
      </c>
      <c r="E303" s="266">
        <f>'DTC US&amp;CA - P&amp;L'!E271</f>
        <v>187.94</v>
      </c>
      <c r="F303" s="266">
        <f>'DTC US&amp;CA - P&amp;L'!F271</f>
        <v>134.48</v>
      </c>
      <c r="G303" s="266">
        <f>'DTC US&amp;CA - P&amp;L'!G271</f>
        <v>459.25</v>
      </c>
      <c r="H303" s="266">
        <f>'DTC US&amp;CA - P&amp;L'!H271</f>
        <v>175.79</v>
      </c>
      <c r="I303" s="266">
        <f>'DTC US&amp;CA - P&amp;L'!I271</f>
        <v>293.32</v>
      </c>
      <c r="J303" s="266">
        <f>'DTC US&amp;CA - P&amp;L'!J271</f>
        <v>280.29</v>
      </c>
      <c r="K303" s="266">
        <f>'DTC US&amp;CA - P&amp;L'!K271</f>
        <v>135.2</v>
      </c>
      <c r="L303" s="266">
        <f>'DTC US&amp;CA - P&amp;L'!L271</f>
        <v>185.65</v>
      </c>
      <c r="M303" s="266">
        <f>'DTC US&amp;CA - P&amp;L'!M271</f>
        <v>341.2</v>
      </c>
      <c r="N303" s="266">
        <f>'DTC US&amp;CA - P&amp;L'!N271</f>
        <v>236.79</v>
      </c>
      <c r="O303" s="266">
        <f>'DTC US&amp;CA - P&amp;L'!O271</f>
        <v>158.79</v>
      </c>
      <c r="P303" s="266">
        <f>'DTC US&amp;CA - P&amp;L'!P271</f>
        <v>239.48</v>
      </c>
      <c r="Q303" s="266">
        <f>'DTC US&amp;CA - P&amp;L'!Q271</f>
        <v>79.97</v>
      </c>
      <c r="R303" s="266">
        <f>'DTC US&amp;CA - P&amp;L'!R271</f>
        <v>264.22</v>
      </c>
      <c r="S303" s="266">
        <f>'DTC US&amp;CA - P&amp;L'!S271</f>
        <v>266.18</v>
      </c>
      <c r="T303" s="266">
        <f>'DTC US&amp;CA - P&amp;L'!T271</f>
        <v>437.29</v>
      </c>
      <c r="U303" s="266">
        <f>'DTC US&amp;CA - P&amp;L'!U271</f>
        <v>301.66</v>
      </c>
      <c r="V303" s="266">
        <f>'DTC US&amp;CA - P&amp;L'!V271</f>
        <v>332.54</v>
      </c>
      <c r="W303" s="266">
        <f>'DTC US&amp;CA - P&amp;L'!W271</f>
        <v>305.9</v>
      </c>
      <c r="X303" s="266">
        <f>'DTC US&amp;CA - P&amp;L'!X271</f>
        <v>133.85</v>
      </c>
      <c r="Y303" s="266">
        <f>'DTC US&amp;CA - P&amp;L'!Y271</f>
        <v>291.19</v>
      </c>
      <c r="Z303" s="266">
        <f>'DTC US&amp;CA - P&amp;L'!Z271</f>
        <v>336.55</v>
      </c>
      <c r="AA303" s="266">
        <f>'DTC US&amp;CA - P&amp;L'!AA271</f>
        <v>291.12</v>
      </c>
      <c r="AB303" s="266">
        <f>'DTC US&amp;CA - P&amp;L'!AB271</f>
        <v>403.66</v>
      </c>
      <c r="AC303" s="266">
        <f>'DTC US&amp;CA - P&amp;L'!AC271</f>
        <v>355.02</v>
      </c>
      <c r="AD303" s="266">
        <f>'DTC US&amp;CA - P&amp;L'!AD271</f>
        <v>239.82</v>
      </c>
      <c r="AE303" s="266">
        <f>'DTC US&amp;CA - P&amp;L'!AE271</f>
        <v>212.11</v>
      </c>
      <c r="AF303" s="266">
        <f>'DTC US&amp;CA - P&amp;L'!AF271</f>
        <v>272.55</v>
      </c>
      <c r="AG303" s="172">
        <f t="shared" si="90"/>
        <v>8044.85</v>
      </c>
      <c r="AH303" s="173"/>
    </row>
    <row r="304" outlineLevel="1">
      <c r="A304" s="252" t="s">
        <v>487</v>
      </c>
      <c r="B304" s="266">
        <f>'DTC US&amp;CA - P&amp;L'!B272</f>
        <v>26.88</v>
      </c>
      <c r="C304" s="266">
        <f>'DTC US&amp;CA - P&amp;L'!C272</f>
        <v>0</v>
      </c>
      <c r="D304" s="266">
        <f>'DTC US&amp;CA - P&amp;L'!D272</f>
        <v>0</v>
      </c>
      <c r="E304" s="266">
        <f>'DTC US&amp;CA - P&amp;L'!E272</f>
        <v>25</v>
      </c>
      <c r="F304" s="266">
        <f>'DTC US&amp;CA - P&amp;L'!F272</f>
        <v>0</v>
      </c>
      <c r="G304" s="266">
        <f>'DTC US&amp;CA - P&amp;L'!G272</f>
        <v>0</v>
      </c>
      <c r="H304" s="266">
        <f>'DTC US&amp;CA - P&amp;L'!H272</f>
        <v>78.41</v>
      </c>
      <c r="I304" s="266">
        <f>'DTC US&amp;CA - P&amp;L'!I272</f>
        <v>26.5</v>
      </c>
      <c r="J304" s="266">
        <f>'DTC US&amp;CA - P&amp;L'!J272</f>
        <v>0</v>
      </c>
      <c r="K304" s="266">
        <f>'DTC US&amp;CA - P&amp;L'!K272</f>
        <v>0</v>
      </c>
      <c r="L304" s="266">
        <f>'DTC US&amp;CA - P&amp;L'!L272</f>
        <v>26.86</v>
      </c>
      <c r="M304" s="266">
        <f>'DTC US&amp;CA - P&amp;L'!M272</f>
        <v>25</v>
      </c>
      <c r="N304" s="266">
        <f>'DTC US&amp;CA - P&amp;L'!N272</f>
        <v>0</v>
      </c>
      <c r="O304" s="266">
        <f>'DTC US&amp;CA - P&amp;L'!O272</f>
        <v>27</v>
      </c>
      <c r="P304" s="266">
        <f>'DTC US&amp;CA - P&amp;L'!P272</f>
        <v>0</v>
      </c>
      <c r="Q304" s="266">
        <f>'DTC US&amp;CA - P&amp;L'!Q272</f>
        <v>0</v>
      </c>
      <c r="R304" s="266">
        <f>'DTC US&amp;CA - P&amp;L'!R272</f>
        <v>0</v>
      </c>
      <c r="S304" s="266">
        <f>'DTC US&amp;CA - P&amp;L'!S272</f>
        <v>0</v>
      </c>
      <c r="T304" s="266">
        <f>'DTC US&amp;CA - P&amp;L'!T272</f>
        <v>27.28</v>
      </c>
      <c r="U304" s="266">
        <f>'DTC US&amp;CA - P&amp;L'!U272</f>
        <v>25</v>
      </c>
      <c r="V304" s="266">
        <f>'DTC US&amp;CA - P&amp;L'!V272</f>
        <v>48.22</v>
      </c>
      <c r="W304" s="266">
        <f>'DTC US&amp;CA - P&amp;L'!W272</f>
        <v>0</v>
      </c>
      <c r="X304" s="266">
        <f>'DTC US&amp;CA - P&amp;L'!X272</f>
        <v>26.75</v>
      </c>
      <c r="Y304" s="266">
        <f>'DTC US&amp;CA - P&amp;L'!Y272</f>
        <v>0</v>
      </c>
      <c r="Z304" s="266">
        <f>'DTC US&amp;CA - P&amp;L'!Z272</f>
        <v>0</v>
      </c>
      <c r="AA304" s="266">
        <f>'DTC US&amp;CA - P&amp;L'!AA272</f>
        <v>0</v>
      </c>
      <c r="AB304" s="266">
        <f>'DTC US&amp;CA - P&amp;L'!AB272</f>
        <v>26.76</v>
      </c>
      <c r="AC304" s="266">
        <f>'DTC US&amp;CA - P&amp;L'!AC272</f>
        <v>0</v>
      </c>
      <c r="AD304" s="266">
        <f>'DTC US&amp;CA - P&amp;L'!AD272</f>
        <v>0</v>
      </c>
      <c r="AE304" s="266">
        <f>'DTC US&amp;CA - P&amp;L'!AE272</f>
        <v>0</v>
      </c>
      <c r="AF304" s="266">
        <f>'DTC US&amp;CA - P&amp;L'!AF272</f>
        <v>21.72</v>
      </c>
      <c r="AG304" s="172">
        <f t="shared" si="90"/>
        <v>411.38</v>
      </c>
      <c r="AH304" s="173"/>
    </row>
    <row r="305" outlineLevel="1">
      <c r="A305" s="252" t="s">
        <v>488</v>
      </c>
      <c r="B305" s="266">
        <f>'DTC US&amp;CA - P&amp;L'!B273</f>
        <v>0</v>
      </c>
      <c r="C305" s="266">
        <f>'DTC US&amp;CA - P&amp;L'!C273</f>
        <v>0</v>
      </c>
      <c r="D305" s="266">
        <f>'DTC US&amp;CA - P&amp;L'!D273</f>
        <v>0</v>
      </c>
      <c r="E305" s="266">
        <f>'DTC US&amp;CA - P&amp;L'!E273</f>
        <v>0</v>
      </c>
      <c r="F305" s="266">
        <f>'DTC US&amp;CA - P&amp;L'!F273</f>
        <v>0</v>
      </c>
      <c r="G305" s="266">
        <f>'DTC US&amp;CA - P&amp;L'!G273</f>
        <v>0</v>
      </c>
      <c r="H305" s="266">
        <f>'DTC US&amp;CA - P&amp;L'!H273</f>
        <v>0</v>
      </c>
      <c r="I305" s="266">
        <f>'DTC US&amp;CA - P&amp;L'!I273</f>
        <v>0</v>
      </c>
      <c r="J305" s="266">
        <f>'DTC US&amp;CA - P&amp;L'!J273</f>
        <v>0</v>
      </c>
      <c r="K305" s="266">
        <f>'DTC US&amp;CA - P&amp;L'!K273</f>
        <v>0</v>
      </c>
      <c r="L305" s="266">
        <f>'DTC US&amp;CA - P&amp;L'!L273</f>
        <v>0</v>
      </c>
      <c r="M305" s="266">
        <f>'DTC US&amp;CA - P&amp;L'!M273</f>
        <v>0</v>
      </c>
      <c r="N305" s="266">
        <f>'DTC US&amp;CA - P&amp;L'!N273</f>
        <v>0</v>
      </c>
      <c r="O305" s="266">
        <f>'DTC US&amp;CA - P&amp;L'!O273</f>
        <v>0</v>
      </c>
      <c r="P305" s="266">
        <f>'DTC US&amp;CA - P&amp;L'!P273</f>
        <v>0</v>
      </c>
      <c r="Q305" s="266">
        <f>'DTC US&amp;CA - P&amp;L'!Q273</f>
        <v>0</v>
      </c>
      <c r="R305" s="266">
        <f>'DTC US&amp;CA - P&amp;L'!R273</f>
        <v>0</v>
      </c>
      <c r="S305" s="266">
        <f>'DTC US&amp;CA - P&amp;L'!S273</f>
        <v>0</v>
      </c>
      <c r="T305" s="266">
        <f>'DTC US&amp;CA - P&amp;L'!T273</f>
        <v>0</v>
      </c>
      <c r="U305" s="266">
        <f>'DTC US&amp;CA - P&amp;L'!U273</f>
        <v>0</v>
      </c>
      <c r="V305" s="266">
        <f>'DTC US&amp;CA - P&amp;L'!V273</f>
        <v>0</v>
      </c>
      <c r="W305" s="266">
        <f>'DTC US&amp;CA - P&amp;L'!W273</f>
        <v>0</v>
      </c>
      <c r="X305" s="266">
        <f>'DTC US&amp;CA - P&amp;L'!X273</f>
        <v>0</v>
      </c>
      <c r="Y305" s="266">
        <f>'DTC US&amp;CA - P&amp;L'!Y273</f>
        <v>0</v>
      </c>
      <c r="Z305" s="266">
        <f>'DTC US&amp;CA - P&amp;L'!Z273</f>
        <v>0</v>
      </c>
      <c r="AA305" s="266">
        <f>'DTC US&amp;CA - P&amp;L'!AA273</f>
        <v>0</v>
      </c>
      <c r="AB305" s="266">
        <f>'DTC US&amp;CA - P&amp;L'!AB273</f>
        <v>0</v>
      </c>
      <c r="AC305" s="266">
        <f>'DTC US&amp;CA - P&amp;L'!AC273</f>
        <v>0</v>
      </c>
      <c r="AD305" s="266">
        <f>'DTC US&amp;CA - P&amp;L'!AD273</f>
        <v>0</v>
      </c>
      <c r="AE305" s="266">
        <f>'DTC US&amp;CA - P&amp;L'!AE273</f>
        <v>0</v>
      </c>
      <c r="AF305" s="266">
        <f>'DTC US&amp;CA - P&amp;L'!AF273</f>
        <v>0</v>
      </c>
      <c r="AG305" s="172">
        <f t="shared" si="90"/>
        <v>0</v>
      </c>
      <c r="AH305" s="173"/>
    </row>
    <row r="306" outlineLevel="1">
      <c r="A306" s="252" t="s">
        <v>489</v>
      </c>
      <c r="B306" s="266">
        <f>'DTC US&amp;CA - P&amp;L'!B274</f>
        <v>0</v>
      </c>
      <c r="C306" s="266">
        <f>'DTC US&amp;CA - P&amp;L'!C274</f>
        <v>105.69</v>
      </c>
      <c r="D306" s="266">
        <f>'DTC US&amp;CA - P&amp;L'!D274</f>
        <v>0</v>
      </c>
      <c r="E306" s="266">
        <f>'DTC US&amp;CA - P&amp;L'!E274</f>
        <v>0</v>
      </c>
      <c r="F306" s="266">
        <f>'DTC US&amp;CA - P&amp;L'!F274</f>
        <v>0</v>
      </c>
      <c r="G306" s="266">
        <f>'DTC US&amp;CA - P&amp;L'!G274</f>
        <v>0</v>
      </c>
      <c r="H306" s="266">
        <f>'DTC US&amp;CA - P&amp;L'!H274</f>
        <v>0</v>
      </c>
      <c r="I306" s="266">
        <f>'DTC US&amp;CA - P&amp;L'!I274</f>
        <v>0</v>
      </c>
      <c r="J306" s="266">
        <f>'DTC US&amp;CA - P&amp;L'!J274</f>
        <v>0</v>
      </c>
      <c r="K306" s="266">
        <f>'DTC US&amp;CA - P&amp;L'!K274</f>
        <v>0</v>
      </c>
      <c r="L306" s="266">
        <f>'DTC US&amp;CA - P&amp;L'!L274</f>
        <v>0</v>
      </c>
      <c r="M306" s="266">
        <f>'DTC US&amp;CA - P&amp;L'!M274</f>
        <v>0</v>
      </c>
      <c r="N306" s="266">
        <f>'DTC US&amp;CA - P&amp;L'!N274</f>
        <v>0</v>
      </c>
      <c r="O306" s="266">
        <f>'DTC US&amp;CA - P&amp;L'!O274</f>
        <v>0</v>
      </c>
      <c r="P306" s="266">
        <f>'DTC US&amp;CA - P&amp;L'!P274</f>
        <v>0</v>
      </c>
      <c r="Q306" s="266">
        <f>'DTC US&amp;CA - P&amp;L'!Q274</f>
        <v>0</v>
      </c>
      <c r="R306" s="266">
        <f>'DTC US&amp;CA - P&amp;L'!R274</f>
        <v>0</v>
      </c>
      <c r="S306" s="266">
        <f>'DTC US&amp;CA - P&amp;L'!S274</f>
        <v>0</v>
      </c>
      <c r="T306" s="266">
        <f>'DTC US&amp;CA - P&amp;L'!T274</f>
        <v>0</v>
      </c>
      <c r="U306" s="266">
        <f>'DTC US&amp;CA - P&amp;L'!U274</f>
        <v>0</v>
      </c>
      <c r="V306" s="266">
        <f>'DTC US&amp;CA - P&amp;L'!V274</f>
        <v>104.94</v>
      </c>
      <c r="W306" s="266">
        <f>'DTC US&amp;CA - P&amp;L'!W274</f>
        <v>0</v>
      </c>
      <c r="X306" s="266">
        <f>'DTC US&amp;CA - P&amp;L'!X274</f>
        <v>105.93</v>
      </c>
      <c r="Y306" s="266">
        <f>'DTC US&amp;CA - P&amp;L'!Y274</f>
        <v>0</v>
      </c>
      <c r="Z306" s="266">
        <f>'DTC US&amp;CA - P&amp;L'!Z274</f>
        <v>0</v>
      </c>
      <c r="AA306" s="266">
        <f>'DTC US&amp;CA - P&amp;L'!AA274</f>
        <v>0</v>
      </c>
      <c r="AB306" s="266">
        <f>'DTC US&amp;CA - P&amp;L'!AB274</f>
        <v>0</v>
      </c>
      <c r="AC306" s="266">
        <f>'DTC US&amp;CA - P&amp;L'!AC274</f>
        <v>0</v>
      </c>
      <c r="AD306" s="266">
        <f>'DTC US&amp;CA - P&amp;L'!AD274</f>
        <v>96.67</v>
      </c>
      <c r="AE306" s="266">
        <f>'DTC US&amp;CA - P&amp;L'!AE274</f>
        <v>0</v>
      </c>
      <c r="AF306" s="266">
        <f>'DTC US&amp;CA - P&amp;L'!AF274</f>
        <v>0</v>
      </c>
      <c r="AG306" s="172">
        <f t="shared" si="90"/>
        <v>413.23</v>
      </c>
      <c r="AH306" s="173"/>
    </row>
    <row r="307" outlineLevel="1">
      <c r="A307" s="252" t="s">
        <v>338</v>
      </c>
      <c r="B307" s="266">
        <f>'DTC US&amp;CA - P&amp;L'!B275</f>
        <v>0</v>
      </c>
      <c r="C307" s="266">
        <f>'DTC US&amp;CA - P&amp;L'!C275</f>
        <v>356.14</v>
      </c>
      <c r="D307" s="266">
        <f>'DTC US&amp;CA - P&amp;L'!D275</f>
        <v>377.79</v>
      </c>
      <c r="E307" s="266">
        <f>'DTC US&amp;CA - P&amp;L'!E275</f>
        <v>0</v>
      </c>
      <c r="F307" s="266">
        <f>'DTC US&amp;CA - P&amp;L'!F275</f>
        <v>0</v>
      </c>
      <c r="G307" s="266">
        <f>'DTC US&amp;CA - P&amp;L'!G275</f>
        <v>0</v>
      </c>
      <c r="H307" s="266">
        <f>'DTC US&amp;CA - P&amp;L'!H275</f>
        <v>0</v>
      </c>
      <c r="I307" s="266">
        <f>'DTC US&amp;CA - P&amp;L'!I275</f>
        <v>0</v>
      </c>
      <c r="J307" s="266">
        <f>'DTC US&amp;CA - P&amp;L'!J275</f>
        <v>380.41</v>
      </c>
      <c r="K307" s="266">
        <f>'DTC US&amp;CA - P&amp;L'!K275</f>
        <v>0</v>
      </c>
      <c r="L307" s="266">
        <f>'DTC US&amp;CA - P&amp;L'!L275</f>
        <v>376.05</v>
      </c>
      <c r="M307" s="266">
        <f>'DTC US&amp;CA - P&amp;L'!M275</f>
        <v>373.43</v>
      </c>
      <c r="N307" s="266">
        <f>'DTC US&amp;CA - P&amp;L'!N275</f>
        <v>379.54</v>
      </c>
      <c r="O307" s="266">
        <f>'DTC US&amp;CA - P&amp;L'!O275</f>
        <v>0</v>
      </c>
      <c r="P307" s="266">
        <f>'DTC US&amp;CA - P&amp;L'!P275</f>
        <v>755.58</v>
      </c>
      <c r="Q307" s="266">
        <f>'DTC US&amp;CA - P&amp;L'!Q275</f>
        <v>0</v>
      </c>
      <c r="R307" s="266">
        <f>'DTC US&amp;CA - P&amp;L'!R275</f>
        <v>639.98</v>
      </c>
      <c r="S307" s="266">
        <f>'DTC US&amp;CA - P&amp;L'!S275</f>
        <v>373.43</v>
      </c>
      <c r="T307" s="266">
        <f>'DTC US&amp;CA - P&amp;L'!T275</f>
        <v>377.79</v>
      </c>
      <c r="U307" s="266">
        <f>'DTC US&amp;CA - P&amp;L'!U275</f>
        <v>0</v>
      </c>
      <c r="V307" s="266">
        <f>'DTC US&amp;CA - P&amp;L'!V275</f>
        <v>377.79</v>
      </c>
      <c r="W307" s="266">
        <f>'DTC US&amp;CA - P&amp;L'!W275</f>
        <v>755.58</v>
      </c>
      <c r="X307" s="266">
        <f>'DTC US&amp;CA - P&amp;L'!X275</f>
        <v>755.93</v>
      </c>
      <c r="Y307" s="266">
        <f>'DTC US&amp;CA - P&amp;L'!Y275</f>
        <v>318.9</v>
      </c>
      <c r="Z307" s="266">
        <f>'DTC US&amp;CA - P&amp;L'!Z275</f>
        <v>751.13</v>
      </c>
      <c r="AA307" s="266">
        <f>'DTC US&amp;CA - P&amp;L'!AA275</f>
        <v>383.03</v>
      </c>
      <c r="AB307" s="266">
        <f>'DTC US&amp;CA - P&amp;L'!AB275</f>
        <v>0</v>
      </c>
      <c r="AC307" s="266">
        <f>'DTC US&amp;CA - P&amp;L'!AC275</f>
        <v>0</v>
      </c>
      <c r="AD307" s="266">
        <f>'DTC US&amp;CA - P&amp;L'!AD275</f>
        <v>0</v>
      </c>
      <c r="AE307" s="266">
        <f>'DTC US&amp;CA - P&amp;L'!AE275</f>
        <v>0</v>
      </c>
      <c r="AF307" s="266">
        <f>'DTC US&amp;CA - P&amp;L'!AF275</f>
        <v>0</v>
      </c>
      <c r="AG307" s="172"/>
      <c r="AH307" s="173"/>
    </row>
    <row r="308" outlineLevel="1">
      <c r="A308" s="252" t="s">
        <v>297</v>
      </c>
      <c r="B308" s="266">
        <f>'DTC US&amp;CA - P&amp;L'!B276</f>
        <v>0</v>
      </c>
      <c r="C308" s="266">
        <f>'DTC US&amp;CA - P&amp;L'!C276</f>
        <v>0</v>
      </c>
      <c r="D308" s="266">
        <f>'DTC US&amp;CA - P&amp;L'!D276</f>
        <v>0</v>
      </c>
      <c r="E308" s="266">
        <f>'DTC US&amp;CA - P&amp;L'!E276</f>
        <v>0</v>
      </c>
      <c r="F308" s="266">
        <f>'DTC US&amp;CA - P&amp;L'!F276</f>
        <v>0</v>
      </c>
      <c r="G308" s="266">
        <f>'DTC US&amp;CA - P&amp;L'!G276</f>
        <v>0</v>
      </c>
      <c r="H308" s="266">
        <f>'DTC US&amp;CA - P&amp;L'!H276</f>
        <v>0</v>
      </c>
      <c r="I308" s="266">
        <f>'DTC US&amp;CA - P&amp;L'!I276</f>
        <v>0</v>
      </c>
      <c r="J308" s="266">
        <f>'DTC US&amp;CA - P&amp;L'!J276</f>
        <v>0</v>
      </c>
      <c r="K308" s="266">
        <f>'DTC US&amp;CA - P&amp;L'!K276</f>
        <v>0</v>
      </c>
      <c r="L308" s="266">
        <f>'DTC US&amp;CA - P&amp;L'!L276</f>
        <v>0</v>
      </c>
      <c r="M308" s="266">
        <f>'DTC US&amp;CA - P&amp;L'!M276</f>
        <v>0</v>
      </c>
      <c r="N308" s="266">
        <f>'DTC US&amp;CA - P&amp;L'!N276</f>
        <v>0</v>
      </c>
      <c r="O308" s="266">
        <f>'DTC US&amp;CA - P&amp;L'!O276</f>
        <v>0</v>
      </c>
      <c r="P308" s="266">
        <f>'DTC US&amp;CA - P&amp;L'!P276</f>
        <v>0</v>
      </c>
      <c r="Q308" s="266">
        <f>'DTC US&amp;CA - P&amp;L'!Q276</f>
        <v>0</v>
      </c>
      <c r="R308" s="266">
        <f>'DTC US&amp;CA - P&amp;L'!R276</f>
        <v>0</v>
      </c>
      <c r="S308" s="266">
        <f>'DTC US&amp;CA - P&amp;L'!S276</f>
        <v>0</v>
      </c>
      <c r="T308" s="266">
        <f>'DTC US&amp;CA - P&amp;L'!T276</f>
        <v>0</v>
      </c>
      <c r="U308" s="266">
        <f>'DTC US&amp;CA - P&amp;L'!U276</f>
        <v>0</v>
      </c>
      <c r="V308" s="266">
        <f>'DTC US&amp;CA - P&amp;L'!V276</f>
        <v>0</v>
      </c>
      <c r="W308" s="266">
        <f>'DTC US&amp;CA - P&amp;L'!W276</f>
        <v>0</v>
      </c>
      <c r="X308" s="266">
        <f>'DTC US&amp;CA - P&amp;L'!X276</f>
        <v>0</v>
      </c>
      <c r="Y308" s="266">
        <f>'DTC US&amp;CA - P&amp;L'!Y276</f>
        <v>0</v>
      </c>
      <c r="Z308" s="266">
        <f>'DTC US&amp;CA - P&amp;L'!Z276</f>
        <v>0</v>
      </c>
      <c r="AA308" s="266">
        <f>'DTC US&amp;CA - P&amp;L'!AA276</f>
        <v>0</v>
      </c>
      <c r="AB308" s="266">
        <f>'DTC US&amp;CA - P&amp;L'!AB276</f>
        <v>0</v>
      </c>
      <c r="AC308" s="266">
        <f>'DTC US&amp;CA - P&amp;L'!AC276</f>
        <v>0</v>
      </c>
      <c r="AD308" s="266">
        <f>'DTC US&amp;CA - P&amp;L'!AD276</f>
        <v>0</v>
      </c>
      <c r="AE308" s="266">
        <f>'DTC US&amp;CA - P&amp;L'!AE276</f>
        <v>0</v>
      </c>
      <c r="AF308" s="266">
        <f>'DTC US&amp;CA - P&amp;L'!AF276</f>
        <v>0</v>
      </c>
      <c r="AG308" s="172">
        <f t="shared" ref="AG308:AG309" si="92">SUM(B308:AF308)</f>
        <v>0</v>
      </c>
      <c r="AH308" s="173"/>
    </row>
    <row r="309">
      <c r="A309" s="256" t="s">
        <v>298</v>
      </c>
      <c r="B309" s="264">
        <f t="shared" ref="B309:AF309" si="91">SUM(B297:B308)</f>
        <v>614.13</v>
      </c>
      <c r="C309" s="264">
        <f t="shared" si="91"/>
        <v>681.44</v>
      </c>
      <c r="D309" s="264">
        <f t="shared" si="91"/>
        <v>878.13</v>
      </c>
      <c r="E309" s="264">
        <f t="shared" si="91"/>
        <v>356.32</v>
      </c>
      <c r="F309" s="264">
        <f t="shared" si="91"/>
        <v>292.73</v>
      </c>
      <c r="G309" s="264">
        <f t="shared" si="91"/>
        <v>770.35</v>
      </c>
      <c r="H309" s="264">
        <f t="shared" si="91"/>
        <v>410.31</v>
      </c>
      <c r="I309" s="264">
        <f t="shared" si="91"/>
        <v>440.49</v>
      </c>
      <c r="J309" s="264">
        <f t="shared" si="91"/>
        <v>777.57</v>
      </c>
      <c r="K309" s="264">
        <f t="shared" si="91"/>
        <v>271.46</v>
      </c>
      <c r="L309" s="264">
        <f t="shared" si="91"/>
        <v>811.11</v>
      </c>
      <c r="M309" s="264">
        <f t="shared" si="91"/>
        <v>1022.03</v>
      </c>
      <c r="N309" s="264">
        <f t="shared" si="91"/>
        <v>764.02</v>
      </c>
      <c r="O309" s="264">
        <f t="shared" si="91"/>
        <v>347.02</v>
      </c>
      <c r="P309" s="264">
        <f t="shared" si="91"/>
        <v>1385.15</v>
      </c>
      <c r="Q309" s="264">
        <f t="shared" si="91"/>
        <v>226.66</v>
      </c>
      <c r="R309" s="264">
        <f t="shared" si="91"/>
        <v>1150.15</v>
      </c>
      <c r="S309" s="264">
        <f t="shared" si="91"/>
        <v>927.12</v>
      </c>
      <c r="T309" s="264">
        <f t="shared" si="91"/>
        <v>1153.25</v>
      </c>
      <c r="U309" s="264">
        <f t="shared" si="91"/>
        <v>571.79</v>
      </c>
      <c r="V309" s="264">
        <f t="shared" si="91"/>
        <v>1260.55</v>
      </c>
      <c r="W309" s="264">
        <f t="shared" si="91"/>
        <v>1336.9</v>
      </c>
      <c r="X309" s="264">
        <f t="shared" si="91"/>
        <v>1138.74</v>
      </c>
      <c r="Y309" s="264">
        <f t="shared" si="91"/>
        <v>669.42</v>
      </c>
      <c r="Z309" s="264">
        <f t="shared" si="91"/>
        <v>1301.76</v>
      </c>
      <c r="AA309" s="264">
        <f t="shared" si="91"/>
        <v>794.28</v>
      </c>
      <c r="AB309" s="264">
        <f t="shared" si="91"/>
        <v>625.85</v>
      </c>
      <c r="AC309" s="264">
        <f t="shared" si="91"/>
        <v>355.02</v>
      </c>
      <c r="AD309" s="264">
        <f t="shared" si="91"/>
        <v>454.06</v>
      </c>
      <c r="AE309" s="264">
        <f t="shared" si="91"/>
        <v>288.92</v>
      </c>
      <c r="AF309" s="264">
        <f t="shared" si="91"/>
        <v>398.4</v>
      </c>
      <c r="AG309" s="172">
        <f t="shared" si="92"/>
        <v>22475.13</v>
      </c>
      <c r="AH309" s="173"/>
    </row>
    <row r="310">
      <c r="A310" s="160"/>
      <c r="B310" s="265"/>
      <c r="C310" s="265"/>
      <c r="D310" s="265"/>
      <c r="E310" s="265"/>
      <c r="F310" s="265"/>
      <c r="G310" s="265"/>
      <c r="H310" s="265"/>
      <c r="I310" s="265"/>
      <c r="J310" s="265"/>
      <c r="K310" s="265"/>
      <c r="L310" s="265"/>
      <c r="M310" s="265"/>
      <c r="N310" s="265"/>
      <c r="O310" s="265"/>
      <c r="P310" s="265"/>
      <c r="Q310" s="265"/>
      <c r="R310" s="265"/>
      <c r="S310" s="265"/>
      <c r="T310" s="265"/>
      <c r="U310" s="265"/>
      <c r="V310" s="265"/>
      <c r="W310" s="265"/>
      <c r="X310" s="265"/>
      <c r="Y310" s="265"/>
      <c r="Z310" s="265"/>
      <c r="AA310" s="265"/>
      <c r="AB310" s="265"/>
      <c r="AC310" s="265"/>
      <c r="AD310" s="265"/>
      <c r="AE310" s="265"/>
      <c r="AF310" s="265"/>
      <c r="AG310" s="260"/>
      <c r="AH310" s="261"/>
    </row>
    <row r="311">
      <c r="A311" s="252" t="s">
        <v>490</v>
      </c>
      <c r="B311" s="253"/>
      <c r="C311" s="253"/>
      <c r="D311" s="253"/>
      <c r="E311" s="253"/>
      <c r="F311" s="253"/>
      <c r="G311" s="253"/>
      <c r="H311" s="253"/>
      <c r="I311" s="253"/>
      <c r="J311" s="253"/>
      <c r="K311" s="253"/>
      <c r="L311" s="253"/>
      <c r="M311" s="253"/>
      <c r="N311" s="253"/>
      <c r="O311" s="253"/>
      <c r="P311" s="253"/>
      <c r="Q311" s="253"/>
      <c r="R311" s="253"/>
      <c r="S311" s="253"/>
      <c r="T311" s="253"/>
      <c r="U311" s="253"/>
      <c r="V311" s="253"/>
      <c r="W311" s="253"/>
      <c r="X311" s="253"/>
      <c r="Y311" s="253"/>
      <c r="Z311" s="253"/>
      <c r="AA311" s="253"/>
      <c r="AB311" s="253"/>
      <c r="AC311" s="253"/>
      <c r="AD311" s="253"/>
      <c r="AE311" s="253"/>
      <c r="AF311" s="253"/>
      <c r="AG311" s="260"/>
      <c r="AH311" s="261"/>
    </row>
    <row r="312" outlineLevel="1">
      <c r="A312" s="252" t="s">
        <v>442</v>
      </c>
      <c r="B312" s="263">
        <f>'DTC EU - P&amp;L'!B261</f>
        <v>0</v>
      </c>
      <c r="C312" s="263">
        <f>'DTC EU - P&amp;L'!C261</f>
        <v>29.3</v>
      </c>
      <c r="D312" s="263">
        <f>'DTC EU - P&amp;L'!D261</f>
        <v>0</v>
      </c>
      <c r="E312" s="263">
        <f>'DTC EU - P&amp;L'!E261</f>
        <v>0</v>
      </c>
      <c r="F312" s="263">
        <f>'DTC EU - P&amp;L'!F261</f>
        <v>0</v>
      </c>
      <c r="G312" s="263">
        <f>'DTC EU - P&amp;L'!G261</f>
        <v>0</v>
      </c>
      <c r="H312" s="263">
        <f>'DTC EU - P&amp;L'!H261</f>
        <v>0</v>
      </c>
      <c r="I312" s="263">
        <f>'DTC EU - P&amp;L'!I261</f>
        <v>29.09</v>
      </c>
      <c r="J312" s="263">
        <f>'DTC EU - P&amp;L'!J261</f>
        <v>28.91</v>
      </c>
      <c r="K312" s="263">
        <f>'DTC EU - P&amp;L'!K261</f>
        <v>0</v>
      </c>
      <c r="L312" s="263">
        <f>'DTC EU - P&amp;L'!L261</f>
        <v>0</v>
      </c>
      <c r="M312" s="263">
        <f>'DTC EU - P&amp;L'!M261</f>
        <v>29.01</v>
      </c>
      <c r="N312" s="263">
        <f>'DTC EU - P&amp;L'!N261</f>
        <v>0</v>
      </c>
      <c r="O312" s="263">
        <f>'DTC EU - P&amp;L'!O261</f>
        <v>0</v>
      </c>
      <c r="P312" s="263">
        <f>'DTC EU - P&amp;L'!P261</f>
        <v>0</v>
      </c>
      <c r="Q312" s="263">
        <f>'DTC EU - P&amp;L'!Q261</f>
        <v>29.24</v>
      </c>
      <c r="R312" s="263">
        <f>'DTC EU - P&amp;L'!R261</f>
        <v>0</v>
      </c>
      <c r="S312" s="263">
        <f>'DTC EU - P&amp;L'!S261</f>
        <v>29.14</v>
      </c>
      <c r="T312" s="263">
        <f>'DTC EU - P&amp;L'!T261</f>
        <v>0</v>
      </c>
      <c r="U312" s="263">
        <f>'DTC EU - P&amp;L'!U261</f>
        <v>0</v>
      </c>
      <c r="V312" s="263">
        <f>'DTC EU - P&amp;L'!V261</f>
        <v>29</v>
      </c>
      <c r="W312" s="263">
        <f>'DTC EU - P&amp;L'!W261</f>
        <v>58.07</v>
      </c>
      <c r="X312" s="263">
        <f>'DTC EU - P&amp;L'!X261</f>
        <v>29.05</v>
      </c>
      <c r="Y312" s="263">
        <f>'DTC EU - P&amp;L'!Y261</f>
        <v>0</v>
      </c>
      <c r="Z312" s="263">
        <f>'DTC EU - P&amp;L'!Z261</f>
        <v>0</v>
      </c>
      <c r="AA312" s="263">
        <f>'DTC EU - P&amp;L'!AA261</f>
        <v>87.23</v>
      </c>
      <c r="AB312" s="263">
        <f>'DTC EU - P&amp;L'!AB261</f>
        <v>58.26</v>
      </c>
      <c r="AC312" s="263">
        <f>'DTC EU - P&amp;L'!AC261</f>
        <v>0</v>
      </c>
      <c r="AD312" s="263">
        <f>'DTC EU - P&amp;L'!AD261</f>
        <v>0</v>
      </c>
      <c r="AE312" s="263">
        <f>'DTC EU - P&amp;L'!AE261</f>
        <v>0</v>
      </c>
      <c r="AF312" s="263">
        <f>'DTC EU - P&amp;L'!AF261</f>
        <v>29.02</v>
      </c>
      <c r="AG312" s="172">
        <f t="shared" ref="AG312:AG321" si="93">SUM(B312:AF312)</f>
        <v>465.32</v>
      </c>
      <c r="AH312" s="173"/>
    </row>
    <row r="313" outlineLevel="1">
      <c r="A313" s="252" t="s">
        <v>443</v>
      </c>
      <c r="B313" s="263">
        <f>'DTC EU - P&amp;L'!B262</f>
        <v>0</v>
      </c>
      <c r="C313" s="263">
        <f>'DTC EU - P&amp;L'!C262</f>
        <v>0</v>
      </c>
      <c r="D313" s="263">
        <f>'DTC EU - P&amp;L'!D262</f>
        <v>0</v>
      </c>
      <c r="E313" s="263">
        <f>'DTC EU - P&amp;L'!E262</f>
        <v>16.43</v>
      </c>
      <c r="F313" s="263">
        <f>'DTC EU - P&amp;L'!F262</f>
        <v>16.4</v>
      </c>
      <c r="G313" s="263">
        <f>'DTC EU - P&amp;L'!G262</f>
        <v>0</v>
      </c>
      <c r="H313" s="263">
        <f>'DTC EU - P&amp;L'!H262</f>
        <v>0</v>
      </c>
      <c r="I313" s="263">
        <f>'DTC EU - P&amp;L'!I262</f>
        <v>32.58</v>
      </c>
      <c r="J313" s="263">
        <f>'DTC EU - P&amp;L'!J262</f>
        <v>0</v>
      </c>
      <c r="K313" s="263">
        <f>'DTC EU - P&amp;L'!K262</f>
        <v>16.27</v>
      </c>
      <c r="L313" s="263">
        <f>'DTC EU - P&amp;L'!L262</f>
        <v>16.27</v>
      </c>
      <c r="M313" s="263">
        <f>'DTC EU - P&amp;L'!M262</f>
        <v>0</v>
      </c>
      <c r="N313" s="263">
        <f>'DTC EU - P&amp;L'!N262</f>
        <v>16.2</v>
      </c>
      <c r="O313" s="263">
        <f>'DTC EU - P&amp;L'!O262</f>
        <v>16.25</v>
      </c>
      <c r="P313" s="263">
        <f>'DTC EU - P&amp;L'!P262</f>
        <v>0</v>
      </c>
      <c r="Q313" s="263">
        <f>'DTC EU - P&amp;L'!Q262</f>
        <v>0</v>
      </c>
      <c r="R313" s="263">
        <f>'DTC EU - P&amp;L'!R262</f>
        <v>16.32</v>
      </c>
      <c r="S313" s="263">
        <f>'DTC EU - P&amp;L'!S262</f>
        <v>16.32</v>
      </c>
      <c r="T313" s="263">
        <f>'DTC EU - P&amp;L'!T262</f>
        <v>0</v>
      </c>
      <c r="U313" s="263">
        <f>'DTC EU - P&amp;L'!U262</f>
        <v>16.3</v>
      </c>
      <c r="V313" s="263">
        <f>'DTC EU - P&amp;L'!V262</f>
        <v>16.24</v>
      </c>
      <c r="W313" s="263">
        <f>'DTC EU - P&amp;L'!W262</f>
        <v>16.26</v>
      </c>
      <c r="X313" s="263">
        <f>'DTC EU - P&amp;L'!X262</f>
        <v>48.8</v>
      </c>
      <c r="Y313" s="263">
        <f>'DTC EU - P&amp;L'!Y262</f>
        <v>0</v>
      </c>
      <c r="Z313" s="263">
        <f>'DTC EU - P&amp;L'!Z262</f>
        <v>16.28</v>
      </c>
      <c r="AA313" s="263">
        <f>'DTC EU - P&amp;L'!AA262</f>
        <v>16.28</v>
      </c>
      <c r="AB313" s="263">
        <f>'DTC EU - P&amp;L'!AB262</f>
        <v>16.31</v>
      </c>
      <c r="AC313" s="263">
        <f>'DTC EU - P&amp;L'!AC262</f>
        <v>0</v>
      </c>
      <c r="AD313" s="263">
        <f>'DTC EU - P&amp;L'!AD262</f>
        <v>16.24</v>
      </c>
      <c r="AE313" s="263">
        <f>'DTC EU - P&amp;L'!AE262</f>
        <v>0</v>
      </c>
      <c r="AF313" s="263">
        <f>'DTC EU - P&amp;L'!AF262</f>
        <v>16.25</v>
      </c>
      <c r="AG313" s="172">
        <f t="shared" si="93"/>
        <v>342</v>
      </c>
      <c r="AH313" s="173"/>
    </row>
    <row r="314" outlineLevel="1">
      <c r="A314" s="252" t="s">
        <v>491</v>
      </c>
      <c r="B314" s="263">
        <f>'DTC EU - P&amp;L'!B263</f>
        <v>0</v>
      </c>
      <c r="C314" s="263">
        <f>'DTC EU - P&amp;L'!C263</f>
        <v>0</v>
      </c>
      <c r="D314" s="263">
        <f>'DTC EU - P&amp;L'!D263</f>
        <v>0</v>
      </c>
      <c r="E314" s="263">
        <f>'DTC EU - P&amp;L'!E263</f>
        <v>0</v>
      </c>
      <c r="F314" s="263">
        <f>'DTC EU - P&amp;L'!F263</f>
        <v>0</v>
      </c>
      <c r="G314" s="263">
        <f>'DTC EU - P&amp;L'!G263</f>
        <v>0</v>
      </c>
      <c r="H314" s="263">
        <f>'DTC EU - P&amp;L'!H263</f>
        <v>0</v>
      </c>
      <c r="I314" s="263">
        <f>'DTC EU - P&amp;L'!I263</f>
        <v>79.12</v>
      </c>
      <c r="J314" s="263">
        <f>'DTC EU - P&amp;L'!J263</f>
        <v>0</v>
      </c>
      <c r="K314" s="263">
        <f>'DTC EU - P&amp;L'!K263</f>
        <v>0</v>
      </c>
      <c r="L314" s="263">
        <f>'DTC EU - P&amp;L'!L263</f>
        <v>0</v>
      </c>
      <c r="M314" s="263">
        <f>'DTC EU - P&amp;L'!M263</f>
        <v>0</v>
      </c>
      <c r="N314" s="263">
        <f>'DTC EU - P&amp;L'!N263</f>
        <v>0</v>
      </c>
      <c r="O314" s="263">
        <f>'DTC EU - P&amp;L'!O263</f>
        <v>39.46</v>
      </c>
      <c r="P314" s="263">
        <f>'DTC EU - P&amp;L'!P263</f>
        <v>39.6</v>
      </c>
      <c r="Q314" s="263">
        <f>'DTC EU - P&amp;L'!Q263</f>
        <v>0</v>
      </c>
      <c r="R314" s="263">
        <f>'DTC EU - P&amp;L'!R263</f>
        <v>39.64</v>
      </c>
      <c r="S314" s="263">
        <f>'DTC EU - P&amp;L'!S263</f>
        <v>0</v>
      </c>
      <c r="T314" s="263">
        <f>'DTC EU - P&amp;L'!T263</f>
        <v>0</v>
      </c>
      <c r="U314" s="263">
        <f>'DTC EU - P&amp;L'!U263</f>
        <v>0</v>
      </c>
      <c r="V314" s="263">
        <f>'DTC EU - P&amp;L'!V263</f>
        <v>39.44</v>
      </c>
      <c r="W314" s="263">
        <f>'DTC EU - P&amp;L'!W263</f>
        <v>78.97</v>
      </c>
      <c r="X314" s="263">
        <f>'DTC EU - P&amp;L'!X263</f>
        <v>0</v>
      </c>
      <c r="Y314" s="263">
        <f>'DTC EU - P&amp;L'!Y263</f>
        <v>0</v>
      </c>
      <c r="Z314" s="263">
        <f>'DTC EU - P&amp;L'!Z263</f>
        <v>0</v>
      </c>
      <c r="AA314" s="263">
        <f>'DTC EU - P&amp;L'!AA263</f>
        <v>39.55</v>
      </c>
      <c r="AB314" s="263">
        <f>'DTC EU - P&amp;L'!AB263</f>
        <v>118.84</v>
      </c>
      <c r="AC314" s="263">
        <f>'DTC EU - P&amp;L'!AC263</f>
        <v>0</v>
      </c>
      <c r="AD314" s="263">
        <f>'DTC EU - P&amp;L'!AD263</f>
        <v>39.44</v>
      </c>
      <c r="AE314" s="263">
        <f>'DTC EU - P&amp;L'!AE263</f>
        <v>0</v>
      </c>
      <c r="AF314" s="263">
        <f>'DTC EU - P&amp;L'!AF263</f>
        <v>0</v>
      </c>
      <c r="AG314" s="172">
        <f t="shared" si="93"/>
        <v>514.06</v>
      </c>
      <c r="AH314" s="173"/>
    </row>
    <row r="315" outlineLevel="1">
      <c r="A315" s="252" t="s">
        <v>492</v>
      </c>
      <c r="B315" s="263">
        <f>'DTC EU - P&amp;L'!B264</f>
        <v>0</v>
      </c>
      <c r="C315" s="263">
        <f>'DTC EU - P&amp;L'!C264</f>
        <v>0</v>
      </c>
      <c r="D315" s="263">
        <f>'DTC EU - P&amp;L'!D264</f>
        <v>0</v>
      </c>
      <c r="E315" s="263">
        <f>'DTC EU - P&amp;L'!E264</f>
        <v>0</v>
      </c>
      <c r="F315" s="263">
        <f>'DTC EU - P&amp;L'!F264</f>
        <v>0</v>
      </c>
      <c r="G315" s="263">
        <f>'DTC EU - P&amp;L'!G264</f>
        <v>0</v>
      </c>
      <c r="H315" s="263">
        <f>'DTC EU - P&amp;L'!H264</f>
        <v>0</v>
      </c>
      <c r="I315" s="263">
        <f>'DTC EU - P&amp;L'!I264</f>
        <v>0</v>
      </c>
      <c r="J315" s="263">
        <f>'DTC EU - P&amp;L'!J264</f>
        <v>0</v>
      </c>
      <c r="K315" s="263">
        <f>'DTC EU - P&amp;L'!K264</f>
        <v>0</v>
      </c>
      <c r="L315" s="263">
        <f>'DTC EU - P&amp;L'!L264</f>
        <v>0</v>
      </c>
      <c r="M315" s="263">
        <f>'DTC EU - P&amp;L'!M264</f>
        <v>0</v>
      </c>
      <c r="N315" s="263">
        <f>'DTC EU - P&amp;L'!N264</f>
        <v>0</v>
      </c>
      <c r="O315" s="263">
        <f>'DTC EU - P&amp;L'!O264</f>
        <v>0</v>
      </c>
      <c r="P315" s="263">
        <f>'DTC EU - P&amp;L'!P264</f>
        <v>0</v>
      </c>
      <c r="Q315" s="263">
        <f>'DTC EU - P&amp;L'!Q264</f>
        <v>0</v>
      </c>
      <c r="R315" s="263">
        <f>'DTC EU - P&amp;L'!R264</f>
        <v>0</v>
      </c>
      <c r="S315" s="263">
        <f>'DTC EU - P&amp;L'!S264</f>
        <v>0</v>
      </c>
      <c r="T315" s="263">
        <f>'DTC EU - P&amp;L'!T264</f>
        <v>0</v>
      </c>
      <c r="U315" s="263">
        <f>'DTC EU - P&amp;L'!U264</f>
        <v>0</v>
      </c>
      <c r="V315" s="263">
        <f>'DTC EU - P&amp;L'!V264</f>
        <v>0</v>
      </c>
      <c r="W315" s="263">
        <f>'DTC EU - P&amp;L'!W264</f>
        <v>0</v>
      </c>
      <c r="X315" s="263">
        <f>'DTC EU - P&amp;L'!X264</f>
        <v>0</v>
      </c>
      <c r="Y315" s="263">
        <f>'DTC EU - P&amp;L'!Y264</f>
        <v>0</v>
      </c>
      <c r="Z315" s="263">
        <f>'DTC EU - P&amp;L'!Z264</f>
        <v>0</v>
      </c>
      <c r="AA315" s="263">
        <f>'DTC EU - P&amp;L'!AA264</f>
        <v>0</v>
      </c>
      <c r="AB315" s="263">
        <f>'DTC EU - P&amp;L'!AB264</f>
        <v>0</v>
      </c>
      <c r="AC315" s="263">
        <f>'DTC EU - P&amp;L'!AC264</f>
        <v>0</v>
      </c>
      <c r="AD315" s="263">
        <f>'DTC EU - P&amp;L'!AD264</f>
        <v>0</v>
      </c>
      <c r="AE315" s="263">
        <f>'DTC EU - P&amp;L'!AE264</f>
        <v>0</v>
      </c>
      <c r="AF315" s="263">
        <f>'DTC EU - P&amp;L'!AF264</f>
        <v>0</v>
      </c>
      <c r="AG315" s="172">
        <f t="shared" si="93"/>
        <v>0</v>
      </c>
      <c r="AH315" s="173"/>
    </row>
    <row r="316" outlineLevel="1">
      <c r="A316" s="252" t="s">
        <v>493</v>
      </c>
      <c r="B316" s="263">
        <f>'DTC EU - P&amp;L'!B265</f>
        <v>0</v>
      </c>
      <c r="C316" s="263">
        <f>'DTC EU - P&amp;L'!C265</f>
        <v>0</v>
      </c>
      <c r="D316" s="263">
        <f>'DTC EU - P&amp;L'!D265</f>
        <v>0</v>
      </c>
      <c r="E316" s="263">
        <f>'DTC EU - P&amp;L'!E265</f>
        <v>0</v>
      </c>
      <c r="F316" s="263">
        <f>'DTC EU - P&amp;L'!F265</f>
        <v>0</v>
      </c>
      <c r="G316" s="263">
        <f>'DTC EU - P&amp;L'!G265</f>
        <v>0</v>
      </c>
      <c r="H316" s="263">
        <f>'DTC EU - P&amp;L'!H265</f>
        <v>0</v>
      </c>
      <c r="I316" s="263">
        <f>'DTC EU - P&amp;L'!I265</f>
        <v>0</v>
      </c>
      <c r="J316" s="263">
        <f>'DTC EU - P&amp;L'!J265</f>
        <v>0</v>
      </c>
      <c r="K316" s="263">
        <f>'DTC EU - P&amp;L'!K265</f>
        <v>0</v>
      </c>
      <c r="L316" s="263">
        <f>'DTC EU - P&amp;L'!L265</f>
        <v>0</v>
      </c>
      <c r="M316" s="263">
        <f>'DTC EU - P&amp;L'!M265</f>
        <v>0</v>
      </c>
      <c r="N316" s="263">
        <f>'DTC EU - P&amp;L'!N265</f>
        <v>0</v>
      </c>
      <c r="O316" s="263">
        <f>'DTC EU - P&amp;L'!O265</f>
        <v>0</v>
      </c>
      <c r="P316" s="263">
        <f>'DTC EU - P&amp;L'!P265</f>
        <v>0</v>
      </c>
      <c r="Q316" s="263">
        <f>'DTC EU - P&amp;L'!Q265</f>
        <v>0</v>
      </c>
      <c r="R316" s="263">
        <f>'DTC EU - P&amp;L'!R265</f>
        <v>0</v>
      </c>
      <c r="S316" s="263">
        <f>'DTC EU - P&amp;L'!S265</f>
        <v>0</v>
      </c>
      <c r="T316" s="263">
        <f>'DTC EU - P&amp;L'!T265</f>
        <v>0</v>
      </c>
      <c r="U316" s="263">
        <f>'DTC EU - P&amp;L'!U265</f>
        <v>0</v>
      </c>
      <c r="V316" s="263">
        <f>'DTC EU - P&amp;L'!V265</f>
        <v>0</v>
      </c>
      <c r="W316" s="263">
        <f>'DTC EU - P&amp;L'!W265</f>
        <v>0</v>
      </c>
      <c r="X316" s="263">
        <f>'DTC EU - P&amp;L'!X265</f>
        <v>0</v>
      </c>
      <c r="Y316" s="263">
        <f>'DTC EU - P&amp;L'!Y265</f>
        <v>0</v>
      </c>
      <c r="Z316" s="263">
        <f>'DTC EU - P&amp;L'!Z265</f>
        <v>0</v>
      </c>
      <c r="AA316" s="263">
        <f>'DTC EU - P&amp;L'!AA265</f>
        <v>0</v>
      </c>
      <c r="AB316" s="263">
        <f>'DTC EU - P&amp;L'!AB265</f>
        <v>0</v>
      </c>
      <c r="AC316" s="263">
        <f>'DTC EU - P&amp;L'!AC265</f>
        <v>0</v>
      </c>
      <c r="AD316" s="263">
        <f>'DTC EU - P&amp;L'!AD265</f>
        <v>0</v>
      </c>
      <c r="AE316" s="263">
        <f>'DTC EU - P&amp;L'!AE265</f>
        <v>0</v>
      </c>
      <c r="AF316" s="263">
        <f>'DTC EU - P&amp;L'!AF265</f>
        <v>0</v>
      </c>
      <c r="AG316" s="172">
        <f t="shared" si="93"/>
        <v>0</v>
      </c>
      <c r="AH316" s="173"/>
    </row>
    <row r="317" outlineLevel="1">
      <c r="A317" s="252" t="s">
        <v>494</v>
      </c>
      <c r="B317" s="263">
        <f>'DTC EU - P&amp;L'!B266</f>
        <v>0</v>
      </c>
      <c r="C317" s="263">
        <f>'DTC EU - P&amp;L'!C266</f>
        <v>0</v>
      </c>
      <c r="D317" s="263">
        <f>'DTC EU - P&amp;L'!D266</f>
        <v>81.03</v>
      </c>
      <c r="E317" s="263">
        <f>'DTC EU - P&amp;L'!E266</f>
        <v>0</v>
      </c>
      <c r="F317" s="263">
        <f>'DTC EU - P&amp;L'!F266</f>
        <v>0</v>
      </c>
      <c r="G317" s="263">
        <f>'DTC EU - P&amp;L'!G266</f>
        <v>0</v>
      </c>
      <c r="H317" s="263">
        <f>'DTC EU - P&amp;L'!H266</f>
        <v>0</v>
      </c>
      <c r="I317" s="263">
        <f>'DTC EU - P&amp;L'!I266</f>
        <v>0</v>
      </c>
      <c r="J317" s="263">
        <f>'DTC EU - P&amp;L'!J266</f>
        <v>0</v>
      </c>
      <c r="K317" s="263">
        <f>'DTC EU - P&amp;L'!K266</f>
        <v>0</v>
      </c>
      <c r="L317" s="263">
        <f>'DTC EU - P&amp;L'!L266</f>
        <v>160.36</v>
      </c>
      <c r="M317" s="263">
        <f>'DTC EU - P&amp;L'!M266</f>
        <v>0</v>
      </c>
      <c r="N317" s="263">
        <f>'DTC EU - P&amp;L'!N266</f>
        <v>0</v>
      </c>
      <c r="O317" s="263">
        <f>'DTC EU - P&amp;L'!O266</f>
        <v>80.07</v>
      </c>
      <c r="P317" s="263">
        <f>'DTC EU - P&amp;L'!P266</f>
        <v>0</v>
      </c>
      <c r="Q317" s="263">
        <f>'DTC EU - P&amp;L'!Q266</f>
        <v>0</v>
      </c>
      <c r="R317" s="263">
        <f>'DTC EU - P&amp;L'!R266</f>
        <v>80.45</v>
      </c>
      <c r="S317" s="263">
        <f>'DTC EU - P&amp;L'!S266</f>
        <v>0</v>
      </c>
      <c r="T317" s="263">
        <f>'DTC EU - P&amp;L'!T266</f>
        <v>0</v>
      </c>
      <c r="U317" s="263">
        <f>'DTC EU - P&amp;L'!U266</f>
        <v>0</v>
      </c>
      <c r="V317" s="263">
        <f>'DTC EU - P&amp;L'!V266</f>
        <v>80.04</v>
      </c>
      <c r="W317" s="263">
        <f>'DTC EU - P&amp;L'!W266</f>
        <v>0</v>
      </c>
      <c r="X317" s="263">
        <f>'DTC EU - P&amp;L'!X266</f>
        <v>0</v>
      </c>
      <c r="Y317" s="263">
        <f>'DTC EU - P&amp;L'!Y266</f>
        <v>0</v>
      </c>
      <c r="Z317" s="263">
        <f>'DTC EU - P&amp;L'!Z266</f>
        <v>0</v>
      </c>
      <c r="AA317" s="263">
        <f>'DTC EU - P&amp;L'!AA266</f>
        <v>0</v>
      </c>
      <c r="AB317" s="263">
        <f>'DTC EU - P&amp;L'!AB266</f>
        <v>0</v>
      </c>
      <c r="AC317" s="263">
        <f>'DTC EU - P&amp;L'!AC266</f>
        <v>0</v>
      </c>
      <c r="AD317" s="263">
        <f>'DTC EU - P&amp;L'!AD266</f>
        <v>0</v>
      </c>
      <c r="AE317" s="263">
        <f>'DTC EU - P&amp;L'!AE266</f>
        <v>0</v>
      </c>
      <c r="AF317" s="263">
        <f>'DTC EU - P&amp;L'!AF266</f>
        <v>80.09</v>
      </c>
      <c r="AG317" s="172">
        <f t="shared" si="93"/>
        <v>562.04</v>
      </c>
      <c r="AH317" s="173"/>
    </row>
    <row r="318" outlineLevel="1">
      <c r="A318" s="252" t="s">
        <v>495</v>
      </c>
      <c r="B318" s="263">
        <f>'DTC EU - P&amp;L'!B267</f>
        <v>29.33</v>
      </c>
      <c r="C318" s="263">
        <f>'DTC EU - P&amp;L'!C267</f>
        <v>29.3</v>
      </c>
      <c r="D318" s="263">
        <f>'DTC EU - P&amp;L'!D267</f>
        <v>0</v>
      </c>
      <c r="E318" s="263">
        <f>'DTC EU - P&amp;L'!E267</f>
        <v>29.35</v>
      </c>
      <c r="F318" s="263">
        <f>'DTC EU - P&amp;L'!F267</f>
        <v>29.29</v>
      </c>
      <c r="G318" s="263">
        <f>'DTC EU - P&amp;L'!G267</f>
        <v>0</v>
      </c>
      <c r="H318" s="263">
        <f>'DTC EU - P&amp;L'!H267</f>
        <v>29.15</v>
      </c>
      <c r="I318" s="263">
        <f>'DTC EU - P&amp;L'!I267</f>
        <v>58.18</v>
      </c>
      <c r="J318" s="263">
        <f>'DTC EU - P&amp;L'!J267</f>
        <v>0</v>
      </c>
      <c r="K318" s="263">
        <f>'DTC EU - P&amp;L'!K267</f>
        <v>29.05</v>
      </c>
      <c r="L318" s="263">
        <f>'DTC EU - P&amp;L'!L267</f>
        <v>0</v>
      </c>
      <c r="M318" s="263">
        <f>'DTC EU - P&amp;L'!M267</f>
        <v>0</v>
      </c>
      <c r="N318" s="263">
        <f>'DTC EU - P&amp;L'!N267</f>
        <v>0</v>
      </c>
      <c r="O318" s="263">
        <f>'DTC EU - P&amp;L'!O267</f>
        <v>29.01</v>
      </c>
      <c r="P318" s="263">
        <f>'DTC EU - P&amp;L'!P267</f>
        <v>29.12</v>
      </c>
      <c r="Q318" s="263">
        <f>'DTC EU - P&amp;L'!Q267</f>
        <v>0</v>
      </c>
      <c r="R318" s="263">
        <f>'DTC EU - P&amp;L'!R267</f>
        <v>29.15</v>
      </c>
      <c r="S318" s="263">
        <f>'DTC EU - P&amp;L'!S267</f>
        <v>87.43</v>
      </c>
      <c r="T318" s="263">
        <f>'DTC EU - P&amp;L'!T267</f>
        <v>58.29</v>
      </c>
      <c r="U318" s="263">
        <f>'DTC EU - P&amp;L'!U267</f>
        <v>29.11</v>
      </c>
      <c r="V318" s="263">
        <f>'DTC EU - P&amp;L'!V267</f>
        <v>0</v>
      </c>
      <c r="W318" s="263">
        <f>'DTC EU - P&amp;L'!W267</f>
        <v>87.1</v>
      </c>
      <c r="X318" s="263">
        <f>'DTC EU - P&amp;L'!X267</f>
        <v>29.05</v>
      </c>
      <c r="Y318" s="263">
        <f>'DTC EU - P&amp;L'!Y267</f>
        <v>0</v>
      </c>
      <c r="Z318" s="263">
        <f>'DTC EU - P&amp;L'!Z267</f>
        <v>29.06</v>
      </c>
      <c r="AA318" s="263">
        <f>'DTC EU - P&amp;L'!AA267</f>
        <v>29.08</v>
      </c>
      <c r="AB318" s="263">
        <f>'DTC EU - P&amp;L'!AB267</f>
        <v>87.38</v>
      </c>
      <c r="AC318" s="263">
        <f>'DTC EU - P&amp;L'!AC267</f>
        <v>29.14</v>
      </c>
      <c r="AD318" s="263">
        <f>'DTC EU - P&amp;L'!AD267</f>
        <v>0</v>
      </c>
      <c r="AE318" s="263">
        <f>'DTC EU - P&amp;L'!AE267</f>
        <v>0</v>
      </c>
      <c r="AF318" s="263">
        <f>'DTC EU - P&amp;L'!AF267</f>
        <v>87.05</v>
      </c>
      <c r="AG318" s="172">
        <f t="shared" si="93"/>
        <v>873.62</v>
      </c>
      <c r="AH318" s="173"/>
    </row>
    <row r="319" outlineLevel="1">
      <c r="A319" s="252" t="s">
        <v>496</v>
      </c>
      <c r="B319" s="263">
        <f>'DTC EU - P&amp;L'!B268</f>
        <v>0</v>
      </c>
      <c r="C319" s="263">
        <f>'DTC EU - P&amp;L'!C268</f>
        <v>0</v>
      </c>
      <c r="D319" s="263">
        <f>'DTC EU - P&amp;L'!D268</f>
        <v>0</v>
      </c>
      <c r="E319" s="263">
        <f>'DTC EU - P&amp;L'!E268</f>
        <v>0</v>
      </c>
      <c r="F319" s="263">
        <f>'DTC EU - P&amp;L'!F268</f>
        <v>0</v>
      </c>
      <c r="G319" s="263">
        <f>'DTC EU - P&amp;L'!G268</f>
        <v>0</v>
      </c>
      <c r="H319" s="263">
        <f>'DTC EU - P&amp;L'!H268</f>
        <v>0</v>
      </c>
      <c r="I319" s="263">
        <f>'DTC EU - P&amp;L'!I268</f>
        <v>0</v>
      </c>
      <c r="J319" s="263">
        <f>'DTC EU - P&amp;L'!J268</f>
        <v>0</v>
      </c>
      <c r="K319" s="263">
        <f>'DTC EU - P&amp;L'!K268</f>
        <v>0</v>
      </c>
      <c r="L319" s="263">
        <f>'DTC EU - P&amp;L'!L268</f>
        <v>0</v>
      </c>
      <c r="M319" s="263">
        <f>'DTC EU - P&amp;L'!M268</f>
        <v>0</v>
      </c>
      <c r="N319" s="263">
        <f>'DTC EU - P&amp;L'!N268</f>
        <v>0</v>
      </c>
      <c r="O319" s="263">
        <f>'DTC EU - P&amp;L'!O268</f>
        <v>0</v>
      </c>
      <c r="P319" s="263">
        <f>'DTC EU - P&amp;L'!P268</f>
        <v>0</v>
      </c>
      <c r="Q319" s="263">
        <f>'DTC EU - P&amp;L'!Q268</f>
        <v>0</v>
      </c>
      <c r="R319" s="263">
        <f>'DTC EU - P&amp;L'!R268</f>
        <v>0</v>
      </c>
      <c r="S319" s="263">
        <f>'DTC EU - P&amp;L'!S268</f>
        <v>0</v>
      </c>
      <c r="T319" s="263">
        <f>'DTC EU - P&amp;L'!T268</f>
        <v>0</v>
      </c>
      <c r="U319" s="263">
        <f>'DTC EU - P&amp;L'!U268</f>
        <v>0</v>
      </c>
      <c r="V319" s="263">
        <f>'DTC EU - P&amp;L'!V268</f>
        <v>0</v>
      </c>
      <c r="W319" s="263">
        <f>'DTC EU - P&amp;L'!W268</f>
        <v>0</v>
      </c>
      <c r="X319" s="263">
        <f>'DTC EU - P&amp;L'!X268</f>
        <v>0</v>
      </c>
      <c r="Y319" s="263">
        <f>'DTC EU - P&amp;L'!Y268</f>
        <v>0</v>
      </c>
      <c r="Z319" s="263">
        <f>'DTC EU - P&amp;L'!Z268</f>
        <v>0</v>
      </c>
      <c r="AA319" s="263">
        <f>'DTC EU - P&amp;L'!AA268</f>
        <v>0</v>
      </c>
      <c r="AB319" s="263">
        <f>'DTC EU - P&amp;L'!AB268</f>
        <v>0</v>
      </c>
      <c r="AC319" s="263">
        <f>'DTC EU - P&amp;L'!AC268</f>
        <v>0</v>
      </c>
      <c r="AD319" s="263">
        <f>'DTC EU - P&amp;L'!AD268</f>
        <v>0</v>
      </c>
      <c r="AE319" s="263">
        <f>'DTC EU - P&amp;L'!AE268</f>
        <v>0</v>
      </c>
      <c r="AF319" s="263">
        <f>'DTC EU - P&amp;L'!AF268</f>
        <v>0</v>
      </c>
      <c r="AG319" s="172">
        <f t="shared" si="93"/>
        <v>0</v>
      </c>
      <c r="AH319" s="173"/>
    </row>
    <row r="320" outlineLevel="1">
      <c r="A320" s="252" t="s">
        <v>497</v>
      </c>
      <c r="B320" s="263">
        <f>'DTC EU - P&amp;L'!B269</f>
        <v>0</v>
      </c>
      <c r="C320" s="263">
        <f>'DTC EU - P&amp;L'!C269</f>
        <v>0</v>
      </c>
      <c r="D320" s="263">
        <f>'DTC EU - P&amp;L'!D269</f>
        <v>0</v>
      </c>
      <c r="E320" s="263">
        <f>'DTC EU - P&amp;L'!E269</f>
        <v>0</v>
      </c>
      <c r="F320" s="263">
        <f>'DTC EU - P&amp;L'!F269</f>
        <v>0</v>
      </c>
      <c r="G320" s="263">
        <f>'DTC EU - P&amp;L'!G269</f>
        <v>0</v>
      </c>
      <c r="H320" s="263">
        <f>'DTC EU - P&amp;L'!H269</f>
        <v>0</v>
      </c>
      <c r="I320" s="263">
        <f>'DTC EU - P&amp;L'!I269</f>
        <v>0</v>
      </c>
      <c r="J320" s="263">
        <f>'DTC EU - P&amp;L'!J269</f>
        <v>0</v>
      </c>
      <c r="K320" s="263">
        <f>'DTC EU - P&amp;L'!K269</f>
        <v>0</v>
      </c>
      <c r="L320" s="263">
        <f>'DTC EU - P&amp;L'!L269</f>
        <v>0</v>
      </c>
      <c r="M320" s="263">
        <f>'DTC EU - P&amp;L'!M269</f>
        <v>0</v>
      </c>
      <c r="N320" s="263">
        <f>'DTC EU - P&amp;L'!N269</f>
        <v>0</v>
      </c>
      <c r="O320" s="263">
        <f>'DTC EU - P&amp;L'!O269</f>
        <v>0</v>
      </c>
      <c r="P320" s="263">
        <f>'DTC EU - P&amp;L'!P269</f>
        <v>0</v>
      </c>
      <c r="Q320" s="263">
        <f>'DTC EU - P&amp;L'!Q269</f>
        <v>0</v>
      </c>
      <c r="R320" s="263">
        <f>'DTC EU - P&amp;L'!R269</f>
        <v>0</v>
      </c>
      <c r="S320" s="263">
        <f>'DTC EU - P&amp;L'!S269</f>
        <v>0</v>
      </c>
      <c r="T320" s="263">
        <f>'DTC EU - P&amp;L'!T269</f>
        <v>0</v>
      </c>
      <c r="U320" s="263">
        <f>'DTC EU - P&amp;L'!U269</f>
        <v>0</v>
      </c>
      <c r="V320" s="263">
        <f>'DTC EU - P&amp;L'!V269</f>
        <v>0</v>
      </c>
      <c r="W320" s="263">
        <f>'DTC EU - P&amp;L'!W269</f>
        <v>0</v>
      </c>
      <c r="X320" s="263">
        <f>'DTC EU - P&amp;L'!X269</f>
        <v>0</v>
      </c>
      <c r="Y320" s="263">
        <f>'DTC EU - P&amp;L'!Y269</f>
        <v>0</v>
      </c>
      <c r="Z320" s="263">
        <f>'DTC EU - P&amp;L'!Z269</f>
        <v>0</v>
      </c>
      <c r="AA320" s="263">
        <f>'DTC EU - P&amp;L'!AA269</f>
        <v>0</v>
      </c>
      <c r="AB320" s="263">
        <f>'DTC EU - P&amp;L'!AB269</f>
        <v>0</v>
      </c>
      <c r="AC320" s="263">
        <f>'DTC EU - P&amp;L'!AC269</f>
        <v>0</v>
      </c>
      <c r="AD320" s="263">
        <f>'DTC EU - P&amp;L'!AD269</f>
        <v>0</v>
      </c>
      <c r="AE320" s="263">
        <f>'DTC EU - P&amp;L'!AE269</f>
        <v>0</v>
      </c>
      <c r="AF320" s="263">
        <f>'DTC EU - P&amp;L'!AF269</f>
        <v>0</v>
      </c>
      <c r="AG320" s="172">
        <f t="shared" si="93"/>
        <v>0</v>
      </c>
      <c r="AH320" s="173"/>
    </row>
    <row r="321" outlineLevel="1">
      <c r="A321" s="252" t="s">
        <v>498</v>
      </c>
      <c r="B321" s="263">
        <f>'DTC EU - P&amp;L'!B270</f>
        <v>0</v>
      </c>
      <c r="C321" s="263">
        <f>'DTC EU - P&amp;L'!C270</f>
        <v>0</v>
      </c>
      <c r="D321" s="263">
        <f>'DTC EU - P&amp;L'!D270</f>
        <v>0</v>
      </c>
      <c r="E321" s="263">
        <f>'DTC EU - P&amp;L'!E270</f>
        <v>0</v>
      </c>
      <c r="F321" s="263">
        <f>'DTC EU - P&amp;L'!F270</f>
        <v>0</v>
      </c>
      <c r="G321" s="263">
        <f>'DTC EU - P&amp;L'!G270</f>
        <v>0</v>
      </c>
      <c r="H321" s="263">
        <f>'DTC EU - P&amp;L'!H270</f>
        <v>0</v>
      </c>
      <c r="I321" s="263">
        <f>'DTC EU - P&amp;L'!I270</f>
        <v>0</v>
      </c>
      <c r="J321" s="263">
        <f>'DTC EU - P&amp;L'!J270</f>
        <v>0</v>
      </c>
      <c r="K321" s="263">
        <f>'DTC EU - P&amp;L'!K270</f>
        <v>0</v>
      </c>
      <c r="L321" s="263">
        <f>'DTC EU - P&amp;L'!L270</f>
        <v>0</v>
      </c>
      <c r="M321" s="263">
        <f>'DTC EU - P&amp;L'!M270</f>
        <v>0</v>
      </c>
      <c r="N321" s="263">
        <f>'DTC EU - P&amp;L'!N270</f>
        <v>0</v>
      </c>
      <c r="O321" s="263">
        <f>'DTC EU - P&amp;L'!O270</f>
        <v>0</v>
      </c>
      <c r="P321" s="263">
        <f>'DTC EU - P&amp;L'!P270</f>
        <v>0</v>
      </c>
      <c r="Q321" s="263">
        <f>'DTC EU - P&amp;L'!Q270</f>
        <v>0</v>
      </c>
      <c r="R321" s="263">
        <f>'DTC EU - P&amp;L'!R270</f>
        <v>0</v>
      </c>
      <c r="S321" s="263">
        <f>'DTC EU - P&amp;L'!S270</f>
        <v>0</v>
      </c>
      <c r="T321" s="263">
        <f>'DTC EU - P&amp;L'!T270</f>
        <v>0</v>
      </c>
      <c r="U321" s="263">
        <f>'DTC EU - P&amp;L'!U270</f>
        <v>0</v>
      </c>
      <c r="V321" s="263">
        <f>'DTC EU - P&amp;L'!V270</f>
        <v>0</v>
      </c>
      <c r="W321" s="263">
        <f>'DTC EU - P&amp;L'!W270</f>
        <v>0</v>
      </c>
      <c r="X321" s="263">
        <f>'DTC EU - P&amp;L'!X270</f>
        <v>0</v>
      </c>
      <c r="Y321" s="263">
        <f>'DTC EU - P&amp;L'!Y270</f>
        <v>0</v>
      </c>
      <c r="Z321" s="263">
        <f>'DTC EU - P&amp;L'!Z270</f>
        <v>0</v>
      </c>
      <c r="AA321" s="263">
        <f>'DTC EU - P&amp;L'!AA270</f>
        <v>0</v>
      </c>
      <c r="AB321" s="263">
        <f>'DTC EU - P&amp;L'!AB270</f>
        <v>0</v>
      </c>
      <c r="AC321" s="263">
        <f>'DTC EU - P&amp;L'!AC270</f>
        <v>0</v>
      </c>
      <c r="AD321" s="263">
        <f>'DTC EU - P&amp;L'!AD270</f>
        <v>0</v>
      </c>
      <c r="AE321" s="263">
        <f>'DTC EU - P&amp;L'!AE270</f>
        <v>0</v>
      </c>
      <c r="AF321" s="263">
        <f>'DTC EU - P&amp;L'!AF270</f>
        <v>0</v>
      </c>
      <c r="AG321" s="172">
        <f t="shared" si="93"/>
        <v>0</v>
      </c>
      <c r="AH321" s="173"/>
    </row>
    <row r="322" outlineLevel="1">
      <c r="A322" s="252" t="s">
        <v>338</v>
      </c>
      <c r="B322" s="263">
        <f>'DTC EU - P&amp;L'!B271</f>
        <v>0</v>
      </c>
      <c r="C322" s="263">
        <f>'DTC EU - P&amp;L'!C271</f>
        <v>0</v>
      </c>
      <c r="D322" s="263">
        <f>'DTC EU - P&amp;L'!D271</f>
        <v>0</v>
      </c>
      <c r="E322" s="263">
        <f>'DTC EU - P&amp;L'!E271</f>
        <v>0</v>
      </c>
      <c r="F322" s="263">
        <f>'DTC EU - P&amp;L'!F271</f>
        <v>0</v>
      </c>
      <c r="G322" s="263">
        <f>'DTC EU - P&amp;L'!G271</f>
        <v>0</v>
      </c>
      <c r="H322" s="263">
        <f>'DTC EU - P&amp;L'!H271</f>
        <v>0</v>
      </c>
      <c r="I322" s="263">
        <f>'DTC EU - P&amp;L'!I271</f>
        <v>0</v>
      </c>
      <c r="J322" s="263">
        <f>'DTC EU - P&amp;L'!J271</f>
        <v>0</v>
      </c>
      <c r="K322" s="263">
        <f>'DTC EU - P&amp;L'!K271</f>
        <v>0</v>
      </c>
      <c r="L322" s="263">
        <f>'DTC EU - P&amp;L'!L271</f>
        <v>0</v>
      </c>
      <c r="M322" s="263">
        <f>'DTC EU - P&amp;L'!M271</f>
        <v>0</v>
      </c>
      <c r="N322" s="263">
        <f>'DTC EU - P&amp;L'!N271</f>
        <v>0</v>
      </c>
      <c r="O322" s="263">
        <f>'DTC EU - P&amp;L'!O271</f>
        <v>0</v>
      </c>
      <c r="P322" s="263">
        <f>'DTC EU - P&amp;L'!P271</f>
        <v>0</v>
      </c>
      <c r="Q322" s="263">
        <f>'DTC EU - P&amp;L'!Q271</f>
        <v>0</v>
      </c>
      <c r="R322" s="263">
        <f>'DTC EU - P&amp;L'!R271</f>
        <v>0</v>
      </c>
      <c r="S322" s="263">
        <f>'DTC EU - P&amp;L'!S271</f>
        <v>0</v>
      </c>
      <c r="T322" s="263">
        <f>'DTC EU - P&amp;L'!T271</f>
        <v>0</v>
      </c>
      <c r="U322" s="263">
        <f>'DTC EU - P&amp;L'!U271</f>
        <v>0</v>
      </c>
      <c r="V322" s="263">
        <f>'DTC EU - P&amp;L'!V271</f>
        <v>0</v>
      </c>
      <c r="W322" s="263">
        <f>'DTC EU - P&amp;L'!W271</f>
        <v>0</v>
      </c>
      <c r="X322" s="263">
        <f>'DTC EU - P&amp;L'!X271</f>
        <v>0</v>
      </c>
      <c r="Y322" s="263">
        <f>'DTC EU - P&amp;L'!Y271</f>
        <v>0</v>
      </c>
      <c r="Z322" s="263">
        <f>'DTC EU - P&amp;L'!Z271</f>
        <v>0</v>
      </c>
      <c r="AA322" s="263">
        <f>'DTC EU - P&amp;L'!AA271</f>
        <v>0</v>
      </c>
      <c r="AB322" s="263">
        <f>'DTC EU - P&amp;L'!AB271</f>
        <v>0</v>
      </c>
      <c r="AC322" s="263">
        <f>'DTC EU - P&amp;L'!AC271</f>
        <v>0</v>
      </c>
      <c r="AD322" s="263">
        <f>'DTC EU - P&amp;L'!AD271</f>
        <v>0</v>
      </c>
      <c r="AE322" s="263">
        <f>'DTC EU - P&amp;L'!AE271</f>
        <v>0</v>
      </c>
      <c r="AF322" s="263">
        <f>'DTC EU - P&amp;L'!AF271</f>
        <v>0</v>
      </c>
      <c r="AG322" s="172"/>
      <c r="AH322" s="173"/>
    </row>
    <row r="323" outlineLevel="1">
      <c r="A323" s="252" t="s">
        <v>297</v>
      </c>
      <c r="B323" s="263">
        <f>'DTC EU - P&amp;L'!B272</f>
        <v>0</v>
      </c>
      <c r="C323" s="263">
        <f>'DTC EU - P&amp;L'!C272</f>
        <v>0</v>
      </c>
      <c r="D323" s="263">
        <f>'DTC EU - P&amp;L'!D272</f>
        <v>0</v>
      </c>
      <c r="E323" s="263">
        <f>'DTC EU - P&amp;L'!E272</f>
        <v>0</v>
      </c>
      <c r="F323" s="263">
        <f>'DTC EU - P&amp;L'!F272</f>
        <v>0</v>
      </c>
      <c r="G323" s="263">
        <f>'DTC EU - P&amp;L'!G272</f>
        <v>0</v>
      </c>
      <c r="H323" s="263">
        <f>'DTC EU - P&amp;L'!H272</f>
        <v>0</v>
      </c>
      <c r="I323" s="263">
        <f>'DTC EU - P&amp;L'!I272</f>
        <v>0</v>
      </c>
      <c r="J323" s="263">
        <f>'DTC EU - P&amp;L'!J272</f>
        <v>0</v>
      </c>
      <c r="K323" s="263">
        <f>'DTC EU - P&amp;L'!K272</f>
        <v>0</v>
      </c>
      <c r="L323" s="263">
        <f>'DTC EU - P&amp;L'!L272</f>
        <v>0</v>
      </c>
      <c r="M323" s="263">
        <f>'DTC EU - P&amp;L'!M272</f>
        <v>0</v>
      </c>
      <c r="N323" s="263">
        <f>'DTC EU - P&amp;L'!N272</f>
        <v>0</v>
      </c>
      <c r="O323" s="263">
        <f>'DTC EU - P&amp;L'!O272</f>
        <v>0</v>
      </c>
      <c r="P323" s="263">
        <f>'DTC EU - P&amp;L'!P272</f>
        <v>0</v>
      </c>
      <c r="Q323" s="263">
        <f>'DTC EU - P&amp;L'!Q272</f>
        <v>0</v>
      </c>
      <c r="R323" s="263">
        <f>'DTC EU - P&amp;L'!R272</f>
        <v>0</v>
      </c>
      <c r="S323" s="263">
        <f>'DTC EU - P&amp;L'!S272</f>
        <v>0</v>
      </c>
      <c r="T323" s="263">
        <f>'DTC EU - P&amp;L'!T272</f>
        <v>0</v>
      </c>
      <c r="U323" s="263">
        <f>'DTC EU - P&amp;L'!U272</f>
        <v>0</v>
      </c>
      <c r="V323" s="263">
        <f>'DTC EU - P&amp;L'!V272</f>
        <v>0</v>
      </c>
      <c r="W323" s="263">
        <f>'DTC EU - P&amp;L'!W272</f>
        <v>0</v>
      </c>
      <c r="X323" s="263">
        <f>'DTC EU - P&amp;L'!X272</f>
        <v>0</v>
      </c>
      <c r="Y323" s="263">
        <f>'DTC EU - P&amp;L'!Y272</f>
        <v>0</v>
      </c>
      <c r="Z323" s="263">
        <f>'DTC EU - P&amp;L'!Z272</f>
        <v>0</v>
      </c>
      <c r="AA323" s="263">
        <f>'DTC EU - P&amp;L'!AA272</f>
        <v>0</v>
      </c>
      <c r="AB323" s="263">
        <f>'DTC EU - P&amp;L'!AB272</f>
        <v>0</v>
      </c>
      <c r="AC323" s="263">
        <f>'DTC EU - P&amp;L'!AC272</f>
        <v>0</v>
      </c>
      <c r="AD323" s="263">
        <f>'DTC EU - P&amp;L'!AD272</f>
        <v>0</v>
      </c>
      <c r="AE323" s="263">
        <f>'DTC EU - P&amp;L'!AE272</f>
        <v>0</v>
      </c>
      <c r="AF323" s="263">
        <f>'DTC EU - P&amp;L'!AF272</f>
        <v>0</v>
      </c>
      <c r="AG323" s="172">
        <f t="shared" ref="AG323:AG324" si="95">SUM(B323:AF323)</f>
        <v>0</v>
      </c>
      <c r="AH323" s="173"/>
    </row>
    <row r="324">
      <c r="A324" s="256" t="s">
        <v>298</v>
      </c>
      <c r="B324" s="264">
        <f t="shared" ref="B324:AF324" si="94">SUM(B312:B323)</f>
        <v>29.33</v>
      </c>
      <c r="C324" s="264">
        <f t="shared" si="94"/>
        <v>58.6</v>
      </c>
      <c r="D324" s="264">
        <f t="shared" si="94"/>
        <v>81.03</v>
      </c>
      <c r="E324" s="264">
        <f t="shared" si="94"/>
        <v>45.78</v>
      </c>
      <c r="F324" s="264">
        <f t="shared" si="94"/>
        <v>45.69</v>
      </c>
      <c r="G324" s="264">
        <f t="shared" si="94"/>
        <v>0</v>
      </c>
      <c r="H324" s="264">
        <f t="shared" si="94"/>
        <v>29.15</v>
      </c>
      <c r="I324" s="264">
        <f t="shared" si="94"/>
        <v>198.97</v>
      </c>
      <c r="J324" s="264">
        <f t="shared" si="94"/>
        <v>28.91</v>
      </c>
      <c r="K324" s="264">
        <f t="shared" si="94"/>
        <v>45.32</v>
      </c>
      <c r="L324" s="264">
        <f t="shared" si="94"/>
        <v>176.63</v>
      </c>
      <c r="M324" s="264">
        <f t="shared" si="94"/>
        <v>29.01</v>
      </c>
      <c r="N324" s="264">
        <f t="shared" si="94"/>
        <v>16.2</v>
      </c>
      <c r="O324" s="264">
        <f t="shared" si="94"/>
        <v>164.79</v>
      </c>
      <c r="P324" s="264">
        <f t="shared" si="94"/>
        <v>68.72</v>
      </c>
      <c r="Q324" s="264">
        <f t="shared" si="94"/>
        <v>29.24</v>
      </c>
      <c r="R324" s="264">
        <f t="shared" si="94"/>
        <v>165.56</v>
      </c>
      <c r="S324" s="264">
        <f t="shared" si="94"/>
        <v>132.89</v>
      </c>
      <c r="T324" s="264">
        <f t="shared" si="94"/>
        <v>58.29</v>
      </c>
      <c r="U324" s="264">
        <f t="shared" si="94"/>
        <v>45.41</v>
      </c>
      <c r="V324" s="264">
        <f t="shared" si="94"/>
        <v>164.72</v>
      </c>
      <c r="W324" s="264">
        <f t="shared" si="94"/>
        <v>240.4</v>
      </c>
      <c r="X324" s="264">
        <f t="shared" si="94"/>
        <v>106.9</v>
      </c>
      <c r="Y324" s="264">
        <f t="shared" si="94"/>
        <v>0</v>
      </c>
      <c r="Z324" s="264">
        <f t="shared" si="94"/>
        <v>45.34</v>
      </c>
      <c r="AA324" s="264">
        <f t="shared" si="94"/>
        <v>172.14</v>
      </c>
      <c r="AB324" s="264">
        <f t="shared" si="94"/>
        <v>280.79</v>
      </c>
      <c r="AC324" s="264">
        <f t="shared" si="94"/>
        <v>29.14</v>
      </c>
      <c r="AD324" s="264">
        <f t="shared" si="94"/>
        <v>55.68</v>
      </c>
      <c r="AE324" s="264">
        <f t="shared" si="94"/>
        <v>0</v>
      </c>
      <c r="AF324" s="264">
        <f t="shared" si="94"/>
        <v>212.41</v>
      </c>
      <c r="AG324" s="172">
        <f t="shared" si="95"/>
        <v>2757.04</v>
      </c>
      <c r="AH324" s="173"/>
    </row>
    <row r="325">
      <c r="A325" s="160"/>
      <c r="B325" s="267"/>
      <c r="C325" s="267"/>
      <c r="D325" s="267"/>
      <c r="E325" s="267"/>
      <c r="F325" s="267"/>
      <c r="G325" s="267"/>
      <c r="H325" s="267"/>
      <c r="I325" s="267"/>
      <c r="J325" s="267"/>
      <c r="K325" s="267"/>
      <c r="L325" s="267"/>
      <c r="M325" s="267"/>
      <c r="N325" s="267"/>
      <c r="O325" s="267"/>
      <c r="P325" s="267"/>
      <c r="Q325" s="267"/>
      <c r="R325" s="267"/>
      <c r="S325" s="267"/>
      <c r="T325" s="267"/>
      <c r="U325" s="267"/>
      <c r="V325" s="267"/>
      <c r="W325" s="267"/>
      <c r="X325" s="267"/>
      <c r="Y325" s="267"/>
      <c r="Z325" s="267"/>
      <c r="AA325" s="267"/>
      <c r="AB325" s="267"/>
      <c r="AC325" s="267"/>
      <c r="AD325" s="267"/>
      <c r="AE325" s="267"/>
      <c r="AF325" s="267"/>
      <c r="AG325" s="268"/>
      <c r="AH325" s="27"/>
    </row>
    <row r="326">
      <c r="A326" s="269" t="s">
        <v>499</v>
      </c>
      <c r="B326" s="270"/>
      <c r="C326" s="270"/>
      <c r="D326" s="270"/>
      <c r="E326" s="270"/>
      <c r="F326" s="270"/>
      <c r="G326" s="270"/>
      <c r="H326" s="270"/>
      <c r="I326" s="270"/>
      <c r="J326" s="270"/>
      <c r="K326" s="270"/>
      <c r="L326" s="270"/>
      <c r="M326" s="270"/>
      <c r="N326" s="270"/>
      <c r="O326" s="270"/>
      <c r="P326" s="270"/>
      <c r="Q326" s="270"/>
      <c r="R326" s="270"/>
      <c r="S326" s="270"/>
      <c r="T326" s="270"/>
      <c r="U326" s="270"/>
      <c r="V326" s="270"/>
      <c r="W326" s="270"/>
      <c r="X326" s="270"/>
      <c r="Y326" s="270"/>
      <c r="Z326" s="270"/>
      <c r="AA326" s="270"/>
      <c r="AB326" s="270"/>
      <c r="AC326" s="270"/>
      <c r="AD326" s="270"/>
      <c r="AE326" s="270"/>
      <c r="AF326" s="270"/>
      <c r="AG326" s="268"/>
      <c r="AH326" s="27"/>
    </row>
    <row r="327">
      <c r="A327" s="271" t="s">
        <v>269</v>
      </c>
      <c r="B327" s="272">
        <f>'DTC US&amp;CA - P&amp;L'!B295+'DTC EU - P&amp;L'!O276</f>
        <v>0</v>
      </c>
      <c r="C327" s="272">
        <f>'DTC US&amp;CA - P&amp;L'!C295+'DTC EU - P&amp;L'!P276</f>
        <v>0</v>
      </c>
      <c r="D327" s="272">
        <f>'DTC US&amp;CA - P&amp;L'!D295+'DTC EU - P&amp;L'!Q276</f>
        <v>0</v>
      </c>
      <c r="E327" s="272">
        <f>'DTC US&amp;CA - P&amp;L'!E295+'DTC EU - P&amp;L'!R276</f>
        <v>0</v>
      </c>
      <c r="F327" s="272">
        <f>'DTC US&amp;CA - P&amp;L'!F295+'DTC EU - P&amp;L'!S276</f>
        <v>0</v>
      </c>
      <c r="G327" s="272">
        <f>'DTC US&amp;CA - P&amp;L'!G295+'DTC EU - P&amp;L'!T276</f>
        <v>0</v>
      </c>
      <c r="H327" s="272">
        <f>'DTC US&amp;CA - P&amp;L'!H295+'DTC EU - P&amp;L'!U276</f>
        <v>0</v>
      </c>
      <c r="I327" s="272">
        <f>'DTC US&amp;CA - P&amp;L'!I295+'DTC EU - P&amp;L'!V276</f>
        <v>0</v>
      </c>
      <c r="J327" s="272">
        <f>'DTC US&amp;CA - P&amp;L'!J295+'DTC EU - P&amp;L'!W276</f>
        <v>0</v>
      </c>
      <c r="K327" s="272">
        <f>'DTC US&amp;CA - P&amp;L'!K295+'DTC EU - P&amp;L'!X276</f>
        <v>0</v>
      </c>
      <c r="L327" s="272">
        <f>'DTC US&amp;CA - P&amp;L'!L295+'DTC EU - P&amp;L'!Y276</f>
        <v>0</v>
      </c>
      <c r="M327" s="272">
        <f>'DTC US&amp;CA - P&amp;L'!M295+'DTC EU - P&amp;L'!Z276</f>
        <v>0</v>
      </c>
      <c r="N327" s="272">
        <f>'DTC US&amp;CA - P&amp;L'!N295+'DTC EU - P&amp;L'!AA276</f>
        <v>0</v>
      </c>
      <c r="O327" s="272">
        <f>'DTC US&amp;CA - P&amp;L'!O295+'DTC EU - P&amp;L'!AB276</f>
        <v>0</v>
      </c>
      <c r="P327" s="272">
        <f>'DTC US&amp;CA - P&amp;L'!P295+'DTC EU - P&amp;L'!AC276</f>
        <v>0</v>
      </c>
      <c r="Q327" s="272">
        <f>'DTC US&amp;CA - P&amp;L'!Q295+'DTC EU - P&amp;L'!AD276</f>
        <v>0</v>
      </c>
      <c r="R327" s="272">
        <f>'DTC US&amp;CA - P&amp;L'!R295+'DTC EU - P&amp;L'!AE276</f>
        <v>0</v>
      </c>
      <c r="S327" s="272">
        <f>'DTC US&amp;CA - P&amp;L'!S295+'DTC EU - P&amp;L'!AF276</f>
        <v>0</v>
      </c>
      <c r="T327" s="272">
        <f>'DTC US&amp;CA - P&amp;L'!T295+'DTC EU - P&amp;L'!AG276</f>
        <v>0</v>
      </c>
      <c r="U327" s="272">
        <f>'DTC US&amp;CA - P&amp;L'!U295+'DTC EU - P&amp;L'!AH276</f>
        <v>0</v>
      </c>
      <c r="V327" s="272">
        <f>'DTC US&amp;CA - P&amp;L'!V295+'DTC EU - P&amp;L'!AI276</f>
        <v>0</v>
      </c>
      <c r="W327" s="272">
        <f>'DTC US&amp;CA - P&amp;L'!W295+'DTC EU - P&amp;L'!AJ276</f>
        <v>0</v>
      </c>
      <c r="X327" s="272">
        <f>'DTC US&amp;CA - P&amp;L'!X295+'DTC EU - P&amp;L'!AK276</f>
        <v>0</v>
      </c>
      <c r="Y327" s="272">
        <f>'DTC US&amp;CA - P&amp;L'!Y295+'DTC EU - P&amp;L'!AL276</f>
        <v>0</v>
      </c>
      <c r="Z327" s="272">
        <f>'DTC US&amp;CA - P&amp;L'!Z295+'DTC EU - P&amp;L'!AM276</f>
        <v>0</v>
      </c>
      <c r="AA327" s="272">
        <f>'DTC US&amp;CA - P&amp;L'!AA295+'DTC EU - P&amp;L'!AN276</f>
        <v>0</v>
      </c>
      <c r="AB327" s="272">
        <f>'DTC US&amp;CA - P&amp;L'!AB295+'DTC EU - P&amp;L'!AO276</f>
        <v>0</v>
      </c>
      <c r="AC327" s="272">
        <f>'DTC US&amp;CA - P&amp;L'!AC295+'DTC EU - P&amp;L'!AP276</f>
        <v>0</v>
      </c>
      <c r="AD327" s="272">
        <f>'DTC US&amp;CA - P&amp;L'!AD295+'DTC EU - P&amp;L'!AQ276</f>
        <v>0</v>
      </c>
      <c r="AE327" s="272">
        <f>'DTC US&amp;CA - P&amp;L'!AE295+'DTC EU - P&amp;L'!AR276</f>
        <v>0</v>
      </c>
      <c r="AF327" s="272">
        <f>'DTC US&amp;CA - P&amp;L'!AF295+'DTC EU - P&amp;L'!AS276</f>
        <v>0</v>
      </c>
      <c r="AG327" s="172">
        <f>SUM(B327:AF327)</f>
        <v>0</v>
      </c>
      <c r="AH327" s="173"/>
    </row>
    <row r="328">
      <c r="A328" s="160"/>
      <c r="B328" s="267"/>
      <c r="C328" s="267"/>
      <c r="D328" s="267"/>
      <c r="E328" s="267"/>
      <c r="F328" s="267"/>
      <c r="G328" s="267"/>
      <c r="H328" s="267"/>
      <c r="I328" s="267"/>
      <c r="J328" s="267"/>
      <c r="K328" s="267"/>
      <c r="L328" s="267"/>
      <c r="M328" s="267"/>
      <c r="N328" s="267"/>
      <c r="O328" s="267"/>
      <c r="P328" s="267"/>
      <c r="Q328" s="267"/>
      <c r="R328" s="267"/>
      <c r="S328" s="267"/>
      <c r="T328" s="267"/>
      <c r="U328" s="267"/>
      <c r="V328" s="267"/>
      <c r="W328" s="267"/>
      <c r="X328" s="267"/>
      <c r="Y328" s="267"/>
      <c r="Z328" s="267"/>
      <c r="AA328" s="267"/>
      <c r="AB328" s="267"/>
      <c r="AC328" s="267"/>
      <c r="AD328" s="267"/>
      <c r="AE328" s="267"/>
      <c r="AF328" s="267"/>
      <c r="AG328" s="268"/>
      <c r="AH328" s="27"/>
    </row>
    <row r="329">
      <c r="A329" s="221" t="s">
        <v>500</v>
      </c>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c r="AA329" s="222"/>
      <c r="AB329" s="222"/>
      <c r="AC329" s="222"/>
      <c r="AD329" s="222"/>
      <c r="AE329" s="222"/>
      <c r="AF329" s="222"/>
      <c r="AG329" s="268"/>
      <c r="AH329" s="27"/>
    </row>
    <row r="330">
      <c r="A330" s="273" t="s">
        <v>416</v>
      </c>
      <c r="B330" s="274"/>
      <c r="C330" s="274"/>
      <c r="D330" s="274"/>
      <c r="E330" s="274"/>
      <c r="F330" s="274"/>
      <c r="G330" s="274"/>
      <c r="H330" s="274"/>
      <c r="I330" s="274"/>
      <c r="J330" s="274"/>
      <c r="K330" s="274"/>
      <c r="L330" s="274"/>
      <c r="M330" s="274"/>
      <c r="N330" s="274"/>
      <c r="O330" s="274"/>
      <c r="P330" s="274"/>
      <c r="Q330" s="274"/>
      <c r="R330" s="274"/>
      <c r="S330" s="274"/>
      <c r="T330" s="274"/>
      <c r="U330" s="274"/>
      <c r="V330" s="274"/>
      <c r="W330" s="274"/>
      <c r="X330" s="274"/>
      <c r="Y330" s="274"/>
      <c r="Z330" s="274"/>
      <c r="AA330" s="274"/>
      <c r="AB330" s="274"/>
      <c r="AC330" s="274"/>
      <c r="AD330" s="274"/>
      <c r="AE330" s="274"/>
      <c r="AF330" s="274"/>
      <c r="AG330" s="228"/>
      <c r="AH330" s="229"/>
    </row>
    <row r="331" outlineLevel="1">
      <c r="A331" s="273" t="s">
        <v>501</v>
      </c>
      <c r="B331" s="236">
        <f>'DTC US&amp;CA - P&amp;L'!B299</f>
        <v>2</v>
      </c>
      <c r="C331" s="236">
        <f>'DTC US&amp;CA - P&amp;L'!C299</f>
        <v>0</v>
      </c>
      <c r="D331" s="236">
        <f>'DTC US&amp;CA - P&amp;L'!D299</f>
        <v>0</v>
      </c>
      <c r="E331" s="236">
        <f>'DTC US&amp;CA - P&amp;L'!E299</f>
        <v>0</v>
      </c>
      <c r="F331" s="236">
        <f>'DTC US&amp;CA - P&amp;L'!F299</f>
        <v>0</v>
      </c>
      <c r="G331" s="236">
        <f>'DTC US&amp;CA - P&amp;L'!G299</f>
        <v>0</v>
      </c>
      <c r="H331" s="236">
        <f>'DTC US&amp;CA - P&amp;L'!H299</f>
        <v>0</v>
      </c>
      <c r="I331" s="236">
        <f>'DTC US&amp;CA - P&amp;L'!I299</f>
        <v>0</v>
      </c>
      <c r="J331" s="236">
        <f>'DTC US&amp;CA - P&amp;L'!J299</f>
        <v>0</v>
      </c>
      <c r="K331" s="236">
        <f>'DTC US&amp;CA - P&amp;L'!K299</f>
        <v>0</v>
      </c>
      <c r="L331" s="236">
        <f>'DTC US&amp;CA - P&amp;L'!L299</f>
        <v>0</v>
      </c>
      <c r="M331" s="236">
        <f>'DTC US&amp;CA - P&amp;L'!M299</f>
        <v>0</v>
      </c>
      <c r="N331" s="236">
        <f>'DTC US&amp;CA - P&amp;L'!N299</f>
        <v>0</v>
      </c>
      <c r="O331" s="236">
        <f>'DTC US&amp;CA - P&amp;L'!O299</f>
        <v>0</v>
      </c>
      <c r="P331" s="236">
        <f>'DTC US&amp;CA - P&amp;L'!P299</f>
        <v>0</v>
      </c>
      <c r="Q331" s="236">
        <f>'DTC US&amp;CA - P&amp;L'!Q299</f>
        <v>0</v>
      </c>
      <c r="R331" s="236">
        <f>'DTC US&amp;CA - P&amp;L'!R299</f>
        <v>0</v>
      </c>
      <c r="S331" s="236">
        <f>'DTC US&amp;CA - P&amp;L'!S299</f>
        <v>0</v>
      </c>
      <c r="T331" s="236">
        <f>'DTC US&amp;CA - P&amp;L'!T299</f>
        <v>0</v>
      </c>
      <c r="U331" s="236">
        <f>'DTC US&amp;CA - P&amp;L'!U299</f>
        <v>0</v>
      </c>
      <c r="V331" s="236">
        <f>'DTC US&amp;CA - P&amp;L'!V299</f>
        <v>0</v>
      </c>
      <c r="W331" s="236">
        <f>'DTC US&amp;CA - P&amp;L'!W299</f>
        <v>0</v>
      </c>
      <c r="X331" s="236">
        <f>'DTC US&amp;CA - P&amp;L'!X299</f>
        <v>0</v>
      </c>
      <c r="Y331" s="236">
        <f>'DTC US&amp;CA - P&amp;L'!Y299</f>
        <v>0</v>
      </c>
      <c r="Z331" s="236">
        <f>'DTC US&amp;CA - P&amp;L'!Z299</f>
        <v>0</v>
      </c>
      <c r="AA331" s="236">
        <f>'DTC US&amp;CA - P&amp;L'!AA299</f>
        <v>0</v>
      </c>
      <c r="AB331" s="236">
        <f>'DTC US&amp;CA - P&amp;L'!AB299</f>
        <v>0</v>
      </c>
      <c r="AC331" s="236">
        <f>'DTC US&amp;CA - P&amp;L'!AC299</f>
        <v>0</v>
      </c>
      <c r="AD331" s="236">
        <f>'DTC US&amp;CA - P&amp;L'!AD299</f>
        <v>0</v>
      </c>
      <c r="AE331" s="236">
        <f>'DTC US&amp;CA - P&amp;L'!AE299</f>
        <v>0</v>
      </c>
      <c r="AF331" s="236">
        <f>'DTC US&amp;CA - P&amp;L'!AF299</f>
        <v>0</v>
      </c>
      <c r="AG331" s="275">
        <f t="shared" ref="AG331:AG341" si="96">SUM(B331:AF331)</f>
        <v>2</v>
      </c>
      <c r="AH331" s="276"/>
    </row>
    <row r="332" outlineLevel="1">
      <c r="A332" s="273" t="s">
        <v>502</v>
      </c>
      <c r="B332" s="236">
        <f>'DTC US&amp;CA - P&amp;L'!B300</f>
        <v>0</v>
      </c>
      <c r="C332" s="236">
        <f>'DTC US&amp;CA - P&amp;L'!C300</f>
        <v>0</v>
      </c>
      <c r="D332" s="236">
        <f>'DTC US&amp;CA - P&amp;L'!D300</f>
        <v>0</v>
      </c>
      <c r="E332" s="236">
        <f>'DTC US&amp;CA - P&amp;L'!E300</f>
        <v>0</v>
      </c>
      <c r="F332" s="236">
        <f>'DTC US&amp;CA - P&amp;L'!F300</f>
        <v>0</v>
      </c>
      <c r="G332" s="236">
        <f>'DTC US&amp;CA - P&amp;L'!G300</f>
        <v>0</v>
      </c>
      <c r="H332" s="236">
        <f>'DTC US&amp;CA - P&amp;L'!H300</f>
        <v>0</v>
      </c>
      <c r="I332" s="236">
        <f>'DTC US&amp;CA - P&amp;L'!I300</f>
        <v>0</v>
      </c>
      <c r="J332" s="236">
        <f>'DTC US&amp;CA - P&amp;L'!J300</f>
        <v>0</v>
      </c>
      <c r="K332" s="236">
        <f>'DTC US&amp;CA - P&amp;L'!K300</f>
        <v>0</v>
      </c>
      <c r="L332" s="236">
        <f>'DTC US&amp;CA - P&amp;L'!L300</f>
        <v>0</v>
      </c>
      <c r="M332" s="236">
        <f>'DTC US&amp;CA - P&amp;L'!M300</f>
        <v>0</v>
      </c>
      <c r="N332" s="236">
        <f>'DTC US&amp;CA - P&amp;L'!N300</f>
        <v>0</v>
      </c>
      <c r="O332" s="236">
        <f>'DTC US&amp;CA - P&amp;L'!O300</f>
        <v>0</v>
      </c>
      <c r="P332" s="236">
        <f>'DTC US&amp;CA - P&amp;L'!P300</f>
        <v>0</v>
      </c>
      <c r="Q332" s="236">
        <f>'DTC US&amp;CA - P&amp;L'!Q300</f>
        <v>0</v>
      </c>
      <c r="R332" s="236">
        <f>'DTC US&amp;CA - P&amp;L'!R300</f>
        <v>0</v>
      </c>
      <c r="S332" s="236">
        <f>'DTC US&amp;CA - P&amp;L'!S300</f>
        <v>0</v>
      </c>
      <c r="T332" s="236">
        <f>'DTC US&amp;CA - P&amp;L'!T300</f>
        <v>0</v>
      </c>
      <c r="U332" s="236">
        <f>'DTC US&amp;CA - P&amp;L'!U300</f>
        <v>0</v>
      </c>
      <c r="V332" s="236">
        <f>'DTC US&amp;CA - P&amp;L'!V300</f>
        <v>0</v>
      </c>
      <c r="W332" s="236">
        <f>'DTC US&amp;CA - P&amp;L'!W300</f>
        <v>0</v>
      </c>
      <c r="X332" s="236">
        <f>'DTC US&amp;CA - P&amp;L'!X300</f>
        <v>0</v>
      </c>
      <c r="Y332" s="236">
        <f>'DTC US&amp;CA - P&amp;L'!Y300</f>
        <v>0</v>
      </c>
      <c r="Z332" s="236">
        <f>'DTC US&amp;CA - P&amp;L'!Z300</f>
        <v>0</v>
      </c>
      <c r="AA332" s="236">
        <f>'DTC US&amp;CA - P&amp;L'!AA300</f>
        <v>0</v>
      </c>
      <c r="AB332" s="236">
        <f>'DTC US&amp;CA - P&amp;L'!AB300</f>
        <v>0</v>
      </c>
      <c r="AC332" s="236">
        <f>'DTC US&amp;CA - P&amp;L'!AC300</f>
        <v>0</v>
      </c>
      <c r="AD332" s="236">
        <f>'DTC US&amp;CA - P&amp;L'!AD300</f>
        <v>0</v>
      </c>
      <c r="AE332" s="236">
        <f>'DTC US&amp;CA - P&amp;L'!AE300</f>
        <v>0</v>
      </c>
      <c r="AF332" s="236">
        <f>'DTC US&amp;CA - P&amp;L'!AF300</f>
        <v>0</v>
      </c>
      <c r="AG332" s="275">
        <f t="shared" si="96"/>
        <v>0</v>
      </c>
      <c r="AH332" s="276"/>
    </row>
    <row r="333" outlineLevel="1">
      <c r="A333" s="273" t="s">
        <v>503</v>
      </c>
      <c r="B333" s="236">
        <f>'DTC US&amp;CA - P&amp;L'!B301</f>
        <v>0</v>
      </c>
      <c r="C333" s="236">
        <f>'DTC US&amp;CA - P&amp;L'!C301</f>
        <v>0</v>
      </c>
      <c r="D333" s="236">
        <f>'DTC US&amp;CA - P&amp;L'!D301</f>
        <v>0</v>
      </c>
      <c r="E333" s="236">
        <f>'DTC US&amp;CA - P&amp;L'!E301</f>
        <v>0</v>
      </c>
      <c r="F333" s="236">
        <f>'DTC US&amp;CA - P&amp;L'!F301</f>
        <v>0</v>
      </c>
      <c r="G333" s="236">
        <f>'DTC US&amp;CA - P&amp;L'!G301</f>
        <v>0</v>
      </c>
      <c r="H333" s="236">
        <f>'DTC US&amp;CA - P&amp;L'!H301</f>
        <v>0</v>
      </c>
      <c r="I333" s="236">
        <f>'DTC US&amp;CA - P&amp;L'!I301</f>
        <v>0</v>
      </c>
      <c r="J333" s="236">
        <f>'DTC US&amp;CA - P&amp;L'!J301</f>
        <v>0</v>
      </c>
      <c r="K333" s="236">
        <f>'DTC US&amp;CA - P&amp;L'!K301</f>
        <v>0</v>
      </c>
      <c r="L333" s="236">
        <f>'DTC US&amp;CA - P&amp;L'!L301</f>
        <v>0</v>
      </c>
      <c r="M333" s="236">
        <f>'DTC US&amp;CA - P&amp;L'!M301</f>
        <v>0</v>
      </c>
      <c r="N333" s="236">
        <f>'DTC US&amp;CA - P&amp;L'!N301</f>
        <v>0</v>
      </c>
      <c r="O333" s="236">
        <f>'DTC US&amp;CA - P&amp;L'!O301</f>
        <v>0</v>
      </c>
      <c r="P333" s="236">
        <f>'DTC US&amp;CA - P&amp;L'!P301</f>
        <v>0</v>
      </c>
      <c r="Q333" s="236">
        <f>'DTC US&amp;CA - P&amp;L'!Q301</f>
        <v>0</v>
      </c>
      <c r="R333" s="236">
        <f>'DTC US&amp;CA - P&amp;L'!R301</f>
        <v>0</v>
      </c>
      <c r="S333" s="236">
        <f>'DTC US&amp;CA - P&amp;L'!S301</f>
        <v>0</v>
      </c>
      <c r="T333" s="236">
        <f>'DTC US&amp;CA - P&amp;L'!T301</f>
        <v>0</v>
      </c>
      <c r="U333" s="236">
        <f>'DTC US&amp;CA - P&amp;L'!U301</f>
        <v>0</v>
      </c>
      <c r="V333" s="236">
        <f>'DTC US&amp;CA - P&amp;L'!V301</f>
        <v>0</v>
      </c>
      <c r="W333" s="236">
        <f>'DTC US&amp;CA - P&amp;L'!W301</f>
        <v>0</v>
      </c>
      <c r="X333" s="236">
        <f>'DTC US&amp;CA - P&amp;L'!X301</f>
        <v>0</v>
      </c>
      <c r="Y333" s="236">
        <f>'DTC US&amp;CA - P&amp;L'!Y301</f>
        <v>0</v>
      </c>
      <c r="Z333" s="236">
        <f>'DTC US&amp;CA - P&amp;L'!Z301</f>
        <v>0</v>
      </c>
      <c r="AA333" s="236">
        <f>'DTC US&amp;CA - P&amp;L'!AA301</f>
        <v>0</v>
      </c>
      <c r="AB333" s="236">
        <f>'DTC US&amp;CA - P&amp;L'!AB301</f>
        <v>0</v>
      </c>
      <c r="AC333" s="236">
        <f>'DTC US&amp;CA - P&amp;L'!AC301</f>
        <v>0</v>
      </c>
      <c r="AD333" s="236">
        <f>'DTC US&amp;CA - P&amp;L'!AD301</f>
        <v>0</v>
      </c>
      <c r="AE333" s="236">
        <f>'DTC US&amp;CA - P&amp;L'!AE301</f>
        <v>0</v>
      </c>
      <c r="AF333" s="236">
        <f>'DTC US&amp;CA - P&amp;L'!AF301</f>
        <v>0</v>
      </c>
      <c r="AG333" s="275">
        <f t="shared" si="96"/>
        <v>0</v>
      </c>
      <c r="AH333" s="276"/>
    </row>
    <row r="334" outlineLevel="1">
      <c r="A334" s="273" t="s">
        <v>504</v>
      </c>
      <c r="B334" s="236">
        <f>'DTC US&amp;CA - P&amp;L'!B302</f>
        <v>0</v>
      </c>
      <c r="C334" s="236">
        <f>'DTC US&amp;CA - P&amp;L'!C302</f>
        <v>0</v>
      </c>
      <c r="D334" s="236">
        <f>'DTC US&amp;CA - P&amp;L'!D302</f>
        <v>0</v>
      </c>
      <c r="E334" s="236">
        <f>'DTC US&amp;CA - P&amp;L'!E302</f>
        <v>0</v>
      </c>
      <c r="F334" s="236">
        <f>'DTC US&amp;CA - P&amp;L'!F302</f>
        <v>0</v>
      </c>
      <c r="G334" s="236">
        <f>'DTC US&amp;CA - P&amp;L'!G302</f>
        <v>0</v>
      </c>
      <c r="H334" s="236">
        <f>'DTC US&amp;CA - P&amp;L'!H302</f>
        <v>0</v>
      </c>
      <c r="I334" s="236">
        <f>'DTC US&amp;CA - P&amp;L'!I302</f>
        <v>0</v>
      </c>
      <c r="J334" s="236">
        <f>'DTC US&amp;CA - P&amp;L'!J302</f>
        <v>0</v>
      </c>
      <c r="K334" s="236">
        <f>'DTC US&amp;CA - P&amp;L'!K302</f>
        <v>0</v>
      </c>
      <c r="L334" s="236">
        <f>'DTC US&amp;CA - P&amp;L'!L302</f>
        <v>0</v>
      </c>
      <c r="M334" s="236">
        <f>'DTC US&amp;CA - P&amp;L'!M302</f>
        <v>0</v>
      </c>
      <c r="N334" s="236">
        <f>'DTC US&amp;CA - P&amp;L'!N302</f>
        <v>0</v>
      </c>
      <c r="O334" s="236">
        <f>'DTC US&amp;CA - P&amp;L'!O302</f>
        <v>0</v>
      </c>
      <c r="P334" s="236">
        <f>'DTC US&amp;CA - P&amp;L'!P302</f>
        <v>0</v>
      </c>
      <c r="Q334" s="236">
        <f>'DTC US&amp;CA - P&amp;L'!Q302</f>
        <v>0</v>
      </c>
      <c r="R334" s="236">
        <f>'DTC US&amp;CA - P&amp;L'!R302</f>
        <v>0</v>
      </c>
      <c r="S334" s="236">
        <f>'DTC US&amp;CA - P&amp;L'!S302</f>
        <v>0</v>
      </c>
      <c r="T334" s="236">
        <f>'DTC US&amp;CA - P&amp;L'!T302</f>
        <v>0</v>
      </c>
      <c r="U334" s="236">
        <f>'DTC US&amp;CA - P&amp;L'!U302</f>
        <v>0</v>
      </c>
      <c r="V334" s="236">
        <f>'DTC US&amp;CA - P&amp;L'!V302</f>
        <v>0</v>
      </c>
      <c r="W334" s="236">
        <f>'DTC US&amp;CA - P&amp;L'!W302</f>
        <v>0</v>
      </c>
      <c r="X334" s="236">
        <f>'DTC US&amp;CA - P&amp;L'!X302</f>
        <v>0</v>
      </c>
      <c r="Y334" s="236">
        <f>'DTC US&amp;CA - P&amp;L'!Y302</f>
        <v>0</v>
      </c>
      <c r="Z334" s="236">
        <f>'DTC US&amp;CA - P&amp;L'!Z302</f>
        <v>0</v>
      </c>
      <c r="AA334" s="236">
        <f>'DTC US&amp;CA - P&amp;L'!AA302</f>
        <v>0</v>
      </c>
      <c r="AB334" s="236">
        <f>'DTC US&amp;CA - P&amp;L'!AB302</f>
        <v>0</v>
      </c>
      <c r="AC334" s="236">
        <f>'DTC US&amp;CA - P&amp;L'!AC302</f>
        <v>0</v>
      </c>
      <c r="AD334" s="236">
        <f>'DTC US&amp;CA - P&amp;L'!AD302</f>
        <v>0</v>
      </c>
      <c r="AE334" s="236">
        <f>'DTC US&amp;CA - P&amp;L'!AE302</f>
        <v>0</v>
      </c>
      <c r="AF334" s="236">
        <f>'DTC US&amp;CA - P&amp;L'!AF302</f>
        <v>0</v>
      </c>
      <c r="AG334" s="275">
        <f t="shared" si="96"/>
        <v>0</v>
      </c>
      <c r="AH334" s="276"/>
    </row>
    <row r="335" outlineLevel="1">
      <c r="A335" s="277" t="s">
        <v>505</v>
      </c>
      <c r="B335" s="236">
        <f>'DTC US&amp;CA - P&amp;L'!B303</f>
        <v>0</v>
      </c>
      <c r="C335" s="236">
        <f>'DTC US&amp;CA - P&amp;L'!C303</f>
        <v>0</v>
      </c>
      <c r="D335" s="236">
        <f>'DTC US&amp;CA - P&amp;L'!D303</f>
        <v>0</v>
      </c>
      <c r="E335" s="236">
        <f>'DTC US&amp;CA - P&amp;L'!E303</f>
        <v>0</v>
      </c>
      <c r="F335" s="236">
        <f>'DTC US&amp;CA - P&amp;L'!F303</f>
        <v>0</v>
      </c>
      <c r="G335" s="236">
        <f>'DTC US&amp;CA - P&amp;L'!G303</f>
        <v>0</v>
      </c>
      <c r="H335" s="236">
        <f>'DTC US&amp;CA - P&amp;L'!H303</f>
        <v>0</v>
      </c>
      <c r="I335" s="236">
        <f>'DTC US&amp;CA - P&amp;L'!I303</f>
        <v>0</v>
      </c>
      <c r="J335" s="236">
        <f>'DTC US&amp;CA - P&amp;L'!J303</f>
        <v>0</v>
      </c>
      <c r="K335" s="236">
        <f>'DTC US&amp;CA - P&amp;L'!K303</f>
        <v>0</v>
      </c>
      <c r="L335" s="236">
        <f>'DTC US&amp;CA - P&amp;L'!L303</f>
        <v>0</v>
      </c>
      <c r="M335" s="236">
        <f>'DTC US&amp;CA - P&amp;L'!M303</f>
        <v>0</v>
      </c>
      <c r="N335" s="236">
        <f>'DTC US&amp;CA - P&amp;L'!N303</f>
        <v>0</v>
      </c>
      <c r="O335" s="236">
        <f>'DTC US&amp;CA - P&amp;L'!O303</f>
        <v>2</v>
      </c>
      <c r="P335" s="236">
        <f>'DTC US&amp;CA - P&amp;L'!P303</f>
        <v>0</v>
      </c>
      <c r="Q335" s="236">
        <f>'DTC US&amp;CA - P&amp;L'!Q303</f>
        <v>0</v>
      </c>
      <c r="R335" s="236">
        <f>'DTC US&amp;CA - P&amp;L'!R303</f>
        <v>0</v>
      </c>
      <c r="S335" s="236">
        <f>'DTC US&amp;CA - P&amp;L'!S303</f>
        <v>0</v>
      </c>
      <c r="T335" s="236">
        <f>'DTC US&amp;CA - P&amp;L'!T303</f>
        <v>0</v>
      </c>
      <c r="U335" s="236">
        <f>'DTC US&amp;CA - P&amp;L'!U303</f>
        <v>0</v>
      </c>
      <c r="V335" s="236">
        <f>'DTC US&amp;CA - P&amp;L'!V303</f>
        <v>0</v>
      </c>
      <c r="W335" s="236">
        <f>'DTC US&amp;CA - P&amp;L'!W303</f>
        <v>0</v>
      </c>
      <c r="X335" s="236">
        <f>'DTC US&amp;CA - P&amp;L'!X303</f>
        <v>1</v>
      </c>
      <c r="Y335" s="236">
        <f>'DTC US&amp;CA - P&amp;L'!Y303</f>
        <v>0</v>
      </c>
      <c r="Z335" s="236">
        <f>'DTC US&amp;CA - P&amp;L'!Z303</f>
        <v>0</v>
      </c>
      <c r="AA335" s="236">
        <f>'DTC US&amp;CA - P&amp;L'!AA303</f>
        <v>0</v>
      </c>
      <c r="AB335" s="236">
        <f>'DTC US&amp;CA - P&amp;L'!AB303</f>
        <v>0</v>
      </c>
      <c r="AC335" s="236">
        <f>'DTC US&amp;CA - P&amp;L'!AC303</f>
        <v>0</v>
      </c>
      <c r="AD335" s="236">
        <f>'DTC US&amp;CA - P&amp;L'!AD303</f>
        <v>0</v>
      </c>
      <c r="AE335" s="236">
        <f>'DTC US&amp;CA - P&amp;L'!AE303</f>
        <v>0</v>
      </c>
      <c r="AF335" s="236">
        <f>'DTC US&amp;CA - P&amp;L'!AF303</f>
        <v>0</v>
      </c>
      <c r="AG335" s="275">
        <f t="shared" si="96"/>
        <v>3</v>
      </c>
      <c r="AH335" s="276"/>
    </row>
    <row r="336" outlineLevel="1">
      <c r="A336" s="277" t="s">
        <v>506</v>
      </c>
      <c r="B336" s="236">
        <f>'DTC US&amp;CA - P&amp;L'!B304</f>
        <v>0</v>
      </c>
      <c r="C336" s="236">
        <f>'DTC US&amp;CA - P&amp;L'!C304</f>
        <v>0</v>
      </c>
      <c r="D336" s="236">
        <f>'DTC US&amp;CA - P&amp;L'!D304</f>
        <v>0</v>
      </c>
      <c r="E336" s="236">
        <f>'DTC US&amp;CA - P&amp;L'!E304</f>
        <v>0</v>
      </c>
      <c r="F336" s="236">
        <f>'DTC US&amp;CA - P&amp;L'!F304</f>
        <v>0</v>
      </c>
      <c r="G336" s="236">
        <f>'DTC US&amp;CA - P&amp;L'!G304</f>
        <v>0</v>
      </c>
      <c r="H336" s="236">
        <f>'DTC US&amp;CA - P&amp;L'!H304</f>
        <v>1</v>
      </c>
      <c r="I336" s="236">
        <f>'DTC US&amp;CA - P&amp;L'!I304</f>
        <v>0</v>
      </c>
      <c r="J336" s="236">
        <f>'DTC US&amp;CA - P&amp;L'!J304</f>
        <v>0</v>
      </c>
      <c r="K336" s="236">
        <f>'DTC US&amp;CA - P&amp;L'!K304</f>
        <v>0</v>
      </c>
      <c r="L336" s="236">
        <f>'DTC US&amp;CA - P&amp;L'!L304</f>
        <v>0</v>
      </c>
      <c r="M336" s="236">
        <f>'DTC US&amp;CA - P&amp;L'!M304</f>
        <v>0</v>
      </c>
      <c r="N336" s="236">
        <f>'DTC US&amp;CA - P&amp;L'!N304</f>
        <v>0</v>
      </c>
      <c r="O336" s="236">
        <f>'DTC US&amp;CA - P&amp;L'!O304</f>
        <v>0</v>
      </c>
      <c r="P336" s="236">
        <f>'DTC US&amp;CA - P&amp;L'!P304</f>
        <v>0</v>
      </c>
      <c r="Q336" s="236">
        <f>'DTC US&amp;CA - P&amp;L'!Q304</f>
        <v>0</v>
      </c>
      <c r="R336" s="236">
        <f>'DTC US&amp;CA - P&amp;L'!R304</f>
        <v>0</v>
      </c>
      <c r="S336" s="236">
        <f>'DTC US&amp;CA - P&amp;L'!S304</f>
        <v>0</v>
      </c>
      <c r="T336" s="236">
        <f>'DTC US&amp;CA - P&amp;L'!T304</f>
        <v>0</v>
      </c>
      <c r="U336" s="236">
        <f>'DTC US&amp;CA - P&amp;L'!U304</f>
        <v>0</v>
      </c>
      <c r="V336" s="236">
        <f>'DTC US&amp;CA - P&amp;L'!V304</f>
        <v>0</v>
      </c>
      <c r="W336" s="236">
        <f>'DTC US&amp;CA - P&amp;L'!W304</f>
        <v>0</v>
      </c>
      <c r="X336" s="236">
        <f>'DTC US&amp;CA - P&amp;L'!X304</f>
        <v>0</v>
      </c>
      <c r="Y336" s="236">
        <f>'DTC US&amp;CA - P&amp;L'!Y304</f>
        <v>0</v>
      </c>
      <c r="Z336" s="236">
        <f>'DTC US&amp;CA - P&amp;L'!Z304</f>
        <v>0</v>
      </c>
      <c r="AA336" s="236">
        <f>'DTC US&amp;CA - P&amp;L'!AA304</f>
        <v>0</v>
      </c>
      <c r="AB336" s="236">
        <f>'DTC US&amp;CA - P&amp;L'!AB304</f>
        <v>0</v>
      </c>
      <c r="AC336" s="236">
        <f>'DTC US&amp;CA - P&amp;L'!AC304</f>
        <v>0</v>
      </c>
      <c r="AD336" s="236">
        <f>'DTC US&amp;CA - P&amp;L'!AD304</f>
        <v>0</v>
      </c>
      <c r="AE336" s="236">
        <f>'DTC US&amp;CA - P&amp;L'!AE304</f>
        <v>0</v>
      </c>
      <c r="AF336" s="236">
        <f>'DTC US&amp;CA - P&amp;L'!AF304</f>
        <v>0</v>
      </c>
      <c r="AG336" s="275">
        <f t="shared" si="96"/>
        <v>1</v>
      </c>
      <c r="AH336" s="276"/>
    </row>
    <row r="337" outlineLevel="1">
      <c r="A337" s="273" t="s">
        <v>507</v>
      </c>
      <c r="B337" s="236">
        <f>'DTC US&amp;CA - P&amp;L'!B305</f>
        <v>0</v>
      </c>
      <c r="C337" s="236">
        <f>'DTC US&amp;CA - P&amp;L'!C305</f>
        <v>0</v>
      </c>
      <c r="D337" s="236">
        <f>'DTC US&amp;CA - P&amp;L'!D305</f>
        <v>1</v>
      </c>
      <c r="E337" s="236">
        <f>'DTC US&amp;CA - P&amp;L'!E305</f>
        <v>0</v>
      </c>
      <c r="F337" s="236">
        <f>'DTC US&amp;CA - P&amp;L'!F305</f>
        <v>0</v>
      </c>
      <c r="G337" s="236">
        <f>'DTC US&amp;CA - P&amp;L'!G305</f>
        <v>0</v>
      </c>
      <c r="H337" s="236">
        <f>'DTC US&amp;CA - P&amp;L'!H305</f>
        <v>0</v>
      </c>
      <c r="I337" s="236">
        <f>'DTC US&amp;CA - P&amp;L'!I305</f>
        <v>1</v>
      </c>
      <c r="J337" s="236">
        <f>'DTC US&amp;CA - P&amp;L'!J305</f>
        <v>0</v>
      </c>
      <c r="K337" s="236">
        <f>'DTC US&amp;CA - P&amp;L'!K305</f>
        <v>1</v>
      </c>
      <c r="L337" s="236">
        <f>'DTC US&amp;CA - P&amp;L'!L305</f>
        <v>0</v>
      </c>
      <c r="M337" s="236">
        <f>'DTC US&amp;CA - P&amp;L'!M305</f>
        <v>0</v>
      </c>
      <c r="N337" s="236">
        <f>'DTC US&amp;CA - P&amp;L'!N305</f>
        <v>0</v>
      </c>
      <c r="O337" s="236">
        <f>'DTC US&amp;CA - P&amp;L'!O305</f>
        <v>0</v>
      </c>
      <c r="P337" s="236">
        <f>'DTC US&amp;CA - P&amp;L'!P305</f>
        <v>0</v>
      </c>
      <c r="Q337" s="236">
        <f>'DTC US&amp;CA - P&amp;L'!Q305</f>
        <v>0</v>
      </c>
      <c r="R337" s="236">
        <f>'DTC US&amp;CA - P&amp;L'!R305</f>
        <v>0</v>
      </c>
      <c r="S337" s="236">
        <f>'DTC US&amp;CA - P&amp;L'!S305</f>
        <v>0</v>
      </c>
      <c r="T337" s="236">
        <f>'DTC US&amp;CA - P&amp;L'!T305</f>
        <v>0</v>
      </c>
      <c r="U337" s="236">
        <f>'DTC US&amp;CA - P&amp;L'!U305</f>
        <v>0</v>
      </c>
      <c r="V337" s="236">
        <f>'DTC US&amp;CA - P&amp;L'!V305</f>
        <v>0</v>
      </c>
      <c r="W337" s="236">
        <f>'DTC US&amp;CA - P&amp;L'!W305</f>
        <v>0</v>
      </c>
      <c r="X337" s="236">
        <f>'DTC US&amp;CA - P&amp;L'!X305</f>
        <v>0</v>
      </c>
      <c r="Y337" s="236">
        <f>'DTC US&amp;CA - P&amp;L'!Y305</f>
        <v>0</v>
      </c>
      <c r="Z337" s="236">
        <f>'DTC US&amp;CA - P&amp;L'!Z305</f>
        <v>1</v>
      </c>
      <c r="AA337" s="236">
        <f>'DTC US&amp;CA - P&amp;L'!AA305</f>
        <v>0</v>
      </c>
      <c r="AB337" s="236">
        <f>'DTC US&amp;CA - P&amp;L'!AB305</f>
        <v>0</v>
      </c>
      <c r="AC337" s="236">
        <f>'DTC US&amp;CA - P&amp;L'!AC305</f>
        <v>0</v>
      </c>
      <c r="AD337" s="236">
        <f>'DTC US&amp;CA - P&amp;L'!AD305</f>
        <v>0</v>
      </c>
      <c r="AE337" s="236">
        <f>'DTC US&amp;CA - P&amp;L'!AE305</f>
        <v>0</v>
      </c>
      <c r="AF337" s="236">
        <f>'DTC US&amp;CA - P&amp;L'!AF305</f>
        <v>1</v>
      </c>
      <c r="AG337" s="275">
        <f t="shared" si="96"/>
        <v>5</v>
      </c>
      <c r="AH337" s="276"/>
    </row>
    <row r="338" outlineLevel="1">
      <c r="A338" s="273" t="s">
        <v>508</v>
      </c>
      <c r="B338" s="236">
        <f>'DTC US&amp;CA - P&amp;L'!B306</f>
        <v>0</v>
      </c>
      <c r="C338" s="236">
        <f>'DTC US&amp;CA - P&amp;L'!C306</f>
        <v>0</v>
      </c>
      <c r="D338" s="236">
        <f>'DTC US&amp;CA - P&amp;L'!D306</f>
        <v>0</v>
      </c>
      <c r="E338" s="236">
        <f>'DTC US&amp;CA - P&amp;L'!E306</f>
        <v>0</v>
      </c>
      <c r="F338" s="236">
        <f>'DTC US&amp;CA - P&amp;L'!F306</f>
        <v>0</v>
      </c>
      <c r="G338" s="236">
        <f>'DTC US&amp;CA - P&amp;L'!G306</f>
        <v>0</v>
      </c>
      <c r="H338" s="236">
        <f>'DTC US&amp;CA - P&amp;L'!H306</f>
        <v>0</v>
      </c>
      <c r="I338" s="236">
        <f>'DTC US&amp;CA - P&amp;L'!I306</f>
        <v>0</v>
      </c>
      <c r="J338" s="236">
        <f>'DTC US&amp;CA - P&amp;L'!J306</f>
        <v>0</v>
      </c>
      <c r="K338" s="236">
        <f>'DTC US&amp;CA - P&amp;L'!K306</f>
        <v>0</v>
      </c>
      <c r="L338" s="236">
        <f>'DTC US&amp;CA - P&amp;L'!L306</f>
        <v>0</v>
      </c>
      <c r="M338" s="236">
        <f>'DTC US&amp;CA - P&amp;L'!M306</f>
        <v>0</v>
      </c>
      <c r="N338" s="236">
        <f>'DTC US&amp;CA - P&amp;L'!N306</f>
        <v>0</v>
      </c>
      <c r="O338" s="236">
        <f>'DTC US&amp;CA - P&amp;L'!O306</f>
        <v>0</v>
      </c>
      <c r="P338" s="236">
        <f>'DTC US&amp;CA - P&amp;L'!P306</f>
        <v>0</v>
      </c>
      <c r="Q338" s="236">
        <f>'DTC US&amp;CA - P&amp;L'!Q306</f>
        <v>0</v>
      </c>
      <c r="R338" s="236">
        <f>'DTC US&amp;CA - P&amp;L'!R306</f>
        <v>0</v>
      </c>
      <c r="S338" s="236">
        <f>'DTC US&amp;CA - P&amp;L'!S306</f>
        <v>0</v>
      </c>
      <c r="T338" s="236">
        <f>'DTC US&amp;CA - P&amp;L'!T306</f>
        <v>0</v>
      </c>
      <c r="U338" s="236">
        <f>'DTC US&amp;CA - P&amp;L'!U306</f>
        <v>0</v>
      </c>
      <c r="V338" s="236">
        <f>'DTC US&amp;CA - P&amp;L'!V306</f>
        <v>0</v>
      </c>
      <c r="W338" s="236">
        <f>'DTC US&amp;CA - P&amp;L'!W306</f>
        <v>0</v>
      </c>
      <c r="X338" s="236">
        <f>'DTC US&amp;CA - P&amp;L'!X306</f>
        <v>0</v>
      </c>
      <c r="Y338" s="236">
        <f>'DTC US&amp;CA - P&amp;L'!Y306</f>
        <v>0</v>
      </c>
      <c r="Z338" s="236">
        <f>'DTC US&amp;CA - P&amp;L'!Z306</f>
        <v>0</v>
      </c>
      <c r="AA338" s="236">
        <f>'DTC US&amp;CA - P&amp;L'!AA306</f>
        <v>0</v>
      </c>
      <c r="AB338" s="236">
        <f>'DTC US&amp;CA - P&amp;L'!AB306</f>
        <v>0</v>
      </c>
      <c r="AC338" s="236">
        <f>'DTC US&amp;CA - P&amp;L'!AC306</f>
        <v>0</v>
      </c>
      <c r="AD338" s="236">
        <f>'DTC US&amp;CA - P&amp;L'!AD306</f>
        <v>0</v>
      </c>
      <c r="AE338" s="236">
        <f>'DTC US&amp;CA - P&amp;L'!AE306</f>
        <v>0</v>
      </c>
      <c r="AF338" s="236">
        <f>'DTC US&amp;CA - P&amp;L'!AF306</f>
        <v>0</v>
      </c>
      <c r="AG338" s="275">
        <f t="shared" si="96"/>
        <v>0</v>
      </c>
      <c r="AH338" s="276"/>
    </row>
    <row r="339" outlineLevel="1">
      <c r="A339" s="273" t="s">
        <v>509</v>
      </c>
      <c r="B339" s="236">
        <f>'DTC US&amp;CA - P&amp;L'!B307</f>
        <v>0</v>
      </c>
      <c r="C339" s="236">
        <f>'DTC US&amp;CA - P&amp;L'!C307</f>
        <v>1</v>
      </c>
      <c r="D339" s="236">
        <f>'DTC US&amp;CA - P&amp;L'!D307</f>
        <v>0</v>
      </c>
      <c r="E339" s="236">
        <f>'DTC US&amp;CA - P&amp;L'!E307</f>
        <v>0</v>
      </c>
      <c r="F339" s="236">
        <f>'DTC US&amp;CA - P&amp;L'!F307</f>
        <v>0</v>
      </c>
      <c r="G339" s="236">
        <f>'DTC US&amp;CA - P&amp;L'!G307</f>
        <v>2</v>
      </c>
      <c r="H339" s="236">
        <f>'DTC US&amp;CA - P&amp;L'!H307</f>
        <v>2</v>
      </c>
      <c r="I339" s="236">
        <f>'DTC US&amp;CA - P&amp;L'!I307</f>
        <v>1</v>
      </c>
      <c r="J339" s="236">
        <f>'DTC US&amp;CA - P&amp;L'!J307</f>
        <v>1</v>
      </c>
      <c r="K339" s="236">
        <f>'DTC US&amp;CA - P&amp;L'!K307</f>
        <v>0</v>
      </c>
      <c r="L339" s="236">
        <f>'DTC US&amp;CA - P&amp;L'!L307</f>
        <v>1</v>
      </c>
      <c r="M339" s="236">
        <f>'DTC US&amp;CA - P&amp;L'!M307</f>
        <v>0</v>
      </c>
      <c r="N339" s="236">
        <f>'DTC US&amp;CA - P&amp;L'!N307</f>
        <v>0</v>
      </c>
      <c r="O339" s="236">
        <f>'DTC US&amp;CA - P&amp;L'!O307</f>
        <v>0</v>
      </c>
      <c r="P339" s="236">
        <f>'DTC US&amp;CA - P&amp;L'!P307</f>
        <v>0</v>
      </c>
      <c r="Q339" s="236">
        <f>'DTC US&amp;CA - P&amp;L'!Q307</f>
        <v>0</v>
      </c>
      <c r="R339" s="236">
        <f>'DTC US&amp;CA - P&amp;L'!R307</f>
        <v>0</v>
      </c>
      <c r="S339" s="236">
        <f>'DTC US&amp;CA - P&amp;L'!S307</f>
        <v>1</v>
      </c>
      <c r="T339" s="236">
        <f>'DTC US&amp;CA - P&amp;L'!T307</f>
        <v>0</v>
      </c>
      <c r="U339" s="236">
        <f>'DTC US&amp;CA - P&amp;L'!U307</f>
        <v>0</v>
      </c>
      <c r="V339" s="236">
        <f>'DTC US&amp;CA - P&amp;L'!V307</f>
        <v>0</v>
      </c>
      <c r="W339" s="236">
        <f>'DTC US&amp;CA - P&amp;L'!W307</f>
        <v>1</v>
      </c>
      <c r="X339" s="236">
        <f>'DTC US&amp;CA - P&amp;L'!X307</f>
        <v>1</v>
      </c>
      <c r="Y339" s="236">
        <f>'DTC US&amp;CA - P&amp;L'!Y307</f>
        <v>0</v>
      </c>
      <c r="Z339" s="236">
        <f>'DTC US&amp;CA - P&amp;L'!Z307</f>
        <v>0</v>
      </c>
      <c r="AA339" s="236">
        <f>'DTC US&amp;CA - P&amp;L'!AA307</f>
        <v>0</v>
      </c>
      <c r="AB339" s="236">
        <f>'DTC US&amp;CA - P&amp;L'!AB307</f>
        <v>0</v>
      </c>
      <c r="AC339" s="236">
        <f>'DTC US&amp;CA - P&amp;L'!AC307</f>
        <v>0</v>
      </c>
      <c r="AD339" s="236">
        <f>'DTC US&amp;CA - P&amp;L'!AD307</f>
        <v>0</v>
      </c>
      <c r="AE339" s="236">
        <f>'DTC US&amp;CA - P&amp;L'!AE307</f>
        <v>1</v>
      </c>
      <c r="AF339" s="236">
        <f>'DTC US&amp;CA - P&amp;L'!AF307</f>
        <v>0</v>
      </c>
      <c r="AG339" s="275">
        <f t="shared" si="96"/>
        <v>12</v>
      </c>
      <c r="AH339" s="276"/>
    </row>
    <row r="340" outlineLevel="1">
      <c r="A340" s="273" t="s">
        <v>510</v>
      </c>
      <c r="B340" s="236">
        <f>'DTC US&amp;CA - P&amp;L'!B308</f>
        <v>0</v>
      </c>
      <c r="C340" s="236">
        <f>'DTC US&amp;CA - P&amp;L'!C308</f>
        <v>0</v>
      </c>
      <c r="D340" s="236">
        <f>'DTC US&amp;CA - P&amp;L'!D308</f>
        <v>0</v>
      </c>
      <c r="E340" s="236">
        <f>'DTC US&amp;CA - P&amp;L'!E308</f>
        <v>0</v>
      </c>
      <c r="F340" s="236">
        <f>'DTC US&amp;CA - P&amp;L'!F308</f>
        <v>0</v>
      </c>
      <c r="G340" s="236">
        <f>'DTC US&amp;CA - P&amp;L'!G308</f>
        <v>0</v>
      </c>
      <c r="H340" s="236">
        <f>'DTC US&amp;CA - P&amp;L'!H308</f>
        <v>0</v>
      </c>
      <c r="I340" s="236">
        <f>'DTC US&amp;CA - P&amp;L'!I308</f>
        <v>0</v>
      </c>
      <c r="J340" s="236">
        <f>'DTC US&amp;CA - P&amp;L'!J308</f>
        <v>0</v>
      </c>
      <c r="K340" s="236">
        <f>'DTC US&amp;CA - P&amp;L'!K308</f>
        <v>0</v>
      </c>
      <c r="L340" s="236">
        <f>'DTC US&amp;CA - P&amp;L'!L308</f>
        <v>0</v>
      </c>
      <c r="M340" s="236">
        <f>'DTC US&amp;CA - P&amp;L'!M308</f>
        <v>0</v>
      </c>
      <c r="N340" s="236">
        <f>'DTC US&amp;CA - P&amp;L'!N308</f>
        <v>0</v>
      </c>
      <c r="O340" s="236">
        <f>'DTC US&amp;CA - P&amp;L'!O308</f>
        <v>0</v>
      </c>
      <c r="P340" s="236">
        <f>'DTC US&amp;CA - P&amp;L'!P308</f>
        <v>0</v>
      </c>
      <c r="Q340" s="236">
        <f>'DTC US&amp;CA - P&amp;L'!Q308</f>
        <v>0</v>
      </c>
      <c r="R340" s="236">
        <f>'DTC US&amp;CA - P&amp;L'!R308</f>
        <v>0</v>
      </c>
      <c r="S340" s="236">
        <f>'DTC US&amp;CA - P&amp;L'!S308</f>
        <v>0</v>
      </c>
      <c r="T340" s="236">
        <f>'DTC US&amp;CA - P&amp;L'!T308</f>
        <v>0</v>
      </c>
      <c r="U340" s="236">
        <f>'DTC US&amp;CA - P&amp;L'!U308</f>
        <v>0</v>
      </c>
      <c r="V340" s="236">
        <f>'DTC US&amp;CA - P&amp;L'!V308</f>
        <v>0</v>
      </c>
      <c r="W340" s="236">
        <f>'DTC US&amp;CA - P&amp;L'!W308</f>
        <v>0</v>
      </c>
      <c r="X340" s="236">
        <f>'DTC US&amp;CA - P&amp;L'!X308</f>
        <v>0</v>
      </c>
      <c r="Y340" s="236">
        <f>'DTC US&amp;CA - P&amp;L'!Y308</f>
        <v>0</v>
      </c>
      <c r="Z340" s="236">
        <f>'DTC US&amp;CA - P&amp;L'!Z308</f>
        <v>0</v>
      </c>
      <c r="AA340" s="236">
        <f>'DTC US&amp;CA - P&amp;L'!AA308</f>
        <v>0</v>
      </c>
      <c r="AB340" s="236">
        <f>'DTC US&amp;CA - P&amp;L'!AB308</f>
        <v>0</v>
      </c>
      <c r="AC340" s="236">
        <f>'DTC US&amp;CA - P&amp;L'!AC308</f>
        <v>0</v>
      </c>
      <c r="AD340" s="236">
        <f>'DTC US&amp;CA - P&amp;L'!AD308</f>
        <v>0</v>
      </c>
      <c r="AE340" s="236">
        <f>'DTC US&amp;CA - P&amp;L'!AE308</f>
        <v>0</v>
      </c>
      <c r="AF340" s="236">
        <f>'DTC US&amp;CA - P&amp;L'!AF308</f>
        <v>0</v>
      </c>
      <c r="AG340" s="275">
        <f t="shared" si="96"/>
        <v>0</v>
      </c>
      <c r="AH340" s="276"/>
    </row>
    <row r="341" outlineLevel="1">
      <c r="A341" s="277" t="s">
        <v>427</v>
      </c>
      <c r="B341" s="236">
        <f>'DTC US&amp;CA - P&amp;L'!B309</f>
        <v>0</v>
      </c>
      <c r="C341" s="236">
        <f>'DTC US&amp;CA - P&amp;L'!C309</f>
        <v>0</v>
      </c>
      <c r="D341" s="236">
        <f>'DTC US&amp;CA - P&amp;L'!D309</f>
        <v>0</v>
      </c>
      <c r="E341" s="236">
        <f>'DTC US&amp;CA - P&amp;L'!E309</f>
        <v>0</v>
      </c>
      <c r="F341" s="236">
        <f>'DTC US&amp;CA - P&amp;L'!F309</f>
        <v>0</v>
      </c>
      <c r="G341" s="236">
        <f>'DTC US&amp;CA - P&amp;L'!G309</f>
        <v>1</v>
      </c>
      <c r="H341" s="236">
        <f>'DTC US&amp;CA - P&amp;L'!H309</f>
        <v>1</v>
      </c>
      <c r="I341" s="236">
        <f>'DTC US&amp;CA - P&amp;L'!I309</f>
        <v>2</v>
      </c>
      <c r="J341" s="236">
        <f>'DTC US&amp;CA - P&amp;L'!J309</f>
        <v>4</v>
      </c>
      <c r="K341" s="236">
        <f>'DTC US&amp;CA - P&amp;L'!K309</f>
        <v>0</v>
      </c>
      <c r="L341" s="236">
        <f>'DTC US&amp;CA - P&amp;L'!L309</f>
        <v>3</v>
      </c>
      <c r="M341" s="236">
        <f>'DTC US&amp;CA - P&amp;L'!M309</f>
        <v>0</v>
      </c>
      <c r="N341" s="236">
        <f>'DTC US&amp;CA - P&amp;L'!N309</f>
        <v>3</v>
      </c>
      <c r="O341" s="236">
        <f>'DTC US&amp;CA - P&amp;L'!O309</f>
        <v>3</v>
      </c>
      <c r="P341" s="236">
        <f>'DTC US&amp;CA - P&amp;L'!P309</f>
        <v>0</v>
      </c>
      <c r="Q341" s="236">
        <f>'DTC US&amp;CA - P&amp;L'!Q309</f>
        <v>0</v>
      </c>
      <c r="R341" s="236">
        <f>'DTC US&amp;CA - P&amp;L'!R309</f>
        <v>0</v>
      </c>
      <c r="S341" s="236">
        <f>'DTC US&amp;CA - P&amp;L'!S309</f>
        <v>0</v>
      </c>
      <c r="T341" s="236">
        <f>'DTC US&amp;CA - P&amp;L'!T309</f>
        <v>0</v>
      </c>
      <c r="U341" s="236">
        <f>'DTC US&amp;CA - P&amp;L'!U309</f>
        <v>4</v>
      </c>
      <c r="V341" s="236">
        <f>'DTC US&amp;CA - P&amp;L'!V309</f>
        <v>0</v>
      </c>
      <c r="W341" s="236">
        <f>'DTC US&amp;CA - P&amp;L'!W309</f>
        <v>0</v>
      </c>
      <c r="X341" s="236">
        <f>'DTC US&amp;CA - P&amp;L'!X309</f>
        <v>0</v>
      </c>
      <c r="Y341" s="236">
        <f>'DTC US&amp;CA - P&amp;L'!Y309</f>
        <v>1</v>
      </c>
      <c r="Z341" s="236">
        <f>'DTC US&amp;CA - P&amp;L'!Z309</f>
        <v>0</v>
      </c>
      <c r="AA341" s="236">
        <f>'DTC US&amp;CA - P&amp;L'!AA309</f>
        <v>0</v>
      </c>
      <c r="AB341" s="236">
        <f>'DTC US&amp;CA - P&amp;L'!AB309</f>
        <v>0</v>
      </c>
      <c r="AC341" s="236">
        <f>'DTC US&amp;CA - P&amp;L'!AC309</f>
        <v>0</v>
      </c>
      <c r="AD341" s="236">
        <f>'DTC US&amp;CA - P&amp;L'!AD309</f>
        <v>0</v>
      </c>
      <c r="AE341" s="236">
        <f>'DTC US&amp;CA - P&amp;L'!AE309</f>
        <v>5</v>
      </c>
      <c r="AF341" s="236">
        <f>'DTC US&amp;CA - P&amp;L'!AF309</f>
        <v>1</v>
      </c>
      <c r="AG341" s="275">
        <f t="shared" si="96"/>
        <v>28</v>
      </c>
      <c r="AH341" s="276"/>
    </row>
    <row r="342">
      <c r="A342" s="273" t="s">
        <v>428</v>
      </c>
      <c r="B342" s="274"/>
      <c r="C342" s="274"/>
      <c r="D342" s="274"/>
      <c r="E342" s="274"/>
      <c r="F342" s="274"/>
      <c r="G342" s="274"/>
      <c r="H342" s="274"/>
      <c r="I342" s="274"/>
      <c r="J342" s="274"/>
      <c r="K342" s="274"/>
      <c r="L342" s="274"/>
      <c r="M342" s="274"/>
      <c r="N342" s="274"/>
      <c r="O342" s="274"/>
      <c r="P342" s="274"/>
      <c r="Q342" s="274"/>
      <c r="R342" s="274"/>
      <c r="S342" s="274"/>
      <c r="T342" s="274"/>
      <c r="U342" s="274"/>
      <c r="V342" s="274"/>
      <c r="W342" s="274"/>
      <c r="X342" s="274"/>
      <c r="Y342" s="274"/>
      <c r="Z342" s="274"/>
      <c r="AA342" s="274"/>
      <c r="AB342" s="274"/>
      <c r="AC342" s="274"/>
      <c r="AD342" s="274"/>
      <c r="AE342" s="274"/>
      <c r="AF342" s="274"/>
      <c r="AG342" s="278"/>
      <c r="AH342" s="276"/>
    </row>
    <row r="343" outlineLevel="1">
      <c r="A343" s="273" t="s">
        <v>511</v>
      </c>
      <c r="B343" s="255">
        <f>'DTC EU - P&amp;L'!B291</f>
        <v>0</v>
      </c>
      <c r="C343" s="255">
        <f>'DTC EU - P&amp;L'!C291</f>
        <v>0</v>
      </c>
      <c r="D343" s="255">
        <f>'DTC EU - P&amp;L'!D291</f>
        <v>0</v>
      </c>
      <c r="E343" s="255">
        <f>'DTC EU - P&amp;L'!E291</f>
        <v>0</v>
      </c>
      <c r="F343" s="255">
        <f>'DTC EU - P&amp;L'!F291</f>
        <v>0</v>
      </c>
      <c r="G343" s="255">
        <f>'DTC EU - P&amp;L'!G291</f>
        <v>0</v>
      </c>
      <c r="H343" s="255">
        <f>'DTC EU - P&amp;L'!H291</f>
        <v>0</v>
      </c>
      <c r="I343" s="255">
        <f>'DTC EU - P&amp;L'!I291</f>
        <v>0</v>
      </c>
      <c r="J343" s="255">
        <f>'DTC EU - P&amp;L'!J291</f>
        <v>0</v>
      </c>
      <c r="K343" s="255">
        <f>'DTC EU - P&amp;L'!K291</f>
        <v>0</v>
      </c>
      <c r="L343" s="255">
        <f>'DTC EU - P&amp;L'!L291</f>
        <v>0</v>
      </c>
      <c r="M343" s="255">
        <f>'DTC EU - P&amp;L'!M291</f>
        <v>0</v>
      </c>
      <c r="N343" s="255">
        <f>'DTC EU - P&amp;L'!N291</f>
        <v>0</v>
      </c>
      <c r="O343" s="255">
        <f>'DTC EU - P&amp;L'!O291</f>
        <v>0</v>
      </c>
      <c r="P343" s="255">
        <f>'DTC EU - P&amp;L'!P291</f>
        <v>0</v>
      </c>
      <c r="Q343" s="255">
        <f>'DTC EU - P&amp;L'!Q291</f>
        <v>0</v>
      </c>
      <c r="R343" s="255">
        <f>'DTC EU - P&amp;L'!R291</f>
        <v>0</v>
      </c>
      <c r="S343" s="255">
        <f>'DTC EU - P&amp;L'!S291</f>
        <v>0</v>
      </c>
      <c r="T343" s="255">
        <f>'DTC EU - P&amp;L'!T291</f>
        <v>0</v>
      </c>
      <c r="U343" s="255">
        <f>'DTC EU - P&amp;L'!U291</f>
        <v>0</v>
      </c>
      <c r="V343" s="255">
        <f>'DTC EU - P&amp;L'!V291</f>
        <v>0</v>
      </c>
      <c r="W343" s="255">
        <f>'DTC EU - P&amp;L'!W291</f>
        <v>0</v>
      </c>
      <c r="X343" s="255">
        <f>'DTC EU - P&amp;L'!X291</f>
        <v>0</v>
      </c>
      <c r="Y343" s="255">
        <f>'DTC EU - P&amp;L'!Y291</f>
        <v>0</v>
      </c>
      <c r="Z343" s="255">
        <f>'DTC EU - P&amp;L'!Z291</f>
        <v>0</v>
      </c>
      <c r="AA343" s="255">
        <f>'DTC EU - P&amp;L'!AA291</f>
        <v>0</v>
      </c>
      <c r="AB343" s="255">
        <f>'DTC EU - P&amp;L'!AB291</f>
        <v>0</v>
      </c>
      <c r="AC343" s="255">
        <f>'DTC EU - P&amp;L'!AC291</f>
        <v>0</v>
      </c>
      <c r="AD343" s="255">
        <f>'DTC EU - P&amp;L'!AD291</f>
        <v>0</v>
      </c>
      <c r="AE343" s="255">
        <f>'DTC EU - P&amp;L'!AE291</f>
        <v>0</v>
      </c>
      <c r="AF343" s="255">
        <f>'DTC EU - P&amp;L'!AF291</f>
        <v>0</v>
      </c>
      <c r="AG343" s="275">
        <f t="shared" ref="AG343:AG352" si="97">SUM(B343:AF343)</f>
        <v>0</v>
      </c>
      <c r="AH343" s="276"/>
    </row>
    <row r="344" outlineLevel="1">
      <c r="A344" s="273" t="s">
        <v>512</v>
      </c>
      <c r="B344" s="255">
        <f>'DTC EU - P&amp;L'!B292</f>
        <v>0</v>
      </c>
      <c r="C344" s="255">
        <f>'DTC EU - P&amp;L'!C292</f>
        <v>0</v>
      </c>
      <c r="D344" s="255">
        <f>'DTC EU - P&amp;L'!D292</f>
        <v>0</v>
      </c>
      <c r="E344" s="255">
        <f>'DTC EU - P&amp;L'!E292</f>
        <v>0</v>
      </c>
      <c r="F344" s="255">
        <f>'DTC EU - P&amp;L'!F292</f>
        <v>0</v>
      </c>
      <c r="G344" s="255">
        <f>'DTC EU - P&amp;L'!G292</f>
        <v>0</v>
      </c>
      <c r="H344" s="255">
        <f>'DTC EU - P&amp;L'!H292</f>
        <v>0</v>
      </c>
      <c r="I344" s="255">
        <f>'DTC EU - P&amp;L'!I292</f>
        <v>0</v>
      </c>
      <c r="J344" s="255">
        <f>'DTC EU - P&amp;L'!J292</f>
        <v>0</v>
      </c>
      <c r="K344" s="255">
        <f>'DTC EU - P&amp;L'!K292</f>
        <v>0</v>
      </c>
      <c r="L344" s="255">
        <f>'DTC EU - P&amp;L'!L292</f>
        <v>0</v>
      </c>
      <c r="M344" s="255">
        <f>'DTC EU - P&amp;L'!M292</f>
        <v>0</v>
      </c>
      <c r="N344" s="255">
        <f>'DTC EU - P&amp;L'!N292</f>
        <v>0</v>
      </c>
      <c r="O344" s="255">
        <f>'DTC EU - P&amp;L'!O292</f>
        <v>0</v>
      </c>
      <c r="P344" s="255">
        <f>'DTC EU - P&amp;L'!P292</f>
        <v>0</v>
      </c>
      <c r="Q344" s="255">
        <f>'DTC EU - P&amp;L'!Q292</f>
        <v>0</v>
      </c>
      <c r="R344" s="255">
        <f>'DTC EU - P&amp;L'!R292</f>
        <v>0</v>
      </c>
      <c r="S344" s="255">
        <f>'DTC EU - P&amp;L'!S292</f>
        <v>0</v>
      </c>
      <c r="T344" s="255">
        <f>'DTC EU - P&amp;L'!T292</f>
        <v>0</v>
      </c>
      <c r="U344" s="255">
        <f>'DTC EU - P&amp;L'!U292</f>
        <v>0</v>
      </c>
      <c r="V344" s="255">
        <f>'DTC EU - P&amp;L'!V292</f>
        <v>0</v>
      </c>
      <c r="W344" s="255">
        <f>'DTC EU - P&amp;L'!W292</f>
        <v>0</v>
      </c>
      <c r="X344" s="255">
        <f>'DTC EU - P&amp;L'!X292</f>
        <v>0</v>
      </c>
      <c r="Y344" s="255">
        <f>'DTC EU - P&amp;L'!Y292</f>
        <v>0</v>
      </c>
      <c r="Z344" s="255">
        <f>'DTC EU - P&amp;L'!Z292</f>
        <v>0</v>
      </c>
      <c r="AA344" s="255">
        <f>'DTC EU - P&amp;L'!AA292</f>
        <v>0</v>
      </c>
      <c r="AB344" s="255">
        <f>'DTC EU - P&amp;L'!AB292</f>
        <v>0</v>
      </c>
      <c r="AC344" s="255">
        <f>'DTC EU - P&amp;L'!AC292</f>
        <v>0</v>
      </c>
      <c r="AD344" s="255">
        <f>'DTC EU - P&amp;L'!AD292</f>
        <v>0</v>
      </c>
      <c r="AE344" s="255">
        <f>'DTC EU - P&amp;L'!AE292</f>
        <v>0</v>
      </c>
      <c r="AF344" s="255">
        <f>'DTC EU - P&amp;L'!AF292</f>
        <v>0</v>
      </c>
      <c r="AG344" s="275">
        <f t="shared" si="97"/>
        <v>0</v>
      </c>
      <c r="AH344" s="276"/>
    </row>
    <row r="345" outlineLevel="1">
      <c r="A345" s="273" t="s">
        <v>513</v>
      </c>
      <c r="B345" s="255">
        <f>'DTC EU - P&amp;L'!B293</f>
        <v>0</v>
      </c>
      <c r="C345" s="255">
        <f>'DTC EU - P&amp;L'!C293</f>
        <v>0</v>
      </c>
      <c r="D345" s="255">
        <f>'DTC EU - P&amp;L'!D293</f>
        <v>0</v>
      </c>
      <c r="E345" s="255">
        <f>'DTC EU - P&amp;L'!E293</f>
        <v>0</v>
      </c>
      <c r="F345" s="255">
        <f>'DTC EU - P&amp;L'!F293</f>
        <v>0</v>
      </c>
      <c r="G345" s="255">
        <f>'DTC EU - P&amp;L'!G293</f>
        <v>0</v>
      </c>
      <c r="H345" s="255">
        <f>'DTC EU - P&amp;L'!H293</f>
        <v>0</v>
      </c>
      <c r="I345" s="255">
        <f>'DTC EU - P&amp;L'!I293</f>
        <v>0</v>
      </c>
      <c r="J345" s="255">
        <f>'DTC EU - P&amp;L'!J293</f>
        <v>0</v>
      </c>
      <c r="K345" s="255">
        <f>'DTC EU - P&amp;L'!K293</f>
        <v>0</v>
      </c>
      <c r="L345" s="255">
        <f>'DTC EU - P&amp;L'!L293</f>
        <v>0</v>
      </c>
      <c r="M345" s="255">
        <f>'DTC EU - P&amp;L'!M293</f>
        <v>0</v>
      </c>
      <c r="N345" s="255">
        <f>'DTC EU - P&amp;L'!N293</f>
        <v>0</v>
      </c>
      <c r="O345" s="255">
        <f>'DTC EU - P&amp;L'!O293</f>
        <v>0</v>
      </c>
      <c r="P345" s="255">
        <f>'DTC EU - P&amp;L'!P293</f>
        <v>0</v>
      </c>
      <c r="Q345" s="255">
        <f>'DTC EU - P&amp;L'!Q293</f>
        <v>0</v>
      </c>
      <c r="R345" s="255">
        <f>'DTC EU - P&amp;L'!R293</f>
        <v>0</v>
      </c>
      <c r="S345" s="255">
        <f>'DTC EU - P&amp;L'!S293</f>
        <v>0</v>
      </c>
      <c r="T345" s="255">
        <f>'DTC EU - P&amp;L'!T293</f>
        <v>0</v>
      </c>
      <c r="U345" s="255">
        <f>'DTC EU - P&amp;L'!U293</f>
        <v>0</v>
      </c>
      <c r="V345" s="255">
        <f>'DTC EU - P&amp;L'!V293</f>
        <v>0</v>
      </c>
      <c r="W345" s="255">
        <f>'DTC EU - P&amp;L'!W293</f>
        <v>0</v>
      </c>
      <c r="X345" s="255">
        <f>'DTC EU - P&amp;L'!X293</f>
        <v>0</v>
      </c>
      <c r="Y345" s="255">
        <f>'DTC EU - P&amp;L'!Y293</f>
        <v>0</v>
      </c>
      <c r="Z345" s="255">
        <f>'DTC EU - P&amp;L'!Z293</f>
        <v>0</v>
      </c>
      <c r="AA345" s="255">
        <f>'DTC EU - P&amp;L'!AA293</f>
        <v>0</v>
      </c>
      <c r="AB345" s="255">
        <f>'DTC EU - P&amp;L'!AB293</f>
        <v>0</v>
      </c>
      <c r="AC345" s="255">
        <f>'DTC EU - P&amp;L'!AC293</f>
        <v>0</v>
      </c>
      <c r="AD345" s="255">
        <f>'DTC EU - P&amp;L'!AD293</f>
        <v>0</v>
      </c>
      <c r="AE345" s="255">
        <f>'DTC EU - P&amp;L'!AE293</f>
        <v>0</v>
      </c>
      <c r="AF345" s="255">
        <f>'DTC EU - P&amp;L'!AF293</f>
        <v>0</v>
      </c>
      <c r="AG345" s="275">
        <f t="shared" si="97"/>
        <v>0</v>
      </c>
      <c r="AH345" s="276"/>
    </row>
    <row r="346" outlineLevel="1">
      <c r="A346" s="273" t="s">
        <v>514</v>
      </c>
      <c r="B346" s="255">
        <f>'DTC EU - P&amp;L'!B294</f>
        <v>0</v>
      </c>
      <c r="C346" s="255">
        <f>'DTC EU - P&amp;L'!C294</f>
        <v>0</v>
      </c>
      <c r="D346" s="255">
        <f>'DTC EU - P&amp;L'!D294</f>
        <v>0</v>
      </c>
      <c r="E346" s="255">
        <f>'DTC EU - P&amp;L'!E294</f>
        <v>0</v>
      </c>
      <c r="F346" s="255">
        <f>'DTC EU - P&amp;L'!F294</f>
        <v>0</v>
      </c>
      <c r="G346" s="255">
        <f>'DTC EU - P&amp;L'!G294</f>
        <v>0</v>
      </c>
      <c r="H346" s="255">
        <f>'DTC EU - P&amp;L'!H294</f>
        <v>0</v>
      </c>
      <c r="I346" s="255">
        <f>'DTC EU - P&amp;L'!I294</f>
        <v>0</v>
      </c>
      <c r="J346" s="255">
        <f>'DTC EU - P&amp;L'!J294</f>
        <v>0</v>
      </c>
      <c r="K346" s="255">
        <f>'DTC EU - P&amp;L'!K294</f>
        <v>0</v>
      </c>
      <c r="L346" s="255">
        <f>'DTC EU - P&amp;L'!L294</f>
        <v>0</v>
      </c>
      <c r="M346" s="255">
        <f>'DTC EU - P&amp;L'!M294</f>
        <v>0</v>
      </c>
      <c r="N346" s="255">
        <f>'DTC EU - P&amp;L'!N294</f>
        <v>0</v>
      </c>
      <c r="O346" s="255">
        <f>'DTC EU - P&amp;L'!O294</f>
        <v>0</v>
      </c>
      <c r="P346" s="255">
        <f>'DTC EU - P&amp;L'!P294</f>
        <v>0</v>
      </c>
      <c r="Q346" s="255">
        <f>'DTC EU - P&amp;L'!Q294</f>
        <v>0</v>
      </c>
      <c r="R346" s="255">
        <f>'DTC EU - P&amp;L'!R294</f>
        <v>0</v>
      </c>
      <c r="S346" s="255">
        <f>'DTC EU - P&amp;L'!S294</f>
        <v>0</v>
      </c>
      <c r="T346" s="255">
        <f>'DTC EU - P&amp;L'!T294</f>
        <v>0</v>
      </c>
      <c r="U346" s="255">
        <f>'DTC EU - P&amp;L'!U294</f>
        <v>0</v>
      </c>
      <c r="V346" s="255">
        <f>'DTC EU - P&amp;L'!V294</f>
        <v>0</v>
      </c>
      <c r="W346" s="255">
        <f>'DTC EU - P&amp;L'!W294</f>
        <v>0</v>
      </c>
      <c r="X346" s="255">
        <f>'DTC EU - P&amp;L'!X294</f>
        <v>0</v>
      </c>
      <c r="Y346" s="255">
        <f>'DTC EU - P&amp;L'!Y294</f>
        <v>0</v>
      </c>
      <c r="Z346" s="255">
        <f>'DTC EU - P&amp;L'!Z294</f>
        <v>0</v>
      </c>
      <c r="AA346" s="255">
        <f>'DTC EU - P&amp;L'!AA294</f>
        <v>0</v>
      </c>
      <c r="AB346" s="255">
        <f>'DTC EU - P&amp;L'!AB294</f>
        <v>0</v>
      </c>
      <c r="AC346" s="255">
        <f>'DTC EU - P&amp;L'!AC294</f>
        <v>0</v>
      </c>
      <c r="AD346" s="255">
        <f>'DTC EU - P&amp;L'!AD294</f>
        <v>0</v>
      </c>
      <c r="AE346" s="255">
        <f>'DTC EU - P&amp;L'!AE294</f>
        <v>0</v>
      </c>
      <c r="AF346" s="255">
        <f>'DTC EU - P&amp;L'!AF294</f>
        <v>0</v>
      </c>
      <c r="AG346" s="275">
        <f t="shared" si="97"/>
        <v>0</v>
      </c>
      <c r="AH346" s="276"/>
    </row>
    <row r="347" outlineLevel="1">
      <c r="A347" s="277" t="s">
        <v>515</v>
      </c>
      <c r="B347" s="255">
        <f>'DTC EU - P&amp;L'!B295</f>
        <v>0</v>
      </c>
      <c r="C347" s="255">
        <f>'DTC EU - P&amp;L'!C295</f>
        <v>0</v>
      </c>
      <c r="D347" s="255">
        <f>'DTC EU - P&amp;L'!D295</f>
        <v>0</v>
      </c>
      <c r="E347" s="255">
        <f>'DTC EU - P&amp;L'!E295</f>
        <v>0</v>
      </c>
      <c r="F347" s="255">
        <f>'DTC EU - P&amp;L'!F295</f>
        <v>0</v>
      </c>
      <c r="G347" s="255">
        <f>'DTC EU - P&amp;L'!G295</f>
        <v>0</v>
      </c>
      <c r="H347" s="255">
        <f>'DTC EU - P&amp;L'!H295</f>
        <v>0</v>
      </c>
      <c r="I347" s="255">
        <f>'DTC EU - P&amp;L'!I295</f>
        <v>0</v>
      </c>
      <c r="J347" s="255">
        <f>'DTC EU - P&amp;L'!J295</f>
        <v>0</v>
      </c>
      <c r="K347" s="255">
        <f>'DTC EU - P&amp;L'!K295</f>
        <v>0</v>
      </c>
      <c r="L347" s="255">
        <f>'DTC EU - P&amp;L'!L295</f>
        <v>0</v>
      </c>
      <c r="M347" s="255">
        <f>'DTC EU - P&amp;L'!M295</f>
        <v>0</v>
      </c>
      <c r="N347" s="255">
        <f>'DTC EU - P&amp;L'!N295</f>
        <v>0</v>
      </c>
      <c r="O347" s="255">
        <f>'DTC EU - P&amp;L'!O295</f>
        <v>0</v>
      </c>
      <c r="P347" s="255">
        <f>'DTC EU - P&amp;L'!P295</f>
        <v>0</v>
      </c>
      <c r="Q347" s="255">
        <f>'DTC EU - P&amp;L'!Q295</f>
        <v>0</v>
      </c>
      <c r="R347" s="255">
        <f>'DTC EU - P&amp;L'!R295</f>
        <v>0</v>
      </c>
      <c r="S347" s="255">
        <f>'DTC EU - P&amp;L'!S295</f>
        <v>0</v>
      </c>
      <c r="T347" s="255">
        <f>'DTC EU - P&amp;L'!T295</f>
        <v>0</v>
      </c>
      <c r="U347" s="255">
        <f>'DTC EU - P&amp;L'!U295</f>
        <v>0</v>
      </c>
      <c r="V347" s="255">
        <f>'DTC EU - P&amp;L'!V295</f>
        <v>0</v>
      </c>
      <c r="W347" s="255">
        <f>'DTC EU - P&amp;L'!W295</f>
        <v>0</v>
      </c>
      <c r="X347" s="255">
        <f>'DTC EU - P&amp;L'!X295</f>
        <v>0</v>
      </c>
      <c r="Y347" s="255">
        <f>'DTC EU - P&amp;L'!Y295</f>
        <v>0</v>
      </c>
      <c r="Z347" s="255">
        <f>'DTC EU - P&amp;L'!Z295</f>
        <v>0</v>
      </c>
      <c r="AA347" s="255">
        <f>'DTC EU - P&amp;L'!AA295</f>
        <v>0</v>
      </c>
      <c r="AB347" s="255">
        <f>'DTC EU - P&amp;L'!AB295</f>
        <v>0</v>
      </c>
      <c r="AC347" s="255">
        <f>'DTC EU - P&amp;L'!AC295</f>
        <v>0</v>
      </c>
      <c r="AD347" s="255">
        <f>'DTC EU - P&amp;L'!AD295</f>
        <v>0</v>
      </c>
      <c r="AE347" s="255">
        <f>'DTC EU - P&amp;L'!AE295</f>
        <v>0</v>
      </c>
      <c r="AF347" s="255">
        <f>'DTC EU - P&amp;L'!AF295</f>
        <v>0</v>
      </c>
      <c r="AG347" s="275">
        <f t="shared" si="97"/>
        <v>0</v>
      </c>
      <c r="AH347" s="276"/>
    </row>
    <row r="348" outlineLevel="1">
      <c r="A348" s="277" t="s">
        <v>516</v>
      </c>
      <c r="B348" s="255">
        <f>'DTC EU - P&amp;L'!B296</f>
        <v>0</v>
      </c>
      <c r="C348" s="255">
        <f>'DTC EU - P&amp;L'!C296</f>
        <v>0</v>
      </c>
      <c r="D348" s="255">
        <f>'DTC EU - P&amp;L'!D296</f>
        <v>0</v>
      </c>
      <c r="E348" s="255">
        <f>'DTC EU - P&amp;L'!E296</f>
        <v>0</v>
      </c>
      <c r="F348" s="255">
        <f>'DTC EU - P&amp;L'!F296</f>
        <v>0</v>
      </c>
      <c r="G348" s="255">
        <f>'DTC EU - P&amp;L'!G296</f>
        <v>0</v>
      </c>
      <c r="H348" s="255">
        <f>'DTC EU - P&amp;L'!H296</f>
        <v>0</v>
      </c>
      <c r="I348" s="255">
        <f>'DTC EU - P&amp;L'!I296</f>
        <v>0</v>
      </c>
      <c r="J348" s="255">
        <f>'DTC EU - P&amp;L'!J296</f>
        <v>0</v>
      </c>
      <c r="K348" s="255">
        <f>'DTC EU - P&amp;L'!K296</f>
        <v>0</v>
      </c>
      <c r="L348" s="255">
        <f>'DTC EU - P&amp;L'!L296</f>
        <v>0</v>
      </c>
      <c r="M348" s="255">
        <f>'DTC EU - P&amp;L'!M296</f>
        <v>0</v>
      </c>
      <c r="N348" s="255">
        <f>'DTC EU - P&amp;L'!N296</f>
        <v>0</v>
      </c>
      <c r="O348" s="255">
        <f>'DTC EU - P&amp;L'!O296</f>
        <v>0</v>
      </c>
      <c r="P348" s="255">
        <f>'DTC EU - P&amp;L'!P296</f>
        <v>0</v>
      </c>
      <c r="Q348" s="255">
        <f>'DTC EU - P&amp;L'!Q296</f>
        <v>0</v>
      </c>
      <c r="R348" s="255">
        <f>'DTC EU - P&amp;L'!R296</f>
        <v>0</v>
      </c>
      <c r="S348" s="255">
        <f>'DTC EU - P&amp;L'!S296</f>
        <v>0</v>
      </c>
      <c r="T348" s="255">
        <f>'DTC EU - P&amp;L'!T296</f>
        <v>0</v>
      </c>
      <c r="U348" s="255">
        <f>'DTC EU - P&amp;L'!U296</f>
        <v>0</v>
      </c>
      <c r="V348" s="255">
        <f>'DTC EU - P&amp;L'!V296</f>
        <v>0</v>
      </c>
      <c r="W348" s="255">
        <f>'DTC EU - P&amp;L'!W296</f>
        <v>0</v>
      </c>
      <c r="X348" s="255">
        <f>'DTC EU - P&amp;L'!X296</f>
        <v>0</v>
      </c>
      <c r="Y348" s="255">
        <f>'DTC EU - P&amp;L'!Y296</f>
        <v>0</v>
      </c>
      <c r="Z348" s="255">
        <f>'DTC EU - P&amp;L'!Z296</f>
        <v>0</v>
      </c>
      <c r="AA348" s="255">
        <f>'DTC EU - P&amp;L'!AA296</f>
        <v>0</v>
      </c>
      <c r="AB348" s="255">
        <f>'DTC EU - P&amp;L'!AB296</f>
        <v>0</v>
      </c>
      <c r="AC348" s="255">
        <f>'DTC EU - P&amp;L'!AC296</f>
        <v>0</v>
      </c>
      <c r="AD348" s="255">
        <f>'DTC EU - P&amp;L'!AD296</f>
        <v>0</v>
      </c>
      <c r="AE348" s="255">
        <f>'DTC EU - P&amp;L'!AE296</f>
        <v>0</v>
      </c>
      <c r="AF348" s="255">
        <f>'DTC EU - P&amp;L'!AF296</f>
        <v>0</v>
      </c>
      <c r="AG348" s="275">
        <f t="shared" si="97"/>
        <v>0</v>
      </c>
      <c r="AH348" s="276"/>
    </row>
    <row r="349" outlineLevel="1">
      <c r="A349" s="273" t="s">
        <v>517</v>
      </c>
      <c r="B349" s="255">
        <f>'DTC EU - P&amp;L'!B297</f>
        <v>1</v>
      </c>
      <c r="C349" s="255">
        <f>'DTC EU - P&amp;L'!C297</f>
        <v>0</v>
      </c>
      <c r="D349" s="255">
        <f>'DTC EU - P&amp;L'!D297</f>
        <v>0</v>
      </c>
      <c r="E349" s="255">
        <f>'DTC EU - P&amp;L'!E297</f>
        <v>0</v>
      </c>
      <c r="F349" s="255">
        <f>'DTC EU - P&amp;L'!F297</f>
        <v>0</v>
      </c>
      <c r="G349" s="255">
        <f>'DTC EU - P&amp;L'!G297</f>
        <v>0</v>
      </c>
      <c r="H349" s="255">
        <f>'DTC EU - P&amp;L'!H297</f>
        <v>0</v>
      </c>
      <c r="I349" s="255">
        <f>'DTC EU - P&amp;L'!I297</f>
        <v>0</v>
      </c>
      <c r="J349" s="255">
        <f>'DTC EU - P&amp;L'!J297</f>
        <v>0</v>
      </c>
      <c r="K349" s="255">
        <f>'DTC EU - P&amp;L'!K297</f>
        <v>0</v>
      </c>
      <c r="L349" s="255">
        <f>'DTC EU - P&amp;L'!L297</f>
        <v>0</v>
      </c>
      <c r="M349" s="255">
        <f>'DTC EU - P&amp;L'!M297</f>
        <v>0</v>
      </c>
      <c r="N349" s="255">
        <f>'DTC EU - P&amp;L'!N297</f>
        <v>0</v>
      </c>
      <c r="O349" s="255">
        <f>'DTC EU - P&amp;L'!O297</f>
        <v>0</v>
      </c>
      <c r="P349" s="255">
        <f>'DTC EU - P&amp;L'!P297</f>
        <v>0</v>
      </c>
      <c r="Q349" s="255">
        <f>'DTC EU - P&amp;L'!Q297</f>
        <v>0</v>
      </c>
      <c r="R349" s="255">
        <f>'DTC EU - P&amp;L'!R297</f>
        <v>0</v>
      </c>
      <c r="S349" s="255">
        <f>'DTC EU - P&amp;L'!S297</f>
        <v>0</v>
      </c>
      <c r="T349" s="255">
        <f>'DTC EU - P&amp;L'!T297</f>
        <v>0</v>
      </c>
      <c r="U349" s="255">
        <f>'DTC EU - P&amp;L'!U297</f>
        <v>0</v>
      </c>
      <c r="V349" s="255">
        <f>'DTC EU - P&amp;L'!V297</f>
        <v>0</v>
      </c>
      <c r="W349" s="255">
        <f>'DTC EU - P&amp;L'!W297</f>
        <v>0</v>
      </c>
      <c r="X349" s="255">
        <f>'DTC EU - P&amp;L'!X297</f>
        <v>0</v>
      </c>
      <c r="Y349" s="255">
        <f>'DTC EU - P&amp;L'!Y297</f>
        <v>0</v>
      </c>
      <c r="Z349" s="255">
        <f>'DTC EU - P&amp;L'!Z297</f>
        <v>0</v>
      </c>
      <c r="AA349" s="255">
        <f>'DTC EU - P&amp;L'!AA297</f>
        <v>0</v>
      </c>
      <c r="AB349" s="255">
        <f>'DTC EU - P&amp;L'!AB297</f>
        <v>0</v>
      </c>
      <c r="AC349" s="255">
        <f>'DTC EU - P&amp;L'!AC297</f>
        <v>0</v>
      </c>
      <c r="AD349" s="255">
        <f>'DTC EU - P&amp;L'!AD297</f>
        <v>0</v>
      </c>
      <c r="AE349" s="255">
        <f>'DTC EU - P&amp;L'!AE297</f>
        <v>0</v>
      </c>
      <c r="AF349" s="255">
        <f>'DTC EU - P&amp;L'!AF297</f>
        <v>0</v>
      </c>
      <c r="AG349" s="275">
        <f t="shared" si="97"/>
        <v>1</v>
      </c>
      <c r="AH349" s="276"/>
    </row>
    <row r="350" outlineLevel="1">
      <c r="A350" s="273" t="s">
        <v>518</v>
      </c>
      <c r="B350" s="255">
        <f>'DTC EU - P&amp;L'!B298</f>
        <v>0</v>
      </c>
      <c r="C350" s="255">
        <f>'DTC EU - P&amp;L'!C298</f>
        <v>0</v>
      </c>
      <c r="D350" s="255">
        <f>'DTC EU - P&amp;L'!D298</f>
        <v>0</v>
      </c>
      <c r="E350" s="255">
        <f>'DTC EU - P&amp;L'!E298</f>
        <v>0</v>
      </c>
      <c r="F350" s="255">
        <f>'DTC EU - P&amp;L'!F298</f>
        <v>0</v>
      </c>
      <c r="G350" s="255">
        <f>'DTC EU - P&amp;L'!G298</f>
        <v>0</v>
      </c>
      <c r="H350" s="255">
        <f>'DTC EU - P&amp;L'!H298</f>
        <v>0</v>
      </c>
      <c r="I350" s="255">
        <f>'DTC EU - P&amp;L'!I298</f>
        <v>0</v>
      </c>
      <c r="J350" s="255">
        <f>'DTC EU - P&amp;L'!J298</f>
        <v>0</v>
      </c>
      <c r="K350" s="255">
        <f>'DTC EU - P&amp;L'!K298</f>
        <v>0</v>
      </c>
      <c r="L350" s="255">
        <f>'DTC EU - P&amp;L'!L298</f>
        <v>0</v>
      </c>
      <c r="M350" s="255">
        <f>'DTC EU - P&amp;L'!M298</f>
        <v>0</v>
      </c>
      <c r="N350" s="255">
        <f>'DTC EU - P&amp;L'!N298</f>
        <v>0</v>
      </c>
      <c r="O350" s="255">
        <f>'DTC EU - P&amp;L'!O298</f>
        <v>0</v>
      </c>
      <c r="P350" s="255">
        <f>'DTC EU - P&amp;L'!P298</f>
        <v>0</v>
      </c>
      <c r="Q350" s="255">
        <f>'DTC EU - P&amp;L'!Q298</f>
        <v>0</v>
      </c>
      <c r="R350" s="255">
        <f>'DTC EU - P&amp;L'!R298</f>
        <v>0</v>
      </c>
      <c r="S350" s="255">
        <f>'DTC EU - P&amp;L'!S298</f>
        <v>0</v>
      </c>
      <c r="T350" s="255">
        <f>'DTC EU - P&amp;L'!T298</f>
        <v>0</v>
      </c>
      <c r="U350" s="255">
        <f>'DTC EU - P&amp;L'!U298</f>
        <v>0</v>
      </c>
      <c r="V350" s="255">
        <f>'DTC EU - P&amp;L'!V298</f>
        <v>0</v>
      </c>
      <c r="W350" s="255">
        <f>'DTC EU - P&amp;L'!W298</f>
        <v>0</v>
      </c>
      <c r="X350" s="255">
        <f>'DTC EU - P&amp;L'!X298</f>
        <v>0</v>
      </c>
      <c r="Y350" s="255">
        <f>'DTC EU - P&amp;L'!Y298</f>
        <v>0</v>
      </c>
      <c r="Z350" s="255">
        <f>'DTC EU - P&amp;L'!Z298</f>
        <v>0</v>
      </c>
      <c r="AA350" s="255">
        <f>'DTC EU - P&amp;L'!AA298</f>
        <v>0</v>
      </c>
      <c r="AB350" s="255">
        <f>'DTC EU - P&amp;L'!AB298</f>
        <v>0</v>
      </c>
      <c r="AC350" s="255">
        <f>'DTC EU - P&amp;L'!AC298</f>
        <v>0</v>
      </c>
      <c r="AD350" s="255">
        <f>'DTC EU - P&amp;L'!AD298</f>
        <v>0</v>
      </c>
      <c r="AE350" s="255">
        <f>'DTC EU - P&amp;L'!AE298</f>
        <v>0</v>
      </c>
      <c r="AF350" s="255">
        <f>'DTC EU - P&amp;L'!AF298</f>
        <v>0</v>
      </c>
      <c r="AG350" s="275">
        <f t="shared" si="97"/>
        <v>0</v>
      </c>
      <c r="AH350" s="276"/>
    </row>
    <row r="351" outlineLevel="1">
      <c r="A351" s="273" t="s">
        <v>519</v>
      </c>
      <c r="B351" s="255">
        <f>'DTC EU - P&amp;L'!B299</f>
        <v>0</v>
      </c>
      <c r="C351" s="255">
        <f>'DTC EU - P&amp;L'!C299</f>
        <v>0</v>
      </c>
      <c r="D351" s="255">
        <f>'DTC EU - P&amp;L'!D299</f>
        <v>0</v>
      </c>
      <c r="E351" s="255">
        <f>'DTC EU - P&amp;L'!E299</f>
        <v>0</v>
      </c>
      <c r="F351" s="255">
        <f>'DTC EU - P&amp;L'!F299</f>
        <v>0</v>
      </c>
      <c r="G351" s="255">
        <f>'DTC EU - P&amp;L'!G299</f>
        <v>0</v>
      </c>
      <c r="H351" s="255">
        <f>'DTC EU - P&amp;L'!H299</f>
        <v>0</v>
      </c>
      <c r="I351" s="255">
        <f>'DTC EU - P&amp;L'!I299</f>
        <v>0</v>
      </c>
      <c r="J351" s="255">
        <f>'DTC EU - P&amp;L'!J299</f>
        <v>0</v>
      </c>
      <c r="K351" s="255">
        <f>'DTC EU - P&amp;L'!K299</f>
        <v>0</v>
      </c>
      <c r="L351" s="255">
        <f>'DTC EU - P&amp;L'!L299</f>
        <v>0</v>
      </c>
      <c r="M351" s="255">
        <f>'DTC EU - P&amp;L'!M299</f>
        <v>0</v>
      </c>
      <c r="N351" s="255">
        <f>'DTC EU - P&amp;L'!N299</f>
        <v>0</v>
      </c>
      <c r="O351" s="255">
        <f>'DTC EU - P&amp;L'!O299</f>
        <v>0</v>
      </c>
      <c r="P351" s="255">
        <f>'DTC EU - P&amp;L'!P299</f>
        <v>0</v>
      </c>
      <c r="Q351" s="255">
        <f>'DTC EU - P&amp;L'!Q299</f>
        <v>0</v>
      </c>
      <c r="R351" s="255">
        <f>'DTC EU - P&amp;L'!R299</f>
        <v>0</v>
      </c>
      <c r="S351" s="255">
        <f>'DTC EU - P&amp;L'!S299</f>
        <v>0</v>
      </c>
      <c r="T351" s="255">
        <f>'DTC EU - P&amp;L'!T299</f>
        <v>0</v>
      </c>
      <c r="U351" s="255">
        <f>'DTC EU - P&amp;L'!U299</f>
        <v>0</v>
      </c>
      <c r="V351" s="255">
        <f>'DTC EU - P&amp;L'!V299</f>
        <v>0</v>
      </c>
      <c r="W351" s="255">
        <f>'DTC EU - P&amp;L'!W299</f>
        <v>1</v>
      </c>
      <c r="X351" s="255">
        <f>'DTC EU - P&amp;L'!X299</f>
        <v>0</v>
      </c>
      <c r="Y351" s="255">
        <f>'DTC EU - P&amp;L'!Y299</f>
        <v>0</v>
      </c>
      <c r="Z351" s="255">
        <f>'DTC EU - P&amp;L'!Z299</f>
        <v>0</v>
      </c>
      <c r="AA351" s="255">
        <f>'DTC EU - P&amp;L'!AA299</f>
        <v>0</v>
      </c>
      <c r="AB351" s="255">
        <f>'DTC EU - P&amp;L'!AB299</f>
        <v>0</v>
      </c>
      <c r="AC351" s="255">
        <f>'DTC EU - P&amp;L'!AC299</f>
        <v>0</v>
      </c>
      <c r="AD351" s="255">
        <f>'DTC EU - P&amp;L'!AD299</f>
        <v>0</v>
      </c>
      <c r="AE351" s="255">
        <f>'DTC EU - P&amp;L'!AE299</f>
        <v>0</v>
      </c>
      <c r="AF351" s="255">
        <f>'DTC EU - P&amp;L'!AF299</f>
        <v>0</v>
      </c>
      <c r="AG351" s="275">
        <f t="shared" si="97"/>
        <v>1</v>
      </c>
      <c r="AH351" s="276"/>
    </row>
    <row r="352" outlineLevel="1">
      <c r="A352" s="273" t="s">
        <v>520</v>
      </c>
      <c r="B352" s="255">
        <f>'DTC EU - P&amp;L'!B300</f>
        <v>0</v>
      </c>
      <c r="C352" s="255">
        <f>'DTC EU - P&amp;L'!C300</f>
        <v>0</v>
      </c>
      <c r="D352" s="255">
        <f>'DTC EU - P&amp;L'!D300</f>
        <v>0</v>
      </c>
      <c r="E352" s="255">
        <f>'DTC EU - P&amp;L'!E300</f>
        <v>0</v>
      </c>
      <c r="F352" s="255">
        <f>'DTC EU - P&amp;L'!F300</f>
        <v>0</v>
      </c>
      <c r="G352" s="255">
        <f>'DTC EU - P&amp;L'!G300</f>
        <v>0</v>
      </c>
      <c r="H352" s="255">
        <f>'DTC EU - P&amp;L'!H300</f>
        <v>0</v>
      </c>
      <c r="I352" s="255">
        <f>'DTC EU - P&amp;L'!I300</f>
        <v>0</v>
      </c>
      <c r="J352" s="255">
        <f>'DTC EU - P&amp;L'!J300</f>
        <v>0</v>
      </c>
      <c r="K352" s="255">
        <f>'DTC EU - P&amp;L'!K300</f>
        <v>0</v>
      </c>
      <c r="L352" s="255">
        <f>'DTC EU - P&amp;L'!L300</f>
        <v>0</v>
      </c>
      <c r="M352" s="255">
        <f>'DTC EU - P&amp;L'!M300</f>
        <v>0</v>
      </c>
      <c r="N352" s="255">
        <f>'DTC EU - P&amp;L'!N300</f>
        <v>0</v>
      </c>
      <c r="O352" s="255">
        <f>'DTC EU - P&amp;L'!O300</f>
        <v>0</v>
      </c>
      <c r="P352" s="255">
        <f>'DTC EU - P&amp;L'!P300</f>
        <v>0</v>
      </c>
      <c r="Q352" s="255">
        <f>'DTC EU - P&amp;L'!Q300</f>
        <v>0</v>
      </c>
      <c r="R352" s="255">
        <f>'DTC EU - P&amp;L'!R300</f>
        <v>0</v>
      </c>
      <c r="S352" s="255">
        <f>'DTC EU - P&amp;L'!S300</f>
        <v>0</v>
      </c>
      <c r="T352" s="255">
        <f>'DTC EU - P&amp;L'!T300</f>
        <v>0</v>
      </c>
      <c r="U352" s="255">
        <f>'DTC EU - P&amp;L'!U300</f>
        <v>0</v>
      </c>
      <c r="V352" s="255">
        <f>'DTC EU - P&amp;L'!V300</f>
        <v>0</v>
      </c>
      <c r="W352" s="255">
        <f>'DTC EU - P&amp;L'!W300</f>
        <v>0</v>
      </c>
      <c r="X352" s="255">
        <f>'DTC EU - P&amp;L'!X300</f>
        <v>0</v>
      </c>
      <c r="Y352" s="255">
        <f>'DTC EU - P&amp;L'!Y300</f>
        <v>0</v>
      </c>
      <c r="Z352" s="255">
        <f>'DTC EU - P&amp;L'!Z300</f>
        <v>0</v>
      </c>
      <c r="AA352" s="255">
        <f>'DTC EU - P&amp;L'!AA300</f>
        <v>0</v>
      </c>
      <c r="AB352" s="255">
        <f>'DTC EU - P&amp;L'!AB300</f>
        <v>0</v>
      </c>
      <c r="AC352" s="255">
        <f>'DTC EU - P&amp;L'!AC300</f>
        <v>0</v>
      </c>
      <c r="AD352" s="255">
        <f>'DTC EU - P&amp;L'!AD300</f>
        <v>0</v>
      </c>
      <c r="AE352" s="255">
        <f>'DTC EU - P&amp;L'!AE300</f>
        <v>0</v>
      </c>
      <c r="AF352" s="255">
        <f>'DTC EU - P&amp;L'!AF300</f>
        <v>0</v>
      </c>
      <c r="AG352" s="275">
        <f t="shared" si="97"/>
        <v>0</v>
      </c>
      <c r="AH352" s="276"/>
    </row>
    <row r="353" outlineLevel="1">
      <c r="A353" s="277" t="s">
        <v>427</v>
      </c>
      <c r="B353" s="255"/>
      <c r="C353" s="255"/>
      <c r="D353" s="255"/>
      <c r="E353" s="255"/>
      <c r="F353" s="255"/>
      <c r="G353" s="255"/>
      <c r="H353" s="255"/>
      <c r="I353" s="255"/>
      <c r="J353" s="255"/>
      <c r="K353" s="255"/>
      <c r="L353" s="255"/>
      <c r="M353" s="255"/>
      <c r="N353" s="255"/>
      <c r="O353" s="255"/>
      <c r="P353" s="255"/>
      <c r="Q353" s="255"/>
      <c r="R353" s="255"/>
      <c r="S353" s="255"/>
      <c r="T353" s="255"/>
      <c r="U353" s="255"/>
      <c r="V353" s="255"/>
      <c r="W353" s="255"/>
      <c r="X353" s="255"/>
      <c r="Y353" s="255"/>
      <c r="Z353" s="255"/>
      <c r="AA353" s="255"/>
      <c r="AB353" s="255"/>
      <c r="AC353" s="255"/>
      <c r="AD353" s="255"/>
      <c r="AE353" s="255"/>
      <c r="AF353" s="255"/>
      <c r="AG353" s="278"/>
      <c r="AH353" s="276"/>
    </row>
    <row r="354">
      <c r="A354" s="279" t="s">
        <v>439</v>
      </c>
      <c r="B354" s="280">
        <f t="shared" ref="B354:AF354" si="98">SUM(B331,B332,B343,B344,B337,B349,B338,B350)</f>
        <v>3</v>
      </c>
      <c r="C354" s="280">
        <f t="shared" si="98"/>
        <v>0</v>
      </c>
      <c r="D354" s="280">
        <f t="shared" si="98"/>
        <v>1</v>
      </c>
      <c r="E354" s="280">
        <f t="shared" si="98"/>
        <v>0</v>
      </c>
      <c r="F354" s="280">
        <f t="shared" si="98"/>
        <v>0</v>
      </c>
      <c r="G354" s="280">
        <f t="shared" si="98"/>
        <v>0</v>
      </c>
      <c r="H354" s="280">
        <f t="shared" si="98"/>
        <v>0</v>
      </c>
      <c r="I354" s="280">
        <f t="shared" si="98"/>
        <v>1</v>
      </c>
      <c r="J354" s="280">
        <f t="shared" si="98"/>
        <v>0</v>
      </c>
      <c r="K354" s="280">
        <f t="shared" si="98"/>
        <v>1</v>
      </c>
      <c r="L354" s="280">
        <f t="shared" si="98"/>
        <v>0</v>
      </c>
      <c r="M354" s="280">
        <f t="shared" si="98"/>
        <v>0</v>
      </c>
      <c r="N354" s="280">
        <f t="shared" si="98"/>
        <v>0</v>
      </c>
      <c r="O354" s="280">
        <f t="shared" si="98"/>
        <v>0</v>
      </c>
      <c r="P354" s="280">
        <f t="shared" si="98"/>
        <v>0</v>
      </c>
      <c r="Q354" s="280">
        <f t="shared" si="98"/>
        <v>0</v>
      </c>
      <c r="R354" s="280">
        <f t="shared" si="98"/>
        <v>0</v>
      </c>
      <c r="S354" s="280">
        <f t="shared" si="98"/>
        <v>0</v>
      </c>
      <c r="T354" s="280">
        <f t="shared" si="98"/>
        <v>0</v>
      </c>
      <c r="U354" s="280">
        <f t="shared" si="98"/>
        <v>0</v>
      </c>
      <c r="V354" s="280">
        <f t="shared" si="98"/>
        <v>0</v>
      </c>
      <c r="W354" s="280">
        <f t="shared" si="98"/>
        <v>0</v>
      </c>
      <c r="X354" s="280">
        <f t="shared" si="98"/>
        <v>0</v>
      </c>
      <c r="Y354" s="280">
        <f t="shared" si="98"/>
        <v>0</v>
      </c>
      <c r="Z354" s="280">
        <f t="shared" si="98"/>
        <v>1</v>
      </c>
      <c r="AA354" s="280">
        <f t="shared" si="98"/>
        <v>0</v>
      </c>
      <c r="AB354" s="280">
        <f t="shared" si="98"/>
        <v>0</v>
      </c>
      <c r="AC354" s="280">
        <f t="shared" si="98"/>
        <v>0</v>
      </c>
      <c r="AD354" s="280">
        <f t="shared" si="98"/>
        <v>0</v>
      </c>
      <c r="AE354" s="280">
        <f t="shared" si="98"/>
        <v>0</v>
      </c>
      <c r="AF354" s="280">
        <f t="shared" si="98"/>
        <v>1</v>
      </c>
      <c r="AG354" s="275">
        <f t="shared" ref="AG354:AG355" si="100">SUM(B354:AF354)</f>
        <v>8</v>
      </c>
      <c r="AH354" s="276"/>
    </row>
    <row r="355">
      <c r="A355" s="279" t="s">
        <v>440</v>
      </c>
      <c r="B355" s="280">
        <f t="shared" ref="B355:AF355" si="99">SUM(B333,B334,B345,B346,B339,B351,B340,B352)</f>
        <v>0</v>
      </c>
      <c r="C355" s="280">
        <f t="shared" si="99"/>
        <v>1</v>
      </c>
      <c r="D355" s="280">
        <f t="shared" si="99"/>
        <v>0</v>
      </c>
      <c r="E355" s="280">
        <f t="shared" si="99"/>
        <v>0</v>
      </c>
      <c r="F355" s="280">
        <f t="shared" si="99"/>
        <v>0</v>
      </c>
      <c r="G355" s="280">
        <f t="shared" si="99"/>
        <v>2</v>
      </c>
      <c r="H355" s="280">
        <f t="shared" si="99"/>
        <v>2</v>
      </c>
      <c r="I355" s="280">
        <f t="shared" si="99"/>
        <v>1</v>
      </c>
      <c r="J355" s="280">
        <f t="shared" si="99"/>
        <v>1</v>
      </c>
      <c r="K355" s="280">
        <f t="shared" si="99"/>
        <v>0</v>
      </c>
      <c r="L355" s="280">
        <f t="shared" si="99"/>
        <v>1</v>
      </c>
      <c r="M355" s="280">
        <f t="shared" si="99"/>
        <v>0</v>
      </c>
      <c r="N355" s="280">
        <f t="shared" si="99"/>
        <v>0</v>
      </c>
      <c r="O355" s="280">
        <f t="shared" si="99"/>
        <v>0</v>
      </c>
      <c r="P355" s="280">
        <f t="shared" si="99"/>
        <v>0</v>
      </c>
      <c r="Q355" s="280">
        <f t="shared" si="99"/>
        <v>0</v>
      </c>
      <c r="R355" s="280">
        <f t="shared" si="99"/>
        <v>0</v>
      </c>
      <c r="S355" s="280">
        <f t="shared" si="99"/>
        <v>1</v>
      </c>
      <c r="T355" s="280">
        <f t="shared" si="99"/>
        <v>0</v>
      </c>
      <c r="U355" s="280">
        <f t="shared" si="99"/>
        <v>0</v>
      </c>
      <c r="V355" s="280">
        <f t="shared" si="99"/>
        <v>0</v>
      </c>
      <c r="W355" s="280">
        <f t="shared" si="99"/>
        <v>2</v>
      </c>
      <c r="X355" s="280">
        <f t="shared" si="99"/>
        <v>1</v>
      </c>
      <c r="Y355" s="280">
        <f t="shared" si="99"/>
        <v>0</v>
      </c>
      <c r="Z355" s="280">
        <f t="shared" si="99"/>
        <v>0</v>
      </c>
      <c r="AA355" s="280">
        <f t="shared" si="99"/>
        <v>0</v>
      </c>
      <c r="AB355" s="280">
        <f t="shared" si="99"/>
        <v>0</v>
      </c>
      <c r="AC355" s="280">
        <f t="shared" si="99"/>
        <v>0</v>
      </c>
      <c r="AD355" s="280">
        <f t="shared" si="99"/>
        <v>0</v>
      </c>
      <c r="AE355" s="280">
        <f t="shared" si="99"/>
        <v>1</v>
      </c>
      <c r="AF355" s="280">
        <f t="shared" si="99"/>
        <v>0</v>
      </c>
      <c r="AG355" s="275">
        <f t="shared" si="100"/>
        <v>13</v>
      </c>
      <c r="AH355" s="276"/>
    </row>
    <row r="356">
      <c r="A356" s="281" t="s">
        <v>329</v>
      </c>
      <c r="B356" s="280"/>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78"/>
      <c r="AH356" s="276"/>
    </row>
    <row r="357">
      <c r="A357" s="160"/>
      <c r="B357" s="168"/>
      <c r="C357" s="168"/>
      <c r="D357" s="168"/>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68"/>
      <c r="AA357" s="168"/>
      <c r="AB357" s="168"/>
      <c r="AC357" s="168"/>
      <c r="AD357" s="168"/>
      <c r="AE357" s="168"/>
      <c r="AF357" s="168"/>
      <c r="AG357" s="278"/>
      <c r="AH357" s="276"/>
    </row>
    <row r="358">
      <c r="A358" s="273" t="s">
        <v>441</v>
      </c>
      <c r="B358" s="274"/>
      <c r="C358" s="274"/>
      <c r="D358" s="274"/>
      <c r="E358" s="274"/>
      <c r="F358" s="274"/>
      <c r="G358" s="274"/>
      <c r="H358" s="274"/>
      <c r="I358" s="274"/>
      <c r="J358" s="274"/>
      <c r="K358" s="274"/>
      <c r="L358" s="274"/>
      <c r="M358" s="274"/>
      <c r="N358" s="274"/>
      <c r="O358" s="274"/>
      <c r="P358" s="274"/>
      <c r="Q358" s="274"/>
      <c r="R358" s="274"/>
      <c r="S358" s="274"/>
      <c r="T358" s="274"/>
      <c r="U358" s="274"/>
      <c r="V358" s="274"/>
      <c r="W358" s="274"/>
      <c r="X358" s="274"/>
      <c r="Y358" s="274"/>
      <c r="Z358" s="274"/>
      <c r="AA358" s="274"/>
      <c r="AB358" s="274"/>
      <c r="AC358" s="274"/>
      <c r="AD358" s="274"/>
      <c r="AE358" s="274"/>
      <c r="AF358" s="274"/>
      <c r="AG358" s="278"/>
      <c r="AH358" s="276"/>
    </row>
    <row r="359" outlineLevel="1">
      <c r="A359" s="273" t="s">
        <v>442</v>
      </c>
      <c r="B359" s="236">
        <f>'DTC US&amp;CA - P&amp;L'!B327</f>
        <v>0</v>
      </c>
      <c r="C359" s="236">
        <f>'DTC US&amp;CA - P&amp;L'!C327</f>
        <v>0</v>
      </c>
      <c r="D359" s="236">
        <f>'DTC US&amp;CA - P&amp;L'!D327</f>
        <v>0</v>
      </c>
      <c r="E359" s="236">
        <f>'DTC US&amp;CA - P&amp;L'!E327</f>
        <v>0</v>
      </c>
      <c r="F359" s="236">
        <f>'DTC US&amp;CA - P&amp;L'!F327</f>
        <v>0</v>
      </c>
      <c r="G359" s="236">
        <f>'DTC US&amp;CA - P&amp;L'!G327</f>
        <v>0</v>
      </c>
      <c r="H359" s="236">
        <f>'DTC US&amp;CA - P&amp;L'!H327</f>
        <v>0</v>
      </c>
      <c r="I359" s="236">
        <f>'DTC US&amp;CA - P&amp;L'!I327</f>
        <v>0</v>
      </c>
      <c r="J359" s="236">
        <f>'DTC US&amp;CA - P&amp;L'!J327</f>
        <v>0</v>
      </c>
      <c r="K359" s="236">
        <f>'DTC US&amp;CA - P&amp;L'!K327</f>
        <v>0</v>
      </c>
      <c r="L359" s="236">
        <f>'DTC US&amp;CA - P&amp;L'!L327</f>
        <v>0</v>
      </c>
      <c r="M359" s="236">
        <f>'DTC US&amp;CA - P&amp;L'!M327</f>
        <v>0</v>
      </c>
      <c r="N359" s="236">
        <f>'DTC US&amp;CA - P&amp;L'!N327</f>
        <v>0</v>
      </c>
      <c r="O359" s="236">
        <f>'DTC US&amp;CA - P&amp;L'!O327</f>
        <v>0</v>
      </c>
      <c r="P359" s="236">
        <f>'DTC US&amp;CA - P&amp;L'!P327</f>
        <v>0</v>
      </c>
      <c r="Q359" s="236">
        <f>'DTC US&amp;CA - P&amp;L'!Q327</f>
        <v>0</v>
      </c>
      <c r="R359" s="236">
        <f>'DTC US&amp;CA - P&amp;L'!R327</f>
        <v>0</v>
      </c>
      <c r="S359" s="236">
        <f>'DTC US&amp;CA - P&amp;L'!S327</f>
        <v>0</v>
      </c>
      <c r="T359" s="236">
        <f>'DTC US&amp;CA - P&amp;L'!T327</f>
        <v>0</v>
      </c>
      <c r="U359" s="236">
        <f>'DTC US&amp;CA - P&amp;L'!U327</f>
        <v>1</v>
      </c>
      <c r="V359" s="236">
        <f>'DTC US&amp;CA - P&amp;L'!V327</f>
        <v>0</v>
      </c>
      <c r="W359" s="236">
        <f>'DTC US&amp;CA - P&amp;L'!W327</f>
        <v>0</v>
      </c>
      <c r="X359" s="236">
        <f>'DTC US&amp;CA - P&amp;L'!X327</f>
        <v>0</v>
      </c>
      <c r="Y359" s="236">
        <f>'DTC US&amp;CA - P&amp;L'!Y327</f>
        <v>0</v>
      </c>
      <c r="Z359" s="236">
        <f>'DTC US&amp;CA - P&amp;L'!Z327</f>
        <v>0</v>
      </c>
      <c r="AA359" s="236">
        <f>'DTC US&amp;CA - P&amp;L'!AA327</f>
        <v>0</v>
      </c>
      <c r="AB359" s="236">
        <f>'DTC US&amp;CA - P&amp;L'!AB327</f>
        <v>0</v>
      </c>
      <c r="AC359" s="236">
        <f>'DTC US&amp;CA - P&amp;L'!AC327</f>
        <v>0</v>
      </c>
      <c r="AD359" s="236">
        <f>'DTC US&amp;CA - P&amp;L'!AD327</f>
        <v>0</v>
      </c>
      <c r="AE359" s="236">
        <f>'DTC US&amp;CA - P&amp;L'!AE327</f>
        <v>0</v>
      </c>
      <c r="AF359" s="236">
        <f>'DTC US&amp;CA - P&amp;L'!AF327</f>
        <v>0</v>
      </c>
      <c r="AG359" s="275">
        <f t="shared" ref="AG359:AG372" si="101">SUM(B359:AF359)</f>
        <v>1</v>
      </c>
      <c r="AH359" s="276"/>
    </row>
    <row r="360" outlineLevel="1">
      <c r="A360" s="273" t="s">
        <v>443</v>
      </c>
      <c r="B360" s="236">
        <f>'DTC US&amp;CA - P&amp;L'!B328</f>
        <v>1</v>
      </c>
      <c r="C360" s="236">
        <f>'DTC US&amp;CA - P&amp;L'!C328</f>
        <v>1</v>
      </c>
      <c r="D360" s="236">
        <f>'DTC US&amp;CA - P&amp;L'!D328</f>
        <v>1</v>
      </c>
      <c r="E360" s="236">
        <f>'DTC US&amp;CA - P&amp;L'!E328</f>
        <v>0</v>
      </c>
      <c r="F360" s="236">
        <f>'DTC US&amp;CA - P&amp;L'!F328</f>
        <v>0</v>
      </c>
      <c r="G360" s="236">
        <f>'DTC US&amp;CA - P&amp;L'!G328</f>
        <v>0</v>
      </c>
      <c r="H360" s="236">
        <f>'DTC US&amp;CA - P&amp;L'!H328</f>
        <v>1</v>
      </c>
      <c r="I360" s="236">
        <f>'DTC US&amp;CA - P&amp;L'!I328</f>
        <v>1</v>
      </c>
      <c r="J360" s="236">
        <f>'DTC US&amp;CA - P&amp;L'!J328</f>
        <v>0</v>
      </c>
      <c r="K360" s="236">
        <f>'DTC US&amp;CA - P&amp;L'!K328</f>
        <v>1</v>
      </c>
      <c r="L360" s="236">
        <f>'DTC US&amp;CA - P&amp;L'!L328</f>
        <v>0</v>
      </c>
      <c r="M360" s="236">
        <f>'DTC US&amp;CA - P&amp;L'!M328</f>
        <v>0</v>
      </c>
      <c r="N360" s="236">
        <f>'DTC US&amp;CA - P&amp;L'!N328</f>
        <v>0</v>
      </c>
      <c r="O360" s="236">
        <f>'DTC US&amp;CA - P&amp;L'!O328</f>
        <v>0</v>
      </c>
      <c r="P360" s="236">
        <f>'DTC US&amp;CA - P&amp;L'!P328</f>
        <v>0</v>
      </c>
      <c r="Q360" s="236">
        <f>'DTC US&amp;CA - P&amp;L'!Q328</f>
        <v>0</v>
      </c>
      <c r="R360" s="236">
        <f>'DTC US&amp;CA - P&amp;L'!R328</f>
        <v>0</v>
      </c>
      <c r="S360" s="236">
        <f>'DTC US&amp;CA - P&amp;L'!S328</f>
        <v>0</v>
      </c>
      <c r="T360" s="236">
        <f>'DTC US&amp;CA - P&amp;L'!T328</f>
        <v>0</v>
      </c>
      <c r="U360" s="236">
        <f>'DTC US&amp;CA - P&amp;L'!U328</f>
        <v>0</v>
      </c>
      <c r="V360" s="236">
        <f>'DTC US&amp;CA - P&amp;L'!V328</f>
        <v>0</v>
      </c>
      <c r="W360" s="236">
        <f>'DTC US&amp;CA - P&amp;L'!W328</f>
        <v>1</v>
      </c>
      <c r="X360" s="236">
        <f>'DTC US&amp;CA - P&amp;L'!X328</f>
        <v>0</v>
      </c>
      <c r="Y360" s="236">
        <f>'DTC US&amp;CA - P&amp;L'!Y328</f>
        <v>0</v>
      </c>
      <c r="Z360" s="236">
        <f>'DTC US&amp;CA - P&amp;L'!Z328</f>
        <v>1</v>
      </c>
      <c r="AA360" s="236">
        <f>'DTC US&amp;CA - P&amp;L'!AA328</f>
        <v>0</v>
      </c>
      <c r="AB360" s="236">
        <f>'DTC US&amp;CA - P&amp;L'!AB328</f>
        <v>0</v>
      </c>
      <c r="AC360" s="236">
        <f>'DTC US&amp;CA - P&amp;L'!AC328</f>
        <v>0</v>
      </c>
      <c r="AD360" s="236">
        <f>'DTC US&amp;CA - P&amp;L'!AD328</f>
        <v>0</v>
      </c>
      <c r="AE360" s="236">
        <f>'DTC US&amp;CA - P&amp;L'!AE328</f>
        <v>1</v>
      </c>
      <c r="AF360" s="236">
        <f>'DTC US&amp;CA - P&amp;L'!AF328</f>
        <v>0</v>
      </c>
      <c r="AG360" s="275">
        <f t="shared" si="101"/>
        <v>9</v>
      </c>
      <c r="AH360" s="276"/>
    </row>
    <row r="361" outlineLevel="1">
      <c r="A361" s="273" t="s">
        <v>521</v>
      </c>
      <c r="B361" s="236">
        <f>'DTC US&amp;CA - P&amp;L'!B329</f>
        <v>0</v>
      </c>
      <c r="C361" s="236">
        <f>'DTC US&amp;CA - P&amp;L'!C329</f>
        <v>0</v>
      </c>
      <c r="D361" s="236">
        <f>'DTC US&amp;CA - P&amp;L'!D329</f>
        <v>0</v>
      </c>
      <c r="E361" s="236">
        <f>'DTC US&amp;CA - P&amp;L'!E329</f>
        <v>0</v>
      </c>
      <c r="F361" s="236">
        <f>'DTC US&amp;CA - P&amp;L'!F329</f>
        <v>0</v>
      </c>
      <c r="G361" s="236">
        <f>'DTC US&amp;CA - P&amp;L'!G329</f>
        <v>0</v>
      </c>
      <c r="H361" s="236">
        <f>'DTC US&amp;CA - P&amp;L'!H329</f>
        <v>1</v>
      </c>
      <c r="I361" s="236">
        <f>'DTC US&amp;CA - P&amp;L'!I329</f>
        <v>2</v>
      </c>
      <c r="J361" s="236">
        <f>'DTC US&amp;CA - P&amp;L'!J329</f>
        <v>0</v>
      </c>
      <c r="K361" s="236">
        <f>'DTC US&amp;CA - P&amp;L'!K329</f>
        <v>0</v>
      </c>
      <c r="L361" s="236">
        <f>'DTC US&amp;CA - P&amp;L'!L329</f>
        <v>1</v>
      </c>
      <c r="M361" s="236">
        <f>'DTC US&amp;CA - P&amp;L'!M329</f>
        <v>0</v>
      </c>
      <c r="N361" s="236">
        <f>'DTC US&amp;CA - P&amp;L'!N329</f>
        <v>0</v>
      </c>
      <c r="O361" s="236">
        <f>'DTC US&amp;CA - P&amp;L'!O329</f>
        <v>0</v>
      </c>
      <c r="P361" s="236">
        <f>'DTC US&amp;CA - P&amp;L'!P329</f>
        <v>0</v>
      </c>
      <c r="Q361" s="236">
        <f>'DTC US&amp;CA - P&amp;L'!Q329</f>
        <v>0</v>
      </c>
      <c r="R361" s="236">
        <f>'DTC US&amp;CA - P&amp;L'!R329</f>
        <v>0</v>
      </c>
      <c r="S361" s="236">
        <f>'DTC US&amp;CA - P&amp;L'!S329</f>
        <v>2</v>
      </c>
      <c r="T361" s="236">
        <f>'DTC US&amp;CA - P&amp;L'!T329</f>
        <v>0</v>
      </c>
      <c r="U361" s="236">
        <f>'DTC US&amp;CA - P&amp;L'!U329</f>
        <v>0</v>
      </c>
      <c r="V361" s="236">
        <f>'DTC US&amp;CA - P&amp;L'!V329</f>
        <v>0</v>
      </c>
      <c r="W361" s="236">
        <f>'DTC US&amp;CA - P&amp;L'!W329</f>
        <v>0</v>
      </c>
      <c r="X361" s="236">
        <f>'DTC US&amp;CA - P&amp;L'!X329</f>
        <v>0</v>
      </c>
      <c r="Y361" s="236">
        <f>'DTC US&amp;CA - P&amp;L'!Y329</f>
        <v>0</v>
      </c>
      <c r="Z361" s="236">
        <f>'DTC US&amp;CA - P&amp;L'!Z329</f>
        <v>0</v>
      </c>
      <c r="AA361" s="236">
        <f>'DTC US&amp;CA - P&amp;L'!AA329</f>
        <v>0</v>
      </c>
      <c r="AB361" s="236">
        <f>'DTC US&amp;CA - P&amp;L'!AB329</f>
        <v>0</v>
      </c>
      <c r="AC361" s="236">
        <f>'DTC US&amp;CA - P&amp;L'!AC329</f>
        <v>0</v>
      </c>
      <c r="AD361" s="236">
        <f>'DTC US&amp;CA - P&amp;L'!AD329</f>
        <v>0</v>
      </c>
      <c r="AE361" s="236">
        <f>'DTC US&amp;CA - P&amp;L'!AE329</f>
        <v>0</v>
      </c>
      <c r="AF361" s="236">
        <f>'DTC US&amp;CA - P&amp;L'!AF329</f>
        <v>0</v>
      </c>
      <c r="AG361" s="275">
        <f t="shared" si="101"/>
        <v>6</v>
      </c>
      <c r="AH361" s="276"/>
    </row>
    <row r="362" outlineLevel="1">
      <c r="A362" s="273" t="s">
        <v>522</v>
      </c>
      <c r="B362" s="236">
        <f>'DTC US&amp;CA - P&amp;L'!B330</f>
        <v>0</v>
      </c>
      <c r="C362" s="236">
        <f>'DTC US&amp;CA - P&amp;L'!C330</f>
        <v>0</v>
      </c>
      <c r="D362" s="236">
        <f>'DTC US&amp;CA - P&amp;L'!D330</f>
        <v>0</v>
      </c>
      <c r="E362" s="236">
        <f>'DTC US&amp;CA - P&amp;L'!E330</f>
        <v>0</v>
      </c>
      <c r="F362" s="236">
        <f>'DTC US&amp;CA - P&amp;L'!F330</f>
        <v>0</v>
      </c>
      <c r="G362" s="236">
        <f>'DTC US&amp;CA - P&amp;L'!G330</f>
        <v>0</v>
      </c>
      <c r="H362" s="236">
        <f>'DTC US&amp;CA - P&amp;L'!H330</f>
        <v>0</v>
      </c>
      <c r="I362" s="236">
        <f>'DTC US&amp;CA - P&amp;L'!I330</f>
        <v>0</v>
      </c>
      <c r="J362" s="236">
        <f>'DTC US&amp;CA - P&amp;L'!J330</f>
        <v>0</v>
      </c>
      <c r="K362" s="236">
        <f>'DTC US&amp;CA - P&amp;L'!K330</f>
        <v>0</v>
      </c>
      <c r="L362" s="236">
        <f>'DTC US&amp;CA - P&amp;L'!L330</f>
        <v>0</v>
      </c>
      <c r="M362" s="236">
        <f>'DTC US&amp;CA - P&amp;L'!M330</f>
        <v>0</v>
      </c>
      <c r="N362" s="236">
        <f>'DTC US&amp;CA - P&amp;L'!N330</f>
        <v>0</v>
      </c>
      <c r="O362" s="236">
        <f>'DTC US&amp;CA - P&amp;L'!O330</f>
        <v>0</v>
      </c>
      <c r="P362" s="236">
        <f>'DTC US&amp;CA - P&amp;L'!P330</f>
        <v>0</v>
      </c>
      <c r="Q362" s="236">
        <f>'DTC US&amp;CA - P&amp;L'!Q330</f>
        <v>0</v>
      </c>
      <c r="R362" s="236">
        <f>'DTC US&amp;CA - P&amp;L'!R330</f>
        <v>0</v>
      </c>
      <c r="S362" s="236">
        <f>'DTC US&amp;CA - P&amp;L'!S330</f>
        <v>0</v>
      </c>
      <c r="T362" s="236">
        <f>'DTC US&amp;CA - P&amp;L'!T330</f>
        <v>0</v>
      </c>
      <c r="U362" s="236">
        <f>'DTC US&amp;CA - P&amp;L'!U330</f>
        <v>0</v>
      </c>
      <c r="V362" s="236">
        <f>'DTC US&amp;CA - P&amp;L'!V330</f>
        <v>0</v>
      </c>
      <c r="W362" s="236">
        <f>'DTC US&amp;CA - P&amp;L'!W330</f>
        <v>0</v>
      </c>
      <c r="X362" s="236">
        <f>'DTC US&amp;CA - P&amp;L'!X330</f>
        <v>0</v>
      </c>
      <c r="Y362" s="236">
        <f>'DTC US&amp;CA - P&amp;L'!Y330</f>
        <v>0</v>
      </c>
      <c r="Z362" s="236">
        <f>'DTC US&amp;CA - P&amp;L'!Z330</f>
        <v>0</v>
      </c>
      <c r="AA362" s="236">
        <f>'DTC US&amp;CA - P&amp;L'!AA330</f>
        <v>0</v>
      </c>
      <c r="AB362" s="236">
        <f>'DTC US&amp;CA - P&amp;L'!AB330</f>
        <v>0</v>
      </c>
      <c r="AC362" s="236">
        <f>'DTC US&amp;CA - P&amp;L'!AC330</f>
        <v>0</v>
      </c>
      <c r="AD362" s="236">
        <f>'DTC US&amp;CA - P&amp;L'!AD330</f>
        <v>0</v>
      </c>
      <c r="AE362" s="236">
        <f>'DTC US&amp;CA - P&amp;L'!AE330</f>
        <v>0</v>
      </c>
      <c r="AF362" s="236">
        <f>'DTC US&amp;CA - P&amp;L'!AF330</f>
        <v>0</v>
      </c>
      <c r="AG362" s="275">
        <f t="shared" si="101"/>
        <v>0</v>
      </c>
      <c r="AH362" s="276"/>
    </row>
    <row r="363" outlineLevel="1">
      <c r="A363" s="273" t="s">
        <v>523</v>
      </c>
      <c r="B363" s="236">
        <f>'DTC US&amp;CA - P&amp;L'!B331</f>
        <v>0</v>
      </c>
      <c r="C363" s="236">
        <f>'DTC US&amp;CA - P&amp;L'!C331</f>
        <v>0</v>
      </c>
      <c r="D363" s="236">
        <f>'DTC US&amp;CA - P&amp;L'!D331</f>
        <v>0</v>
      </c>
      <c r="E363" s="236">
        <f>'DTC US&amp;CA - P&amp;L'!E331</f>
        <v>0</v>
      </c>
      <c r="F363" s="236">
        <f>'DTC US&amp;CA - P&amp;L'!F331</f>
        <v>0</v>
      </c>
      <c r="G363" s="236">
        <f>'DTC US&amp;CA - P&amp;L'!G331</f>
        <v>0</v>
      </c>
      <c r="H363" s="236">
        <f>'DTC US&amp;CA - P&amp;L'!H331</f>
        <v>0</v>
      </c>
      <c r="I363" s="236">
        <f>'DTC US&amp;CA - P&amp;L'!I331</f>
        <v>0</v>
      </c>
      <c r="J363" s="236">
        <f>'DTC US&amp;CA - P&amp;L'!J331</f>
        <v>0</v>
      </c>
      <c r="K363" s="236">
        <f>'DTC US&amp;CA - P&amp;L'!K331</f>
        <v>0</v>
      </c>
      <c r="L363" s="236">
        <f>'DTC US&amp;CA - P&amp;L'!L331</f>
        <v>0</v>
      </c>
      <c r="M363" s="236">
        <f>'DTC US&amp;CA - P&amp;L'!M331</f>
        <v>0</v>
      </c>
      <c r="N363" s="236">
        <f>'DTC US&amp;CA - P&amp;L'!N331</f>
        <v>0</v>
      </c>
      <c r="O363" s="236">
        <f>'DTC US&amp;CA - P&amp;L'!O331</f>
        <v>0</v>
      </c>
      <c r="P363" s="236">
        <f>'DTC US&amp;CA - P&amp;L'!P331</f>
        <v>0</v>
      </c>
      <c r="Q363" s="236">
        <f>'DTC US&amp;CA - P&amp;L'!Q331</f>
        <v>0</v>
      </c>
      <c r="R363" s="236">
        <f>'DTC US&amp;CA - P&amp;L'!R331</f>
        <v>0</v>
      </c>
      <c r="S363" s="236">
        <f>'DTC US&amp;CA - P&amp;L'!S331</f>
        <v>0</v>
      </c>
      <c r="T363" s="236">
        <f>'DTC US&amp;CA - P&amp;L'!T331</f>
        <v>0</v>
      </c>
      <c r="U363" s="236">
        <f>'DTC US&amp;CA - P&amp;L'!U331</f>
        <v>0</v>
      </c>
      <c r="V363" s="236">
        <f>'DTC US&amp;CA - P&amp;L'!V331</f>
        <v>0</v>
      </c>
      <c r="W363" s="236">
        <f>'DTC US&amp;CA - P&amp;L'!W331</f>
        <v>0</v>
      </c>
      <c r="X363" s="236">
        <f>'DTC US&amp;CA - P&amp;L'!X331</f>
        <v>0</v>
      </c>
      <c r="Y363" s="236">
        <f>'DTC US&amp;CA - P&amp;L'!Y331</f>
        <v>0</v>
      </c>
      <c r="Z363" s="236">
        <f>'DTC US&amp;CA - P&amp;L'!Z331</f>
        <v>0</v>
      </c>
      <c r="AA363" s="236">
        <f>'DTC US&amp;CA - P&amp;L'!AA331</f>
        <v>0</v>
      </c>
      <c r="AB363" s="236">
        <f>'DTC US&amp;CA - P&amp;L'!AB331</f>
        <v>0</v>
      </c>
      <c r="AC363" s="236">
        <f>'DTC US&amp;CA - P&amp;L'!AC331</f>
        <v>0</v>
      </c>
      <c r="AD363" s="236">
        <f>'DTC US&amp;CA - P&amp;L'!AD331</f>
        <v>0</v>
      </c>
      <c r="AE363" s="236">
        <f>'DTC US&amp;CA - P&amp;L'!AE331</f>
        <v>0</v>
      </c>
      <c r="AF363" s="236">
        <f>'DTC US&amp;CA - P&amp;L'!AF331</f>
        <v>0</v>
      </c>
      <c r="AG363" s="275">
        <f t="shared" si="101"/>
        <v>0</v>
      </c>
      <c r="AH363" s="276"/>
    </row>
    <row r="364" outlineLevel="1">
      <c r="A364" s="273" t="s">
        <v>524</v>
      </c>
      <c r="B364" s="236">
        <f>'DTC US&amp;CA - P&amp;L'!B332</f>
        <v>0</v>
      </c>
      <c r="C364" s="236">
        <f>'DTC US&amp;CA - P&amp;L'!C332</f>
        <v>0</v>
      </c>
      <c r="D364" s="236">
        <f>'DTC US&amp;CA - P&amp;L'!D332</f>
        <v>0</v>
      </c>
      <c r="E364" s="236">
        <f>'DTC US&amp;CA - P&amp;L'!E332</f>
        <v>0</v>
      </c>
      <c r="F364" s="236">
        <f>'DTC US&amp;CA - P&amp;L'!F332</f>
        <v>0</v>
      </c>
      <c r="G364" s="236">
        <f>'DTC US&amp;CA - P&amp;L'!G332</f>
        <v>0</v>
      </c>
      <c r="H364" s="236">
        <f>'DTC US&amp;CA - P&amp;L'!H332</f>
        <v>0</v>
      </c>
      <c r="I364" s="236">
        <f>'DTC US&amp;CA - P&amp;L'!I332</f>
        <v>0</v>
      </c>
      <c r="J364" s="236">
        <f>'DTC US&amp;CA - P&amp;L'!J332</f>
        <v>0</v>
      </c>
      <c r="K364" s="236">
        <f>'DTC US&amp;CA - P&amp;L'!K332</f>
        <v>0</v>
      </c>
      <c r="L364" s="236">
        <f>'DTC US&amp;CA - P&amp;L'!L332</f>
        <v>0</v>
      </c>
      <c r="M364" s="236">
        <f>'DTC US&amp;CA - P&amp;L'!M332</f>
        <v>0</v>
      </c>
      <c r="N364" s="236">
        <f>'DTC US&amp;CA - P&amp;L'!N332</f>
        <v>0</v>
      </c>
      <c r="O364" s="236">
        <f>'DTC US&amp;CA - P&amp;L'!O332</f>
        <v>0</v>
      </c>
      <c r="P364" s="236">
        <f>'DTC US&amp;CA - P&amp;L'!P332</f>
        <v>0</v>
      </c>
      <c r="Q364" s="236">
        <f>'DTC US&amp;CA - P&amp;L'!Q332</f>
        <v>0</v>
      </c>
      <c r="R364" s="236">
        <f>'DTC US&amp;CA - P&amp;L'!R332</f>
        <v>0</v>
      </c>
      <c r="S364" s="236">
        <f>'DTC US&amp;CA - P&amp;L'!S332</f>
        <v>0</v>
      </c>
      <c r="T364" s="236">
        <f>'DTC US&amp;CA - P&amp;L'!T332</f>
        <v>0</v>
      </c>
      <c r="U364" s="236">
        <f>'DTC US&amp;CA - P&amp;L'!U332</f>
        <v>0</v>
      </c>
      <c r="V364" s="236">
        <f>'DTC US&amp;CA - P&amp;L'!V332</f>
        <v>0</v>
      </c>
      <c r="W364" s="236">
        <f>'DTC US&amp;CA - P&amp;L'!W332</f>
        <v>0</v>
      </c>
      <c r="X364" s="236">
        <f>'DTC US&amp;CA - P&amp;L'!X332</f>
        <v>0</v>
      </c>
      <c r="Y364" s="236">
        <f>'DTC US&amp;CA - P&amp;L'!Y332</f>
        <v>0</v>
      </c>
      <c r="Z364" s="236">
        <f>'DTC US&amp;CA - P&amp;L'!Z332</f>
        <v>0</v>
      </c>
      <c r="AA364" s="236">
        <f>'DTC US&amp;CA - P&amp;L'!AA332</f>
        <v>0</v>
      </c>
      <c r="AB364" s="236">
        <f>'DTC US&amp;CA - P&amp;L'!AB332</f>
        <v>0</v>
      </c>
      <c r="AC364" s="236">
        <f>'DTC US&amp;CA - P&amp;L'!AC332</f>
        <v>0</v>
      </c>
      <c r="AD364" s="236">
        <f>'DTC US&amp;CA - P&amp;L'!AD332</f>
        <v>0</v>
      </c>
      <c r="AE364" s="236">
        <f>'DTC US&amp;CA - P&amp;L'!AE332</f>
        <v>0</v>
      </c>
      <c r="AF364" s="236">
        <f>'DTC US&amp;CA - P&amp;L'!AF332</f>
        <v>0</v>
      </c>
      <c r="AG364" s="275">
        <f t="shared" si="101"/>
        <v>0</v>
      </c>
      <c r="AH364" s="276"/>
    </row>
    <row r="365" outlineLevel="1">
      <c r="A365" s="273" t="s">
        <v>525</v>
      </c>
      <c r="B365" s="236">
        <f>'DTC US&amp;CA - P&amp;L'!B333</f>
        <v>0</v>
      </c>
      <c r="C365" s="236">
        <f>'DTC US&amp;CA - P&amp;L'!C333</f>
        <v>0</v>
      </c>
      <c r="D365" s="236">
        <f>'DTC US&amp;CA - P&amp;L'!D333</f>
        <v>0</v>
      </c>
      <c r="E365" s="236">
        <f>'DTC US&amp;CA - P&amp;L'!E333</f>
        <v>0</v>
      </c>
      <c r="F365" s="236">
        <f>'DTC US&amp;CA - P&amp;L'!F333</f>
        <v>0</v>
      </c>
      <c r="G365" s="236">
        <f>'DTC US&amp;CA - P&amp;L'!G333</f>
        <v>0</v>
      </c>
      <c r="H365" s="236">
        <f>'DTC US&amp;CA - P&amp;L'!H333</f>
        <v>1</v>
      </c>
      <c r="I365" s="236">
        <f>'DTC US&amp;CA - P&amp;L'!I333</f>
        <v>2</v>
      </c>
      <c r="J365" s="236">
        <f>'DTC US&amp;CA - P&amp;L'!J333</f>
        <v>0</v>
      </c>
      <c r="K365" s="236">
        <f>'DTC US&amp;CA - P&amp;L'!K333</f>
        <v>0</v>
      </c>
      <c r="L365" s="236">
        <f>'DTC US&amp;CA - P&amp;L'!L333</f>
        <v>0</v>
      </c>
      <c r="M365" s="236">
        <f>'DTC US&amp;CA - P&amp;L'!M333</f>
        <v>0</v>
      </c>
      <c r="N365" s="236">
        <f>'DTC US&amp;CA - P&amp;L'!N333</f>
        <v>0</v>
      </c>
      <c r="O365" s="236">
        <f>'DTC US&amp;CA - P&amp;L'!O333</f>
        <v>0</v>
      </c>
      <c r="P365" s="236">
        <f>'DTC US&amp;CA - P&amp;L'!P333</f>
        <v>0</v>
      </c>
      <c r="Q365" s="236">
        <f>'DTC US&amp;CA - P&amp;L'!Q333</f>
        <v>0</v>
      </c>
      <c r="R365" s="236">
        <f>'DTC US&amp;CA - P&amp;L'!R333</f>
        <v>0</v>
      </c>
      <c r="S365" s="236">
        <f>'DTC US&amp;CA - P&amp;L'!S333</f>
        <v>1</v>
      </c>
      <c r="T365" s="236">
        <f>'DTC US&amp;CA - P&amp;L'!T333</f>
        <v>0</v>
      </c>
      <c r="U365" s="236">
        <f>'DTC US&amp;CA - P&amp;L'!U333</f>
        <v>0</v>
      </c>
      <c r="V365" s="236">
        <f>'DTC US&amp;CA - P&amp;L'!V333</f>
        <v>0</v>
      </c>
      <c r="W365" s="236">
        <f>'DTC US&amp;CA - P&amp;L'!W333</f>
        <v>1</v>
      </c>
      <c r="X365" s="236">
        <f>'DTC US&amp;CA - P&amp;L'!X333</f>
        <v>0</v>
      </c>
      <c r="Y365" s="236">
        <f>'DTC US&amp;CA - P&amp;L'!Y333</f>
        <v>0</v>
      </c>
      <c r="Z365" s="236">
        <f>'DTC US&amp;CA - P&amp;L'!Z333</f>
        <v>0</v>
      </c>
      <c r="AA365" s="236">
        <f>'DTC US&amp;CA - P&amp;L'!AA333</f>
        <v>0</v>
      </c>
      <c r="AB365" s="236">
        <f>'DTC US&amp;CA - P&amp;L'!AB333</f>
        <v>0</v>
      </c>
      <c r="AC365" s="236">
        <f>'DTC US&amp;CA - P&amp;L'!AC333</f>
        <v>0</v>
      </c>
      <c r="AD365" s="236">
        <f>'DTC US&amp;CA - P&amp;L'!AD333</f>
        <v>0</v>
      </c>
      <c r="AE365" s="236">
        <f>'DTC US&amp;CA - P&amp;L'!AE333</f>
        <v>1</v>
      </c>
      <c r="AF365" s="236">
        <f>'DTC US&amp;CA - P&amp;L'!AF333</f>
        <v>0</v>
      </c>
      <c r="AG365" s="275">
        <f t="shared" si="101"/>
        <v>6</v>
      </c>
      <c r="AH365" s="276"/>
    </row>
    <row r="366" outlineLevel="1">
      <c r="A366" s="273" t="s">
        <v>526</v>
      </c>
      <c r="B366" s="236">
        <f>'DTC US&amp;CA - P&amp;L'!B334</f>
        <v>0</v>
      </c>
      <c r="C366" s="236">
        <f>'DTC US&amp;CA - P&amp;L'!C334</f>
        <v>0</v>
      </c>
      <c r="D366" s="236">
        <f>'DTC US&amp;CA - P&amp;L'!D334</f>
        <v>0</v>
      </c>
      <c r="E366" s="236">
        <f>'DTC US&amp;CA - P&amp;L'!E334</f>
        <v>0</v>
      </c>
      <c r="F366" s="236">
        <f>'DTC US&amp;CA - P&amp;L'!F334</f>
        <v>0</v>
      </c>
      <c r="G366" s="236">
        <f>'DTC US&amp;CA - P&amp;L'!G334</f>
        <v>0</v>
      </c>
      <c r="H366" s="236">
        <f>'DTC US&amp;CA - P&amp;L'!H334</f>
        <v>0</v>
      </c>
      <c r="I366" s="236">
        <f>'DTC US&amp;CA - P&amp;L'!I334</f>
        <v>0</v>
      </c>
      <c r="J366" s="236">
        <f>'DTC US&amp;CA - P&amp;L'!J334</f>
        <v>0</v>
      </c>
      <c r="K366" s="236">
        <f>'DTC US&amp;CA - P&amp;L'!K334</f>
        <v>0</v>
      </c>
      <c r="L366" s="236">
        <f>'DTC US&amp;CA - P&amp;L'!L334</f>
        <v>1</v>
      </c>
      <c r="M366" s="236">
        <f>'DTC US&amp;CA - P&amp;L'!M334</f>
        <v>0</v>
      </c>
      <c r="N366" s="236">
        <f>'DTC US&amp;CA - P&amp;L'!N334</f>
        <v>0</v>
      </c>
      <c r="O366" s="236">
        <f>'DTC US&amp;CA - P&amp;L'!O334</f>
        <v>0</v>
      </c>
      <c r="P366" s="236">
        <f>'DTC US&amp;CA - P&amp;L'!P334</f>
        <v>0</v>
      </c>
      <c r="Q366" s="236">
        <f>'DTC US&amp;CA - P&amp;L'!Q334</f>
        <v>0</v>
      </c>
      <c r="R366" s="236">
        <f>'DTC US&amp;CA - P&amp;L'!R334</f>
        <v>0</v>
      </c>
      <c r="S366" s="236">
        <f>'DTC US&amp;CA - P&amp;L'!S334</f>
        <v>0</v>
      </c>
      <c r="T366" s="236">
        <f>'DTC US&amp;CA - P&amp;L'!T334</f>
        <v>0</v>
      </c>
      <c r="U366" s="236">
        <f>'DTC US&amp;CA - P&amp;L'!U334</f>
        <v>0</v>
      </c>
      <c r="V366" s="236">
        <f>'DTC US&amp;CA - P&amp;L'!V334</f>
        <v>0</v>
      </c>
      <c r="W366" s="236">
        <f>'DTC US&amp;CA - P&amp;L'!W334</f>
        <v>0</v>
      </c>
      <c r="X366" s="236">
        <f>'DTC US&amp;CA - P&amp;L'!X334</f>
        <v>0</v>
      </c>
      <c r="Y366" s="236">
        <f>'DTC US&amp;CA - P&amp;L'!Y334</f>
        <v>0</v>
      </c>
      <c r="Z366" s="236">
        <f>'DTC US&amp;CA - P&amp;L'!Z334</f>
        <v>0</v>
      </c>
      <c r="AA366" s="236">
        <f>'DTC US&amp;CA - P&amp;L'!AA334</f>
        <v>0</v>
      </c>
      <c r="AB366" s="236">
        <f>'DTC US&amp;CA - P&amp;L'!AB334</f>
        <v>0</v>
      </c>
      <c r="AC366" s="236">
        <f>'DTC US&amp;CA - P&amp;L'!AC334</f>
        <v>0</v>
      </c>
      <c r="AD366" s="236">
        <f>'DTC US&amp;CA - P&amp;L'!AD334</f>
        <v>0</v>
      </c>
      <c r="AE366" s="236">
        <f>'DTC US&amp;CA - P&amp;L'!AE334</f>
        <v>0</v>
      </c>
      <c r="AF366" s="236">
        <f>'DTC US&amp;CA - P&amp;L'!AF334</f>
        <v>0</v>
      </c>
      <c r="AG366" s="275">
        <f t="shared" si="101"/>
        <v>1</v>
      </c>
      <c r="AH366" s="276"/>
    </row>
    <row r="367" outlineLevel="1">
      <c r="A367" s="273" t="s">
        <v>527</v>
      </c>
      <c r="B367" s="236">
        <f>'DTC US&amp;CA - P&amp;L'!B335</f>
        <v>0</v>
      </c>
      <c r="C367" s="236">
        <f>'DTC US&amp;CA - P&amp;L'!C335</f>
        <v>0</v>
      </c>
      <c r="D367" s="236">
        <f>'DTC US&amp;CA - P&amp;L'!D335</f>
        <v>0</v>
      </c>
      <c r="E367" s="236">
        <f>'DTC US&amp;CA - P&amp;L'!E335</f>
        <v>0</v>
      </c>
      <c r="F367" s="236">
        <f>'DTC US&amp;CA - P&amp;L'!F335</f>
        <v>0</v>
      </c>
      <c r="G367" s="236">
        <f>'DTC US&amp;CA - P&amp;L'!G335</f>
        <v>0</v>
      </c>
      <c r="H367" s="236">
        <f>'DTC US&amp;CA - P&amp;L'!H335</f>
        <v>0</v>
      </c>
      <c r="I367" s="236">
        <f>'DTC US&amp;CA - P&amp;L'!I335</f>
        <v>0</v>
      </c>
      <c r="J367" s="236">
        <f>'DTC US&amp;CA - P&amp;L'!J335</f>
        <v>0</v>
      </c>
      <c r="K367" s="236">
        <f>'DTC US&amp;CA - P&amp;L'!K335</f>
        <v>0</v>
      </c>
      <c r="L367" s="236">
        <f>'DTC US&amp;CA - P&amp;L'!L335</f>
        <v>0</v>
      </c>
      <c r="M367" s="236">
        <f>'DTC US&amp;CA - P&amp;L'!M335</f>
        <v>0</v>
      </c>
      <c r="N367" s="236">
        <f>'DTC US&amp;CA - P&amp;L'!N335</f>
        <v>0</v>
      </c>
      <c r="O367" s="236">
        <f>'DTC US&amp;CA - P&amp;L'!O335</f>
        <v>0</v>
      </c>
      <c r="P367" s="236">
        <f>'DTC US&amp;CA - P&amp;L'!P335</f>
        <v>0</v>
      </c>
      <c r="Q367" s="236">
        <f>'DTC US&amp;CA - P&amp;L'!Q335</f>
        <v>0</v>
      </c>
      <c r="R367" s="236">
        <f>'DTC US&amp;CA - P&amp;L'!R335</f>
        <v>0</v>
      </c>
      <c r="S367" s="236">
        <f>'DTC US&amp;CA - P&amp;L'!S335</f>
        <v>0</v>
      </c>
      <c r="T367" s="236">
        <f>'DTC US&amp;CA - P&amp;L'!T335</f>
        <v>0</v>
      </c>
      <c r="U367" s="236">
        <f>'DTC US&amp;CA - P&amp;L'!U335</f>
        <v>0</v>
      </c>
      <c r="V367" s="236">
        <f>'DTC US&amp;CA - P&amp;L'!V335</f>
        <v>0</v>
      </c>
      <c r="W367" s="236">
        <f>'DTC US&amp;CA - P&amp;L'!W335</f>
        <v>0</v>
      </c>
      <c r="X367" s="236">
        <f>'DTC US&amp;CA - P&amp;L'!X335</f>
        <v>0</v>
      </c>
      <c r="Y367" s="236">
        <f>'DTC US&amp;CA - P&amp;L'!Y335</f>
        <v>0</v>
      </c>
      <c r="Z367" s="236">
        <f>'DTC US&amp;CA - P&amp;L'!Z335</f>
        <v>0</v>
      </c>
      <c r="AA367" s="236">
        <f>'DTC US&amp;CA - P&amp;L'!AA335</f>
        <v>0</v>
      </c>
      <c r="AB367" s="236">
        <f>'DTC US&amp;CA - P&amp;L'!AB335</f>
        <v>0</v>
      </c>
      <c r="AC367" s="236">
        <f>'DTC US&amp;CA - P&amp;L'!AC335</f>
        <v>0</v>
      </c>
      <c r="AD367" s="236">
        <f>'DTC US&amp;CA - P&amp;L'!AD335</f>
        <v>0</v>
      </c>
      <c r="AE367" s="236">
        <f>'DTC US&amp;CA - P&amp;L'!AE335</f>
        <v>0</v>
      </c>
      <c r="AF367" s="236">
        <f>'DTC US&amp;CA - P&amp;L'!AF335</f>
        <v>0</v>
      </c>
      <c r="AG367" s="275">
        <f t="shared" si="101"/>
        <v>0</v>
      </c>
      <c r="AH367" s="276"/>
    </row>
    <row r="368" outlineLevel="1">
      <c r="A368" s="273" t="s">
        <v>528</v>
      </c>
      <c r="B368" s="236">
        <f>'DTC US&amp;CA - P&amp;L'!B336</f>
        <v>0</v>
      </c>
      <c r="C368" s="236">
        <f>'DTC US&amp;CA - P&amp;L'!C336</f>
        <v>0</v>
      </c>
      <c r="D368" s="236">
        <f>'DTC US&amp;CA - P&amp;L'!D336</f>
        <v>0</v>
      </c>
      <c r="E368" s="236">
        <f>'DTC US&amp;CA - P&amp;L'!E336</f>
        <v>0</v>
      </c>
      <c r="F368" s="236">
        <f>'DTC US&amp;CA - P&amp;L'!F336</f>
        <v>0</v>
      </c>
      <c r="G368" s="236">
        <f>'DTC US&amp;CA - P&amp;L'!G336</f>
        <v>0</v>
      </c>
      <c r="H368" s="236">
        <f>'DTC US&amp;CA - P&amp;L'!H336</f>
        <v>0</v>
      </c>
      <c r="I368" s="236">
        <f>'DTC US&amp;CA - P&amp;L'!I336</f>
        <v>0</v>
      </c>
      <c r="J368" s="236">
        <f>'DTC US&amp;CA - P&amp;L'!J336</f>
        <v>0</v>
      </c>
      <c r="K368" s="236">
        <f>'DTC US&amp;CA - P&amp;L'!K336</f>
        <v>0</v>
      </c>
      <c r="L368" s="236">
        <f>'DTC US&amp;CA - P&amp;L'!L336</f>
        <v>0</v>
      </c>
      <c r="M368" s="236">
        <f>'DTC US&amp;CA - P&amp;L'!M336</f>
        <v>0</v>
      </c>
      <c r="N368" s="236">
        <f>'DTC US&amp;CA - P&amp;L'!N336</f>
        <v>0</v>
      </c>
      <c r="O368" s="236">
        <f>'DTC US&amp;CA - P&amp;L'!O336</f>
        <v>0</v>
      </c>
      <c r="P368" s="236">
        <f>'DTC US&amp;CA - P&amp;L'!P336</f>
        <v>0</v>
      </c>
      <c r="Q368" s="236">
        <f>'DTC US&amp;CA - P&amp;L'!Q336</f>
        <v>0</v>
      </c>
      <c r="R368" s="236">
        <f>'DTC US&amp;CA - P&amp;L'!R336</f>
        <v>0</v>
      </c>
      <c r="S368" s="236">
        <f>'DTC US&amp;CA - P&amp;L'!S336</f>
        <v>0</v>
      </c>
      <c r="T368" s="236">
        <f>'DTC US&amp;CA - P&amp;L'!T336</f>
        <v>0</v>
      </c>
      <c r="U368" s="236">
        <f>'DTC US&amp;CA - P&amp;L'!U336</f>
        <v>0</v>
      </c>
      <c r="V368" s="236">
        <f>'DTC US&amp;CA - P&amp;L'!V336</f>
        <v>0</v>
      </c>
      <c r="W368" s="236">
        <f>'DTC US&amp;CA - P&amp;L'!W336</f>
        <v>0</v>
      </c>
      <c r="X368" s="236">
        <f>'DTC US&amp;CA - P&amp;L'!X336</f>
        <v>0</v>
      </c>
      <c r="Y368" s="236">
        <f>'DTC US&amp;CA - P&amp;L'!Y336</f>
        <v>0</v>
      </c>
      <c r="Z368" s="236">
        <f>'DTC US&amp;CA - P&amp;L'!Z336</f>
        <v>0</v>
      </c>
      <c r="AA368" s="236">
        <f>'DTC US&amp;CA - P&amp;L'!AA336</f>
        <v>0</v>
      </c>
      <c r="AB368" s="236">
        <f>'DTC US&amp;CA - P&amp;L'!AB336</f>
        <v>0</v>
      </c>
      <c r="AC368" s="236">
        <f>'DTC US&amp;CA - P&amp;L'!AC336</f>
        <v>0</v>
      </c>
      <c r="AD368" s="236">
        <f>'DTC US&amp;CA - P&amp;L'!AD336</f>
        <v>0</v>
      </c>
      <c r="AE368" s="236">
        <f>'DTC US&amp;CA - P&amp;L'!AE336</f>
        <v>0</v>
      </c>
      <c r="AF368" s="236">
        <f>'DTC US&amp;CA - P&amp;L'!AF336</f>
        <v>0</v>
      </c>
      <c r="AG368" s="275">
        <f t="shared" si="101"/>
        <v>0</v>
      </c>
      <c r="AH368" s="276"/>
    </row>
    <row r="369" outlineLevel="1">
      <c r="A369" s="273" t="s">
        <v>529</v>
      </c>
      <c r="B369" s="236">
        <f>'DTC US&amp;CA - P&amp;L'!B337</f>
        <v>21</v>
      </c>
      <c r="C369" s="236">
        <f>'DTC US&amp;CA - P&amp;L'!C337</f>
        <v>3</v>
      </c>
      <c r="D369" s="236">
        <f>'DTC US&amp;CA - P&amp;L'!D337</f>
        <v>5</v>
      </c>
      <c r="E369" s="236">
        <f>'DTC US&amp;CA - P&amp;L'!E337</f>
        <v>2</v>
      </c>
      <c r="F369" s="236">
        <f>'DTC US&amp;CA - P&amp;L'!F337</f>
        <v>0</v>
      </c>
      <c r="G369" s="236">
        <f>'DTC US&amp;CA - P&amp;L'!G337</f>
        <v>4</v>
      </c>
      <c r="H369" s="236">
        <f>'DTC US&amp;CA - P&amp;L'!H337</f>
        <v>7</v>
      </c>
      <c r="I369" s="236">
        <f>'DTC US&amp;CA - P&amp;L'!I337</f>
        <v>3</v>
      </c>
      <c r="J369" s="236">
        <f>'DTC US&amp;CA - P&amp;L'!J337</f>
        <v>11</v>
      </c>
      <c r="K369" s="236">
        <f>'DTC US&amp;CA - P&amp;L'!K337</f>
        <v>3</v>
      </c>
      <c r="L369" s="236">
        <f>'DTC US&amp;CA - P&amp;L'!L337</f>
        <v>4</v>
      </c>
      <c r="M369" s="236">
        <f>'DTC US&amp;CA - P&amp;L'!M337</f>
        <v>1</v>
      </c>
      <c r="N369" s="236">
        <f>'DTC US&amp;CA - P&amp;L'!N337</f>
        <v>2</v>
      </c>
      <c r="O369" s="236">
        <f>'DTC US&amp;CA - P&amp;L'!O337</f>
        <v>0</v>
      </c>
      <c r="P369" s="236">
        <f>'DTC US&amp;CA - P&amp;L'!P337</f>
        <v>3</v>
      </c>
      <c r="Q369" s="236">
        <f>'DTC US&amp;CA - P&amp;L'!Q337</f>
        <v>4</v>
      </c>
      <c r="R369" s="236">
        <f>'DTC US&amp;CA - P&amp;L'!R337</f>
        <v>3</v>
      </c>
      <c r="S369" s="236">
        <f>'DTC US&amp;CA - P&amp;L'!S337</f>
        <v>2</v>
      </c>
      <c r="T369" s="236">
        <f>'DTC US&amp;CA - P&amp;L'!T337</f>
        <v>4</v>
      </c>
      <c r="U369" s="236">
        <f>'DTC US&amp;CA - P&amp;L'!U337</f>
        <v>5</v>
      </c>
      <c r="V369" s="236">
        <f>'DTC US&amp;CA - P&amp;L'!V337</f>
        <v>5</v>
      </c>
      <c r="W369" s="236">
        <f>'DTC US&amp;CA - P&amp;L'!W337</f>
        <v>3</v>
      </c>
      <c r="X369" s="236">
        <f>'DTC US&amp;CA - P&amp;L'!X337</f>
        <v>5</v>
      </c>
      <c r="Y369" s="236">
        <f>'DTC US&amp;CA - P&amp;L'!Y337</f>
        <v>4</v>
      </c>
      <c r="Z369" s="236">
        <f>'DTC US&amp;CA - P&amp;L'!Z337</f>
        <v>2</v>
      </c>
      <c r="AA369" s="236">
        <f>'DTC US&amp;CA - P&amp;L'!AA337</f>
        <v>2</v>
      </c>
      <c r="AB369" s="236">
        <f>'DTC US&amp;CA - P&amp;L'!AB337</f>
        <v>2</v>
      </c>
      <c r="AC369" s="236">
        <f>'DTC US&amp;CA - P&amp;L'!AC337</f>
        <v>4</v>
      </c>
      <c r="AD369" s="236">
        <f>'DTC US&amp;CA - P&amp;L'!AD337</f>
        <v>1</v>
      </c>
      <c r="AE369" s="236">
        <f>'DTC US&amp;CA - P&amp;L'!AE337</f>
        <v>5</v>
      </c>
      <c r="AF369" s="236">
        <f>'DTC US&amp;CA - P&amp;L'!AF337</f>
        <v>6</v>
      </c>
      <c r="AG369" s="275">
        <f t="shared" si="101"/>
        <v>126</v>
      </c>
      <c r="AH369" s="276"/>
    </row>
    <row r="370" outlineLevel="1">
      <c r="A370" s="273" t="s">
        <v>338</v>
      </c>
      <c r="B370" s="236">
        <f>'DTC US&amp;CA - P&amp;L'!B338</f>
        <v>0</v>
      </c>
      <c r="C370" s="236">
        <f>'DTC US&amp;CA - P&amp;L'!C338</f>
        <v>0</v>
      </c>
      <c r="D370" s="236">
        <f>'DTC US&amp;CA - P&amp;L'!D338</f>
        <v>0</v>
      </c>
      <c r="E370" s="236">
        <f>'DTC US&amp;CA - P&amp;L'!E338</f>
        <v>0</v>
      </c>
      <c r="F370" s="236">
        <f>'DTC US&amp;CA - P&amp;L'!F338</f>
        <v>0</v>
      </c>
      <c r="G370" s="236">
        <f>'DTC US&amp;CA - P&amp;L'!G338</f>
        <v>0</v>
      </c>
      <c r="H370" s="236">
        <f>'DTC US&amp;CA - P&amp;L'!H338</f>
        <v>0</v>
      </c>
      <c r="I370" s="236">
        <f>'DTC US&amp;CA - P&amp;L'!I338</f>
        <v>0</v>
      </c>
      <c r="J370" s="236">
        <f>'DTC US&amp;CA - P&amp;L'!J338</f>
        <v>0</v>
      </c>
      <c r="K370" s="236">
        <f>'DTC US&amp;CA - P&amp;L'!K338</f>
        <v>0</v>
      </c>
      <c r="L370" s="236">
        <f>'DTC US&amp;CA - P&amp;L'!L338</f>
        <v>0</v>
      </c>
      <c r="M370" s="236">
        <f>'DTC US&amp;CA - P&amp;L'!M338</f>
        <v>0</v>
      </c>
      <c r="N370" s="236">
        <f>'DTC US&amp;CA - P&amp;L'!N338</f>
        <v>0</v>
      </c>
      <c r="O370" s="236">
        <f>'DTC US&amp;CA - P&amp;L'!O338</f>
        <v>0</v>
      </c>
      <c r="P370" s="236">
        <f>'DTC US&amp;CA - P&amp;L'!P338</f>
        <v>0</v>
      </c>
      <c r="Q370" s="236">
        <f>'DTC US&amp;CA - P&amp;L'!Q338</f>
        <v>0</v>
      </c>
      <c r="R370" s="236">
        <f>'DTC US&amp;CA - P&amp;L'!R338</f>
        <v>0</v>
      </c>
      <c r="S370" s="236">
        <f>'DTC US&amp;CA - P&amp;L'!S338</f>
        <v>1</v>
      </c>
      <c r="T370" s="236">
        <f>'DTC US&amp;CA - P&amp;L'!T338</f>
        <v>0</v>
      </c>
      <c r="U370" s="236">
        <f>'DTC US&amp;CA - P&amp;L'!U338</f>
        <v>0</v>
      </c>
      <c r="V370" s="236">
        <f>'DTC US&amp;CA - P&amp;L'!V338</f>
        <v>0</v>
      </c>
      <c r="W370" s="236">
        <f>'DTC US&amp;CA - P&amp;L'!W338</f>
        <v>0</v>
      </c>
      <c r="X370" s="236">
        <f>'DTC US&amp;CA - P&amp;L'!X338</f>
        <v>0</v>
      </c>
      <c r="Y370" s="236">
        <f>'DTC US&amp;CA - P&amp;L'!Y338</f>
        <v>0</v>
      </c>
      <c r="Z370" s="236">
        <f>'DTC US&amp;CA - P&amp;L'!Z338</f>
        <v>0</v>
      </c>
      <c r="AA370" s="236">
        <f>'DTC US&amp;CA - P&amp;L'!AA338</f>
        <v>0</v>
      </c>
      <c r="AB370" s="236">
        <f>'DTC US&amp;CA - P&amp;L'!AB338</f>
        <v>0</v>
      </c>
      <c r="AC370" s="236">
        <f>'DTC US&amp;CA - P&amp;L'!AC338</f>
        <v>0</v>
      </c>
      <c r="AD370" s="236">
        <f>'DTC US&amp;CA - P&amp;L'!AD338</f>
        <v>0</v>
      </c>
      <c r="AE370" s="236">
        <f>'DTC US&amp;CA - P&amp;L'!AE338</f>
        <v>0</v>
      </c>
      <c r="AF370" s="236">
        <f>'DTC US&amp;CA - P&amp;L'!AF338</f>
        <v>0</v>
      </c>
      <c r="AG370" s="275">
        <f t="shared" si="101"/>
        <v>1</v>
      </c>
      <c r="AH370" s="276"/>
    </row>
    <row r="371" outlineLevel="1">
      <c r="A371" s="273" t="s">
        <v>297</v>
      </c>
      <c r="B371" s="236">
        <f>'DTC US&amp;CA - P&amp;L'!B339</f>
        <v>0</v>
      </c>
      <c r="C371" s="236">
        <f>'DTC US&amp;CA - P&amp;L'!C339</f>
        <v>0</v>
      </c>
      <c r="D371" s="236">
        <f>'DTC US&amp;CA - P&amp;L'!D339</f>
        <v>0</v>
      </c>
      <c r="E371" s="236">
        <f>'DTC US&amp;CA - P&amp;L'!E339</f>
        <v>0</v>
      </c>
      <c r="F371" s="236">
        <f>'DTC US&amp;CA - P&amp;L'!F339</f>
        <v>0</v>
      </c>
      <c r="G371" s="236">
        <f>'DTC US&amp;CA - P&amp;L'!G339</f>
        <v>0</v>
      </c>
      <c r="H371" s="236">
        <f>'DTC US&amp;CA - P&amp;L'!H339</f>
        <v>0</v>
      </c>
      <c r="I371" s="236">
        <f>'DTC US&amp;CA - P&amp;L'!I339</f>
        <v>0</v>
      </c>
      <c r="J371" s="236">
        <f>'DTC US&amp;CA - P&amp;L'!J339</f>
        <v>0</v>
      </c>
      <c r="K371" s="236">
        <f>'DTC US&amp;CA - P&amp;L'!K339</f>
        <v>0</v>
      </c>
      <c r="L371" s="236">
        <f>'DTC US&amp;CA - P&amp;L'!L339</f>
        <v>0</v>
      </c>
      <c r="M371" s="236">
        <f>'DTC US&amp;CA - P&amp;L'!M339</f>
        <v>0</v>
      </c>
      <c r="N371" s="236">
        <f>'DTC US&amp;CA - P&amp;L'!N339</f>
        <v>0</v>
      </c>
      <c r="O371" s="236">
        <f>'DTC US&amp;CA - P&amp;L'!O339</f>
        <v>0</v>
      </c>
      <c r="P371" s="236">
        <f>'DTC US&amp;CA - P&amp;L'!P339</f>
        <v>0</v>
      </c>
      <c r="Q371" s="236">
        <f>'DTC US&amp;CA - P&amp;L'!Q339</f>
        <v>0</v>
      </c>
      <c r="R371" s="236">
        <f>'DTC US&amp;CA - P&amp;L'!R339</f>
        <v>0</v>
      </c>
      <c r="S371" s="236">
        <f>'DTC US&amp;CA - P&amp;L'!S339</f>
        <v>0</v>
      </c>
      <c r="T371" s="236">
        <f>'DTC US&amp;CA - P&amp;L'!T339</f>
        <v>0</v>
      </c>
      <c r="U371" s="236">
        <f>'DTC US&amp;CA - P&amp;L'!U339</f>
        <v>0</v>
      </c>
      <c r="V371" s="236">
        <f>'DTC US&amp;CA - P&amp;L'!V339</f>
        <v>0</v>
      </c>
      <c r="W371" s="236">
        <f>'DTC US&amp;CA - P&amp;L'!W339</f>
        <v>0</v>
      </c>
      <c r="X371" s="236">
        <f>'DTC US&amp;CA - P&amp;L'!X339</f>
        <v>0</v>
      </c>
      <c r="Y371" s="236">
        <f>'DTC US&amp;CA - P&amp;L'!Y339</f>
        <v>0</v>
      </c>
      <c r="Z371" s="236">
        <f>'DTC US&amp;CA - P&amp;L'!Z339</f>
        <v>0</v>
      </c>
      <c r="AA371" s="236">
        <f>'DTC US&amp;CA - P&amp;L'!AA339</f>
        <v>0</v>
      </c>
      <c r="AB371" s="236">
        <f>'DTC US&amp;CA - P&amp;L'!AB339</f>
        <v>0</v>
      </c>
      <c r="AC371" s="236">
        <f>'DTC US&amp;CA - P&amp;L'!AC339</f>
        <v>0</v>
      </c>
      <c r="AD371" s="236">
        <f>'DTC US&amp;CA - P&amp;L'!AD339</f>
        <v>0</v>
      </c>
      <c r="AE371" s="236">
        <f>'DTC US&amp;CA - P&amp;L'!AE339</f>
        <v>0</v>
      </c>
      <c r="AF371" s="236">
        <f>'DTC US&amp;CA - P&amp;L'!AF339</f>
        <v>0</v>
      </c>
      <c r="AG371" s="275">
        <f t="shared" si="101"/>
        <v>0</v>
      </c>
      <c r="AH371" s="276"/>
    </row>
    <row r="372">
      <c r="A372" s="279" t="s">
        <v>298</v>
      </c>
      <c r="B372" s="280">
        <f t="shared" ref="B372:AF372" si="102">SUM(B359:B371)</f>
        <v>22</v>
      </c>
      <c r="C372" s="280">
        <f t="shared" si="102"/>
        <v>4</v>
      </c>
      <c r="D372" s="280">
        <f t="shared" si="102"/>
        <v>6</v>
      </c>
      <c r="E372" s="280">
        <f t="shared" si="102"/>
        <v>2</v>
      </c>
      <c r="F372" s="280">
        <f t="shared" si="102"/>
        <v>0</v>
      </c>
      <c r="G372" s="280">
        <f t="shared" si="102"/>
        <v>4</v>
      </c>
      <c r="H372" s="280">
        <f t="shared" si="102"/>
        <v>10</v>
      </c>
      <c r="I372" s="280">
        <f t="shared" si="102"/>
        <v>8</v>
      </c>
      <c r="J372" s="280">
        <f t="shared" si="102"/>
        <v>11</v>
      </c>
      <c r="K372" s="280">
        <f t="shared" si="102"/>
        <v>4</v>
      </c>
      <c r="L372" s="280">
        <f t="shared" si="102"/>
        <v>6</v>
      </c>
      <c r="M372" s="280">
        <f t="shared" si="102"/>
        <v>1</v>
      </c>
      <c r="N372" s="280">
        <f t="shared" si="102"/>
        <v>2</v>
      </c>
      <c r="O372" s="280">
        <f t="shared" si="102"/>
        <v>0</v>
      </c>
      <c r="P372" s="280">
        <f t="shared" si="102"/>
        <v>3</v>
      </c>
      <c r="Q372" s="280">
        <f t="shared" si="102"/>
        <v>4</v>
      </c>
      <c r="R372" s="280">
        <f t="shared" si="102"/>
        <v>3</v>
      </c>
      <c r="S372" s="280">
        <f t="shared" si="102"/>
        <v>6</v>
      </c>
      <c r="T372" s="280">
        <f t="shared" si="102"/>
        <v>4</v>
      </c>
      <c r="U372" s="280">
        <f t="shared" si="102"/>
        <v>6</v>
      </c>
      <c r="V372" s="280">
        <f t="shared" si="102"/>
        <v>5</v>
      </c>
      <c r="W372" s="280">
        <f t="shared" si="102"/>
        <v>5</v>
      </c>
      <c r="X372" s="280">
        <f t="shared" si="102"/>
        <v>5</v>
      </c>
      <c r="Y372" s="280">
        <f t="shared" si="102"/>
        <v>4</v>
      </c>
      <c r="Z372" s="280">
        <f t="shared" si="102"/>
        <v>3</v>
      </c>
      <c r="AA372" s="280">
        <f t="shared" si="102"/>
        <v>2</v>
      </c>
      <c r="AB372" s="280">
        <f t="shared" si="102"/>
        <v>2</v>
      </c>
      <c r="AC372" s="280">
        <f t="shared" si="102"/>
        <v>4</v>
      </c>
      <c r="AD372" s="280">
        <f t="shared" si="102"/>
        <v>1</v>
      </c>
      <c r="AE372" s="280">
        <f t="shared" si="102"/>
        <v>7</v>
      </c>
      <c r="AF372" s="280">
        <f t="shared" si="102"/>
        <v>6</v>
      </c>
      <c r="AG372" s="275">
        <f t="shared" si="101"/>
        <v>150</v>
      </c>
      <c r="AH372" s="276"/>
    </row>
    <row r="373">
      <c r="A373" s="160"/>
      <c r="B373" s="168"/>
      <c r="C373" s="168"/>
      <c r="D373" s="168"/>
      <c r="E373" s="168"/>
      <c r="F373" s="168"/>
      <c r="G373" s="168"/>
      <c r="H373" s="168"/>
      <c r="I373" s="168"/>
      <c r="J373" s="168"/>
      <c r="K373" s="168"/>
      <c r="L373" s="168"/>
      <c r="M373" s="168"/>
      <c r="N373" s="168"/>
      <c r="O373" s="168"/>
      <c r="P373" s="168"/>
      <c r="Q373" s="168"/>
      <c r="R373" s="168"/>
      <c r="S373" s="168"/>
      <c r="T373" s="168"/>
      <c r="U373" s="168"/>
      <c r="V373" s="168"/>
      <c r="W373" s="168"/>
      <c r="X373" s="168"/>
      <c r="Y373" s="168"/>
      <c r="Z373" s="168"/>
      <c r="AA373" s="168"/>
      <c r="AB373" s="168"/>
      <c r="AC373" s="168"/>
      <c r="AD373" s="168"/>
      <c r="AE373" s="168"/>
      <c r="AF373" s="168"/>
      <c r="AG373" s="278"/>
      <c r="AH373" s="276"/>
    </row>
    <row r="374">
      <c r="A374" s="273" t="s">
        <v>530</v>
      </c>
      <c r="B374" s="274"/>
      <c r="C374" s="274"/>
      <c r="D374" s="274"/>
      <c r="E374" s="274"/>
      <c r="F374" s="274"/>
      <c r="G374" s="274"/>
      <c r="H374" s="274"/>
      <c r="I374" s="274"/>
      <c r="J374" s="274"/>
      <c r="K374" s="274"/>
      <c r="L374" s="274"/>
      <c r="M374" s="274"/>
      <c r="N374" s="274"/>
      <c r="O374" s="274"/>
      <c r="P374" s="274"/>
      <c r="Q374" s="274"/>
      <c r="R374" s="274"/>
      <c r="S374" s="274"/>
      <c r="T374" s="274"/>
      <c r="U374" s="274"/>
      <c r="V374" s="274"/>
      <c r="W374" s="274"/>
      <c r="X374" s="274"/>
      <c r="Y374" s="274"/>
      <c r="Z374" s="274"/>
      <c r="AA374" s="274"/>
      <c r="AB374" s="274"/>
      <c r="AC374" s="274"/>
      <c r="AD374" s="274"/>
      <c r="AE374" s="274"/>
      <c r="AF374" s="274"/>
      <c r="AG374" s="278"/>
      <c r="AH374" s="276"/>
    </row>
    <row r="375" outlineLevel="1">
      <c r="A375" s="273" t="s">
        <v>442</v>
      </c>
      <c r="B375" s="255">
        <f>'DTC EU - P&amp;L'!B321</f>
        <v>0</v>
      </c>
      <c r="C375" s="255">
        <f>'DTC EU - P&amp;L'!C321</f>
        <v>0</v>
      </c>
      <c r="D375" s="255">
        <f>'DTC EU - P&amp;L'!D321</f>
        <v>0</v>
      </c>
      <c r="E375" s="255">
        <f>'DTC EU - P&amp;L'!E321</f>
        <v>0</v>
      </c>
      <c r="F375" s="255">
        <f>'DTC EU - P&amp;L'!F321</f>
        <v>0</v>
      </c>
      <c r="G375" s="255">
        <f>'DTC EU - P&amp;L'!G321</f>
        <v>0</v>
      </c>
      <c r="H375" s="255">
        <f>'DTC EU - P&amp;L'!H321</f>
        <v>0</v>
      </c>
      <c r="I375" s="255">
        <f>'DTC EU - P&amp;L'!I321</f>
        <v>0</v>
      </c>
      <c r="J375" s="255">
        <f>'DTC EU - P&amp;L'!J321</f>
        <v>0</v>
      </c>
      <c r="K375" s="255">
        <f>'DTC EU - P&amp;L'!K321</f>
        <v>0</v>
      </c>
      <c r="L375" s="255">
        <f>'DTC EU - P&amp;L'!L321</f>
        <v>0</v>
      </c>
      <c r="M375" s="255">
        <f>'DTC EU - P&amp;L'!M321</f>
        <v>0</v>
      </c>
      <c r="N375" s="255">
        <f>'DTC EU - P&amp;L'!N321</f>
        <v>0</v>
      </c>
      <c r="O375" s="255">
        <f>'DTC EU - P&amp;L'!O321</f>
        <v>0</v>
      </c>
      <c r="P375" s="255">
        <f>'DTC EU - P&amp;L'!P321</f>
        <v>0</v>
      </c>
      <c r="Q375" s="255">
        <f>'DTC EU - P&amp;L'!Q321</f>
        <v>0</v>
      </c>
      <c r="R375" s="255">
        <f>'DTC EU - P&amp;L'!R321</f>
        <v>0</v>
      </c>
      <c r="S375" s="255">
        <f>'DTC EU - P&amp;L'!S321</f>
        <v>0</v>
      </c>
      <c r="T375" s="255">
        <f>'DTC EU - P&amp;L'!T321</f>
        <v>0</v>
      </c>
      <c r="U375" s="255">
        <f>'DTC EU - P&amp;L'!U321</f>
        <v>0</v>
      </c>
      <c r="V375" s="255">
        <f>'DTC EU - P&amp;L'!V321</f>
        <v>0</v>
      </c>
      <c r="W375" s="255">
        <f>'DTC EU - P&amp;L'!W321</f>
        <v>0</v>
      </c>
      <c r="X375" s="255">
        <f>'DTC EU - P&amp;L'!X321</f>
        <v>0</v>
      </c>
      <c r="Y375" s="255">
        <f>'DTC EU - P&amp;L'!Y321</f>
        <v>0</v>
      </c>
      <c r="Z375" s="255">
        <f>'DTC EU - P&amp;L'!Z321</f>
        <v>0</v>
      </c>
      <c r="AA375" s="255">
        <f>'DTC EU - P&amp;L'!AA321</f>
        <v>0</v>
      </c>
      <c r="AB375" s="255">
        <f>'DTC EU - P&amp;L'!AB321</f>
        <v>0</v>
      </c>
      <c r="AC375" s="255">
        <f>'DTC EU - P&amp;L'!AC321</f>
        <v>0</v>
      </c>
      <c r="AD375" s="255">
        <f>'DTC EU - P&amp;L'!AD321</f>
        <v>0</v>
      </c>
      <c r="AE375" s="255">
        <f>'DTC EU - P&amp;L'!AE321</f>
        <v>0</v>
      </c>
      <c r="AF375" s="255">
        <f>'DTC EU - P&amp;L'!AF321</f>
        <v>0</v>
      </c>
      <c r="AG375" s="275">
        <f t="shared" ref="AG375:AG385" si="103">SUM(B375:AF375)</f>
        <v>0</v>
      </c>
      <c r="AH375" s="276"/>
    </row>
    <row r="376" outlineLevel="1">
      <c r="A376" s="273" t="s">
        <v>443</v>
      </c>
      <c r="B376" s="255">
        <f>'DTC EU - P&amp;L'!B322</f>
        <v>0</v>
      </c>
      <c r="C376" s="255">
        <f>'DTC EU - P&amp;L'!C322</f>
        <v>0</v>
      </c>
      <c r="D376" s="255">
        <f>'DTC EU - P&amp;L'!D322</f>
        <v>0</v>
      </c>
      <c r="E376" s="255">
        <f>'DTC EU - P&amp;L'!E322</f>
        <v>0</v>
      </c>
      <c r="F376" s="255">
        <f>'DTC EU - P&amp;L'!F322</f>
        <v>0</v>
      </c>
      <c r="G376" s="255">
        <f>'DTC EU - P&amp;L'!G322</f>
        <v>0</v>
      </c>
      <c r="H376" s="255">
        <f>'DTC EU - P&amp;L'!H322</f>
        <v>0</v>
      </c>
      <c r="I376" s="255">
        <f>'DTC EU - P&amp;L'!I322</f>
        <v>0</v>
      </c>
      <c r="J376" s="255">
        <f>'DTC EU - P&amp;L'!J322</f>
        <v>0</v>
      </c>
      <c r="K376" s="255">
        <f>'DTC EU - P&amp;L'!K322</f>
        <v>0</v>
      </c>
      <c r="L376" s="255">
        <f>'DTC EU - P&amp;L'!L322</f>
        <v>0</v>
      </c>
      <c r="M376" s="255">
        <f>'DTC EU - P&amp;L'!M322</f>
        <v>0</v>
      </c>
      <c r="N376" s="255">
        <f>'DTC EU - P&amp;L'!N322</f>
        <v>0</v>
      </c>
      <c r="O376" s="255">
        <f>'DTC EU - P&amp;L'!O322</f>
        <v>0</v>
      </c>
      <c r="P376" s="255">
        <f>'DTC EU - P&amp;L'!P322</f>
        <v>0</v>
      </c>
      <c r="Q376" s="255">
        <f>'DTC EU - P&amp;L'!Q322</f>
        <v>0</v>
      </c>
      <c r="R376" s="255">
        <f>'DTC EU - P&amp;L'!R322</f>
        <v>0</v>
      </c>
      <c r="S376" s="255">
        <f>'DTC EU - P&amp;L'!S322</f>
        <v>0</v>
      </c>
      <c r="T376" s="255">
        <f>'DTC EU - P&amp;L'!T322</f>
        <v>0</v>
      </c>
      <c r="U376" s="255">
        <f>'DTC EU - P&amp;L'!U322</f>
        <v>0</v>
      </c>
      <c r="V376" s="255">
        <f>'DTC EU - P&amp;L'!V322</f>
        <v>0</v>
      </c>
      <c r="W376" s="255">
        <f>'DTC EU - P&amp;L'!W322</f>
        <v>1</v>
      </c>
      <c r="X376" s="255">
        <f>'DTC EU - P&amp;L'!X322</f>
        <v>0</v>
      </c>
      <c r="Y376" s="255">
        <f>'DTC EU - P&amp;L'!Y322</f>
        <v>0</v>
      </c>
      <c r="Z376" s="255">
        <f>'DTC EU - P&amp;L'!Z322</f>
        <v>0</v>
      </c>
      <c r="AA376" s="255">
        <f>'DTC EU - P&amp;L'!AA322</f>
        <v>0</v>
      </c>
      <c r="AB376" s="255">
        <f>'DTC EU - P&amp;L'!AB322</f>
        <v>0</v>
      </c>
      <c r="AC376" s="255">
        <f>'DTC EU - P&amp;L'!AC322</f>
        <v>0</v>
      </c>
      <c r="AD376" s="255">
        <f>'DTC EU - P&amp;L'!AD322</f>
        <v>0</v>
      </c>
      <c r="AE376" s="255">
        <f>'DTC EU - P&amp;L'!AE322</f>
        <v>0</v>
      </c>
      <c r="AF376" s="255">
        <f>'DTC EU - P&amp;L'!AF322</f>
        <v>0</v>
      </c>
      <c r="AG376" s="275">
        <f t="shared" si="103"/>
        <v>1</v>
      </c>
      <c r="AH376" s="276"/>
    </row>
    <row r="377" outlineLevel="1">
      <c r="A377" s="273" t="s">
        <v>531</v>
      </c>
      <c r="B377" s="255">
        <f>'DTC EU - P&amp;L'!B323</f>
        <v>0</v>
      </c>
      <c r="C377" s="255">
        <f>'DTC EU - P&amp;L'!C323</f>
        <v>0</v>
      </c>
      <c r="D377" s="255">
        <f>'DTC EU - P&amp;L'!D323</f>
        <v>0</v>
      </c>
      <c r="E377" s="255">
        <f>'DTC EU - P&amp;L'!E323</f>
        <v>0</v>
      </c>
      <c r="F377" s="255">
        <f>'DTC EU - P&amp;L'!F323</f>
        <v>0</v>
      </c>
      <c r="G377" s="255">
        <f>'DTC EU - P&amp;L'!G323</f>
        <v>0</v>
      </c>
      <c r="H377" s="255">
        <f>'DTC EU - P&amp;L'!H323</f>
        <v>0</v>
      </c>
      <c r="I377" s="255">
        <f>'DTC EU - P&amp;L'!I323</f>
        <v>0</v>
      </c>
      <c r="J377" s="255">
        <f>'DTC EU - P&amp;L'!J323</f>
        <v>0</v>
      </c>
      <c r="K377" s="255">
        <f>'DTC EU - P&amp;L'!K323</f>
        <v>0</v>
      </c>
      <c r="L377" s="255">
        <f>'DTC EU - P&amp;L'!L323</f>
        <v>0</v>
      </c>
      <c r="M377" s="255">
        <f>'DTC EU - P&amp;L'!M323</f>
        <v>0</v>
      </c>
      <c r="N377" s="255">
        <f>'DTC EU - P&amp;L'!N323</f>
        <v>0</v>
      </c>
      <c r="O377" s="255">
        <f>'DTC EU - P&amp;L'!O323</f>
        <v>0</v>
      </c>
      <c r="P377" s="255">
        <f>'DTC EU - P&amp;L'!P323</f>
        <v>0</v>
      </c>
      <c r="Q377" s="255">
        <f>'DTC EU - P&amp;L'!Q323</f>
        <v>0</v>
      </c>
      <c r="R377" s="255">
        <f>'DTC EU - P&amp;L'!R323</f>
        <v>0</v>
      </c>
      <c r="S377" s="255">
        <f>'DTC EU - P&amp;L'!S323</f>
        <v>0</v>
      </c>
      <c r="T377" s="255">
        <f>'DTC EU - P&amp;L'!T323</f>
        <v>0</v>
      </c>
      <c r="U377" s="255">
        <f>'DTC EU - P&amp;L'!U323</f>
        <v>0</v>
      </c>
      <c r="V377" s="255">
        <f>'DTC EU - P&amp;L'!V323</f>
        <v>0</v>
      </c>
      <c r="W377" s="255">
        <f>'DTC EU - P&amp;L'!W323</f>
        <v>0</v>
      </c>
      <c r="X377" s="255">
        <f>'DTC EU - P&amp;L'!X323</f>
        <v>0</v>
      </c>
      <c r="Y377" s="255">
        <f>'DTC EU - P&amp;L'!Y323</f>
        <v>0</v>
      </c>
      <c r="Z377" s="255">
        <f>'DTC EU - P&amp;L'!Z323</f>
        <v>0</v>
      </c>
      <c r="AA377" s="255">
        <f>'DTC EU - P&amp;L'!AA323</f>
        <v>0</v>
      </c>
      <c r="AB377" s="255">
        <f>'DTC EU - P&amp;L'!AB323</f>
        <v>0</v>
      </c>
      <c r="AC377" s="255">
        <f>'DTC EU - P&amp;L'!AC323</f>
        <v>0</v>
      </c>
      <c r="AD377" s="255">
        <f>'DTC EU - P&amp;L'!AD323</f>
        <v>0</v>
      </c>
      <c r="AE377" s="255">
        <f>'DTC EU - P&amp;L'!AE323</f>
        <v>0</v>
      </c>
      <c r="AF377" s="255">
        <f>'DTC EU - P&amp;L'!AF323</f>
        <v>0</v>
      </c>
      <c r="AG377" s="275">
        <f t="shared" si="103"/>
        <v>0</v>
      </c>
      <c r="AH377" s="276"/>
    </row>
    <row r="378" outlineLevel="1">
      <c r="A378" s="273" t="s">
        <v>532</v>
      </c>
      <c r="B378" s="255">
        <f>'DTC EU - P&amp;L'!B324</f>
        <v>0</v>
      </c>
      <c r="C378" s="255">
        <f>'DTC EU - P&amp;L'!C324</f>
        <v>0</v>
      </c>
      <c r="D378" s="255">
        <f>'DTC EU - P&amp;L'!D324</f>
        <v>0</v>
      </c>
      <c r="E378" s="255">
        <f>'DTC EU - P&amp;L'!E324</f>
        <v>0</v>
      </c>
      <c r="F378" s="255">
        <f>'DTC EU - P&amp;L'!F324</f>
        <v>0</v>
      </c>
      <c r="G378" s="255">
        <f>'DTC EU - P&amp;L'!G324</f>
        <v>0</v>
      </c>
      <c r="H378" s="255">
        <f>'DTC EU - P&amp;L'!H324</f>
        <v>0</v>
      </c>
      <c r="I378" s="255">
        <f>'DTC EU - P&amp;L'!I324</f>
        <v>0</v>
      </c>
      <c r="J378" s="255">
        <f>'DTC EU - P&amp;L'!J324</f>
        <v>0</v>
      </c>
      <c r="K378" s="255">
        <f>'DTC EU - P&amp;L'!K324</f>
        <v>0</v>
      </c>
      <c r="L378" s="255">
        <f>'DTC EU - P&amp;L'!L324</f>
        <v>0</v>
      </c>
      <c r="M378" s="255">
        <f>'DTC EU - P&amp;L'!M324</f>
        <v>0</v>
      </c>
      <c r="N378" s="255">
        <f>'DTC EU - P&amp;L'!N324</f>
        <v>0</v>
      </c>
      <c r="O378" s="255">
        <f>'DTC EU - P&amp;L'!O324</f>
        <v>0</v>
      </c>
      <c r="P378" s="255">
        <f>'DTC EU - P&amp;L'!P324</f>
        <v>0</v>
      </c>
      <c r="Q378" s="255">
        <f>'DTC EU - P&amp;L'!Q324</f>
        <v>0</v>
      </c>
      <c r="R378" s="255">
        <f>'DTC EU - P&amp;L'!R324</f>
        <v>0</v>
      </c>
      <c r="S378" s="255">
        <f>'DTC EU - P&amp;L'!S324</f>
        <v>0</v>
      </c>
      <c r="T378" s="255">
        <f>'DTC EU - P&amp;L'!T324</f>
        <v>0</v>
      </c>
      <c r="U378" s="255">
        <f>'DTC EU - P&amp;L'!U324</f>
        <v>0</v>
      </c>
      <c r="V378" s="255">
        <f>'DTC EU - P&amp;L'!V324</f>
        <v>0</v>
      </c>
      <c r="W378" s="255">
        <f>'DTC EU - P&amp;L'!W324</f>
        <v>0</v>
      </c>
      <c r="X378" s="255">
        <f>'DTC EU - P&amp;L'!X324</f>
        <v>0</v>
      </c>
      <c r="Y378" s="255">
        <f>'DTC EU - P&amp;L'!Y324</f>
        <v>0</v>
      </c>
      <c r="Z378" s="255">
        <f>'DTC EU - P&amp;L'!Z324</f>
        <v>0</v>
      </c>
      <c r="AA378" s="255">
        <f>'DTC EU - P&amp;L'!AA324</f>
        <v>0</v>
      </c>
      <c r="AB378" s="255">
        <f>'DTC EU - P&amp;L'!AB324</f>
        <v>0</v>
      </c>
      <c r="AC378" s="255">
        <f>'DTC EU - P&amp;L'!AC324</f>
        <v>0</v>
      </c>
      <c r="AD378" s="255">
        <f>'DTC EU - P&amp;L'!AD324</f>
        <v>0</v>
      </c>
      <c r="AE378" s="255">
        <f>'DTC EU - P&amp;L'!AE324</f>
        <v>0</v>
      </c>
      <c r="AF378" s="255">
        <f>'DTC EU - P&amp;L'!AF324</f>
        <v>0</v>
      </c>
      <c r="AG378" s="275">
        <f t="shared" si="103"/>
        <v>0</v>
      </c>
      <c r="AH378" s="276"/>
    </row>
    <row r="379" outlineLevel="1">
      <c r="A379" s="273" t="s">
        <v>533</v>
      </c>
      <c r="B379" s="255">
        <f>'DTC EU - P&amp;L'!B325</f>
        <v>0</v>
      </c>
      <c r="C379" s="255">
        <f>'DTC EU - P&amp;L'!C325</f>
        <v>0</v>
      </c>
      <c r="D379" s="255">
        <f>'DTC EU - P&amp;L'!D325</f>
        <v>0</v>
      </c>
      <c r="E379" s="255">
        <f>'DTC EU - P&amp;L'!E325</f>
        <v>0</v>
      </c>
      <c r="F379" s="255">
        <f>'DTC EU - P&amp;L'!F325</f>
        <v>0</v>
      </c>
      <c r="G379" s="255">
        <f>'DTC EU - P&amp;L'!G325</f>
        <v>0</v>
      </c>
      <c r="H379" s="255">
        <f>'DTC EU - P&amp;L'!H325</f>
        <v>0</v>
      </c>
      <c r="I379" s="255">
        <f>'DTC EU - P&amp;L'!I325</f>
        <v>0</v>
      </c>
      <c r="J379" s="255">
        <f>'DTC EU - P&amp;L'!J325</f>
        <v>0</v>
      </c>
      <c r="K379" s="255">
        <f>'DTC EU - P&amp;L'!K325</f>
        <v>0</v>
      </c>
      <c r="L379" s="255">
        <f>'DTC EU - P&amp;L'!L325</f>
        <v>0</v>
      </c>
      <c r="M379" s="255">
        <f>'DTC EU - P&amp;L'!M325</f>
        <v>0</v>
      </c>
      <c r="N379" s="255">
        <f>'DTC EU - P&amp;L'!N325</f>
        <v>0</v>
      </c>
      <c r="O379" s="255">
        <f>'DTC EU - P&amp;L'!O325</f>
        <v>0</v>
      </c>
      <c r="P379" s="255">
        <f>'DTC EU - P&amp;L'!P325</f>
        <v>0</v>
      </c>
      <c r="Q379" s="255">
        <f>'DTC EU - P&amp;L'!Q325</f>
        <v>0</v>
      </c>
      <c r="R379" s="255">
        <f>'DTC EU - P&amp;L'!R325</f>
        <v>0</v>
      </c>
      <c r="S379" s="255">
        <f>'DTC EU - P&amp;L'!S325</f>
        <v>0</v>
      </c>
      <c r="T379" s="255">
        <f>'DTC EU - P&amp;L'!T325</f>
        <v>0</v>
      </c>
      <c r="U379" s="255">
        <f>'DTC EU - P&amp;L'!U325</f>
        <v>0</v>
      </c>
      <c r="V379" s="255">
        <f>'DTC EU - P&amp;L'!V325</f>
        <v>0</v>
      </c>
      <c r="W379" s="255">
        <f>'DTC EU - P&amp;L'!W325</f>
        <v>0</v>
      </c>
      <c r="X379" s="255">
        <f>'DTC EU - P&amp;L'!X325</f>
        <v>0</v>
      </c>
      <c r="Y379" s="255">
        <f>'DTC EU - P&amp;L'!Y325</f>
        <v>0</v>
      </c>
      <c r="Z379" s="255">
        <f>'DTC EU - P&amp;L'!Z325</f>
        <v>0</v>
      </c>
      <c r="AA379" s="255">
        <f>'DTC EU - P&amp;L'!AA325</f>
        <v>0</v>
      </c>
      <c r="AB379" s="255">
        <f>'DTC EU - P&amp;L'!AB325</f>
        <v>0</v>
      </c>
      <c r="AC379" s="255">
        <f>'DTC EU - P&amp;L'!AC325</f>
        <v>0</v>
      </c>
      <c r="AD379" s="255">
        <f>'DTC EU - P&amp;L'!AD325</f>
        <v>0</v>
      </c>
      <c r="AE379" s="255">
        <f>'DTC EU - P&amp;L'!AE325</f>
        <v>0</v>
      </c>
      <c r="AF379" s="255">
        <f>'DTC EU - P&amp;L'!AF325</f>
        <v>0</v>
      </c>
      <c r="AG379" s="275">
        <f t="shared" si="103"/>
        <v>0</v>
      </c>
      <c r="AH379" s="276"/>
    </row>
    <row r="380" outlineLevel="1">
      <c r="A380" s="273" t="s">
        <v>534</v>
      </c>
      <c r="B380" s="255">
        <f>'DTC EU - P&amp;L'!B326</f>
        <v>0</v>
      </c>
      <c r="C380" s="255">
        <f>'DTC EU - P&amp;L'!C326</f>
        <v>0</v>
      </c>
      <c r="D380" s="255">
        <f>'DTC EU - P&amp;L'!D326</f>
        <v>0</v>
      </c>
      <c r="E380" s="255">
        <f>'DTC EU - P&amp;L'!E326</f>
        <v>0</v>
      </c>
      <c r="F380" s="255">
        <f>'DTC EU - P&amp;L'!F326</f>
        <v>0</v>
      </c>
      <c r="G380" s="255">
        <f>'DTC EU - P&amp;L'!G326</f>
        <v>0</v>
      </c>
      <c r="H380" s="255">
        <f>'DTC EU - P&amp;L'!H326</f>
        <v>0</v>
      </c>
      <c r="I380" s="255">
        <f>'DTC EU - P&amp;L'!I326</f>
        <v>0</v>
      </c>
      <c r="J380" s="255">
        <f>'DTC EU - P&amp;L'!J326</f>
        <v>0</v>
      </c>
      <c r="K380" s="255">
        <f>'DTC EU - P&amp;L'!K326</f>
        <v>0</v>
      </c>
      <c r="L380" s="255">
        <f>'DTC EU - P&amp;L'!L326</f>
        <v>0</v>
      </c>
      <c r="M380" s="255">
        <f>'DTC EU - P&amp;L'!M326</f>
        <v>0</v>
      </c>
      <c r="N380" s="255">
        <f>'DTC EU - P&amp;L'!N326</f>
        <v>0</v>
      </c>
      <c r="O380" s="255">
        <f>'DTC EU - P&amp;L'!O326</f>
        <v>0</v>
      </c>
      <c r="P380" s="255">
        <f>'DTC EU - P&amp;L'!P326</f>
        <v>0</v>
      </c>
      <c r="Q380" s="255">
        <f>'DTC EU - P&amp;L'!Q326</f>
        <v>0</v>
      </c>
      <c r="R380" s="255">
        <f>'DTC EU - P&amp;L'!R326</f>
        <v>0</v>
      </c>
      <c r="S380" s="255">
        <f>'DTC EU - P&amp;L'!S326</f>
        <v>0</v>
      </c>
      <c r="T380" s="255">
        <f>'DTC EU - P&amp;L'!T326</f>
        <v>0</v>
      </c>
      <c r="U380" s="255">
        <f>'DTC EU - P&amp;L'!U326</f>
        <v>0</v>
      </c>
      <c r="V380" s="255">
        <f>'DTC EU - P&amp;L'!V326</f>
        <v>0</v>
      </c>
      <c r="W380" s="255">
        <f>'DTC EU - P&amp;L'!W326</f>
        <v>0</v>
      </c>
      <c r="X380" s="255">
        <f>'DTC EU - P&amp;L'!X326</f>
        <v>0</v>
      </c>
      <c r="Y380" s="255">
        <f>'DTC EU - P&amp;L'!Y326</f>
        <v>0</v>
      </c>
      <c r="Z380" s="255">
        <f>'DTC EU - P&amp;L'!Z326</f>
        <v>0</v>
      </c>
      <c r="AA380" s="255">
        <f>'DTC EU - P&amp;L'!AA326</f>
        <v>0</v>
      </c>
      <c r="AB380" s="255">
        <f>'DTC EU - P&amp;L'!AB326</f>
        <v>0</v>
      </c>
      <c r="AC380" s="255">
        <f>'DTC EU - P&amp;L'!AC326</f>
        <v>0</v>
      </c>
      <c r="AD380" s="255">
        <f>'DTC EU - P&amp;L'!AD326</f>
        <v>0</v>
      </c>
      <c r="AE380" s="255">
        <f>'DTC EU - P&amp;L'!AE326</f>
        <v>0</v>
      </c>
      <c r="AF380" s="255">
        <f>'DTC EU - P&amp;L'!AF326</f>
        <v>0</v>
      </c>
      <c r="AG380" s="275">
        <f t="shared" si="103"/>
        <v>0</v>
      </c>
      <c r="AH380" s="276"/>
    </row>
    <row r="381" outlineLevel="1">
      <c r="A381" s="273" t="s">
        <v>535</v>
      </c>
      <c r="B381" s="255">
        <f>'DTC EU - P&amp;L'!B327</f>
        <v>0</v>
      </c>
      <c r="C381" s="255">
        <f>'DTC EU - P&amp;L'!C327</f>
        <v>0</v>
      </c>
      <c r="D381" s="255">
        <f>'DTC EU - P&amp;L'!D327</f>
        <v>0</v>
      </c>
      <c r="E381" s="255">
        <f>'DTC EU - P&amp;L'!E327</f>
        <v>0</v>
      </c>
      <c r="F381" s="255">
        <f>'DTC EU - P&amp;L'!F327</f>
        <v>0</v>
      </c>
      <c r="G381" s="255">
        <f>'DTC EU - P&amp;L'!G327</f>
        <v>0</v>
      </c>
      <c r="H381" s="255">
        <f>'DTC EU - P&amp;L'!H327</f>
        <v>0</v>
      </c>
      <c r="I381" s="255">
        <f>'DTC EU - P&amp;L'!I327</f>
        <v>0</v>
      </c>
      <c r="J381" s="255">
        <f>'DTC EU - P&amp;L'!J327</f>
        <v>0</v>
      </c>
      <c r="K381" s="255">
        <f>'DTC EU - P&amp;L'!K327</f>
        <v>0</v>
      </c>
      <c r="L381" s="255">
        <f>'DTC EU - P&amp;L'!L327</f>
        <v>0</v>
      </c>
      <c r="M381" s="255">
        <f>'DTC EU - P&amp;L'!M327</f>
        <v>0</v>
      </c>
      <c r="N381" s="255">
        <f>'DTC EU - P&amp;L'!N327</f>
        <v>0</v>
      </c>
      <c r="O381" s="255">
        <f>'DTC EU - P&amp;L'!O327</f>
        <v>0</v>
      </c>
      <c r="P381" s="255">
        <f>'DTC EU - P&amp;L'!P327</f>
        <v>0</v>
      </c>
      <c r="Q381" s="255">
        <f>'DTC EU - P&amp;L'!Q327</f>
        <v>0</v>
      </c>
      <c r="R381" s="255">
        <f>'DTC EU - P&amp;L'!R327</f>
        <v>0</v>
      </c>
      <c r="S381" s="255">
        <f>'DTC EU - P&amp;L'!S327</f>
        <v>0</v>
      </c>
      <c r="T381" s="255">
        <f>'DTC EU - P&amp;L'!T327</f>
        <v>0</v>
      </c>
      <c r="U381" s="255">
        <f>'DTC EU - P&amp;L'!U327</f>
        <v>0</v>
      </c>
      <c r="V381" s="255">
        <f>'DTC EU - P&amp;L'!V327</f>
        <v>0</v>
      </c>
      <c r="W381" s="255">
        <f>'DTC EU - P&amp;L'!W327</f>
        <v>1</v>
      </c>
      <c r="X381" s="255">
        <f>'DTC EU - P&amp;L'!X327</f>
        <v>0</v>
      </c>
      <c r="Y381" s="255">
        <f>'DTC EU - P&amp;L'!Y327</f>
        <v>0</v>
      </c>
      <c r="Z381" s="255">
        <f>'DTC EU - P&amp;L'!Z327</f>
        <v>0</v>
      </c>
      <c r="AA381" s="255">
        <f>'DTC EU - P&amp;L'!AA327</f>
        <v>0</v>
      </c>
      <c r="AB381" s="255">
        <f>'DTC EU - P&amp;L'!AB327</f>
        <v>0</v>
      </c>
      <c r="AC381" s="255">
        <f>'DTC EU - P&amp;L'!AC327</f>
        <v>0</v>
      </c>
      <c r="AD381" s="255">
        <f>'DTC EU - P&amp;L'!AD327</f>
        <v>0</v>
      </c>
      <c r="AE381" s="255">
        <f>'DTC EU - P&amp;L'!AE327</f>
        <v>0</v>
      </c>
      <c r="AF381" s="255">
        <f>'DTC EU - P&amp;L'!AF327</f>
        <v>0</v>
      </c>
      <c r="AG381" s="275">
        <f t="shared" si="103"/>
        <v>1</v>
      </c>
      <c r="AH381" s="276"/>
    </row>
    <row r="382" outlineLevel="1">
      <c r="A382" s="273" t="s">
        <v>536</v>
      </c>
      <c r="B382" s="255">
        <f>'DTC EU - P&amp;L'!B328</f>
        <v>0</v>
      </c>
      <c r="C382" s="255">
        <f>'DTC EU - P&amp;L'!C328</f>
        <v>0</v>
      </c>
      <c r="D382" s="255">
        <f>'DTC EU - P&amp;L'!D328</f>
        <v>0</v>
      </c>
      <c r="E382" s="255">
        <f>'DTC EU - P&amp;L'!E328</f>
        <v>0</v>
      </c>
      <c r="F382" s="255">
        <f>'DTC EU - P&amp;L'!F328</f>
        <v>0</v>
      </c>
      <c r="G382" s="255">
        <f>'DTC EU - P&amp;L'!G328</f>
        <v>0</v>
      </c>
      <c r="H382" s="255">
        <f>'DTC EU - P&amp;L'!H328</f>
        <v>0</v>
      </c>
      <c r="I382" s="255">
        <f>'DTC EU - P&amp;L'!I328</f>
        <v>0</v>
      </c>
      <c r="J382" s="255">
        <f>'DTC EU - P&amp;L'!J328</f>
        <v>0</v>
      </c>
      <c r="K382" s="255">
        <f>'DTC EU - P&amp;L'!K328</f>
        <v>0</v>
      </c>
      <c r="L382" s="255">
        <f>'DTC EU - P&amp;L'!L328</f>
        <v>0</v>
      </c>
      <c r="M382" s="255">
        <f>'DTC EU - P&amp;L'!M328</f>
        <v>0</v>
      </c>
      <c r="N382" s="255">
        <f>'DTC EU - P&amp;L'!N328</f>
        <v>0</v>
      </c>
      <c r="O382" s="255">
        <f>'DTC EU - P&amp;L'!O328</f>
        <v>0</v>
      </c>
      <c r="P382" s="255">
        <f>'DTC EU - P&amp;L'!P328</f>
        <v>0</v>
      </c>
      <c r="Q382" s="255">
        <f>'DTC EU - P&amp;L'!Q328</f>
        <v>0</v>
      </c>
      <c r="R382" s="255">
        <f>'DTC EU - P&amp;L'!R328</f>
        <v>0</v>
      </c>
      <c r="S382" s="255">
        <f>'DTC EU - P&amp;L'!S328</f>
        <v>0</v>
      </c>
      <c r="T382" s="255">
        <f>'DTC EU - P&amp;L'!T328</f>
        <v>0</v>
      </c>
      <c r="U382" s="255">
        <f>'DTC EU - P&amp;L'!U328</f>
        <v>0</v>
      </c>
      <c r="V382" s="255">
        <f>'DTC EU - P&amp;L'!V328</f>
        <v>0</v>
      </c>
      <c r="W382" s="255">
        <f>'DTC EU - P&amp;L'!W328</f>
        <v>0</v>
      </c>
      <c r="X382" s="255">
        <f>'DTC EU - P&amp;L'!X328</f>
        <v>0</v>
      </c>
      <c r="Y382" s="255">
        <f>'DTC EU - P&amp;L'!Y328</f>
        <v>0</v>
      </c>
      <c r="Z382" s="255">
        <f>'DTC EU - P&amp;L'!Z328</f>
        <v>0</v>
      </c>
      <c r="AA382" s="255">
        <f>'DTC EU - P&amp;L'!AA328</f>
        <v>0</v>
      </c>
      <c r="AB382" s="255">
        <f>'DTC EU - P&amp;L'!AB328</f>
        <v>0</v>
      </c>
      <c r="AC382" s="255">
        <f>'DTC EU - P&amp;L'!AC328</f>
        <v>0</v>
      </c>
      <c r="AD382" s="255">
        <f>'DTC EU - P&amp;L'!AD328</f>
        <v>0</v>
      </c>
      <c r="AE382" s="255">
        <f>'DTC EU - P&amp;L'!AE328</f>
        <v>0</v>
      </c>
      <c r="AF382" s="255">
        <f>'DTC EU - P&amp;L'!AF328</f>
        <v>0</v>
      </c>
      <c r="AG382" s="275">
        <f t="shared" si="103"/>
        <v>0</v>
      </c>
      <c r="AH382" s="276"/>
    </row>
    <row r="383" outlineLevel="1">
      <c r="A383" s="273" t="s">
        <v>537</v>
      </c>
      <c r="B383" s="255">
        <f>'DTC EU - P&amp;L'!B329</f>
        <v>0</v>
      </c>
      <c r="C383" s="255">
        <f>'DTC EU - P&amp;L'!C329</f>
        <v>0</v>
      </c>
      <c r="D383" s="255">
        <f>'DTC EU - P&amp;L'!D329</f>
        <v>0</v>
      </c>
      <c r="E383" s="255">
        <f>'DTC EU - P&amp;L'!E329</f>
        <v>0</v>
      </c>
      <c r="F383" s="255">
        <f>'DTC EU - P&amp;L'!F329</f>
        <v>0</v>
      </c>
      <c r="G383" s="255">
        <f>'DTC EU - P&amp;L'!G329</f>
        <v>0</v>
      </c>
      <c r="H383" s="255">
        <f>'DTC EU - P&amp;L'!H329</f>
        <v>0</v>
      </c>
      <c r="I383" s="255">
        <f>'DTC EU - P&amp;L'!I329</f>
        <v>0</v>
      </c>
      <c r="J383" s="255">
        <f>'DTC EU - P&amp;L'!J329</f>
        <v>0</v>
      </c>
      <c r="K383" s="255">
        <f>'DTC EU - P&amp;L'!K329</f>
        <v>0</v>
      </c>
      <c r="L383" s="255">
        <f>'DTC EU - P&amp;L'!L329</f>
        <v>0</v>
      </c>
      <c r="M383" s="255">
        <f>'DTC EU - P&amp;L'!M329</f>
        <v>0</v>
      </c>
      <c r="N383" s="255">
        <f>'DTC EU - P&amp;L'!N329</f>
        <v>0</v>
      </c>
      <c r="O383" s="255">
        <f>'DTC EU - P&amp;L'!O329</f>
        <v>0</v>
      </c>
      <c r="P383" s="255">
        <f>'DTC EU - P&amp;L'!P329</f>
        <v>0</v>
      </c>
      <c r="Q383" s="255">
        <f>'DTC EU - P&amp;L'!Q329</f>
        <v>0</v>
      </c>
      <c r="R383" s="255">
        <f>'DTC EU - P&amp;L'!R329</f>
        <v>0</v>
      </c>
      <c r="S383" s="255">
        <f>'DTC EU - P&amp;L'!S329</f>
        <v>0</v>
      </c>
      <c r="T383" s="255">
        <f>'DTC EU - P&amp;L'!T329</f>
        <v>0</v>
      </c>
      <c r="U383" s="255">
        <f>'DTC EU - P&amp;L'!U329</f>
        <v>0</v>
      </c>
      <c r="V383" s="255">
        <f>'DTC EU - P&amp;L'!V329</f>
        <v>0</v>
      </c>
      <c r="W383" s="255">
        <f>'DTC EU - P&amp;L'!W329</f>
        <v>0</v>
      </c>
      <c r="X383" s="255">
        <f>'DTC EU - P&amp;L'!X329</f>
        <v>0</v>
      </c>
      <c r="Y383" s="255">
        <f>'DTC EU - P&amp;L'!Y329</f>
        <v>0</v>
      </c>
      <c r="Z383" s="255">
        <f>'DTC EU - P&amp;L'!Z329</f>
        <v>0</v>
      </c>
      <c r="AA383" s="255">
        <f>'DTC EU - P&amp;L'!AA329</f>
        <v>0</v>
      </c>
      <c r="AB383" s="255">
        <f>'DTC EU - P&amp;L'!AB329</f>
        <v>0</v>
      </c>
      <c r="AC383" s="255">
        <f>'DTC EU - P&amp;L'!AC329</f>
        <v>0</v>
      </c>
      <c r="AD383" s="255">
        <f>'DTC EU - P&amp;L'!AD329</f>
        <v>0</v>
      </c>
      <c r="AE383" s="255">
        <f>'DTC EU - P&amp;L'!AE329</f>
        <v>0</v>
      </c>
      <c r="AF383" s="255">
        <f>'DTC EU - P&amp;L'!AF329</f>
        <v>0</v>
      </c>
      <c r="AG383" s="275">
        <f t="shared" si="103"/>
        <v>0</v>
      </c>
      <c r="AH383" s="276"/>
    </row>
    <row r="384" ht="18.0" customHeight="1" outlineLevel="1">
      <c r="A384" s="273" t="s">
        <v>538</v>
      </c>
      <c r="B384" s="255">
        <f>'DTC EU - P&amp;L'!B330</f>
        <v>0</v>
      </c>
      <c r="C384" s="255">
        <f>'DTC EU - P&amp;L'!C330</f>
        <v>0</v>
      </c>
      <c r="D384" s="255">
        <f>'DTC EU - P&amp;L'!D330</f>
        <v>0</v>
      </c>
      <c r="E384" s="255">
        <f>'DTC EU - P&amp;L'!E330</f>
        <v>0</v>
      </c>
      <c r="F384" s="255">
        <f>'DTC EU - P&amp;L'!F330</f>
        <v>0</v>
      </c>
      <c r="G384" s="255">
        <f>'DTC EU - P&amp;L'!G330</f>
        <v>0</v>
      </c>
      <c r="H384" s="255">
        <f>'DTC EU - P&amp;L'!H330</f>
        <v>0</v>
      </c>
      <c r="I384" s="255">
        <f>'DTC EU - P&amp;L'!I330</f>
        <v>0</v>
      </c>
      <c r="J384" s="255">
        <f>'DTC EU - P&amp;L'!J330</f>
        <v>0</v>
      </c>
      <c r="K384" s="255">
        <f>'DTC EU - P&amp;L'!K330</f>
        <v>0</v>
      </c>
      <c r="L384" s="255">
        <f>'DTC EU - P&amp;L'!L330</f>
        <v>0</v>
      </c>
      <c r="M384" s="255">
        <f>'DTC EU - P&amp;L'!M330</f>
        <v>0</v>
      </c>
      <c r="N384" s="255">
        <f>'DTC EU - P&amp;L'!N330</f>
        <v>0</v>
      </c>
      <c r="O384" s="255">
        <f>'DTC EU - P&amp;L'!O330</f>
        <v>0</v>
      </c>
      <c r="P384" s="255">
        <f>'DTC EU - P&amp;L'!P330</f>
        <v>0</v>
      </c>
      <c r="Q384" s="255">
        <f>'DTC EU - P&amp;L'!Q330</f>
        <v>0</v>
      </c>
      <c r="R384" s="255">
        <f>'DTC EU - P&amp;L'!R330</f>
        <v>0</v>
      </c>
      <c r="S384" s="255">
        <f>'DTC EU - P&amp;L'!S330</f>
        <v>0</v>
      </c>
      <c r="T384" s="255">
        <f>'DTC EU - P&amp;L'!T330</f>
        <v>0</v>
      </c>
      <c r="U384" s="255">
        <f>'DTC EU - P&amp;L'!U330</f>
        <v>0</v>
      </c>
      <c r="V384" s="255">
        <f>'DTC EU - P&amp;L'!V330</f>
        <v>0</v>
      </c>
      <c r="W384" s="255">
        <f>'DTC EU - P&amp;L'!W330</f>
        <v>0</v>
      </c>
      <c r="X384" s="255">
        <f>'DTC EU - P&amp;L'!X330</f>
        <v>0</v>
      </c>
      <c r="Y384" s="255">
        <f>'DTC EU - P&amp;L'!Y330</f>
        <v>0</v>
      </c>
      <c r="Z384" s="255">
        <f>'DTC EU - P&amp;L'!Z330</f>
        <v>0</v>
      </c>
      <c r="AA384" s="255">
        <f>'DTC EU - P&amp;L'!AA330</f>
        <v>0</v>
      </c>
      <c r="AB384" s="255">
        <f>'DTC EU - P&amp;L'!AB330</f>
        <v>0</v>
      </c>
      <c r="AC384" s="255">
        <f>'DTC EU - P&amp;L'!AC330</f>
        <v>0</v>
      </c>
      <c r="AD384" s="255">
        <f>'DTC EU - P&amp;L'!AD330</f>
        <v>0</v>
      </c>
      <c r="AE384" s="255">
        <f>'DTC EU - P&amp;L'!AE330</f>
        <v>0</v>
      </c>
      <c r="AF384" s="255">
        <f>'DTC EU - P&amp;L'!AF330</f>
        <v>0</v>
      </c>
      <c r="AG384" s="275">
        <f t="shared" si="103"/>
        <v>0</v>
      </c>
      <c r="AH384" s="276"/>
    </row>
    <row r="385" ht="18.0" customHeight="1" outlineLevel="1">
      <c r="A385" s="273" t="s">
        <v>539</v>
      </c>
      <c r="B385" s="255">
        <f>'DTC EU - P&amp;L'!B331</f>
        <v>0</v>
      </c>
      <c r="C385" s="255">
        <f>'DTC EU - P&amp;L'!C331</f>
        <v>0</v>
      </c>
      <c r="D385" s="255">
        <f>'DTC EU - P&amp;L'!D331</f>
        <v>0</v>
      </c>
      <c r="E385" s="255">
        <f>'DTC EU - P&amp;L'!E331</f>
        <v>0</v>
      </c>
      <c r="F385" s="255">
        <f>'DTC EU - P&amp;L'!F331</f>
        <v>0</v>
      </c>
      <c r="G385" s="255">
        <f>'DTC EU - P&amp;L'!G331</f>
        <v>0</v>
      </c>
      <c r="H385" s="255">
        <f>'DTC EU - P&amp;L'!H331</f>
        <v>0</v>
      </c>
      <c r="I385" s="255">
        <f>'DTC EU - P&amp;L'!I331</f>
        <v>0</v>
      </c>
      <c r="J385" s="255">
        <f>'DTC EU - P&amp;L'!J331</f>
        <v>0</v>
      </c>
      <c r="K385" s="255">
        <f>'DTC EU - P&amp;L'!K331</f>
        <v>0</v>
      </c>
      <c r="L385" s="255">
        <f>'DTC EU - P&amp;L'!L331</f>
        <v>0</v>
      </c>
      <c r="M385" s="255">
        <f>'DTC EU - P&amp;L'!M331</f>
        <v>0</v>
      </c>
      <c r="N385" s="255">
        <f>'DTC EU - P&amp;L'!N331</f>
        <v>0</v>
      </c>
      <c r="O385" s="255">
        <f>'DTC EU - P&amp;L'!O331</f>
        <v>0</v>
      </c>
      <c r="P385" s="255">
        <f>'DTC EU - P&amp;L'!P331</f>
        <v>0</v>
      </c>
      <c r="Q385" s="255">
        <f>'DTC EU - P&amp;L'!Q331</f>
        <v>0</v>
      </c>
      <c r="R385" s="255">
        <f>'DTC EU - P&amp;L'!R331</f>
        <v>0</v>
      </c>
      <c r="S385" s="255">
        <f>'DTC EU - P&amp;L'!S331</f>
        <v>0</v>
      </c>
      <c r="T385" s="255">
        <f>'DTC EU - P&amp;L'!T331</f>
        <v>0</v>
      </c>
      <c r="U385" s="255">
        <f>'DTC EU - P&amp;L'!U331</f>
        <v>0</v>
      </c>
      <c r="V385" s="255">
        <f>'DTC EU - P&amp;L'!V331</f>
        <v>0</v>
      </c>
      <c r="W385" s="255">
        <f>'DTC EU - P&amp;L'!W331</f>
        <v>0</v>
      </c>
      <c r="X385" s="255">
        <f>'DTC EU - P&amp;L'!X331</f>
        <v>0</v>
      </c>
      <c r="Y385" s="255">
        <f>'DTC EU - P&amp;L'!Y331</f>
        <v>0</v>
      </c>
      <c r="Z385" s="255">
        <f>'DTC EU - P&amp;L'!Z331</f>
        <v>0</v>
      </c>
      <c r="AA385" s="255">
        <f>'DTC EU - P&amp;L'!AA331</f>
        <v>0</v>
      </c>
      <c r="AB385" s="255">
        <f>'DTC EU - P&amp;L'!AB331</f>
        <v>0</v>
      </c>
      <c r="AC385" s="255">
        <f>'DTC EU - P&amp;L'!AC331</f>
        <v>0</v>
      </c>
      <c r="AD385" s="255">
        <f>'DTC EU - P&amp;L'!AD331</f>
        <v>0</v>
      </c>
      <c r="AE385" s="255">
        <f>'DTC EU - P&amp;L'!AE331</f>
        <v>0</v>
      </c>
      <c r="AF385" s="255">
        <f>'DTC EU - P&amp;L'!AF331</f>
        <v>0</v>
      </c>
      <c r="AG385" s="275">
        <f t="shared" si="103"/>
        <v>0</v>
      </c>
      <c r="AH385" s="276"/>
    </row>
    <row r="386" ht="18.0" customHeight="1" outlineLevel="1">
      <c r="A386" s="273" t="s">
        <v>338</v>
      </c>
      <c r="B386" s="255">
        <f>'DTC EU - P&amp;L'!B332</f>
        <v>0</v>
      </c>
      <c r="C386" s="255">
        <f>'DTC EU - P&amp;L'!C332</f>
        <v>0</v>
      </c>
      <c r="D386" s="255">
        <f>'DTC EU - P&amp;L'!D332</f>
        <v>0</v>
      </c>
      <c r="E386" s="255">
        <f>'DTC EU - P&amp;L'!E332</f>
        <v>0</v>
      </c>
      <c r="F386" s="255">
        <f>'DTC EU - P&amp;L'!F332</f>
        <v>0</v>
      </c>
      <c r="G386" s="255">
        <f>'DTC EU - P&amp;L'!G332</f>
        <v>0</v>
      </c>
      <c r="H386" s="255">
        <f>'DTC EU - P&amp;L'!H332</f>
        <v>0</v>
      </c>
      <c r="I386" s="255">
        <f>'DTC EU - P&amp;L'!I332</f>
        <v>0</v>
      </c>
      <c r="J386" s="255">
        <f>'DTC EU - P&amp;L'!J332</f>
        <v>0</v>
      </c>
      <c r="K386" s="255">
        <f>'DTC EU - P&amp;L'!K332</f>
        <v>0</v>
      </c>
      <c r="L386" s="255">
        <f>'DTC EU - P&amp;L'!L332</f>
        <v>0</v>
      </c>
      <c r="M386" s="255">
        <f>'DTC EU - P&amp;L'!M332</f>
        <v>0</v>
      </c>
      <c r="N386" s="255">
        <f>'DTC EU - P&amp;L'!N332</f>
        <v>0</v>
      </c>
      <c r="O386" s="255">
        <f>'DTC EU - P&amp;L'!O332</f>
        <v>0</v>
      </c>
      <c r="P386" s="255">
        <f>'DTC EU - P&amp;L'!P332</f>
        <v>0</v>
      </c>
      <c r="Q386" s="255">
        <f>'DTC EU - P&amp;L'!Q332</f>
        <v>0</v>
      </c>
      <c r="R386" s="255">
        <f>'DTC EU - P&amp;L'!R332</f>
        <v>0</v>
      </c>
      <c r="S386" s="255">
        <f>'DTC EU - P&amp;L'!S332</f>
        <v>0</v>
      </c>
      <c r="T386" s="255">
        <f>'DTC EU - P&amp;L'!T332</f>
        <v>0</v>
      </c>
      <c r="U386" s="255">
        <f>'DTC EU - P&amp;L'!U332</f>
        <v>0</v>
      </c>
      <c r="V386" s="255">
        <f>'DTC EU - P&amp;L'!V332</f>
        <v>0</v>
      </c>
      <c r="W386" s="255">
        <f>'DTC EU - P&amp;L'!W332</f>
        <v>0</v>
      </c>
      <c r="X386" s="255">
        <f>'DTC EU - P&amp;L'!X332</f>
        <v>0</v>
      </c>
      <c r="Y386" s="255">
        <f>'DTC EU - P&amp;L'!Y332</f>
        <v>0</v>
      </c>
      <c r="Z386" s="255">
        <f>'DTC EU - P&amp;L'!Z332</f>
        <v>0</v>
      </c>
      <c r="AA386" s="255">
        <f>'DTC EU - P&amp;L'!AA332</f>
        <v>0</v>
      </c>
      <c r="AB386" s="255">
        <f>'DTC EU - P&amp;L'!AB332</f>
        <v>0</v>
      </c>
      <c r="AC386" s="255">
        <f>'DTC EU - P&amp;L'!AC332</f>
        <v>0</v>
      </c>
      <c r="AD386" s="255">
        <f>'DTC EU - P&amp;L'!AD332</f>
        <v>0</v>
      </c>
      <c r="AE386" s="255">
        <f>'DTC EU - P&amp;L'!AE332</f>
        <v>0</v>
      </c>
      <c r="AF386" s="255">
        <f>'DTC EU - P&amp;L'!AF332</f>
        <v>0</v>
      </c>
      <c r="AG386" s="278"/>
      <c r="AH386" s="276"/>
    </row>
    <row r="387" ht="18.0" customHeight="1" outlineLevel="1">
      <c r="A387" s="273" t="s">
        <v>297</v>
      </c>
      <c r="B387" s="255">
        <f>'DTC EU - P&amp;L'!B333</f>
        <v>0</v>
      </c>
      <c r="C387" s="255">
        <f>'DTC EU - P&amp;L'!C333</f>
        <v>0</v>
      </c>
      <c r="D387" s="255">
        <f>'DTC EU - P&amp;L'!D333</f>
        <v>0</v>
      </c>
      <c r="E387" s="255">
        <f>'DTC EU - P&amp;L'!E333</f>
        <v>0</v>
      </c>
      <c r="F387" s="255">
        <f>'DTC EU - P&amp;L'!F333</f>
        <v>0</v>
      </c>
      <c r="G387" s="255">
        <f>'DTC EU - P&amp;L'!G333</f>
        <v>0</v>
      </c>
      <c r="H387" s="255">
        <f>'DTC EU - P&amp;L'!H333</f>
        <v>0</v>
      </c>
      <c r="I387" s="255">
        <f>'DTC EU - P&amp;L'!I333</f>
        <v>0</v>
      </c>
      <c r="J387" s="255">
        <f>'DTC EU - P&amp;L'!J333</f>
        <v>0</v>
      </c>
      <c r="K387" s="255">
        <f>'DTC EU - P&amp;L'!K333</f>
        <v>0</v>
      </c>
      <c r="L387" s="255">
        <f>'DTC EU - P&amp;L'!L333</f>
        <v>0</v>
      </c>
      <c r="M387" s="255">
        <f>'DTC EU - P&amp;L'!M333</f>
        <v>0</v>
      </c>
      <c r="N387" s="255">
        <f>'DTC EU - P&amp;L'!N333</f>
        <v>0</v>
      </c>
      <c r="O387" s="255">
        <f>'DTC EU - P&amp;L'!O333</f>
        <v>0</v>
      </c>
      <c r="P387" s="255">
        <f>'DTC EU - P&amp;L'!P333</f>
        <v>0</v>
      </c>
      <c r="Q387" s="255">
        <f>'DTC EU - P&amp;L'!Q333</f>
        <v>0</v>
      </c>
      <c r="R387" s="255">
        <f>'DTC EU - P&amp;L'!R333</f>
        <v>0</v>
      </c>
      <c r="S387" s="255">
        <f>'DTC EU - P&amp;L'!S333</f>
        <v>0</v>
      </c>
      <c r="T387" s="255">
        <f>'DTC EU - P&amp;L'!T333</f>
        <v>0</v>
      </c>
      <c r="U387" s="255">
        <f>'DTC EU - P&amp;L'!U333</f>
        <v>0</v>
      </c>
      <c r="V387" s="255">
        <f>'DTC EU - P&amp;L'!V333</f>
        <v>0</v>
      </c>
      <c r="W387" s="255">
        <f>'DTC EU - P&amp;L'!W333</f>
        <v>0</v>
      </c>
      <c r="X387" s="255">
        <f>'DTC EU - P&amp;L'!X333</f>
        <v>0</v>
      </c>
      <c r="Y387" s="255">
        <f>'DTC EU - P&amp;L'!Y333</f>
        <v>0</v>
      </c>
      <c r="Z387" s="255">
        <f>'DTC EU - P&amp;L'!Z333</f>
        <v>0</v>
      </c>
      <c r="AA387" s="255">
        <f>'DTC EU - P&amp;L'!AA333</f>
        <v>0</v>
      </c>
      <c r="AB387" s="255">
        <f>'DTC EU - P&amp;L'!AB333</f>
        <v>0</v>
      </c>
      <c r="AC387" s="255">
        <f>'DTC EU - P&amp;L'!AC333</f>
        <v>0</v>
      </c>
      <c r="AD387" s="255">
        <f>'DTC EU - P&amp;L'!AD333</f>
        <v>0</v>
      </c>
      <c r="AE387" s="255">
        <f>'DTC EU - P&amp;L'!AE333</f>
        <v>0</v>
      </c>
      <c r="AF387" s="255">
        <f>'DTC EU - P&amp;L'!AF333</f>
        <v>0</v>
      </c>
      <c r="AG387" s="275">
        <f t="shared" ref="AG387:AG388" si="105">SUM(B387:AF387)</f>
        <v>0</v>
      </c>
      <c r="AH387" s="276"/>
    </row>
    <row r="388">
      <c r="A388" s="279" t="s">
        <v>298</v>
      </c>
      <c r="B388" s="280">
        <f t="shared" ref="B388:AF388" si="104">SUM(B375:B387)</f>
        <v>0</v>
      </c>
      <c r="C388" s="280">
        <f t="shared" si="104"/>
        <v>0</v>
      </c>
      <c r="D388" s="280">
        <f t="shared" si="104"/>
        <v>0</v>
      </c>
      <c r="E388" s="280">
        <f t="shared" si="104"/>
        <v>0</v>
      </c>
      <c r="F388" s="280">
        <f t="shared" si="104"/>
        <v>0</v>
      </c>
      <c r="G388" s="280">
        <f t="shared" si="104"/>
        <v>0</v>
      </c>
      <c r="H388" s="280">
        <f t="shared" si="104"/>
        <v>0</v>
      </c>
      <c r="I388" s="280">
        <f t="shared" si="104"/>
        <v>0</v>
      </c>
      <c r="J388" s="280">
        <f t="shared" si="104"/>
        <v>0</v>
      </c>
      <c r="K388" s="280">
        <f t="shared" si="104"/>
        <v>0</v>
      </c>
      <c r="L388" s="280">
        <f t="shared" si="104"/>
        <v>0</v>
      </c>
      <c r="M388" s="280">
        <f t="shared" si="104"/>
        <v>0</v>
      </c>
      <c r="N388" s="280">
        <f t="shared" si="104"/>
        <v>0</v>
      </c>
      <c r="O388" s="280">
        <f t="shared" si="104"/>
        <v>0</v>
      </c>
      <c r="P388" s="280">
        <f t="shared" si="104"/>
        <v>0</v>
      </c>
      <c r="Q388" s="280">
        <f t="shared" si="104"/>
        <v>0</v>
      </c>
      <c r="R388" s="280">
        <f t="shared" si="104"/>
        <v>0</v>
      </c>
      <c r="S388" s="280">
        <f t="shared" si="104"/>
        <v>0</v>
      </c>
      <c r="T388" s="280">
        <f t="shared" si="104"/>
        <v>0</v>
      </c>
      <c r="U388" s="280">
        <f t="shared" si="104"/>
        <v>0</v>
      </c>
      <c r="V388" s="280">
        <f t="shared" si="104"/>
        <v>0</v>
      </c>
      <c r="W388" s="280">
        <f t="shared" si="104"/>
        <v>2</v>
      </c>
      <c r="X388" s="280">
        <f t="shared" si="104"/>
        <v>0</v>
      </c>
      <c r="Y388" s="280">
        <f t="shared" si="104"/>
        <v>0</v>
      </c>
      <c r="Z388" s="280">
        <f t="shared" si="104"/>
        <v>0</v>
      </c>
      <c r="AA388" s="280">
        <f t="shared" si="104"/>
        <v>0</v>
      </c>
      <c r="AB388" s="280">
        <f t="shared" si="104"/>
        <v>0</v>
      </c>
      <c r="AC388" s="280">
        <f t="shared" si="104"/>
        <v>0</v>
      </c>
      <c r="AD388" s="280">
        <f t="shared" si="104"/>
        <v>0</v>
      </c>
      <c r="AE388" s="280">
        <f t="shared" si="104"/>
        <v>0</v>
      </c>
      <c r="AF388" s="280">
        <f t="shared" si="104"/>
        <v>0</v>
      </c>
      <c r="AG388" s="275">
        <f t="shared" si="105"/>
        <v>2</v>
      </c>
      <c r="AH388" s="276"/>
    </row>
    <row r="389">
      <c r="A389" s="160"/>
      <c r="B389" s="168"/>
      <c r="C389" s="168"/>
      <c r="D389" s="168"/>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68"/>
      <c r="AA389" s="168"/>
      <c r="AB389" s="168"/>
      <c r="AC389" s="168"/>
      <c r="AD389" s="168"/>
      <c r="AE389" s="168"/>
      <c r="AF389" s="168"/>
      <c r="AG389" s="228"/>
      <c r="AH389" s="229"/>
    </row>
    <row r="390">
      <c r="A390" s="221" t="s">
        <v>540</v>
      </c>
      <c r="B390" s="168"/>
      <c r="C390" s="168"/>
      <c r="D390" s="168"/>
      <c r="E390" s="168"/>
      <c r="F390" s="168"/>
      <c r="G390" s="168"/>
      <c r="H390" s="168"/>
      <c r="I390" s="168"/>
      <c r="J390" s="168"/>
      <c r="K390" s="168"/>
      <c r="L390" s="168"/>
      <c r="M390" s="168"/>
      <c r="N390" s="168"/>
      <c r="O390" s="168"/>
      <c r="P390" s="168"/>
      <c r="Q390" s="168"/>
      <c r="R390" s="168"/>
      <c r="S390" s="168"/>
      <c r="T390" s="168"/>
      <c r="U390" s="168"/>
      <c r="V390" s="168"/>
      <c r="W390" s="168"/>
      <c r="X390" s="168"/>
      <c r="Y390" s="168"/>
      <c r="Z390" s="168"/>
      <c r="AA390" s="168"/>
      <c r="AB390" s="168"/>
      <c r="AC390" s="168"/>
      <c r="AD390" s="168"/>
      <c r="AE390" s="168"/>
      <c r="AF390" s="168"/>
      <c r="AG390" s="268"/>
      <c r="AH390" s="27"/>
    </row>
    <row r="391">
      <c r="A391" s="273" t="s">
        <v>541</v>
      </c>
      <c r="B391" s="262">
        <f>'DTC US&amp;CA - P&amp;L'!B359</f>
        <v>2385.72</v>
      </c>
      <c r="C391" s="262">
        <f>'DTC US&amp;CA - P&amp;L'!C359</f>
        <v>501.85</v>
      </c>
      <c r="D391" s="262">
        <f>'DTC US&amp;CA - P&amp;L'!D359</f>
        <v>684.85</v>
      </c>
      <c r="E391" s="262">
        <f>'DTC US&amp;CA - P&amp;L'!E359</f>
        <v>179.98</v>
      </c>
      <c r="F391" s="262">
        <f>'DTC US&amp;CA - P&amp;L'!F359</f>
        <v>0</v>
      </c>
      <c r="G391" s="262">
        <f>'DTC US&amp;CA - P&amp;L'!G359</f>
        <v>1107.87</v>
      </c>
      <c r="H391" s="262">
        <f>'DTC US&amp;CA - P&amp;L'!H359</f>
        <v>1468.85</v>
      </c>
      <c r="I391" s="262">
        <f>'DTC US&amp;CA - P&amp;L'!I359</f>
        <v>1035.64</v>
      </c>
      <c r="J391" s="262">
        <f>'DTC US&amp;CA - P&amp;L'!J359</f>
        <v>2125.18</v>
      </c>
      <c r="K391" s="262">
        <f>'DTC US&amp;CA - P&amp;L'!K359</f>
        <v>436.34</v>
      </c>
      <c r="L391" s="262">
        <f>'DTC US&amp;CA - P&amp;L'!L359</f>
        <v>1457.11</v>
      </c>
      <c r="M391" s="262">
        <f>'DTC US&amp;CA - P&amp;L'!M359</f>
        <v>59.99</v>
      </c>
      <c r="N391" s="262">
        <f>'DTC US&amp;CA - P&amp;L'!N359</f>
        <v>874.56</v>
      </c>
      <c r="O391" s="262">
        <f>'DTC US&amp;CA - P&amp;L'!O359</f>
        <v>1132.22</v>
      </c>
      <c r="P391" s="262">
        <f>'DTC US&amp;CA - P&amp;L'!P359</f>
        <v>280.31</v>
      </c>
      <c r="Q391" s="262">
        <f>'DTC US&amp;CA - P&amp;L'!Q359</f>
        <v>385.87</v>
      </c>
      <c r="R391" s="262">
        <f>'DTC US&amp;CA - P&amp;L'!R359</f>
        <v>286.97</v>
      </c>
      <c r="S391" s="262">
        <f>'DTC US&amp;CA - P&amp;L'!S359</f>
        <v>1009.82</v>
      </c>
      <c r="T391" s="262">
        <f>'DTC US&amp;CA - P&amp;L'!T359</f>
        <v>375.26</v>
      </c>
      <c r="U391" s="262">
        <f>'DTC US&amp;CA - P&amp;L'!U359</f>
        <v>1475.98</v>
      </c>
      <c r="V391" s="262">
        <f>'DTC US&amp;CA - P&amp;L'!V359</f>
        <v>475.24</v>
      </c>
      <c r="W391" s="262">
        <f>'DTC US&amp;CA - P&amp;L'!W359</f>
        <v>513.92</v>
      </c>
      <c r="X391" s="262">
        <f>'DTC US&amp;CA - P&amp;L'!X359</f>
        <v>759.8</v>
      </c>
      <c r="Y391" s="262">
        <f>'DTC US&amp;CA - P&amp;L'!Y359</f>
        <v>581.77</v>
      </c>
      <c r="Z391" s="262">
        <f>'DTC US&amp;CA - P&amp;L'!Z359</f>
        <v>385.32</v>
      </c>
      <c r="AA391" s="262">
        <f>'DTC US&amp;CA - P&amp;L'!AA359</f>
        <v>191.09</v>
      </c>
      <c r="AB391" s="262">
        <f>'DTC US&amp;CA - P&amp;L'!AB359</f>
        <v>179.98</v>
      </c>
      <c r="AC391" s="262">
        <f>'DTC US&amp;CA - P&amp;L'!AC359</f>
        <v>364.91</v>
      </c>
      <c r="AD391" s="262">
        <f>'DTC US&amp;CA - P&amp;L'!AD359</f>
        <v>270.3</v>
      </c>
      <c r="AE391" s="262">
        <f>'DTC US&amp;CA - P&amp;L'!AE359</f>
        <v>2050.95</v>
      </c>
      <c r="AF391" s="262">
        <f>'DTC US&amp;CA - P&amp;L'!AF359</f>
        <v>984.7</v>
      </c>
      <c r="AG391" s="172">
        <f t="shared" ref="AG391:AG392" si="107">SUM(B391:AF391)</f>
        <v>24022.35</v>
      </c>
      <c r="AH391" s="173"/>
    </row>
    <row r="392">
      <c r="A392" s="282" t="s">
        <v>542</v>
      </c>
      <c r="B392" s="283">
        <f t="shared" ref="B392:AF392" si="106">SUM(B391)</f>
        <v>2385.72</v>
      </c>
      <c r="C392" s="283">
        <f t="shared" si="106"/>
        <v>501.85</v>
      </c>
      <c r="D392" s="283">
        <f t="shared" si="106"/>
        <v>684.85</v>
      </c>
      <c r="E392" s="283">
        <f t="shared" si="106"/>
        <v>179.98</v>
      </c>
      <c r="F392" s="283">
        <f t="shared" si="106"/>
        <v>0</v>
      </c>
      <c r="G392" s="283">
        <f t="shared" si="106"/>
        <v>1107.87</v>
      </c>
      <c r="H392" s="283">
        <f t="shared" si="106"/>
        <v>1468.85</v>
      </c>
      <c r="I392" s="283">
        <f t="shared" si="106"/>
        <v>1035.64</v>
      </c>
      <c r="J392" s="283">
        <f t="shared" si="106"/>
        <v>2125.18</v>
      </c>
      <c r="K392" s="283">
        <f t="shared" si="106"/>
        <v>436.34</v>
      </c>
      <c r="L392" s="283">
        <f t="shared" si="106"/>
        <v>1457.11</v>
      </c>
      <c r="M392" s="283">
        <f t="shared" si="106"/>
        <v>59.99</v>
      </c>
      <c r="N392" s="283">
        <f t="shared" si="106"/>
        <v>874.56</v>
      </c>
      <c r="O392" s="283">
        <f t="shared" si="106"/>
        <v>1132.22</v>
      </c>
      <c r="P392" s="283">
        <f t="shared" si="106"/>
        <v>280.31</v>
      </c>
      <c r="Q392" s="283">
        <f t="shared" si="106"/>
        <v>385.87</v>
      </c>
      <c r="R392" s="283">
        <f t="shared" si="106"/>
        <v>286.97</v>
      </c>
      <c r="S392" s="283">
        <f t="shared" si="106"/>
        <v>1009.82</v>
      </c>
      <c r="T392" s="283">
        <f t="shared" si="106"/>
        <v>375.26</v>
      </c>
      <c r="U392" s="283">
        <f t="shared" si="106"/>
        <v>1475.98</v>
      </c>
      <c r="V392" s="283">
        <f t="shared" si="106"/>
        <v>475.24</v>
      </c>
      <c r="W392" s="283">
        <f t="shared" si="106"/>
        <v>513.92</v>
      </c>
      <c r="X392" s="283">
        <f t="shared" si="106"/>
        <v>759.8</v>
      </c>
      <c r="Y392" s="283">
        <f t="shared" si="106"/>
        <v>581.77</v>
      </c>
      <c r="Z392" s="283">
        <f t="shared" si="106"/>
        <v>385.32</v>
      </c>
      <c r="AA392" s="283">
        <f t="shared" si="106"/>
        <v>191.09</v>
      </c>
      <c r="AB392" s="283">
        <f t="shared" si="106"/>
        <v>179.98</v>
      </c>
      <c r="AC392" s="283">
        <f t="shared" si="106"/>
        <v>364.91</v>
      </c>
      <c r="AD392" s="283">
        <f t="shared" si="106"/>
        <v>270.3</v>
      </c>
      <c r="AE392" s="283">
        <f t="shared" si="106"/>
        <v>2050.95</v>
      </c>
      <c r="AF392" s="283">
        <f t="shared" si="106"/>
        <v>984.7</v>
      </c>
      <c r="AG392" s="172">
        <f t="shared" si="107"/>
        <v>24022.35</v>
      </c>
      <c r="AH392" s="173"/>
    </row>
    <row r="393">
      <c r="A393" s="160"/>
      <c r="B393" s="267"/>
      <c r="C393" s="267"/>
      <c r="D393" s="267"/>
      <c r="E393" s="267"/>
      <c r="F393" s="267"/>
      <c r="G393" s="267"/>
      <c r="H393" s="267"/>
      <c r="I393" s="267"/>
      <c r="J393" s="267"/>
      <c r="K393" s="267"/>
      <c r="L393" s="267"/>
      <c r="M393" s="267"/>
      <c r="N393" s="267"/>
      <c r="O393" s="267"/>
      <c r="P393" s="267"/>
      <c r="Q393" s="267"/>
      <c r="R393" s="267"/>
      <c r="S393" s="267"/>
      <c r="T393" s="267"/>
      <c r="U393" s="267"/>
      <c r="V393" s="267"/>
      <c r="W393" s="267"/>
      <c r="X393" s="267"/>
      <c r="Y393" s="267"/>
      <c r="Z393" s="267"/>
      <c r="AA393" s="267"/>
      <c r="AB393" s="267"/>
      <c r="AC393" s="267"/>
      <c r="AD393" s="267"/>
      <c r="AE393" s="267"/>
      <c r="AF393" s="267"/>
      <c r="AG393" s="260"/>
      <c r="AH393" s="261"/>
    </row>
    <row r="394">
      <c r="A394" s="273" t="s">
        <v>543</v>
      </c>
      <c r="B394" s="262">
        <f>'DTC EU - P&amp;L'!B340</f>
        <v>294.26</v>
      </c>
      <c r="C394" s="262">
        <f>'DTC EU - P&amp;L'!C340</f>
        <v>0</v>
      </c>
      <c r="D394" s="262">
        <f>'DTC EU - P&amp;L'!D340</f>
        <v>0</v>
      </c>
      <c r="E394" s="262">
        <f>'DTC EU - P&amp;L'!E340</f>
        <v>0</v>
      </c>
      <c r="F394" s="262">
        <f>'DTC EU - P&amp;L'!F340</f>
        <v>0</v>
      </c>
      <c r="G394" s="262">
        <f>'DTC EU - P&amp;L'!G340</f>
        <v>0</v>
      </c>
      <c r="H394" s="262">
        <f>'DTC EU - P&amp;L'!H340</f>
        <v>0</v>
      </c>
      <c r="I394" s="262">
        <f>'DTC EU - P&amp;L'!I340</f>
        <v>0</v>
      </c>
      <c r="J394" s="262">
        <f>'DTC EU - P&amp;L'!J340</f>
        <v>0</v>
      </c>
      <c r="K394" s="262">
        <f>'DTC EU - P&amp;L'!K340</f>
        <v>0</v>
      </c>
      <c r="L394" s="262">
        <f>'DTC EU - P&amp;L'!L340</f>
        <v>0</v>
      </c>
      <c r="M394" s="262">
        <f>'DTC EU - P&amp;L'!M340</f>
        <v>0</v>
      </c>
      <c r="N394" s="262">
        <f>'DTC EU - P&amp;L'!N340</f>
        <v>0</v>
      </c>
      <c r="O394" s="262">
        <f>'DTC EU - P&amp;L'!O340</f>
        <v>0</v>
      </c>
      <c r="P394" s="262">
        <f>'DTC EU - P&amp;L'!P340</f>
        <v>0</v>
      </c>
      <c r="Q394" s="262">
        <f>'DTC EU - P&amp;L'!Q340</f>
        <v>0</v>
      </c>
      <c r="R394" s="262">
        <f>'DTC EU - P&amp;L'!R340</f>
        <v>0</v>
      </c>
      <c r="S394" s="262">
        <f>'DTC EU - P&amp;L'!S340</f>
        <v>0</v>
      </c>
      <c r="T394" s="262">
        <f>'DTC EU - P&amp;L'!T340</f>
        <v>0</v>
      </c>
      <c r="U394" s="262">
        <f>'DTC EU - P&amp;L'!U340</f>
        <v>0</v>
      </c>
      <c r="V394" s="262">
        <f>'DTC EU - P&amp;L'!V340</f>
        <v>0</v>
      </c>
      <c r="W394" s="262">
        <f>'DTC EU - P&amp;L'!W340</f>
        <v>366.25</v>
      </c>
      <c r="X394" s="262">
        <f>'DTC EU - P&amp;L'!X340</f>
        <v>0</v>
      </c>
      <c r="Y394" s="262">
        <f>'DTC EU - P&amp;L'!Y340</f>
        <v>0</v>
      </c>
      <c r="Z394" s="262">
        <f>'DTC EU - P&amp;L'!Z340</f>
        <v>0</v>
      </c>
      <c r="AA394" s="262">
        <f>'DTC EU - P&amp;L'!AA340</f>
        <v>0</v>
      </c>
      <c r="AB394" s="262">
        <f>'DTC EU - P&amp;L'!AB340</f>
        <v>0</v>
      </c>
      <c r="AC394" s="262">
        <f>'DTC EU - P&amp;L'!AC340</f>
        <v>0</v>
      </c>
      <c r="AD394" s="262">
        <f>'DTC EU - P&amp;L'!AD340</f>
        <v>0</v>
      </c>
      <c r="AE394" s="262">
        <f>'DTC EU - P&amp;L'!AE340</f>
        <v>0</v>
      </c>
      <c r="AF394" s="262">
        <f>'DTC EU - P&amp;L'!AF340</f>
        <v>0</v>
      </c>
      <c r="AG394" s="172">
        <f t="shared" ref="AG394:AG397" si="108">SUM(B394:AF394)</f>
        <v>660.51</v>
      </c>
      <c r="AH394" s="173"/>
    </row>
    <row r="395">
      <c r="A395" s="273" t="s">
        <v>544</v>
      </c>
      <c r="B395" s="262">
        <f>'DTC EU - P&amp;L'!B341</f>
        <v>0</v>
      </c>
      <c r="C395" s="262">
        <f>'DTC EU - P&amp;L'!C341</f>
        <v>0</v>
      </c>
      <c r="D395" s="262">
        <f>'DTC EU - P&amp;L'!D341</f>
        <v>0</v>
      </c>
      <c r="E395" s="262">
        <f>'DTC EU - P&amp;L'!E341</f>
        <v>0</v>
      </c>
      <c r="F395" s="262">
        <f>'DTC EU - P&amp;L'!F341</f>
        <v>0</v>
      </c>
      <c r="G395" s="262">
        <f>'DTC EU - P&amp;L'!G341</f>
        <v>0</v>
      </c>
      <c r="H395" s="262">
        <f>'DTC EU - P&amp;L'!H341</f>
        <v>0</v>
      </c>
      <c r="I395" s="262">
        <f>'DTC EU - P&amp;L'!I341</f>
        <v>0</v>
      </c>
      <c r="J395" s="262">
        <f>'DTC EU - P&amp;L'!J341</f>
        <v>0</v>
      </c>
      <c r="K395" s="262">
        <f>'DTC EU - P&amp;L'!K341</f>
        <v>0</v>
      </c>
      <c r="L395" s="262">
        <f>'DTC EU - P&amp;L'!L341</f>
        <v>0</v>
      </c>
      <c r="M395" s="262">
        <f>'DTC EU - P&amp;L'!M341</f>
        <v>0</v>
      </c>
      <c r="N395" s="262">
        <f>'DTC EU - P&amp;L'!N341</f>
        <v>0</v>
      </c>
      <c r="O395" s="262">
        <f>'DTC EU - P&amp;L'!O341</f>
        <v>0</v>
      </c>
      <c r="P395" s="262">
        <f>'DTC EU - P&amp;L'!P341</f>
        <v>0</v>
      </c>
      <c r="Q395" s="262">
        <f>'DTC EU - P&amp;L'!Q341</f>
        <v>0</v>
      </c>
      <c r="R395" s="262">
        <f>'DTC EU - P&amp;L'!R341</f>
        <v>0</v>
      </c>
      <c r="S395" s="262">
        <f>'DTC EU - P&amp;L'!S341</f>
        <v>0</v>
      </c>
      <c r="T395" s="262">
        <f>'DTC EU - P&amp;L'!T341</f>
        <v>0</v>
      </c>
      <c r="U395" s="262">
        <f>'DTC EU - P&amp;L'!U341</f>
        <v>0</v>
      </c>
      <c r="V395" s="262">
        <f>'DTC EU - P&amp;L'!V341</f>
        <v>0</v>
      </c>
      <c r="W395" s="262">
        <f>'DTC EU - P&amp;L'!W341</f>
        <v>29.03</v>
      </c>
      <c r="X395" s="262">
        <f>'DTC EU - P&amp;L'!X341</f>
        <v>0</v>
      </c>
      <c r="Y395" s="262">
        <f>'DTC EU - P&amp;L'!Y341</f>
        <v>0</v>
      </c>
      <c r="Z395" s="262">
        <f>'DTC EU - P&amp;L'!Z341</f>
        <v>0</v>
      </c>
      <c r="AA395" s="262">
        <f>'DTC EU - P&amp;L'!AA341</f>
        <v>0</v>
      </c>
      <c r="AB395" s="262">
        <f>'DTC EU - P&amp;L'!AB341</f>
        <v>0</v>
      </c>
      <c r="AC395" s="262">
        <f>'DTC EU - P&amp;L'!AC341</f>
        <v>0</v>
      </c>
      <c r="AD395" s="262">
        <f>'DTC EU - P&amp;L'!AD341</f>
        <v>0</v>
      </c>
      <c r="AE395" s="262">
        <f>'DTC EU - P&amp;L'!AE341</f>
        <v>0</v>
      </c>
      <c r="AF395" s="262">
        <f>'DTC EU - P&amp;L'!AF341</f>
        <v>0</v>
      </c>
      <c r="AG395" s="172">
        <f t="shared" si="108"/>
        <v>29.03</v>
      </c>
      <c r="AH395" s="173"/>
    </row>
    <row r="396">
      <c r="A396" s="273" t="s">
        <v>545</v>
      </c>
      <c r="B396" s="262">
        <f>'DTC EU - P&amp;L'!B342</f>
        <v>64.7372</v>
      </c>
      <c r="C396" s="262">
        <f>'DTC EU - P&amp;L'!C342</f>
        <v>0</v>
      </c>
      <c r="D396" s="262">
        <f>'DTC EU - P&amp;L'!D342</f>
        <v>0</v>
      </c>
      <c r="E396" s="262">
        <f>'DTC EU - P&amp;L'!E342</f>
        <v>0</v>
      </c>
      <c r="F396" s="262">
        <f>'DTC EU - P&amp;L'!F342</f>
        <v>0</v>
      </c>
      <c r="G396" s="262">
        <f>'DTC EU - P&amp;L'!G342</f>
        <v>0</v>
      </c>
      <c r="H396" s="262">
        <f>'DTC EU - P&amp;L'!H342</f>
        <v>0</v>
      </c>
      <c r="I396" s="262">
        <f>'DTC EU - P&amp;L'!I342</f>
        <v>0</v>
      </c>
      <c r="J396" s="262">
        <f>'DTC EU - P&amp;L'!J342</f>
        <v>0</v>
      </c>
      <c r="K396" s="262">
        <f>'DTC EU - P&amp;L'!K342</f>
        <v>0</v>
      </c>
      <c r="L396" s="262">
        <f>'DTC EU - P&amp;L'!L342</f>
        <v>0</v>
      </c>
      <c r="M396" s="262">
        <f>'DTC EU - P&amp;L'!M342</f>
        <v>0</v>
      </c>
      <c r="N396" s="262">
        <f>'DTC EU - P&amp;L'!N342</f>
        <v>0</v>
      </c>
      <c r="O396" s="262">
        <f>'DTC EU - P&amp;L'!O342</f>
        <v>0</v>
      </c>
      <c r="P396" s="262">
        <f>'DTC EU - P&amp;L'!P342</f>
        <v>0</v>
      </c>
      <c r="Q396" s="262">
        <f>'DTC EU - P&amp;L'!Q342</f>
        <v>0</v>
      </c>
      <c r="R396" s="262">
        <f>'DTC EU - P&amp;L'!R342</f>
        <v>0</v>
      </c>
      <c r="S396" s="262">
        <f>'DTC EU - P&amp;L'!S342</f>
        <v>0</v>
      </c>
      <c r="T396" s="262">
        <f>'DTC EU - P&amp;L'!T342</f>
        <v>0</v>
      </c>
      <c r="U396" s="262">
        <f>'DTC EU - P&amp;L'!U342</f>
        <v>0</v>
      </c>
      <c r="V396" s="262">
        <f>'DTC EU - P&amp;L'!V342</f>
        <v>0</v>
      </c>
      <c r="W396" s="262">
        <f>'DTC EU - P&amp;L'!W342</f>
        <v>80.575</v>
      </c>
      <c r="X396" s="262">
        <f>'DTC EU - P&amp;L'!X342</f>
        <v>0</v>
      </c>
      <c r="Y396" s="262">
        <f>'DTC EU - P&amp;L'!Y342</f>
        <v>0</v>
      </c>
      <c r="Z396" s="262">
        <f>'DTC EU - P&amp;L'!Z342</f>
        <v>0</v>
      </c>
      <c r="AA396" s="262">
        <f>'DTC EU - P&amp;L'!AA342</f>
        <v>0</v>
      </c>
      <c r="AB396" s="262">
        <f>'DTC EU - P&amp;L'!AB342</f>
        <v>0</v>
      </c>
      <c r="AC396" s="262">
        <f>'DTC EU - P&amp;L'!AC342</f>
        <v>0</v>
      </c>
      <c r="AD396" s="262">
        <f>'DTC EU - P&amp;L'!AD342</f>
        <v>0</v>
      </c>
      <c r="AE396" s="262">
        <f>'DTC EU - P&amp;L'!AE342</f>
        <v>0</v>
      </c>
      <c r="AF396" s="262">
        <f>'DTC EU - P&amp;L'!AF342</f>
        <v>0</v>
      </c>
      <c r="AG396" s="172">
        <f t="shared" si="108"/>
        <v>145.3122</v>
      </c>
      <c r="AH396" s="173"/>
    </row>
    <row r="397">
      <c r="A397" s="282" t="s">
        <v>546</v>
      </c>
      <c r="B397" s="283">
        <f t="shared" ref="B397:AF397" si="109">B394+B395</f>
        <v>294.26</v>
      </c>
      <c r="C397" s="283">
        <f t="shared" si="109"/>
        <v>0</v>
      </c>
      <c r="D397" s="283">
        <f t="shared" si="109"/>
        <v>0</v>
      </c>
      <c r="E397" s="283">
        <f t="shared" si="109"/>
        <v>0</v>
      </c>
      <c r="F397" s="283">
        <f t="shared" si="109"/>
        <v>0</v>
      </c>
      <c r="G397" s="283">
        <f t="shared" si="109"/>
        <v>0</v>
      </c>
      <c r="H397" s="283">
        <f t="shared" si="109"/>
        <v>0</v>
      </c>
      <c r="I397" s="283">
        <f t="shared" si="109"/>
        <v>0</v>
      </c>
      <c r="J397" s="283">
        <f t="shared" si="109"/>
        <v>0</v>
      </c>
      <c r="K397" s="283">
        <f t="shared" si="109"/>
        <v>0</v>
      </c>
      <c r="L397" s="283">
        <f t="shared" si="109"/>
        <v>0</v>
      </c>
      <c r="M397" s="283">
        <f t="shared" si="109"/>
        <v>0</v>
      </c>
      <c r="N397" s="283">
        <f t="shared" si="109"/>
        <v>0</v>
      </c>
      <c r="O397" s="283">
        <f t="shared" si="109"/>
        <v>0</v>
      </c>
      <c r="P397" s="283">
        <f t="shared" si="109"/>
        <v>0</v>
      </c>
      <c r="Q397" s="283">
        <f t="shared" si="109"/>
        <v>0</v>
      </c>
      <c r="R397" s="283">
        <f t="shared" si="109"/>
        <v>0</v>
      </c>
      <c r="S397" s="283">
        <f t="shared" si="109"/>
        <v>0</v>
      </c>
      <c r="T397" s="283">
        <f t="shared" si="109"/>
        <v>0</v>
      </c>
      <c r="U397" s="283">
        <f t="shared" si="109"/>
        <v>0</v>
      </c>
      <c r="V397" s="283">
        <f t="shared" si="109"/>
        <v>0</v>
      </c>
      <c r="W397" s="283">
        <f t="shared" si="109"/>
        <v>395.28</v>
      </c>
      <c r="X397" s="283">
        <f t="shared" si="109"/>
        <v>0</v>
      </c>
      <c r="Y397" s="283">
        <f t="shared" si="109"/>
        <v>0</v>
      </c>
      <c r="Z397" s="283">
        <f t="shared" si="109"/>
        <v>0</v>
      </c>
      <c r="AA397" s="283">
        <f t="shared" si="109"/>
        <v>0</v>
      </c>
      <c r="AB397" s="283">
        <f t="shared" si="109"/>
        <v>0</v>
      </c>
      <c r="AC397" s="283">
        <f t="shared" si="109"/>
        <v>0</v>
      </c>
      <c r="AD397" s="283">
        <f t="shared" si="109"/>
        <v>0</v>
      </c>
      <c r="AE397" s="283">
        <f t="shared" si="109"/>
        <v>0</v>
      </c>
      <c r="AF397" s="283">
        <f t="shared" si="109"/>
        <v>0</v>
      </c>
      <c r="AG397" s="172">
        <f t="shared" si="108"/>
        <v>689.54</v>
      </c>
      <c r="AH397" s="173"/>
    </row>
    <row r="398">
      <c r="A398" s="234"/>
      <c r="B398" s="267"/>
      <c r="C398" s="267"/>
      <c r="D398" s="267"/>
      <c r="E398" s="267"/>
      <c r="F398" s="267"/>
      <c r="G398" s="267"/>
      <c r="H398" s="267"/>
      <c r="I398" s="267"/>
      <c r="J398" s="267"/>
      <c r="K398" s="267"/>
      <c r="L398" s="267"/>
      <c r="M398" s="267"/>
      <c r="N398" s="267"/>
      <c r="O398" s="267"/>
      <c r="P398" s="267"/>
      <c r="Q398" s="267"/>
      <c r="R398" s="267"/>
      <c r="S398" s="267"/>
      <c r="T398" s="267"/>
      <c r="U398" s="267"/>
      <c r="V398" s="267"/>
      <c r="W398" s="267"/>
      <c r="X398" s="267"/>
      <c r="Y398" s="267"/>
      <c r="Z398" s="267"/>
      <c r="AA398" s="267"/>
      <c r="AB398" s="267"/>
      <c r="AC398" s="267"/>
      <c r="AD398" s="267"/>
      <c r="AE398" s="267"/>
      <c r="AF398" s="267"/>
      <c r="AG398" s="268"/>
      <c r="AH398" s="27"/>
    </row>
    <row r="399">
      <c r="A399" s="234"/>
      <c r="B399" s="267"/>
      <c r="C399" s="267"/>
      <c r="D399" s="267"/>
      <c r="E399" s="267"/>
      <c r="F399" s="267"/>
      <c r="G399" s="267"/>
      <c r="H399" s="267"/>
      <c r="I399" s="267"/>
      <c r="J399" s="267"/>
      <c r="K399" s="267"/>
      <c r="L399" s="267"/>
      <c r="M399" s="267"/>
      <c r="N399" s="267"/>
      <c r="O399" s="267"/>
      <c r="P399" s="267"/>
      <c r="Q399" s="267"/>
      <c r="R399" s="267"/>
      <c r="S399" s="267"/>
      <c r="T399" s="267"/>
      <c r="U399" s="267"/>
      <c r="V399" s="267"/>
      <c r="W399" s="267"/>
      <c r="X399" s="267"/>
      <c r="Y399" s="267"/>
      <c r="Z399" s="267"/>
      <c r="AA399" s="267"/>
      <c r="AB399" s="267"/>
      <c r="AC399" s="267"/>
      <c r="AD399" s="267"/>
      <c r="AE399" s="267"/>
      <c r="AF399" s="267"/>
      <c r="AG399" s="268"/>
      <c r="AH399" s="27"/>
    </row>
    <row r="400">
      <c r="A400" s="221" t="s">
        <v>547</v>
      </c>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68"/>
      <c r="AH400" s="27"/>
    </row>
    <row r="401">
      <c r="A401" s="273" t="s">
        <v>416</v>
      </c>
      <c r="B401" s="285"/>
      <c r="C401" s="285"/>
      <c r="D401" s="285"/>
      <c r="E401" s="285"/>
      <c r="F401" s="285"/>
      <c r="G401" s="285"/>
      <c r="H401" s="285"/>
      <c r="I401" s="285"/>
      <c r="J401" s="285"/>
      <c r="K401" s="285"/>
      <c r="L401" s="285"/>
      <c r="M401" s="285"/>
      <c r="N401" s="285"/>
      <c r="O401" s="285"/>
      <c r="P401" s="285"/>
      <c r="Q401" s="285"/>
      <c r="R401" s="285"/>
      <c r="S401" s="285"/>
      <c r="T401" s="285"/>
      <c r="U401" s="285"/>
      <c r="V401" s="285"/>
      <c r="W401" s="285"/>
      <c r="X401" s="285"/>
      <c r="Y401" s="285"/>
      <c r="Z401" s="285"/>
      <c r="AA401" s="285"/>
      <c r="AB401" s="285"/>
      <c r="AC401" s="285"/>
      <c r="AD401" s="285"/>
      <c r="AE401" s="285"/>
      <c r="AF401" s="285"/>
      <c r="AG401" s="228"/>
      <c r="AH401" s="229"/>
    </row>
    <row r="402" outlineLevel="1">
      <c r="A402" s="273" t="s">
        <v>548</v>
      </c>
      <c r="B402" s="236">
        <f>'DTC US&amp;CA - P&amp;L'!B370</f>
        <v>0</v>
      </c>
      <c r="C402" s="236">
        <f>'DTC US&amp;CA - P&amp;L'!C370</f>
        <v>0</v>
      </c>
      <c r="D402" s="236">
        <f>'DTC US&amp;CA - P&amp;L'!D370</f>
        <v>0</v>
      </c>
      <c r="E402" s="236">
        <f>'DTC US&amp;CA - P&amp;L'!E370</f>
        <v>0</v>
      </c>
      <c r="F402" s="236">
        <f>'DTC US&amp;CA - P&amp;L'!F370</f>
        <v>0</v>
      </c>
      <c r="G402" s="236">
        <f>'DTC US&amp;CA - P&amp;L'!G370</f>
        <v>0</v>
      </c>
      <c r="H402" s="236">
        <f>'DTC US&amp;CA - P&amp;L'!H370</f>
        <v>0</v>
      </c>
      <c r="I402" s="236">
        <f>'DTC US&amp;CA - P&amp;L'!I370</f>
        <v>0</v>
      </c>
      <c r="J402" s="236">
        <f>'DTC US&amp;CA - P&amp;L'!J370</f>
        <v>0</v>
      </c>
      <c r="K402" s="236">
        <f>'DTC US&amp;CA - P&amp;L'!K370</f>
        <v>0</v>
      </c>
      <c r="L402" s="236">
        <f>'DTC US&amp;CA - P&amp;L'!L370</f>
        <v>0</v>
      </c>
      <c r="M402" s="236">
        <f>'DTC US&amp;CA - P&amp;L'!M370</f>
        <v>0</v>
      </c>
      <c r="N402" s="236">
        <f>'DTC US&amp;CA - P&amp;L'!N370</f>
        <v>0</v>
      </c>
      <c r="O402" s="236">
        <f>'DTC US&amp;CA - P&amp;L'!O370</f>
        <v>0</v>
      </c>
      <c r="P402" s="236">
        <f>'DTC US&amp;CA - P&amp;L'!P370</f>
        <v>0</v>
      </c>
      <c r="Q402" s="236">
        <f>'DTC US&amp;CA - P&amp;L'!Q370</f>
        <v>0</v>
      </c>
      <c r="R402" s="236">
        <f>'DTC US&amp;CA - P&amp;L'!R370</f>
        <v>0</v>
      </c>
      <c r="S402" s="236">
        <f>'DTC US&amp;CA - P&amp;L'!S370</f>
        <v>0</v>
      </c>
      <c r="T402" s="236">
        <f>'DTC US&amp;CA - P&amp;L'!T370</f>
        <v>0</v>
      </c>
      <c r="U402" s="236">
        <f>'DTC US&amp;CA - P&amp;L'!U370</f>
        <v>0</v>
      </c>
      <c r="V402" s="236">
        <f>'DTC US&amp;CA - P&amp;L'!V370</f>
        <v>0</v>
      </c>
      <c r="W402" s="236">
        <f>'DTC US&amp;CA - P&amp;L'!W370</f>
        <v>0</v>
      </c>
      <c r="X402" s="236">
        <f>'DTC US&amp;CA - P&amp;L'!X370</f>
        <v>0</v>
      </c>
      <c r="Y402" s="236">
        <f>'DTC US&amp;CA - P&amp;L'!Y370</f>
        <v>0</v>
      </c>
      <c r="Z402" s="236">
        <f>'DTC US&amp;CA - P&amp;L'!Z370</f>
        <v>0</v>
      </c>
      <c r="AA402" s="236">
        <f>'DTC US&amp;CA - P&amp;L'!AA370</f>
        <v>0</v>
      </c>
      <c r="AB402" s="236">
        <f>'DTC US&amp;CA - P&amp;L'!AB370</f>
        <v>0</v>
      </c>
      <c r="AC402" s="236">
        <f>'DTC US&amp;CA - P&amp;L'!AC370</f>
        <v>0</v>
      </c>
      <c r="AD402" s="236">
        <f>'DTC US&amp;CA - P&amp;L'!AD370</f>
        <v>0</v>
      </c>
      <c r="AE402" s="236">
        <f>'DTC US&amp;CA - P&amp;L'!AE370</f>
        <v>0</v>
      </c>
      <c r="AF402" s="236">
        <f>'DTC US&amp;CA - P&amp;L'!AF370</f>
        <v>0</v>
      </c>
      <c r="AG402" s="275">
        <f t="shared" ref="AG402:AG412" si="110">SUM(B402:AF402)</f>
        <v>0</v>
      </c>
      <c r="AH402" s="276"/>
    </row>
    <row r="403" outlineLevel="1">
      <c r="A403" s="273" t="s">
        <v>549</v>
      </c>
      <c r="B403" s="236">
        <f>'DTC US&amp;CA - P&amp;L'!B371</f>
        <v>0</v>
      </c>
      <c r="C403" s="236">
        <f>'DTC US&amp;CA - P&amp;L'!C371</f>
        <v>0</v>
      </c>
      <c r="D403" s="236">
        <f>'DTC US&amp;CA - P&amp;L'!D371</f>
        <v>0</v>
      </c>
      <c r="E403" s="236">
        <f>'DTC US&amp;CA - P&amp;L'!E371</f>
        <v>0</v>
      </c>
      <c r="F403" s="236">
        <f>'DTC US&amp;CA - P&amp;L'!F371</f>
        <v>0</v>
      </c>
      <c r="G403" s="236">
        <f>'DTC US&amp;CA - P&amp;L'!G371</f>
        <v>0</v>
      </c>
      <c r="H403" s="236">
        <f>'DTC US&amp;CA - P&amp;L'!H371</f>
        <v>0</v>
      </c>
      <c r="I403" s="236">
        <f>'DTC US&amp;CA - P&amp;L'!I371</f>
        <v>0</v>
      </c>
      <c r="J403" s="236">
        <f>'DTC US&amp;CA - P&amp;L'!J371</f>
        <v>0</v>
      </c>
      <c r="K403" s="236">
        <f>'DTC US&amp;CA - P&amp;L'!K371</f>
        <v>0</v>
      </c>
      <c r="L403" s="236">
        <f>'DTC US&amp;CA - P&amp;L'!L371</f>
        <v>0</v>
      </c>
      <c r="M403" s="236">
        <f>'DTC US&amp;CA - P&amp;L'!M371</f>
        <v>0</v>
      </c>
      <c r="N403" s="236">
        <f>'DTC US&amp;CA - P&amp;L'!N371</f>
        <v>0</v>
      </c>
      <c r="O403" s="236">
        <f>'DTC US&amp;CA - P&amp;L'!O371</f>
        <v>0</v>
      </c>
      <c r="P403" s="236">
        <f>'DTC US&amp;CA - P&amp;L'!P371</f>
        <v>0</v>
      </c>
      <c r="Q403" s="236">
        <f>'DTC US&amp;CA - P&amp;L'!Q371</f>
        <v>0</v>
      </c>
      <c r="R403" s="236">
        <f>'DTC US&amp;CA - P&amp;L'!R371</f>
        <v>0</v>
      </c>
      <c r="S403" s="236">
        <f>'DTC US&amp;CA - P&amp;L'!S371</f>
        <v>0</v>
      </c>
      <c r="T403" s="236">
        <f>'DTC US&amp;CA - P&amp;L'!T371</f>
        <v>0</v>
      </c>
      <c r="U403" s="236">
        <f>'DTC US&amp;CA - P&amp;L'!U371</f>
        <v>0</v>
      </c>
      <c r="V403" s="236">
        <f>'DTC US&amp;CA - P&amp;L'!V371</f>
        <v>0</v>
      </c>
      <c r="W403" s="236">
        <f>'DTC US&amp;CA - P&amp;L'!W371</f>
        <v>0</v>
      </c>
      <c r="X403" s="236">
        <f>'DTC US&amp;CA - P&amp;L'!X371</f>
        <v>0</v>
      </c>
      <c r="Y403" s="236">
        <f>'DTC US&amp;CA - P&amp;L'!Y371</f>
        <v>0</v>
      </c>
      <c r="Z403" s="236">
        <f>'DTC US&amp;CA - P&amp;L'!Z371</f>
        <v>0</v>
      </c>
      <c r="AA403" s="236">
        <f>'DTC US&amp;CA - P&amp;L'!AA371</f>
        <v>0</v>
      </c>
      <c r="AB403" s="236">
        <f>'DTC US&amp;CA - P&amp;L'!AB371</f>
        <v>0</v>
      </c>
      <c r="AC403" s="236">
        <f>'DTC US&amp;CA - P&amp;L'!AC371</f>
        <v>0</v>
      </c>
      <c r="AD403" s="236">
        <f>'DTC US&amp;CA - P&amp;L'!AD371</f>
        <v>0</v>
      </c>
      <c r="AE403" s="236">
        <f>'DTC US&amp;CA - P&amp;L'!AE371</f>
        <v>0</v>
      </c>
      <c r="AF403" s="236">
        <f>'DTC US&amp;CA - P&amp;L'!AF371</f>
        <v>0</v>
      </c>
      <c r="AG403" s="275">
        <f t="shared" si="110"/>
        <v>0</v>
      </c>
      <c r="AH403" s="276"/>
    </row>
    <row r="404" outlineLevel="1">
      <c r="A404" s="273" t="s">
        <v>550</v>
      </c>
      <c r="B404" s="236">
        <f>'DTC US&amp;CA - P&amp;L'!B372</f>
        <v>0</v>
      </c>
      <c r="C404" s="236">
        <f>'DTC US&amp;CA - P&amp;L'!C372</f>
        <v>0</v>
      </c>
      <c r="D404" s="236">
        <f>'DTC US&amp;CA - P&amp;L'!D372</f>
        <v>0</v>
      </c>
      <c r="E404" s="236">
        <f>'DTC US&amp;CA - P&amp;L'!E372</f>
        <v>0</v>
      </c>
      <c r="F404" s="236">
        <f>'DTC US&amp;CA - P&amp;L'!F372</f>
        <v>0</v>
      </c>
      <c r="G404" s="236">
        <f>'DTC US&amp;CA - P&amp;L'!G372</f>
        <v>1</v>
      </c>
      <c r="H404" s="236">
        <f>'DTC US&amp;CA - P&amp;L'!H372</f>
        <v>0</v>
      </c>
      <c r="I404" s="236">
        <f>'DTC US&amp;CA - P&amp;L'!I372</f>
        <v>0</v>
      </c>
      <c r="J404" s="236">
        <f>'DTC US&amp;CA - P&amp;L'!J372</f>
        <v>0</v>
      </c>
      <c r="K404" s="236">
        <f>'DTC US&amp;CA - P&amp;L'!K372</f>
        <v>0</v>
      </c>
      <c r="L404" s="236">
        <f>'DTC US&amp;CA - P&amp;L'!L372</f>
        <v>0</v>
      </c>
      <c r="M404" s="236">
        <f>'DTC US&amp;CA - P&amp;L'!M372</f>
        <v>0</v>
      </c>
      <c r="N404" s="236">
        <f>'DTC US&amp;CA - P&amp;L'!N372</f>
        <v>0</v>
      </c>
      <c r="O404" s="236">
        <f>'DTC US&amp;CA - P&amp;L'!O372</f>
        <v>0</v>
      </c>
      <c r="P404" s="236">
        <f>'DTC US&amp;CA - P&amp;L'!P372</f>
        <v>0</v>
      </c>
      <c r="Q404" s="236">
        <f>'DTC US&amp;CA - P&amp;L'!Q372</f>
        <v>0</v>
      </c>
      <c r="R404" s="236">
        <f>'DTC US&amp;CA - P&amp;L'!R372</f>
        <v>0</v>
      </c>
      <c r="S404" s="236">
        <f>'DTC US&amp;CA - P&amp;L'!S372</f>
        <v>0</v>
      </c>
      <c r="T404" s="236">
        <f>'DTC US&amp;CA - P&amp;L'!T372</f>
        <v>0</v>
      </c>
      <c r="U404" s="236">
        <f>'DTC US&amp;CA - P&amp;L'!U372</f>
        <v>0</v>
      </c>
      <c r="V404" s="236">
        <f>'DTC US&amp;CA - P&amp;L'!V372</f>
        <v>0</v>
      </c>
      <c r="W404" s="236">
        <f>'DTC US&amp;CA - P&amp;L'!W372</f>
        <v>0</v>
      </c>
      <c r="X404" s="236">
        <f>'DTC US&amp;CA - P&amp;L'!X372</f>
        <v>0</v>
      </c>
      <c r="Y404" s="236">
        <f>'DTC US&amp;CA - P&amp;L'!Y372</f>
        <v>0</v>
      </c>
      <c r="Z404" s="236">
        <f>'DTC US&amp;CA - P&amp;L'!Z372</f>
        <v>0</v>
      </c>
      <c r="AA404" s="236">
        <f>'DTC US&amp;CA - P&amp;L'!AA372</f>
        <v>0</v>
      </c>
      <c r="AB404" s="236">
        <f>'DTC US&amp;CA - P&amp;L'!AB372</f>
        <v>0</v>
      </c>
      <c r="AC404" s="236">
        <f>'DTC US&amp;CA - P&amp;L'!AC372</f>
        <v>0</v>
      </c>
      <c r="AD404" s="236">
        <f>'DTC US&amp;CA - P&amp;L'!AD372</f>
        <v>0</v>
      </c>
      <c r="AE404" s="236">
        <f>'DTC US&amp;CA - P&amp;L'!AE372</f>
        <v>0</v>
      </c>
      <c r="AF404" s="236">
        <f>'DTC US&amp;CA - P&amp;L'!AF372</f>
        <v>0</v>
      </c>
      <c r="AG404" s="275">
        <f t="shared" si="110"/>
        <v>1</v>
      </c>
      <c r="AH404" s="276"/>
    </row>
    <row r="405" outlineLevel="1">
      <c r="A405" s="273" t="s">
        <v>551</v>
      </c>
      <c r="B405" s="236">
        <f>'DTC US&amp;CA - P&amp;L'!B373</f>
        <v>0</v>
      </c>
      <c r="C405" s="236">
        <f>'DTC US&amp;CA - P&amp;L'!C373</f>
        <v>0</v>
      </c>
      <c r="D405" s="236">
        <f>'DTC US&amp;CA - P&amp;L'!D373</f>
        <v>0</v>
      </c>
      <c r="E405" s="236">
        <f>'DTC US&amp;CA - P&amp;L'!E373</f>
        <v>0</v>
      </c>
      <c r="F405" s="236">
        <f>'DTC US&amp;CA - P&amp;L'!F373</f>
        <v>0</v>
      </c>
      <c r="G405" s="236">
        <f>'DTC US&amp;CA - P&amp;L'!G373</f>
        <v>0</v>
      </c>
      <c r="H405" s="236">
        <f>'DTC US&amp;CA - P&amp;L'!H373</f>
        <v>0</v>
      </c>
      <c r="I405" s="236">
        <f>'DTC US&amp;CA - P&amp;L'!I373</f>
        <v>0</v>
      </c>
      <c r="J405" s="236">
        <f>'DTC US&amp;CA - P&amp;L'!J373</f>
        <v>0</v>
      </c>
      <c r="K405" s="236">
        <f>'DTC US&amp;CA - P&amp;L'!K373</f>
        <v>0</v>
      </c>
      <c r="L405" s="236">
        <f>'DTC US&amp;CA - P&amp;L'!L373</f>
        <v>0</v>
      </c>
      <c r="M405" s="236">
        <f>'DTC US&amp;CA - P&amp;L'!M373</f>
        <v>0</v>
      </c>
      <c r="N405" s="236">
        <f>'DTC US&amp;CA - P&amp;L'!N373</f>
        <v>0</v>
      </c>
      <c r="O405" s="236">
        <f>'DTC US&amp;CA - P&amp;L'!O373</f>
        <v>0</v>
      </c>
      <c r="P405" s="236">
        <f>'DTC US&amp;CA - P&amp;L'!P373</f>
        <v>0</v>
      </c>
      <c r="Q405" s="236">
        <f>'DTC US&amp;CA - P&amp;L'!Q373</f>
        <v>0</v>
      </c>
      <c r="R405" s="236">
        <f>'DTC US&amp;CA - P&amp;L'!R373</f>
        <v>0</v>
      </c>
      <c r="S405" s="236">
        <f>'DTC US&amp;CA - P&amp;L'!S373</f>
        <v>0</v>
      </c>
      <c r="T405" s="236">
        <f>'DTC US&amp;CA - P&amp;L'!T373</f>
        <v>0</v>
      </c>
      <c r="U405" s="236">
        <f>'DTC US&amp;CA - P&amp;L'!U373</f>
        <v>0</v>
      </c>
      <c r="V405" s="236">
        <f>'DTC US&amp;CA - P&amp;L'!V373</f>
        <v>0</v>
      </c>
      <c r="W405" s="236">
        <f>'DTC US&amp;CA - P&amp;L'!W373</f>
        <v>0</v>
      </c>
      <c r="X405" s="236">
        <f>'DTC US&amp;CA - P&amp;L'!X373</f>
        <v>0</v>
      </c>
      <c r="Y405" s="236">
        <f>'DTC US&amp;CA - P&amp;L'!Y373</f>
        <v>0</v>
      </c>
      <c r="Z405" s="236">
        <f>'DTC US&amp;CA - P&amp;L'!Z373</f>
        <v>0</v>
      </c>
      <c r="AA405" s="236">
        <f>'DTC US&amp;CA - P&amp;L'!AA373</f>
        <v>0</v>
      </c>
      <c r="AB405" s="236">
        <f>'DTC US&amp;CA - P&amp;L'!AB373</f>
        <v>0</v>
      </c>
      <c r="AC405" s="236">
        <f>'DTC US&amp;CA - P&amp;L'!AC373</f>
        <v>0</v>
      </c>
      <c r="AD405" s="236">
        <f>'DTC US&amp;CA - P&amp;L'!AD373</f>
        <v>0</v>
      </c>
      <c r="AE405" s="236">
        <f>'DTC US&amp;CA - P&amp;L'!AE373</f>
        <v>0</v>
      </c>
      <c r="AF405" s="236">
        <f>'DTC US&amp;CA - P&amp;L'!AF373</f>
        <v>0</v>
      </c>
      <c r="AG405" s="275">
        <f t="shared" si="110"/>
        <v>0</v>
      </c>
      <c r="AH405" s="276"/>
    </row>
    <row r="406" outlineLevel="1">
      <c r="A406" s="277" t="s">
        <v>552</v>
      </c>
      <c r="B406" s="236">
        <f>'DTC US&amp;CA - P&amp;L'!B374</f>
        <v>0</v>
      </c>
      <c r="C406" s="236">
        <f>'DTC US&amp;CA - P&amp;L'!C374</f>
        <v>0</v>
      </c>
      <c r="D406" s="236">
        <f>'DTC US&amp;CA - P&amp;L'!D374</f>
        <v>0</v>
      </c>
      <c r="E406" s="236">
        <f>'DTC US&amp;CA - P&amp;L'!E374</f>
        <v>0</v>
      </c>
      <c r="F406" s="236">
        <f>'DTC US&amp;CA - P&amp;L'!F374</f>
        <v>0</v>
      </c>
      <c r="G406" s="236">
        <f>'DTC US&amp;CA - P&amp;L'!G374</f>
        <v>2</v>
      </c>
      <c r="H406" s="236">
        <f>'DTC US&amp;CA - P&amp;L'!H374</f>
        <v>0</v>
      </c>
      <c r="I406" s="236">
        <f>'DTC US&amp;CA - P&amp;L'!I374</f>
        <v>0</v>
      </c>
      <c r="J406" s="236">
        <f>'DTC US&amp;CA - P&amp;L'!J374</f>
        <v>0</v>
      </c>
      <c r="K406" s="236">
        <f>'DTC US&amp;CA - P&amp;L'!K374</f>
        <v>0</v>
      </c>
      <c r="L406" s="236">
        <f>'DTC US&amp;CA - P&amp;L'!L374</f>
        <v>0</v>
      </c>
      <c r="M406" s="236">
        <f>'DTC US&amp;CA - P&amp;L'!M374</f>
        <v>0</v>
      </c>
      <c r="N406" s="236">
        <f>'DTC US&amp;CA - P&amp;L'!N374</f>
        <v>0</v>
      </c>
      <c r="O406" s="236">
        <f>'DTC US&amp;CA - P&amp;L'!O374</f>
        <v>1</v>
      </c>
      <c r="P406" s="236">
        <f>'DTC US&amp;CA - P&amp;L'!P374</f>
        <v>0</v>
      </c>
      <c r="Q406" s="236">
        <f>'DTC US&amp;CA - P&amp;L'!Q374</f>
        <v>0</v>
      </c>
      <c r="R406" s="236">
        <f>'DTC US&amp;CA - P&amp;L'!R374</f>
        <v>0</v>
      </c>
      <c r="S406" s="236">
        <f>'DTC US&amp;CA - P&amp;L'!S374</f>
        <v>0</v>
      </c>
      <c r="T406" s="236">
        <f>'DTC US&amp;CA - P&amp;L'!T374</f>
        <v>0</v>
      </c>
      <c r="U406" s="236">
        <f>'DTC US&amp;CA - P&amp;L'!U374</f>
        <v>0</v>
      </c>
      <c r="V406" s="236">
        <f>'DTC US&amp;CA - P&amp;L'!V374</f>
        <v>0</v>
      </c>
      <c r="W406" s="236">
        <f>'DTC US&amp;CA - P&amp;L'!W374</f>
        <v>0</v>
      </c>
      <c r="X406" s="236">
        <f>'DTC US&amp;CA - P&amp;L'!X374</f>
        <v>0</v>
      </c>
      <c r="Y406" s="236">
        <f>'DTC US&amp;CA - P&amp;L'!Y374</f>
        <v>0</v>
      </c>
      <c r="Z406" s="236">
        <f>'DTC US&amp;CA - P&amp;L'!Z374</f>
        <v>0</v>
      </c>
      <c r="AA406" s="236">
        <f>'DTC US&amp;CA - P&amp;L'!AA374</f>
        <v>0</v>
      </c>
      <c r="AB406" s="236">
        <f>'DTC US&amp;CA - P&amp;L'!AB374</f>
        <v>0</v>
      </c>
      <c r="AC406" s="236">
        <f>'DTC US&amp;CA - P&amp;L'!AC374</f>
        <v>0</v>
      </c>
      <c r="AD406" s="236">
        <f>'DTC US&amp;CA - P&amp;L'!AD374</f>
        <v>0</v>
      </c>
      <c r="AE406" s="236">
        <f>'DTC US&amp;CA - P&amp;L'!AE374</f>
        <v>0</v>
      </c>
      <c r="AF406" s="236">
        <f>'DTC US&amp;CA - P&amp;L'!AF374</f>
        <v>0</v>
      </c>
      <c r="AG406" s="275">
        <f t="shared" si="110"/>
        <v>3</v>
      </c>
      <c r="AH406" s="276"/>
    </row>
    <row r="407" outlineLevel="1">
      <c r="A407" s="277" t="s">
        <v>553</v>
      </c>
      <c r="B407" s="236">
        <f>'DTC US&amp;CA - P&amp;L'!B375</f>
        <v>0</v>
      </c>
      <c r="C407" s="236">
        <f>'DTC US&amp;CA - P&amp;L'!C375</f>
        <v>0</v>
      </c>
      <c r="D407" s="236">
        <f>'DTC US&amp;CA - P&amp;L'!D375</f>
        <v>0</v>
      </c>
      <c r="E407" s="236">
        <f>'DTC US&amp;CA - P&amp;L'!E375</f>
        <v>0</v>
      </c>
      <c r="F407" s="236">
        <f>'DTC US&amp;CA - P&amp;L'!F375</f>
        <v>0</v>
      </c>
      <c r="G407" s="236">
        <f>'DTC US&amp;CA - P&amp;L'!G375</f>
        <v>2</v>
      </c>
      <c r="H407" s="236">
        <f>'DTC US&amp;CA - P&amp;L'!H375</f>
        <v>1</v>
      </c>
      <c r="I407" s="236">
        <f>'DTC US&amp;CA - P&amp;L'!I375</f>
        <v>0</v>
      </c>
      <c r="J407" s="236">
        <f>'DTC US&amp;CA - P&amp;L'!J375</f>
        <v>0</v>
      </c>
      <c r="K407" s="236">
        <f>'DTC US&amp;CA - P&amp;L'!K375</f>
        <v>0</v>
      </c>
      <c r="L407" s="236">
        <f>'DTC US&amp;CA - P&amp;L'!L375</f>
        <v>0</v>
      </c>
      <c r="M407" s="236">
        <f>'DTC US&amp;CA - P&amp;L'!M375</f>
        <v>0</v>
      </c>
      <c r="N407" s="236">
        <f>'DTC US&amp;CA - P&amp;L'!N375</f>
        <v>0</v>
      </c>
      <c r="O407" s="236">
        <f>'DTC US&amp;CA - P&amp;L'!O375</f>
        <v>0</v>
      </c>
      <c r="P407" s="236">
        <f>'DTC US&amp;CA - P&amp;L'!P375</f>
        <v>0</v>
      </c>
      <c r="Q407" s="236">
        <f>'DTC US&amp;CA - P&amp;L'!Q375</f>
        <v>0</v>
      </c>
      <c r="R407" s="236">
        <f>'DTC US&amp;CA - P&amp;L'!R375</f>
        <v>0</v>
      </c>
      <c r="S407" s="236">
        <f>'DTC US&amp;CA - P&amp;L'!S375</f>
        <v>0</v>
      </c>
      <c r="T407" s="236">
        <f>'DTC US&amp;CA - P&amp;L'!T375</f>
        <v>0</v>
      </c>
      <c r="U407" s="236">
        <f>'DTC US&amp;CA - P&amp;L'!U375</f>
        <v>1</v>
      </c>
      <c r="V407" s="236">
        <f>'DTC US&amp;CA - P&amp;L'!V375</f>
        <v>0</v>
      </c>
      <c r="W407" s="236">
        <f>'DTC US&amp;CA - P&amp;L'!W375</f>
        <v>0</v>
      </c>
      <c r="X407" s="236">
        <f>'DTC US&amp;CA - P&amp;L'!X375</f>
        <v>0</v>
      </c>
      <c r="Y407" s="236">
        <f>'DTC US&amp;CA - P&amp;L'!Y375</f>
        <v>0</v>
      </c>
      <c r="Z407" s="236">
        <f>'DTC US&amp;CA - P&amp;L'!Z375</f>
        <v>0</v>
      </c>
      <c r="AA407" s="236">
        <f>'DTC US&amp;CA - P&amp;L'!AA375</f>
        <v>0</v>
      </c>
      <c r="AB407" s="236">
        <f>'DTC US&amp;CA - P&amp;L'!AB375</f>
        <v>2</v>
      </c>
      <c r="AC407" s="236">
        <f>'DTC US&amp;CA - P&amp;L'!AC375</f>
        <v>0</v>
      </c>
      <c r="AD407" s="236">
        <f>'DTC US&amp;CA - P&amp;L'!AD375</f>
        <v>0</v>
      </c>
      <c r="AE407" s="236">
        <f>'DTC US&amp;CA - P&amp;L'!AE375</f>
        <v>1</v>
      </c>
      <c r="AF407" s="236">
        <f>'DTC US&amp;CA - P&amp;L'!AF375</f>
        <v>0</v>
      </c>
      <c r="AG407" s="275">
        <f t="shared" si="110"/>
        <v>7</v>
      </c>
      <c r="AH407" s="276"/>
    </row>
    <row r="408" outlineLevel="1">
      <c r="A408" s="273" t="s">
        <v>554</v>
      </c>
      <c r="B408" s="236">
        <f>'DTC US&amp;CA - P&amp;L'!B376</f>
        <v>0</v>
      </c>
      <c r="C408" s="236">
        <f>'DTC US&amp;CA - P&amp;L'!C376</f>
        <v>1</v>
      </c>
      <c r="D408" s="236">
        <f>'DTC US&amp;CA - P&amp;L'!D376</f>
        <v>1</v>
      </c>
      <c r="E408" s="236">
        <f>'DTC US&amp;CA - P&amp;L'!E376</f>
        <v>0</v>
      </c>
      <c r="F408" s="236">
        <f>'DTC US&amp;CA - P&amp;L'!F376</f>
        <v>0</v>
      </c>
      <c r="G408" s="236">
        <f>'DTC US&amp;CA - P&amp;L'!G376</f>
        <v>6</v>
      </c>
      <c r="H408" s="236">
        <f>'DTC US&amp;CA - P&amp;L'!H376</f>
        <v>0</v>
      </c>
      <c r="I408" s="236">
        <f>'DTC US&amp;CA - P&amp;L'!I376</f>
        <v>2</v>
      </c>
      <c r="J408" s="236">
        <f>'DTC US&amp;CA - P&amp;L'!J376</f>
        <v>0</v>
      </c>
      <c r="K408" s="236">
        <f>'DTC US&amp;CA - P&amp;L'!K376</f>
        <v>0</v>
      </c>
      <c r="L408" s="236">
        <f>'DTC US&amp;CA - P&amp;L'!L376</f>
        <v>0</v>
      </c>
      <c r="M408" s="236">
        <f>'DTC US&amp;CA - P&amp;L'!M376</f>
        <v>0</v>
      </c>
      <c r="N408" s="236">
        <f>'DTC US&amp;CA - P&amp;L'!N376</f>
        <v>0</v>
      </c>
      <c r="O408" s="236">
        <f>'DTC US&amp;CA - P&amp;L'!O376</f>
        <v>0</v>
      </c>
      <c r="P408" s="236">
        <f>'DTC US&amp;CA - P&amp;L'!P376</f>
        <v>2</v>
      </c>
      <c r="Q408" s="236">
        <f>'DTC US&amp;CA - P&amp;L'!Q376</f>
        <v>0</v>
      </c>
      <c r="R408" s="236">
        <f>'DTC US&amp;CA - P&amp;L'!R376</f>
        <v>0</v>
      </c>
      <c r="S408" s="236">
        <f>'DTC US&amp;CA - P&amp;L'!S376</f>
        <v>0</v>
      </c>
      <c r="T408" s="236">
        <f>'DTC US&amp;CA - P&amp;L'!T376</f>
        <v>0</v>
      </c>
      <c r="U408" s="236">
        <f>'DTC US&amp;CA - P&amp;L'!U376</f>
        <v>1</v>
      </c>
      <c r="V408" s="236">
        <f>'DTC US&amp;CA - P&amp;L'!V376</f>
        <v>0</v>
      </c>
      <c r="W408" s="236">
        <f>'DTC US&amp;CA - P&amp;L'!W376</f>
        <v>0</v>
      </c>
      <c r="X408" s="236">
        <f>'DTC US&amp;CA - P&amp;L'!X376</f>
        <v>2</v>
      </c>
      <c r="Y408" s="236">
        <f>'DTC US&amp;CA - P&amp;L'!Y376</f>
        <v>0</v>
      </c>
      <c r="Z408" s="236">
        <f>'DTC US&amp;CA - P&amp;L'!Z376</f>
        <v>0</v>
      </c>
      <c r="AA408" s="236">
        <f>'DTC US&amp;CA - P&amp;L'!AA376</f>
        <v>0</v>
      </c>
      <c r="AB408" s="236">
        <f>'DTC US&amp;CA - P&amp;L'!AB376</f>
        <v>1</v>
      </c>
      <c r="AC408" s="236">
        <f>'DTC US&amp;CA - P&amp;L'!AC376</f>
        <v>0</v>
      </c>
      <c r="AD408" s="236">
        <f>'DTC US&amp;CA - P&amp;L'!AD376</f>
        <v>0</v>
      </c>
      <c r="AE408" s="236">
        <f>'DTC US&amp;CA - P&amp;L'!AE376</f>
        <v>0</v>
      </c>
      <c r="AF408" s="236">
        <f>'DTC US&amp;CA - P&amp;L'!AF376</f>
        <v>0</v>
      </c>
      <c r="AG408" s="275">
        <f t="shared" si="110"/>
        <v>16</v>
      </c>
      <c r="AH408" s="276"/>
    </row>
    <row r="409" outlineLevel="1">
      <c r="A409" s="273" t="s">
        <v>555</v>
      </c>
      <c r="B409" s="236">
        <f>'DTC US&amp;CA - P&amp;L'!B377</f>
        <v>0</v>
      </c>
      <c r="C409" s="236">
        <f>'DTC US&amp;CA - P&amp;L'!C377</f>
        <v>0</v>
      </c>
      <c r="D409" s="236">
        <f>'DTC US&amp;CA - P&amp;L'!D377</f>
        <v>0</v>
      </c>
      <c r="E409" s="236">
        <f>'DTC US&amp;CA - P&amp;L'!E377</f>
        <v>0</v>
      </c>
      <c r="F409" s="236">
        <f>'DTC US&amp;CA - P&amp;L'!F377</f>
        <v>0</v>
      </c>
      <c r="G409" s="236">
        <f>'DTC US&amp;CA - P&amp;L'!G377</f>
        <v>0</v>
      </c>
      <c r="H409" s="236">
        <f>'DTC US&amp;CA - P&amp;L'!H377</f>
        <v>0</v>
      </c>
      <c r="I409" s="236">
        <f>'DTC US&amp;CA - P&amp;L'!I377</f>
        <v>0</v>
      </c>
      <c r="J409" s="236">
        <f>'DTC US&amp;CA - P&amp;L'!J377</f>
        <v>0</v>
      </c>
      <c r="K409" s="236">
        <f>'DTC US&amp;CA - P&amp;L'!K377</f>
        <v>0</v>
      </c>
      <c r="L409" s="236">
        <f>'DTC US&amp;CA - P&amp;L'!L377</f>
        <v>0</v>
      </c>
      <c r="M409" s="236">
        <f>'DTC US&amp;CA - P&amp;L'!M377</f>
        <v>0</v>
      </c>
      <c r="N409" s="236">
        <f>'DTC US&amp;CA - P&amp;L'!N377</f>
        <v>0</v>
      </c>
      <c r="O409" s="236">
        <f>'DTC US&amp;CA - P&amp;L'!O377</f>
        <v>0</v>
      </c>
      <c r="P409" s="236">
        <f>'DTC US&amp;CA - P&amp;L'!P377</f>
        <v>0</v>
      </c>
      <c r="Q409" s="236">
        <f>'DTC US&amp;CA - P&amp;L'!Q377</f>
        <v>0</v>
      </c>
      <c r="R409" s="236">
        <f>'DTC US&amp;CA - P&amp;L'!R377</f>
        <v>0</v>
      </c>
      <c r="S409" s="236">
        <f>'DTC US&amp;CA - P&amp;L'!S377</f>
        <v>0</v>
      </c>
      <c r="T409" s="236">
        <f>'DTC US&amp;CA - P&amp;L'!T377</f>
        <v>0</v>
      </c>
      <c r="U409" s="236">
        <f>'DTC US&amp;CA - P&amp;L'!U377</f>
        <v>0</v>
      </c>
      <c r="V409" s="236">
        <f>'DTC US&amp;CA - P&amp;L'!V377</f>
        <v>0</v>
      </c>
      <c r="W409" s="236">
        <f>'DTC US&amp;CA - P&amp;L'!W377</f>
        <v>0</v>
      </c>
      <c r="X409" s="236">
        <f>'DTC US&amp;CA - P&amp;L'!X377</f>
        <v>0</v>
      </c>
      <c r="Y409" s="236">
        <f>'DTC US&amp;CA - P&amp;L'!Y377</f>
        <v>0</v>
      </c>
      <c r="Z409" s="236">
        <f>'DTC US&amp;CA - P&amp;L'!Z377</f>
        <v>0</v>
      </c>
      <c r="AA409" s="236">
        <f>'DTC US&amp;CA - P&amp;L'!AA377</f>
        <v>0</v>
      </c>
      <c r="AB409" s="236">
        <f>'DTC US&amp;CA - P&amp;L'!AB377</f>
        <v>0</v>
      </c>
      <c r="AC409" s="236">
        <f>'DTC US&amp;CA - P&amp;L'!AC377</f>
        <v>0</v>
      </c>
      <c r="AD409" s="236">
        <f>'DTC US&amp;CA - P&amp;L'!AD377</f>
        <v>0</v>
      </c>
      <c r="AE409" s="236">
        <f>'DTC US&amp;CA - P&amp;L'!AE377</f>
        <v>0</v>
      </c>
      <c r="AF409" s="236">
        <f>'DTC US&amp;CA - P&amp;L'!AF377</f>
        <v>0</v>
      </c>
      <c r="AG409" s="275">
        <f t="shared" si="110"/>
        <v>0</v>
      </c>
      <c r="AH409" s="276"/>
    </row>
    <row r="410" outlineLevel="1">
      <c r="A410" s="273" t="s">
        <v>556</v>
      </c>
      <c r="B410" s="236">
        <f>'DTC US&amp;CA - P&amp;L'!B378</f>
        <v>0</v>
      </c>
      <c r="C410" s="236">
        <f>'DTC US&amp;CA - P&amp;L'!C378</f>
        <v>0</v>
      </c>
      <c r="D410" s="236">
        <f>'DTC US&amp;CA - P&amp;L'!D378</f>
        <v>0</v>
      </c>
      <c r="E410" s="236">
        <f>'DTC US&amp;CA - P&amp;L'!E378</f>
        <v>0</v>
      </c>
      <c r="F410" s="236">
        <f>'DTC US&amp;CA - P&amp;L'!F378</f>
        <v>0</v>
      </c>
      <c r="G410" s="236">
        <f>'DTC US&amp;CA - P&amp;L'!G378</f>
        <v>2</v>
      </c>
      <c r="H410" s="236">
        <f>'DTC US&amp;CA - P&amp;L'!H378</f>
        <v>1</v>
      </c>
      <c r="I410" s="236">
        <f>'DTC US&amp;CA - P&amp;L'!I378</f>
        <v>1</v>
      </c>
      <c r="J410" s="236">
        <f>'DTC US&amp;CA - P&amp;L'!J378</f>
        <v>0</v>
      </c>
      <c r="K410" s="236">
        <f>'DTC US&amp;CA - P&amp;L'!K378</f>
        <v>0</v>
      </c>
      <c r="L410" s="236">
        <f>'DTC US&amp;CA - P&amp;L'!L378</f>
        <v>0</v>
      </c>
      <c r="M410" s="236">
        <f>'DTC US&amp;CA - P&amp;L'!M378</f>
        <v>0</v>
      </c>
      <c r="N410" s="236">
        <f>'DTC US&amp;CA - P&amp;L'!N378</f>
        <v>1</v>
      </c>
      <c r="O410" s="236">
        <f>'DTC US&amp;CA - P&amp;L'!O378</f>
        <v>1</v>
      </c>
      <c r="P410" s="236">
        <f>'DTC US&amp;CA - P&amp;L'!P378</f>
        <v>0</v>
      </c>
      <c r="Q410" s="236">
        <f>'DTC US&amp;CA - P&amp;L'!Q378</f>
        <v>1</v>
      </c>
      <c r="R410" s="236">
        <f>'DTC US&amp;CA - P&amp;L'!R378</f>
        <v>0</v>
      </c>
      <c r="S410" s="236">
        <f>'DTC US&amp;CA - P&amp;L'!S378</f>
        <v>0</v>
      </c>
      <c r="T410" s="236">
        <f>'DTC US&amp;CA - P&amp;L'!T378</f>
        <v>0</v>
      </c>
      <c r="U410" s="236">
        <f>'DTC US&amp;CA - P&amp;L'!U378</f>
        <v>4</v>
      </c>
      <c r="V410" s="236">
        <f>'DTC US&amp;CA - P&amp;L'!V378</f>
        <v>2</v>
      </c>
      <c r="W410" s="236">
        <f>'DTC US&amp;CA - P&amp;L'!W378</f>
        <v>1</v>
      </c>
      <c r="X410" s="236">
        <f>'DTC US&amp;CA - P&amp;L'!X378</f>
        <v>0</v>
      </c>
      <c r="Y410" s="236">
        <f>'DTC US&amp;CA - P&amp;L'!Y378</f>
        <v>0</v>
      </c>
      <c r="Z410" s="236">
        <f>'DTC US&amp;CA - P&amp;L'!Z378</f>
        <v>0</v>
      </c>
      <c r="AA410" s="236">
        <f>'DTC US&amp;CA - P&amp;L'!AA378</f>
        <v>0</v>
      </c>
      <c r="AB410" s="236">
        <f>'DTC US&amp;CA - P&amp;L'!AB378</f>
        <v>1</v>
      </c>
      <c r="AC410" s="236">
        <f>'DTC US&amp;CA - P&amp;L'!AC378</f>
        <v>1</v>
      </c>
      <c r="AD410" s="236">
        <f>'DTC US&amp;CA - P&amp;L'!AD378</f>
        <v>0</v>
      </c>
      <c r="AE410" s="236">
        <f>'DTC US&amp;CA - P&amp;L'!AE378</f>
        <v>1</v>
      </c>
      <c r="AF410" s="236">
        <f>'DTC US&amp;CA - P&amp;L'!AF378</f>
        <v>0</v>
      </c>
      <c r="AG410" s="275">
        <f t="shared" si="110"/>
        <v>17</v>
      </c>
      <c r="AH410" s="276"/>
    </row>
    <row r="411" outlineLevel="1">
      <c r="A411" s="273" t="s">
        <v>557</v>
      </c>
      <c r="B411" s="236">
        <f>'DTC US&amp;CA - P&amp;L'!B379</f>
        <v>0</v>
      </c>
      <c r="C411" s="236">
        <f>'DTC US&amp;CA - P&amp;L'!C379</f>
        <v>0</v>
      </c>
      <c r="D411" s="236">
        <f>'DTC US&amp;CA - P&amp;L'!D379</f>
        <v>0</v>
      </c>
      <c r="E411" s="236">
        <f>'DTC US&amp;CA - P&amp;L'!E379</f>
        <v>0</v>
      </c>
      <c r="F411" s="236">
        <f>'DTC US&amp;CA - P&amp;L'!F379</f>
        <v>0</v>
      </c>
      <c r="G411" s="236">
        <f>'DTC US&amp;CA - P&amp;L'!G379</f>
        <v>0</v>
      </c>
      <c r="H411" s="236">
        <f>'DTC US&amp;CA - P&amp;L'!H379</f>
        <v>0</v>
      </c>
      <c r="I411" s="236">
        <f>'DTC US&amp;CA - P&amp;L'!I379</f>
        <v>0</v>
      </c>
      <c r="J411" s="236">
        <f>'DTC US&amp;CA - P&amp;L'!J379</f>
        <v>0</v>
      </c>
      <c r="K411" s="236">
        <f>'DTC US&amp;CA - P&amp;L'!K379</f>
        <v>0</v>
      </c>
      <c r="L411" s="236">
        <f>'DTC US&amp;CA - P&amp;L'!L379</f>
        <v>0</v>
      </c>
      <c r="M411" s="236">
        <f>'DTC US&amp;CA - P&amp;L'!M379</f>
        <v>0</v>
      </c>
      <c r="N411" s="236">
        <f>'DTC US&amp;CA - P&amp;L'!N379</f>
        <v>0</v>
      </c>
      <c r="O411" s="236">
        <f>'DTC US&amp;CA - P&amp;L'!O379</f>
        <v>0</v>
      </c>
      <c r="P411" s="236">
        <f>'DTC US&amp;CA - P&amp;L'!P379</f>
        <v>0</v>
      </c>
      <c r="Q411" s="236">
        <f>'DTC US&amp;CA - P&amp;L'!Q379</f>
        <v>0</v>
      </c>
      <c r="R411" s="236">
        <f>'DTC US&amp;CA - P&amp;L'!R379</f>
        <v>0</v>
      </c>
      <c r="S411" s="236">
        <f>'DTC US&amp;CA - P&amp;L'!S379</f>
        <v>0</v>
      </c>
      <c r="T411" s="236">
        <f>'DTC US&amp;CA - P&amp;L'!T379</f>
        <v>0</v>
      </c>
      <c r="U411" s="236">
        <f>'DTC US&amp;CA - P&amp;L'!U379</f>
        <v>0</v>
      </c>
      <c r="V411" s="236">
        <f>'DTC US&amp;CA - P&amp;L'!V379</f>
        <v>0</v>
      </c>
      <c r="W411" s="236">
        <f>'DTC US&amp;CA - P&amp;L'!W379</f>
        <v>0</v>
      </c>
      <c r="X411" s="236">
        <f>'DTC US&amp;CA - P&amp;L'!X379</f>
        <v>0</v>
      </c>
      <c r="Y411" s="236">
        <f>'DTC US&amp;CA - P&amp;L'!Y379</f>
        <v>0</v>
      </c>
      <c r="Z411" s="236">
        <f>'DTC US&amp;CA - P&amp;L'!Z379</f>
        <v>0</v>
      </c>
      <c r="AA411" s="236">
        <f>'DTC US&amp;CA - P&amp;L'!AA379</f>
        <v>0</v>
      </c>
      <c r="AB411" s="236">
        <f>'DTC US&amp;CA - P&amp;L'!AB379</f>
        <v>0</v>
      </c>
      <c r="AC411" s="236">
        <f>'DTC US&amp;CA - P&amp;L'!AC379</f>
        <v>0</v>
      </c>
      <c r="AD411" s="236">
        <f>'DTC US&amp;CA - P&amp;L'!AD379</f>
        <v>0</v>
      </c>
      <c r="AE411" s="236">
        <f>'DTC US&amp;CA - P&amp;L'!AE379</f>
        <v>0</v>
      </c>
      <c r="AF411" s="236">
        <f>'DTC US&amp;CA - P&amp;L'!AF379</f>
        <v>0</v>
      </c>
      <c r="AG411" s="275">
        <f t="shared" si="110"/>
        <v>0</v>
      </c>
      <c r="AH411" s="276"/>
    </row>
    <row r="412" outlineLevel="1">
      <c r="A412" s="277" t="s">
        <v>427</v>
      </c>
      <c r="B412" s="236">
        <f>'DTC US&amp;CA - P&amp;L'!B380</f>
        <v>0</v>
      </c>
      <c r="C412" s="236">
        <f>'DTC US&amp;CA - P&amp;L'!C380</f>
        <v>0</v>
      </c>
      <c r="D412" s="236">
        <f>'DTC US&amp;CA - P&amp;L'!D380</f>
        <v>0</v>
      </c>
      <c r="E412" s="236">
        <f>'DTC US&amp;CA - P&amp;L'!E380</f>
        <v>0</v>
      </c>
      <c r="F412" s="236">
        <f>'DTC US&amp;CA - P&amp;L'!F380</f>
        <v>0</v>
      </c>
      <c r="G412" s="236">
        <f>'DTC US&amp;CA - P&amp;L'!G380</f>
        <v>0</v>
      </c>
      <c r="H412" s="236">
        <f>'DTC US&amp;CA - P&amp;L'!H380</f>
        <v>0</v>
      </c>
      <c r="I412" s="236">
        <f>'DTC US&amp;CA - P&amp;L'!I380</f>
        <v>0</v>
      </c>
      <c r="J412" s="236">
        <f>'DTC US&amp;CA - P&amp;L'!J380</f>
        <v>0</v>
      </c>
      <c r="K412" s="236">
        <f>'DTC US&amp;CA - P&amp;L'!K380</f>
        <v>0</v>
      </c>
      <c r="L412" s="236">
        <f>'DTC US&amp;CA - P&amp;L'!L380</f>
        <v>0</v>
      </c>
      <c r="M412" s="236">
        <f>'DTC US&amp;CA - P&amp;L'!M380</f>
        <v>0</v>
      </c>
      <c r="N412" s="236">
        <f>'DTC US&amp;CA - P&amp;L'!N380</f>
        <v>0</v>
      </c>
      <c r="O412" s="236">
        <f>'DTC US&amp;CA - P&amp;L'!O380</f>
        <v>0</v>
      </c>
      <c r="P412" s="236">
        <f>'DTC US&amp;CA - P&amp;L'!P380</f>
        <v>0</v>
      </c>
      <c r="Q412" s="236">
        <f>'DTC US&amp;CA - P&amp;L'!Q380</f>
        <v>0</v>
      </c>
      <c r="R412" s="236">
        <f>'DTC US&amp;CA - P&amp;L'!R380</f>
        <v>0</v>
      </c>
      <c r="S412" s="236">
        <f>'DTC US&amp;CA - P&amp;L'!S380</f>
        <v>0</v>
      </c>
      <c r="T412" s="236">
        <f>'DTC US&amp;CA - P&amp;L'!T380</f>
        <v>0</v>
      </c>
      <c r="U412" s="236">
        <f>'DTC US&amp;CA - P&amp;L'!U380</f>
        <v>0</v>
      </c>
      <c r="V412" s="236">
        <f>'DTC US&amp;CA - P&amp;L'!V380</f>
        <v>0</v>
      </c>
      <c r="W412" s="236">
        <f>'DTC US&amp;CA - P&amp;L'!W380</f>
        <v>0</v>
      </c>
      <c r="X412" s="236">
        <f>'DTC US&amp;CA - P&amp;L'!X380</f>
        <v>0</v>
      </c>
      <c r="Y412" s="236">
        <f>'DTC US&amp;CA - P&amp;L'!Y380</f>
        <v>0</v>
      </c>
      <c r="Z412" s="236">
        <f>'DTC US&amp;CA - P&amp;L'!Z380</f>
        <v>0</v>
      </c>
      <c r="AA412" s="236">
        <f>'DTC US&amp;CA - P&amp;L'!AA380</f>
        <v>0</v>
      </c>
      <c r="AB412" s="236">
        <f>'DTC US&amp;CA - P&amp;L'!AB380</f>
        <v>0</v>
      </c>
      <c r="AC412" s="236">
        <f>'DTC US&amp;CA - P&amp;L'!AC380</f>
        <v>0</v>
      </c>
      <c r="AD412" s="236">
        <f>'DTC US&amp;CA - P&amp;L'!AD380</f>
        <v>0</v>
      </c>
      <c r="AE412" s="236">
        <f>'DTC US&amp;CA - P&amp;L'!AE380</f>
        <v>0</v>
      </c>
      <c r="AF412" s="236">
        <f>'DTC US&amp;CA - P&amp;L'!AF380</f>
        <v>0</v>
      </c>
      <c r="AG412" s="275">
        <f t="shared" si="110"/>
        <v>0</v>
      </c>
      <c r="AH412" s="276"/>
    </row>
    <row r="413">
      <c r="A413" s="273" t="s">
        <v>428</v>
      </c>
      <c r="B413" s="285"/>
      <c r="C413" s="285"/>
      <c r="D413" s="285"/>
      <c r="E413" s="285"/>
      <c r="F413" s="285"/>
      <c r="G413" s="285"/>
      <c r="H413" s="285"/>
      <c r="I413" s="285"/>
      <c r="J413" s="285"/>
      <c r="K413" s="285"/>
      <c r="L413" s="285"/>
      <c r="M413" s="285"/>
      <c r="N413" s="285"/>
      <c r="O413" s="285"/>
      <c r="P413" s="285"/>
      <c r="Q413" s="285"/>
      <c r="R413" s="285"/>
      <c r="S413" s="285"/>
      <c r="T413" s="285"/>
      <c r="U413" s="285"/>
      <c r="V413" s="285"/>
      <c r="W413" s="285"/>
      <c r="X413" s="285"/>
      <c r="Y413" s="285"/>
      <c r="Z413" s="285"/>
      <c r="AA413" s="285"/>
      <c r="AB413" s="285"/>
      <c r="AC413" s="285"/>
      <c r="AD413" s="285"/>
      <c r="AE413" s="285"/>
      <c r="AF413" s="285"/>
      <c r="AG413" s="278"/>
      <c r="AH413" s="276"/>
    </row>
    <row r="414" outlineLevel="1">
      <c r="A414" s="273" t="s">
        <v>558</v>
      </c>
      <c r="B414" s="255">
        <f>'DTC EU - P&amp;L'!B359</f>
        <v>0</v>
      </c>
      <c r="C414" s="255">
        <f>'DTC EU - P&amp;L'!C359</f>
        <v>0</v>
      </c>
      <c r="D414" s="255">
        <f>'DTC EU - P&amp;L'!D359</f>
        <v>0</v>
      </c>
      <c r="E414" s="255">
        <f>'DTC EU - P&amp;L'!E359</f>
        <v>0</v>
      </c>
      <c r="F414" s="255">
        <f>'DTC EU - P&amp;L'!F359</f>
        <v>0</v>
      </c>
      <c r="G414" s="255">
        <f>'DTC EU - P&amp;L'!G359</f>
        <v>0</v>
      </c>
      <c r="H414" s="255">
        <f>'DTC EU - P&amp;L'!H359</f>
        <v>0</v>
      </c>
      <c r="I414" s="255">
        <f>'DTC EU - P&amp;L'!I359</f>
        <v>0</v>
      </c>
      <c r="J414" s="255">
        <f>'DTC EU - P&amp;L'!J359</f>
        <v>0</v>
      </c>
      <c r="K414" s="255">
        <f>'DTC EU - P&amp;L'!K359</f>
        <v>0</v>
      </c>
      <c r="L414" s="255">
        <f>'DTC EU - P&amp;L'!L359</f>
        <v>0</v>
      </c>
      <c r="M414" s="255">
        <f>'DTC EU - P&amp;L'!M359</f>
        <v>0</v>
      </c>
      <c r="N414" s="255">
        <f>'DTC EU - P&amp;L'!N359</f>
        <v>0</v>
      </c>
      <c r="O414" s="255">
        <f>'DTC EU - P&amp;L'!O359</f>
        <v>0</v>
      </c>
      <c r="P414" s="255">
        <f>'DTC EU - P&amp;L'!P359</f>
        <v>0</v>
      </c>
      <c r="Q414" s="255">
        <f>'DTC EU - P&amp;L'!Q359</f>
        <v>0</v>
      </c>
      <c r="R414" s="255">
        <f>'DTC EU - P&amp;L'!R359</f>
        <v>0</v>
      </c>
      <c r="S414" s="255">
        <f>'DTC EU - P&amp;L'!S359</f>
        <v>0</v>
      </c>
      <c r="T414" s="255">
        <f>'DTC EU - P&amp;L'!T359</f>
        <v>0</v>
      </c>
      <c r="U414" s="255">
        <f>'DTC EU - P&amp;L'!U359</f>
        <v>0</v>
      </c>
      <c r="V414" s="255">
        <f>'DTC EU - P&amp;L'!V359</f>
        <v>0</v>
      </c>
      <c r="W414" s="255">
        <f>'DTC EU - P&amp;L'!W359</f>
        <v>0</v>
      </c>
      <c r="X414" s="255">
        <f>'DTC EU - P&amp;L'!X359</f>
        <v>0</v>
      </c>
      <c r="Y414" s="255">
        <f>'DTC EU - P&amp;L'!Y359</f>
        <v>0</v>
      </c>
      <c r="Z414" s="255">
        <f>'DTC EU - P&amp;L'!Z359</f>
        <v>0</v>
      </c>
      <c r="AA414" s="255">
        <f>'DTC EU - P&amp;L'!AA359</f>
        <v>0</v>
      </c>
      <c r="AB414" s="255">
        <f>'DTC EU - P&amp;L'!AB359</f>
        <v>0</v>
      </c>
      <c r="AC414" s="255">
        <f>'DTC EU - P&amp;L'!AC359</f>
        <v>0</v>
      </c>
      <c r="AD414" s="255">
        <f>'DTC EU - P&amp;L'!AD359</f>
        <v>0</v>
      </c>
      <c r="AE414" s="255">
        <f>'DTC EU - P&amp;L'!AE359</f>
        <v>0</v>
      </c>
      <c r="AF414" s="255">
        <f>'DTC EU - P&amp;L'!AF359</f>
        <v>0</v>
      </c>
      <c r="AG414" s="275">
        <f t="shared" ref="AG414:AG423" si="111">SUM(B414:AF414)</f>
        <v>0</v>
      </c>
      <c r="AH414" s="276"/>
    </row>
    <row r="415" outlineLevel="1">
      <c r="A415" s="273" t="s">
        <v>559</v>
      </c>
      <c r="B415" s="255">
        <f>'DTC EU - P&amp;L'!B360</f>
        <v>0</v>
      </c>
      <c r="C415" s="255">
        <f>'DTC EU - P&amp;L'!C360</f>
        <v>0</v>
      </c>
      <c r="D415" s="255">
        <f>'DTC EU - P&amp;L'!D360</f>
        <v>0</v>
      </c>
      <c r="E415" s="255">
        <f>'DTC EU - P&amp;L'!E360</f>
        <v>0</v>
      </c>
      <c r="F415" s="255">
        <f>'DTC EU - P&amp;L'!F360</f>
        <v>0</v>
      </c>
      <c r="G415" s="255">
        <f>'DTC EU - P&amp;L'!G360</f>
        <v>0</v>
      </c>
      <c r="H415" s="255">
        <f>'DTC EU - P&amp;L'!H360</f>
        <v>0</v>
      </c>
      <c r="I415" s="255">
        <f>'DTC EU - P&amp;L'!I360</f>
        <v>0</v>
      </c>
      <c r="J415" s="255">
        <f>'DTC EU - P&amp;L'!J360</f>
        <v>0</v>
      </c>
      <c r="K415" s="255">
        <f>'DTC EU - P&amp;L'!K360</f>
        <v>0</v>
      </c>
      <c r="L415" s="255">
        <f>'DTC EU - P&amp;L'!L360</f>
        <v>0</v>
      </c>
      <c r="M415" s="255">
        <f>'DTC EU - P&amp;L'!M360</f>
        <v>0</v>
      </c>
      <c r="N415" s="255">
        <f>'DTC EU - P&amp;L'!N360</f>
        <v>0</v>
      </c>
      <c r="O415" s="255">
        <f>'DTC EU - P&amp;L'!O360</f>
        <v>0</v>
      </c>
      <c r="P415" s="255">
        <f>'DTC EU - P&amp;L'!P360</f>
        <v>0</v>
      </c>
      <c r="Q415" s="255">
        <f>'DTC EU - P&amp;L'!Q360</f>
        <v>0</v>
      </c>
      <c r="R415" s="255">
        <f>'DTC EU - P&amp;L'!R360</f>
        <v>0</v>
      </c>
      <c r="S415" s="255">
        <f>'DTC EU - P&amp;L'!S360</f>
        <v>0</v>
      </c>
      <c r="T415" s="255">
        <f>'DTC EU - P&amp;L'!T360</f>
        <v>0</v>
      </c>
      <c r="U415" s="255">
        <f>'DTC EU - P&amp;L'!U360</f>
        <v>0</v>
      </c>
      <c r="V415" s="255">
        <f>'DTC EU - P&amp;L'!V360</f>
        <v>0</v>
      </c>
      <c r="W415" s="255">
        <f>'DTC EU - P&amp;L'!W360</f>
        <v>0</v>
      </c>
      <c r="X415" s="255">
        <f>'DTC EU - P&amp;L'!X360</f>
        <v>0</v>
      </c>
      <c r="Y415" s="255">
        <f>'DTC EU - P&amp;L'!Y360</f>
        <v>0</v>
      </c>
      <c r="Z415" s="255">
        <f>'DTC EU - P&amp;L'!Z360</f>
        <v>0</v>
      </c>
      <c r="AA415" s="255">
        <f>'DTC EU - P&amp;L'!AA360</f>
        <v>0</v>
      </c>
      <c r="AB415" s="255">
        <f>'DTC EU - P&amp;L'!AB360</f>
        <v>0</v>
      </c>
      <c r="AC415" s="255">
        <f>'DTC EU - P&amp;L'!AC360</f>
        <v>0</v>
      </c>
      <c r="AD415" s="255">
        <f>'DTC EU - P&amp;L'!AD360</f>
        <v>0</v>
      </c>
      <c r="AE415" s="255">
        <f>'DTC EU - P&amp;L'!AE360</f>
        <v>0</v>
      </c>
      <c r="AF415" s="255">
        <f>'DTC EU - P&amp;L'!AF360</f>
        <v>0</v>
      </c>
      <c r="AG415" s="275">
        <f t="shared" si="111"/>
        <v>0</v>
      </c>
      <c r="AH415" s="276"/>
    </row>
    <row r="416" outlineLevel="1">
      <c r="A416" s="273" t="s">
        <v>560</v>
      </c>
      <c r="B416" s="255">
        <f>'DTC EU - P&amp;L'!B361</f>
        <v>0</v>
      </c>
      <c r="C416" s="255">
        <f>'DTC EU - P&amp;L'!C361</f>
        <v>0</v>
      </c>
      <c r="D416" s="255">
        <f>'DTC EU - P&amp;L'!D361</f>
        <v>0</v>
      </c>
      <c r="E416" s="255">
        <f>'DTC EU - P&amp;L'!E361</f>
        <v>0</v>
      </c>
      <c r="F416" s="255">
        <f>'DTC EU - P&amp;L'!F361</f>
        <v>0</v>
      </c>
      <c r="G416" s="255">
        <f>'DTC EU - P&amp;L'!G361</f>
        <v>0</v>
      </c>
      <c r="H416" s="255">
        <f>'DTC EU - P&amp;L'!H361</f>
        <v>0</v>
      </c>
      <c r="I416" s="255">
        <f>'DTC EU - P&amp;L'!I361</f>
        <v>0</v>
      </c>
      <c r="J416" s="255">
        <f>'DTC EU - P&amp;L'!J361</f>
        <v>0</v>
      </c>
      <c r="K416" s="255">
        <f>'DTC EU - P&amp;L'!K361</f>
        <v>0</v>
      </c>
      <c r="L416" s="255">
        <f>'DTC EU - P&amp;L'!L361</f>
        <v>0</v>
      </c>
      <c r="M416" s="255">
        <f>'DTC EU - P&amp;L'!M361</f>
        <v>0</v>
      </c>
      <c r="N416" s="255">
        <f>'DTC EU - P&amp;L'!N361</f>
        <v>0</v>
      </c>
      <c r="O416" s="255">
        <f>'DTC EU - P&amp;L'!O361</f>
        <v>0</v>
      </c>
      <c r="P416" s="255">
        <f>'DTC EU - P&amp;L'!P361</f>
        <v>0</v>
      </c>
      <c r="Q416" s="255">
        <f>'DTC EU - P&amp;L'!Q361</f>
        <v>0</v>
      </c>
      <c r="R416" s="255">
        <f>'DTC EU - P&amp;L'!R361</f>
        <v>0</v>
      </c>
      <c r="S416" s="255">
        <f>'DTC EU - P&amp;L'!S361</f>
        <v>0</v>
      </c>
      <c r="T416" s="255">
        <f>'DTC EU - P&amp;L'!T361</f>
        <v>0</v>
      </c>
      <c r="U416" s="255">
        <f>'DTC EU - P&amp;L'!U361</f>
        <v>0</v>
      </c>
      <c r="V416" s="255">
        <f>'DTC EU - P&amp;L'!V361</f>
        <v>0</v>
      </c>
      <c r="W416" s="255">
        <f>'DTC EU - P&amp;L'!W361</f>
        <v>0</v>
      </c>
      <c r="X416" s="255">
        <f>'DTC EU - P&amp;L'!X361</f>
        <v>0</v>
      </c>
      <c r="Y416" s="255">
        <f>'DTC EU - P&amp;L'!Y361</f>
        <v>0</v>
      </c>
      <c r="Z416" s="255">
        <f>'DTC EU - P&amp;L'!Z361</f>
        <v>0</v>
      </c>
      <c r="AA416" s="255">
        <f>'DTC EU - P&amp;L'!AA361</f>
        <v>0</v>
      </c>
      <c r="AB416" s="255">
        <f>'DTC EU - P&amp;L'!AB361</f>
        <v>0</v>
      </c>
      <c r="AC416" s="255">
        <f>'DTC EU - P&amp;L'!AC361</f>
        <v>0</v>
      </c>
      <c r="AD416" s="255">
        <f>'DTC EU - P&amp;L'!AD361</f>
        <v>0</v>
      </c>
      <c r="AE416" s="255">
        <f>'DTC EU - P&amp;L'!AE361</f>
        <v>0</v>
      </c>
      <c r="AF416" s="255">
        <f>'DTC EU - P&amp;L'!AF361</f>
        <v>0</v>
      </c>
      <c r="AG416" s="275">
        <f t="shared" si="111"/>
        <v>0</v>
      </c>
      <c r="AH416" s="276"/>
    </row>
    <row r="417" outlineLevel="1">
      <c r="A417" s="273" t="s">
        <v>561</v>
      </c>
      <c r="B417" s="255">
        <f>'DTC EU - P&amp;L'!B362</f>
        <v>0</v>
      </c>
      <c r="C417" s="255">
        <f>'DTC EU - P&amp;L'!C362</f>
        <v>0</v>
      </c>
      <c r="D417" s="255">
        <f>'DTC EU - P&amp;L'!D362</f>
        <v>0</v>
      </c>
      <c r="E417" s="255">
        <f>'DTC EU - P&amp;L'!E362</f>
        <v>0</v>
      </c>
      <c r="F417" s="255">
        <f>'DTC EU - P&amp;L'!F362</f>
        <v>0</v>
      </c>
      <c r="G417" s="255">
        <f>'DTC EU - P&amp;L'!G362</f>
        <v>0</v>
      </c>
      <c r="H417" s="255">
        <f>'DTC EU - P&amp;L'!H362</f>
        <v>0</v>
      </c>
      <c r="I417" s="255">
        <f>'DTC EU - P&amp;L'!I362</f>
        <v>0</v>
      </c>
      <c r="J417" s="255">
        <f>'DTC EU - P&amp;L'!J362</f>
        <v>0</v>
      </c>
      <c r="K417" s="255">
        <f>'DTC EU - P&amp;L'!K362</f>
        <v>0</v>
      </c>
      <c r="L417" s="255">
        <f>'DTC EU - P&amp;L'!L362</f>
        <v>0</v>
      </c>
      <c r="M417" s="255">
        <f>'DTC EU - P&amp;L'!M362</f>
        <v>0</v>
      </c>
      <c r="N417" s="255">
        <f>'DTC EU - P&amp;L'!N362</f>
        <v>0</v>
      </c>
      <c r="O417" s="255">
        <f>'DTC EU - P&amp;L'!O362</f>
        <v>0</v>
      </c>
      <c r="P417" s="255">
        <f>'DTC EU - P&amp;L'!P362</f>
        <v>0</v>
      </c>
      <c r="Q417" s="255">
        <f>'DTC EU - P&amp;L'!Q362</f>
        <v>0</v>
      </c>
      <c r="R417" s="255">
        <f>'DTC EU - P&amp;L'!R362</f>
        <v>0</v>
      </c>
      <c r="S417" s="255">
        <f>'DTC EU - P&amp;L'!S362</f>
        <v>0</v>
      </c>
      <c r="T417" s="255">
        <f>'DTC EU - P&amp;L'!T362</f>
        <v>0</v>
      </c>
      <c r="U417" s="255">
        <f>'DTC EU - P&amp;L'!U362</f>
        <v>0</v>
      </c>
      <c r="V417" s="255">
        <f>'DTC EU - P&amp;L'!V362</f>
        <v>0</v>
      </c>
      <c r="W417" s="255">
        <f>'DTC EU - P&amp;L'!W362</f>
        <v>0</v>
      </c>
      <c r="X417" s="255">
        <f>'DTC EU - P&amp;L'!X362</f>
        <v>0</v>
      </c>
      <c r="Y417" s="255">
        <f>'DTC EU - P&amp;L'!Y362</f>
        <v>0</v>
      </c>
      <c r="Z417" s="255">
        <f>'DTC EU - P&amp;L'!Z362</f>
        <v>0</v>
      </c>
      <c r="AA417" s="255">
        <f>'DTC EU - P&amp;L'!AA362</f>
        <v>0</v>
      </c>
      <c r="AB417" s="255">
        <f>'DTC EU - P&amp;L'!AB362</f>
        <v>0</v>
      </c>
      <c r="AC417" s="255">
        <f>'DTC EU - P&amp;L'!AC362</f>
        <v>0</v>
      </c>
      <c r="AD417" s="255">
        <f>'DTC EU - P&amp;L'!AD362</f>
        <v>0</v>
      </c>
      <c r="AE417" s="255">
        <f>'DTC EU - P&amp;L'!AE362</f>
        <v>0</v>
      </c>
      <c r="AF417" s="255">
        <f>'DTC EU - P&amp;L'!AF362</f>
        <v>0</v>
      </c>
      <c r="AG417" s="275">
        <f t="shared" si="111"/>
        <v>0</v>
      </c>
      <c r="AH417" s="276"/>
    </row>
    <row r="418" outlineLevel="1">
      <c r="A418" s="277" t="s">
        <v>562</v>
      </c>
      <c r="B418" s="255">
        <f>'DTC EU - P&amp;L'!B363</f>
        <v>0</v>
      </c>
      <c r="C418" s="255">
        <f>'DTC EU - P&amp;L'!C363</f>
        <v>0</v>
      </c>
      <c r="D418" s="255">
        <f>'DTC EU - P&amp;L'!D363</f>
        <v>0</v>
      </c>
      <c r="E418" s="255">
        <f>'DTC EU - P&amp;L'!E363</f>
        <v>0</v>
      </c>
      <c r="F418" s="255">
        <f>'DTC EU - P&amp;L'!F363</f>
        <v>0</v>
      </c>
      <c r="G418" s="255">
        <f>'DTC EU - P&amp;L'!G363</f>
        <v>0</v>
      </c>
      <c r="H418" s="255">
        <f>'DTC EU - P&amp;L'!H363</f>
        <v>0</v>
      </c>
      <c r="I418" s="255">
        <f>'DTC EU - P&amp;L'!I363</f>
        <v>0</v>
      </c>
      <c r="J418" s="255">
        <f>'DTC EU - P&amp;L'!J363</f>
        <v>0</v>
      </c>
      <c r="K418" s="255">
        <f>'DTC EU - P&amp;L'!K363</f>
        <v>0</v>
      </c>
      <c r="L418" s="255">
        <f>'DTC EU - P&amp;L'!L363</f>
        <v>0</v>
      </c>
      <c r="M418" s="255">
        <f>'DTC EU - P&amp;L'!M363</f>
        <v>0</v>
      </c>
      <c r="N418" s="255">
        <f>'DTC EU - P&amp;L'!N363</f>
        <v>0</v>
      </c>
      <c r="O418" s="255">
        <f>'DTC EU - P&amp;L'!O363</f>
        <v>0</v>
      </c>
      <c r="P418" s="255">
        <f>'DTC EU - P&amp;L'!P363</f>
        <v>0</v>
      </c>
      <c r="Q418" s="255">
        <f>'DTC EU - P&amp;L'!Q363</f>
        <v>0</v>
      </c>
      <c r="R418" s="255">
        <f>'DTC EU - P&amp;L'!R363</f>
        <v>0</v>
      </c>
      <c r="S418" s="255">
        <f>'DTC EU - P&amp;L'!S363</f>
        <v>0</v>
      </c>
      <c r="T418" s="255">
        <f>'DTC EU - P&amp;L'!T363</f>
        <v>0</v>
      </c>
      <c r="U418" s="255">
        <f>'DTC EU - P&amp;L'!U363</f>
        <v>0</v>
      </c>
      <c r="V418" s="255">
        <f>'DTC EU - P&amp;L'!V363</f>
        <v>0</v>
      </c>
      <c r="W418" s="255">
        <f>'DTC EU - P&amp;L'!W363</f>
        <v>0</v>
      </c>
      <c r="X418" s="255">
        <f>'DTC EU - P&amp;L'!X363</f>
        <v>0</v>
      </c>
      <c r="Y418" s="255">
        <f>'DTC EU - P&amp;L'!Y363</f>
        <v>0</v>
      </c>
      <c r="Z418" s="255">
        <f>'DTC EU - P&amp;L'!Z363</f>
        <v>0</v>
      </c>
      <c r="AA418" s="255">
        <f>'DTC EU - P&amp;L'!AA363</f>
        <v>0</v>
      </c>
      <c r="AB418" s="255">
        <f>'DTC EU - P&amp;L'!AB363</f>
        <v>0</v>
      </c>
      <c r="AC418" s="255">
        <f>'DTC EU - P&amp;L'!AC363</f>
        <v>0</v>
      </c>
      <c r="AD418" s="255">
        <f>'DTC EU - P&amp;L'!AD363</f>
        <v>0</v>
      </c>
      <c r="AE418" s="255">
        <f>'DTC EU - P&amp;L'!AE363</f>
        <v>0</v>
      </c>
      <c r="AF418" s="255">
        <f>'DTC EU - P&amp;L'!AF363</f>
        <v>0</v>
      </c>
      <c r="AG418" s="275">
        <f t="shared" si="111"/>
        <v>0</v>
      </c>
      <c r="AH418" s="276"/>
    </row>
    <row r="419" outlineLevel="1">
      <c r="A419" s="277" t="s">
        <v>563</v>
      </c>
      <c r="B419" s="255">
        <f>'DTC EU - P&amp;L'!B364</f>
        <v>0</v>
      </c>
      <c r="C419" s="255">
        <f>'DTC EU - P&amp;L'!C364</f>
        <v>0</v>
      </c>
      <c r="D419" s="255">
        <f>'DTC EU - P&amp;L'!D364</f>
        <v>0</v>
      </c>
      <c r="E419" s="255">
        <f>'DTC EU - P&amp;L'!E364</f>
        <v>0</v>
      </c>
      <c r="F419" s="255">
        <f>'DTC EU - P&amp;L'!F364</f>
        <v>0</v>
      </c>
      <c r="G419" s="255">
        <f>'DTC EU - P&amp;L'!G364</f>
        <v>0</v>
      </c>
      <c r="H419" s="255">
        <f>'DTC EU - P&amp;L'!H364</f>
        <v>0</v>
      </c>
      <c r="I419" s="255">
        <f>'DTC EU - P&amp;L'!I364</f>
        <v>0</v>
      </c>
      <c r="J419" s="255">
        <f>'DTC EU - P&amp;L'!J364</f>
        <v>0</v>
      </c>
      <c r="K419" s="255">
        <f>'DTC EU - P&amp;L'!K364</f>
        <v>0</v>
      </c>
      <c r="L419" s="255">
        <f>'DTC EU - P&amp;L'!L364</f>
        <v>0</v>
      </c>
      <c r="M419" s="255">
        <f>'DTC EU - P&amp;L'!M364</f>
        <v>0</v>
      </c>
      <c r="N419" s="255">
        <f>'DTC EU - P&amp;L'!N364</f>
        <v>0</v>
      </c>
      <c r="O419" s="255">
        <f>'DTC EU - P&amp;L'!O364</f>
        <v>0</v>
      </c>
      <c r="P419" s="255">
        <f>'DTC EU - P&amp;L'!P364</f>
        <v>0</v>
      </c>
      <c r="Q419" s="255">
        <f>'DTC EU - P&amp;L'!Q364</f>
        <v>0</v>
      </c>
      <c r="R419" s="255">
        <f>'DTC EU - P&amp;L'!R364</f>
        <v>0</v>
      </c>
      <c r="S419" s="255">
        <f>'DTC EU - P&amp;L'!S364</f>
        <v>0</v>
      </c>
      <c r="T419" s="255">
        <f>'DTC EU - P&amp;L'!T364</f>
        <v>0</v>
      </c>
      <c r="U419" s="255">
        <f>'DTC EU - P&amp;L'!U364</f>
        <v>0</v>
      </c>
      <c r="V419" s="255">
        <f>'DTC EU - P&amp;L'!V364</f>
        <v>0</v>
      </c>
      <c r="W419" s="255">
        <f>'DTC EU - P&amp;L'!W364</f>
        <v>0</v>
      </c>
      <c r="X419" s="255">
        <f>'DTC EU - P&amp;L'!X364</f>
        <v>0</v>
      </c>
      <c r="Y419" s="255">
        <f>'DTC EU - P&amp;L'!Y364</f>
        <v>0</v>
      </c>
      <c r="Z419" s="255">
        <f>'DTC EU - P&amp;L'!Z364</f>
        <v>0</v>
      </c>
      <c r="AA419" s="255">
        <f>'DTC EU - P&amp;L'!AA364</f>
        <v>0</v>
      </c>
      <c r="AB419" s="255">
        <f>'DTC EU - P&amp;L'!AB364</f>
        <v>0</v>
      </c>
      <c r="AC419" s="255">
        <f>'DTC EU - P&amp;L'!AC364</f>
        <v>0</v>
      </c>
      <c r="AD419" s="255">
        <f>'DTC EU - P&amp;L'!AD364</f>
        <v>0</v>
      </c>
      <c r="AE419" s="255">
        <f>'DTC EU - P&amp;L'!AE364</f>
        <v>0</v>
      </c>
      <c r="AF419" s="255">
        <f>'DTC EU - P&amp;L'!AF364</f>
        <v>0</v>
      </c>
      <c r="AG419" s="275">
        <f t="shared" si="111"/>
        <v>0</v>
      </c>
      <c r="AH419" s="276"/>
    </row>
    <row r="420" outlineLevel="1">
      <c r="A420" s="273" t="s">
        <v>564</v>
      </c>
      <c r="B420" s="255">
        <f>'DTC EU - P&amp;L'!B365</f>
        <v>0</v>
      </c>
      <c r="C420" s="255">
        <f>'DTC EU - P&amp;L'!C365</f>
        <v>0</v>
      </c>
      <c r="D420" s="255">
        <f>'DTC EU - P&amp;L'!D365</f>
        <v>0</v>
      </c>
      <c r="E420" s="255">
        <f>'DTC EU - P&amp;L'!E365</f>
        <v>0</v>
      </c>
      <c r="F420" s="255">
        <f>'DTC EU - P&amp;L'!F365</f>
        <v>0</v>
      </c>
      <c r="G420" s="255">
        <f>'DTC EU - P&amp;L'!G365</f>
        <v>0</v>
      </c>
      <c r="H420" s="255">
        <f>'DTC EU - P&amp;L'!H365</f>
        <v>0</v>
      </c>
      <c r="I420" s="255">
        <f>'DTC EU - P&amp;L'!I365</f>
        <v>0</v>
      </c>
      <c r="J420" s="255">
        <f>'DTC EU - P&amp;L'!J365</f>
        <v>0</v>
      </c>
      <c r="K420" s="255">
        <f>'DTC EU - P&amp;L'!K365</f>
        <v>0</v>
      </c>
      <c r="L420" s="255">
        <f>'DTC EU - P&amp;L'!L365</f>
        <v>0</v>
      </c>
      <c r="M420" s="255">
        <f>'DTC EU - P&amp;L'!M365</f>
        <v>0</v>
      </c>
      <c r="N420" s="255">
        <f>'DTC EU - P&amp;L'!N365</f>
        <v>0</v>
      </c>
      <c r="O420" s="255">
        <f>'DTC EU - P&amp;L'!O365</f>
        <v>0</v>
      </c>
      <c r="P420" s="255">
        <f>'DTC EU - P&amp;L'!P365</f>
        <v>0</v>
      </c>
      <c r="Q420" s="255">
        <f>'DTC EU - P&amp;L'!Q365</f>
        <v>0</v>
      </c>
      <c r="R420" s="255">
        <f>'DTC EU - P&amp;L'!R365</f>
        <v>0</v>
      </c>
      <c r="S420" s="255">
        <f>'DTC EU - P&amp;L'!S365</f>
        <v>0</v>
      </c>
      <c r="T420" s="255">
        <f>'DTC EU - P&amp;L'!T365</f>
        <v>0</v>
      </c>
      <c r="U420" s="255">
        <f>'DTC EU - P&amp;L'!U365</f>
        <v>0</v>
      </c>
      <c r="V420" s="255">
        <f>'DTC EU - P&amp;L'!V365</f>
        <v>0</v>
      </c>
      <c r="W420" s="255">
        <f>'DTC EU - P&amp;L'!W365</f>
        <v>0</v>
      </c>
      <c r="X420" s="255">
        <f>'DTC EU - P&amp;L'!X365</f>
        <v>0</v>
      </c>
      <c r="Y420" s="255">
        <f>'DTC EU - P&amp;L'!Y365</f>
        <v>0</v>
      </c>
      <c r="Z420" s="255">
        <f>'DTC EU - P&amp;L'!Z365</f>
        <v>0</v>
      </c>
      <c r="AA420" s="255">
        <f>'DTC EU - P&amp;L'!AA365</f>
        <v>0</v>
      </c>
      <c r="AB420" s="255">
        <f>'DTC EU - P&amp;L'!AB365</f>
        <v>0</v>
      </c>
      <c r="AC420" s="255">
        <f>'DTC EU - P&amp;L'!AC365</f>
        <v>0</v>
      </c>
      <c r="AD420" s="255">
        <f>'DTC EU - P&amp;L'!AD365</f>
        <v>0</v>
      </c>
      <c r="AE420" s="255">
        <f>'DTC EU - P&amp;L'!AE365</f>
        <v>0</v>
      </c>
      <c r="AF420" s="255">
        <f>'DTC EU - P&amp;L'!AF365</f>
        <v>0</v>
      </c>
      <c r="AG420" s="275">
        <f t="shared" si="111"/>
        <v>0</v>
      </c>
      <c r="AH420" s="276"/>
    </row>
    <row r="421" outlineLevel="1">
      <c r="A421" s="273" t="s">
        <v>565</v>
      </c>
      <c r="B421" s="255">
        <f>'DTC EU - P&amp;L'!B366</f>
        <v>0</v>
      </c>
      <c r="C421" s="255">
        <f>'DTC EU - P&amp;L'!C366</f>
        <v>0</v>
      </c>
      <c r="D421" s="255">
        <f>'DTC EU - P&amp;L'!D366</f>
        <v>0</v>
      </c>
      <c r="E421" s="255">
        <f>'DTC EU - P&amp;L'!E366</f>
        <v>0</v>
      </c>
      <c r="F421" s="255">
        <f>'DTC EU - P&amp;L'!F366</f>
        <v>0</v>
      </c>
      <c r="G421" s="255">
        <f>'DTC EU - P&amp;L'!G366</f>
        <v>0</v>
      </c>
      <c r="H421" s="255">
        <f>'DTC EU - P&amp;L'!H366</f>
        <v>0</v>
      </c>
      <c r="I421" s="255">
        <f>'DTC EU - P&amp;L'!I366</f>
        <v>0</v>
      </c>
      <c r="J421" s="255">
        <f>'DTC EU - P&amp;L'!J366</f>
        <v>0</v>
      </c>
      <c r="K421" s="255">
        <f>'DTC EU - P&amp;L'!K366</f>
        <v>0</v>
      </c>
      <c r="L421" s="255">
        <f>'DTC EU - P&amp;L'!L366</f>
        <v>0</v>
      </c>
      <c r="M421" s="255">
        <f>'DTC EU - P&amp;L'!M366</f>
        <v>0</v>
      </c>
      <c r="N421" s="255">
        <f>'DTC EU - P&amp;L'!N366</f>
        <v>0</v>
      </c>
      <c r="O421" s="255">
        <f>'DTC EU - P&amp;L'!O366</f>
        <v>0</v>
      </c>
      <c r="P421" s="255">
        <f>'DTC EU - P&amp;L'!P366</f>
        <v>0</v>
      </c>
      <c r="Q421" s="255">
        <f>'DTC EU - P&amp;L'!Q366</f>
        <v>0</v>
      </c>
      <c r="R421" s="255">
        <f>'DTC EU - P&amp;L'!R366</f>
        <v>0</v>
      </c>
      <c r="S421" s="255">
        <f>'DTC EU - P&amp;L'!S366</f>
        <v>0</v>
      </c>
      <c r="T421" s="255">
        <f>'DTC EU - P&amp;L'!T366</f>
        <v>0</v>
      </c>
      <c r="U421" s="255">
        <f>'DTC EU - P&amp;L'!U366</f>
        <v>0</v>
      </c>
      <c r="V421" s="255">
        <f>'DTC EU - P&amp;L'!V366</f>
        <v>0</v>
      </c>
      <c r="W421" s="255">
        <f>'DTC EU - P&amp;L'!W366</f>
        <v>0</v>
      </c>
      <c r="X421" s="255">
        <f>'DTC EU - P&amp;L'!X366</f>
        <v>0</v>
      </c>
      <c r="Y421" s="255">
        <f>'DTC EU - P&amp;L'!Y366</f>
        <v>0</v>
      </c>
      <c r="Z421" s="255">
        <f>'DTC EU - P&amp;L'!Z366</f>
        <v>0</v>
      </c>
      <c r="AA421" s="255">
        <f>'DTC EU - P&amp;L'!AA366</f>
        <v>0</v>
      </c>
      <c r="AB421" s="255">
        <f>'DTC EU - P&amp;L'!AB366</f>
        <v>0</v>
      </c>
      <c r="AC421" s="255">
        <f>'DTC EU - P&amp;L'!AC366</f>
        <v>0</v>
      </c>
      <c r="AD421" s="255">
        <f>'DTC EU - P&amp;L'!AD366</f>
        <v>0</v>
      </c>
      <c r="AE421" s="255">
        <f>'DTC EU - P&amp;L'!AE366</f>
        <v>0</v>
      </c>
      <c r="AF421" s="255">
        <f>'DTC EU - P&amp;L'!AF366</f>
        <v>0</v>
      </c>
      <c r="AG421" s="275">
        <f t="shared" si="111"/>
        <v>0</v>
      </c>
      <c r="AH421" s="276"/>
    </row>
    <row r="422" outlineLevel="1">
      <c r="A422" s="273" t="s">
        <v>566</v>
      </c>
      <c r="B422" s="255">
        <f>'DTC EU - P&amp;L'!B367</f>
        <v>0</v>
      </c>
      <c r="C422" s="255">
        <f>'DTC EU - P&amp;L'!C367</f>
        <v>0</v>
      </c>
      <c r="D422" s="255">
        <f>'DTC EU - P&amp;L'!D367</f>
        <v>0</v>
      </c>
      <c r="E422" s="255">
        <f>'DTC EU - P&amp;L'!E367</f>
        <v>0</v>
      </c>
      <c r="F422" s="255">
        <f>'DTC EU - P&amp;L'!F367</f>
        <v>0</v>
      </c>
      <c r="G422" s="255">
        <f>'DTC EU - P&amp;L'!G367</f>
        <v>0</v>
      </c>
      <c r="H422" s="255">
        <f>'DTC EU - P&amp;L'!H367</f>
        <v>0</v>
      </c>
      <c r="I422" s="255">
        <f>'DTC EU - P&amp;L'!I367</f>
        <v>0</v>
      </c>
      <c r="J422" s="255">
        <f>'DTC EU - P&amp;L'!J367</f>
        <v>0</v>
      </c>
      <c r="K422" s="255">
        <f>'DTC EU - P&amp;L'!K367</f>
        <v>0</v>
      </c>
      <c r="L422" s="255">
        <f>'DTC EU - P&amp;L'!L367</f>
        <v>0</v>
      </c>
      <c r="M422" s="255">
        <f>'DTC EU - P&amp;L'!M367</f>
        <v>0</v>
      </c>
      <c r="N422" s="255">
        <f>'DTC EU - P&amp;L'!N367</f>
        <v>0</v>
      </c>
      <c r="O422" s="255">
        <f>'DTC EU - P&amp;L'!O367</f>
        <v>0</v>
      </c>
      <c r="P422" s="255">
        <f>'DTC EU - P&amp;L'!P367</f>
        <v>0</v>
      </c>
      <c r="Q422" s="255">
        <f>'DTC EU - P&amp;L'!Q367</f>
        <v>0</v>
      </c>
      <c r="R422" s="255">
        <f>'DTC EU - P&amp;L'!R367</f>
        <v>0</v>
      </c>
      <c r="S422" s="255">
        <f>'DTC EU - P&amp;L'!S367</f>
        <v>0</v>
      </c>
      <c r="T422" s="255">
        <f>'DTC EU - P&amp;L'!T367</f>
        <v>0</v>
      </c>
      <c r="U422" s="255">
        <f>'DTC EU - P&amp;L'!U367</f>
        <v>0</v>
      </c>
      <c r="V422" s="255">
        <f>'DTC EU - P&amp;L'!V367</f>
        <v>0</v>
      </c>
      <c r="W422" s="255">
        <f>'DTC EU - P&amp;L'!W367</f>
        <v>0</v>
      </c>
      <c r="X422" s="255">
        <f>'DTC EU - P&amp;L'!X367</f>
        <v>0</v>
      </c>
      <c r="Y422" s="255">
        <f>'DTC EU - P&amp;L'!Y367</f>
        <v>0</v>
      </c>
      <c r="Z422" s="255">
        <f>'DTC EU - P&amp;L'!Z367</f>
        <v>0</v>
      </c>
      <c r="AA422" s="255">
        <f>'DTC EU - P&amp;L'!AA367</f>
        <v>0</v>
      </c>
      <c r="AB422" s="255">
        <f>'DTC EU - P&amp;L'!AB367</f>
        <v>0</v>
      </c>
      <c r="AC422" s="255">
        <f>'DTC EU - P&amp;L'!AC367</f>
        <v>0</v>
      </c>
      <c r="AD422" s="255">
        <f>'DTC EU - P&amp;L'!AD367</f>
        <v>0</v>
      </c>
      <c r="AE422" s="255">
        <f>'DTC EU - P&amp;L'!AE367</f>
        <v>0</v>
      </c>
      <c r="AF422" s="255">
        <f>'DTC EU - P&amp;L'!AF367</f>
        <v>0</v>
      </c>
      <c r="AG422" s="275">
        <f t="shared" si="111"/>
        <v>0</v>
      </c>
      <c r="AH422" s="276"/>
    </row>
    <row r="423" outlineLevel="1">
      <c r="A423" s="273" t="s">
        <v>567</v>
      </c>
      <c r="B423" s="255">
        <f>'DTC EU - P&amp;L'!B368</f>
        <v>0</v>
      </c>
      <c r="C423" s="255">
        <f>'DTC EU - P&amp;L'!C368</f>
        <v>0</v>
      </c>
      <c r="D423" s="255">
        <f>'DTC EU - P&amp;L'!D368</f>
        <v>0</v>
      </c>
      <c r="E423" s="255">
        <f>'DTC EU - P&amp;L'!E368</f>
        <v>0</v>
      </c>
      <c r="F423" s="255">
        <f>'DTC EU - P&amp;L'!F368</f>
        <v>0</v>
      </c>
      <c r="G423" s="255">
        <f>'DTC EU - P&amp;L'!G368</f>
        <v>0</v>
      </c>
      <c r="H423" s="255">
        <f>'DTC EU - P&amp;L'!H368</f>
        <v>0</v>
      </c>
      <c r="I423" s="255">
        <f>'DTC EU - P&amp;L'!I368</f>
        <v>0</v>
      </c>
      <c r="J423" s="255">
        <f>'DTC EU - P&amp;L'!J368</f>
        <v>0</v>
      </c>
      <c r="K423" s="255">
        <f>'DTC EU - P&amp;L'!K368</f>
        <v>0</v>
      </c>
      <c r="L423" s="255">
        <f>'DTC EU - P&amp;L'!L368</f>
        <v>0</v>
      </c>
      <c r="M423" s="255">
        <f>'DTC EU - P&amp;L'!M368</f>
        <v>0</v>
      </c>
      <c r="N423" s="255">
        <f>'DTC EU - P&amp;L'!N368</f>
        <v>0</v>
      </c>
      <c r="O423" s="255">
        <f>'DTC EU - P&amp;L'!O368</f>
        <v>0</v>
      </c>
      <c r="P423" s="255">
        <f>'DTC EU - P&amp;L'!P368</f>
        <v>0</v>
      </c>
      <c r="Q423" s="255">
        <f>'DTC EU - P&amp;L'!Q368</f>
        <v>0</v>
      </c>
      <c r="R423" s="255">
        <f>'DTC EU - P&amp;L'!R368</f>
        <v>0</v>
      </c>
      <c r="S423" s="255">
        <f>'DTC EU - P&amp;L'!S368</f>
        <v>0</v>
      </c>
      <c r="T423" s="255">
        <f>'DTC EU - P&amp;L'!T368</f>
        <v>0</v>
      </c>
      <c r="U423" s="255">
        <f>'DTC EU - P&amp;L'!U368</f>
        <v>0</v>
      </c>
      <c r="V423" s="255">
        <f>'DTC EU - P&amp;L'!V368</f>
        <v>0</v>
      </c>
      <c r="W423" s="255">
        <f>'DTC EU - P&amp;L'!W368</f>
        <v>0</v>
      </c>
      <c r="X423" s="255">
        <f>'DTC EU - P&amp;L'!X368</f>
        <v>0</v>
      </c>
      <c r="Y423" s="255">
        <f>'DTC EU - P&amp;L'!Y368</f>
        <v>0</v>
      </c>
      <c r="Z423" s="255">
        <f>'DTC EU - P&amp;L'!Z368</f>
        <v>0</v>
      </c>
      <c r="AA423" s="255">
        <f>'DTC EU - P&amp;L'!AA368</f>
        <v>0</v>
      </c>
      <c r="AB423" s="255">
        <f>'DTC EU - P&amp;L'!AB368</f>
        <v>0</v>
      </c>
      <c r="AC423" s="255">
        <f>'DTC EU - P&amp;L'!AC368</f>
        <v>0</v>
      </c>
      <c r="AD423" s="255">
        <f>'DTC EU - P&amp;L'!AD368</f>
        <v>0</v>
      </c>
      <c r="AE423" s="255">
        <f>'DTC EU - P&amp;L'!AE368</f>
        <v>0</v>
      </c>
      <c r="AF423" s="255">
        <f>'DTC EU - P&amp;L'!AF368</f>
        <v>0</v>
      </c>
      <c r="AG423" s="275">
        <f t="shared" si="111"/>
        <v>0</v>
      </c>
      <c r="AH423" s="276"/>
    </row>
    <row r="424" outlineLevel="1">
      <c r="A424" s="277" t="s">
        <v>427</v>
      </c>
      <c r="B424" s="255"/>
      <c r="C424" s="255"/>
      <c r="D424" s="255"/>
      <c r="E424" s="255"/>
      <c r="F424" s="255"/>
      <c r="G424" s="255"/>
      <c r="H424" s="255"/>
      <c r="I424" s="255"/>
      <c r="J424" s="255"/>
      <c r="K424" s="255"/>
      <c r="L424" s="255"/>
      <c r="M424" s="255"/>
      <c r="N424" s="255"/>
      <c r="O424" s="255"/>
      <c r="P424" s="255"/>
      <c r="Q424" s="255"/>
      <c r="R424" s="255"/>
      <c r="S424" s="255"/>
      <c r="T424" s="255"/>
      <c r="U424" s="255"/>
      <c r="V424" s="255"/>
      <c r="W424" s="255"/>
      <c r="X424" s="255"/>
      <c r="Y424" s="255"/>
      <c r="Z424" s="255"/>
      <c r="AA424" s="255"/>
      <c r="AB424" s="255"/>
      <c r="AC424" s="255"/>
      <c r="AD424" s="255"/>
      <c r="AE424" s="255"/>
      <c r="AF424" s="255"/>
      <c r="AG424" s="278"/>
      <c r="AH424" s="276"/>
    </row>
    <row r="425">
      <c r="A425" s="279" t="s">
        <v>439</v>
      </c>
      <c r="B425" s="280">
        <f t="shared" ref="B425:AF425" si="112">SUM(B402,B403,B414,B415,B408,B420,B409,B421)</f>
        <v>0</v>
      </c>
      <c r="C425" s="280">
        <f t="shared" si="112"/>
        <v>1</v>
      </c>
      <c r="D425" s="280">
        <f t="shared" si="112"/>
        <v>1</v>
      </c>
      <c r="E425" s="280">
        <f t="shared" si="112"/>
        <v>0</v>
      </c>
      <c r="F425" s="280">
        <f t="shared" si="112"/>
        <v>0</v>
      </c>
      <c r="G425" s="280">
        <f t="shared" si="112"/>
        <v>6</v>
      </c>
      <c r="H425" s="280">
        <f t="shared" si="112"/>
        <v>0</v>
      </c>
      <c r="I425" s="280">
        <f t="shared" si="112"/>
        <v>2</v>
      </c>
      <c r="J425" s="280">
        <f t="shared" si="112"/>
        <v>0</v>
      </c>
      <c r="K425" s="280">
        <f t="shared" si="112"/>
        <v>0</v>
      </c>
      <c r="L425" s="280">
        <f t="shared" si="112"/>
        <v>0</v>
      </c>
      <c r="M425" s="280">
        <f t="shared" si="112"/>
        <v>0</v>
      </c>
      <c r="N425" s="280">
        <f t="shared" si="112"/>
        <v>0</v>
      </c>
      <c r="O425" s="280">
        <f t="shared" si="112"/>
        <v>0</v>
      </c>
      <c r="P425" s="280">
        <f t="shared" si="112"/>
        <v>2</v>
      </c>
      <c r="Q425" s="280">
        <f t="shared" si="112"/>
        <v>0</v>
      </c>
      <c r="R425" s="280">
        <f t="shared" si="112"/>
        <v>0</v>
      </c>
      <c r="S425" s="280">
        <f t="shared" si="112"/>
        <v>0</v>
      </c>
      <c r="T425" s="280">
        <f t="shared" si="112"/>
        <v>0</v>
      </c>
      <c r="U425" s="280">
        <f t="shared" si="112"/>
        <v>1</v>
      </c>
      <c r="V425" s="280">
        <f t="shared" si="112"/>
        <v>0</v>
      </c>
      <c r="W425" s="280">
        <f t="shared" si="112"/>
        <v>0</v>
      </c>
      <c r="X425" s="280">
        <f t="shared" si="112"/>
        <v>2</v>
      </c>
      <c r="Y425" s="280">
        <f t="shared" si="112"/>
        <v>0</v>
      </c>
      <c r="Z425" s="280">
        <f t="shared" si="112"/>
        <v>0</v>
      </c>
      <c r="AA425" s="280">
        <f t="shared" si="112"/>
        <v>0</v>
      </c>
      <c r="AB425" s="280">
        <f t="shared" si="112"/>
        <v>1</v>
      </c>
      <c r="AC425" s="280">
        <f t="shared" si="112"/>
        <v>0</v>
      </c>
      <c r="AD425" s="280">
        <f t="shared" si="112"/>
        <v>0</v>
      </c>
      <c r="AE425" s="280">
        <f t="shared" si="112"/>
        <v>0</v>
      </c>
      <c r="AF425" s="280">
        <f t="shared" si="112"/>
        <v>0</v>
      </c>
      <c r="AG425" s="275">
        <f t="shared" ref="AG425:AG426" si="114">SUM(B425:AF425)</f>
        <v>16</v>
      </c>
      <c r="AH425" s="276"/>
    </row>
    <row r="426">
      <c r="A426" s="279" t="s">
        <v>440</v>
      </c>
      <c r="B426" s="280">
        <f t="shared" ref="B426:AF426" si="113">SUM(B404,B405,B416,B417,B410,B422,B411,B423)</f>
        <v>0</v>
      </c>
      <c r="C426" s="280">
        <f t="shared" si="113"/>
        <v>0</v>
      </c>
      <c r="D426" s="280">
        <f t="shared" si="113"/>
        <v>0</v>
      </c>
      <c r="E426" s="280">
        <f t="shared" si="113"/>
        <v>0</v>
      </c>
      <c r="F426" s="280">
        <f t="shared" si="113"/>
        <v>0</v>
      </c>
      <c r="G426" s="280">
        <f t="shared" si="113"/>
        <v>3</v>
      </c>
      <c r="H426" s="280">
        <f t="shared" si="113"/>
        <v>1</v>
      </c>
      <c r="I426" s="280">
        <f t="shared" si="113"/>
        <v>1</v>
      </c>
      <c r="J426" s="280">
        <f t="shared" si="113"/>
        <v>0</v>
      </c>
      <c r="K426" s="280">
        <f t="shared" si="113"/>
        <v>0</v>
      </c>
      <c r="L426" s="280">
        <f t="shared" si="113"/>
        <v>0</v>
      </c>
      <c r="M426" s="280">
        <f t="shared" si="113"/>
        <v>0</v>
      </c>
      <c r="N426" s="280">
        <f t="shared" si="113"/>
        <v>1</v>
      </c>
      <c r="O426" s="280">
        <f t="shared" si="113"/>
        <v>1</v>
      </c>
      <c r="P426" s="280">
        <f t="shared" si="113"/>
        <v>0</v>
      </c>
      <c r="Q426" s="280">
        <f t="shared" si="113"/>
        <v>1</v>
      </c>
      <c r="R426" s="280">
        <f t="shared" si="113"/>
        <v>0</v>
      </c>
      <c r="S426" s="280">
        <f t="shared" si="113"/>
        <v>0</v>
      </c>
      <c r="T426" s="280">
        <f t="shared" si="113"/>
        <v>0</v>
      </c>
      <c r="U426" s="280">
        <f t="shared" si="113"/>
        <v>4</v>
      </c>
      <c r="V426" s="280">
        <f t="shared" si="113"/>
        <v>2</v>
      </c>
      <c r="W426" s="280">
        <f t="shared" si="113"/>
        <v>1</v>
      </c>
      <c r="X426" s="280">
        <f t="shared" si="113"/>
        <v>0</v>
      </c>
      <c r="Y426" s="280">
        <f t="shared" si="113"/>
        <v>0</v>
      </c>
      <c r="Z426" s="280">
        <f t="shared" si="113"/>
        <v>0</v>
      </c>
      <c r="AA426" s="280">
        <f t="shared" si="113"/>
        <v>0</v>
      </c>
      <c r="AB426" s="280">
        <f t="shared" si="113"/>
        <v>1</v>
      </c>
      <c r="AC426" s="280">
        <f t="shared" si="113"/>
        <v>1</v>
      </c>
      <c r="AD426" s="280">
        <f t="shared" si="113"/>
        <v>0</v>
      </c>
      <c r="AE426" s="280">
        <f t="shared" si="113"/>
        <v>1</v>
      </c>
      <c r="AF426" s="280">
        <f t="shared" si="113"/>
        <v>0</v>
      </c>
      <c r="AG426" s="275">
        <f t="shared" si="114"/>
        <v>18</v>
      </c>
      <c r="AH426" s="276"/>
    </row>
    <row r="427">
      <c r="A427" s="281" t="s">
        <v>329</v>
      </c>
      <c r="B427" s="280"/>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78"/>
      <c r="AH427" s="276"/>
    </row>
    <row r="428">
      <c r="A428" s="160"/>
      <c r="B428" s="267"/>
      <c r="C428" s="267"/>
      <c r="D428" s="267"/>
      <c r="E428" s="267"/>
      <c r="F428" s="267"/>
      <c r="G428" s="267"/>
      <c r="H428" s="267"/>
      <c r="I428" s="267"/>
      <c r="J428" s="267"/>
      <c r="K428" s="267"/>
      <c r="L428" s="267"/>
      <c r="M428" s="267"/>
      <c r="N428" s="267"/>
      <c r="O428" s="267"/>
      <c r="P428" s="267"/>
      <c r="Q428" s="267"/>
      <c r="R428" s="267"/>
      <c r="S428" s="267"/>
      <c r="T428" s="267"/>
      <c r="U428" s="267"/>
      <c r="V428" s="267"/>
      <c r="W428" s="267"/>
      <c r="X428" s="267"/>
      <c r="Y428" s="267"/>
      <c r="Z428" s="267"/>
      <c r="AA428" s="267"/>
      <c r="AB428" s="267"/>
      <c r="AC428" s="267"/>
      <c r="AD428" s="267"/>
      <c r="AE428" s="267"/>
      <c r="AF428" s="267"/>
      <c r="AG428" s="286"/>
      <c r="AH428" s="24"/>
    </row>
    <row r="429">
      <c r="A429" s="273" t="s">
        <v>441</v>
      </c>
      <c r="B429" s="285"/>
      <c r="C429" s="285"/>
      <c r="D429" s="285"/>
      <c r="E429" s="285"/>
      <c r="F429" s="285"/>
      <c r="G429" s="285"/>
      <c r="H429" s="285"/>
      <c r="I429" s="285"/>
      <c r="J429" s="285"/>
      <c r="K429" s="285"/>
      <c r="L429" s="285"/>
      <c r="M429" s="285"/>
      <c r="N429" s="285"/>
      <c r="O429" s="285"/>
      <c r="P429" s="285"/>
      <c r="Q429" s="285"/>
      <c r="R429" s="285"/>
      <c r="S429" s="285"/>
      <c r="T429" s="285"/>
      <c r="U429" s="285"/>
      <c r="V429" s="285"/>
      <c r="W429" s="285"/>
      <c r="X429" s="285"/>
      <c r="Y429" s="285"/>
      <c r="Z429" s="285"/>
      <c r="AA429" s="285"/>
      <c r="AB429" s="285"/>
      <c r="AC429" s="285"/>
      <c r="AD429" s="285"/>
      <c r="AE429" s="285"/>
      <c r="AF429" s="285"/>
      <c r="AG429" s="278"/>
      <c r="AH429" s="276"/>
    </row>
    <row r="430" outlineLevel="1">
      <c r="A430" s="273" t="s">
        <v>442</v>
      </c>
      <c r="B430" s="236">
        <f>'DTC US&amp;CA - P&amp;L'!B398</f>
        <v>0</v>
      </c>
      <c r="C430" s="236">
        <f>'DTC US&amp;CA - P&amp;L'!C398</f>
        <v>1</v>
      </c>
      <c r="D430" s="236">
        <f>'DTC US&amp;CA - P&amp;L'!D398</f>
        <v>0</v>
      </c>
      <c r="E430" s="236">
        <f>'DTC US&amp;CA - P&amp;L'!E398</f>
        <v>0</v>
      </c>
      <c r="F430" s="236">
        <f>'DTC US&amp;CA - P&amp;L'!F398</f>
        <v>0</v>
      </c>
      <c r="G430" s="236">
        <f>'DTC US&amp;CA - P&amp;L'!G398</f>
        <v>0</v>
      </c>
      <c r="H430" s="236">
        <f>'DTC US&amp;CA - P&amp;L'!H398</f>
        <v>0</v>
      </c>
      <c r="I430" s="236">
        <f>'DTC US&amp;CA - P&amp;L'!I398</f>
        <v>0</v>
      </c>
      <c r="J430" s="236">
        <f>'DTC US&amp;CA - P&amp;L'!J398</f>
        <v>0</v>
      </c>
      <c r="K430" s="236">
        <f>'DTC US&amp;CA - P&amp;L'!K398</f>
        <v>0</v>
      </c>
      <c r="L430" s="236">
        <f>'DTC US&amp;CA - P&amp;L'!L398</f>
        <v>0</v>
      </c>
      <c r="M430" s="236">
        <f>'DTC US&amp;CA - P&amp;L'!M398</f>
        <v>0</v>
      </c>
      <c r="N430" s="236">
        <f>'DTC US&amp;CA - P&amp;L'!N398</f>
        <v>1</v>
      </c>
      <c r="O430" s="236">
        <f>'DTC US&amp;CA - P&amp;L'!O398</f>
        <v>0</v>
      </c>
      <c r="P430" s="236">
        <f>'DTC US&amp;CA - P&amp;L'!P398</f>
        <v>0</v>
      </c>
      <c r="Q430" s="236">
        <f>'DTC US&amp;CA - P&amp;L'!Q398</f>
        <v>0</v>
      </c>
      <c r="R430" s="236">
        <f>'DTC US&amp;CA - P&amp;L'!R398</f>
        <v>0</v>
      </c>
      <c r="S430" s="236">
        <f>'DTC US&amp;CA - P&amp;L'!S398</f>
        <v>0</v>
      </c>
      <c r="T430" s="236">
        <f>'DTC US&amp;CA - P&amp;L'!T398</f>
        <v>0</v>
      </c>
      <c r="U430" s="236">
        <f>'DTC US&amp;CA - P&amp;L'!U398</f>
        <v>0</v>
      </c>
      <c r="V430" s="236">
        <f>'DTC US&amp;CA - P&amp;L'!V398</f>
        <v>0</v>
      </c>
      <c r="W430" s="236">
        <f>'DTC US&amp;CA - P&amp;L'!W398</f>
        <v>0</v>
      </c>
      <c r="X430" s="236">
        <f>'DTC US&amp;CA - P&amp;L'!X398</f>
        <v>0</v>
      </c>
      <c r="Y430" s="236">
        <f>'DTC US&amp;CA - P&amp;L'!Y398</f>
        <v>0</v>
      </c>
      <c r="Z430" s="236">
        <f>'DTC US&amp;CA - P&amp;L'!Z398</f>
        <v>0</v>
      </c>
      <c r="AA430" s="236">
        <f>'DTC US&amp;CA - P&amp;L'!AA398</f>
        <v>0</v>
      </c>
      <c r="AB430" s="236">
        <f>'DTC US&amp;CA - P&amp;L'!AB398</f>
        <v>1</v>
      </c>
      <c r="AC430" s="236">
        <f>'DTC US&amp;CA - P&amp;L'!AC398</f>
        <v>0</v>
      </c>
      <c r="AD430" s="236">
        <f>'DTC US&amp;CA - P&amp;L'!AD398</f>
        <v>0</v>
      </c>
      <c r="AE430" s="236">
        <f>'DTC US&amp;CA - P&amp;L'!AE398</f>
        <v>0</v>
      </c>
      <c r="AF430" s="236">
        <f>'DTC US&amp;CA - P&amp;L'!AF398</f>
        <v>0</v>
      </c>
      <c r="AG430" s="275">
        <f t="shared" ref="AG430:AG443" si="115">SUM(B430:AF430)</f>
        <v>3</v>
      </c>
      <c r="AH430" s="276"/>
    </row>
    <row r="431" outlineLevel="1">
      <c r="A431" s="273" t="s">
        <v>443</v>
      </c>
      <c r="B431" s="236">
        <f>'DTC US&amp;CA - P&amp;L'!B399</f>
        <v>0</v>
      </c>
      <c r="C431" s="236">
        <f>'DTC US&amp;CA - P&amp;L'!C399</f>
        <v>1</v>
      </c>
      <c r="D431" s="236">
        <f>'DTC US&amp;CA - P&amp;L'!D399</f>
        <v>1</v>
      </c>
      <c r="E431" s="236">
        <f>'DTC US&amp;CA - P&amp;L'!E399</f>
        <v>0</v>
      </c>
      <c r="F431" s="236">
        <f>'DTC US&amp;CA - P&amp;L'!F399</f>
        <v>0</v>
      </c>
      <c r="G431" s="236">
        <f>'DTC US&amp;CA - P&amp;L'!G399</f>
        <v>5</v>
      </c>
      <c r="H431" s="236">
        <f>'DTC US&amp;CA - P&amp;L'!H399</f>
        <v>0</v>
      </c>
      <c r="I431" s="236">
        <f>'DTC US&amp;CA - P&amp;L'!I399</f>
        <v>1</v>
      </c>
      <c r="J431" s="236">
        <f>'DTC US&amp;CA - P&amp;L'!J399</f>
        <v>0</v>
      </c>
      <c r="K431" s="236">
        <f>'DTC US&amp;CA - P&amp;L'!K399</f>
        <v>0</v>
      </c>
      <c r="L431" s="236">
        <f>'DTC US&amp;CA - P&amp;L'!L399</f>
        <v>0</v>
      </c>
      <c r="M431" s="236">
        <f>'DTC US&amp;CA - P&amp;L'!M399</f>
        <v>0</v>
      </c>
      <c r="N431" s="236">
        <f>'DTC US&amp;CA - P&amp;L'!N399</f>
        <v>1</v>
      </c>
      <c r="O431" s="236">
        <f>'DTC US&amp;CA - P&amp;L'!O399</f>
        <v>1</v>
      </c>
      <c r="P431" s="236">
        <f>'DTC US&amp;CA - P&amp;L'!P399</f>
        <v>2</v>
      </c>
      <c r="Q431" s="236">
        <f>'DTC US&amp;CA - P&amp;L'!Q399</f>
        <v>1</v>
      </c>
      <c r="R431" s="236">
        <f>'DTC US&amp;CA - P&amp;L'!R399</f>
        <v>0</v>
      </c>
      <c r="S431" s="236">
        <f>'DTC US&amp;CA - P&amp;L'!S399</f>
        <v>0</v>
      </c>
      <c r="T431" s="236">
        <f>'DTC US&amp;CA - P&amp;L'!T399</f>
        <v>0</v>
      </c>
      <c r="U431" s="236">
        <f>'DTC US&amp;CA - P&amp;L'!U399</f>
        <v>2</v>
      </c>
      <c r="V431" s="236">
        <f>'DTC US&amp;CA - P&amp;L'!V399</f>
        <v>0</v>
      </c>
      <c r="W431" s="236">
        <f>'DTC US&amp;CA - P&amp;L'!W399</f>
        <v>0</v>
      </c>
      <c r="X431" s="236">
        <f>'DTC US&amp;CA - P&amp;L'!X399</f>
        <v>0</v>
      </c>
      <c r="Y431" s="236">
        <f>'DTC US&amp;CA - P&amp;L'!Y399</f>
        <v>0</v>
      </c>
      <c r="Z431" s="236">
        <f>'DTC US&amp;CA - P&amp;L'!Z399</f>
        <v>0</v>
      </c>
      <c r="AA431" s="236">
        <f>'DTC US&amp;CA - P&amp;L'!AA399</f>
        <v>0</v>
      </c>
      <c r="AB431" s="236">
        <f>'DTC US&amp;CA - P&amp;L'!AB399</f>
        <v>2</v>
      </c>
      <c r="AC431" s="236">
        <f>'DTC US&amp;CA - P&amp;L'!AC399</f>
        <v>1</v>
      </c>
      <c r="AD431" s="236">
        <f>'DTC US&amp;CA - P&amp;L'!AD399</f>
        <v>0</v>
      </c>
      <c r="AE431" s="236">
        <f>'DTC US&amp;CA - P&amp;L'!AE399</f>
        <v>1</v>
      </c>
      <c r="AF431" s="236">
        <f>'DTC US&amp;CA - P&amp;L'!AF399</f>
        <v>0</v>
      </c>
      <c r="AG431" s="275">
        <f t="shared" si="115"/>
        <v>19</v>
      </c>
      <c r="AH431" s="276"/>
    </row>
    <row r="432" outlineLevel="1">
      <c r="A432" s="273" t="s">
        <v>568</v>
      </c>
      <c r="B432" s="236">
        <f>'DTC US&amp;CA - P&amp;L'!B400</f>
        <v>0</v>
      </c>
      <c r="C432" s="236">
        <f>'DTC US&amp;CA - P&amp;L'!C400</f>
        <v>1</v>
      </c>
      <c r="D432" s="236">
        <f>'DTC US&amp;CA - P&amp;L'!D400</f>
        <v>0</v>
      </c>
      <c r="E432" s="236">
        <f>'DTC US&amp;CA - P&amp;L'!E400</f>
        <v>0</v>
      </c>
      <c r="F432" s="236">
        <f>'DTC US&amp;CA - P&amp;L'!F400</f>
        <v>0</v>
      </c>
      <c r="G432" s="236">
        <f>'DTC US&amp;CA - P&amp;L'!G400</f>
        <v>0</v>
      </c>
      <c r="H432" s="236">
        <f>'DTC US&amp;CA - P&amp;L'!H400</f>
        <v>0</v>
      </c>
      <c r="I432" s="236">
        <f>'DTC US&amp;CA - P&amp;L'!I400</f>
        <v>0</v>
      </c>
      <c r="J432" s="236">
        <f>'DTC US&amp;CA - P&amp;L'!J400</f>
        <v>0</v>
      </c>
      <c r="K432" s="236">
        <f>'DTC US&amp;CA - P&amp;L'!K400</f>
        <v>0</v>
      </c>
      <c r="L432" s="236">
        <f>'DTC US&amp;CA - P&amp;L'!L400</f>
        <v>0</v>
      </c>
      <c r="M432" s="236">
        <f>'DTC US&amp;CA - P&amp;L'!M400</f>
        <v>0</v>
      </c>
      <c r="N432" s="236">
        <f>'DTC US&amp;CA - P&amp;L'!N400</f>
        <v>0</v>
      </c>
      <c r="O432" s="236">
        <f>'DTC US&amp;CA - P&amp;L'!O400</f>
        <v>0</v>
      </c>
      <c r="P432" s="236">
        <f>'DTC US&amp;CA - P&amp;L'!P400</f>
        <v>0</v>
      </c>
      <c r="Q432" s="236">
        <f>'DTC US&amp;CA - P&amp;L'!Q400</f>
        <v>0</v>
      </c>
      <c r="R432" s="236">
        <f>'DTC US&amp;CA - P&amp;L'!R400</f>
        <v>0</v>
      </c>
      <c r="S432" s="236">
        <f>'DTC US&amp;CA - P&amp;L'!S400</f>
        <v>0</v>
      </c>
      <c r="T432" s="236">
        <f>'DTC US&amp;CA - P&amp;L'!T400</f>
        <v>0</v>
      </c>
      <c r="U432" s="236">
        <f>'DTC US&amp;CA - P&amp;L'!U400</f>
        <v>0</v>
      </c>
      <c r="V432" s="236">
        <f>'DTC US&amp;CA - P&amp;L'!V400</f>
        <v>0</v>
      </c>
      <c r="W432" s="236">
        <f>'DTC US&amp;CA - P&amp;L'!W400</f>
        <v>0</v>
      </c>
      <c r="X432" s="236">
        <f>'DTC US&amp;CA - P&amp;L'!X400</f>
        <v>0</v>
      </c>
      <c r="Y432" s="236">
        <f>'DTC US&amp;CA - P&amp;L'!Y400</f>
        <v>0</v>
      </c>
      <c r="Z432" s="236">
        <f>'DTC US&amp;CA - P&amp;L'!Z400</f>
        <v>0</v>
      </c>
      <c r="AA432" s="236">
        <f>'DTC US&amp;CA - P&amp;L'!AA400</f>
        <v>0</v>
      </c>
      <c r="AB432" s="236">
        <f>'DTC US&amp;CA - P&amp;L'!AB400</f>
        <v>0</v>
      </c>
      <c r="AC432" s="236">
        <f>'DTC US&amp;CA - P&amp;L'!AC400</f>
        <v>0</v>
      </c>
      <c r="AD432" s="236">
        <f>'DTC US&amp;CA - P&amp;L'!AD400</f>
        <v>0</v>
      </c>
      <c r="AE432" s="236">
        <f>'DTC US&amp;CA - P&amp;L'!AE400</f>
        <v>0</v>
      </c>
      <c r="AF432" s="236">
        <f>'DTC US&amp;CA - P&amp;L'!AF400</f>
        <v>0</v>
      </c>
      <c r="AG432" s="275">
        <f t="shared" si="115"/>
        <v>1</v>
      </c>
      <c r="AH432" s="276"/>
    </row>
    <row r="433" outlineLevel="1">
      <c r="A433" s="273" t="s">
        <v>569</v>
      </c>
      <c r="B433" s="236">
        <f>'DTC US&amp;CA - P&amp;L'!B401</f>
        <v>0</v>
      </c>
      <c r="C433" s="236">
        <f>'DTC US&amp;CA - P&amp;L'!C401</f>
        <v>0</v>
      </c>
      <c r="D433" s="236">
        <f>'DTC US&amp;CA - P&amp;L'!D401</f>
        <v>0</v>
      </c>
      <c r="E433" s="236">
        <f>'DTC US&amp;CA - P&amp;L'!E401</f>
        <v>0</v>
      </c>
      <c r="F433" s="236">
        <f>'DTC US&amp;CA - P&amp;L'!F401</f>
        <v>0</v>
      </c>
      <c r="G433" s="236">
        <f>'DTC US&amp;CA - P&amp;L'!G401</f>
        <v>0</v>
      </c>
      <c r="H433" s="236">
        <f>'DTC US&amp;CA - P&amp;L'!H401</f>
        <v>0</v>
      </c>
      <c r="I433" s="236">
        <f>'DTC US&amp;CA - P&amp;L'!I401</f>
        <v>0</v>
      </c>
      <c r="J433" s="236">
        <f>'DTC US&amp;CA - P&amp;L'!J401</f>
        <v>0</v>
      </c>
      <c r="K433" s="236">
        <f>'DTC US&amp;CA - P&amp;L'!K401</f>
        <v>0</v>
      </c>
      <c r="L433" s="236">
        <f>'DTC US&amp;CA - P&amp;L'!L401</f>
        <v>0</v>
      </c>
      <c r="M433" s="236">
        <f>'DTC US&amp;CA - P&amp;L'!M401</f>
        <v>0</v>
      </c>
      <c r="N433" s="236">
        <f>'DTC US&amp;CA - P&amp;L'!N401</f>
        <v>0</v>
      </c>
      <c r="O433" s="236">
        <f>'DTC US&amp;CA - P&amp;L'!O401</f>
        <v>0</v>
      </c>
      <c r="P433" s="236">
        <f>'DTC US&amp;CA - P&amp;L'!P401</f>
        <v>0</v>
      </c>
      <c r="Q433" s="236">
        <f>'DTC US&amp;CA - P&amp;L'!Q401</f>
        <v>0</v>
      </c>
      <c r="R433" s="236">
        <f>'DTC US&amp;CA - P&amp;L'!R401</f>
        <v>0</v>
      </c>
      <c r="S433" s="236">
        <f>'DTC US&amp;CA - P&amp;L'!S401</f>
        <v>0</v>
      </c>
      <c r="T433" s="236">
        <f>'DTC US&amp;CA - P&amp;L'!T401</f>
        <v>0</v>
      </c>
      <c r="U433" s="236">
        <f>'DTC US&amp;CA - P&amp;L'!U401</f>
        <v>1</v>
      </c>
      <c r="V433" s="236">
        <f>'DTC US&amp;CA - P&amp;L'!V401</f>
        <v>0</v>
      </c>
      <c r="W433" s="236">
        <f>'DTC US&amp;CA - P&amp;L'!W401</f>
        <v>0</v>
      </c>
      <c r="X433" s="236">
        <f>'DTC US&amp;CA - P&amp;L'!X401</f>
        <v>0</v>
      </c>
      <c r="Y433" s="236">
        <f>'DTC US&amp;CA - P&amp;L'!Y401</f>
        <v>0</v>
      </c>
      <c r="Z433" s="236">
        <f>'DTC US&amp;CA - P&amp;L'!Z401</f>
        <v>0</v>
      </c>
      <c r="AA433" s="236">
        <f>'DTC US&amp;CA - P&amp;L'!AA401</f>
        <v>0</v>
      </c>
      <c r="AB433" s="236">
        <f>'DTC US&amp;CA - P&amp;L'!AB401</f>
        <v>0</v>
      </c>
      <c r="AC433" s="236">
        <f>'DTC US&amp;CA - P&amp;L'!AC401</f>
        <v>0</v>
      </c>
      <c r="AD433" s="236">
        <f>'DTC US&amp;CA - P&amp;L'!AD401</f>
        <v>0</v>
      </c>
      <c r="AE433" s="236">
        <f>'DTC US&amp;CA - P&amp;L'!AE401</f>
        <v>0</v>
      </c>
      <c r="AF433" s="236">
        <f>'DTC US&amp;CA - P&amp;L'!AF401</f>
        <v>0</v>
      </c>
      <c r="AG433" s="275">
        <f t="shared" si="115"/>
        <v>1</v>
      </c>
      <c r="AH433" s="276"/>
    </row>
    <row r="434" outlineLevel="1">
      <c r="A434" s="273" t="s">
        <v>570</v>
      </c>
      <c r="B434" s="236">
        <f>'DTC US&amp;CA - P&amp;L'!B402</f>
        <v>0</v>
      </c>
      <c r="C434" s="236">
        <f>'DTC US&amp;CA - P&amp;L'!C402</f>
        <v>0</v>
      </c>
      <c r="D434" s="236">
        <f>'DTC US&amp;CA - P&amp;L'!D402</f>
        <v>0</v>
      </c>
      <c r="E434" s="236">
        <f>'DTC US&amp;CA - P&amp;L'!E402</f>
        <v>0</v>
      </c>
      <c r="F434" s="236">
        <f>'DTC US&amp;CA - P&amp;L'!F402</f>
        <v>0</v>
      </c>
      <c r="G434" s="236">
        <f>'DTC US&amp;CA - P&amp;L'!G402</f>
        <v>0</v>
      </c>
      <c r="H434" s="236">
        <f>'DTC US&amp;CA - P&amp;L'!H402</f>
        <v>0</v>
      </c>
      <c r="I434" s="236">
        <f>'DTC US&amp;CA - P&amp;L'!I402</f>
        <v>0</v>
      </c>
      <c r="J434" s="236">
        <f>'DTC US&amp;CA - P&amp;L'!J402</f>
        <v>0</v>
      </c>
      <c r="K434" s="236">
        <f>'DTC US&amp;CA - P&amp;L'!K402</f>
        <v>0</v>
      </c>
      <c r="L434" s="236">
        <f>'DTC US&amp;CA - P&amp;L'!L402</f>
        <v>0</v>
      </c>
      <c r="M434" s="236">
        <f>'DTC US&amp;CA - P&amp;L'!M402</f>
        <v>0</v>
      </c>
      <c r="N434" s="236">
        <f>'DTC US&amp;CA - P&amp;L'!N402</f>
        <v>0</v>
      </c>
      <c r="O434" s="236">
        <f>'DTC US&amp;CA - P&amp;L'!O402</f>
        <v>0</v>
      </c>
      <c r="P434" s="236">
        <f>'DTC US&amp;CA - P&amp;L'!P402</f>
        <v>0</v>
      </c>
      <c r="Q434" s="236">
        <f>'DTC US&amp;CA - P&amp;L'!Q402</f>
        <v>0</v>
      </c>
      <c r="R434" s="236">
        <f>'DTC US&amp;CA - P&amp;L'!R402</f>
        <v>0</v>
      </c>
      <c r="S434" s="236">
        <f>'DTC US&amp;CA - P&amp;L'!S402</f>
        <v>0</v>
      </c>
      <c r="T434" s="236">
        <f>'DTC US&amp;CA - P&amp;L'!T402</f>
        <v>0</v>
      </c>
      <c r="U434" s="236">
        <f>'DTC US&amp;CA - P&amp;L'!U402</f>
        <v>0</v>
      </c>
      <c r="V434" s="236">
        <f>'DTC US&amp;CA - P&amp;L'!V402</f>
        <v>0</v>
      </c>
      <c r="W434" s="236">
        <f>'DTC US&amp;CA - P&amp;L'!W402</f>
        <v>0</v>
      </c>
      <c r="X434" s="236">
        <f>'DTC US&amp;CA - P&amp;L'!X402</f>
        <v>0</v>
      </c>
      <c r="Y434" s="236">
        <f>'DTC US&amp;CA - P&amp;L'!Y402</f>
        <v>0</v>
      </c>
      <c r="Z434" s="236">
        <f>'DTC US&amp;CA - P&amp;L'!Z402</f>
        <v>0</v>
      </c>
      <c r="AA434" s="236">
        <f>'DTC US&amp;CA - P&amp;L'!AA402</f>
        <v>0</v>
      </c>
      <c r="AB434" s="236">
        <f>'DTC US&amp;CA - P&amp;L'!AB402</f>
        <v>0</v>
      </c>
      <c r="AC434" s="236">
        <f>'DTC US&amp;CA - P&amp;L'!AC402</f>
        <v>0</v>
      </c>
      <c r="AD434" s="236">
        <f>'DTC US&amp;CA - P&amp;L'!AD402</f>
        <v>0</v>
      </c>
      <c r="AE434" s="236">
        <f>'DTC US&amp;CA - P&amp;L'!AE402</f>
        <v>0</v>
      </c>
      <c r="AF434" s="236">
        <f>'DTC US&amp;CA - P&amp;L'!AF402</f>
        <v>0</v>
      </c>
      <c r="AG434" s="275">
        <f t="shared" si="115"/>
        <v>0</v>
      </c>
      <c r="AH434" s="276"/>
    </row>
    <row r="435" outlineLevel="1">
      <c r="A435" s="273" t="s">
        <v>571</v>
      </c>
      <c r="B435" s="236">
        <f>'DTC US&amp;CA - P&amp;L'!B403</f>
        <v>0</v>
      </c>
      <c r="C435" s="236">
        <f>'DTC US&amp;CA - P&amp;L'!C403</f>
        <v>0</v>
      </c>
      <c r="D435" s="236">
        <f>'DTC US&amp;CA - P&amp;L'!D403</f>
        <v>0</v>
      </c>
      <c r="E435" s="236">
        <f>'DTC US&amp;CA - P&amp;L'!E403</f>
        <v>0</v>
      </c>
      <c r="F435" s="236">
        <f>'DTC US&amp;CA - P&amp;L'!F403</f>
        <v>0</v>
      </c>
      <c r="G435" s="236">
        <f>'DTC US&amp;CA - P&amp;L'!G403</f>
        <v>0</v>
      </c>
      <c r="H435" s="236">
        <f>'DTC US&amp;CA - P&amp;L'!H403</f>
        <v>0</v>
      </c>
      <c r="I435" s="236">
        <f>'DTC US&amp;CA - P&amp;L'!I403</f>
        <v>0</v>
      </c>
      <c r="J435" s="236">
        <f>'DTC US&amp;CA - P&amp;L'!J403</f>
        <v>0</v>
      </c>
      <c r="K435" s="236">
        <f>'DTC US&amp;CA - P&amp;L'!K403</f>
        <v>0</v>
      </c>
      <c r="L435" s="236">
        <f>'DTC US&amp;CA - P&amp;L'!L403</f>
        <v>0</v>
      </c>
      <c r="M435" s="236">
        <f>'DTC US&amp;CA - P&amp;L'!M403</f>
        <v>0</v>
      </c>
      <c r="N435" s="236">
        <f>'DTC US&amp;CA - P&amp;L'!N403</f>
        <v>0</v>
      </c>
      <c r="O435" s="236">
        <f>'DTC US&amp;CA - P&amp;L'!O403</f>
        <v>0</v>
      </c>
      <c r="P435" s="236">
        <f>'DTC US&amp;CA - P&amp;L'!P403</f>
        <v>0</v>
      </c>
      <c r="Q435" s="236">
        <f>'DTC US&amp;CA - P&amp;L'!Q403</f>
        <v>0</v>
      </c>
      <c r="R435" s="236">
        <f>'DTC US&amp;CA - P&amp;L'!R403</f>
        <v>0</v>
      </c>
      <c r="S435" s="236">
        <f>'DTC US&amp;CA - P&amp;L'!S403</f>
        <v>0</v>
      </c>
      <c r="T435" s="236">
        <f>'DTC US&amp;CA - P&amp;L'!T403</f>
        <v>0</v>
      </c>
      <c r="U435" s="236">
        <f>'DTC US&amp;CA - P&amp;L'!U403</f>
        <v>0</v>
      </c>
      <c r="V435" s="236">
        <f>'DTC US&amp;CA - P&amp;L'!V403</f>
        <v>0</v>
      </c>
      <c r="W435" s="236">
        <f>'DTC US&amp;CA - P&amp;L'!W403</f>
        <v>0</v>
      </c>
      <c r="X435" s="236">
        <f>'DTC US&amp;CA - P&amp;L'!X403</f>
        <v>0</v>
      </c>
      <c r="Y435" s="236">
        <f>'DTC US&amp;CA - P&amp;L'!Y403</f>
        <v>0</v>
      </c>
      <c r="Z435" s="236">
        <f>'DTC US&amp;CA - P&amp;L'!Z403</f>
        <v>0</v>
      </c>
      <c r="AA435" s="236">
        <f>'DTC US&amp;CA - P&amp;L'!AA403</f>
        <v>0</v>
      </c>
      <c r="AB435" s="236">
        <f>'DTC US&amp;CA - P&amp;L'!AB403</f>
        <v>0</v>
      </c>
      <c r="AC435" s="236">
        <f>'DTC US&amp;CA - P&amp;L'!AC403</f>
        <v>0</v>
      </c>
      <c r="AD435" s="236">
        <f>'DTC US&amp;CA - P&amp;L'!AD403</f>
        <v>0</v>
      </c>
      <c r="AE435" s="236">
        <f>'DTC US&amp;CA - P&amp;L'!AE403</f>
        <v>0</v>
      </c>
      <c r="AF435" s="236">
        <f>'DTC US&amp;CA - P&amp;L'!AF403</f>
        <v>0</v>
      </c>
      <c r="AG435" s="275">
        <f t="shared" si="115"/>
        <v>0</v>
      </c>
      <c r="AH435" s="276"/>
    </row>
    <row r="436" outlineLevel="1">
      <c r="A436" s="273" t="s">
        <v>572</v>
      </c>
      <c r="B436" s="236">
        <f>'DTC US&amp;CA - P&amp;L'!B404</f>
        <v>0</v>
      </c>
      <c r="C436" s="236">
        <f>'DTC US&amp;CA - P&amp;L'!C404</f>
        <v>1</v>
      </c>
      <c r="D436" s="236">
        <f>'DTC US&amp;CA - P&amp;L'!D404</f>
        <v>0</v>
      </c>
      <c r="E436" s="236">
        <f>'DTC US&amp;CA - P&amp;L'!E404</f>
        <v>0</v>
      </c>
      <c r="F436" s="236">
        <f>'DTC US&amp;CA - P&amp;L'!F404</f>
        <v>0</v>
      </c>
      <c r="G436" s="236">
        <f>'DTC US&amp;CA - P&amp;L'!G404</f>
        <v>2</v>
      </c>
      <c r="H436" s="236">
        <f>'DTC US&amp;CA - P&amp;L'!H404</f>
        <v>0</v>
      </c>
      <c r="I436" s="236">
        <f>'DTC US&amp;CA - P&amp;L'!I404</f>
        <v>1</v>
      </c>
      <c r="J436" s="236">
        <f>'DTC US&amp;CA - P&amp;L'!J404</f>
        <v>0</v>
      </c>
      <c r="K436" s="236">
        <f>'DTC US&amp;CA - P&amp;L'!K404</f>
        <v>0</v>
      </c>
      <c r="L436" s="236">
        <f>'DTC US&amp;CA - P&amp;L'!L404</f>
        <v>0</v>
      </c>
      <c r="M436" s="236">
        <f>'DTC US&amp;CA - P&amp;L'!M404</f>
        <v>0</v>
      </c>
      <c r="N436" s="236">
        <f>'DTC US&amp;CA - P&amp;L'!N404</f>
        <v>0</v>
      </c>
      <c r="O436" s="236">
        <f>'DTC US&amp;CA - P&amp;L'!O404</f>
        <v>1</v>
      </c>
      <c r="P436" s="236">
        <f>'DTC US&amp;CA - P&amp;L'!P404</f>
        <v>0</v>
      </c>
      <c r="Q436" s="236">
        <f>'DTC US&amp;CA - P&amp;L'!Q404</f>
        <v>0</v>
      </c>
      <c r="R436" s="236">
        <f>'DTC US&amp;CA - P&amp;L'!R404</f>
        <v>0</v>
      </c>
      <c r="S436" s="236">
        <f>'DTC US&amp;CA - P&amp;L'!S404</f>
        <v>0</v>
      </c>
      <c r="T436" s="236">
        <f>'DTC US&amp;CA - P&amp;L'!T404</f>
        <v>0</v>
      </c>
      <c r="U436" s="236">
        <f>'DTC US&amp;CA - P&amp;L'!U404</f>
        <v>0</v>
      </c>
      <c r="V436" s="236">
        <f>'DTC US&amp;CA - P&amp;L'!V404</f>
        <v>1</v>
      </c>
      <c r="W436" s="236">
        <f>'DTC US&amp;CA - P&amp;L'!W404</f>
        <v>0</v>
      </c>
      <c r="X436" s="236">
        <f>'DTC US&amp;CA - P&amp;L'!X404</f>
        <v>0</v>
      </c>
      <c r="Y436" s="236">
        <f>'DTC US&amp;CA - P&amp;L'!Y404</f>
        <v>0</v>
      </c>
      <c r="Z436" s="236">
        <f>'DTC US&amp;CA - P&amp;L'!Z404</f>
        <v>0</v>
      </c>
      <c r="AA436" s="236">
        <f>'DTC US&amp;CA - P&amp;L'!AA404</f>
        <v>0</v>
      </c>
      <c r="AB436" s="236">
        <f>'DTC US&amp;CA - P&amp;L'!AB404</f>
        <v>0</v>
      </c>
      <c r="AC436" s="236">
        <f>'DTC US&amp;CA - P&amp;L'!AC404</f>
        <v>0</v>
      </c>
      <c r="AD436" s="236">
        <f>'DTC US&amp;CA - P&amp;L'!AD404</f>
        <v>0</v>
      </c>
      <c r="AE436" s="236">
        <f>'DTC US&amp;CA - P&amp;L'!AE404</f>
        <v>0</v>
      </c>
      <c r="AF436" s="236">
        <f>'DTC US&amp;CA - P&amp;L'!AF404</f>
        <v>0</v>
      </c>
      <c r="AG436" s="275">
        <f t="shared" si="115"/>
        <v>6</v>
      </c>
      <c r="AH436" s="276"/>
    </row>
    <row r="437" outlineLevel="1">
      <c r="A437" s="273" t="s">
        <v>573</v>
      </c>
      <c r="B437" s="236">
        <f>'DTC US&amp;CA - P&amp;L'!B405</f>
        <v>0</v>
      </c>
      <c r="C437" s="236">
        <f>'DTC US&amp;CA - P&amp;L'!C405</f>
        <v>0</v>
      </c>
      <c r="D437" s="236">
        <f>'DTC US&amp;CA - P&amp;L'!D405</f>
        <v>0</v>
      </c>
      <c r="E437" s="236">
        <f>'DTC US&amp;CA - P&amp;L'!E405</f>
        <v>0</v>
      </c>
      <c r="F437" s="236">
        <f>'DTC US&amp;CA - P&amp;L'!F405</f>
        <v>0</v>
      </c>
      <c r="G437" s="236">
        <f>'DTC US&amp;CA - P&amp;L'!G405</f>
        <v>0</v>
      </c>
      <c r="H437" s="236">
        <f>'DTC US&amp;CA - P&amp;L'!H405</f>
        <v>1</v>
      </c>
      <c r="I437" s="236">
        <f>'DTC US&amp;CA - P&amp;L'!I405</f>
        <v>0</v>
      </c>
      <c r="J437" s="236">
        <f>'DTC US&amp;CA - P&amp;L'!J405</f>
        <v>0</v>
      </c>
      <c r="K437" s="236">
        <f>'DTC US&amp;CA - P&amp;L'!K405</f>
        <v>0</v>
      </c>
      <c r="L437" s="236">
        <f>'DTC US&amp;CA - P&amp;L'!L405</f>
        <v>0</v>
      </c>
      <c r="M437" s="236">
        <f>'DTC US&amp;CA - P&amp;L'!M405</f>
        <v>0</v>
      </c>
      <c r="N437" s="236">
        <f>'DTC US&amp;CA - P&amp;L'!N405</f>
        <v>0</v>
      </c>
      <c r="O437" s="236">
        <f>'DTC US&amp;CA - P&amp;L'!O405</f>
        <v>0</v>
      </c>
      <c r="P437" s="236">
        <f>'DTC US&amp;CA - P&amp;L'!P405</f>
        <v>0</v>
      </c>
      <c r="Q437" s="236">
        <f>'DTC US&amp;CA - P&amp;L'!Q405</f>
        <v>0</v>
      </c>
      <c r="R437" s="236">
        <f>'DTC US&amp;CA - P&amp;L'!R405</f>
        <v>0</v>
      </c>
      <c r="S437" s="236">
        <f>'DTC US&amp;CA - P&amp;L'!S405</f>
        <v>0</v>
      </c>
      <c r="T437" s="236">
        <f>'DTC US&amp;CA - P&amp;L'!T405</f>
        <v>0</v>
      </c>
      <c r="U437" s="236">
        <f>'DTC US&amp;CA - P&amp;L'!U405</f>
        <v>1</v>
      </c>
      <c r="V437" s="236">
        <f>'DTC US&amp;CA - P&amp;L'!V405</f>
        <v>0</v>
      </c>
      <c r="W437" s="236">
        <f>'DTC US&amp;CA - P&amp;L'!W405</f>
        <v>0</v>
      </c>
      <c r="X437" s="236">
        <f>'DTC US&amp;CA - P&amp;L'!X405</f>
        <v>0</v>
      </c>
      <c r="Y437" s="236">
        <f>'DTC US&amp;CA - P&amp;L'!Y405</f>
        <v>0</v>
      </c>
      <c r="Z437" s="236">
        <f>'DTC US&amp;CA - P&amp;L'!Z405</f>
        <v>0</v>
      </c>
      <c r="AA437" s="236">
        <f>'DTC US&amp;CA - P&amp;L'!AA405</f>
        <v>0</v>
      </c>
      <c r="AB437" s="236">
        <f>'DTC US&amp;CA - P&amp;L'!AB405</f>
        <v>0</v>
      </c>
      <c r="AC437" s="236">
        <f>'DTC US&amp;CA - P&amp;L'!AC405</f>
        <v>0</v>
      </c>
      <c r="AD437" s="236">
        <f>'DTC US&amp;CA - P&amp;L'!AD405</f>
        <v>0</v>
      </c>
      <c r="AE437" s="236">
        <f>'DTC US&amp;CA - P&amp;L'!AE405</f>
        <v>0</v>
      </c>
      <c r="AF437" s="236">
        <f>'DTC US&amp;CA - P&amp;L'!AF405</f>
        <v>0</v>
      </c>
      <c r="AG437" s="275">
        <f t="shared" si="115"/>
        <v>2</v>
      </c>
      <c r="AH437" s="276"/>
    </row>
    <row r="438" outlineLevel="1">
      <c r="A438" s="287" t="s">
        <v>574</v>
      </c>
      <c r="B438" s="236">
        <f>'DTC US&amp;CA - P&amp;L'!B406</f>
        <v>0</v>
      </c>
      <c r="C438" s="236">
        <f>'DTC US&amp;CA - P&amp;L'!C406</f>
        <v>0</v>
      </c>
      <c r="D438" s="236">
        <f>'DTC US&amp;CA - P&amp;L'!D406</f>
        <v>0</v>
      </c>
      <c r="E438" s="236">
        <f>'DTC US&amp;CA - P&amp;L'!E406</f>
        <v>0</v>
      </c>
      <c r="F438" s="236">
        <f>'DTC US&amp;CA - P&amp;L'!F406</f>
        <v>0</v>
      </c>
      <c r="G438" s="236">
        <f>'DTC US&amp;CA - P&amp;L'!G406</f>
        <v>0</v>
      </c>
      <c r="H438" s="236">
        <f>'DTC US&amp;CA - P&amp;L'!H406</f>
        <v>0</v>
      </c>
      <c r="I438" s="236">
        <f>'DTC US&amp;CA - P&amp;L'!I406</f>
        <v>0</v>
      </c>
      <c r="J438" s="236">
        <f>'DTC US&amp;CA - P&amp;L'!J406</f>
        <v>0</v>
      </c>
      <c r="K438" s="236">
        <f>'DTC US&amp;CA - P&amp;L'!K406</f>
        <v>0</v>
      </c>
      <c r="L438" s="236">
        <f>'DTC US&amp;CA - P&amp;L'!L406</f>
        <v>0</v>
      </c>
      <c r="M438" s="236">
        <f>'DTC US&amp;CA - P&amp;L'!M406</f>
        <v>0</v>
      </c>
      <c r="N438" s="236">
        <f>'DTC US&amp;CA - P&amp;L'!N406</f>
        <v>0</v>
      </c>
      <c r="O438" s="236">
        <f>'DTC US&amp;CA - P&amp;L'!O406</f>
        <v>0</v>
      </c>
      <c r="P438" s="236">
        <f>'DTC US&amp;CA - P&amp;L'!P406</f>
        <v>0</v>
      </c>
      <c r="Q438" s="236">
        <f>'DTC US&amp;CA - P&amp;L'!Q406</f>
        <v>0</v>
      </c>
      <c r="R438" s="236">
        <f>'DTC US&amp;CA - P&amp;L'!R406</f>
        <v>0</v>
      </c>
      <c r="S438" s="236">
        <f>'DTC US&amp;CA - P&amp;L'!S406</f>
        <v>0</v>
      </c>
      <c r="T438" s="236">
        <f>'DTC US&amp;CA - P&amp;L'!T406</f>
        <v>0</v>
      </c>
      <c r="U438" s="236">
        <f>'DTC US&amp;CA - P&amp;L'!U406</f>
        <v>0</v>
      </c>
      <c r="V438" s="236">
        <f>'DTC US&amp;CA - P&amp;L'!V406</f>
        <v>0</v>
      </c>
      <c r="W438" s="236">
        <f>'DTC US&amp;CA - P&amp;L'!W406</f>
        <v>0</v>
      </c>
      <c r="X438" s="236">
        <f>'DTC US&amp;CA - P&amp;L'!X406</f>
        <v>0</v>
      </c>
      <c r="Y438" s="236">
        <f>'DTC US&amp;CA - P&amp;L'!Y406</f>
        <v>0</v>
      </c>
      <c r="Z438" s="236">
        <f>'DTC US&amp;CA - P&amp;L'!Z406</f>
        <v>0</v>
      </c>
      <c r="AA438" s="236">
        <f>'DTC US&amp;CA - P&amp;L'!AA406</f>
        <v>0</v>
      </c>
      <c r="AB438" s="236">
        <f>'DTC US&amp;CA - P&amp;L'!AB406</f>
        <v>0</v>
      </c>
      <c r="AC438" s="236">
        <f>'DTC US&amp;CA - P&amp;L'!AC406</f>
        <v>0</v>
      </c>
      <c r="AD438" s="236">
        <f>'DTC US&amp;CA - P&amp;L'!AD406</f>
        <v>0</v>
      </c>
      <c r="AE438" s="236">
        <f>'DTC US&amp;CA - P&amp;L'!AE406</f>
        <v>0</v>
      </c>
      <c r="AF438" s="236">
        <f>'DTC US&amp;CA - P&amp;L'!AF406</f>
        <v>0</v>
      </c>
      <c r="AG438" s="275">
        <f t="shared" si="115"/>
        <v>0</v>
      </c>
      <c r="AH438" s="276"/>
    </row>
    <row r="439" outlineLevel="1">
      <c r="A439" s="287" t="s">
        <v>575</v>
      </c>
      <c r="B439" s="236">
        <f>'DTC US&amp;CA - P&amp;L'!B407</f>
        <v>0</v>
      </c>
      <c r="C439" s="236">
        <f>'DTC US&amp;CA - P&amp;L'!C407</f>
        <v>0</v>
      </c>
      <c r="D439" s="236">
        <f>'DTC US&amp;CA - P&amp;L'!D407</f>
        <v>0</v>
      </c>
      <c r="E439" s="236">
        <f>'DTC US&amp;CA - P&amp;L'!E407</f>
        <v>0</v>
      </c>
      <c r="F439" s="236">
        <f>'DTC US&amp;CA - P&amp;L'!F407</f>
        <v>0</v>
      </c>
      <c r="G439" s="236">
        <f>'DTC US&amp;CA - P&amp;L'!G407</f>
        <v>0</v>
      </c>
      <c r="H439" s="236">
        <f>'DTC US&amp;CA - P&amp;L'!H407</f>
        <v>0</v>
      </c>
      <c r="I439" s="236">
        <f>'DTC US&amp;CA - P&amp;L'!I407</f>
        <v>0</v>
      </c>
      <c r="J439" s="236">
        <f>'DTC US&amp;CA - P&amp;L'!J407</f>
        <v>0</v>
      </c>
      <c r="K439" s="236">
        <f>'DTC US&amp;CA - P&amp;L'!K407</f>
        <v>0</v>
      </c>
      <c r="L439" s="236">
        <f>'DTC US&amp;CA - P&amp;L'!L407</f>
        <v>0</v>
      </c>
      <c r="M439" s="236">
        <f>'DTC US&amp;CA - P&amp;L'!M407</f>
        <v>0</v>
      </c>
      <c r="N439" s="236">
        <f>'DTC US&amp;CA - P&amp;L'!N407</f>
        <v>0</v>
      </c>
      <c r="O439" s="236">
        <f>'DTC US&amp;CA - P&amp;L'!O407</f>
        <v>0</v>
      </c>
      <c r="P439" s="236">
        <f>'DTC US&amp;CA - P&amp;L'!P407</f>
        <v>0</v>
      </c>
      <c r="Q439" s="236">
        <f>'DTC US&amp;CA - P&amp;L'!Q407</f>
        <v>0</v>
      </c>
      <c r="R439" s="236">
        <f>'DTC US&amp;CA - P&amp;L'!R407</f>
        <v>0</v>
      </c>
      <c r="S439" s="236">
        <f>'DTC US&amp;CA - P&amp;L'!S407</f>
        <v>0</v>
      </c>
      <c r="T439" s="236">
        <f>'DTC US&amp;CA - P&amp;L'!T407</f>
        <v>0</v>
      </c>
      <c r="U439" s="236">
        <f>'DTC US&amp;CA - P&amp;L'!U407</f>
        <v>0</v>
      </c>
      <c r="V439" s="236">
        <f>'DTC US&amp;CA - P&amp;L'!V407</f>
        <v>0</v>
      </c>
      <c r="W439" s="236">
        <f>'DTC US&amp;CA - P&amp;L'!W407</f>
        <v>0</v>
      </c>
      <c r="X439" s="236">
        <f>'DTC US&amp;CA - P&amp;L'!X407</f>
        <v>0</v>
      </c>
      <c r="Y439" s="236">
        <f>'DTC US&amp;CA - P&amp;L'!Y407</f>
        <v>0</v>
      </c>
      <c r="Z439" s="236">
        <f>'DTC US&amp;CA - P&amp;L'!Z407</f>
        <v>0</v>
      </c>
      <c r="AA439" s="236">
        <f>'DTC US&amp;CA - P&amp;L'!AA407</f>
        <v>0</v>
      </c>
      <c r="AB439" s="236">
        <f>'DTC US&amp;CA - P&amp;L'!AB407</f>
        <v>0</v>
      </c>
      <c r="AC439" s="236">
        <f>'DTC US&amp;CA - P&amp;L'!AC407</f>
        <v>1</v>
      </c>
      <c r="AD439" s="236">
        <f>'DTC US&amp;CA - P&amp;L'!AD407</f>
        <v>0</v>
      </c>
      <c r="AE439" s="236">
        <f>'DTC US&amp;CA - P&amp;L'!AE407</f>
        <v>0</v>
      </c>
      <c r="AF439" s="236">
        <f>'DTC US&amp;CA - P&amp;L'!AF407</f>
        <v>0</v>
      </c>
      <c r="AG439" s="275">
        <f t="shared" si="115"/>
        <v>1</v>
      </c>
      <c r="AH439" s="276"/>
    </row>
    <row r="440" outlineLevel="1">
      <c r="A440" s="273" t="s">
        <v>576</v>
      </c>
      <c r="B440" s="236">
        <f>'DTC US&amp;CA - P&amp;L'!B408</f>
        <v>0</v>
      </c>
      <c r="C440" s="236">
        <f>'DTC US&amp;CA - P&amp;L'!C408</f>
        <v>1</v>
      </c>
      <c r="D440" s="236">
        <f>'DTC US&amp;CA - P&amp;L'!D408</f>
        <v>1</v>
      </c>
      <c r="E440" s="236">
        <f>'DTC US&amp;CA - P&amp;L'!E408</f>
        <v>0</v>
      </c>
      <c r="F440" s="236">
        <f>'DTC US&amp;CA - P&amp;L'!F408</f>
        <v>0</v>
      </c>
      <c r="G440" s="236">
        <f>'DTC US&amp;CA - P&amp;L'!G408</f>
        <v>8</v>
      </c>
      <c r="H440" s="236">
        <f>'DTC US&amp;CA - P&amp;L'!H408</f>
        <v>0</v>
      </c>
      <c r="I440" s="236">
        <f>'DTC US&amp;CA - P&amp;L'!I408</f>
        <v>3</v>
      </c>
      <c r="J440" s="236">
        <f>'DTC US&amp;CA - P&amp;L'!J408</f>
        <v>0</v>
      </c>
      <c r="K440" s="236">
        <f>'DTC US&amp;CA - P&amp;L'!K408</f>
        <v>0</v>
      </c>
      <c r="L440" s="236">
        <f>'DTC US&amp;CA - P&amp;L'!L408</f>
        <v>0</v>
      </c>
      <c r="M440" s="236">
        <f>'DTC US&amp;CA - P&amp;L'!M408</f>
        <v>0</v>
      </c>
      <c r="N440" s="236">
        <f>'DTC US&amp;CA - P&amp;L'!N408</f>
        <v>1</v>
      </c>
      <c r="O440" s="236">
        <f>'DTC US&amp;CA - P&amp;L'!O408</f>
        <v>1</v>
      </c>
      <c r="P440" s="236">
        <f>'DTC US&amp;CA - P&amp;L'!P408</f>
        <v>2</v>
      </c>
      <c r="Q440" s="236">
        <f>'DTC US&amp;CA - P&amp;L'!Q408</f>
        <v>1</v>
      </c>
      <c r="R440" s="236">
        <f>'DTC US&amp;CA - P&amp;L'!R408</f>
        <v>0</v>
      </c>
      <c r="S440" s="236">
        <f>'DTC US&amp;CA - P&amp;L'!S408</f>
        <v>0</v>
      </c>
      <c r="T440" s="236">
        <f>'DTC US&amp;CA - P&amp;L'!T408</f>
        <v>0</v>
      </c>
      <c r="U440" s="236">
        <f>'DTC US&amp;CA - P&amp;L'!U408</f>
        <v>6</v>
      </c>
      <c r="V440" s="236">
        <f>'DTC US&amp;CA - P&amp;L'!V408</f>
        <v>1</v>
      </c>
      <c r="W440" s="236">
        <f>'DTC US&amp;CA - P&amp;L'!W408</f>
        <v>1</v>
      </c>
      <c r="X440" s="236">
        <f>'DTC US&amp;CA - P&amp;L'!X408</f>
        <v>1</v>
      </c>
      <c r="Y440" s="236">
        <f>'DTC US&amp;CA - P&amp;L'!Y408</f>
        <v>0</v>
      </c>
      <c r="Z440" s="236">
        <f>'DTC US&amp;CA - P&amp;L'!Z408</f>
        <v>0</v>
      </c>
      <c r="AA440" s="236">
        <f>'DTC US&amp;CA - P&amp;L'!AA408</f>
        <v>0</v>
      </c>
      <c r="AB440" s="236">
        <f>'DTC US&amp;CA - P&amp;L'!AB408</f>
        <v>3</v>
      </c>
      <c r="AC440" s="236">
        <f>'DTC US&amp;CA - P&amp;L'!AC408</f>
        <v>1</v>
      </c>
      <c r="AD440" s="236">
        <f>'DTC US&amp;CA - P&amp;L'!AD408</f>
        <v>0</v>
      </c>
      <c r="AE440" s="236">
        <f>'DTC US&amp;CA - P&amp;L'!AE408</f>
        <v>2</v>
      </c>
      <c r="AF440" s="236">
        <f>'DTC US&amp;CA - P&amp;L'!AF408</f>
        <v>0</v>
      </c>
      <c r="AG440" s="275">
        <f t="shared" si="115"/>
        <v>33</v>
      </c>
      <c r="AH440" s="276"/>
    </row>
    <row r="441" outlineLevel="1">
      <c r="A441" s="273" t="s">
        <v>338</v>
      </c>
      <c r="B441" s="236">
        <f>'DTC US&amp;CA - P&amp;L'!B409</f>
        <v>0</v>
      </c>
      <c r="C441" s="236">
        <f>'DTC US&amp;CA - P&amp;L'!C409</f>
        <v>0</v>
      </c>
      <c r="D441" s="236">
        <f>'DTC US&amp;CA - P&amp;L'!D409</f>
        <v>0</v>
      </c>
      <c r="E441" s="236">
        <f>'DTC US&amp;CA - P&amp;L'!E409</f>
        <v>0</v>
      </c>
      <c r="F441" s="236">
        <f>'DTC US&amp;CA - P&amp;L'!F409</f>
        <v>0</v>
      </c>
      <c r="G441" s="236">
        <f>'DTC US&amp;CA - P&amp;L'!G409</f>
        <v>0</v>
      </c>
      <c r="H441" s="236">
        <f>'DTC US&amp;CA - P&amp;L'!H409</f>
        <v>1</v>
      </c>
      <c r="I441" s="236">
        <f>'DTC US&amp;CA - P&amp;L'!I409</f>
        <v>0</v>
      </c>
      <c r="J441" s="236">
        <f>'DTC US&amp;CA - P&amp;L'!J409</f>
        <v>0</v>
      </c>
      <c r="K441" s="236">
        <f>'DTC US&amp;CA - P&amp;L'!K409</f>
        <v>0</v>
      </c>
      <c r="L441" s="236">
        <f>'DTC US&amp;CA - P&amp;L'!L409</f>
        <v>0</v>
      </c>
      <c r="M441" s="236">
        <f>'DTC US&amp;CA - P&amp;L'!M409</f>
        <v>0</v>
      </c>
      <c r="N441" s="236">
        <f>'DTC US&amp;CA - P&amp;L'!N409</f>
        <v>0</v>
      </c>
      <c r="O441" s="236">
        <f>'DTC US&amp;CA - P&amp;L'!O409</f>
        <v>0</v>
      </c>
      <c r="P441" s="236">
        <f>'DTC US&amp;CA - P&amp;L'!P409</f>
        <v>0</v>
      </c>
      <c r="Q441" s="236">
        <f>'DTC US&amp;CA - P&amp;L'!Q409</f>
        <v>0</v>
      </c>
      <c r="R441" s="236">
        <f>'DTC US&amp;CA - P&amp;L'!R409</f>
        <v>0</v>
      </c>
      <c r="S441" s="236">
        <f>'DTC US&amp;CA - P&amp;L'!S409</f>
        <v>0</v>
      </c>
      <c r="T441" s="236">
        <f>'DTC US&amp;CA - P&amp;L'!T409</f>
        <v>0</v>
      </c>
      <c r="U441" s="236">
        <f>'DTC US&amp;CA - P&amp;L'!U409</f>
        <v>0</v>
      </c>
      <c r="V441" s="236">
        <f>'DTC US&amp;CA - P&amp;L'!V409</f>
        <v>0</v>
      </c>
      <c r="W441" s="236">
        <f>'DTC US&amp;CA - P&amp;L'!W409</f>
        <v>0</v>
      </c>
      <c r="X441" s="236">
        <f>'DTC US&amp;CA - P&amp;L'!X409</f>
        <v>0</v>
      </c>
      <c r="Y441" s="236">
        <f>'DTC US&amp;CA - P&amp;L'!Y409</f>
        <v>0</v>
      </c>
      <c r="Z441" s="236">
        <f>'DTC US&amp;CA - P&amp;L'!Z409</f>
        <v>0</v>
      </c>
      <c r="AA441" s="236">
        <f>'DTC US&amp;CA - P&amp;L'!AA409</f>
        <v>0</v>
      </c>
      <c r="AB441" s="236">
        <f>'DTC US&amp;CA - P&amp;L'!AB409</f>
        <v>0</v>
      </c>
      <c r="AC441" s="236">
        <f>'DTC US&amp;CA - P&amp;L'!AC409</f>
        <v>0</v>
      </c>
      <c r="AD441" s="236">
        <f>'DTC US&amp;CA - P&amp;L'!AD409</f>
        <v>0</v>
      </c>
      <c r="AE441" s="236">
        <f>'DTC US&amp;CA - P&amp;L'!AE409</f>
        <v>0</v>
      </c>
      <c r="AF441" s="236">
        <f>'DTC US&amp;CA - P&amp;L'!AF409</f>
        <v>0</v>
      </c>
      <c r="AG441" s="275">
        <f t="shared" si="115"/>
        <v>1</v>
      </c>
      <c r="AH441" s="276"/>
    </row>
    <row r="442" outlineLevel="1">
      <c r="A442" s="287" t="s">
        <v>297</v>
      </c>
      <c r="B442" s="236">
        <f>'DTC US&amp;CA - P&amp;L'!B410</f>
        <v>0</v>
      </c>
      <c r="C442" s="236">
        <f>'DTC US&amp;CA - P&amp;L'!C410</f>
        <v>0</v>
      </c>
      <c r="D442" s="236">
        <f>'DTC US&amp;CA - P&amp;L'!D410</f>
        <v>0</v>
      </c>
      <c r="E442" s="236">
        <f>'DTC US&amp;CA - P&amp;L'!E410</f>
        <v>0</v>
      </c>
      <c r="F442" s="236">
        <f>'DTC US&amp;CA - P&amp;L'!F410</f>
        <v>0</v>
      </c>
      <c r="G442" s="236">
        <f>'DTC US&amp;CA - P&amp;L'!G410</f>
        <v>0</v>
      </c>
      <c r="H442" s="236">
        <f>'DTC US&amp;CA - P&amp;L'!H410</f>
        <v>0</v>
      </c>
      <c r="I442" s="236">
        <f>'DTC US&amp;CA - P&amp;L'!I410</f>
        <v>0</v>
      </c>
      <c r="J442" s="236">
        <f>'DTC US&amp;CA - P&amp;L'!J410</f>
        <v>0</v>
      </c>
      <c r="K442" s="236">
        <f>'DTC US&amp;CA - P&amp;L'!K410</f>
        <v>0</v>
      </c>
      <c r="L442" s="236">
        <f>'DTC US&amp;CA - P&amp;L'!L410</f>
        <v>0</v>
      </c>
      <c r="M442" s="236">
        <f>'DTC US&amp;CA - P&amp;L'!M410</f>
        <v>0</v>
      </c>
      <c r="N442" s="236">
        <f>'DTC US&amp;CA - P&amp;L'!N410</f>
        <v>0</v>
      </c>
      <c r="O442" s="236">
        <f>'DTC US&amp;CA - P&amp;L'!O410</f>
        <v>0</v>
      </c>
      <c r="P442" s="236">
        <f>'DTC US&amp;CA - P&amp;L'!P410</f>
        <v>0</v>
      </c>
      <c r="Q442" s="236">
        <f>'DTC US&amp;CA - P&amp;L'!Q410</f>
        <v>0</v>
      </c>
      <c r="R442" s="236">
        <f>'DTC US&amp;CA - P&amp;L'!R410</f>
        <v>0</v>
      </c>
      <c r="S442" s="236">
        <f>'DTC US&amp;CA - P&amp;L'!S410</f>
        <v>0</v>
      </c>
      <c r="T442" s="236">
        <f>'DTC US&amp;CA - P&amp;L'!T410</f>
        <v>0</v>
      </c>
      <c r="U442" s="236">
        <f>'DTC US&amp;CA - P&amp;L'!U410</f>
        <v>0</v>
      </c>
      <c r="V442" s="236">
        <f>'DTC US&amp;CA - P&amp;L'!V410</f>
        <v>0</v>
      </c>
      <c r="W442" s="236">
        <f>'DTC US&amp;CA - P&amp;L'!W410</f>
        <v>0</v>
      </c>
      <c r="X442" s="236">
        <f>'DTC US&amp;CA - P&amp;L'!X410</f>
        <v>0</v>
      </c>
      <c r="Y442" s="236">
        <f>'DTC US&amp;CA - P&amp;L'!Y410</f>
        <v>0</v>
      </c>
      <c r="Z442" s="236">
        <f>'DTC US&amp;CA - P&amp;L'!Z410</f>
        <v>0</v>
      </c>
      <c r="AA442" s="236">
        <f>'DTC US&amp;CA - P&amp;L'!AA410</f>
        <v>0</v>
      </c>
      <c r="AB442" s="236">
        <f>'DTC US&amp;CA - P&amp;L'!AB410</f>
        <v>0</v>
      </c>
      <c r="AC442" s="236">
        <f>'DTC US&amp;CA - P&amp;L'!AC410</f>
        <v>0</v>
      </c>
      <c r="AD442" s="236">
        <f>'DTC US&amp;CA - P&amp;L'!AD410</f>
        <v>0</v>
      </c>
      <c r="AE442" s="236">
        <f>'DTC US&amp;CA - P&amp;L'!AE410</f>
        <v>0</v>
      </c>
      <c r="AF442" s="236">
        <f>'DTC US&amp;CA - P&amp;L'!AF410</f>
        <v>0</v>
      </c>
      <c r="AG442" s="275">
        <f t="shared" si="115"/>
        <v>0</v>
      </c>
      <c r="AH442" s="276"/>
    </row>
    <row r="443">
      <c r="A443" s="279" t="s">
        <v>298</v>
      </c>
      <c r="B443" s="280">
        <f t="shared" ref="B443:AF443" si="116">SUM(B430:B442)</f>
        <v>0</v>
      </c>
      <c r="C443" s="280">
        <f t="shared" si="116"/>
        <v>5</v>
      </c>
      <c r="D443" s="280">
        <f t="shared" si="116"/>
        <v>2</v>
      </c>
      <c r="E443" s="280">
        <f t="shared" si="116"/>
        <v>0</v>
      </c>
      <c r="F443" s="280">
        <f t="shared" si="116"/>
        <v>0</v>
      </c>
      <c r="G443" s="280">
        <f t="shared" si="116"/>
        <v>15</v>
      </c>
      <c r="H443" s="280">
        <f t="shared" si="116"/>
        <v>2</v>
      </c>
      <c r="I443" s="280">
        <f t="shared" si="116"/>
        <v>5</v>
      </c>
      <c r="J443" s="280">
        <f t="shared" si="116"/>
        <v>0</v>
      </c>
      <c r="K443" s="280">
        <f t="shared" si="116"/>
        <v>0</v>
      </c>
      <c r="L443" s="280">
        <f t="shared" si="116"/>
        <v>0</v>
      </c>
      <c r="M443" s="280">
        <f t="shared" si="116"/>
        <v>0</v>
      </c>
      <c r="N443" s="280">
        <f t="shared" si="116"/>
        <v>3</v>
      </c>
      <c r="O443" s="280">
        <f t="shared" si="116"/>
        <v>3</v>
      </c>
      <c r="P443" s="280">
        <f t="shared" si="116"/>
        <v>4</v>
      </c>
      <c r="Q443" s="280">
        <f t="shared" si="116"/>
        <v>2</v>
      </c>
      <c r="R443" s="280">
        <f t="shared" si="116"/>
        <v>0</v>
      </c>
      <c r="S443" s="280">
        <f t="shared" si="116"/>
        <v>0</v>
      </c>
      <c r="T443" s="280">
        <f t="shared" si="116"/>
        <v>0</v>
      </c>
      <c r="U443" s="280">
        <f t="shared" si="116"/>
        <v>10</v>
      </c>
      <c r="V443" s="280">
        <f t="shared" si="116"/>
        <v>2</v>
      </c>
      <c r="W443" s="280">
        <f t="shared" si="116"/>
        <v>1</v>
      </c>
      <c r="X443" s="280">
        <f t="shared" si="116"/>
        <v>1</v>
      </c>
      <c r="Y443" s="280">
        <f t="shared" si="116"/>
        <v>0</v>
      </c>
      <c r="Z443" s="280">
        <f t="shared" si="116"/>
        <v>0</v>
      </c>
      <c r="AA443" s="280">
        <f t="shared" si="116"/>
        <v>0</v>
      </c>
      <c r="AB443" s="280">
        <f t="shared" si="116"/>
        <v>6</v>
      </c>
      <c r="AC443" s="280">
        <f t="shared" si="116"/>
        <v>3</v>
      </c>
      <c r="AD443" s="280">
        <f t="shared" si="116"/>
        <v>0</v>
      </c>
      <c r="AE443" s="280">
        <f t="shared" si="116"/>
        <v>3</v>
      </c>
      <c r="AF443" s="280">
        <f t="shared" si="116"/>
        <v>0</v>
      </c>
      <c r="AG443" s="275">
        <f t="shared" si="115"/>
        <v>67</v>
      </c>
      <c r="AH443" s="276"/>
    </row>
    <row r="444">
      <c r="A444" s="160"/>
      <c r="B444" s="267"/>
      <c r="C444" s="267"/>
      <c r="D444" s="267"/>
      <c r="E444" s="267"/>
      <c r="F444" s="267"/>
      <c r="G444" s="267"/>
      <c r="H444" s="267"/>
      <c r="I444" s="267"/>
      <c r="J444" s="267"/>
      <c r="K444" s="267"/>
      <c r="L444" s="267"/>
      <c r="M444" s="267"/>
      <c r="N444" s="267"/>
      <c r="O444" s="267"/>
      <c r="P444" s="267"/>
      <c r="Q444" s="267"/>
      <c r="R444" s="267"/>
      <c r="S444" s="267"/>
      <c r="T444" s="267"/>
      <c r="U444" s="267"/>
      <c r="V444" s="267"/>
      <c r="W444" s="267"/>
      <c r="X444" s="267"/>
      <c r="Y444" s="267"/>
      <c r="Z444" s="267"/>
      <c r="AA444" s="267"/>
      <c r="AB444" s="267"/>
      <c r="AC444" s="267"/>
      <c r="AD444" s="267"/>
      <c r="AE444" s="267"/>
      <c r="AF444" s="267"/>
      <c r="AG444" s="286"/>
      <c r="AH444" s="24"/>
    </row>
    <row r="445">
      <c r="A445" s="273" t="s">
        <v>530</v>
      </c>
      <c r="B445" s="285"/>
      <c r="C445" s="285"/>
      <c r="D445" s="285"/>
      <c r="E445" s="285"/>
      <c r="F445" s="285"/>
      <c r="G445" s="285"/>
      <c r="H445" s="285"/>
      <c r="I445" s="285"/>
      <c r="J445" s="285"/>
      <c r="K445" s="285"/>
      <c r="L445" s="285"/>
      <c r="M445" s="285"/>
      <c r="N445" s="285"/>
      <c r="O445" s="285"/>
      <c r="P445" s="285"/>
      <c r="Q445" s="285"/>
      <c r="R445" s="285"/>
      <c r="S445" s="285"/>
      <c r="T445" s="285"/>
      <c r="U445" s="285"/>
      <c r="V445" s="285"/>
      <c r="W445" s="285"/>
      <c r="X445" s="285"/>
      <c r="Y445" s="285"/>
      <c r="Z445" s="285"/>
      <c r="AA445" s="285"/>
      <c r="AB445" s="285"/>
      <c r="AC445" s="285"/>
      <c r="AD445" s="285"/>
      <c r="AE445" s="285"/>
      <c r="AF445" s="285"/>
      <c r="AG445" s="278"/>
      <c r="AH445" s="276"/>
    </row>
    <row r="446" outlineLevel="1">
      <c r="A446" s="273" t="s">
        <v>442</v>
      </c>
      <c r="B446" s="255">
        <f>'DTC EU - P&amp;L'!B389</f>
        <v>0</v>
      </c>
      <c r="C446" s="255">
        <f>'DTC EU - P&amp;L'!C389</f>
        <v>0</v>
      </c>
      <c r="D446" s="255">
        <f>'DTC EU - P&amp;L'!D389</f>
        <v>0</v>
      </c>
      <c r="E446" s="255">
        <f>'DTC EU - P&amp;L'!E389</f>
        <v>0</v>
      </c>
      <c r="F446" s="255">
        <f>'DTC EU - P&amp;L'!F389</f>
        <v>0</v>
      </c>
      <c r="G446" s="255">
        <f>'DTC EU - P&amp;L'!G389</f>
        <v>0</v>
      </c>
      <c r="H446" s="255">
        <f>'DTC EU - P&amp;L'!H389</f>
        <v>0</v>
      </c>
      <c r="I446" s="255">
        <f>'DTC EU - P&amp;L'!I389</f>
        <v>0</v>
      </c>
      <c r="J446" s="255">
        <f>'DTC EU - P&amp;L'!J389</f>
        <v>0</v>
      </c>
      <c r="K446" s="255">
        <f>'DTC EU - P&amp;L'!K389</f>
        <v>0</v>
      </c>
      <c r="L446" s="255">
        <f>'DTC EU - P&amp;L'!L389</f>
        <v>0</v>
      </c>
      <c r="M446" s="255">
        <f>'DTC EU - P&amp;L'!M389</f>
        <v>0</v>
      </c>
      <c r="N446" s="255">
        <f>'DTC EU - P&amp;L'!N389</f>
        <v>0</v>
      </c>
      <c r="O446" s="255">
        <f>'DTC EU - P&amp;L'!O389</f>
        <v>0</v>
      </c>
      <c r="P446" s="255">
        <f>'DTC EU - P&amp;L'!P389</f>
        <v>0</v>
      </c>
      <c r="Q446" s="255">
        <f>'DTC EU - P&amp;L'!Q389</f>
        <v>0</v>
      </c>
      <c r="R446" s="255">
        <f>'DTC EU - P&amp;L'!R389</f>
        <v>0</v>
      </c>
      <c r="S446" s="255">
        <f>'DTC EU - P&amp;L'!S389</f>
        <v>0</v>
      </c>
      <c r="T446" s="255">
        <f>'DTC EU - P&amp;L'!T389</f>
        <v>0</v>
      </c>
      <c r="U446" s="255">
        <f>'DTC EU - P&amp;L'!U389</f>
        <v>0</v>
      </c>
      <c r="V446" s="255">
        <f>'DTC EU - P&amp;L'!V389</f>
        <v>0</v>
      </c>
      <c r="W446" s="255">
        <f>'DTC EU - P&amp;L'!W389</f>
        <v>0</v>
      </c>
      <c r="X446" s="255">
        <f>'DTC EU - P&amp;L'!X389</f>
        <v>0</v>
      </c>
      <c r="Y446" s="255">
        <f>'DTC EU - P&amp;L'!Y389</f>
        <v>0</v>
      </c>
      <c r="Z446" s="255">
        <f>'DTC EU - P&amp;L'!Z389</f>
        <v>0</v>
      </c>
      <c r="AA446" s="255">
        <f>'DTC EU - P&amp;L'!AA389</f>
        <v>0</v>
      </c>
      <c r="AB446" s="255">
        <f>'DTC EU - P&amp;L'!AB389</f>
        <v>0</v>
      </c>
      <c r="AC446" s="255">
        <f>'DTC EU - P&amp;L'!AC389</f>
        <v>0</v>
      </c>
      <c r="AD446" s="255">
        <f>'DTC EU - P&amp;L'!AD389</f>
        <v>0</v>
      </c>
      <c r="AE446" s="255">
        <f>'DTC EU - P&amp;L'!AE389</f>
        <v>0</v>
      </c>
      <c r="AF446" s="255">
        <f>'DTC EU - P&amp;L'!AF389</f>
        <v>0</v>
      </c>
      <c r="AG446" s="275">
        <f t="shared" ref="AG446:AG459" si="117">SUM(B446:AF446)</f>
        <v>0</v>
      </c>
      <c r="AH446" s="276"/>
    </row>
    <row r="447" outlineLevel="1">
      <c r="A447" s="273" t="s">
        <v>443</v>
      </c>
      <c r="B447" s="255">
        <f>'DTC EU - P&amp;L'!B390</f>
        <v>0</v>
      </c>
      <c r="C447" s="255">
        <f>'DTC EU - P&amp;L'!C390</f>
        <v>0</v>
      </c>
      <c r="D447" s="255">
        <f>'DTC EU - P&amp;L'!D390</f>
        <v>0</v>
      </c>
      <c r="E447" s="255">
        <f>'DTC EU - P&amp;L'!E390</f>
        <v>0</v>
      </c>
      <c r="F447" s="255">
        <f>'DTC EU - P&amp;L'!F390</f>
        <v>0</v>
      </c>
      <c r="G447" s="255">
        <f>'DTC EU - P&amp;L'!G390</f>
        <v>0</v>
      </c>
      <c r="H447" s="255">
        <f>'DTC EU - P&amp;L'!H390</f>
        <v>0</v>
      </c>
      <c r="I447" s="255">
        <f>'DTC EU - P&amp;L'!I390</f>
        <v>0</v>
      </c>
      <c r="J447" s="255">
        <f>'DTC EU - P&amp;L'!J390</f>
        <v>0</v>
      </c>
      <c r="K447" s="255">
        <f>'DTC EU - P&amp;L'!K390</f>
        <v>0</v>
      </c>
      <c r="L447" s="255">
        <f>'DTC EU - P&amp;L'!L390</f>
        <v>0</v>
      </c>
      <c r="M447" s="255">
        <f>'DTC EU - P&amp;L'!M390</f>
        <v>0</v>
      </c>
      <c r="N447" s="255">
        <f>'DTC EU - P&amp;L'!N390</f>
        <v>0</v>
      </c>
      <c r="O447" s="255">
        <f>'DTC EU - P&amp;L'!O390</f>
        <v>0</v>
      </c>
      <c r="P447" s="255">
        <f>'DTC EU - P&amp;L'!P390</f>
        <v>0</v>
      </c>
      <c r="Q447" s="255">
        <f>'DTC EU - P&amp;L'!Q390</f>
        <v>0</v>
      </c>
      <c r="R447" s="255">
        <f>'DTC EU - P&amp;L'!R390</f>
        <v>0</v>
      </c>
      <c r="S447" s="255">
        <f>'DTC EU - P&amp;L'!S390</f>
        <v>0</v>
      </c>
      <c r="T447" s="255">
        <f>'DTC EU - P&amp;L'!T390</f>
        <v>0</v>
      </c>
      <c r="U447" s="255">
        <f>'DTC EU - P&amp;L'!U390</f>
        <v>0</v>
      </c>
      <c r="V447" s="255">
        <f>'DTC EU - P&amp;L'!V390</f>
        <v>0</v>
      </c>
      <c r="W447" s="255">
        <f>'DTC EU - P&amp;L'!W390</f>
        <v>0</v>
      </c>
      <c r="X447" s="255">
        <f>'DTC EU - P&amp;L'!X390</f>
        <v>0</v>
      </c>
      <c r="Y447" s="255">
        <f>'DTC EU - P&amp;L'!Y390</f>
        <v>0</v>
      </c>
      <c r="Z447" s="255">
        <f>'DTC EU - P&amp;L'!Z390</f>
        <v>0</v>
      </c>
      <c r="AA447" s="255">
        <f>'DTC EU - P&amp;L'!AA390</f>
        <v>0</v>
      </c>
      <c r="AB447" s="255">
        <f>'DTC EU - P&amp;L'!AB390</f>
        <v>0</v>
      </c>
      <c r="AC447" s="255">
        <f>'DTC EU - P&amp;L'!AC390</f>
        <v>0</v>
      </c>
      <c r="AD447" s="255">
        <f>'DTC EU - P&amp;L'!AD390</f>
        <v>0</v>
      </c>
      <c r="AE447" s="255">
        <f>'DTC EU - P&amp;L'!AE390</f>
        <v>0</v>
      </c>
      <c r="AF447" s="255">
        <f>'DTC EU - P&amp;L'!AF390</f>
        <v>0</v>
      </c>
      <c r="AG447" s="275">
        <f t="shared" si="117"/>
        <v>0</v>
      </c>
      <c r="AH447" s="276"/>
    </row>
    <row r="448" outlineLevel="1">
      <c r="A448" s="273" t="s">
        <v>577</v>
      </c>
      <c r="B448" s="255">
        <f>'DTC EU - P&amp;L'!B391</f>
        <v>0</v>
      </c>
      <c r="C448" s="255">
        <f>'DTC EU - P&amp;L'!C391</f>
        <v>0</v>
      </c>
      <c r="D448" s="255">
        <f>'DTC EU - P&amp;L'!D391</f>
        <v>0</v>
      </c>
      <c r="E448" s="255">
        <f>'DTC EU - P&amp;L'!E391</f>
        <v>0</v>
      </c>
      <c r="F448" s="255">
        <f>'DTC EU - P&amp;L'!F391</f>
        <v>0</v>
      </c>
      <c r="G448" s="255">
        <f>'DTC EU - P&amp;L'!G391</f>
        <v>0</v>
      </c>
      <c r="H448" s="255">
        <f>'DTC EU - P&amp;L'!H391</f>
        <v>0</v>
      </c>
      <c r="I448" s="255">
        <f>'DTC EU - P&amp;L'!I391</f>
        <v>0</v>
      </c>
      <c r="J448" s="255">
        <f>'DTC EU - P&amp;L'!J391</f>
        <v>0</v>
      </c>
      <c r="K448" s="255">
        <f>'DTC EU - P&amp;L'!K391</f>
        <v>0</v>
      </c>
      <c r="L448" s="255">
        <f>'DTC EU - P&amp;L'!L391</f>
        <v>0</v>
      </c>
      <c r="M448" s="255">
        <f>'DTC EU - P&amp;L'!M391</f>
        <v>0</v>
      </c>
      <c r="N448" s="255">
        <f>'DTC EU - P&amp;L'!N391</f>
        <v>0</v>
      </c>
      <c r="O448" s="255">
        <f>'DTC EU - P&amp;L'!O391</f>
        <v>0</v>
      </c>
      <c r="P448" s="255">
        <f>'DTC EU - P&amp;L'!P391</f>
        <v>0</v>
      </c>
      <c r="Q448" s="255">
        <f>'DTC EU - P&amp;L'!Q391</f>
        <v>0</v>
      </c>
      <c r="R448" s="255">
        <f>'DTC EU - P&amp;L'!R391</f>
        <v>0</v>
      </c>
      <c r="S448" s="255">
        <f>'DTC EU - P&amp;L'!S391</f>
        <v>0</v>
      </c>
      <c r="T448" s="255">
        <f>'DTC EU - P&amp;L'!T391</f>
        <v>0</v>
      </c>
      <c r="U448" s="255">
        <f>'DTC EU - P&amp;L'!U391</f>
        <v>0</v>
      </c>
      <c r="V448" s="255">
        <f>'DTC EU - P&amp;L'!V391</f>
        <v>0</v>
      </c>
      <c r="W448" s="255">
        <f>'DTC EU - P&amp;L'!W391</f>
        <v>0</v>
      </c>
      <c r="X448" s="255">
        <f>'DTC EU - P&amp;L'!X391</f>
        <v>0</v>
      </c>
      <c r="Y448" s="255">
        <f>'DTC EU - P&amp;L'!Y391</f>
        <v>0</v>
      </c>
      <c r="Z448" s="255">
        <f>'DTC EU - P&amp;L'!Z391</f>
        <v>0</v>
      </c>
      <c r="AA448" s="255">
        <f>'DTC EU - P&amp;L'!AA391</f>
        <v>0</v>
      </c>
      <c r="AB448" s="255">
        <f>'DTC EU - P&amp;L'!AB391</f>
        <v>0</v>
      </c>
      <c r="AC448" s="255">
        <f>'DTC EU - P&amp;L'!AC391</f>
        <v>0</v>
      </c>
      <c r="AD448" s="255">
        <f>'DTC EU - P&amp;L'!AD391</f>
        <v>0</v>
      </c>
      <c r="AE448" s="255">
        <f>'DTC EU - P&amp;L'!AE391</f>
        <v>0</v>
      </c>
      <c r="AF448" s="255">
        <f>'DTC EU - P&amp;L'!AF391</f>
        <v>0</v>
      </c>
      <c r="AG448" s="275">
        <f t="shared" si="117"/>
        <v>0</v>
      </c>
      <c r="AH448" s="276"/>
    </row>
    <row r="449" outlineLevel="1">
      <c r="A449" s="273" t="s">
        <v>578</v>
      </c>
      <c r="B449" s="255">
        <f>'DTC EU - P&amp;L'!B392</f>
        <v>0</v>
      </c>
      <c r="C449" s="255">
        <f>'DTC EU - P&amp;L'!C392</f>
        <v>0</v>
      </c>
      <c r="D449" s="255">
        <f>'DTC EU - P&amp;L'!D392</f>
        <v>0</v>
      </c>
      <c r="E449" s="255">
        <f>'DTC EU - P&amp;L'!E392</f>
        <v>0</v>
      </c>
      <c r="F449" s="255">
        <f>'DTC EU - P&amp;L'!F392</f>
        <v>0</v>
      </c>
      <c r="G449" s="255">
        <f>'DTC EU - P&amp;L'!G392</f>
        <v>0</v>
      </c>
      <c r="H449" s="255">
        <f>'DTC EU - P&amp;L'!H392</f>
        <v>0</v>
      </c>
      <c r="I449" s="255">
        <f>'DTC EU - P&amp;L'!I392</f>
        <v>0</v>
      </c>
      <c r="J449" s="255">
        <f>'DTC EU - P&amp;L'!J392</f>
        <v>0</v>
      </c>
      <c r="K449" s="255">
        <f>'DTC EU - P&amp;L'!K392</f>
        <v>0</v>
      </c>
      <c r="L449" s="255">
        <f>'DTC EU - P&amp;L'!L392</f>
        <v>0</v>
      </c>
      <c r="M449" s="255">
        <f>'DTC EU - P&amp;L'!M392</f>
        <v>0</v>
      </c>
      <c r="N449" s="255">
        <f>'DTC EU - P&amp;L'!N392</f>
        <v>0</v>
      </c>
      <c r="O449" s="255">
        <f>'DTC EU - P&amp;L'!O392</f>
        <v>0</v>
      </c>
      <c r="P449" s="255">
        <f>'DTC EU - P&amp;L'!P392</f>
        <v>0</v>
      </c>
      <c r="Q449" s="255">
        <f>'DTC EU - P&amp;L'!Q392</f>
        <v>0</v>
      </c>
      <c r="R449" s="255">
        <f>'DTC EU - P&amp;L'!R392</f>
        <v>0</v>
      </c>
      <c r="S449" s="255">
        <f>'DTC EU - P&amp;L'!S392</f>
        <v>0</v>
      </c>
      <c r="T449" s="255">
        <f>'DTC EU - P&amp;L'!T392</f>
        <v>0</v>
      </c>
      <c r="U449" s="255">
        <f>'DTC EU - P&amp;L'!U392</f>
        <v>0</v>
      </c>
      <c r="V449" s="255">
        <f>'DTC EU - P&amp;L'!V392</f>
        <v>0</v>
      </c>
      <c r="W449" s="255">
        <f>'DTC EU - P&amp;L'!W392</f>
        <v>0</v>
      </c>
      <c r="X449" s="255">
        <f>'DTC EU - P&amp;L'!X392</f>
        <v>0</v>
      </c>
      <c r="Y449" s="255">
        <f>'DTC EU - P&amp;L'!Y392</f>
        <v>0</v>
      </c>
      <c r="Z449" s="255">
        <f>'DTC EU - P&amp;L'!Z392</f>
        <v>0</v>
      </c>
      <c r="AA449" s="255">
        <f>'DTC EU - P&amp;L'!AA392</f>
        <v>0</v>
      </c>
      <c r="AB449" s="255">
        <f>'DTC EU - P&amp;L'!AB392</f>
        <v>0</v>
      </c>
      <c r="AC449" s="255">
        <f>'DTC EU - P&amp;L'!AC392</f>
        <v>0</v>
      </c>
      <c r="AD449" s="255">
        <f>'DTC EU - P&amp;L'!AD392</f>
        <v>0</v>
      </c>
      <c r="AE449" s="255">
        <f>'DTC EU - P&amp;L'!AE392</f>
        <v>0</v>
      </c>
      <c r="AF449" s="255">
        <f>'DTC EU - P&amp;L'!AF392</f>
        <v>0</v>
      </c>
      <c r="AG449" s="275">
        <f t="shared" si="117"/>
        <v>0</v>
      </c>
      <c r="AH449" s="276"/>
    </row>
    <row r="450" outlineLevel="1">
      <c r="A450" s="273" t="s">
        <v>579</v>
      </c>
      <c r="B450" s="255">
        <f>'DTC EU - P&amp;L'!B393</f>
        <v>0</v>
      </c>
      <c r="C450" s="255">
        <f>'DTC EU - P&amp;L'!C393</f>
        <v>0</v>
      </c>
      <c r="D450" s="255">
        <f>'DTC EU - P&amp;L'!D393</f>
        <v>0</v>
      </c>
      <c r="E450" s="255">
        <f>'DTC EU - P&amp;L'!E393</f>
        <v>0</v>
      </c>
      <c r="F450" s="255">
        <f>'DTC EU - P&amp;L'!F393</f>
        <v>0</v>
      </c>
      <c r="G450" s="255">
        <f>'DTC EU - P&amp;L'!G393</f>
        <v>0</v>
      </c>
      <c r="H450" s="255">
        <f>'DTC EU - P&amp;L'!H393</f>
        <v>0</v>
      </c>
      <c r="I450" s="255">
        <f>'DTC EU - P&amp;L'!I393</f>
        <v>0</v>
      </c>
      <c r="J450" s="255">
        <f>'DTC EU - P&amp;L'!J393</f>
        <v>0</v>
      </c>
      <c r="K450" s="255">
        <f>'DTC EU - P&amp;L'!K393</f>
        <v>0</v>
      </c>
      <c r="L450" s="255">
        <f>'DTC EU - P&amp;L'!L393</f>
        <v>0</v>
      </c>
      <c r="M450" s="255">
        <f>'DTC EU - P&amp;L'!M393</f>
        <v>0</v>
      </c>
      <c r="N450" s="255">
        <f>'DTC EU - P&amp;L'!N393</f>
        <v>0</v>
      </c>
      <c r="O450" s="255">
        <f>'DTC EU - P&amp;L'!O393</f>
        <v>0</v>
      </c>
      <c r="P450" s="255">
        <f>'DTC EU - P&amp;L'!P393</f>
        <v>0</v>
      </c>
      <c r="Q450" s="255">
        <f>'DTC EU - P&amp;L'!Q393</f>
        <v>0</v>
      </c>
      <c r="R450" s="255">
        <f>'DTC EU - P&amp;L'!R393</f>
        <v>0</v>
      </c>
      <c r="S450" s="255">
        <f>'DTC EU - P&amp;L'!S393</f>
        <v>0</v>
      </c>
      <c r="T450" s="255">
        <f>'DTC EU - P&amp;L'!T393</f>
        <v>0</v>
      </c>
      <c r="U450" s="255">
        <f>'DTC EU - P&amp;L'!U393</f>
        <v>0</v>
      </c>
      <c r="V450" s="255">
        <f>'DTC EU - P&amp;L'!V393</f>
        <v>0</v>
      </c>
      <c r="W450" s="255">
        <f>'DTC EU - P&amp;L'!W393</f>
        <v>0</v>
      </c>
      <c r="X450" s="255">
        <f>'DTC EU - P&amp;L'!X393</f>
        <v>0</v>
      </c>
      <c r="Y450" s="255">
        <f>'DTC EU - P&amp;L'!Y393</f>
        <v>0</v>
      </c>
      <c r="Z450" s="255">
        <f>'DTC EU - P&amp;L'!Z393</f>
        <v>0</v>
      </c>
      <c r="AA450" s="255">
        <f>'DTC EU - P&amp;L'!AA393</f>
        <v>0</v>
      </c>
      <c r="AB450" s="255">
        <f>'DTC EU - P&amp;L'!AB393</f>
        <v>0</v>
      </c>
      <c r="AC450" s="255">
        <f>'DTC EU - P&amp;L'!AC393</f>
        <v>0</v>
      </c>
      <c r="AD450" s="255">
        <f>'DTC EU - P&amp;L'!AD393</f>
        <v>0</v>
      </c>
      <c r="AE450" s="255">
        <f>'DTC EU - P&amp;L'!AE393</f>
        <v>0</v>
      </c>
      <c r="AF450" s="255">
        <f>'DTC EU - P&amp;L'!AF393</f>
        <v>0</v>
      </c>
      <c r="AG450" s="275">
        <f t="shared" si="117"/>
        <v>0</v>
      </c>
      <c r="AH450" s="276"/>
    </row>
    <row r="451" outlineLevel="1">
      <c r="A451" s="273" t="s">
        <v>580</v>
      </c>
      <c r="B451" s="255">
        <f>'DTC EU - P&amp;L'!B394</f>
        <v>0</v>
      </c>
      <c r="C451" s="255">
        <f>'DTC EU - P&amp;L'!C394</f>
        <v>0</v>
      </c>
      <c r="D451" s="255">
        <f>'DTC EU - P&amp;L'!D394</f>
        <v>0</v>
      </c>
      <c r="E451" s="255">
        <f>'DTC EU - P&amp;L'!E394</f>
        <v>0</v>
      </c>
      <c r="F451" s="255">
        <f>'DTC EU - P&amp;L'!F394</f>
        <v>0</v>
      </c>
      <c r="G451" s="255">
        <f>'DTC EU - P&amp;L'!G394</f>
        <v>0</v>
      </c>
      <c r="H451" s="255">
        <f>'DTC EU - P&amp;L'!H394</f>
        <v>0</v>
      </c>
      <c r="I451" s="255">
        <f>'DTC EU - P&amp;L'!I394</f>
        <v>0</v>
      </c>
      <c r="J451" s="255">
        <f>'DTC EU - P&amp;L'!J394</f>
        <v>0</v>
      </c>
      <c r="K451" s="255">
        <f>'DTC EU - P&amp;L'!K394</f>
        <v>0</v>
      </c>
      <c r="L451" s="255">
        <f>'DTC EU - P&amp;L'!L394</f>
        <v>0</v>
      </c>
      <c r="M451" s="255">
        <f>'DTC EU - P&amp;L'!M394</f>
        <v>0</v>
      </c>
      <c r="N451" s="255">
        <f>'DTC EU - P&amp;L'!N394</f>
        <v>0</v>
      </c>
      <c r="O451" s="255">
        <f>'DTC EU - P&amp;L'!O394</f>
        <v>0</v>
      </c>
      <c r="P451" s="255">
        <f>'DTC EU - P&amp;L'!P394</f>
        <v>0</v>
      </c>
      <c r="Q451" s="255">
        <f>'DTC EU - P&amp;L'!Q394</f>
        <v>0</v>
      </c>
      <c r="R451" s="255">
        <f>'DTC EU - P&amp;L'!R394</f>
        <v>0</v>
      </c>
      <c r="S451" s="255">
        <f>'DTC EU - P&amp;L'!S394</f>
        <v>0</v>
      </c>
      <c r="T451" s="255">
        <f>'DTC EU - P&amp;L'!T394</f>
        <v>0</v>
      </c>
      <c r="U451" s="255">
        <f>'DTC EU - P&amp;L'!U394</f>
        <v>0</v>
      </c>
      <c r="V451" s="255">
        <f>'DTC EU - P&amp;L'!V394</f>
        <v>0</v>
      </c>
      <c r="W451" s="255">
        <f>'DTC EU - P&amp;L'!W394</f>
        <v>0</v>
      </c>
      <c r="X451" s="255">
        <f>'DTC EU - P&amp;L'!X394</f>
        <v>0</v>
      </c>
      <c r="Y451" s="255">
        <f>'DTC EU - P&amp;L'!Y394</f>
        <v>0</v>
      </c>
      <c r="Z451" s="255">
        <f>'DTC EU - P&amp;L'!Z394</f>
        <v>0</v>
      </c>
      <c r="AA451" s="255">
        <f>'DTC EU - P&amp;L'!AA394</f>
        <v>0</v>
      </c>
      <c r="AB451" s="255">
        <f>'DTC EU - P&amp;L'!AB394</f>
        <v>0</v>
      </c>
      <c r="AC451" s="255">
        <f>'DTC EU - P&amp;L'!AC394</f>
        <v>0</v>
      </c>
      <c r="AD451" s="255">
        <f>'DTC EU - P&amp;L'!AD394</f>
        <v>0</v>
      </c>
      <c r="AE451" s="255">
        <f>'DTC EU - P&amp;L'!AE394</f>
        <v>0</v>
      </c>
      <c r="AF451" s="255">
        <f>'DTC EU - P&amp;L'!AF394</f>
        <v>0</v>
      </c>
      <c r="AG451" s="275">
        <f t="shared" si="117"/>
        <v>0</v>
      </c>
      <c r="AH451" s="276"/>
    </row>
    <row r="452" outlineLevel="1">
      <c r="A452" s="273" t="s">
        <v>581</v>
      </c>
      <c r="B452" s="255">
        <f>'DTC EU - P&amp;L'!B395</f>
        <v>0</v>
      </c>
      <c r="C452" s="255">
        <f>'DTC EU - P&amp;L'!C395</f>
        <v>0</v>
      </c>
      <c r="D452" s="255">
        <f>'DTC EU - P&amp;L'!D395</f>
        <v>0</v>
      </c>
      <c r="E452" s="255">
        <f>'DTC EU - P&amp;L'!E395</f>
        <v>0</v>
      </c>
      <c r="F452" s="255">
        <f>'DTC EU - P&amp;L'!F395</f>
        <v>0</v>
      </c>
      <c r="G452" s="255">
        <f>'DTC EU - P&amp;L'!G395</f>
        <v>0</v>
      </c>
      <c r="H452" s="255">
        <f>'DTC EU - P&amp;L'!H395</f>
        <v>0</v>
      </c>
      <c r="I452" s="255">
        <f>'DTC EU - P&amp;L'!I395</f>
        <v>0</v>
      </c>
      <c r="J452" s="255">
        <f>'DTC EU - P&amp;L'!J395</f>
        <v>0</v>
      </c>
      <c r="K452" s="255">
        <f>'DTC EU - P&amp;L'!K395</f>
        <v>0</v>
      </c>
      <c r="L452" s="255">
        <f>'DTC EU - P&amp;L'!L395</f>
        <v>0</v>
      </c>
      <c r="M452" s="255">
        <f>'DTC EU - P&amp;L'!M395</f>
        <v>0</v>
      </c>
      <c r="N452" s="255">
        <f>'DTC EU - P&amp;L'!N395</f>
        <v>0</v>
      </c>
      <c r="O452" s="255">
        <f>'DTC EU - P&amp;L'!O395</f>
        <v>0</v>
      </c>
      <c r="P452" s="255">
        <f>'DTC EU - P&amp;L'!P395</f>
        <v>0</v>
      </c>
      <c r="Q452" s="255">
        <f>'DTC EU - P&amp;L'!Q395</f>
        <v>0</v>
      </c>
      <c r="R452" s="255">
        <f>'DTC EU - P&amp;L'!R395</f>
        <v>0</v>
      </c>
      <c r="S452" s="255">
        <f>'DTC EU - P&amp;L'!S395</f>
        <v>0</v>
      </c>
      <c r="T452" s="255">
        <f>'DTC EU - P&amp;L'!T395</f>
        <v>0</v>
      </c>
      <c r="U452" s="255">
        <f>'DTC EU - P&amp;L'!U395</f>
        <v>0</v>
      </c>
      <c r="V452" s="255">
        <f>'DTC EU - P&amp;L'!V395</f>
        <v>0</v>
      </c>
      <c r="W452" s="255">
        <f>'DTC EU - P&amp;L'!W395</f>
        <v>0</v>
      </c>
      <c r="X452" s="255">
        <f>'DTC EU - P&amp;L'!X395</f>
        <v>0</v>
      </c>
      <c r="Y452" s="255">
        <f>'DTC EU - P&amp;L'!Y395</f>
        <v>0</v>
      </c>
      <c r="Z452" s="255">
        <f>'DTC EU - P&amp;L'!Z395</f>
        <v>0</v>
      </c>
      <c r="AA452" s="255">
        <f>'DTC EU - P&amp;L'!AA395</f>
        <v>0</v>
      </c>
      <c r="AB452" s="255">
        <f>'DTC EU - P&amp;L'!AB395</f>
        <v>0</v>
      </c>
      <c r="AC452" s="255">
        <f>'DTC EU - P&amp;L'!AC395</f>
        <v>0</v>
      </c>
      <c r="AD452" s="255">
        <f>'DTC EU - P&amp;L'!AD395</f>
        <v>0</v>
      </c>
      <c r="AE452" s="255">
        <f>'DTC EU - P&amp;L'!AE395</f>
        <v>0</v>
      </c>
      <c r="AF452" s="255">
        <f>'DTC EU - P&amp;L'!AF395</f>
        <v>0</v>
      </c>
      <c r="AG452" s="275">
        <f t="shared" si="117"/>
        <v>0</v>
      </c>
      <c r="AH452" s="276"/>
    </row>
    <row r="453" outlineLevel="1">
      <c r="A453" s="273" t="s">
        <v>582</v>
      </c>
      <c r="B453" s="255">
        <f>'DTC EU - P&amp;L'!B396</f>
        <v>0</v>
      </c>
      <c r="C453" s="255">
        <f>'DTC EU - P&amp;L'!C396</f>
        <v>0</v>
      </c>
      <c r="D453" s="255">
        <f>'DTC EU - P&amp;L'!D396</f>
        <v>0</v>
      </c>
      <c r="E453" s="255">
        <f>'DTC EU - P&amp;L'!E396</f>
        <v>0</v>
      </c>
      <c r="F453" s="255">
        <f>'DTC EU - P&amp;L'!F396</f>
        <v>0</v>
      </c>
      <c r="G453" s="255">
        <f>'DTC EU - P&amp;L'!G396</f>
        <v>0</v>
      </c>
      <c r="H453" s="255">
        <f>'DTC EU - P&amp;L'!H396</f>
        <v>0</v>
      </c>
      <c r="I453" s="255">
        <f>'DTC EU - P&amp;L'!I396</f>
        <v>0</v>
      </c>
      <c r="J453" s="255">
        <f>'DTC EU - P&amp;L'!J396</f>
        <v>0</v>
      </c>
      <c r="K453" s="255">
        <f>'DTC EU - P&amp;L'!K396</f>
        <v>0</v>
      </c>
      <c r="L453" s="255">
        <f>'DTC EU - P&amp;L'!L396</f>
        <v>0</v>
      </c>
      <c r="M453" s="255">
        <f>'DTC EU - P&amp;L'!M396</f>
        <v>0</v>
      </c>
      <c r="N453" s="255">
        <f>'DTC EU - P&amp;L'!N396</f>
        <v>0</v>
      </c>
      <c r="O453" s="255">
        <f>'DTC EU - P&amp;L'!O396</f>
        <v>0</v>
      </c>
      <c r="P453" s="255">
        <f>'DTC EU - P&amp;L'!P396</f>
        <v>0</v>
      </c>
      <c r="Q453" s="255">
        <f>'DTC EU - P&amp;L'!Q396</f>
        <v>0</v>
      </c>
      <c r="R453" s="255">
        <f>'DTC EU - P&amp;L'!R396</f>
        <v>0</v>
      </c>
      <c r="S453" s="255">
        <f>'DTC EU - P&amp;L'!S396</f>
        <v>0</v>
      </c>
      <c r="T453" s="255">
        <f>'DTC EU - P&amp;L'!T396</f>
        <v>0</v>
      </c>
      <c r="U453" s="255">
        <f>'DTC EU - P&amp;L'!U396</f>
        <v>0</v>
      </c>
      <c r="V453" s="255">
        <f>'DTC EU - P&amp;L'!V396</f>
        <v>0</v>
      </c>
      <c r="W453" s="255">
        <f>'DTC EU - P&amp;L'!W396</f>
        <v>0</v>
      </c>
      <c r="X453" s="255">
        <f>'DTC EU - P&amp;L'!X396</f>
        <v>0</v>
      </c>
      <c r="Y453" s="255">
        <f>'DTC EU - P&amp;L'!Y396</f>
        <v>0</v>
      </c>
      <c r="Z453" s="255">
        <f>'DTC EU - P&amp;L'!Z396</f>
        <v>0</v>
      </c>
      <c r="AA453" s="255">
        <f>'DTC EU - P&amp;L'!AA396</f>
        <v>0</v>
      </c>
      <c r="AB453" s="255">
        <f>'DTC EU - P&amp;L'!AB396</f>
        <v>0</v>
      </c>
      <c r="AC453" s="255">
        <f>'DTC EU - P&amp;L'!AC396</f>
        <v>0</v>
      </c>
      <c r="AD453" s="255">
        <f>'DTC EU - P&amp;L'!AD396</f>
        <v>0</v>
      </c>
      <c r="AE453" s="255">
        <f>'DTC EU - P&amp;L'!AE396</f>
        <v>0</v>
      </c>
      <c r="AF453" s="255">
        <f>'DTC EU - P&amp;L'!AF396</f>
        <v>0</v>
      </c>
      <c r="AG453" s="275">
        <f t="shared" si="117"/>
        <v>0</v>
      </c>
      <c r="AH453" s="276"/>
    </row>
    <row r="454" outlineLevel="1">
      <c r="A454" s="287" t="s">
        <v>583</v>
      </c>
      <c r="B454" s="255">
        <f>'DTC EU - P&amp;L'!B397</f>
        <v>0</v>
      </c>
      <c r="C454" s="255">
        <f>'DTC EU - P&amp;L'!C397</f>
        <v>0</v>
      </c>
      <c r="D454" s="255">
        <f>'DTC EU - P&amp;L'!D397</f>
        <v>0</v>
      </c>
      <c r="E454" s="255">
        <f>'DTC EU - P&amp;L'!E397</f>
        <v>0</v>
      </c>
      <c r="F454" s="255">
        <f>'DTC EU - P&amp;L'!F397</f>
        <v>0</v>
      </c>
      <c r="G454" s="255">
        <f>'DTC EU - P&amp;L'!G397</f>
        <v>0</v>
      </c>
      <c r="H454" s="255">
        <f>'DTC EU - P&amp;L'!H397</f>
        <v>0</v>
      </c>
      <c r="I454" s="255">
        <f>'DTC EU - P&amp;L'!I397</f>
        <v>0</v>
      </c>
      <c r="J454" s="255">
        <f>'DTC EU - P&amp;L'!J397</f>
        <v>0</v>
      </c>
      <c r="K454" s="255">
        <f>'DTC EU - P&amp;L'!K397</f>
        <v>0</v>
      </c>
      <c r="L454" s="255">
        <f>'DTC EU - P&amp;L'!L397</f>
        <v>0</v>
      </c>
      <c r="M454" s="255">
        <f>'DTC EU - P&amp;L'!M397</f>
        <v>0</v>
      </c>
      <c r="N454" s="255">
        <f>'DTC EU - P&amp;L'!N397</f>
        <v>0</v>
      </c>
      <c r="O454" s="255">
        <f>'DTC EU - P&amp;L'!O397</f>
        <v>0</v>
      </c>
      <c r="P454" s="255">
        <f>'DTC EU - P&amp;L'!P397</f>
        <v>0</v>
      </c>
      <c r="Q454" s="255">
        <f>'DTC EU - P&amp;L'!Q397</f>
        <v>0</v>
      </c>
      <c r="R454" s="255">
        <f>'DTC EU - P&amp;L'!R397</f>
        <v>0</v>
      </c>
      <c r="S454" s="255">
        <f>'DTC EU - P&amp;L'!S397</f>
        <v>0</v>
      </c>
      <c r="T454" s="255">
        <f>'DTC EU - P&amp;L'!T397</f>
        <v>0</v>
      </c>
      <c r="U454" s="255">
        <f>'DTC EU - P&amp;L'!U397</f>
        <v>0</v>
      </c>
      <c r="V454" s="255">
        <f>'DTC EU - P&amp;L'!V397</f>
        <v>0</v>
      </c>
      <c r="W454" s="255">
        <f>'DTC EU - P&amp;L'!W397</f>
        <v>0</v>
      </c>
      <c r="X454" s="255">
        <f>'DTC EU - P&amp;L'!X397</f>
        <v>0</v>
      </c>
      <c r="Y454" s="255">
        <f>'DTC EU - P&amp;L'!Y397</f>
        <v>0</v>
      </c>
      <c r="Z454" s="255">
        <f>'DTC EU - P&amp;L'!Z397</f>
        <v>0</v>
      </c>
      <c r="AA454" s="255">
        <f>'DTC EU - P&amp;L'!AA397</f>
        <v>0</v>
      </c>
      <c r="AB454" s="255">
        <f>'DTC EU - P&amp;L'!AB397</f>
        <v>0</v>
      </c>
      <c r="AC454" s="255">
        <f>'DTC EU - P&amp;L'!AC397</f>
        <v>0</v>
      </c>
      <c r="AD454" s="255">
        <f>'DTC EU - P&amp;L'!AD397</f>
        <v>0</v>
      </c>
      <c r="AE454" s="255">
        <f>'DTC EU - P&amp;L'!AE397</f>
        <v>0</v>
      </c>
      <c r="AF454" s="255">
        <f>'DTC EU - P&amp;L'!AF397</f>
        <v>0</v>
      </c>
      <c r="AG454" s="275">
        <f t="shared" si="117"/>
        <v>0</v>
      </c>
      <c r="AH454" s="276"/>
    </row>
    <row r="455" outlineLevel="1">
      <c r="A455" s="287" t="s">
        <v>584</v>
      </c>
      <c r="B455" s="255">
        <f>'DTC EU - P&amp;L'!B398</f>
        <v>0</v>
      </c>
      <c r="C455" s="255">
        <f>'DTC EU - P&amp;L'!C398</f>
        <v>0</v>
      </c>
      <c r="D455" s="255">
        <f>'DTC EU - P&amp;L'!D398</f>
        <v>0</v>
      </c>
      <c r="E455" s="255">
        <f>'DTC EU - P&amp;L'!E398</f>
        <v>0</v>
      </c>
      <c r="F455" s="255">
        <f>'DTC EU - P&amp;L'!F398</f>
        <v>0</v>
      </c>
      <c r="G455" s="255">
        <f>'DTC EU - P&amp;L'!G398</f>
        <v>0</v>
      </c>
      <c r="H455" s="255">
        <f>'DTC EU - P&amp;L'!H398</f>
        <v>0</v>
      </c>
      <c r="I455" s="255">
        <f>'DTC EU - P&amp;L'!I398</f>
        <v>0</v>
      </c>
      <c r="J455" s="255">
        <f>'DTC EU - P&amp;L'!J398</f>
        <v>0</v>
      </c>
      <c r="K455" s="255">
        <f>'DTC EU - P&amp;L'!K398</f>
        <v>0</v>
      </c>
      <c r="L455" s="255">
        <f>'DTC EU - P&amp;L'!L398</f>
        <v>0</v>
      </c>
      <c r="M455" s="255">
        <f>'DTC EU - P&amp;L'!M398</f>
        <v>0</v>
      </c>
      <c r="N455" s="255">
        <f>'DTC EU - P&amp;L'!N398</f>
        <v>0</v>
      </c>
      <c r="O455" s="255">
        <f>'DTC EU - P&amp;L'!O398</f>
        <v>0</v>
      </c>
      <c r="P455" s="255">
        <f>'DTC EU - P&amp;L'!P398</f>
        <v>0</v>
      </c>
      <c r="Q455" s="255">
        <f>'DTC EU - P&amp;L'!Q398</f>
        <v>0</v>
      </c>
      <c r="R455" s="255">
        <f>'DTC EU - P&amp;L'!R398</f>
        <v>0</v>
      </c>
      <c r="S455" s="255">
        <f>'DTC EU - P&amp;L'!S398</f>
        <v>0</v>
      </c>
      <c r="T455" s="255">
        <f>'DTC EU - P&amp;L'!T398</f>
        <v>0</v>
      </c>
      <c r="U455" s="255">
        <f>'DTC EU - P&amp;L'!U398</f>
        <v>0</v>
      </c>
      <c r="V455" s="255">
        <f>'DTC EU - P&amp;L'!V398</f>
        <v>0</v>
      </c>
      <c r="W455" s="255">
        <f>'DTC EU - P&amp;L'!W398</f>
        <v>0</v>
      </c>
      <c r="X455" s="255">
        <f>'DTC EU - P&amp;L'!X398</f>
        <v>0</v>
      </c>
      <c r="Y455" s="255">
        <f>'DTC EU - P&amp;L'!Y398</f>
        <v>0</v>
      </c>
      <c r="Z455" s="255">
        <f>'DTC EU - P&amp;L'!Z398</f>
        <v>0</v>
      </c>
      <c r="AA455" s="255">
        <f>'DTC EU - P&amp;L'!AA398</f>
        <v>0</v>
      </c>
      <c r="AB455" s="255">
        <f>'DTC EU - P&amp;L'!AB398</f>
        <v>0</v>
      </c>
      <c r="AC455" s="255">
        <f>'DTC EU - P&amp;L'!AC398</f>
        <v>0</v>
      </c>
      <c r="AD455" s="255">
        <f>'DTC EU - P&amp;L'!AD398</f>
        <v>0</v>
      </c>
      <c r="AE455" s="255">
        <f>'DTC EU - P&amp;L'!AE398</f>
        <v>0</v>
      </c>
      <c r="AF455" s="255">
        <f>'DTC EU - P&amp;L'!AF398</f>
        <v>0</v>
      </c>
      <c r="AG455" s="275">
        <f t="shared" si="117"/>
        <v>0</v>
      </c>
      <c r="AH455" s="276"/>
    </row>
    <row r="456" outlineLevel="1">
      <c r="A456" s="273" t="s">
        <v>585</v>
      </c>
      <c r="B456" s="255">
        <f>'DTC EU - P&amp;L'!B399</f>
        <v>0</v>
      </c>
      <c r="C456" s="255">
        <f>'DTC EU - P&amp;L'!C399</f>
        <v>0</v>
      </c>
      <c r="D456" s="255">
        <f>'DTC EU - P&amp;L'!D399</f>
        <v>0</v>
      </c>
      <c r="E456" s="255">
        <f>'DTC EU - P&amp;L'!E399</f>
        <v>0</v>
      </c>
      <c r="F456" s="255">
        <f>'DTC EU - P&amp;L'!F399</f>
        <v>0</v>
      </c>
      <c r="G456" s="255">
        <f>'DTC EU - P&amp;L'!G399</f>
        <v>0</v>
      </c>
      <c r="H456" s="255">
        <f>'DTC EU - P&amp;L'!H399</f>
        <v>0</v>
      </c>
      <c r="I456" s="255">
        <f>'DTC EU - P&amp;L'!I399</f>
        <v>0</v>
      </c>
      <c r="J456" s="255">
        <f>'DTC EU - P&amp;L'!J399</f>
        <v>0</v>
      </c>
      <c r="K456" s="255">
        <f>'DTC EU - P&amp;L'!K399</f>
        <v>0</v>
      </c>
      <c r="L456" s="255">
        <f>'DTC EU - P&amp;L'!L399</f>
        <v>0</v>
      </c>
      <c r="M456" s="255">
        <f>'DTC EU - P&amp;L'!M399</f>
        <v>0</v>
      </c>
      <c r="N456" s="255">
        <f>'DTC EU - P&amp;L'!N399</f>
        <v>0</v>
      </c>
      <c r="O456" s="255">
        <f>'DTC EU - P&amp;L'!O399</f>
        <v>0</v>
      </c>
      <c r="P456" s="255">
        <f>'DTC EU - P&amp;L'!P399</f>
        <v>0</v>
      </c>
      <c r="Q456" s="255">
        <f>'DTC EU - P&amp;L'!Q399</f>
        <v>0</v>
      </c>
      <c r="R456" s="255">
        <f>'DTC EU - P&amp;L'!R399</f>
        <v>0</v>
      </c>
      <c r="S456" s="255">
        <f>'DTC EU - P&amp;L'!S399</f>
        <v>0</v>
      </c>
      <c r="T456" s="255">
        <f>'DTC EU - P&amp;L'!T399</f>
        <v>0</v>
      </c>
      <c r="U456" s="255">
        <f>'DTC EU - P&amp;L'!U399</f>
        <v>0</v>
      </c>
      <c r="V456" s="255">
        <f>'DTC EU - P&amp;L'!V399</f>
        <v>0</v>
      </c>
      <c r="W456" s="255">
        <f>'DTC EU - P&amp;L'!W399</f>
        <v>0</v>
      </c>
      <c r="X456" s="255">
        <f>'DTC EU - P&amp;L'!X399</f>
        <v>0</v>
      </c>
      <c r="Y456" s="255">
        <f>'DTC EU - P&amp;L'!Y399</f>
        <v>0</v>
      </c>
      <c r="Z456" s="255">
        <f>'DTC EU - P&amp;L'!Z399</f>
        <v>0</v>
      </c>
      <c r="AA456" s="255">
        <f>'DTC EU - P&amp;L'!AA399</f>
        <v>0</v>
      </c>
      <c r="AB456" s="255">
        <f>'DTC EU - P&amp;L'!AB399</f>
        <v>0</v>
      </c>
      <c r="AC456" s="255">
        <f>'DTC EU - P&amp;L'!AC399</f>
        <v>0</v>
      </c>
      <c r="AD456" s="255">
        <f>'DTC EU - P&amp;L'!AD399</f>
        <v>0</v>
      </c>
      <c r="AE456" s="255">
        <f>'DTC EU - P&amp;L'!AE399</f>
        <v>0</v>
      </c>
      <c r="AF456" s="255">
        <f>'DTC EU - P&amp;L'!AF399</f>
        <v>0</v>
      </c>
      <c r="AG456" s="275">
        <f t="shared" si="117"/>
        <v>0</v>
      </c>
      <c r="AH456" s="276"/>
    </row>
    <row r="457" outlineLevel="1">
      <c r="A457" s="273" t="s">
        <v>338</v>
      </c>
      <c r="B457" s="255">
        <f>'DTC EU - P&amp;L'!B400</f>
        <v>0</v>
      </c>
      <c r="C457" s="255">
        <f>'DTC EU - P&amp;L'!C400</f>
        <v>0</v>
      </c>
      <c r="D457" s="255">
        <f>'DTC EU - P&amp;L'!D400</f>
        <v>0</v>
      </c>
      <c r="E457" s="255">
        <f>'DTC EU - P&amp;L'!E400</f>
        <v>0</v>
      </c>
      <c r="F457" s="255">
        <f>'DTC EU - P&amp;L'!F400</f>
        <v>0</v>
      </c>
      <c r="G457" s="255">
        <f>'DTC EU - P&amp;L'!G400</f>
        <v>0</v>
      </c>
      <c r="H457" s="255">
        <f>'DTC EU - P&amp;L'!H400</f>
        <v>0</v>
      </c>
      <c r="I457" s="255">
        <f>'DTC EU - P&amp;L'!I400</f>
        <v>0</v>
      </c>
      <c r="J457" s="255">
        <f>'DTC EU - P&amp;L'!J400</f>
        <v>0</v>
      </c>
      <c r="K457" s="255">
        <f>'DTC EU - P&amp;L'!K400</f>
        <v>0</v>
      </c>
      <c r="L457" s="255">
        <f>'DTC EU - P&amp;L'!L400</f>
        <v>0</v>
      </c>
      <c r="M457" s="255">
        <f>'DTC EU - P&amp;L'!M400</f>
        <v>0</v>
      </c>
      <c r="N457" s="255">
        <f>'DTC EU - P&amp;L'!N400</f>
        <v>0</v>
      </c>
      <c r="O457" s="255">
        <f>'DTC EU - P&amp;L'!O400</f>
        <v>0</v>
      </c>
      <c r="P457" s="255">
        <f>'DTC EU - P&amp;L'!P400</f>
        <v>0</v>
      </c>
      <c r="Q457" s="255">
        <f>'DTC EU - P&amp;L'!Q400</f>
        <v>0</v>
      </c>
      <c r="R457" s="255">
        <f>'DTC EU - P&amp;L'!R400</f>
        <v>0</v>
      </c>
      <c r="S457" s="255">
        <f>'DTC EU - P&amp;L'!S400</f>
        <v>0</v>
      </c>
      <c r="T457" s="255">
        <f>'DTC EU - P&amp;L'!T400</f>
        <v>0</v>
      </c>
      <c r="U457" s="255">
        <f>'DTC EU - P&amp;L'!U400</f>
        <v>0</v>
      </c>
      <c r="V457" s="255">
        <f>'DTC EU - P&amp;L'!V400</f>
        <v>0</v>
      </c>
      <c r="W457" s="255">
        <f>'DTC EU - P&amp;L'!W400</f>
        <v>0</v>
      </c>
      <c r="X457" s="255">
        <f>'DTC EU - P&amp;L'!X400</f>
        <v>0</v>
      </c>
      <c r="Y457" s="255">
        <f>'DTC EU - P&amp;L'!Y400</f>
        <v>0</v>
      </c>
      <c r="Z457" s="255">
        <f>'DTC EU - P&amp;L'!Z400</f>
        <v>0</v>
      </c>
      <c r="AA457" s="255">
        <f>'DTC EU - P&amp;L'!AA400</f>
        <v>0</v>
      </c>
      <c r="AB457" s="255">
        <f>'DTC EU - P&amp;L'!AB400</f>
        <v>0</v>
      </c>
      <c r="AC457" s="255">
        <f>'DTC EU - P&amp;L'!AC400</f>
        <v>0</v>
      </c>
      <c r="AD457" s="255">
        <f>'DTC EU - P&amp;L'!AD400</f>
        <v>0</v>
      </c>
      <c r="AE457" s="255">
        <f>'DTC EU - P&amp;L'!AE400</f>
        <v>0</v>
      </c>
      <c r="AF457" s="255">
        <f>'DTC EU - P&amp;L'!AF400</f>
        <v>0</v>
      </c>
      <c r="AG457" s="275">
        <f t="shared" si="117"/>
        <v>0</v>
      </c>
      <c r="AH457" s="276"/>
    </row>
    <row r="458" outlineLevel="1">
      <c r="A458" s="287" t="s">
        <v>297</v>
      </c>
      <c r="B458" s="255">
        <f>'DTC EU - P&amp;L'!B401</f>
        <v>0</v>
      </c>
      <c r="C458" s="255">
        <f>'DTC EU - P&amp;L'!C401</f>
        <v>0</v>
      </c>
      <c r="D458" s="255">
        <f>'DTC EU - P&amp;L'!D401</f>
        <v>0</v>
      </c>
      <c r="E458" s="255">
        <f>'DTC EU - P&amp;L'!E401</f>
        <v>0</v>
      </c>
      <c r="F458" s="255">
        <f>'DTC EU - P&amp;L'!F401</f>
        <v>0</v>
      </c>
      <c r="G458" s="255">
        <f>'DTC EU - P&amp;L'!G401</f>
        <v>0</v>
      </c>
      <c r="H458" s="255">
        <f>'DTC EU - P&amp;L'!H401</f>
        <v>0</v>
      </c>
      <c r="I458" s="255">
        <f>'DTC EU - P&amp;L'!I401</f>
        <v>0</v>
      </c>
      <c r="J458" s="255">
        <f>'DTC EU - P&amp;L'!J401</f>
        <v>0</v>
      </c>
      <c r="K458" s="255">
        <f>'DTC EU - P&amp;L'!K401</f>
        <v>0</v>
      </c>
      <c r="L458" s="255">
        <f>'DTC EU - P&amp;L'!L401</f>
        <v>0</v>
      </c>
      <c r="M458" s="255">
        <f>'DTC EU - P&amp;L'!M401</f>
        <v>0</v>
      </c>
      <c r="N458" s="255">
        <f>'DTC EU - P&amp;L'!N401</f>
        <v>0</v>
      </c>
      <c r="O458" s="255">
        <f>'DTC EU - P&amp;L'!O401</f>
        <v>0</v>
      </c>
      <c r="P458" s="255">
        <f>'DTC EU - P&amp;L'!P401</f>
        <v>0</v>
      </c>
      <c r="Q458" s="255">
        <f>'DTC EU - P&amp;L'!Q401</f>
        <v>0</v>
      </c>
      <c r="R458" s="255">
        <f>'DTC EU - P&amp;L'!R401</f>
        <v>0</v>
      </c>
      <c r="S458" s="255">
        <f>'DTC EU - P&amp;L'!S401</f>
        <v>0</v>
      </c>
      <c r="T458" s="255">
        <f>'DTC EU - P&amp;L'!T401</f>
        <v>0</v>
      </c>
      <c r="U458" s="255">
        <f>'DTC EU - P&amp;L'!U401</f>
        <v>0</v>
      </c>
      <c r="V458" s="255">
        <f>'DTC EU - P&amp;L'!V401</f>
        <v>0</v>
      </c>
      <c r="W458" s="255">
        <f>'DTC EU - P&amp;L'!W401</f>
        <v>0</v>
      </c>
      <c r="X458" s="255">
        <f>'DTC EU - P&amp;L'!X401</f>
        <v>0</v>
      </c>
      <c r="Y458" s="255">
        <f>'DTC EU - P&amp;L'!Y401</f>
        <v>0</v>
      </c>
      <c r="Z458" s="255">
        <f>'DTC EU - P&amp;L'!Z401</f>
        <v>0</v>
      </c>
      <c r="AA458" s="255">
        <f>'DTC EU - P&amp;L'!AA401</f>
        <v>0</v>
      </c>
      <c r="AB458" s="255">
        <f>'DTC EU - P&amp;L'!AB401</f>
        <v>0</v>
      </c>
      <c r="AC458" s="255">
        <f>'DTC EU - P&amp;L'!AC401</f>
        <v>0</v>
      </c>
      <c r="AD458" s="255">
        <f>'DTC EU - P&amp;L'!AD401</f>
        <v>0</v>
      </c>
      <c r="AE458" s="255">
        <f>'DTC EU - P&amp;L'!AE401</f>
        <v>0</v>
      </c>
      <c r="AF458" s="255">
        <f>'DTC EU - P&amp;L'!AF401</f>
        <v>0</v>
      </c>
      <c r="AG458" s="275">
        <f t="shared" si="117"/>
        <v>0</v>
      </c>
      <c r="AH458" s="276"/>
    </row>
    <row r="459">
      <c r="A459" s="279" t="s">
        <v>298</v>
      </c>
      <c r="B459" s="280">
        <f t="shared" ref="B459:AF459" si="118">SUM(B446:B458)</f>
        <v>0</v>
      </c>
      <c r="C459" s="280">
        <f t="shared" si="118"/>
        <v>0</v>
      </c>
      <c r="D459" s="280">
        <f t="shared" si="118"/>
        <v>0</v>
      </c>
      <c r="E459" s="280">
        <f t="shared" si="118"/>
        <v>0</v>
      </c>
      <c r="F459" s="280">
        <f t="shared" si="118"/>
        <v>0</v>
      </c>
      <c r="G459" s="280">
        <f t="shared" si="118"/>
        <v>0</v>
      </c>
      <c r="H459" s="280">
        <f t="shared" si="118"/>
        <v>0</v>
      </c>
      <c r="I459" s="280">
        <f t="shared" si="118"/>
        <v>0</v>
      </c>
      <c r="J459" s="280">
        <f t="shared" si="118"/>
        <v>0</v>
      </c>
      <c r="K459" s="280">
        <f t="shared" si="118"/>
        <v>0</v>
      </c>
      <c r="L459" s="280">
        <f t="shared" si="118"/>
        <v>0</v>
      </c>
      <c r="M459" s="280">
        <f t="shared" si="118"/>
        <v>0</v>
      </c>
      <c r="N459" s="280">
        <f t="shared" si="118"/>
        <v>0</v>
      </c>
      <c r="O459" s="280">
        <f t="shared" si="118"/>
        <v>0</v>
      </c>
      <c r="P459" s="280">
        <f t="shared" si="118"/>
        <v>0</v>
      </c>
      <c r="Q459" s="280">
        <f t="shared" si="118"/>
        <v>0</v>
      </c>
      <c r="R459" s="280">
        <f t="shared" si="118"/>
        <v>0</v>
      </c>
      <c r="S459" s="280">
        <f t="shared" si="118"/>
        <v>0</v>
      </c>
      <c r="T459" s="280">
        <f t="shared" si="118"/>
        <v>0</v>
      </c>
      <c r="U459" s="280">
        <f t="shared" si="118"/>
        <v>0</v>
      </c>
      <c r="V459" s="280">
        <f t="shared" si="118"/>
        <v>0</v>
      </c>
      <c r="W459" s="280">
        <f t="shared" si="118"/>
        <v>0</v>
      </c>
      <c r="X459" s="280">
        <f t="shared" si="118"/>
        <v>0</v>
      </c>
      <c r="Y459" s="280">
        <f t="shared" si="118"/>
        <v>0</v>
      </c>
      <c r="Z459" s="280">
        <f t="shared" si="118"/>
        <v>0</v>
      </c>
      <c r="AA459" s="280">
        <f t="shared" si="118"/>
        <v>0</v>
      </c>
      <c r="AB459" s="280">
        <f t="shared" si="118"/>
        <v>0</v>
      </c>
      <c r="AC459" s="280">
        <f t="shared" si="118"/>
        <v>0</v>
      </c>
      <c r="AD459" s="280">
        <f t="shared" si="118"/>
        <v>0</v>
      </c>
      <c r="AE459" s="280">
        <f t="shared" si="118"/>
        <v>0</v>
      </c>
      <c r="AF459" s="280">
        <f t="shared" si="118"/>
        <v>0</v>
      </c>
      <c r="AG459" s="275">
        <f t="shared" si="117"/>
        <v>0</v>
      </c>
      <c r="AH459" s="276"/>
    </row>
    <row r="460">
      <c r="A460" s="160"/>
      <c r="B460" s="267"/>
      <c r="C460" s="267"/>
      <c r="D460" s="267"/>
      <c r="E460" s="267"/>
      <c r="F460" s="267"/>
      <c r="G460" s="267"/>
      <c r="H460" s="267"/>
      <c r="I460" s="267"/>
      <c r="J460" s="267"/>
      <c r="K460" s="267"/>
      <c r="L460" s="267"/>
      <c r="M460" s="267"/>
      <c r="N460" s="267"/>
      <c r="O460" s="267"/>
      <c r="P460" s="267"/>
      <c r="Q460" s="267"/>
      <c r="R460" s="267"/>
      <c r="S460" s="267"/>
      <c r="T460" s="267"/>
      <c r="U460" s="267"/>
      <c r="V460" s="267"/>
      <c r="W460" s="267"/>
      <c r="X460" s="267"/>
      <c r="Y460" s="267"/>
      <c r="Z460" s="267"/>
      <c r="AA460" s="267"/>
      <c r="AB460" s="267"/>
      <c r="AC460" s="267"/>
      <c r="AD460" s="267"/>
      <c r="AE460" s="267"/>
      <c r="AF460" s="267"/>
      <c r="AG460" s="286"/>
      <c r="AH460" s="24"/>
    </row>
    <row r="461">
      <c r="A461" s="273" t="s">
        <v>586</v>
      </c>
      <c r="B461" s="236">
        <f>'DTC US&amp;CA - P&amp;L'!B429</f>
        <v>0</v>
      </c>
      <c r="C461" s="236">
        <f>'DTC US&amp;CA - P&amp;L'!C429</f>
        <v>2</v>
      </c>
      <c r="D461" s="236">
        <f>'DTC US&amp;CA - P&amp;L'!D429</f>
        <v>1</v>
      </c>
      <c r="E461" s="236">
        <f>'DTC US&amp;CA - P&amp;L'!E429</f>
        <v>0</v>
      </c>
      <c r="F461" s="236">
        <f>'DTC US&amp;CA - P&amp;L'!F429</f>
        <v>0</v>
      </c>
      <c r="G461" s="236">
        <f>'DTC US&amp;CA - P&amp;L'!G429</f>
        <v>12</v>
      </c>
      <c r="H461" s="236">
        <f>'DTC US&amp;CA - P&amp;L'!H429</f>
        <v>1</v>
      </c>
      <c r="I461" s="236">
        <f>'DTC US&amp;CA - P&amp;L'!I429</f>
        <v>3</v>
      </c>
      <c r="J461" s="236">
        <f>'DTC US&amp;CA - P&amp;L'!J429</f>
        <v>0</v>
      </c>
      <c r="K461" s="236">
        <f>'DTC US&amp;CA - P&amp;L'!K429</f>
        <v>0</v>
      </c>
      <c r="L461" s="236">
        <f>'DTC US&amp;CA - P&amp;L'!L429</f>
        <v>0</v>
      </c>
      <c r="M461" s="236">
        <f>'DTC US&amp;CA - P&amp;L'!M429</f>
        <v>0</v>
      </c>
      <c r="N461" s="236">
        <f>'DTC US&amp;CA - P&amp;L'!N429</f>
        <v>1</v>
      </c>
      <c r="O461" s="236">
        <f>'DTC US&amp;CA - P&amp;L'!O429</f>
        <v>2</v>
      </c>
      <c r="P461" s="236">
        <f>'DTC US&amp;CA - P&amp;L'!P429</f>
        <v>2</v>
      </c>
      <c r="Q461" s="236">
        <f>'DTC US&amp;CA - P&amp;L'!Q429</f>
        <v>1</v>
      </c>
      <c r="R461" s="236">
        <f>'DTC US&amp;CA - P&amp;L'!R429</f>
        <v>0</v>
      </c>
      <c r="S461" s="236">
        <f>'DTC US&amp;CA - P&amp;L'!S429</f>
        <v>0</v>
      </c>
      <c r="T461" s="236">
        <f>'DTC US&amp;CA - P&amp;L'!T429</f>
        <v>0</v>
      </c>
      <c r="U461" s="236">
        <f>'DTC US&amp;CA - P&amp;L'!U429</f>
        <v>6</v>
      </c>
      <c r="V461" s="236">
        <f>'DTC US&amp;CA - P&amp;L'!V429</f>
        <v>2</v>
      </c>
      <c r="W461" s="236">
        <f>'DTC US&amp;CA - P&amp;L'!W429</f>
        <v>1</v>
      </c>
      <c r="X461" s="236">
        <f>'DTC US&amp;CA - P&amp;L'!X429</f>
        <v>2</v>
      </c>
      <c r="Y461" s="236">
        <f>'DTC US&amp;CA - P&amp;L'!Y429</f>
        <v>0</v>
      </c>
      <c r="Z461" s="236">
        <f>'DTC US&amp;CA - P&amp;L'!Z429</f>
        <v>0</v>
      </c>
      <c r="AA461" s="236">
        <f>'DTC US&amp;CA - P&amp;L'!AA429</f>
        <v>0</v>
      </c>
      <c r="AB461" s="236">
        <f>'DTC US&amp;CA - P&amp;L'!AB429</f>
        <v>4</v>
      </c>
      <c r="AC461" s="236">
        <f>'DTC US&amp;CA - P&amp;L'!AC429</f>
        <v>2</v>
      </c>
      <c r="AD461" s="236">
        <f>'DTC US&amp;CA - P&amp;L'!AD429</f>
        <v>0</v>
      </c>
      <c r="AE461" s="236">
        <f>'DTC US&amp;CA - P&amp;L'!AE429</f>
        <v>2</v>
      </c>
      <c r="AF461" s="236">
        <f>'DTC US&amp;CA - P&amp;L'!AF429</f>
        <v>0</v>
      </c>
      <c r="AG461" s="275">
        <f t="shared" ref="AG461:AG463" si="119">SUM(B461:AF461)</f>
        <v>44</v>
      </c>
      <c r="AH461" s="276"/>
    </row>
    <row r="462">
      <c r="A462" s="273" t="s">
        <v>587</v>
      </c>
      <c r="B462" s="236">
        <f>'DTC EU - P&amp;L'!B405</f>
        <v>0</v>
      </c>
      <c r="C462" s="236">
        <f>'DTC EU - P&amp;L'!C405</f>
        <v>0</v>
      </c>
      <c r="D462" s="236">
        <f>'DTC EU - P&amp;L'!D405</f>
        <v>0</v>
      </c>
      <c r="E462" s="236">
        <f>'DTC EU - P&amp;L'!E405</f>
        <v>0</v>
      </c>
      <c r="F462" s="236">
        <f>'DTC EU - P&amp;L'!F405</f>
        <v>0</v>
      </c>
      <c r="G462" s="236">
        <f>'DTC EU - P&amp;L'!G405</f>
        <v>0</v>
      </c>
      <c r="H462" s="236">
        <f>'DTC EU - P&amp;L'!H405</f>
        <v>0</v>
      </c>
      <c r="I462" s="236">
        <f>'DTC EU - P&amp;L'!I405</f>
        <v>0</v>
      </c>
      <c r="J462" s="236">
        <f>'DTC EU - P&amp;L'!J405</f>
        <v>0</v>
      </c>
      <c r="K462" s="236">
        <f>'DTC EU - P&amp;L'!K405</f>
        <v>0</v>
      </c>
      <c r="L462" s="236">
        <f>'DTC EU - P&amp;L'!L405</f>
        <v>0</v>
      </c>
      <c r="M462" s="236">
        <f>'DTC EU - P&amp;L'!M405</f>
        <v>0</v>
      </c>
      <c r="N462" s="236">
        <f>'DTC EU - P&amp;L'!N405</f>
        <v>0</v>
      </c>
      <c r="O462" s="236">
        <f>'DTC EU - P&amp;L'!O405</f>
        <v>0</v>
      </c>
      <c r="P462" s="236">
        <f>'DTC EU - P&amp;L'!P405</f>
        <v>0</v>
      </c>
      <c r="Q462" s="236">
        <f>'DTC EU - P&amp;L'!Q405</f>
        <v>0</v>
      </c>
      <c r="R462" s="236">
        <f>'DTC EU - P&amp;L'!R405</f>
        <v>0</v>
      </c>
      <c r="S462" s="236">
        <f>'DTC EU - P&amp;L'!S405</f>
        <v>0</v>
      </c>
      <c r="T462" s="236">
        <f>'DTC EU - P&amp;L'!T405</f>
        <v>0</v>
      </c>
      <c r="U462" s="236">
        <f>'DTC EU - P&amp;L'!U405</f>
        <v>0</v>
      </c>
      <c r="V462" s="236">
        <f>'DTC EU - P&amp;L'!V405</f>
        <v>0</v>
      </c>
      <c r="W462" s="236">
        <f>'DTC EU - P&amp;L'!W405</f>
        <v>0</v>
      </c>
      <c r="X462" s="236">
        <f>'DTC EU - P&amp;L'!X405</f>
        <v>0</v>
      </c>
      <c r="Y462" s="236">
        <f>'DTC EU - P&amp;L'!Y405</f>
        <v>0</v>
      </c>
      <c r="Z462" s="236">
        <f>'DTC EU - P&amp;L'!Z405</f>
        <v>0</v>
      </c>
      <c r="AA462" s="236">
        <f>'DTC EU - P&amp;L'!AA405</f>
        <v>0</v>
      </c>
      <c r="AB462" s="236">
        <f>'DTC EU - P&amp;L'!AB405</f>
        <v>0</v>
      </c>
      <c r="AC462" s="236">
        <f>'DTC EU - P&amp;L'!AC405</f>
        <v>0</v>
      </c>
      <c r="AD462" s="236">
        <f>'DTC EU - P&amp;L'!AD405</f>
        <v>0</v>
      </c>
      <c r="AE462" s="236">
        <f>'DTC EU - P&amp;L'!AE405</f>
        <v>0</v>
      </c>
      <c r="AF462" s="236">
        <f>'DTC EU - P&amp;L'!AF405</f>
        <v>0</v>
      </c>
      <c r="AG462" s="275">
        <f t="shared" si="119"/>
        <v>0</v>
      </c>
      <c r="AH462" s="276"/>
    </row>
    <row r="463">
      <c r="A463" s="282" t="s">
        <v>269</v>
      </c>
      <c r="B463" s="280">
        <f t="shared" ref="B463:AF463" si="120">sum(B461:B462)</f>
        <v>0</v>
      </c>
      <c r="C463" s="280">
        <f t="shared" si="120"/>
        <v>2</v>
      </c>
      <c r="D463" s="280">
        <f t="shared" si="120"/>
        <v>1</v>
      </c>
      <c r="E463" s="280">
        <f t="shared" si="120"/>
        <v>0</v>
      </c>
      <c r="F463" s="280">
        <f t="shared" si="120"/>
        <v>0</v>
      </c>
      <c r="G463" s="280">
        <f t="shared" si="120"/>
        <v>12</v>
      </c>
      <c r="H463" s="280">
        <f t="shared" si="120"/>
        <v>1</v>
      </c>
      <c r="I463" s="280">
        <f t="shared" si="120"/>
        <v>3</v>
      </c>
      <c r="J463" s="280">
        <f t="shared" si="120"/>
        <v>0</v>
      </c>
      <c r="K463" s="280">
        <f t="shared" si="120"/>
        <v>0</v>
      </c>
      <c r="L463" s="280">
        <f t="shared" si="120"/>
        <v>0</v>
      </c>
      <c r="M463" s="280">
        <f t="shared" si="120"/>
        <v>0</v>
      </c>
      <c r="N463" s="280">
        <f t="shared" si="120"/>
        <v>1</v>
      </c>
      <c r="O463" s="280">
        <f t="shared" si="120"/>
        <v>2</v>
      </c>
      <c r="P463" s="280">
        <f t="shared" si="120"/>
        <v>2</v>
      </c>
      <c r="Q463" s="280">
        <f t="shared" si="120"/>
        <v>1</v>
      </c>
      <c r="R463" s="280">
        <f t="shared" si="120"/>
        <v>0</v>
      </c>
      <c r="S463" s="280">
        <f t="shared" si="120"/>
        <v>0</v>
      </c>
      <c r="T463" s="280">
        <f t="shared" si="120"/>
        <v>0</v>
      </c>
      <c r="U463" s="280">
        <f t="shared" si="120"/>
        <v>6</v>
      </c>
      <c r="V463" s="280">
        <f t="shared" si="120"/>
        <v>2</v>
      </c>
      <c r="W463" s="280">
        <f t="shared" si="120"/>
        <v>1</v>
      </c>
      <c r="X463" s="280">
        <f t="shared" si="120"/>
        <v>2</v>
      </c>
      <c r="Y463" s="280">
        <f t="shared" si="120"/>
        <v>0</v>
      </c>
      <c r="Z463" s="280">
        <f t="shared" si="120"/>
        <v>0</v>
      </c>
      <c r="AA463" s="280">
        <f t="shared" si="120"/>
        <v>0</v>
      </c>
      <c r="AB463" s="280">
        <f t="shared" si="120"/>
        <v>4</v>
      </c>
      <c r="AC463" s="280">
        <f t="shared" si="120"/>
        <v>2</v>
      </c>
      <c r="AD463" s="280">
        <f t="shared" si="120"/>
        <v>0</v>
      </c>
      <c r="AE463" s="280">
        <f t="shared" si="120"/>
        <v>2</v>
      </c>
      <c r="AF463" s="280">
        <f t="shared" si="120"/>
        <v>0</v>
      </c>
      <c r="AG463" s="275">
        <f t="shared" si="119"/>
        <v>44</v>
      </c>
      <c r="AH463" s="276"/>
    </row>
    <row r="464">
      <c r="A464" s="160"/>
      <c r="B464" s="267"/>
      <c r="C464" s="267"/>
      <c r="D464" s="267"/>
      <c r="E464" s="267"/>
      <c r="F464" s="267"/>
      <c r="G464" s="267"/>
      <c r="H464" s="267"/>
      <c r="I464" s="267"/>
      <c r="J464" s="267"/>
      <c r="K464" s="267"/>
      <c r="L464" s="267"/>
      <c r="M464" s="267"/>
      <c r="N464" s="267"/>
      <c r="O464" s="267"/>
      <c r="P464" s="267"/>
      <c r="Q464" s="267"/>
      <c r="R464" s="267"/>
      <c r="S464" s="267"/>
      <c r="T464" s="267"/>
      <c r="U464" s="267"/>
      <c r="V464" s="267"/>
      <c r="W464" s="267"/>
      <c r="X464" s="267"/>
      <c r="Y464" s="267"/>
      <c r="Z464" s="267"/>
      <c r="AA464" s="267"/>
      <c r="AB464" s="267"/>
      <c r="AC464" s="267"/>
      <c r="AD464" s="267"/>
      <c r="AE464" s="267"/>
      <c r="AF464" s="267"/>
      <c r="AG464" s="268"/>
      <c r="AH464" s="27"/>
    </row>
    <row r="465">
      <c r="A465" s="221" t="s">
        <v>588</v>
      </c>
      <c r="B465" s="267"/>
      <c r="C465" s="267"/>
      <c r="D465" s="267"/>
      <c r="E465" s="267"/>
      <c r="F465" s="267"/>
      <c r="G465" s="267"/>
      <c r="H465" s="267"/>
      <c r="I465" s="267"/>
      <c r="J465" s="267"/>
      <c r="K465" s="267"/>
      <c r="L465" s="267"/>
      <c r="M465" s="267"/>
      <c r="N465" s="267"/>
      <c r="O465" s="267"/>
      <c r="P465" s="267"/>
      <c r="Q465" s="267"/>
      <c r="R465" s="267"/>
      <c r="S465" s="267"/>
      <c r="T465" s="267"/>
      <c r="U465" s="267"/>
      <c r="V465" s="267"/>
      <c r="W465" s="267"/>
      <c r="X465" s="267"/>
      <c r="Y465" s="267"/>
      <c r="Z465" s="267"/>
      <c r="AA465" s="267"/>
      <c r="AB465" s="267"/>
      <c r="AC465" s="267"/>
      <c r="AD465" s="267"/>
      <c r="AE465" s="267"/>
      <c r="AF465" s="267"/>
      <c r="AG465" s="268"/>
      <c r="AH465" s="27"/>
    </row>
    <row r="466">
      <c r="A466" s="273" t="s">
        <v>541</v>
      </c>
      <c r="B466" s="262">
        <f>'DTC US&amp;CA - P&amp;L'!B434</f>
        <v>0</v>
      </c>
      <c r="C466" s="262">
        <f>'DTC US&amp;CA - P&amp;L'!C434</f>
        <v>246.69</v>
      </c>
      <c r="D466" s="262">
        <f>'DTC US&amp;CA - P&amp;L'!D434</f>
        <v>157.2</v>
      </c>
      <c r="E466" s="262">
        <f>'DTC US&amp;CA - P&amp;L'!E434</f>
        <v>0</v>
      </c>
      <c r="F466" s="262">
        <f>'DTC US&amp;CA - P&amp;L'!F434</f>
        <v>0</v>
      </c>
      <c r="G466" s="262">
        <f>'DTC US&amp;CA - P&amp;L'!G434</f>
        <v>2776.91</v>
      </c>
      <c r="H466" s="262">
        <f>'DTC US&amp;CA - P&amp;L'!H434</f>
        <v>861</v>
      </c>
      <c r="I466" s="262">
        <f>'DTC US&amp;CA - P&amp;L'!I434</f>
        <v>630.84</v>
      </c>
      <c r="J466" s="262">
        <f>'DTC US&amp;CA - P&amp;L'!J434</f>
        <v>0</v>
      </c>
      <c r="K466" s="262">
        <f>'DTC US&amp;CA - P&amp;L'!K434</f>
        <v>0</v>
      </c>
      <c r="L466" s="262">
        <f>'DTC US&amp;CA - P&amp;L'!L434</f>
        <v>0</v>
      </c>
      <c r="M466" s="262">
        <f>'DTC US&amp;CA - P&amp;L'!M434</f>
        <v>0</v>
      </c>
      <c r="N466" s="262">
        <f>'DTC US&amp;CA - P&amp;L'!N434</f>
        <v>313.83</v>
      </c>
      <c r="O466" s="262">
        <f>'DTC US&amp;CA - P&amp;L'!O434</f>
        <v>426.23</v>
      </c>
      <c r="P466" s="262">
        <f>'DTC US&amp;CA - P&amp;L'!P434</f>
        <v>449.9</v>
      </c>
      <c r="Q466" s="262">
        <f>'DTC US&amp;CA - P&amp;L'!Q434</f>
        <v>279.72</v>
      </c>
      <c r="R466" s="262">
        <f>'DTC US&amp;CA - P&amp;L'!R434</f>
        <v>0</v>
      </c>
      <c r="S466" s="262">
        <f>'DTC US&amp;CA - P&amp;L'!S434</f>
        <v>0</v>
      </c>
      <c r="T466" s="262">
        <f>'DTC US&amp;CA - P&amp;L'!T434</f>
        <v>0</v>
      </c>
      <c r="U466" s="262">
        <f>'DTC US&amp;CA - P&amp;L'!U434</f>
        <v>1409.78</v>
      </c>
      <c r="V466" s="262">
        <f>'DTC US&amp;CA - P&amp;L'!V434</f>
        <v>502.84</v>
      </c>
      <c r="W466" s="262">
        <f>'DTC US&amp;CA - P&amp;L'!W434</f>
        <v>282.39</v>
      </c>
      <c r="X466" s="262">
        <f>'DTC US&amp;CA - P&amp;L'!X434</f>
        <v>492.44</v>
      </c>
      <c r="Y466" s="262">
        <f>'DTC US&amp;CA - P&amp;L'!Y434</f>
        <v>0</v>
      </c>
      <c r="Z466" s="262">
        <f>'DTC US&amp;CA - P&amp;L'!Z434</f>
        <v>0</v>
      </c>
      <c r="AA466" s="262">
        <f>'DTC US&amp;CA - P&amp;L'!AA434</f>
        <v>0</v>
      </c>
      <c r="AB466" s="262">
        <f>'DTC US&amp;CA - P&amp;L'!AB434</f>
        <v>1015.42</v>
      </c>
      <c r="AC466" s="262">
        <f>'DTC US&amp;CA - P&amp;L'!AC434</f>
        <v>335.13</v>
      </c>
      <c r="AD466" s="262">
        <f>'DTC US&amp;CA - P&amp;L'!AD434</f>
        <v>0</v>
      </c>
      <c r="AE466" s="262">
        <f>'DTC US&amp;CA - P&amp;L'!AE434</f>
        <v>509.88</v>
      </c>
      <c r="AF466" s="262">
        <f>'DTC US&amp;CA - P&amp;L'!AF434</f>
        <v>0</v>
      </c>
      <c r="AG466" s="172">
        <f t="shared" ref="AG466:AG467" si="122">SUM(B466:AF466)</f>
        <v>10690.2</v>
      </c>
      <c r="AH466" s="173"/>
    </row>
    <row r="467">
      <c r="A467" s="282" t="s">
        <v>542</v>
      </c>
      <c r="B467" s="288">
        <f t="shared" ref="B467:AF467" si="121">sum(B466)</f>
        <v>0</v>
      </c>
      <c r="C467" s="288">
        <f t="shared" si="121"/>
        <v>246.69</v>
      </c>
      <c r="D467" s="288">
        <f t="shared" si="121"/>
        <v>157.2</v>
      </c>
      <c r="E467" s="288">
        <f t="shared" si="121"/>
        <v>0</v>
      </c>
      <c r="F467" s="288">
        <f t="shared" si="121"/>
        <v>0</v>
      </c>
      <c r="G467" s="288">
        <f t="shared" si="121"/>
        <v>2776.91</v>
      </c>
      <c r="H467" s="288">
        <f t="shared" si="121"/>
        <v>861</v>
      </c>
      <c r="I467" s="288">
        <f t="shared" si="121"/>
        <v>630.84</v>
      </c>
      <c r="J467" s="288">
        <f t="shared" si="121"/>
        <v>0</v>
      </c>
      <c r="K467" s="288">
        <f t="shared" si="121"/>
        <v>0</v>
      </c>
      <c r="L467" s="288">
        <f t="shared" si="121"/>
        <v>0</v>
      </c>
      <c r="M467" s="288">
        <f t="shared" si="121"/>
        <v>0</v>
      </c>
      <c r="N467" s="288">
        <f t="shared" si="121"/>
        <v>313.83</v>
      </c>
      <c r="O467" s="288">
        <f t="shared" si="121"/>
        <v>426.23</v>
      </c>
      <c r="P467" s="288">
        <f t="shared" si="121"/>
        <v>449.9</v>
      </c>
      <c r="Q467" s="288">
        <f t="shared" si="121"/>
        <v>279.72</v>
      </c>
      <c r="R467" s="288">
        <f t="shared" si="121"/>
        <v>0</v>
      </c>
      <c r="S467" s="288">
        <f t="shared" si="121"/>
        <v>0</v>
      </c>
      <c r="T467" s="288">
        <f t="shared" si="121"/>
        <v>0</v>
      </c>
      <c r="U467" s="288">
        <f t="shared" si="121"/>
        <v>1409.78</v>
      </c>
      <c r="V467" s="288">
        <f t="shared" si="121"/>
        <v>502.84</v>
      </c>
      <c r="W467" s="288">
        <f t="shared" si="121"/>
        <v>282.39</v>
      </c>
      <c r="X467" s="288">
        <f t="shared" si="121"/>
        <v>492.44</v>
      </c>
      <c r="Y467" s="288">
        <f t="shared" si="121"/>
        <v>0</v>
      </c>
      <c r="Z467" s="288">
        <f t="shared" si="121"/>
        <v>0</v>
      </c>
      <c r="AA467" s="288">
        <f t="shared" si="121"/>
        <v>0</v>
      </c>
      <c r="AB467" s="288">
        <f t="shared" si="121"/>
        <v>1015.42</v>
      </c>
      <c r="AC467" s="288">
        <f t="shared" si="121"/>
        <v>335.13</v>
      </c>
      <c r="AD467" s="288">
        <f t="shared" si="121"/>
        <v>0</v>
      </c>
      <c r="AE467" s="288">
        <f t="shared" si="121"/>
        <v>509.88</v>
      </c>
      <c r="AF467" s="288">
        <f t="shared" si="121"/>
        <v>0</v>
      </c>
      <c r="AG467" s="172">
        <f t="shared" si="122"/>
        <v>10690.2</v>
      </c>
      <c r="AH467" s="173"/>
    </row>
    <row r="468">
      <c r="A468" s="160"/>
      <c r="B468" s="289"/>
      <c r="C468" s="289"/>
      <c r="D468" s="289"/>
      <c r="E468" s="289"/>
      <c r="F468" s="289"/>
      <c r="G468" s="289"/>
      <c r="H468" s="289"/>
      <c r="I468" s="289"/>
      <c r="J468" s="289"/>
      <c r="K468" s="289"/>
      <c r="L468" s="289"/>
      <c r="M468" s="289"/>
      <c r="N468" s="289"/>
      <c r="O468" s="289"/>
      <c r="P468" s="289"/>
      <c r="Q468" s="289"/>
      <c r="R468" s="289"/>
      <c r="S468" s="289"/>
      <c r="T468" s="289"/>
      <c r="U468" s="289"/>
      <c r="V468" s="289"/>
      <c r="W468" s="289"/>
      <c r="X468" s="289"/>
      <c r="Y468" s="289"/>
      <c r="Z468" s="289"/>
      <c r="AA468" s="289"/>
      <c r="AB468" s="289"/>
      <c r="AC468" s="289"/>
      <c r="AD468" s="289"/>
      <c r="AE468" s="289"/>
      <c r="AF468" s="289"/>
      <c r="AG468" s="268"/>
      <c r="AH468" s="27"/>
    </row>
    <row r="469">
      <c r="A469" s="273" t="s">
        <v>543</v>
      </c>
      <c r="B469" s="262">
        <f>'DTC EU - P&amp;L'!B412</f>
        <v>0</v>
      </c>
      <c r="C469" s="262">
        <f>'DTC EU - P&amp;L'!C412</f>
        <v>0</v>
      </c>
      <c r="D469" s="262">
        <f>'DTC EU - P&amp;L'!D412</f>
        <v>0</v>
      </c>
      <c r="E469" s="262">
        <f>'DTC EU - P&amp;L'!E412</f>
        <v>0</v>
      </c>
      <c r="F469" s="262">
        <f>'DTC EU - P&amp;L'!F412</f>
        <v>0</v>
      </c>
      <c r="G469" s="262">
        <f>'DTC EU - P&amp;L'!G412</f>
        <v>0</v>
      </c>
      <c r="H469" s="262">
        <f>'DTC EU - P&amp;L'!H412</f>
        <v>0</v>
      </c>
      <c r="I469" s="262">
        <f>'DTC EU - P&amp;L'!I412</f>
        <v>0</v>
      </c>
      <c r="J469" s="262">
        <f>'DTC EU - P&amp;L'!J412</f>
        <v>0</v>
      </c>
      <c r="K469" s="262">
        <f>'DTC EU - P&amp;L'!K412</f>
        <v>0</v>
      </c>
      <c r="L469" s="262">
        <f>'DTC EU - P&amp;L'!L412</f>
        <v>0</v>
      </c>
      <c r="M469" s="262">
        <f>'DTC EU - P&amp;L'!M412</f>
        <v>0</v>
      </c>
      <c r="N469" s="262">
        <f>'DTC EU - P&amp;L'!N412</f>
        <v>0</v>
      </c>
      <c r="O469" s="262">
        <f>'DTC EU - P&amp;L'!O412</f>
        <v>0</v>
      </c>
      <c r="P469" s="262">
        <f>'DTC EU - P&amp;L'!P412</f>
        <v>0</v>
      </c>
      <c r="Q469" s="262">
        <f>'DTC EU - P&amp;L'!Q412</f>
        <v>0</v>
      </c>
      <c r="R469" s="262">
        <f>'DTC EU - P&amp;L'!R412</f>
        <v>0</v>
      </c>
      <c r="S469" s="262">
        <f>'DTC EU - P&amp;L'!S412</f>
        <v>0</v>
      </c>
      <c r="T469" s="262">
        <f>'DTC EU - P&amp;L'!T412</f>
        <v>0</v>
      </c>
      <c r="U469" s="262">
        <f>'DTC EU - P&amp;L'!U412</f>
        <v>0</v>
      </c>
      <c r="V469" s="262">
        <f>'DTC EU - P&amp;L'!V412</f>
        <v>0</v>
      </c>
      <c r="W469" s="262">
        <f>'DTC EU - P&amp;L'!W412</f>
        <v>0</v>
      </c>
      <c r="X469" s="262">
        <f>'DTC EU - P&amp;L'!X412</f>
        <v>0</v>
      </c>
      <c r="Y469" s="262">
        <f>'DTC EU - P&amp;L'!Y412</f>
        <v>0</v>
      </c>
      <c r="Z469" s="262">
        <f>'DTC EU - P&amp;L'!Z412</f>
        <v>0</v>
      </c>
      <c r="AA469" s="262">
        <f>'DTC EU - P&amp;L'!AA412</f>
        <v>0</v>
      </c>
      <c r="AB469" s="262">
        <f>'DTC EU - P&amp;L'!AB412</f>
        <v>0</v>
      </c>
      <c r="AC469" s="262">
        <f>'DTC EU - P&amp;L'!AC412</f>
        <v>0</v>
      </c>
      <c r="AD469" s="262">
        <f>'DTC EU - P&amp;L'!AD412</f>
        <v>0</v>
      </c>
      <c r="AE469" s="262">
        <f>'DTC EU - P&amp;L'!AE412</f>
        <v>0</v>
      </c>
      <c r="AF469" s="262">
        <f>'DTC EU - P&amp;L'!AF412</f>
        <v>0</v>
      </c>
      <c r="AG469" s="172">
        <f t="shared" ref="AG469:AG472" si="123">SUM(B469:AF469)</f>
        <v>0</v>
      </c>
      <c r="AH469" s="173"/>
    </row>
    <row r="470">
      <c r="A470" s="273" t="s">
        <v>544</v>
      </c>
      <c r="B470" s="262">
        <f>'DTC EU - P&amp;L'!B413</f>
        <v>0</v>
      </c>
      <c r="C470" s="262">
        <f>'DTC EU - P&amp;L'!C413</f>
        <v>0</v>
      </c>
      <c r="D470" s="262">
        <f>'DTC EU - P&amp;L'!D413</f>
        <v>0</v>
      </c>
      <c r="E470" s="262">
        <f>'DTC EU - P&amp;L'!E413</f>
        <v>0</v>
      </c>
      <c r="F470" s="262">
        <f>'DTC EU - P&amp;L'!F413</f>
        <v>0</v>
      </c>
      <c r="G470" s="262">
        <f>'DTC EU - P&amp;L'!G413</f>
        <v>0</v>
      </c>
      <c r="H470" s="262">
        <f>'DTC EU - P&amp;L'!H413</f>
        <v>0</v>
      </c>
      <c r="I470" s="262">
        <f>'DTC EU - P&amp;L'!I413</f>
        <v>0</v>
      </c>
      <c r="J470" s="262">
        <f>'DTC EU - P&amp;L'!J413</f>
        <v>0</v>
      </c>
      <c r="K470" s="262">
        <f>'DTC EU - P&amp;L'!K413</f>
        <v>0</v>
      </c>
      <c r="L470" s="262">
        <f>'DTC EU - P&amp;L'!L413</f>
        <v>0</v>
      </c>
      <c r="M470" s="262">
        <f>'DTC EU - P&amp;L'!M413</f>
        <v>0</v>
      </c>
      <c r="N470" s="262">
        <f>'DTC EU - P&amp;L'!N413</f>
        <v>0</v>
      </c>
      <c r="O470" s="262">
        <f>'DTC EU - P&amp;L'!O413</f>
        <v>0</v>
      </c>
      <c r="P470" s="262">
        <f>'DTC EU - P&amp;L'!P413</f>
        <v>0</v>
      </c>
      <c r="Q470" s="262">
        <f>'DTC EU - P&amp;L'!Q413</f>
        <v>0</v>
      </c>
      <c r="R470" s="262">
        <f>'DTC EU - P&amp;L'!R413</f>
        <v>0</v>
      </c>
      <c r="S470" s="262">
        <f>'DTC EU - P&amp;L'!S413</f>
        <v>0</v>
      </c>
      <c r="T470" s="262">
        <f>'DTC EU - P&amp;L'!T413</f>
        <v>0</v>
      </c>
      <c r="U470" s="262">
        <f>'DTC EU - P&amp;L'!U413</f>
        <v>0</v>
      </c>
      <c r="V470" s="262">
        <f>'DTC EU - P&amp;L'!V413</f>
        <v>0</v>
      </c>
      <c r="W470" s="262">
        <f>'DTC EU - P&amp;L'!W413</f>
        <v>0</v>
      </c>
      <c r="X470" s="262">
        <f>'DTC EU - P&amp;L'!X413</f>
        <v>0</v>
      </c>
      <c r="Y470" s="262">
        <f>'DTC EU - P&amp;L'!Y413</f>
        <v>0</v>
      </c>
      <c r="Z470" s="262">
        <f>'DTC EU - P&amp;L'!Z413</f>
        <v>0</v>
      </c>
      <c r="AA470" s="262">
        <f>'DTC EU - P&amp;L'!AA413</f>
        <v>0</v>
      </c>
      <c r="AB470" s="262">
        <f>'DTC EU - P&amp;L'!AB413</f>
        <v>0</v>
      </c>
      <c r="AC470" s="262">
        <f>'DTC EU - P&amp;L'!AC413</f>
        <v>0</v>
      </c>
      <c r="AD470" s="262">
        <f>'DTC EU - P&amp;L'!AD413</f>
        <v>0</v>
      </c>
      <c r="AE470" s="262">
        <f>'DTC EU - P&amp;L'!AE413</f>
        <v>0</v>
      </c>
      <c r="AF470" s="262">
        <f>'DTC EU - P&amp;L'!AF413</f>
        <v>0</v>
      </c>
      <c r="AG470" s="172">
        <f t="shared" si="123"/>
        <v>0</v>
      </c>
      <c r="AH470" s="173"/>
    </row>
    <row r="471">
      <c r="A471" s="273" t="s">
        <v>545</v>
      </c>
      <c r="B471" s="262">
        <f t="shared" ref="B471:AF471" si="124">B469*0.22</f>
        <v>0</v>
      </c>
      <c r="C471" s="262">
        <f t="shared" si="124"/>
        <v>0</v>
      </c>
      <c r="D471" s="262">
        <f t="shared" si="124"/>
        <v>0</v>
      </c>
      <c r="E471" s="262">
        <f t="shared" si="124"/>
        <v>0</v>
      </c>
      <c r="F471" s="262">
        <f t="shared" si="124"/>
        <v>0</v>
      </c>
      <c r="G471" s="262">
        <f t="shared" si="124"/>
        <v>0</v>
      </c>
      <c r="H471" s="262">
        <f t="shared" si="124"/>
        <v>0</v>
      </c>
      <c r="I471" s="262">
        <f t="shared" si="124"/>
        <v>0</v>
      </c>
      <c r="J471" s="262">
        <f t="shared" si="124"/>
        <v>0</v>
      </c>
      <c r="K471" s="262">
        <f t="shared" si="124"/>
        <v>0</v>
      </c>
      <c r="L471" s="262">
        <f t="shared" si="124"/>
        <v>0</v>
      </c>
      <c r="M471" s="262">
        <f t="shared" si="124"/>
        <v>0</v>
      </c>
      <c r="N471" s="262">
        <f t="shared" si="124"/>
        <v>0</v>
      </c>
      <c r="O471" s="262">
        <f t="shared" si="124"/>
        <v>0</v>
      </c>
      <c r="P471" s="262">
        <f t="shared" si="124"/>
        <v>0</v>
      </c>
      <c r="Q471" s="262">
        <f t="shared" si="124"/>
        <v>0</v>
      </c>
      <c r="R471" s="262">
        <f t="shared" si="124"/>
        <v>0</v>
      </c>
      <c r="S471" s="262">
        <f t="shared" si="124"/>
        <v>0</v>
      </c>
      <c r="T471" s="262">
        <f t="shared" si="124"/>
        <v>0</v>
      </c>
      <c r="U471" s="262">
        <f t="shared" si="124"/>
        <v>0</v>
      </c>
      <c r="V471" s="262">
        <f t="shared" si="124"/>
        <v>0</v>
      </c>
      <c r="W471" s="262">
        <f t="shared" si="124"/>
        <v>0</v>
      </c>
      <c r="X471" s="262">
        <f t="shared" si="124"/>
        <v>0</v>
      </c>
      <c r="Y471" s="262">
        <f t="shared" si="124"/>
        <v>0</v>
      </c>
      <c r="Z471" s="262">
        <f t="shared" si="124"/>
        <v>0</v>
      </c>
      <c r="AA471" s="262">
        <f t="shared" si="124"/>
        <v>0</v>
      </c>
      <c r="AB471" s="262">
        <f t="shared" si="124"/>
        <v>0</v>
      </c>
      <c r="AC471" s="262">
        <f t="shared" si="124"/>
        <v>0</v>
      </c>
      <c r="AD471" s="262">
        <f t="shared" si="124"/>
        <v>0</v>
      </c>
      <c r="AE471" s="262">
        <f t="shared" si="124"/>
        <v>0</v>
      </c>
      <c r="AF471" s="262">
        <f t="shared" si="124"/>
        <v>0</v>
      </c>
      <c r="AG471" s="172">
        <f t="shared" si="123"/>
        <v>0</v>
      </c>
      <c r="AH471" s="173"/>
    </row>
    <row r="472">
      <c r="A472" s="282" t="s">
        <v>546</v>
      </c>
      <c r="B472" s="283">
        <f t="shared" ref="B472:AF472" si="125">SUM(B469+B470)</f>
        <v>0</v>
      </c>
      <c r="C472" s="283">
        <f t="shared" si="125"/>
        <v>0</v>
      </c>
      <c r="D472" s="283">
        <f t="shared" si="125"/>
        <v>0</v>
      </c>
      <c r="E472" s="283">
        <f t="shared" si="125"/>
        <v>0</v>
      </c>
      <c r="F472" s="283">
        <f t="shared" si="125"/>
        <v>0</v>
      </c>
      <c r="G472" s="283">
        <f t="shared" si="125"/>
        <v>0</v>
      </c>
      <c r="H472" s="283">
        <f t="shared" si="125"/>
        <v>0</v>
      </c>
      <c r="I472" s="283">
        <f t="shared" si="125"/>
        <v>0</v>
      </c>
      <c r="J472" s="283">
        <f t="shared" si="125"/>
        <v>0</v>
      </c>
      <c r="K472" s="283">
        <f t="shared" si="125"/>
        <v>0</v>
      </c>
      <c r="L472" s="283">
        <f t="shared" si="125"/>
        <v>0</v>
      </c>
      <c r="M472" s="283">
        <f t="shared" si="125"/>
        <v>0</v>
      </c>
      <c r="N472" s="283">
        <f t="shared" si="125"/>
        <v>0</v>
      </c>
      <c r="O472" s="283">
        <f t="shared" si="125"/>
        <v>0</v>
      </c>
      <c r="P472" s="283">
        <f t="shared" si="125"/>
        <v>0</v>
      </c>
      <c r="Q472" s="283">
        <f t="shared" si="125"/>
        <v>0</v>
      </c>
      <c r="R472" s="283">
        <f t="shared" si="125"/>
        <v>0</v>
      </c>
      <c r="S472" s="283">
        <f t="shared" si="125"/>
        <v>0</v>
      </c>
      <c r="T472" s="283">
        <f t="shared" si="125"/>
        <v>0</v>
      </c>
      <c r="U472" s="283">
        <f t="shared" si="125"/>
        <v>0</v>
      </c>
      <c r="V472" s="283">
        <f t="shared" si="125"/>
        <v>0</v>
      </c>
      <c r="W472" s="283">
        <f t="shared" si="125"/>
        <v>0</v>
      </c>
      <c r="X472" s="283">
        <f t="shared" si="125"/>
        <v>0</v>
      </c>
      <c r="Y472" s="283">
        <f t="shared" si="125"/>
        <v>0</v>
      </c>
      <c r="Z472" s="283">
        <f t="shared" si="125"/>
        <v>0</v>
      </c>
      <c r="AA472" s="283">
        <f t="shared" si="125"/>
        <v>0</v>
      </c>
      <c r="AB472" s="283">
        <f t="shared" si="125"/>
        <v>0</v>
      </c>
      <c r="AC472" s="283">
        <f t="shared" si="125"/>
        <v>0</v>
      </c>
      <c r="AD472" s="283">
        <f t="shared" si="125"/>
        <v>0</v>
      </c>
      <c r="AE472" s="283">
        <f t="shared" si="125"/>
        <v>0</v>
      </c>
      <c r="AF472" s="283">
        <f t="shared" si="125"/>
        <v>0</v>
      </c>
      <c r="AG472" s="172">
        <f t="shared" si="123"/>
        <v>0</v>
      </c>
      <c r="AH472" s="173"/>
    </row>
    <row r="473">
      <c r="A473" s="234"/>
      <c r="B473" s="267"/>
      <c r="C473" s="267"/>
      <c r="D473" s="267"/>
      <c r="E473" s="267"/>
      <c r="F473" s="267"/>
      <c r="G473" s="267"/>
      <c r="H473" s="267"/>
      <c r="I473" s="267"/>
      <c r="J473" s="267"/>
      <c r="K473" s="267"/>
      <c r="L473" s="267"/>
      <c r="M473" s="267"/>
      <c r="N473" s="267"/>
      <c r="O473" s="267"/>
      <c r="P473" s="267"/>
      <c r="Q473" s="267"/>
      <c r="R473" s="267"/>
      <c r="S473" s="267"/>
      <c r="T473" s="267"/>
      <c r="U473" s="267"/>
      <c r="V473" s="267"/>
      <c r="W473" s="267"/>
      <c r="X473" s="267"/>
      <c r="Y473" s="267"/>
      <c r="Z473" s="267"/>
      <c r="AA473" s="267"/>
      <c r="AB473" s="267"/>
      <c r="AC473" s="267"/>
      <c r="AD473" s="267"/>
      <c r="AE473" s="267"/>
      <c r="AF473" s="267"/>
      <c r="AG473" s="268"/>
      <c r="AH473" s="27"/>
    </row>
    <row r="474">
      <c r="A474" s="234"/>
      <c r="B474" s="267"/>
      <c r="C474" s="267"/>
      <c r="D474" s="267"/>
      <c r="E474" s="267"/>
      <c r="F474" s="267"/>
      <c r="G474" s="267"/>
      <c r="H474" s="267"/>
      <c r="I474" s="267"/>
      <c r="J474" s="267"/>
      <c r="K474" s="267"/>
      <c r="L474" s="267"/>
      <c r="M474" s="267"/>
      <c r="N474" s="267"/>
      <c r="O474" s="267"/>
      <c r="P474" s="267"/>
      <c r="Q474" s="267"/>
      <c r="R474" s="267"/>
      <c r="S474" s="267"/>
      <c r="T474" s="267"/>
      <c r="U474" s="267"/>
      <c r="V474" s="267"/>
      <c r="W474" s="267"/>
      <c r="X474" s="267"/>
      <c r="Y474" s="267"/>
      <c r="Z474" s="267"/>
      <c r="AA474" s="267"/>
      <c r="AB474" s="267"/>
      <c r="AC474" s="267"/>
      <c r="AD474" s="267"/>
      <c r="AE474" s="267"/>
      <c r="AF474" s="267"/>
      <c r="AG474" s="268"/>
      <c r="AH474" s="27"/>
    </row>
    <row r="475">
      <c r="A475" s="215" t="s">
        <v>589</v>
      </c>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268"/>
      <c r="AH475" s="27"/>
    </row>
    <row r="476">
      <c r="A476" s="273" t="s">
        <v>416</v>
      </c>
      <c r="B476" s="290"/>
      <c r="C476" s="290"/>
      <c r="D476" s="290"/>
      <c r="E476" s="290"/>
      <c r="F476" s="290"/>
      <c r="G476" s="290"/>
      <c r="H476" s="290"/>
      <c r="I476" s="290"/>
      <c r="J476" s="290"/>
      <c r="K476" s="290"/>
      <c r="L476" s="290"/>
      <c r="M476" s="290"/>
      <c r="N476" s="290"/>
      <c r="O476" s="290"/>
      <c r="P476" s="290"/>
      <c r="Q476" s="290"/>
      <c r="R476" s="290"/>
      <c r="S476" s="290"/>
      <c r="T476" s="290"/>
      <c r="U476" s="290"/>
      <c r="V476" s="290"/>
      <c r="W476" s="290"/>
      <c r="X476" s="290"/>
      <c r="Y476" s="290"/>
      <c r="Z476" s="290"/>
      <c r="AA476" s="290"/>
      <c r="AB476" s="290"/>
      <c r="AC476" s="290"/>
      <c r="AD476" s="290"/>
      <c r="AE476" s="290"/>
      <c r="AF476" s="290"/>
      <c r="AG476" s="228"/>
      <c r="AH476" s="229"/>
    </row>
    <row r="477" outlineLevel="1">
      <c r="A477" s="273" t="s">
        <v>590</v>
      </c>
      <c r="B477" s="236"/>
      <c r="C477" s="236"/>
      <c r="D477" s="236"/>
      <c r="E477" s="236"/>
      <c r="F477" s="236"/>
      <c r="G477" s="236"/>
      <c r="H477" s="236"/>
      <c r="I477" s="236"/>
      <c r="J477" s="236"/>
      <c r="K477" s="236"/>
      <c r="L477" s="236"/>
      <c r="M477" s="236"/>
      <c r="N477" s="236"/>
      <c r="O477" s="236"/>
      <c r="P477" s="236"/>
      <c r="Q477" s="236"/>
      <c r="R477" s="236"/>
      <c r="S477" s="236"/>
      <c r="T477" s="236"/>
      <c r="U477" s="236"/>
      <c r="V477" s="236"/>
      <c r="W477" s="236"/>
      <c r="X477" s="236"/>
      <c r="Y477" s="236"/>
      <c r="Z477" s="236"/>
      <c r="AA477" s="236"/>
      <c r="AB477" s="236"/>
      <c r="AC477" s="236"/>
      <c r="AD477" s="236"/>
      <c r="AE477" s="236"/>
      <c r="AF477" s="236"/>
      <c r="AG477" s="172">
        <f t="shared" ref="AG477:AG482" si="126">SUM(B477:AF477)</f>
        <v>0</v>
      </c>
      <c r="AH477" s="173"/>
    </row>
    <row r="478" outlineLevel="1">
      <c r="A478" s="273" t="s">
        <v>591</v>
      </c>
      <c r="B478" s="236"/>
      <c r="C478" s="236"/>
      <c r="D478" s="236"/>
      <c r="E478" s="236"/>
      <c r="F478" s="236"/>
      <c r="G478" s="236"/>
      <c r="H478" s="236"/>
      <c r="I478" s="236"/>
      <c r="J478" s="236"/>
      <c r="K478" s="236"/>
      <c r="L478" s="236"/>
      <c r="M478" s="236"/>
      <c r="N478" s="236"/>
      <c r="O478" s="236"/>
      <c r="P478" s="236"/>
      <c r="Q478" s="236"/>
      <c r="R478" s="236"/>
      <c r="S478" s="236"/>
      <c r="T478" s="236"/>
      <c r="U478" s="236"/>
      <c r="V478" s="236"/>
      <c r="W478" s="236"/>
      <c r="X478" s="236"/>
      <c r="Y478" s="236"/>
      <c r="Z478" s="236"/>
      <c r="AA478" s="236"/>
      <c r="AB478" s="236"/>
      <c r="AC478" s="236"/>
      <c r="AD478" s="236"/>
      <c r="AE478" s="236"/>
      <c r="AF478" s="236"/>
      <c r="AG478" s="172">
        <f t="shared" si="126"/>
        <v>0</v>
      </c>
      <c r="AH478" s="173"/>
    </row>
    <row r="479" outlineLevel="1">
      <c r="A479" s="273" t="s">
        <v>592</v>
      </c>
      <c r="B479" s="236"/>
      <c r="C479" s="236"/>
      <c r="D479" s="236"/>
      <c r="E479" s="236"/>
      <c r="F479" s="236"/>
      <c r="G479" s="236"/>
      <c r="H479" s="236"/>
      <c r="I479" s="236"/>
      <c r="J479" s="236"/>
      <c r="K479" s="236"/>
      <c r="L479" s="236"/>
      <c r="M479" s="236"/>
      <c r="N479" s="236"/>
      <c r="O479" s="236"/>
      <c r="P479" s="236"/>
      <c r="Q479" s="236"/>
      <c r="R479" s="236"/>
      <c r="S479" s="236"/>
      <c r="T479" s="236"/>
      <c r="U479" s="236"/>
      <c r="V479" s="236"/>
      <c r="W479" s="236"/>
      <c r="X479" s="236"/>
      <c r="Y479" s="236"/>
      <c r="Z479" s="236"/>
      <c r="AA479" s="236"/>
      <c r="AB479" s="236"/>
      <c r="AC479" s="236"/>
      <c r="AD479" s="236"/>
      <c r="AE479" s="236"/>
      <c r="AF479" s="236"/>
      <c r="AG479" s="172">
        <f t="shared" si="126"/>
        <v>0</v>
      </c>
      <c r="AH479" s="173"/>
    </row>
    <row r="480" outlineLevel="1">
      <c r="A480" s="273" t="s">
        <v>593</v>
      </c>
      <c r="B480" s="236"/>
      <c r="C480" s="236"/>
      <c r="D480" s="236"/>
      <c r="E480" s="236"/>
      <c r="F480" s="236"/>
      <c r="G480" s="236"/>
      <c r="H480" s="236"/>
      <c r="I480" s="236"/>
      <c r="J480" s="236"/>
      <c r="K480" s="236"/>
      <c r="L480" s="236"/>
      <c r="M480" s="236"/>
      <c r="N480" s="236"/>
      <c r="O480" s="236"/>
      <c r="P480" s="236"/>
      <c r="Q480" s="236"/>
      <c r="R480" s="236"/>
      <c r="S480" s="236"/>
      <c r="T480" s="236"/>
      <c r="U480" s="236"/>
      <c r="V480" s="236"/>
      <c r="W480" s="236"/>
      <c r="X480" s="236"/>
      <c r="Y480" s="236"/>
      <c r="Z480" s="236"/>
      <c r="AA480" s="236"/>
      <c r="AB480" s="236"/>
      <c r="AC480" s="236"/>
      <c r="AD480" s="236"/>
      <c r="AE480" s="236"/>
      <c r="AF480" s="236"/>
      <c r="AG480" s="172">
        <f t="shared" si="126"/>
        <v>0</v>
      </c>
      <c r="AH480" s="173"/>
    </row>
    <row r="481" outlineLevel="1">
      <c r="A481" s="277" t="s">
        <v>594</v>
      </c>
      <c r="B481" s="242"/>
      <c r="C481" s="242"/>
      <c r="D481" s="242"/>
      <c r="E481" s="242"/>
      <c r="F481" s="242"/>
      <c r="G481" s="242"/>
      <c r="H481" s="242"/>
      <c r="I481" s="242"/>
      <c r="J481" s="242"/>
      <c r="K481" s="242"/>
      <c r="L481" s="242"/>
      <c r="M481" s="242"/>
      <c r="N481" s="242"/>
      <c r="O481" s="242"/>
      <c r="P481" s="242"/>
      <c r="Q481" s="242"/>
      <c r="R481" s="242"/>
      <c r="S481" s="242"/>
      <c r="T481" s="242"/>
      <c r="U481" s="242"/>
      <c r="V481" s="242"/>
      <c r="W481" s="242"/>
      <c r="X481" s="242"/>
      <c r="Y481" s="242"/>
      <c r="Z481" s="242"/>
      <c r="AA481" s="242"/>
      <c r="AB481" s="242"/>
      <c r="AC481" s="242"/>
      <c r="AD481" s="242"/>
      <c r="AE481" s="242"/>
      <c r="AF481" s="242"/>
      <c r="AG481" s="291">
        <f t="shared" si="126"/>
        <v>0</v>
      </c>
      <c r="AH481" s="292"/>
    </row>
    <row r="482" outlineLevel="1">
      <c r="A482" s="277" t="s">
        <v>595</v>
      </c>
      <c r="B482" s="242"/>
      <c r="C482" s="242"/>
      <c r="D482" s="242"/>
      <c r="E482" s="242"/>
      <c r="F482" s="242"/>
      <c r="G482" s="242"/>
      <c r="H482" s="242"/>
      <c r="I482" s="242"/>
      <c r="J482" s="242"/>
      <c r="K482" s="242"/>
      <c r="L482" s="242"/>
      <c r="M482" s="242"/>
      <c r="N482" s="242"/>
      <c r="O482" s="242"/>
      <c r="P482" s="242"/>
      <c r="Q482" s="242"/>
      <c r="R482" s="242"/>
      <c r="S482" s="242"/>
      <c r="T482" s="242"/>
      <c r="U482" s="242"/>
      <c r="V482" s="242"/>
      <c r="W482" s="242"/>
      <c r="X482" s="242"/>
      <c r="Y482" s="242"/>
      <c r="Z482" s="242"/>
      <c r="AA482" s="242"/>
      <c r="AB482" s="242"/>
      <c r="AC482" s="242"/>
      <c r="AD482" s="242"/>
      <c r="AE482" s="242"/>
      <c r="AF482" s="242"/>
      <c r="AG482" s="291">
        <f t="shared" si="126"/>
        <v>0</v>
      </c>
      <c r="AH482" s="292"/>
    </row>
    <row r="483" outlineLevel="1">
      <c r="A483" s="273" t="s">
        <v>596</v>
      </c>
      <c r="B483" s="242"/>
      <c r="C483" s="242"/>
      <c r="D483" s="242"/>
      <c r="E483" s="242"/>
      <c r="F483" s="242"/>
      <c r="G483" s="242"/>
      <c r="H483" s="242"/>
      <c r="I483" s="242"/>
      <c r="J483" s="242"/>
      <c r="K483" s="242"/>
      <c r="L483" s="242"/>
      <c r="M483" s="242"/>
      <c r="N483" s="242"/>
      <c r="O483" s="242"/>
      <c r="P483" s="242"/>
      <c r="Q483" s="242"/>
      <c r="R483" s="242"/>
      <c r="S483" s="242"/>
      <c r="T483" s="242"/>
      <c r="U483" s="242"/>
      <c r="V483" s="242"/>
      <c r="W483" s="242"/>
      <c r="X483" s="242"/>
      <c r="Y483" s="242"/>
      <c r="Z483" s="242"/>
      <c r="AA483" s="242"/>
      <c r="AB483" s="242"/>
      <c r="AC483" s="242"/>
      <c r="AD483" s="242"/>
      <c r="AE483" s="242"/>
      <c r="AF483" s="242"/>
      <c r="AG483" s="291"/>
      <c r="AH483" s="292"/>
    </row>
    <row r="484" outlineLevel="1">
      <c r="A484" s="273" t="s">
        <v>597</v>
      </c>
      <c r="B484" s="242"/>
      <c r="C484" s="242"/>
      <c r="D484" s="242"/>
      <c r="E484" s="242"/>
      <c r="F484" s="242"/>
      <c r="G484" s="242"/>
      <c r="H484" s="242"/>
      <c r="I484" s="242"/>
      <c r="J484" s="242"/>
      <c r="K484" s="242"/>
      <c r="L484" s="242"/>
      <c r="M484" s="242"/>
      <c r="N484" s="242"/>
      <c r="O484" s="242"/>
      <c r="P484" s="242"/>
      <c r="Q484" s="242"/>
      <c r="R484" s="242"/>
      <c r="S484" s="242"/>
      <c r="T484" s="242"/>
      <c r="U484" s="242"/>
      <c r="V484" s="242"/>
      <c r="W484" s="242"/>
      <c r="X484" s="242"/>
      <c r="Y484" s="242"/>
      <c r="Z484" s="242"/>
      <c r="AA484" s="242"/>
      <c r="AB484" s="242"/>
      <c r="AC484" s="242"/>
      <c r="AD484" s="242"/>
      <c r="AE484" s="242"/>
      <c r="AF484" s="242"/>
      <c r="AG484" s="291"/>
      <c r="AH484" s="292"/>
    </row>
    <row r="485" outlineLevel="1">
      <c r="A485" s="273" t="s">
        <v>598</v>
      </c>
      <c r="B485" s="242"/>
      <c r="C485" s="242"/>
      <c r="D485" s="242"/>
      <c r="E485" s="242"/>
      <c r="F485" s="242"/>
      <c r="G485" s="242"/>
      <c r="H485" s="242"/>
      <c r="I485" s="242"/>
      <c r="J485" s="242"/>
      <c r="K485" s="242"/>
      <c r="L485" s="242"/>
      <c r="M485" s="242"/>
      <c r="N485" s="242"/>
      <c r="O485" s="242"/>
      <c r="P485" s="242"/>
      <c r="Q485" s="242"/>
      <c r="R485" s="242"/>
      <c r="S485" s="242"/>
      <c r="T485" s="242"/>
      <c r="U485" s="242"/>
      <c r="V485" s="242"/>
      <c r="W485" s="242"/>
      <c r="X485" s="242"/>
      <c r="Y485" s="242"/>
      <c r="Z485" s="242"/>
      <c r="AA485" s="242"/>
      <c r="AB485" s="242"/>
      <c r="AC485" s="242"/>
      <c r="AD485" s="242"/>
      <c r="AE485" s="242"/>
      <c r="AF485" s="242"/>
      <c r="AG485" s="291"/>
      <c r="AH485" s="292"/>
    </row>
    <row r="486" outlineLevel="1">
      <c r="A486" s="273" t="s">
        <v>599</v>
      </c>
      <c r="B486" s="242"/>
      <c r="C486" s="242"/>
      <c r="D486" s="242"/>
      <c r="E486" s="242"/>
      <c r="F486" s="242"/>
      <c r="G486" s="242"/>
      <c r="H486" s="242"/>
      <c r="I486" s="242"/>
      <c r="J486" s="242"/>
      <c r="K486" s="242"/>
      <c r="L486" s="242"/>
      <c r="M486" s="242"/>
      <c r="N486" s="242"/>
      <c r="O486" s="242"/>
      <c r="P486" s="242"/>
      <c r="Q486" s="242"/>
      <c r="R486" s="242"/>
      <c r="S486" s="242"/>
      <c r="T486" s="242"/>
      <c r="U486" s="242"/>
      <c r="V486" s="242"/>
      <c r="W486" s="242"/>
      <c r="X486" s="242"/>
      <c r="Y486" s="242"/>
      <c r="Z486" s="242"/>
      <c r="AA486" s="242"/>
      <c r="AB486" s="242"/>
      <c r="AC486" s="242"/>
      <c r="AD486" s="242"/>
      <c r="AE486" s="242"/>
      <c r="AF486" s="242"/>
      <c r="AG486" s="291"/>
      <c r="AH486" s="292"/>
    </row>
    <row r="487" outlineLevel="1">
      <c r="A487" s="277" t="s">
        <v>427</v>
      </c>
      <c r="B487" s="242"/>
      <c r="C487" s="242"/>
      <c r="D487" s="242"/>
      <c r="E487" s="242"/>
      <c r="F487" s="242"/>
      <c r="G487" s="242"/>
      <c r="H487" s="242"/>
      <c r="I487" s="242"/>
      <c r="J487" s="242"/>
      <c r="K487" s="242"/>
      <c r="L487" s="242"/>
      <c r="M487" s="242"/>
      <c r="N487" s="242"/>
      <c r="O487" s="242"/>
      <c r="P487" s="242"/>
      <c r="Q487" s="242"/>
      <c r="R487" s="242"/>
      <c r="S487" s="242"/>
      <c r="T487" s="242"/>
      <c r="U487" s="242"/>
      <c r="V487" s="242"/>
      <c r="W487" s="242"/>
      <c r="X487" s="242"/>
      <c r="Y487" s="242"/>
      <c r="Z487" s="242"/>
      <c r="AA487" s="242"/>
      <c r="AB487" s="242"/>
      <c r="AC487" s="242"/>
      <c r="AD487" s="242"/>
      <c r="AE487" s="242"/>
      <c r="AF487" s="242"/>
      <c r="AG487" s="291"/>
      <c r="AH487" s="292"/>
    </row>
    <row r="488">
      <c r="A488" s="273" t="s">
        <v>600</v>
      </c>
      <c r="B488" s="290"/>
      <c r="C488" s="290"/>
      <c r="D488" s="290"/>
      <c r="E488" s="290"/>
      <c r="F488" s="290"/>
      <c r="G488" s="290"/>
      <c r="H488" s="290"/>
      <c r="I488" s="290"/>
      <c r="J488" s="290"/>
      <c r="K488" s="290"/>
      <c r="L488" s="290"/>
      <c r="M488" s="290"/>
      <c r="N488" s="290"/>
      <c r="O488" s="290"/>
      <c r="P488" s="290"/>
      <c r="Q488" s="290"/>
      <c r="R488" s="290"/>
      <c r="S488" s="290"/>
      <c r="T488" s="290"/>
      <c r="U488" s="290"/>
      <c r="V488" s="290"/>
      <c r="W488" s="290"/>
      <c r="X488" s="290"/>
      <c r="Y488" s="290"/>
      <c r="Z488" s="290"/>
      <c r="AA488" s="290"/>
      <c r="AB488" s="290"/>
      <c r="AC488" s="290"/>
      <c r="AD488" s="290"/>
      <c r="AE488" s="290"/>
      <c r="AF488" s="290"/>
      <c r="AG488" s="228"/>
      <c r="AH488" s="229"/>
    </row>
    <row r="489" outlineLevel="1">
      <c r="A489" s="273" t="s">
        <v>601</v>
      </c>
      <c r="B489" s="236"/>
      <c r="C489" s="236"/>
      <c r="D489" s="236"/>
      <c r="E489" s="236"/>
      <c r="F489" s="236"/>
      <c r="G489" s="236"/>
      <c r="H489" s="236"/>
      <c r="I489" s="236"/>
      <c r="J489" s="236"/>
      <c r="K489" s="236"/>
      <c r="L489" s="236"/>
      <c r="M489" s="236"/>
      <c r="N489" s="236"/>
      <c r="O489" s="236"/>
      <c r="P489" s="236"/>
      <c r="Q489" s="236"/>
      <c r="R489" s="236"/>
      <c r="S489" s="236"/>
      <c r="T489" s="236"/>
      <c r="U489" s="236"/>
      <c r="V489" s="236"/>
      <c r="W489" s="236"/>
      <c r="X489" s="236"/>
      <c r="Y489" s="236"/>
      <c r="Z489" s="236"/>
      <c r="AA489" s="236"/>
      <c r="AB489" s="236"/>
      <c r="AC489" s="236"/>
      <c r="AD489" s="236"/>
      <c r="AE489" s="236"/>
      <c r="AF489" s="236"/>
      <c r="AG489" s="172">
        <f t="shared" ref="AG489:AG491" si="127">SUM(B489:AF489)</f>
        <v>0</v>
      </c>
      <c r="AH489" s="173"/>
    </row>
    <row r="490" outlineLevel="1">
      <c r="A490" s="273" t="s">
        <v>602</v>
      </c>
      <c r="B490" s="236"/>
      <c r="C490" s="236"/>
      <c r="D490" s="236"/>
      <c r="E490" s="236"/>
      <c r="F490" s="236"/>
      <c r="G490" s="236"/>
      <c r="H490" s="236"/>
      <c r="I490" s="236"/>
      <c r="J490" s="236"/>
      <c r="K490" s="236"/>
      <c r="L490" s="236"/>
      <c r="M490" s="236"/>
      <c r="N490" s="236"/>
      <c r="O490" s="236"/>
      <c r="P490" s="236"/>
      <c r="Q490" s="236"/>
      <c r="R490" s="236"/>
      <c r="S490" s="236"/>
      <c r="T490" s="236"/>
      <c r="U490" s="236"/>
      <c r="V490" s="236"/>
      <c r="W490" s="236"/>
      <c r="X490" s="236"/>
      <c r="Y490" s="236"/>
      <c r="Z490" s="236"/>
      <c r="AA490" s="236"/>
      <c r="AB490" s="236"/>
      <c r="AC490" s="236"/>
      <c r="AD490" s="236"/>
      <c r="AE490" s="236"/>
      <c r="AF490" s="236"/>
      <c r="AG490" s="172">
        <f t="shared" si="127"/>
        <v>0</v>
      </c>
      <c r="AH490" s="173"/>
    </row>
    <row r="491" outlineLevel="1">
      <c r="A491" s="273" t="s">
        <v>603</v>
      </c>
      <c r="B491" s="255"/>
      <c r="C491" s="255"/>
      <c r="D491" s="255"/>
      <c r="E491" s="255"/>
      <c r="F491" s="255"/>
      <c r="G491" s="255"/>
      <c r="H491" s="255"/>
      <c r="I491" s="255"/>
      <c r="J491" s="255"/>
      <c r="K491" s="255"/>
      <c r="L491" s="255"/>
      <c r="M491" s="255"/>
      <c r="N491" s="255"/>
      <c r="O491" s="255"/>
      <c r="P491" s="255"/>
      <c r="Q491" s="255"/>
      <c r="R491" s="255"/>
      <c r="S491" s="255"/>
      <c r="T491" s="255"/>
      <c r="U491" s="255"/>
      <c r="V491" s="255"/>
      <c r="W491" s="255"/>
      <c r="X491" s="255"/>
      <c r="Y491" s="255"/>
      <c r="Z491" s="255"/>
      <c r="AA491" s="255"/>
      <c r="AB491" s="255"/>
      <c r="AC491" s="255"/>
      <c r="AD491" s="255"/>
      <c r="AE491" s="255"/>
      <c r="AF491" s="255"/>
      <c r="AG491" s="172">
        <f t="shared" si="127"/>
        <v>0</v>
      </c>
      <c r="AH491" s="173"/>
    </row>
    <row r="492">
      <c r="A492" s="273" t="s">
        <v>428</v>
      </c>
      <c r="B492" s="290"/>
      <c r="C492" s="290"/>
      <c r="D492" s="290"/>
      <c r="E492" s="290"/>
      <c r="F492" s="290"/>
      <c r="G492" s="290"/>
      <c r="H492" s="290"/>
      <c r="I492" s="290"/>
      <c r="J492" s="290"/>
      <c r="K492" s="290"/>
      <c r="L492" s="290"/>
      <c r="M492" s="290"/>
      <c r="N492" s="290"/>
      <c r="O492" s="290"/>
      <c r="P492" s="290"/>
      <c r="Q492" s="290"/>
      <c r="R492" s="290"/>
      <c r="S492" s="290"/>
      <c r="T492" s="290"/>
      <c r="U492" s="290"/>
      <c r="V492" s="290"/>
      <c r="W492" s="290"/>
      <c r="X492" s="290"/>
      <c r="Y492" s="290"/>
      <c r="Z492" s="290"/>
      <c r="AA492" s="290"/>
      <c r="AB492" s="290"/>
      <c r="AC492" s="290"/>
      <c r="AD492" s="290"/>
      <c r="AE492" s="290"/>
      <c r="AF492" s="290"/>
      <c r="AG492" s="228"/>
      <c r="AH492" s="229"/>
    </row>
    <row r="493" outlineLevel="1">
      <c r="A493" s="273" t="s">
        <v>604</v>
      </c>
      <c r="B493" s="236"/>
      <c r="C493" s="236"/>
      <c r="D493" s="236"/>
      <c r="E493" s="236"/>
      <c r="F493" s="236"/>
      <c r="G493" s="236"/>
      <c r="H493" s="236"/>
      <c r="I493" s="236"/>
      <c r="J493" s="236"/>
      <c r="K493" s="236"/>
      <c r="L493" s="236"/>
      <c r="M493" s="236"/>
      <c r="N493" s="236"/>
      <c r="O493" s="236"/>
      <c r="P493" s="236"/>
      <c r="Q493" s="236"/>
      <c r="R493" s="236"/>
      <c r="S493" s="236"/>
      <c r="T493" s="236"/>
      <c r="U493" s="236"/>
      <c r="V493" s="236"/>
      <c r="W493" s="236"/>
      <c r="X493" s="236"/>
      <c r="Y493" s="236"/>
      <c r="Z493" s="236"/>
      <c r="AA493" s="236"/>
      <c r="AB493" s="236"/>
      <c r="AC493" s="236"/>
      <c r="AD493" s="236"/>
      <c r="AE493" s="236"/>
      <c r="AF493" s="236"/>
      <c r="AG493" s="172">
        <f t="shared" ref="AG493:AG498" si="128">SUM(B493:AF493)</f>
        <v>0</v>
      </c>
      <c r="AH493" s="173"/>
    </row>
    <row r="494" outlineLevel="1">
      <c r="A494" s="273" t="s">
        <v>605</v>
      </c>
      <c r="B494" s="236"/>
      <c r="C494" s="236"/>
      <c r="D494" s="236"/>
      <c r="E494" s="236"/>
      <c r="F494" s="236"/>
      <c r="G494" s="236"/>
      <c r="H494" s="236"/>
      <c r="I494" s="236"/>
      <c r="J494" s="236"/>
      <c r="K494" s="236"/>
      <c r="L494" s="236"/>
      <c r="M494" s="236"/>
      <c r="N494" s="236"/>
      <c r="O494" s="236"/>
      <c r="P494" s="236"/>
      <c r="Q494" s="236"/>
      <c r="R494" s="236"/>
      <c r="S494" s="236"/>
      <c r="T494" s="236"/>
      <c r="U494" s="236"/>
      <c r="V494" s="236"/>
      <c r="W494" s="236"/>
      <c r="X494" s="236"/>
      <c r="Y494" s="236"/>
      <c r="Z494" s="236"/>
      <c r="AA494" s="236"/>
      <c r="AB494" s="236"/>
      <c r="AC494" s="236"/>
      <c r="AD494" s="236"/>
      <c r="AE494" s="236"/>
      <c r="AF494" s="236"/>
      <c r="AG494" s="172">
        <f t="shared" si="128"/>
        <v>0</v>
      </c>
      <c r="AH494" s="173"/>
    </row>
    <row r="495" outlineLevel="1">
      <c r="A495" s="273" t="s">
        <v>606</v>
      </c>
      <c r="B495" s="236"/>
      <c r="C495" s="236"/>
      <c r="D495" s="236"/>
      <c r="E495" s="236"/>
      <c r="F495" s="236"/>
      <c r="G495" s="236"/>
      <c r="H495" s="236"/>
      <c r="I495" s="236"/>
      <c r="J495" s="236"/>
      <c r="K495" s="236"/>
      <c r="L495" s="236"/>
      <c r="M495" s="236"/>
      <c r="N495" s="236"/>
      <c r="O495" s="236"/>
      <c r="P495" s="236"/>
      <c r="Q495" s="236"/>
      <c r="R495" s="236"/>
      <c r="S495" s="236"/>
      <c r="T495" s="236"/>
      <c r="U495" s="236"/>
      <c r="V495" s="236"/>
      <c r="W495" s="236"/>
      <c r="X495" s="236"/>
      <c r="Y495" s="236"/>
      <c r="Z495" s="236"/>
      <c r="AA495" s="236"/>
      <c r="AB495" s="236"/>
      <c r="AC495" s="236"/>
      <c r="AD495" s="236"/>
      <c r="AE495" s="236"/>
      <c r="AF495" s="236"/>
      <c r="AG495" s="172">
        <f t="shared" si="128"/>
        <v>0</v>
      </c>
      <c r="AH495" s="173"/>
    </row>
    <row r="496" outlineLevel="1">
      <c r="A496" s="273" t="s">
        <v>607</v>
      </c>
      <c r="B496" s="236"/>
      <c r="C496" s="236"/>
      <c r="D496" s="236"/>
      <c r="E496" s="236"/>
      <c r="F496" s="236"/>
      <c r="G496" s="236"/>
      <c r="H496" s="236"/>
      <c r="I496" s="236"/>
      <c r="J496" s="236"/>
      <c r="K496" s="236"/>
      <c r="L496" s="236"/>
      <c r="M496" s="236"/>
      <c r="N496" s="236"/>
      <c r="O496" s="236"/>
      <c r="P496" s="236"/>
      <c r="Q496" s="236"/>
      <c r="R496" s="236"/>
      <c r="S496" s="236"/>
      <c r="T496" s="236"/>
      <c r="U496" s="236"/>
      <c r="V496" s="236"/>
      <c r="W496" s="236"/>
      <c r="X496" s="236"/>
      <c r="Y496" s="236"/>
      <c r="Z496" s="236"/>
      <c r="AA496" s="236"/>
      <c r="AB496" s="236"/>
      <c r="AC496" s="236"/>
      <c r="AD496" s="236"/>
      <c r="AE496" s="236"/>
      <c r="AF496" s="236"/>
      <c r="AG496" s="172">
        <f t="shared" si="128"/>
        <v>0</v>
      </c>
      <c r="AH496" s="173"/>
    </row>
    <row r="497" outlineLevel="1">
      <c r="A497" s="277" t="s">
        <v>608</v>
      </c>
      <c r="B497" s="242"/>
      <c r="C497" s="242"/>
      <c r="D497" s="242"/>
      <c r="E497" s="242"/>
      <c r="F497" s="242"/>
      <c r="G497" s="242"/>
      <c r="H497" s="242"/>
      <c r="I497" s="242"/>
      <c r="J497" s="242"/>
      <c r="K497" s="242"/>
      <c r="L497" s="242"/>
      <c r="M497" s="242"/>
      <c r="N497" s="242"/>
      <c r="O497" s="242"/>
      <c r="P497" s="242"/>
      <c r="Q497" s="242"/>
      <c r="R497" s="242"/>
      <c r="S497" s="242"/>
      <c r="T497" s="242"/>
      <c r="U497" s="242"/>
      <c r="V497" s="242"/>
      <c r="W497" s="242"/>
      <c r="X497" s="242"/>
      <c r="Y497" s="242"/>
      <c r="Z497" s="242"/>
      <c r="AA497" s="242"/>
      <c r="AB497" s="242"/>
      <c r="AC497" s="242"/>
      <c r="AD497" s="242"/>
      <c r="AE497" s="242"/>
      <c r="AF497" s="242"/>
      <c r="AG497" s="291">
        <f t="shared" si="128"/>
        <v>0</v>
      </c>
      <c r="AH497" s="292"/>
    </row>
    <row r="498" outlineLevel="1">
      <c r="A498" s="277" t="s">
        <v>609</v>
      </c>
      <c r="B498" s="242"/>
      <c r="C498" s="242"/>
      <c r="D498" s="242"/>
      <c r="E498" s="242"/>
      <c r="F498" s="242"/>
      <c r="G498" s="242"/>
      <c r="H498" s="242"/>
      <c r="I498" s="242"/>
      <c r="J498" s="242"/>
      <c r="K498" s="242"/>
      <c r="L498" s="242"/>
      <c r="M498" s="242"/>
      <c r="N498" s="242"/>
      <c r="O498" s="242"/>
      <c r="P498" s="242"/>
      <c r="Q498" s="242"/>
      <c r="R498" s="242"/>
      <c r="S498" s="242"/>
      <c r="T498" s="242"/>
      <c r="U498" s="242"/>
      <c r="V498" s="242"/>
      <c r="W498" s="242"/>
      <c r="X498" s="242"/>
      <c r="Y498" s="242"/>
      <c r="Z498" s="242"/>
      <c r="AA498" s="242"/>
      <c r="AB498" s="242"/>
      <c r="AC498" s="242"/>
      <c r="AD498" s="242"/>
      <c r="AE498" s="242"/>
      <c r="AF498" s="242"/>
      <c r="AG498" s="291">
        <f t="shared" si="128"/>
        <v>0</v>
      </c>
      <c r="AH498" s="292"/>
    </row>
    <row r="499" outlineLevel="1">
      <c r="A499" s="273" t="s">
        <v>610</v>
      </c>
      <c r="B499" s="242"/>
      <c r="C499" s="242"/>
      <c r="D499" s="242"/>
      <c r="E499" s="242"/>
      <c r="F499" s="242"/>
      <c r="G499" s="242"/>
      <c r="H499" s="242"/>
      <c r="I499" s="242"/>
      <c r="J499" s="242"/>
      <c r="K499" s="242"/>
      <c r="L499" s="242"/>
      <c r="M499" s="242"/>
      <c r="N499" s="242"/>
      <c r="O499" s="242"/>
      <c r="P499" s="242"/>
      <c r="Q499" s="242"/>
      <c r="R499" s="242"/>
      <c r="S499" s="242"/>
      <c r="T499" s="242"/>
      <c r="U499" s="242"/>
      <c r="V499" s="242"/>
      <c r="W499" s="242"/>
      <c r="X499" s="242"/>
      <c r="Y499" s="242"/>
      <c r="Z499" s="242"/>
      <c r="AA499" s="242"/>
      <c r="AB499" s="242"/>
      <c r="AC499" s="242"/>
      <c r="AD499" s="242"/>
      <c r="AE499" s="242"/>
      <c r="AF499" s="242"/>
      <c r="AG499" s="291"/>
      <c r="AH499" s="292"/>
    </row>
    <row r="500" outlineLevel="1">
      <c r="A500" s="273" t="s">
        <v>611</v>
      </c>
      <c r="B500" s="242"/>
      <c r="C500" s="242"/>
      <c r="D500" s="242"/>
      <c r="E500" s="242"/>
      <c r="F500" s="242"/>
      <c r="G500" s="242"/>
      <c r="H500" s="242"/>
      <c r="I500" s="242"/>
      <c r="J500" s="242"/>
      <c r="K500" s="242"/>
      <c r="L500" s="242"/>
      <c r="M500" s="242"/>
      <c r="N500" s="242"/>
      <c r="O500" s="242"/>
      <c r="P500" s="242"/>
      <c r="Q500" s="242"/>
      <c r="R500" s="242"/>
      <c r="S500" s="242"/>
      <c r="T500" s="242"/>
      <c r="U500" s="242"/>
      <c r="V500" s="242"/>
      <c r="W500" s="242"/>
      <c r="X500" s="242"/>
      <c r="Y500" s="242"/>
      <c r="Z500" s="242"/>
      <c r="AA500" s="242"/>
      <c r="AB500" s="242"/>
      <c r="AC500" s="242"/>
      <c r="AD500" s="242"/>
      <c r="AE500" s="242"/>
      <c r="AF500" s="242"/>
      <c r="AG500" s="291"/>
      <c r="AH500" s="292"/>
    </row>
    <row r="501" outlineLevel="1">
      <c r="A501" s="273" t="s">
        <v>612</v>
      </c>
      <c r="B501" s="242"/>
      <c r="C501" s="242"/>
      <c r="D501" s="242"/>
      <c r="E501" s="242"/>
      <c r="F501" s="242"/>
      <c r="G501" s="242"/>
      <c r="H501" s="242"/>
      <c r="I501" s="242"/>
      <c r="J501" s="242"/>
      <c r="K501" s="242"/>
      <c r="L501" s="242"/>
      <c r="M501" s="242"/>
      <c r="N501" s="242"/>
      <c r="O501" s="242"/>
      <c r="P501" s="242"/>
      <c r="Q501" s="242"/>
      <c r="R501" s="242"/>
      <c r="S501" s="242"/>
      <c r="T501" s="242"/>
      <c r="U501" s="242"/>
      <c r="V501" s="242"/>
      <c r="W501" s="242"/>
      <c r="X501" s="242"/>
      <c r="Y501" s="242"/>
      <c r="Z501" s="242"/>
      <c r="AA501" s="242"/>
      <c r="AB501" s="242"/>
      <c r="AC501" s="242"/>
      <c r="AD501" s="242"/>
      <c r="AE501" s="242"/>
      <c r="AF501" s="242"/>
      <c r="AG501" s="291"/>
      <c r="AH501" s="292"/>
    </row>
    <row r="502" outlineLevel="1">
      <c r="A502" s="273" t="s">
        <v>613</v>
      </c>
      <c r="B502" s="242"/>
      <c r="C502" s="242"/>
      <c r="D502" s="242"/>
      <c r="E502" s="242"/>
      <c r="F502" s="242"/>
      <c r="G502" s="242"/>
      <c r="H502" s="242"/>
      <c r="I502" s="242"/>
      <c r="J502" s="242"/>
      <c r="K502" s="242"/>
      <c r="L502" s="242"/>
      <c r="M502" s="242"/>
      <c r="N502" s="242"/>
      <c r="O502" s="242"/>
      <c r="P502" s="242"/>
      <c r="Q502" s="242"/>
      <c r="R502" s="242"/>
      <c r="S502" s="242"/>
      <c r="T502" s="242"/>
      <c r="U502" s="242"/>
      <c r="V502" s="242"/>
      <c r="W502" s="242"/>
      <c r="X502" s="242"/>
      <c r="Y502" s="242"/>
      <c r="Z502" s="242"/>
      <c r="AA502" s="242"/>
      <c r="AB502" s="242"/>
      <c r="AC502" s="242"/>
      <c r="AD502" s="242"/>
      <c r="AE502" s="242"/>
      <c r="AF502" s="242"/>
      <c r="AG502" s="291"/>
      <c r="AH502" s="292"/>
    </row>
    <row r="503" outlineLevel="1">
      <c r="A503" s="277" t="s">
        <v>427</v>
      </c>
      <c r="B503" s="242"/>
      <c r="C503" s="242"/>
      <c r="D503" s="242"/>
      <c r="E503" s="242"/>
      <c r="F503" s="242"/>
      <c r="G503" s="242"/>
      <c r="H503" s="242"/>
      <c r="I503" s="242"/>
      <c r="J503" s="242"/>
      <c r="K503" s="242"/>
      <c r="L503" s="242"/>
      <c r="M503" s="242"/>
      <c r="N503" s="242"/>
      <c r="O503" s="242"/>
      <c r="P503" s="242"/>
      <c r="Q503" s="242"/>
      <c r="R503" s="242"/>
      <c r="S503" s="242"/>
      <c r="T503" s="242"/>
      <c r="U503" s="242"/>
      <c r="V503" s="242"/>
      <c r="W503" s="242"/>
      <c r="X503" s="242"/>
      <c r="Y503" s="242"/>
      <c r="Z503" s="242"/>
      <c r="AA503" s="242"/>
      <c r="AB503" s="242"/>
      <c r="AC503" s="242"/>
      <c r="AD503" s="242"/>
      <c r="AE503" s="242"/>
      <c r="AF503" s="242"/>
      <c r="AG503" s="291"/>
      <c r="AH503" s="292"/>
    </row>
    <row r="504">
      <c r="A504" s="273" t="s">
        <v>614</v>
      </c>
      <c r="B504" s="285"/>
      <c r="C504" s="285"/>
      <c r="D504" s="285"/>
      <c r="E504" s="285"/>
      <c r="F504" s="285"/>
      <c r="G504" s="285"/>
      <c r="H504" s="285"/>
      <c r="I504" s="285"/>
      <c r="J504" s="285"/>
      <c r="K504" s="285"/>
      <c r="L504" s="285"/>
      <c r="M504" s="285"/>
      <c r="N504" s="285"/>
      <c r="O504" s="285"/>
      <c r="P504" s="285"/>
      <c r="Q504" s="285"/>
      <c r="R504" s="285"/>
      <c r="S504" s="285"/>
      <c r="T504" s="285"/>
      <c r="U504" s="285"/>
      <c r="V504" s="285"/>
      <c r="W504" s="285"/>
      <c r="X504" s="285"/>
      <c r="Y504" s="285"/>
      <c r="Z504" s="285"/>
      <c r="AA504" s="285"/>
      <c r="AB504" s="285"/>
      <c r="AC504" s="285"/>
      <c r="AD504" s="285"/>
      <c r="AE504" s="285"/>
      <c r="AF504" s="285"/>
      <c r="AG504" s="228"/>
      <c r="AH504" s="229"/>
    </row>
    <row r="505" outlineLevel="1">
      <c r="A505" s="273" t="s">
        <v>615</v>
      </c>
      <c r="B505" s="242"/>
      <c r="C505" s="242"/>
      <c r="D505" s="242"/>
      <c r="E505" s="242"/>
      <c r="F505" s="242"/>
      <c r="G505" s="242"/>
      <c r="H505" s="242"/>
      <c r="I505" s="242"/>
      <c r="J505" s="242"/>
      <c r="K505" s="242"/>
      <c r="L505" s="242"/>
      <c r="M505" s="242"/>
      <c r="N505" s="242"/>
      <c r="O505" s="242"/>
      <c r="P505" s="242"/>
      <c r="Q505" s="242"/>
      <c r="R505" s="242"/>
      <c r="S505" s="242"/>
      <c r="T505" s="242"/>
      <c r="U505" s="242"/>
      <c r="V505" s="242"/>
      <c r="W505" s="242"/>
      <c r="X505" s="242"/>
      <c r="Y505" s="242"/>
      <c r="Z505" s="242"/>
      <c r="AA505" s="242"/>
      <c r="AB505" s="242"/>
      <c r="AC505" s="242"/>
      <c r="AD505" s="242"/>
      <c r="AE505" s="242"/>
      <c r="AF505" s="242"/>
      <c r="AG505" s="172">
        <f t="shared" ref="AG505:AG509" si="129">SUM(B505:AF505)</f>
        <v>0</v>
      </c>
      <c r="AH505" s="173"/>
    </row>
    <row r="506" outlineLevel="1">
      <c r="A506" s="273" t="s">
        <v>616</v>
      </c>
      <c r="B506" s="242"/>
      <c r="C506" s="242"/>
      <c r="D506" s="242"/>
      <c r="E506" s="242"/>
      <c r="F506" s="242"/>
      <c r="G506" s="242"/>
      <c r="H506" s="242"/>
      <c r="I506" s="242"/>
      <c r="J506" s="242"/>
      <c r="K506" s="242"/>
      <c r="L506" s="242"/>
      <c r="M506" s="242"/>
      <c r="N506" s="242"/>
      <c r="O506" s="242"/>
      <c r="P506" s="242"/>
      <c r="Q506" s="242"/>
      <c r="R506" s="242"/>
      <c r="S506" s="242"/>
      <c r="T506" s="242"/>
      <c r="U506" s="242"/>
      <c r="V506" s="242"/>
      <c r="W506" s="242"/>
      <c r="X506" s="242"/>
      <c r="Y506" s="242"/>
      <c r="Z506" s="242"/>
      <c r="AA506" s="242"/>
      <c r="AB506" s="242"/>
      <c r="AC506" s="242"/>
      <c r="AD506" s="242"/>
      <c r="AE506" s="242"/>
      <c r="AF506" s="242"/>
      <c r="AG506" s="172">
        <f t="shared" si="129"/>
        <v>0</v>
      </c>
      <c r="AH506" s="173"/>
    </row>
    <row r="507" outlineLevel="1">
      <c r="A507" s="273" t="s">
        <v>603</v>
      </c>
      <c r="B507" s="242"/>
      <c r="C507" s="242"/>
      <c r="D507" s="242"/>
      <c r="E507" s="242"/>
      <c r="F507" s="242"/>
      <c r="G507" s="242"/>
      <c r="H507" s="242"/>
      <c r="I507" s="242"/>
      <c r="J507" s="242"/>
      <c r="K507" s="242"/>
      <c r="L507" s="242"/>
      <c r="M507" s="242"/>
      <c r="N507" s="242"/>
      <c r="O507" s="242"/>
      <c r="P507" s="242"/>
      <c r="Q507" s="242"/>
      <c r="R507" s="242"/>
      <c r="S507" s="242"/>
      <c r="T507" s="242"/>
      <c r="U507" s="242"/>
      <c r="V507" s="242"/>
      <c r="W507" s="242"/>
      <c r="X507" s="242"/>
      <c r="Y507" s="242"/>
      <c r="Z507" s="242"/>
      <c r="AA507" s="242"/>
      <c r="AB507" s="242"/>
      <c r="AC507" s="242"/>
      <c r="AD507" s="242"/>
      <c r="AE507" s="242"/>
      <c r="AF507" s="242"/>
      <c r="AG507" s="172">
        <f t="shared" si="129"/>
        <v>0</v>
      </c>
      <c r="AH507" s="173"/>
    </row>
    <row r="508">
      <c r="A508" s="279" t="s">
        <v>439</v>
      </c>
      <c r="B508" s="293">
        <f t="shared" ref="B508:AF508" si="130">B477+B478+B493+B494+B483+B484+B499+B500</f>
        <v>0</v>
      </c>
      <c r="C508" s="293">
        <f t="shared" si="130"/>
        <v>0</v>
      </c>
      <c r="D508" s="293">
        <f t="shared" si="130"/>
        <v>0</v>
      </c>
      <c r="E508" s="293">
        <f t="shared" si="130"/>
        <v>0</v>
      </c>
      <c r="F508" s="293">
        <f t="shared" si="130"/>
        <v>0</v>
      </c>
      <c r="G508" s="293">
        <f t="shared" si="130"/>
        <v>0</v>
      </c>
      <c r="H508" s="293">
        <f t="shared" si="130"/>
        <v>0</v>
      </c>
      <c r="I508" s="293">
        <f t="shared" si="130"/>
        <v>0</v>
      </c>
      <c r="J508" s="293">
        <f t="shared" si="130"/>
        <v>0</v>
      </c>
      <c r="K508" s="293">
        <f t="shared" si="130"/>
        <v>0</v>
      </c>
      <c r="L508" s="293">
        <f t="shared" si="130"/>
        <v>0</v>
      </c>
      <c r="M508" s="293">
        <f t="shared" si="130"/>
        <v>0</v>
      </c>
      <c r="N508" s="293">
        <f t="shared" si="130"/>
        <v>0</v>
      </c>
      <c r="O508" s="293">
        <f t="shared" si="130"/>
        <v>0</v>
      </c>
      <c r="P508" s="293">
        <f t="shared" si="130"/>
        <v>0</v>
      </c>
      <c r="Q508" s="293">
        <f t="shared" si="130"/>
        <v>0</v>
      </c>
      <c r="R508" s="293">
        <f t="shared" si="130"/>
        <v>0</v>
      </c>
      <c r="S508" s="293">
        <f t="shared" si="130"/>
        <v>0</v>
      </c>
      <c r="T508" s="293">
        <f t="shared" si="130"/>
        <v>0</v>
      </c>
      <c r="U508" s="293">
        <f t="shared" si="130"/>
        <v>0</v>
      </c>
      <c r="V508" s="293">
        <f t="shared" si="130"/>
        <v>0</v>
      </c>
      <c r="W508" s="293">
        <f t="shared" si="130"/>
        <v>0</v>
      </c>
      <c r="X508" s="293">
        <f t="shared" si="130"/>
        <v>0</v>
      </c>
      <c r="Y508" s="293">
        <f t="shared" si="130"/>
        <v>0</v>
      </c>
      <c r="Z508" s="293">
        <f t="shared" si="130"/>
        <v>0</v>
      </c>
      <c r="AA508" s="293">
        <f t="shared" si="130"/>
        <v>0</v>
      </c>
      <c r="AB508" s="293">
        <f t="shared" si="130"/>
        <v>0</v>
      </c>
      <c r="AC508" s="293">
        <f t="shared" si="130"/>
        <v>0</v>
      </c>
      <c r="AD508" s="293">
        <f t="shared" si="130"/>
        <v>0</v>
      </c>
      <c r="AE508" s="293">
        <f t="shared" si="130"/>
        <v>0</v>
      </c>
      <c r="AF508" s="293">
        <f t="shared" si="130"/>
        <v>0</v>
      </c>
      <c r="AG508" s="172">
        <f t="shared" si="129"/>
        <v>0</v>
      </c>
      <c r="AH508" s="173"/>
    </row>
    <row r="509">
      <c r="A509" s="279" t="s">
        <v>440</v>
      </c>
      <c r="B509" s="293">
        <f t="shared" ref="B509:AF509" si="131">+B479+B480+B495+B496+B485+B486+B501+B502</f>
        <v>0</v>
      </c>
      <c r="C509" s="293">
        <f t="shared" si="131"/>
        <v>0</v>
      </c>
      <c r="D509" s="293">
        <f t="shared" si="131"/>
        <v>0</v>
      </c>
      <c r="E509" s="293">
        <f t="shared" si="131"/>
        <v>0</v>
      </c>
      <c r="F509" s="293">
        <f t="shared" si="131"/>
        <v>0</v>
      </c>
      <c r="G509" s="293">
        <f t="shared" si="131"/>
        <v>0</v>
      </c>
      <c r="H509" s="293">
        <f t="shared" si="131"/>
        <v>0</v>
      </c>
      <c r="I509" s="293">
        <f t="shared" si="131"/>
        <v>0</v>
      </c>
      <c r="J509" s="293">
        <f t="shared" si="131"/>
        <v>0</v>
      </c>
      <c r="K509" s="293">
        <f t="shared" si="131"/>
        <v>0</v>
      </c>
      <c r="L509" s="293">
        <f t="shared" si="131"/>
        <v>0</v>
      </c>
      <c r="M509" s="293">
        <f t="shared" si="131"/>
        <v>0</v>
      </c>
      <c r="N509" s="293">
        <f t="shared" si="131"/>
        <v>0</v>
      </c>
      <c r="O509" s="293">
        <f t="shared" si="131"/>
        <v>0</v>
      </c>
      <c r="P509" s="293">
        <f t="shared" si="131"/>
        <v>0</v>
      </c>
      <c r="Q509" s="293">
        <f t="shared" si="131"/>
        <v>0</v>
      </c>
      <c r="R509" s="293">
        <f t="shared" si="131"/>
        <v>0</v>
      </c>
      <c r="S509" s="293">
        <f t="shared" si="131"/>
        <v>0</v>
      </c>
      <c r="T509" s="293">
        <f t="shared" si="131"/>
        <v>0</v>
      </c>
      <c r="U509" s="293">
        <f t="shared" si="131"/>
        <v>0</v>
      </c>
      <c r="V509" s="293">
        <f t="shared" si="131"/>
        <v>0</v>
      </c>
      <c r="W509" s="293">
        <f t="shared" si="131"/>
        <v>0</v>
      </c>
      <c r="X509" s="293">
        <f t="shared" si="131"/>
        <v>0</v>
      </c>
      <c r="Y509" s="293">
        <f t="shared" si="131"/>
        <v>0</v>
      </c>
      <c r="Z509" s="293">
        <f t="shared" si="131"/>
        <v>0</v>
      </c>
      <c r="AA509" s="293">
        <f t="shared" si="131"/>
        <v>0</v>
      </c>
      <c r="AB509" s="293">
        <f t="shared" si="131"/>
        <v>0</v>
      </c>
      <c r="AC509" s="293">
        <f t="shared" si="131"/>
        <v>0</v>
      </c>
      <c r="AD509" s="293">
        <f t="shared" si="131"/>
        <v>0</v>
      </c>
      <c r="AE509" s="293">
        <f t="shared" si="131"/>
        <v>0</v>
      </c>
      <c r="AF509" s="293">
        <f t="shared" si="131"/>
        <v>0</v>
      </c>
      <c r="AG509" s="172">
        <f t="shared" si="129"/>
        <v>0</v>
      </c>
      <c r="AH509" s="173"/>
    </row>
    <row r="510">
      <c r="A510" s="281" t="s">
        <v>329</v>
      </c>
      <c r="B510" s="294"/>
      <c r="C510" s="294"/>
      <c r="D510" s="294"/>
      <c r="E510" s="294"/>
      <c r="F510" s="294"/>
      <c r="G510" s="294"/>
      <c r="H510" s="294"/>
      <c r="I510" s="294"/>
      <c r="J510" s="294"/>
      <c r="K510" s="294"/>
      <c r="L510" s="294"/>
      <c r="M510" s="294"/>
      <c r="N510" s="294"/>
      <c r="O510" s="294"/>
      <c r="P510" s="294"/>
      <c r="Q510" s="294"/>
      <c r="R510" s="294"/>
      <c r="S510" s="294"/>
      <c r="T510" s="294"/>
      <c r="U510" s="294"/>
      <c r="V510" s="294"/>
      <c r="W510" s="294"/>
      <c r="X510" s="294"/>
      <c r="Y510" s="294"/>
      <c r="Z510" s="294"/>
      <c r="AA510" s="294"/>
      <c r="AB510" s="294"/>
      <c r="AC510" s="294"/>
      <c r="AD510" s="294"/>
      <c r="AE510" s="294"/>
      <c r="AF510" s="294"/>
      <c r="AG510" s="172"/>
      <c r="AH510" s="173"/>
    </row>
    <row r="511">
      <c r="A511" s="160"/>
      <c r="B511" s="267"/>
      <c r="C511" s="267"/>
      <c r="D511" s="267"/>
      <c r="E511" s="267"/>
      <c r="F511" s="267"/>
      <c r="G511" s="267"/>
      <c r="H511" s="267"/>
      <c r="I511" s="267"/>
      <c r="J511" s="267"/>
      <c r="K511" s="267"/>
      <c r="L511" s="267"/>
      <c r="M511" s="267"/>
      <c r="N511" s="267"/>
      <c r="O511" s="267"/>
      <c r="P511" s="267"/>
      <c r="Q511" s="267"/>
      <c r="R511" s="267"/>
      <c r="S511" s="267"/>
      <c r="T511" s="267"/>
      <c r="U511" s="267"/>
      <c r="V511" s="267"/>
      <c r="W511" s="267"/>
      <c r="X511" s="267"/>
      <c r="Y511" s="267"/>
      <c r="Z511" s="267"/>
      <c r="AA511" s="267"/>
      <c r="AB511" s="267"/>
      <c r="AC511" s="267"/>
      <c r="AD511" s="267"/>
      <c r="AE511" s="267"/>
      <c r="AF511" s="267"/>
      <c r="AG511" s="268"/>
      <c r="AH511" s="27"/>
    </row>
    <row r="512">
      <c r="A512" s="273" t="s">
        <v>441</v>
      </c>
      <c r="B512" s="290"/>
      <c r="C512" s="290"/>
      <c r="D512" s="290"/>
      <c r="E512" s="290"/>
      <c r="F512" s="290"/>
      <c r="G512" s="290"/>
      <c r="H512" s="290"/>
      <c r="I512" s="290"/>
      <c r="J512" s="290"/>
      <c r="K512" s="290"/>
      <c r="L512" s="290"/>
      <c r="M512" s="290"/>
      <c r="N512" s="290"/>
      <c r="O512" s="290"/>
      <c r="P512" s="290"/>
      <c r="Q512" s="290"/>
      <c r="R512" s="290"/>
      <c r="S512" s="290"/>
      <c r="T512" s="290"/>
      <c r="U512" s="290"/>
      <c r="V512" s="290"/>
      <c r="W512" s="290"/>
      <c r="X512" s="290"/>
      <c r="Y512" s="290"/>
      <c r="Z512" s="290"/>
      <c r="AA512" s="290"/>
      <c r="AB512" s="290"/>
      <c r="AC512" s="290"/>
      <c r="AD512" s="290"/>
      <c r="AE512" s="290"/>
      <c r="AF512" s="290"/>
      <c r="AG512" s="228"/>
      <c r="AH512" s="229"/>
    </row>
    <row r="513" outlineLevel="1">
      <c r="A513" s="273" t="s">
        <v>442</v>
      </c>
      <c r="B513" s="236"/>
      <c r="C513" s="236"/>
      <c r="D513" s="236"/>
      <c r="E513" s="236"/>
      <c r="F513" s="236"/>
      <c r="G513" s="236"/>
      <c r="H513" s="236"/>
      <c r="I513" s="236"/>
      <c r="J513" s="236"/>
      <c r="K513" s="236"/>
      <c r="L513" s="236"/>
      <c r="M513" s="236"/>
      <c r="N513" s="236"/>
      <c r="O513" s="236"/>
      <c r="P513" s="236"/>
      <c r="Q513" s="236"/>
      <c r="R513" s="236"/>
      <c r="S513" s="236"/>
      <c r="T513" s="236"/>
      <c r="U513" s="236"/>
      <c r="V513" s="236"/>
      <c r="W513" s="236"/>
      <c r="X513" s="236"/>
      <c r="Y513" s="236"/>
      <c r="Z513" s="236"/>
      <c r="AA513" s="236"/>
      <c r="AB513" s="236"/>
      <c r="AC513" s="236"/>
      <c r="AD513" s="236"/>
      <c r="AE513" s="236"/>
      <c r="AF513" s="236"/>
      <c r="AG513" s="172">
        <f t="shared" ref="AG513:AG522" si="132">SUM(B513:AF513)</f>
        <v>0</v>
      </c>
      <c r="AH513" s="173"/>
    </row>
    <row r="514" outlineLevel="1">
      <c r="A514" s="273" t="s">
        <v>443</v>
      </c>
      <c r="B514" s="236"/>
      <c r="C514" s="236"/>
      <c r="D514" s="236"/>
      <c r="E514" s="236"/>
      <c r="F514" s="236"/>
      <c r="G514" s="236"/>
      <c r="H514" s="236"/>
      <c r="I514" s="236"/>
      <c r="J514" s="236"/>
      <c r="K514" s="236"/>
      <c r="L514" s="236"/>
      <c r="M514" s="236"/>
      <c r="N514" s="236"/>
      <c r="O514" s="236"/>
      <c r="P514" s="236"/>
      <c r="Q514" s="236"/>
      <c r="R514" s="236"/>
      <c r="S514" s="236"/>
      <c r="T514" s="236"/>
      <c r="U514" s="236"/>
      <c r="V514" s="236"/>
      <c r="W514" s="236"/>
      <c r="X514" s="236"/>
      <c r="Y514" s="236"/>
      <c r="Z514" s="236"/>
      <c r="AA514" s="236"/>
      <c r="AB514" s="236"/>
      <c r="AC514" s="236"/>
      <c r="AD514" s="236"/>
      <c r="AE514" s="236"/>
      <c r="AF514" s="236"/>
      <c r="AG514" s="172">
        <f t="shared" si="132"/>
        <v>0</v>
      </c>
      <c r="AH514" s="173"/>
    </row>
    <row r="515" outlineLevel="1">
      <c r="A515" s="273" t="s">
        <v>617</v>
      </c>
      <c r="B515" s="236"/>
      <c r="C515" s="236"/>
      <c r="D515" s="236"/>
      <c r="E515" s="236"/>
      <c r="F515" s="236"/>
      <c r="G515" s="236"/>
      <c r="H515" s="236"/>
      <c r="I515" s="236"/>
      <c r="J515" s="236"/>
      <c r="K515" s="236"/>
      <c r="L515" s="236"/>
      <c r="M515" s="236"/>
      <c r="N515" s="236"/>
      <c r="O515" s="236"/>
      <c r="P515" s="236"/>
      <c r="Q515" s="236"/>
      <c r="R515" s="236"/>
      <c r="S515" s="236"/>
      <c r="T515" s="236"/>
      <c r="U515" s="236"/>
      <c r="V515" s="236"/>
      <c r="W515" s="236"/>
      <c r="X515" s="236"/>
      <c r="Y515" s="236"/>
      <c r="Z515" s="236"/>
      <c r="AA515" s="236"/>
      <c r="AB515" s="236"/>
      <c r="AC515" s="236"/>
      <c r="AD515" s="236"/>
      <c r="AE515" s="236"/>
      <c r="AF515" s="236"/>
      <c r="AG515" s="172">
        <f t="shared" si="132"/>
        <v>0</v>
      </c>
      <c r="AH515" s="173"/>
    </row>
    <row r="516" outlineLevel="1">
      <c r="A516" s="273" t="s">
        <v>618</v>
      </c>
      <c r="B516" s="236"/>
      <c r="C516" s="236"/>
      <c r="D516" s="236"/>
      <c r="E516" s="236"/>
      <c r="F516" s="236"/>
      <c r="G516" s="236"/>
      <c r="H516" s="236"/>
      <c r="I516" s="236"/>
      <c r="J516" s="236"/>
      <c r="K516" s="236"/>
      <c r="L516" s="236"/>
      <c r="M516" s="236"/>
      <c r="N516" s="236"/>
      <c r="O516" s="236"/>
      <c r="P516" s="236"/>
      <c r="Q516" s="236"/>
      <c r="R516" s="236"/>
      <c r="S516" s="236"/>
      <c r="T516" s="236"/>
      <c r="U516" s="236"/>
      <c r="V516" s="236"/>
      <c r="W516" s="236"/>
      <c r="X516" s="236"/>
      <c r="Y516" s="236"/>
      <c r="Z516" s="236"/>
      <c r="AA516" s="236"/>
      <c r="AB516" s="236"/>
      <c r="AC516" s="236"/>
      <c r="AD516" s="236"/>
      <c r="AE516" s="236"/>
      <c r="AF516" s="236"/>
      <c r="AG516" s="172">
        <f t="shared" si="132"/>
        <v>0</v>
      </c>
      <c r="AH516" s="173"/>
    </row>
    <row r="517" outlineLevel="1">
      <c r="A517" s="273" t="s">
        <v>619</v>
      </c>
      <c r="B517" s="236"/>
      <c r="C517" s="236"/>
      <c r="D517" s="236"/>
      <c r="E517" s="236"/>
      <c r="F517" s="236"/>
      <c r="G517" s="236"/>
      <c r="H517" s="236"/>
      <c r="I517" s="236"/>
      <c r="J517" s="236"/>
      <c r="K517" s="236"/>
      <c r="L517" s="236"/>
      <c r="M517" s="236"/>
      <c r="N517" s="236"/>
      <c r="O517" s="236"/>
      <c r="P517" s="236"/>
      <c r="Q517" s="236"/>
      <c r="R517" s="236"/>
      <c r="S517" s="236"/>
      <c r="T517" s="236"/>
      <c r="U517" s="236"/>
      <c r="V517" s="236"/>
      <c r="W517" s="236"/>
      <c r="X517" s="236"/>
      <c r="Y517" s="236"/>
      <c r="Z517" s="236"/>
      <c r="AA517" s="236"/>
      <c r="AB517" s="236"/>
      <c r="AC517" s="236"/>
      <c r="AD517" s="236"/>
      <c r="AE517" s="236"/>
      <c r="AF517" s="236"/>
      <c r="AG517" s="172">
        <f t="shared" si="132"/>
        <v>0</v>
      </c>
      <c r="AH517" s="173"/>
    </row>
    <row r="518" outlineLevel="1">
      <c r="A518" s="273" t="s">
        <v>620</v>
      </c>
      <c r="B518" s="236"/>
      <c r="C518" s="236"/>
      <c r="D518" s="236"/>
      <c r="E518" s="236"/>
      <c r="F518" s="236"/>
      <c r="G518" s="236"/>
      <c r="H518" s="236"/>
      <c r="I518" s="236"/>
      <c r="J518" s="236"/>
      <c r="K518" s="236"/>
      <c r="L518" s="236"/>
      <c r="M518" s="236"/>
      <c r="N518" s="236"/>
      <c r="O518" s="236"/>
      <c r="P518" s="236"/>
      <c r="Q518" s="236"/>
      <c r="R518" s="236"/>
      <c r="S518" s="236"/>
      <c r="T518" s="236"/>
      <c r="U518" s="236"/>
      <c r="V518" s="236"/>
      <c r="W518" s="236"/>
      <c r="X518" s="236"/>
      <c r="Y518" s="236"/>
      <c r="Z518" s="236"/>
      <c r="AA518" s="236"/>
      <c r="AB518" s="236"/>
      <c r="AC518" s="236"/>
      <c r="AD518" s="236"/>
      <c r="AE518" s="236"/>
      <c r="AF518" s="236"/>
      <c r="AG518" s="172">
        <f t="shared" si="132"/>
        <v>0</v>
      </c>
      <c r="AH518" s="173"/>
    </row>
    <row r="519" outlineLevel="1">
      <c r="A519" s="273" t="s">
        <v>621</v>
      </c>
      <c r="B519" s="236"/>
      <c r="C519" s="236"/>
      <c r="D519" s="236"/>
      <c r="E519" s="236"/>
      <c r="F519" s="236"/>
      <c r="G519" s="236"/>
      <c r="H519" s="236"/>
      <c r="I519" s="236"/>
      <c r="J519" s="236"/>
      <c r="K519" s="236"/>
      <c r="L519" s="236"/>
      <c r="M519" s="236"/>
      <c r="N519" s="236"/>
      <c r="O519" s="236"/>
      <c r="P519" s="236"/>
      <c r="Q519" s="236"/>
      <c r="R519" s="236"/>
      <c r="S519" s="236"/>
      <c r="T519" s="236"/>
      <c r="U519" s="236"/>
      <c r="V519" s="236"/>
      <c r="W519" s="236"/>
      <c r="X519" s="236"/>
      <c r="Y519" s="236"/>
      <c r="Z519" s="236"/>
      <c r="AA519" s="236"/>
      <c r="AB519" s="236"/>
      <c r="AC519" s="236"/>
      <c r="AD519" s="236"/>
      <c r="AE519" s="236"/>
      <c r="AF519" s="236"/>
      <c r="AG519" s="172">
        <f t="shared" si="132"/>
        <v>0</v>
      </c>
      <c r="AH519" s="173"/>
    </row>
    <row r="520" outlineLevel="1">
      <c r="A520" s="273" t="s">
        <v>622</v>
      </c>
      <c r="B520" s="236"/>
      <c r="C520" s="236"/>
      <c r="D520" s="236"/>
      <c r="E520" s="236"/>
      <c r="F520" s="236"/>
      <c r="G520" s="236"/>
      <c r="H520" s="236"/>
      <c r="I520" s="236"/>
      <c r="J520" s="236"/>
      <c r="K520" s="236"/>
      <c r="L520" s="236"/>
      <c r="M520" s="236"/>
      <c r="N520" s="236"/>
      <c r="O520" s="236"/>
      <c r="P520" s="236"/>
      <c r="Q520" s="236"/>
      <c r="R520" s="236"/>
      <c r="S520" s="236"/>
      <c r="T520" s="236"/>
      <c r="U520" s="236"/>
      <c r="V520" s="236"/>
      <c r="W520" s="236"/>
      <c r="X520" s="236"/>
      <c r="Y520" s="236"/>
      <c r="Z520" s="236"/>
      <c r="AA520" s="236"/>
      <c r="AB520" s="236"/>
      <c r="AC520" s="236"/>
      <c r="AD520" s="236"/>
      <c r="AE520" s="236"/>
      <c r="AF520" s="236"/>
      <c r="AG520" s="172">
        <f t="shared" si="132"/>
        <v>0</v>
      </c>
      <c r="AH520" s="173"/>
    </row>
    <row r="521" outlineLevel="1">
      <c r="A521" s="287" t="s">
        <v>623</v>
      </c>
      <c r="B521" s="242"/>
      <c r="C521" s="242"/>
      <c r="D521" s="242"/>
      <c r="E521" s="242"/>
      <c r="F521" s="242"/>
      <c r="G521" s="242"/>
      <c r="H521" s="242"/>
      <c r="I521" s="242"/>
      <c r="J521" s="242"/>
      <c r="K521" s="242"/>
      <c r="L521" s="242"/>
      <c r="M521" s="242"/>
      <c r="N521" s="242"/>
      <c r="O521" s="242"/>
      <c r="P521" s="242"/>
      <c r="Q521" s="242"/>
      <c r="R521" s="242"/>
      <c r="S521" s="242"/>
      <c r="T521" s="242"/>
      <c r="U521" s="242"/>
      <c r="V521" s="242"/>
      <c r="W521" s="242"/>
      <c r="X521" s="242"/>
      <c r="Y521" s="242"/>
      <c r="Z521" s="242"/>
      <c r="AA521" s="242"/>
      <c r="AB521" s="242"/>
      <c r="AC521" s="242"/>
      <c r="AD521" s="242"/>
      <c r="AE521" s="242"/>
      <c r="AF521" s="242"/>
      <c r="AG521" s="291">
        <f t="shared" si="132"/>
        <v>0</v>
      </c>
      <c r="AH521" s="292"/>
    </row>
    <row r="522" outlineLevel="1">
      <c r="A522" s="287" t="s">
        <v>624</v>
      </c>
      <c r="B522" s="242"/>
      <c r="C522" s="242"/>
      <c r="D522" s="242"/>
      <c r="E522" s="242"/>
      <c r="F522" s="242"/>
      <c r="G522" s="242"/>
      <c r="H522" s="242"/>
      <c r="I522" s="242"/>
      <c r="J522" s="242"/>
      <c r="K522" s="242"/>
      <c r="L522" s="242"/>
      <c r="M522" s="242"/>
      <c r="N522" s="242"/>
      <c r="O522" s="242"/>
      <c r="P522" s="242"/>
      <c r="Q522" s="242"/>
      <c r="R522" s="242"/>
      <c r="S522" s="242"/>
      <c r="T522" s="242"/>
      <c r="U522" s="242"/>
      <c r="V522" s="242"/>
      <c r="W522" s="242"/>
      <c r="X522" s="242"/>
      <c r="Y522" s="242"/>
      <c r="Z522" s="242"/>
      <c r="AA522" s="242"/>
      <c r="AB522" s="242"/>
      <c r="AC522" s="242"/>
      <c r="AD522" s="242"/>
      <c r="AE522" s="242"/>
      <c r="AF522" s="242"/>
      <c r="AG522" s="291">
        <f t="shared" si="132"/>
        <v>0</v>
      </c>
      <c r="AH522" s="292"/>
    </row>
    <row r="523" outlineLevel="1">
      <c r="A523" s="287" t="s">
        <v>338</v>
      </c>
      <c r="B523" s="242"/>
      <c r="C523" s="242"/>
      <c r="D523" s="242"/>
      <c r="E523" s="242"/>
      <c r="F523" s="242"/>
      <c r="G523" s="242"/>
      <c r="H523" s="242"/>
      <c r="I523" s="242"/>
      <c r="J523" s="242"/>
      <c r="K523" s="242"/>
      <c r="L523" s="242"/>
      <c r="M523" s="242"/>
      <c r="N523" s="242"/>
      <c r="O523" s="242"/>
      <c r="P523" s="242"/>
      <c r="Q523" s="242"/>
      <c r="R523" s="242"/>
      <c r="S523" s="242"/>
      <c r="T523" s="242"/>
      <c r="U523" s="242"/>
      <c r="V523" s="242"/>
      <c r="W523" s="242"/>
      <c r="X523" s="242"/>
      <c r="Y523" s="242"/>
      <c r="Z523" s="242"/>
      <c r="AA523" s="242"/>
      <c r="AB523" s="242"/>
      <c r="AC523" s="242"/>
      <c r="AD523" s="242"/>
      <c r="AE523" s="242"/>
      <c r="AF523" s="242"/>
      <c r="AG523" s="291"/>
      <c r="AH523" s="292"/>
    </row>
    <row r="524" outlineLevel="1">
      <c r="A524" s="287" t="s">
        <v>297</v>
      </c>
      <c r="B524" s="242"/>
      <c r="C524" s="242"/>
      <c r="D524" s="242"/>
      <c r="E524" s="242"/>
      <c r="F524" s="242"/>
      <c r="G524" s="242"/>
      <c r="H524" s="242"/>
      <c r="I524" s="242"/>
      <c r="J524" s="242"/>
      <c r="K524" s="242"/>
      <c r="L524" s="242"/>
      <c r="M524" s="242"/>
      <c r="N524" s="242"/>
      <c r="O524" s="242"/>
      <c r="P524" s="242"/>
      <c r="Q524" s="242"/>
      <c r="R524" s="242"/>
      <c r="S524" s="242"/>
      <c r="T524" s="242"/>
      <c r="U524" s="242"/>
      <c r="V524" s="242"/>
      <c r="W524" s="242"/>
      <c r="X524" s="242"/>
      <c r="Y524" s="242"/>
      <c r="Z524" s="242"/>
      <c r="AA524" s="242"/>
      <c r="AB524" s="242"/>
      <c r="AC524" s="242"/>
      <c r="AD524" s="242"/>
      <c r="AE524" s="242"/>
      <c r="AF524" s="242"/>
      <c r="AG524" s="291"/>
      <c r="AH524" s="292"/>
    </row>
    <row r="525">
      <c r="A525" s="279" t="s">
        <v>298</v>
      </c>
      <c r="B525" s="293">
        <f t="shared" ref="B525:AF525" si="133">SUM(B513:B522)</f>
        <v>0</v>
      </c>
      <c r="C525" s="293">
        <f t="shared" si="133"/>
        <v>0</v>
      </c>
      <c r="D525" s="293">
        <f t="shared" si="133"/>
        <v>0</v>
      </c>
      <c r="E525" s="293">
        <f t="shared" si="133"/>
        <v>0</v>
      </c>
      <c r="F525" s="293">
        <f t="shared" si="133"/>
        <v>0</v>
      </c>
      <c r="G525" s="293">
        <f t="shared" si="133"/>
        <v>0</v>
      </c>
      <c r="H525" s="293">
        <f t="shared" si="133"/>
        <v>0</v>
      </c>
      <c r="I525" s="293">
        <f t="shared" si="133"/>
        <v>0</v>
      </c>
      <c r="J525" s="293">
        <f t="shared" si="133"/>
        <v>0</v>
      </c>
      <c r="K525" s="293">
        <f t="shared" si="133"/>
        <v>0</v>
      </c>
      <c r="L525" s="293">
        <f t="shared" si="133"/>
        <v>0</v>
      </c>
      <c r="M525" s="293">
        <f t="shared" si="133"/>
        <v>0</v>
      </c>
      <c r="N525" s="293">
        <f t="shared" si="133"/>
        <v>0</v>
      </c>
      <c r="O525" s="293">
        <f t="shared" si="133"/>
        <v>0</v>
      </c>
      <c r="P525" s="293">
        <f t="shared" si="133"/>
        <v>0</v>
      </c>
      <c r="Q525" s="293">
        <f t="shared" si="133"/>
        <v>0</v>
      </c>
      <c r="R525" s="293">
        <f t="shared" si="133"/>
        <v>0</v>
      </c>
      <c r="S525" s="293">
        <f t="shared" si="133"/>
        <v>0</v>
      </c>
      <c r="T525" s="293">
        <f t="shared" si="133"/>
        <v>0</v>
      </c>
      <c r="U525" s="293">
        <f t="shared" si="133"/>
        <v>0</v>
      </c>
      <c r="V525" s="293">
        <f t="shared" si="133"/>
        <v>0</v>
      </c>
      <c r="W525" s="293">
        <f t="shared" si="133"/>
        <v>0</v>
      </c>
      <c r="X525" s="293">
        <f t="shared" si="133"/>
        <v>0</v>
      </c>
      <c r="Y525" s="293">
        <f t="shared" si="133"/>
        <v>0</v>
      </c>
      <c r="Z525" s="293">
        <f t="shared" si="133"/>
        <v>0</v>
      </c>
      <c r="AA525" s="293">
        <f t="shared" si="133"/>
        <v>0</v>
      </c>
      <c r="AB525" s="293">
        <f t="shared" si="133"/>
        <v>0</v>
      </c>
      <c r="AC525" s="293">
        <f t="shared" si="133"/>
        <v>0</v>
      </c>
      <c r="AD525" s="293">
        <f t="shared" si="133"/>
        <v>0</v>
      </c>
      <c r="AE525" s="293">
        <f t="shared" si="133"/>
        <v>0</v>
      </c>
      <c r="AF525" s="293">
        <f t="shared" si="133"/>
        <v>0</v>
      </c>
      <c r="AG525" s="172">
        <f>SUM(B525:AF525)</f>
        <v>0</v>
      </c>
      <c r="AH525" s="173"/>
    </row>
    <row r="526">
      <c r="A526" s="160"/>
      <c r="B526" s="236"/>
      <c r="C526" s="236"/>
      <c r="D526" s="236"/>
      <c r="E526" s="236"/>
      <c r="F526" s="236"/>
      <c r="G526" s="236"/>
      <c r="H526" s="236"/>
      <c r="I526" s="236"/>
      <c r="J526" s="236"/>
      <c r="K526" s="236"/>
      <c r="L526" s="236"/>
      <c r="M526" s="236"/>
      <c r="N526" s="236"/>
      <c r="O526" s="236"/>
      <c r="P526" s="236"/>
      <c r="Q526" s="236"/>
      <c r="R526" s="236"/>
      <c r="S526" s="236"/>
      <c r="T526" s="236"/>
      <c r="U526" s="236"/>
      <c r="V526" s="236"/>
      <c r="W526" s="236"/>
      <c r="X526" s="236"/>
      <c r="Y526" s="236"/>
      <c r="Z526" s="236"/>
      <c r="AA526" s="236"/>
      <c r="AB526" s="236"/>
      <c r="AC526" s="236"/>
      <c r="AD526" s="236"/>
      <c r="AE526" s="236"/>
      <c r="AF526" s="236"/>
      <c r="AG526" s="228"/>
      <c r="AH526" s="229"/>
    </row>
    <row r="527">
      <c r="A527" s="273" t="s">
        <v>530</v>
      </c>
      <c r="B527" s="290"/>
      <c r="C527" s="290"/>
      <c r="D527" s="290"/>
      <c r="E527" s="290"/>
      <c r="F527" s="290"/>
      <c r="G527" s="290"/>
      <c r="H527" s="290"/>
      <c r="I527" s="290"/>
      <c r="J527" s="290"/>
      <c r="K527" s="290"/>
      <c r="L527" s="290"/>
      <c r="M527" s="290"/>
      <c r="N527" s="290"/>
      <c r="O527" s="290"/>
      <c r="P527" s="290"/>
      <c r="Q527" s="290"/>
      <c r="R527" s="290"/>
      <c r="S527" s="290"/>
      <c r="T527" s="290"/>
      <c r="U527" s="290"/>
      <c r="V527" s="290"/>
      <c r="W527" s="290"/>
      <c r="X527" s="290"/>
      <c r="Y527" s="290"/>
      <c r="Z527" s="290"/>
      <c r="AA527" s="290"/>
      <c r="AB527" s="290"/>
      <c r="AC527" s="290"/>
      <c r="AD527" s="290"/>
      <c r="AE527" s="290"/>
      <c r="AF527" s="290"/>
      <c r="AG527" s="228"/>
      <c r="AH527" s="229"/>
    </row>
    <row r="528" outlineLevel="1">
      <c r="A528" s="273" t="s">
        <v>442</v>
      </c>
      <c r="B528" s="236"/>
      <c r="C528" s="236"/>
      <c r="D528" s="236"/>
      <c r="E528" s="236"/>
      <c r="F528" s="236"/>
      <c r="G528" s="236"/>
      <c r="H528" s="236"/>
      <c r="I528" s="236"/>
      <c r="J528" s="236"/>
      <c r="K528" s="236"/>
      <c r="L528" s="236"/>
      <c r="M528" s="236"/>
      <c r="N528" s="236"/>
      <c r="O528" s="236"/>
      <c r="P528" s="236"/>
      <c r="Q528" s="236"/>
      <c r="R528" s="236"/>
      <c r="S528" s="236"/>
      <c r="T528" s="236"/>
      <c r="U528" s="236"/>
      <c r="V528" s="236"/>
      <c r="W528" s="236"/>
      <c r="X528" s="236"/>
      <c r="Y528" s="236"/>
      <c r="Z528" s="236"/>
      <c r="AA528" s="236"/>
      <c r="AB528" s="236"/>
      <c r="AC528" s="236"/>
      <c r="AD528" s="236"/>
      <c r="AE528" s="236"/>
      <c r="AF528" s="236"/>
      <c r="AG528" s="172">
        <f t="shared" ref="AG528:AG537" si="134">SUM(B528:AF528)</f>
        <v>0</v>
      </c>
      <c r="AH528" s="173"/>
    </row>
    <row r="529" outlineLevel="1">
      <c r="A529" s="273" t="s">
        <v>443</v>
      </c>
      <c r="B529" s="236"/>
      <c r="C529" s="236"/>
      <c r="D529" s="236"/>
      <c r="E529" s="236"/>
      <c r="F529" s="236"/>
      <c r="G529" s="236"/>
      <c r="H529" s="236"/>
      <c r="I529" s="236"/>
      <c r="J529" s="236"/>
      <c r="K529" s="236"/>
      <c r="L529" s="236"/>
      <c r="M529" s="236"/>
      <c r="N529" s="236"/>
      <c r="O529" s="236"/>
      <c r="P529" s="236"/>
      <c r="Q529" s="236"/>
      <c r="R529" s="236"/>
      <c r="S529" s="236"/>
      <c r="T529" s="236"/>
      <c r="U529" s="236"/>
      <c r="V529" s="236"/>
      <c r="W529" s="236"/>
      <c r="X529" s="236"/>
      <c r="Y529" s="236"/>
      <c r="Z529" s="236"/>
      <c r="AA529" s="236"/>
      <c r="AB529" s="236"/>
      <c r="AC529" s="236"/>
      <c r="AD529" s="236"/>
      <c r="AE529" s="236"/>
      <c r="AF529" s="236"/>
      <c r="AG529" s="172">
        <f t="shared" si="134"/>
        <v>0</v>
      </c>
      <c r="AH529" s="173"/>
    </row>
    <row r="530" outlineLevel="1">
      <c r="A530" s="273" t="s">
        <v>625</v>
      </c>
      <c r="B530" s="236"/>
      <c r="C530" s="236"/>
      <c r="D530" s="236"/>
      <c r="E530" s="236"/>
      <c r="F530" s="236"/>
      <c r="G530" s="236"/>
      <c r="H530" s="236"/>
      <c r="I530" s="236"/>
      <c r="J530" s="236"/>
      <c r="K530" s="236"/>
      <c r="L530" s="236"/>
      <c r="M530" s="236"/>
      <c r="N530" s="236"/>
      <c r="O530" s="236"/>
      <c r="P530" s="236"/>
      <c r="Q530" s="236"/>
      <c r="R530" s="236"/>
      <c r="S530" s="236"/>
      <c r="T530" s="236"/>
      <c r="U530" s="236"/>
      <c r="V530" s="236"/>
      <c r="W530" s="236"/>
      <c r="X530" s="236"/>
      <c r="Y530" s="236"/>
      <c r="Z530" s="236"/>
      <c r="AA530" s="236"/>
      <c r="AB530" s="236"/>
      <c r="AC530" s="236"/>
      <c r="AD530" s="236"/>
      <c r="AE530" s="236"/>
      <c r="AF530" s="236"/>
      <c r="AG530" s="172">
        <f t="shared" si="134"/>
        <v>0</v>
      </c>
      <c r="AH530" s="173"/>
    </row>
    <row r="531" outlineLevel="1">
      <c r="A531" s="273" t="s">
        <v>626</v>
      </c>
      <c r="B531" s="236"/>
      <c r="C531" s="236"/>
      <c r="D531" s="236"/>
      <c r="E531" s="236"/>
      <c r="F531" s="236"/>
      <c r="G531" s="236"/>
      <c r="H531" s="236"/>
      <c r="I531" s="236"/>
      <c r="J531" s="236"/>
      <c r="K531" s="236"/>
      <c r="L531" s="236"/>
      <c r="M531" s="236"/>
      <c r="N531" s="236"/>
      <c r="O531" s="236"/>
      <c r="P531" s="236"/>
      <c r="Q531" s="236"/>
      <c r="R531" s="236"/>
      <c r="S531" s="236"/>
      <c r="T531" s="236"/>
      <c r="U531" s="236"/>
      <c r="V531" s="236"/>
      <c r="W531" s="236"/>
      <c r="X531" s="236"/>
      <c r="Y531" s="236"/>
      <c r="Z531" s="236"/>
      <c r="AA531" s="236"/>
      <c r="AB531" s="236"/>
      <c r="AC531" s="236"/>
      <c r="AD531" s="236"/>
      <c r="AE531" s="236"/>
      <c r="AF531" s="236"/>
      <c r="AG531" s="172">
        <f t="shared" si="134"/>
        <v>0</v>
      </c>
      <c r="AH531" s="173"/>
    </row>
    <row r="532" outlineLevel="1">
      <c r="A532" s="273" t="s">
        <v>627</v>
      </c>
      <c r="B532" s="236"/>
      <c r="C532" s="236"/>
      <c r="D532" s="236"/>
      <c r="E532" s="236"/>
      <c r="F532" s="236"/>
      <c r="G532" s="236"/>
      <c r="H532" s="236"/>
      <c r="I532" s="236"/>
      <c r="J532" s="236"/>
      <c r="K532" s="236"/>
      <c r="L532" s="236"/>
      <c r="M532" s="236"/>
      <c r="N532" s="236"/>
      <c r="O532" s="236"/>
      <c r="P532" s="236"/>
      <c r="Q532" s="236"/>
      <c r="R532" s="236"/>
      <c r="S532" s="236"/>
      <c r="T532" s="236"/>
      <c r="U532" s="236"/>
      <c r="V532" s="236"/>
      <c r="W532" s="236"/>
      <c r="X532" s="236"/>
      <c r="Y532" s="236"/>
      <c r="Z532" s="236"/>
      <c r="AA532" s="236"/>
      <c r="AB532" s="236"/>
      <c r="AC532" s="236"/>
      <c r="AD532" s="236"/>
      <c r="AE532" s="236"/>
      <c r="AF532" s="236"/>
      <c r="AG532" s="172">
        <f t="shared" si="134"/>
        <v>0</v>
      </c>
      <c r="AH532" s="173"/>
    </row>
    <row r="533" outlineLevel="1">
      <c r="A533" s="273" t="s">
        <v>628</v>
      </c>
      <c r="B533" s="236"/>
      <c r="C533" s="236"/>
      <c r="D533" s="236"/>
      <c r="E533" s="236"/>
      <c r="F533" s="236"/>
      <c r="G533" s="236"/>
      <c r="H533" s="236"/>
      <c r="I533" s="236"/>
      <c r="J533" s="236"/>
      <c r="K533" s="236"/>
      <c r="L533" s="236"/>
      <c r="M533" s="236"/>
      <c r="N533" s="236"/>
      <c r="O533" s="236"/>
      <c r="P533" s="236"/>
      <c r="Q533" s="236"/>
      <c r="R533" s="236"/>
      <c r="S533" s="236"/>
      <c r="T533" s="236"/>
      <c r="U533" s="236"/>
      <c r="V533" s="236"/>
      <c r="W533" s="236"/>
      <c r="X533" s="236"/>
      <c r="Y533" s="236"/>
      <c r="Z533" s="236"/>
      <c r="AA533" s="236"/>
      <c r="AB533" s="236"/>
      <c r="AC533" s="236"/>
      <c r="AD533" s="236"/>
      <c r="AE533" s="236"/>
      <c r="AF533" s="236"/>
      <c r="AG533" s="172">
        <f t="shared" si="134"/>
        <v>0</v>
      </c>
      <c r="AH533" s="173"/>
    </row>
    <row r="534" outlineLevel="1">
      <c r="A534" s="273" t="s">
        <v>629</v>
      </c>
      <c r="B534" s="236"/>
      <c r="C534" s="236"/>
      <c r="D534" s="236"/>
      <c r="E534" s="236"/>
      <c r="F534" s="236"/>
      <c r="G534" s="236"/>
      <c r="H534" s="236"/>
      <c r="I534" s="236"/>
      <c r="J534" s="236"/>
      <c r="K534" s="236"/>
      <c r="L534" s="236"/>
      <c r="M534" s="236"/>
      <c r="N534" s="236"/>
      <c r="O534" s="236"/>
      <c r="P534" s="236"/>
      <c r="Q534" s="236"/>
      <c r="R534" s="236"/>
      <c r="S534" s="236"/>
      <c r="T534" s="236"/>
      <c r="U534" s="236"/>
      <c r="V534" s="236"/>
      <c r="W534" s="236"/>
      <c r="X534" s="236"/>
      <c r="Y534" s="236"/>
      <c r="Z534" s="236"/>
      <c r="AA534" s="236"/>
      <c r="AB534" s="236"/>
      <c r="AC534" s="236"/>
      <c r="AD534" s="236"/>
      <c r="AE534" s="236"/>
      <c r="AF534" s="236"/>
      <c r="AG534" s="172">
        <f t="shared" si="134"/>
        <v>0</v>
      </c>
      <c r="AH534" s="173"/>
    </row>
    <row r="535" outlineLevel="1">
      <c r="A535" s="273" t="s">
        <v>630</v>
      </c>
      <c r="B535" s="236"/>
      <c r="C535" s="236"/>
      <c r="D535" s="236"/>
      <c r="E535" s="236"/>
      <c r="F535" s="236"/>
      <c r="G535" s="236"/>
      <c r="H535" s="236"/>
      <c r="I535" s="236"/>
      <c r="J535" s="236"/>
      <c r="K535" s="236"/>
      <c r="L535" s="236"/>
      <c r="M535" s="236"/>
      <c r="N535" s="236"/>
      <c r="O535" s="236"/>
      <c r="P535" s="236"/>
      <c r="Q535" s="236"/>
      <c r="R535" s="236"/>
      <c r="S535" s="236"/>
      <c r="T535" s="236"/>
      <c r="U535" s="236"/>
      <c r="V535" s="236"/>
      <c r="W535" s="236"/>
      <c r="X535" s="236"/>
      <c r="Y535" s="236"/>
      <c r="Z535" s="236"/>
      <c r="AA535" s="236"/>
      <c r="AB535" s="236"/>
      <c r="AC535" s="236"/>
      <c r="AD535" s="236"/>
      <c r="AE535" s="236"/>
      <c r="AF535" s="236"/>
      <c r="AG535" s="172">
        <f t="shared" si="134"/>
        <v>0</v>
      </c>
      <c r="AH535" s="173"/>
    </row>
    <row r="536" outlineLevel="1">
      <c r="A536" s="287" t="s">
        <v>631</v>
      </c>
      <c r="B536" s="236"/>
      <c r="C536" s="236"/>
      <c r="D536" s="236"/>
      <c r="E536" s="236"/>
      <c r="F536" s="236"/>
      <c r="G536" s="236"/>
      <c r="H536" s="236"/>
      <c r="I536" s="236"/>
      <c r="J536" s="236"/>
      <c r="K536" s="236"/>
      <c r="L536" s="236"/>
      <c r="M536" s="236"/>
      <c r="N536" s="236"/>
      <c r="O536" s="236"/>
      <c r="P536" s="236"/>
      <c r="Q536" s="236"/>
      <c r="R536" s="236"/>
      <c r="S536" s="236"/>
      <c r="T536" s="236"/>
      <c r="U536" s="236"/>
      <c r="V536" s="236"/>
      <c r="W536" s="236"/>
      <c r="X536" s="236"/>
      <c r="Y536" s="236"/>
      <c r="Z536" s="236"/>
      <c r="AA536" s="236"/>
      <c r="AB536" s="236"/>
      <c r="AC536" s="236"/>
      <c r="AD536" s="236"/>
      <c r="AE536" s="236"/>
      <c r="AF536" s="236"/>
      <c r="AG536" s="291">
        <f t="shared" si="134"/>
        <v>0</v>
      </c>
      <c r="AH536" s="292"/>
    </row>
    <row r="537" outlineLevel="1">
      <c r="A537" s="287" t="s">
        <v>632</v>
      </c>
      <c r="B537" s="236"/>
      <c r="C537" s="236"/>
      <c r="D537" s="236"/>
      <c r="E537" s="236"/>
      <c r="F537" s="236"/>
      <c r="G537" s="236"/>
      <c r="H537" s="236"/>
      <c r="I537" s="236"/>
      <c r="J537" s="236"/>
      <c r="K537" s="236"/>
      <c r="L537" s="236"/>
      <c r="M537" s="236"/>
      <c r="N537" s="236"/>
      <c r="O537" s="236"/>
      <c r="P537" s="236"/>
      <c r="Q537" s="236"/>
      <c r="R537" s="236"/>
      <c r="S537" s="236"/>
      <c r="T537" s="236"/>
      <c r="U537" s="236"/>
      <c r="V537" s="236"/>
      <c r="W537" s="236"/>
      <c r="X537" s="236"/>
      <c r="Y537" s="236"/>
      <c r="Z537" s="236"/>
      <c r="AA537" s="236"/>
      <c r="AB537" s="236"/>
      <c r="AC537" s="236"/>
      <c r="AD537" s="236"/>
      <c r="AE537" s="236"/>
      <c r="AF537" s="236"/>
      <c r="AG537" s="291">
        <f t="shared" si="134"/>
        <v>0</v>
      </c>
      <c r="AH537" s="292"/>
    </row>
    <row r="538" outlineLevel="1">
      <c r="A538" s="287" t="s">
        <v>338</v>
      </c>
      <c r="B538" s="236"/>
      <c r="C538" s="236"/>
      <c r="D538" s="236"/>
      <c r="E538" s="236"/>
      <c r="F538" s="236"/>
      <c r="G538" s="236"/>
      <c r="H538" s="236"/>
      <c r="I538" s="236"/>
      <c r="J538" s="236"/>
      <c r="K538" s="236"/>
      <c r="L538" s="236"/>
      <c r="M538" s="236"/>
      <c r="N538" s="236"/>
      <c r="O538" s="236"/>
      <c r="P538" s="236"/>
      <c r="Q538" s="236"/>
      <c r="R538" s="236"/>
      <c r="S538" s="236"/>
      <c r="T538" s="236"/>
      <c r="U538" s="236"/>
      <c r="V538" s="236"/>
      <c r="W538" s="236"/>
      <c r="X538" s="236"/>
      <c r="Y538" s="236"/>
      <c r="Z538" s="236"/>
      <c r="AA538" s="236"/>
      <c r="AB538" s="236"/>
      <c r="AC538" s="236"/>
      <c r="AD538" s="236"/>
      <c r="AE538" s="236"/>
      <c r="AF538" s="236"/>
      <c r="AG538" s="291"/>
      <c r="AH538" s="292"/>
    </row>
    <row r="539" outlineLevel="1">
      <c r="A539" s="287" t="s">
        <v>297</v>
      </c>
      <c r="B539" s="236"/>
      <c r="C539" s="236"/>
      <c r="D539" s="236"/>
      <c r="E539" s="236"/>
      <c r="F539" s="236"/>
      <c r="G539" s="236"/>
      <c r="H539" s="236"/>
      <c r="I539" s="236"/>
      <c r="J539" s="236"/>
      <c r="K539" s="236"/>
      <c r="L539" s="236"/>
      <c r="M539" s="236"/>
      <c r="N539" s="236"/>
      <c r="O539" s="236"/>
      <c r="P539" s="236"/>
      <c r="Q539" s="236"/>
      <c r="R539" s="236"/>
      <c r="S539" s="236"/>
      <c r="T539" s="236"/>
      <c r="U539" s="236"/>
      <c r="V539" s="236"/>
      <c r="W539" s="236"/>
      <c r="X539" s="236"/>
      <c r="Y539" s="236"/>
      <c r="Z539" s="236"/>
      <c r="AA539" s="236"/>
      <c r="AB539" s="236"/>
      <c r="AC539" s="236"/>
      <c r="AD539" s="236"/>
      <c r="AE539" s="236"/>
      <c r="AF539" s="236"/>
      <c r="AG539" s="291"/>
      <c r="AH539" s="292"/>
    </row>
    <row r="540">
      <c r="A540" s="279" t="s">
        <v>298</v>
      </c>
      <c r="B540" s="293">
        <f t="shared" ref="B540:AF540" si="135">SUM(B528:B537)</f>
        <v>0</v>
      </c>
      <c r="C540" s="293">
        <f t="shared" si="135"/>
        <v>0</v>
      </c>
      <c r="D540" s="293">
        <f t="shared" si="135"/>
        <v>0</v>
      </c>
      <c r="E540" s="293">
        <f t="shared" si="135"/>
        <v>0</v>
      </c>
      <c r="F540" s="293">
        <f t="shared" si="135"/>
        <v>0</v>
      </c>
      <c r="G540" s="293">
        <f t="shared" si="135"/>
        <v>0</v>
      </c>
      <c r="H540" s="293">
        <f t="shared" si="135"/>
        <v>0</v>
      </c>
      <c r="I540" s="293">
        <f t="shared" si="135"/>
        <v>0</v>
      </c>
      <c r="J540" s="293">
        <f t="shared" si="135"/>
        <v>0</v>
      </c>
      <c r="K540" s="293">
        <f t="shared" si="135"/>
        <v>0</v>
      </c>
      <c r="L540" s="293">
        <f t="shared" si="135"/>
        <v>0</v>
      </c>
      <c r="M540" s="293">
        <f t="shared" si="135"/>
        <v>0</v>
      </c>
      <c r="N540" s="293">
        <f t="shared" si="135"/>
        <v>0</v>
      </c>
      <c r="O540" s="293">
        <f t="shared" si="135"/>
        <v>0</v>
      </c>
      <c r="P540" s="293">
        <f t="shared" si="135"/>
        <v>0</v>
      </c>
      <c r="Q540" s="293">
        <f t="shared" si="135"/>
        <v>0</v>
      </c>
      <c r="R540" s="293">
        <f t="shared" si="135"/>
        <v>0</v>
      </c>
      <c r="S540" s="293">
        <f t="shared" si="135"/>
        <v>0</v>
      </c>
      <c r="T540" s="293">
        <f t="shared" si="135"/>
        <v>0</v>
      </c>
      <c r="U540" s="293">
        <f t="shared" si="135"/>
        <v>0</v>
      </c>
      <c r="V540" s="293">
        <f t="shared" si="135"/>
        <v>0</v>
      </c>
      <c r="W540" s="293">
        <f t="shared" si="135"/>
        <v>0</v>
      </c>
      <c r="X540" s="293">
        <f t="shared" si="135"/>
        <v>0</v>
      </c>
      <c r="Y540" s="293">
        <f t="shared" si="135"/>
        <v>0</v>
      </c>
      <c r="Z540" s="293">
        <f t="shared" si="135"/>
        <v>0</v>
      </c>
      <c r="AA540" s="293">
        <f t="shared" si="135"/>
        <v>0</v>
      </c>
      <c r="AB540" s="293">
        <f t="shared" si="135"/>
        <v>0</v>
      </c>
      <c r="AC540" s="293">
        <f t="shared" si="135"/>
        <v>0</v>
      </c>
      <c r="AD540" s="293">
        <f t="shared" si="135"/>
        <v>0</v>
      </c>
      <c r="AE540" s="293">
        <f t="shared" si="135"/>
        <v>0</v>
      </c>
      <c r="AF540" s="293">
        <f t="shared" si="135"/>
        <v>0</v>
      </c>
      <c r="AG540" s="172">
        <f>SUM(B540:AF540)</f>
        <v>0</v>
      </c>
      <c r="AH540" s="173"/>
    </row>
    <row r="541">
      <c r="A541" s="295"/>
      <c r="B541" s="236"/>
      <c r="C541" s="236"/>
      <c r="D541" s="236"/>
      <c r="E541" s="236"/>
      <c r="F541" s="236"/>
      <c r="G541" s="236"/>
      <c r="H541" s="236"/>
      <c r="I541" s="236"/>
      <c r="J541" s="236"/>
      <c r="K541" s="236"/>
      <c r="L541" s="236"/>
      <c r="M541" s="236"/>
      <c r="N541" s="236"/>
      <c r="O541" s="236"/>
      <c r="P541" s="236"/>
      <c r="Q541" s="236"/>
      <c r="R541" s="236"/>
      <c r="S541" s="236"/>
      <c r="T541" s="236"/>
      <c r="U541" s="236"/>
      <c r="V541" s="236"/>
      <c r="W541" s="236"/>
      <c r="X541" s="236"/>
      <c r="Y541" s="236"/>
      <c r="Z541" s="236"/>
      <c r="AA541" s="236"/>
      <c r="AB541" s="236"/>
      <c r="AC541" s="236"/>
      <c r="AD541" s="236"/>
      <c r="AE541" s="236"/>
      <c r="AF541" s="236"/>
      <c r="AG541" s="228"/>
      <c r="AH541" s="229"/>
    </row>
    <row r="542">
      <c r="A542" s="296" t="s">
        <v>633</v>
      </c>
      <c r="B542" s="293"/>
      <c r="C542" s="293"/>
      <c r="D542" s="293"/>
      <c r="E542" s="293"/>
      <c r="F542" s="293"/>
      <c r="G542" s="293"/>
      <c r="H542" s="293"/>
      <c r="I542" s="293"/>
      <c r="J542" s="293"/>
      <c r="K542" s="293"/>
      <c r="L542" s="293"/>
      <c r="M542" s="293"/>
      <c r="N542" s="293"/>
      <c r="O542" s="293"/>
      <c r="P542" s="293"/>
      <c r="Q542" s="293"/>
      <c r="R542" s="293"/>
      <c r="S542" s="293"/>
      <c r="T542" s="293"/>
      <c r="U542" s="293"/>
      <c r="V542" s="293"/>
      <c r="W542" s="293"/>
      <c r="X542" s="293"/>
      <c r="Y542" s="293"/>
      <c r="Z542" s="293"/>
      <c r="AA542" s="293"/>
      <c r="AB542" s="293"/>
      <c r="AC542" s="293"/>
      <c r="AD542" s="293"/>
      <c r="AE542" s="293"/>
      <c r="AF542" s="293"/>
      <c r="AG542" s="172">
        <f t="shared" ref="AG542:AG543" si="136">SUM(B542:AF542)</f>
        <v>0</v>
      </c>
      <c r="AH542" s="173"/>
    </row>
    <row r="543">
      <c r="A543" s="296" t="s">
        <v>634</v>
      </c>
      <c r="B543" s="293"/>
      <c r="C543" s="293"/>
      <c r="D543" s="293"/>
      <c r="E543" s="293"/>
      <c r="F543" s="293"/>
      <c r="G543" s="293"/>
      <c r="H543" s="293"/>
      <c r="I543" s="293"/>
      <c r="J543" s="293"/>
      <c r="K543" s="293"/>
      <c r="L543" s="293"/>
      <c r="M543" s="293"/>
      <c r="N543" s="293"/>
      <c r="O543" s="293"/>
      <c r="P543" s="293"/>
      <c r="Q543" s="293"/>
      <c r="R543" s="293"/>
      <c r="S543" s="293"/>
      <c r="T543" s="293"/>
      <c r="U543" s="293"/>
      <c r="V543" s="293"/>
      <c r="W543" s="293"/>
      <c r="X543" s="293"/>
      <c r="Y543" s="293"/>
      <c r="Z543" s="293"/>
      <c r="AA543" s="293"/>
      <c r="AB543" s="293"/>
      <c r="AC543" s="293"/>
      <c r="AD543" s="293"/>
      <c r="AE543" s="293"/>
      <c r="AF543" s="293"/>
      <c r="AG543" s="172">
        <f t="shared" si="136"/>
        <v>0</v>
      </c>
      <c r="AH543" s="173"/>
    </row>
    <row r="544">
      <c r="A544" s="160"/>
      <c r="B544" s="267"/>
      <c r="C544" s="267"/>
      <c r="D544" s="267"/>
      <c r="E544" s="267"/>
      <c r="F544" s="267"/>
      <c r="G544" s="267"/>
      <c r="H544" s="267"/>
      <c r="I544" s="267"/>
      <c r="J544" s="267"/>
      <c r="K544" s="267"/>
      <c r="L544" s="267"/>
      <c r="M544" s="267"/>
      <c r="N544" s="267"/>
      <c r="O544" s="267"/>
      <c r="P544" s="267"/>
      <c r="Q544" s="267"/>
      <c r="R544" s="267"/>
      <c r="S544" s="267"/>
      <c r="T544" s="267"/>
      <c r="U544" s="267"/>
      <c r="V544" s="267"/>
      <c r="W544" s="267"/>
      <c r="X544" s="267"/>
      <c r="Y544" s="267"/>
      <c r="Z544" s="267"/>
      <c r="AA544" s="267"/>
      <c r="AB544" s="267"/>
      <c r="AC544" s="267"/>
      <c r="AD544" s="267"/>
      <c r="AE544" s="267"/>
      <c r="AF544" s="267"/>
      <c r="AG544" s="268"/>
      <c r="AH544" s="27"/>
    </row>
    <row r="545">
      <c r="A545" s="215" t="s">
        <v>635</v>
      </c>
      <c r="AG545" s="268"/>
      <c r="AH545" s="27"/>
    </row>
    <row r="546">
      <c r="A546" s="282" t="s">
        <v>636</v>
      </c>
      <c r="B546" s="293"/>
      <c r="C546" s="293"/>
      <c r="D546" s="293"/>
      <c r="E546" s="293"/>
      <c r="F546" s="293"/>
      <c r="G546" s="293"/>
      <c r="H546" s="293"/>
      <c r="I546" s="293"/>
      <c r="J546" s="293"/>
      <c r="K546" s="293"/>
      <c r="L546" s="293"/>
      <c r="M546" s="293"/>
      <c r="N546" s="293"/>
      <c r="O546" s="293"/>
      <c r="P546" s="293"/>
      <c r="Q546" s="293"/>
      <c r="R546" s="293"/>
      <c r="S546" s="293"/>
      <c r="T546" s="293"/>
      <c r="U546" s="293"/>
      <c r="V546" s="293"/>
      <c r="W546" s="293"/>
      <c r="X546" s="293"/>
      <c r="Y546" s="293"/>
      <c r="Z546" s="293"/>
      <c r="AA546" s="293"/>
      <c r="AB546" s="293"/>
      <c r="AC546" s="293"/>
      <c r="AD546" s="293"/>
      <c r="AE546" s="293"/>
      <c r="AF546" s="293"/>
      <c r="AG546" s="172">
        <f t="shared" ref="AG546:AG547" si="137">SUM(B546:AF546)</f>
        <v>0</v>
      </c>
      <c r="AH546" s="173"/>
    </row>
    <row r="547">
      <c r="A547" s="282" t="s">
        <v>637</v>
      </c>
      <c r="B547" s="293"/>
      <c r="C547" s="293"/>
      <c r="D547" s="293"/>
      <c r="E547" s="293"/>
      <c r="F547" s="293"/>
      <c r="G547" s="293"/>
      <c r="H547" s="293"/>
      <c r="I547" s="293"/>
      <c r="J547" s="293"/>
      <c r="K547" s="293"/>
      <c r="L547" s="293"/>
      <c r="M547" s="293"/>
      <c r="N547" s="293"/>
      <c r="O547" s="293"/>
      <c r="P547" s="293"/>
      <c r="Q547" s="293"/>
      <c r="R547" s="293"/>
      <c r="S547" s="293"/>
      <c r="T547" s="293"/>
      <c r="U547" s="293"/>
      <c r="V547" s="293"/>
      <c r="W547" s="293"/>
      <c r="X547" s="293"/>
      <c r="Y547" s="293"/>
      <c r="Z547" s="293"/>
      <c r="AA547" s="293"/>
      <c r="AB547" s="293"/>
      <c r="AC547" s="293"/>
      <c r="AD547" s="293"/>
      <c r="AE547" s="293"/>
      <c r="AF547" s="293"/>
      <c r="AG547" s="172">
        <f t="shared" si="137"/>
        <v>0</v>
      </c>
      <c r="AH547" s="173"/>
    </row>
    <row r="548">
      <c r="A548" s="160"/>
      <c r="AG548" s="268"/>
      <c r="AH548" s="27"/>
    </row>
    <row r="549">
      <c r="A549" s="215" t="s">
        <v>638</v>
      </c>
      <c r="AG549" s="268"/>
      <c r="AH549" s="27"/>
    </row>
    <row r="550">
      <c r="A550" s="279" t="s">
        <v>639</v>
      </c>
      <c r="B550" s="297">
        <f t="shared" ref="B550:AF550" si="138">B669</f>
        <v>0</v>
      </c>
      <c r="C550" s="297">
        <f t="shared" si="138"/>
        <v>0</v>
      </c>
      <c r="D550" s="297">
        <f t="shared" si="138"/>
        <v>0</v>
      </c>
      <c r="E550" s="297">
        <f t="shared" si="138"/>
        <v>0</v>
      </c>
      <c r="F550" s="297">
        <f t="shared" si="138"/>
        <v>0</v>
      </c>
      <c r="G550" s="297">
        <f t="shared" si="138"/>
        <v>0</v>
      </c>
      <c r="H550" s="297">
        <f t="shared" si="138"/>
        <v>0</v>
      </c>
      <c r="I550" s="297">
        <f t="shared" si="138"/>
        <v>0</v>
      </c>
      <c r="J550" s="297">
        <f t="shared" si="138"/>
        <v>0</v>
      </c>
      <c r="K550" s="297">
        <f t="shared" si="138"/>
        <v>0</v>
      </c>
      <c r="L550" s="297">
        <f t="shared" si="138"/>
        <v>0</v>
      </c>
      <c r="M550" s="297">
        <f t="shared" si="138"/>
        <v>0</v>
      </c>
      <c r="N550" s="297">
        <f t="shared" si="138"/>
        <v>0</v>
      </c>
      <c r="O550" s="297">
        <f t="shared" si="138"/>
        <v>0</v>
      </c>
      <c r="P550" s="297">
        <f t="shared" si="138"/>
        <v>0</v>
      </c>
      <c r="Q550" s="297">
        <f t="shared" si="138"/>
        <v>0</v>
      </c>
      <c r="R550" s="297">
        <f t="shared" si="138"/>
        <v>0</v>
      </c>
      <c r="S550" s="297">
        <f t="shared" si="138"/>
        <v>0</v>
      </c>
      <c r="T550" s="297">
        <f t="shared" si="138"/>
        <v>0</v>
      </c>
      <c r="U550" s="297">
        <f t="shared" si="138"/>
        <v>0</v>
      </c>
      <c r="V550" s="297">
        <f t="shared" si="138"/>
        <v>0</v>
      </c>
      <c r="W550" s="297">
        <f t="shared" si="138"/>
        <v>0</v>
      </c>
      <c r="X550" s="297">
        <f t="shared" si="138"/>
        <v>0</v>
      </c>
      <c r="Y550" s="297">
        <f t="shared" si="138"/>
        <v>0</v>
      </c>
      <c r="Z550" s="297">
        <f t="shared" si="138"/>
        <v>0</v>
      </c>
      <c r="AA550" s="297">
        <f t="shared" si="138"/>
        <v>0</v>
      </c>
      <c r="AB550" s="297">
        <f t="shared" si="138"/>
        <v>0</v>
      </c>
      <c r="AC550" s="297">
        <f t="shared" si="138"/>
        <v>0</v>
      </c>
      <c r="AD550" s="297">
        <f t="shared" si="138"/>
        <v>0</v>
      </c>
      <c r="AE550" s="297">
        <f t="shared" si="138"/>
        <v>0</v>
      </c>
      <c r="AF550" s="297">
        <f t="shared" si="138"/>
        <v>0</v>
      </c>
      <c r="AG550" s="172">
        <f>SUM(B550:AF550)</f>
        <v>0</v>
      </c>
      <c r="AH550" s="173"/>
    </row>
    <row r="551">
      <c r="A551" s="160"/>
      <c r="AG551" s="268"/>
      <c r="AH551" s="27"/>
    </row>
    <row r="552">
      <c r="A552" s="298" t="s">
        <v>640</v>
      </c>
      <c r="B552" s="168"/>
      <c r="C552" s="168"/>
      <c r="D552" s="168"/>
      <c r="E552" s="168"/>
      <c r="F552" s="168"/>
      <c r="G552" s="168"/>
      <c r="H552" s="168"/>
      <c r="I552" s="168"/>
      <c r="J552" s="168"/>
      <c r="K552" s="168"/>
      <c r="L552" s="168"/>
      <c r="M552" s="168"/>
      <c r="N552" s="168"/>
      <c r="O552" s="168"/>
      <c r="P552" s="168"/>
      <c r="Q552" s="168"/>
      <c r="R552" s="168"/>
      <c r="S552" s="168"/>
      <c r="T552" s="168"/>
      <c r="U552" s="168"/>
      <c r="V552" s="168"/>
      <c r="W552" s="168"/>
      <c r="X552" s="168"/>
      <c r="Y552" s="168"/>
      <c r="Z552" s="168"/>
      <c r="AA552" s="168"/>
      <c r="AB552" s="168"/>
      <c r="AC552" s="168"/>
      <c r="AD552" s="168"/>
      <c r="AE552" s="168"/>
      <c r="AF552" s="168"/>
      <c r="AG552" s="268"/>
      <c r="AH552" s="27"/>
    </row>
    <row r="553">
      <c r="A553" s="299" t="s">
        <v>641</v>
      </c>
      <c r="B553" s="300">
        <f t="shared" ref="B553:AF553" si="139">SUM(B25:B29)</f>
        <v>3918.03</v>
      </c>
      <c r="C553" s="300">
        <f t="shared" si="139"/>
        <v>3419.1</v>
      </c>
      <c r="D553" s="300">
        <f t="shared" si="139"/>
        <v>2727.21</v>
      </c>
      <c r="E553" s="300">
        <f t="shared" si="139"/>
        <v>2505.73</v>
      </c>
      <c r="F553" s="300">
        <f t="shared" si="139"/>
        <v>3418.96</v>
      </c>
      <c r="G553" s="300">
        <f t="shared" si="139"/>
        <v>3974.08</v>
      </c>
      <c r="H553" s="300">
        <f t="shared" si="139"/>
        <v>2859.78</v>
      </c>
      <c r="I553" s="300">
        <f t="shared" si="139"/>
        <v>1161.27</v>
      </c>
      <c r="J553" s="300">
        <f t="shared" si="139"/>
        <v>1475.56</v>
      </c>
      <c r="K553" s="300">
        <f t="shared" si="139"/>
        <v>2455.16</v>
      </c>
      <c r="L553" s="300">
        <f t="shared" si="139"/>
        <v>1715.32</v>
      </c>
      <c r="M553" s="300">
        <f t="shared" si="139"/>
        <v>4436</v>
      </c>
      <c r="N553" s="300">
        <f t="shared" si="139"/>
        <v>3645.15</v>
      </c>
      <c r="O553" s="300">
        <f t="shared" si="139"/>
        <v>3207.06</v>
      </c>
      <c r="P553" s="300">
        <f t="shared" si="139"/>
        <v>3381.09</v>
      </c>
      <c r="Q553" s="300">
        <f t="shared" si="139"/>
        <v>2371.09</v>
      </c>
      <c r="R553" s="300">
        <f t="shared" si="139"/>
        <v>3705.17</v>
      </c>
      <c r="S553" s="300">
        <f t="shared" si="139"/>
        <v>4017.92</v>
      </c>
      <c r="T553" s="300">
        <f t="shared" si="139"/>
        <v>4622.39</v>
      </c>
      <c r="U553" s="300">
        <f t="shared" si="139"/>
        <v>2308.18</v>
      </c>
      <c r="V553" s="300">
        <f t="shared" si="139"/>
        <v>3222.78</v>
      </c>
      <c r="W553" s="300">
        <f t="shared" si="139"/>
        <v>4702.44</v>
      </c>
      <c r="X553" s="300">
        <f t="shared" si="139"/>
        <v>6927.89</v>
      </c>
      <c r="Y553" s="300">
        <f t="shared" si="139"/>
        <v>8014.24</v>
      </c>
      <c r="Z553" s="300">
        <f t="shared" si="139"/>
        <v>10623.87</v>
      </c>
      <c r="AA553" s="300">
        <f t="shared" si="139"/>
        <v>10035.39</v>
      </c>
      <c r="AB553" s="300">
        <f t="shared" si="139"/>
        <v>7956.2</v>
      </c>
      <c r="AC553" s="300">
        <f t="shared" si="139"/>
        <v>9852.06</v>
      </c>
      <c r="AD553" s="300">
        <f t="shared" si="139"/>
        <v>5497.98</v>
      </c>
      <c r="AE553" s="300">
        <f t="shared" si="139"/>
        <v>5314.94</v>
      </c>
      <c r="AF553" s="300">
        <f t="shared" si="139"/>
        <v>8524.74</v>
      </c>
      <c r="AG553" s="172">
        <f t="shared" ref="AG553:AG574" si="140">SUM(B553:AF553)</f>
        <v>141996.78</v>
      </c>
      <c r="AH553" s="173"/>
    </row>
    <row r="554">
      <c r="A554" s="301" t="s">
        <v>642</v>
      </c>
      <c r="B554" s="208"/>
      <c r="C554" s="208"/>
      <c r="D554" s="208"/>
      <c r="E554" s="208"/>
      <c r="F554" s="208"/>
      <c r="G554" s="208"/>
      <c r="H554" s="208"/>
      <c r="I554" s="208"/>
      <c r="J554" s="208"/>
      <c r="K554" s="208"/>
      <c r="L554" s="208"/>
      <c r="M554" s="208"/>
      <c r="N554" s="208"/>
      <c r="O554" s="208"/>
      <c r="P554" s="208"/>
      <c r="Q554" s="208"/>
      <c r="R554" s="208"/>
      <c r="S554" s="208"/>
      <c r="T554" s="208"/>
      <c r="U554" s="208"/>
      <c r="V554" s="208"/>
      <c r="W554" s="208"/>
      <c r="X554" s="208"/>
      <c r="Y554" s="208"/>
      <c r="Z554" s="208"/>
      <c r="AA554" s="208"/>
      <c r="AB554" s="208"/>
      <c r="AC554" s="208"/>
      <c r="AD554" s="208"/>
      <c r="AE554" s="208"/>
      <c r="AF554" s="208"/>
      <c r="AG554" s="172">
        <f t="shared" si="140"/>
        <v>0</v>
      </c>
      <c r="AH554" s="173"/>
    </row>
    <row r="555">
      <c r="A555" s="299" t="s">
        <v>643</v>
      </c>
      <c r="B555" s="302">
        <f>(B58+B59+B62+B63)*'Data - P&amp;L'!$C$3</f>
        <v>754.83</v>
      </c>
      <c r="C555" s="302">
        <f>(C58+C59+C62+C63)*'Data - P&amp;L'!$C$3</f>
        <v>503.22</v>
      </c>
      <c r="D555" s="302">
        <f>(D58+D59+D62+D63)*'Data - P&amp;L'!$C$3</f>
        <v>503.22</v>
      </c>
      <c r="E555" s="302">
        <f>(E58+E59+E62+E63)*'Data - P&amp;L'!$C$3</f>
        <v>335.48</v>
      </c>
      <c r="F555" s="302">
        <f>(F58+F59+F62+F63)*'Data - P&amp;L'!$C$3</f>
        <v>587.09</v>
      </c>
      <c r="G555" s="302">
        <f>(G58+G59+G62+G63)*'Data - P&amp;L'!$C$3</f>
        <v>754.83</v>
      </c>
      <c r="H555" s="302">
        <f>(H58+H59+H62+H63)*'Data - P&amp;L'!$C$3</f>
        <v>587.09</v>
      </c>
      <c r="I555" s="302">
        <f>(I58+I59+I62+I63)*'Data - P&amp;L'!$C$3</f>
        <v>670.96</v>
      </c>
      <c r="J555" s="302">
        <f>(J58+J59+J62+J63)*'Data - P&amp;L'!$C$3</f>
        <v>251.61</v>
      </c>
      <c r="K555" s="302">
        <f>(K58+K59+K62+K63)*'Data - P&amp;L'!$C$3</f>
        <v>335.48</v>
      </c>
      <c r="L555" s="302">
        <f>(L58+L59+L62+L63)*'Data - P&amp;L'!$C$3</f>
        <v>251.61</v>
      </c>
      <c r="M555" s="302">
        <f>(M58+M59+M62+M63)*'Data - P&amp;L'!$C$3</f>
        <v>670.96</v>
      </c>
      <c r="N555" s="302">
        <f>(N58+N59+N62+N63)*'Data - P&amp;L'!$C$3</f>
        <v>419.35</v>
      </c>
      <c r="O555" s="302">
        <f>(O58+O59+O62+O63)*'Data - P&amp;L'!$C$3</f>
        <v>335.48</v>
      </c>
      <c r="P555" s="302">
        <f>(P58+P59+P62+P63)*'Data - P&amp;L'!$C$3</f>
        <v>419.35</v>
      </c>
      <c r="Q555" s="302">
        <f>(Q58+Q59+Q62+Q63)*'Data - P&amp;L'!$C$3</f>
        <v>503.22</v>
      </c>
      <c r="R555" s="302">
        <f>(R58+R59+R62+R63)*'Data - P&amp;L'!$C$3</f>
        <v>670.96</v>
      </c>
      <c r="S555" s="302">
        <f>(S58+S59+S62+S63)*'Data - P&amp;L'!$C$3</f>
        <v>754.83</v>
      </c>
      <c r="T555" s="302">
        <f>(T58+T59+T62+T63)*'Data - P&amp;L'!$C$3</f>
        <v>922.57</v>
      </c>
      <c r="U555" s="302">
        <f>(U58+U59+U62+U63)*'Data - P&amp;L'!$C$3</f>
        <v>838.7</v>
      </c>
      <c r="V555" s="302">
        <f>(V58+V59+V62+V63)*'Data - P&amp;L'!$C$3</f>
        <v>1090.31</v>
      </c>
      <c r="W555" s="302">
        <f>(W58+W59+W62+W63)*'Data - P&amp;L'!$C$3</f>
        <v>503.22</v>
      </c>
      <c r="X555" s="302">
        <f>(X58+X59+X62+X63)*'Data - P&amp;L'!$C$3</f>
        <v>838.7</v>
      </c>
      <c r="Y555" s="302">
        <f>(Y58+Y59+Y62+Y63)*'Data - P&amp;L'!$C$3</f>
        <v>419.35</v>
      </c>
      <c r="Z555" s="302">
        <f>(Z58+Z59+Z62+Z63)*'Data - P&amp;L'!$C$3</f>
        <v>587.09</v>
      </c>
      <c r="AA555" s="302">
        <f>(AA58+AA59+AA62+AA63)*'Data - P&amp;L'!$C$3</f>
        <v>335.48</v>
      </c>
      <c r="AB555" s="302">
        <f>(AB58+AB59+AB62+AB63)*'Data - P&amp;L'!$C$3</f>
        <v>1006.44</v>
      </c>
      <c r="AC555" s="302">
        <f>(AC58+AC59+AC62+AC63)*'Data - P&amp;L'!$C$3</f>
        <v>1425.79</v>
      </c>
      <c r="AD555" s="302">
        <f>(AD58+AD59+AD62+AD63)*'Data - P&amp;L'!$C$3</f>
        <v>1090.31</v>
      </c>
      <c r="AE555" s="302">
        <f>(AE58+AE59+AE62+AE63)*'Data - P&amp;L'!$C$3</f>
        <v>335.48</v>
      </c>
      <c r="AF555" s="302">
        <f>(AF58+AF59+AF62+AF63)*'Data - P&amp;L'!$C$3</f>
        <v>754.83</v>
      </c>
      <c r="AG555" s="303">
        <f t="shared" si="140"/>
        <v>19457.84</v>
      </c>
      <c r="AH555" s="173"/>
    </row>
    <row r="556">
      <c r="A556" s="301" t="s">
        <v>644</v>
      </c>
      <c r="B556" s="208">
        <f>(B60+B61+B64+B65)*'Data - P&amp;L'!$C$4</f>
        <v>1433.7</v>
      </c>
      <c r="C556" s="208">
        <f>(C60+C61+C64+C65)*'Data - P&amp;L'!$C$4</f>
        <v>955.8</v>
      </c>
      <c r="D556" s="208">
        <f>(D60+D61+D64+D65)*'Data - P&amp;L'!$C$4</f>
        <v>1816.02</v>
      </c>
      <c r="E556" s="208">
        <f>(E60+E61+E64+E65)*'Data - P&amp;L'!$C$4</f>
        <v>955.8</v>
      </c>
      <c r="F556" s="208">
        <f>(F60+F61+F64+F65)*'Data - P&amp;L'!$C$4</f>
        <v>1624.86</v>
      </c>
      <c r="G556" s="208">
        <f>(G60+G61+G64+G65)*'Data - P&amp;L'!$C$4</f>
        <v>1338.12</v>
      </c>
      <c r="H556" s="208">
        <f>(H60+H61+H64+H65)*'Data - P&amp;L'!$C$4</f>
        <v>764.64</v>
      </c>
      <c r="I556" s="208">
        <f>(I60+I61+I64+I65)*'Data - P&amp;L'!$C$4</f>
        <v>860.22</v>
      </c>
      <c r="J556" s="208">
        <f>(J60+J61+J64+J65)*'Data - P&amp;L'!$C$4</f>
        <v>1720.44</v>
      </c>
      <c r="K556" s="208">
        <f>(K60+K61+K64+K65)*'Data - P&amp;L'!$C$4</f>
        <v>1433.7</v>
      </c>
      <c r="L556" s="208">
        <f>(L60+L61+L64+L65)*'Data - P&amp;L'!$C$4</f>
        <v>1146.96</v>
      </c>
      <c r="M556" s="208">
        <f>(M60+M61+M64+M65)*'Data - P&amp;L'!$C$4</f>
        <v>1816.02</v>
      </c>
      <c r="N556" s="208">
        <f>(N60+N61+N64+N65)*'Data - P&amp;L'!$C$4</f>
        <v>1529.28</v>
      </c>
      <c r="O556" s="208">
        <f>(O60+O61+O64+O65)*'Data - P&amp;L'!$C$4</f>
        <v>1720.44</v>
      </c>
      <c r="P556" s="208">
        <f>(P60+P61+P64+P65)*'Data - P&amp;L'!$C$4</f>
        <v>1433.7</v>
      </c>
      <c r="Q556" s="208">
        <f>(Q60+Q61+Q64+Q65)*'Data - P&amp;L'!$C$4</f>
        <v>1433.7</v>
      </c>
      <c r="R556" s="208">
        <f>(R60+R61+R64+R65)*'Data - P&amp;L'!$C$4</f>
        <v>1720.44</v>
      </c>
      <c r="S556" s="208">
        <f>(S60+S61+S64+S65)*'Data - P&amp;L'!$C$4</f>
        <v>1816.02</v>
      </c>
      <c r="T556" s="208">
        <f>(T60+T61+T64+T65)*'Data - P&amp;L'!$C$4</f>
        <v>2389.5</v>
      </c>
      <c r="U556" s="208">
        <f>(U60+U61+U64+U65)*'Data - P&amp;L'!$C$4</f>
        <v>2389.5</v>
      </c>
      <c r="V556" s="208">
        <f>(V60+V61+V64+V65)*'Data - P&amp;L'!$C$4</f>
        <v>1816.02</v>
      </c>
      <c r="W556" s="208">
        <f>(W60+W61+W64+W65)*'Data - P&amp;L'!$C$4</f>
        <v>4396.68</v>
      </c>
      <c r="X556" s="208">
        <f>(X60+X61+X64+X65)*'Data - P&amp;L'!$C$4</f>
        <v>2198.34</v>
      </c>
      <c r="Y556" s="208">
        <f>(Y60+Y61+Y64+Y65)*'Data - P&amp;L'!$C$4</f>
        <v>2102.76</v>
      </c>
      <c r="Z556" s="208">
        <f>(Z60+Z61+Z64+Z65)*'Data - P&amp;L'!$C$4</f>
        <v>3345.3</v>
      </c>
      <c r="AA556" s="208">
        <f>(AA60+AA61+AA64+AA65)*'Data - P&amp;L'!$C$4</f>
        <v>3058.56</v>
      </c>
      <c r="AB556" s="208">
        <f>(AB60+AB61+AB64+AB65)*'Data - P&amp;L'!$C$4</f>
        <v>2962.98</v>
      </c>
      <c r="AC556" s="208">
        <f>(AC60+AC61+AC64+AC65)*'Data - P&amp;L'!$C$4</f>
        <v>2485.08</v>
      </c>
      <c r="AD556" s="208">
        <f>(AD60+AD61+AD64+AD65)*'Data - P&amp;L'!$C$4</f>
        <v>2007.18</v>
      </c>
      <c r="AE556" s="208">
        <f>(AE60+AE61+AE64+AE65)*'Data - P&amp;L'!$C$4</f>
        <v>2102.76</v>
      </c>
      <c r="AF556" s="208">
        <f>(AF60+AF61+AF64+AF65)*'Data - P&amp;L'!$C$4</f>
        <v>2389.5</v>
      </c>
      <c r="AG556" s="172">
        <f t="shared" si="140"/>
        <v>59164.02</v>
      </c>
      <c r="AH556" s="173"/>
    </row>
    <row r="557">
      <c r="A557" s="299" t="s">
        <v>645</v>
      </c>
      <c r="B557" s="208">
        <f>B68*'Data - P&amp;L'!$C$15</f>
        <v>175.8</v>
      </c>
      <c r="C557" s="208">
        <f>C68*'Data - P&amp;L'!$C$15</f>
        <v>527.4</v>
      </c>
      <c r="D557" s="208">
        <f>D68*'Data - P&amp;L'!$C$15</f>
        <v>263.7</v>
      </c>
      <c r="E557" s="208">
        <f>E68*'Data - P&amp;L'!$C$15</f>
        <v>351.6</v>
      </c>
      <c r="F557" s="208">
        <f>F68*'Data - P&amp;L'!$C$15</f>
        <v>87.9</v>
      </c>
      <c r="G557" s="208">
        <f>G68*'Data - P&amp;L'!$C$15</f>
        <v>175.8</v>
      </c>
      <c r="H557" s="208">
        <f>H68*'Data - P&amp;L'!$C$15</f>
        <v>87.9</v>
      </c>
      <c r="I557" s="208">
        <f>I68*'Data - P&amp;L'!$C$15</f>
        <v>0</v>
      </c>
      <c r="J557" s="208">
        <f>J68*'Data - P&amp;L'!$C$15</f>
        <v>87.9</v>
      </c>
      <c r="K557" s="208">
        <f>K68*'Data - P&amp;L'!$C$15</f>
        <v>87.9</v>
      </c>
      <c r="L557" s="208">
        <f>L68*'Data - P&amp;L'!$C$15</f>
        <v>87.9</v>
      </c>
      <c r="M557" s="208">
        <f>M68*'Data - P&amp;L'!$C$15</f>
        <v>175.8</v>
      </c>
      <c r="N557" s="208">
        <f>N68*'Data - P&amp;L'!$C$15</f>
        <v>87.9</v>
      </c>
      <c r="O557" s="208">
        <f>O68*'Data - P&amp;L'!$C$15</f>
        <v>263.7</v>
      </c>
      <c r="P557" s="208">
        <f>P68*'Data - P&amp;L'!$C$15</f>
        <v>87.9</v>
      </c>
      <c r="Q557" s="208">
        <f>Q68*'Data - P&amp;L'!$C$15</f>
        <v>87.9</v>
      </c>
      <c r="R557" s="208">
        <f>R68*'Data - P&amp;L'!$C$15</f>
        <v>0</v>
      </c>
      <c r="S557" s="208">
        <f>S68*'Data - P&amp;L'!$C$15</f>
        <v>175.8</v>
      </c>
      <c r="T557" s="208">
        <f>T68*'Data - P&amp;L'!$C$15</f>
        <v>87.9</v>
      </c>
      <c r="U557" s="208">
        <f>U68*'Data - P&amp;L'!$C$15</f>
        <v>175.8</v>
      </c>
      <c r="V557" s="208">
        <f>V68*'Data - P&amp;L'!$C$15</f>
        <v>0</v>
      </c>
      <c r="W557" s="208">
        <f>W68*'Data - P&amp;L'!$C$15</f>
        <v>87.9</v>
      </c>
      <c r="X557" s="208">
        <f>X68*'Data - P&amp;L'!$C$15</f>
        <v>351.6</v>
      </c>
      <c r="Y557" s="208">
        <f>Y68*'Data - P&amp;L'!$C$15</f>
        <v>351.6</v>
      </c>
      <c r="Z557" s="208">
        <f>Z68*'Data - P&amp;L'!$C$15</f>
        <v>263.7</v>
      </c>
      <c r="AA557" s="208">
        <f>AA68*'Data - P&amp;L'!$C$15</f>
        <v>263.7</v>
      </c>
      <c r="AB557" s="208">
        <f>AB68*'Data - P&amp;L'!$C$15</f>
        <v>175.8</v>
      </c>
      <c r="AC557" s="208">
        <f>AC68*'Data - P&amp;L'!$C$15</f>
        <v>0</v>
      </c>
      <c r="AD557" s="208">
        <f>AD68*'Data - P&amp;L'!$C$15</f>
        <v>0</v>
      </c>
      <c r="AE557" s="208">
        <f>AE68*'Data - P&amp;L'!$C$15</f>
        <v>87.9</v>
      </c>
      <c r="AF557" s="208">
        <f>AF68*'Data - P&amp;L'!$C$15</f>
        <v>263.7</v>
      </c>
      <c r="AG557" s="172">
        <f t="shared" si="140"/>
        <v>4922.4</v>
      </c>
      <c r="AH557" s="173"/>
    </row>
    <row r="558">
      <c r="A558" s="301" t="s">
        <v>646</v>
      </c>
      <c r="B558" s="208">
        <f>B69*'Data - P&amp;L'!$C$16</f>
        <v>0</v>
      </c>
      <c r="C558" s="208">
        <f>C69*'Data - P&amp;L'!$C$16</f>
        <v>194.42</v>
      </c>
      <c r="D558" s="208">
        <f>D69*'Data - P&amp;L'!$C$16</f>
        <v>194.42</v>
      </c>
      <c r="E558" s="208">
        <f>E69*'Data - P&amp;L'!$C$16</f>
        <v>0</v>
      </c>
      <c r="F558" s="208">
        <f>F69*'Data - P&amp;L'!$C$16</f>
        <v>97.21</v>
      </c>
      <c r="G558" s="208">
        <f>G69*'Data - P&amp;L'!$C$16</f>
        <v>194.42</v>
      </c>
      <c r="H558" s="208">
        <f>H69*'Data - P&amp;L'!$C$16</f>
        <v>97.21</v>
      </c>
      <c r="I558" s="208">
        <f>I69*'Data - P&amp;L'!$C$16</f>
        <v>291.63</v>
      </c>
      <c r="J558" s="208">
        <f>J69*'Data - P&amp;L'!$C$16</f>
        <v>583.26</v>
      </c>
      <c r="K558" s="208">
        <f>K69*'Data - P&amp;L'!$C$16</f>
        <v>486.05</v>
      </c>
      <c r="L558" s="208">
        <f>L69*'Data - P&amp;L'!$C$16</f>
        <v>388.84</v>
      </c>
      <c r="M558" s="208">
        <f>M69*'Data - P&amp;L'!$C$16</f>
        <v>291.63</v>
      </c>
      <c r="N558" s="208">
        <f>N69*'Data - P&amp;L'!$C$16</f>
        <v>583.26</v>
      </c>
      <c r="O558" s="208">
        <f>O69*'Data - P&amp;L'!$C$16</f>
        <v>291.63</v>
      </c>
      <c r="P558" s="208">
        <f>P69*'Data - P&amp;L'!$C$16</f>
        <v>97.21</v>
      </c>
      <c r="Q558" s="208">
        <f>Q69*'Data - P&amp;L'!$C$16</f>
        <v>486.05</v>
      </c>
      <c r="R558" s="208">
        <f>R69*'Data - P&amp;L'!$C$16</f>
        <v>583.26</v>
      </c>
      <c r="S558" s="208">
        <f>S69*'Data - P&amp;L'!$C$16</f>
        <v>388.84</v>
      </c>
      <c r="T558" s="208">
        <f>T69*'Data - P&amp;L'!$C$16</f>
        <v>291.63</v>
      </c>
      <c r="U558" s="208">
        <f>U69*'Data - P&amp;L'!$C$16</f>
        <v>388.84</v>
      </c>
      <c r="V558" s="208">
        <f>V69*'Data - P&amp;L'!$C$16</f>
        <v>291.63</v>
      </c>
      <c r="W558" s="208">
        <f>W69*'Data - P&amp;L'!$C$16</f>
        <v>1069.31</v>
      </c>
      <c r="X558" s="208">
        <f>X69*'Data - P&amp;L'!$C$16</f>
        <v>777.68</v>
      </c>
      <c r="Y558" s="208">
        <f>Y69*'Data - P&amp;L'!$C$16</f>
        <v>486.05</v>
      </c>
      <c r="Z558" s="208">
        <f>Z69*'Data - P&amp;L'!$C$16</f>
        <v>583.26</v>
      </c>
      <c r="AA558" s="208">
        <f>AA69*'Data - P&amp;L'!$C$16</f>
        <v>680.47</v>
      </c>
      <c r="AB558" s="208">
        <f>AB69*'Data - P&amp;L'!$C$16</f>
        <v>194.42</v>
      </c>
      <c r="AC558" s="208">
        <f>AC69*'Data - P&amp;L'!$C$16</f>
        <v>486.05</v>
      </c>
      <c r="AD558" s="208">
        <f>AD69*'Data - P&amp;L'!$C$16</f>
        <v>388.84</v>
      </c>
      <c r="AE558" s="208">
        <f>AE69*'Data - P&amp;L'!$C$16</f>
        <v>194.42</v>
      </c>
      <c r="AF558" s="208">
        <f>AF69*'Data - P&amp;L'!$C$16</f>
        <v>291.63</v>
      </c>
      <c r="AG558" s="172">
        <f t="shared" si="140"/>
        <v>11373.57</v>
      </c>
      <c r="AH558" s="173"/>
    </row>
    <row r="559">
      <c r="A559" s="301" t="s">
        <v>647</v>
      </c>
      <c r="B559" s="208">
        <f>B75*'Data - P&amp;L'!$C$6</f>
        <v>24.65</v>
      </c>
      <c r="C559" s="208">
        <f>C75*'Data - P&amp;L'!$C$6</f>
        <v>9.86</v>
      </c>
      <c r="D559" s="208">
        <f>D75*'Data - P&amp;L'!$C$6</f>
        <v>29.58</v>
      </c>
      <c r="E559" s="208">
        <f>E75*'Data - P&amp;L'!$C$6</f>
        <v>19.72</v>
      </c>
      <c r="F559" s="208">
        <f>F75*'Data - P&amp;L'!$C$6</f>
        <v>9.86</v>
      </c>
      <c r="G559" s="208">
        <f>G75*'Data - P&amp;L'!$C$6</f>
        <v>39.44</v>
      </c>
      <c r="H559" s="208">
        <f>H75*'Data - P&amp;L'!$C$6</f>
        <v>9.86</v>
      </c>
      <c r="I559" s="208">
        <f>I75*'Data - P&amp;L'!$C$6</f>
        <v>14.79</v>
      </c>
      <c r="J559" s="208">
        <f>J75*'Data - P&amp;L'!$C$6</f>
        <v>24.65</v>
      </c>
      <c r="K559" s="208">
        <f>K75*'Data - P&amp;L'!$C$6</f>
        <v>14.79</v>
      </c>
      <c r="L559" s="208">
        <f>L75*'Data - P&amp;L'!$C$6</f>
        <v>9.86</v>
      </c>
      <c r="M559" s="208">
        <f>M75*'Data - P&amp;L'!$C$6</f>
        <v>29.58</v>
      </c>
      <c r="N559" s="208">
        <f>N75*'Data - P&amp;L'!$C$6</f>
        <v>14.79</v>
      </c>
      <c r="O559" s="208">
        <f>O75*'Data - P&amp;L'!$C$6</f>
        <v>24.65</v>
      </c>
      <c r="P559" s="208">
        <f>P75*'Data - P&amp;L'!$C$6</f>
        <v>14.79</v>
      </c>
      <c r="Q559" s="208">
        <f>Q75*'Data - P&amp;L'!$C$6</f>
        <v>24.65</v>
      </c>
      <c r="R559" s="208">
        <f>R75*'Data - P&amp;L'!$C$6</f>
        <v>19.72</v>
      </c>
      <c r="S559" s="208">
        <f>S75*'Data - P&amp;L'!$C$6</f>
        <v>29.58</v>
      </c>
      <c r="T559" s="208">
        <f>T75*'Data - P&amp;L'!$C$6</f>
        <v>34.51</v>
      </c>
      <c r="U559" s="208">
        <f>U75*'Data - P&amp;L'!$C$6</f>
        <v>29.58</v>
      </c>
      <c r="V559" s="208">
        <f>V75*'Data - P&amp;L'!$C$6</f>
        <v>39.44</v>
      </c>
      <c r="W559" s="208">
        <f>W75*'Data - P&amp;L'!$C$6</f>
        <v>44.37</v>
      </c>
      <c r="X559" s="208">
        <f>X75*'Data - P&amp;L'!$C$6</f>
        <v>9.86</v>
      </c>
      <c r="Y559" s="208">
        <f>Y75*'Data - P&amp;L'!$C$6</f>
        <v>0</v>
      </c>
      <c r="Z559" s="208">
        <f>Z75*'Data - P&amp;L'!$C$6</f>
        <v>19.72</v>
      </c>
      <c r="AA559" s="208">
        <f>AA75*'Data - P&amp;L'!$C$6</f>
        <v>24.65</v>
      </c>
      <c r="AB559" s="208">
        <f>AB75*'Data - P&amp;L'!$C$6</f>
        <v>19.72</v>
      </c>
      <c r="AC559" s="208">
        <f>AC75*'Data - P&amp;L'!$C$6</f>
        <v>0</v>
      </c>
      <c r="AD559" s="208">
        <f>AD75*'Data - P&amp;L'!$C$6</f>
        <v>14.79</v>
      </c>
      <c r="AE559" s="208">
        <f>AE75*'Data - P&amp;L'!$C$6</f>
        <v>4.93</v>
      </c>
      <c r="AF559" s="208">
        <f>AF75*'Data - P&amp;L'!$C$6</f>
        <v>4.93</v>
      </c>
      <c r="AG559" s="172">
        <f t="shared" si="140"/>
        <v>611.32</v>
      </c>
      <c r="AH559" s="173"/>
    </row>
    <row r="560">
      <c r="A560" s="301" t="s">
        <v>648</v>
      </c>
      <c r="B560" s="208">
        <f>B76*'Data - P&amp;L'!$C$8</f>
        <v>21.4</v>
      </c>
      <c r="C560" s="208">
        <f>C76*'Data - P&amp;L'!$C$8</f>
        <v>17.12</v>
      </c>
      <c r="D560" s="208">
        <f>D76*'Data - P&amp;L'!$C$8</f>
        <v>22.47</v>
      </c>
      <c r="E560" s="208">
        <f>E76*'Data - P&amp;L'!$C$8</f>
        <v>11.77</v>
      </c>
      <c r="F560" s="208">
        <f>F76*'Data - P&amp;L'!$C$8</f>
        <v>31.03</v>
      </c>
      <c r="G560" s="208">
        <f>G76*'Data - P&amp;L'!$C$8</f>
        <v>16.05</v>
      </c>
      <c r="H560" s="208">
        <f>H76*'Data - P&amp;L'!$C$8</f>
        <v>14.98</v>
      </c>
      <c r="I560" s="208">
        <f>I76*'Data - P&amp;L'!$C$8</f>
        <v>14.98</v>
      </c>
      <c r="J560" s="208">
        <f>J76*'Data - P&amp;L'!$C$8</f>
        <v>17.12</v>
      </c>
      <c r="K560" s="208">
        <f>K76*'Data - P&amp;L'!$C$8</f>
        <v>19.26</v>
      </c>
      <c r="L560" s="208">
        <f>L76*'Data - P&amp;L'!$C$8</f>
        <v>16.05</v>
      </c>
      <c r="M560" s="208">
        <f>M76*'Data - P&amp;L'!$C$8</f>
        <v>26.75</v>
      </c>
      <c r="N560" s="208">
        <f>N76*'Data - P&amp;L'!$C$8</f>
        <v>19.26</v>
      </c>
      <c r="O560" s="208">
        <f>O76*'Data - P&amp;L'!$C$8</f>
        <v>11.77</v>
      </c>
      <c r="P560" s="208">
        <f>P76*'Data - P&amp;L'!$C$8</f>
        <v>19.26</v>
      </c>
      <c r="Q560" s="208">
        <f>Q76*'Data - P&amp;L'!$C$8</f>
        <v>21.4</v>
      </c>
      <c r="R560" s="208">
        <f>R76*'Data - P&amp;L'!$C$8</f>
        <v>21.4</v>
      </c>
      <c r="S560" s="208">
        <f>S76*'Data - P&amp;L'!$C$8</f>
        <v>27.82</v>
      </c>
      <c r="T560" s="208">
        <f>T76*'Data - P&amp;L'!$C$8</f>
        <v>32.1</v>
      </c>
      <c r="U560" s="208">
        <f>U76*'Data - P&amp;L'!$C$8</f>
        <v>25.68</v>
      </c>
      <c r="V560" s="208">
        <f>V76*'Data - P&amp;L'!$C$8</f>
        <v>27.82</v>
      </c>
      <c r="W560" s="208">
        <f>W76*'Data - P&amp;L'!$C$8</f>
        <v>37.45</v>
      </c>
      <c r="X560" s="208">
        <f>X76*'Data - P&amp;L'!$C$8</f>
        <v>26.75</v>
      </c>
      <c r="Y560" s="208">
        <f>Y76*'Data - P&amp;L'!$C$8</f>
        <v>21.4</v>
      </c>
      <c r="Z560" s="208">
        <f>Z76*'Data - P&amp;L'!$C$8</f>
        <v>23.54</v>
      </c>
      <c r="AA560" s="208">
        <f>AA76*'Data - P&amp;L'!$C$8</f>
        <v>21.4</v>
      </c>
      <c r="AB560" s="208">
        <f>AB76*'Data - P&amp;L'!$C$8</f>
        <v>23.54</v>
      </c>
      <c r="AC560" s="208">
        <f>AC76*'Data - P&amp;L'!$C$8</f>
        <v>22.47</v>
      </c>
      <c r="AD560" s="208">
        <f>AD76*'Data - P&amp;L'!$C$8</f>
        <v>18.19</v>
      </c>
      <c r="AE560" s="208">
        <f>AE76*'Data - P&amp;L'!$C$8</f>
        <v>12.84</v>
      </c>
      <c r="AF560" s="208">
        <f>AF76*'Data - P&amp;L'!$C$8</f>
        <v>22.47</v>
      </c>
      <c r="AG560" s="172">
        <f t="shared" si="140"/>
        <v>665.54</v>
      </c>
      <c r="AH560" s="173"/>
    </row>
    <row r="561">
      <c r="A561" s="301" t="s">
        <v>649</v>
      </c>
      <c r="B561" s="208">
        <f>(B77+B78)*'Data - P&amp;L'!$C$9</f>
        <v>17.94</v>
      </c>
      <c r="C561" s="208">
        <f>(C77+C78)*'Data - P&amp;L'!$C$9</f>
        <v>5.98</v>
      </c>
      <c r="D561" s="208">
        <f>(D77+D78)*'Data - P&amp;L'!$C$9</f>
        <v>11.96</v>
      </c>
      <c r="E561" s="208">
        <f>(E77+E78)*'Data - P&amp;L'!$C$9</f>
        <v>5.98</v>
      </c>
      <c r="F561" s="208">
        <f>(F77+F78)*'Data - P&amp;L'!$C$9</f>
        <v>0</v>
      </c>
      <c r="G561" s="208">
        <f>(G77+G78)*'Data - P&amp;L'!$C$9</f>
        <v>5.98</v>
      </c>
      <c r="H561" s="208">
        <f>(H77+H78)*'Data - P&amp;L'!$C$9</f>
        <v>11.96</v>
      </c>
      <c r="I561" s="208">
        <f>(I77+I78)*'Data - P&amp;L'!$C$9</f>
        <v>17.94</v>
      </c>
      <c r="J561" s="208">
        <f>(J77+J78)*'Data - P&amp;L'!$C$9</f>
        <v>0</v>
      </c>
      <c r="K561" s="208">
        <f>(K77+K78)*'Data - P&amp;L'!$C$9</f>
        <v>11.96</v>
      </c>
      <c r="L561" s="208">
        <f>(L77+L78)*'Data - P&amp;L'!$C$9</f>
        <v>17.94</v>
      </c>
      <c r="M561" s="208">
        <f>(M77+M78)*'Data - P&amp;L'!$C$9</f>
        <v>17.94</v>
      </c>
      <c r="N561" s="208">
        <f>(N77+N78)*'Data - P&amp;L'!$C$9</f>
        <v>5.98</v>
      </c>
      <c r="O561" s="208">
        <f>(O77+O78)*'Data - P&amp;L'!$C$9</f>
        <v>5.98</v>
      </c>
      <c r="P561" s="208">
        <f>(P77+P78)*'Data - P&amp;L'!$C$9</f>
        <v>53.82</v>
      </c>
      <c r="Q561" s="208">
        <f>(Q77+Q78)*'Data - P&amp;L'!$C$9</f>
        <v>5.98</v>
      </c>
      <c r="R561" s="208">
        <f>(R77+R78)*'Data - P&amp;L'!$C$9</f>
        <v>23.92</v>
      </c>
      <c r="S561" s="208">
        <f>(S77+S78)*'Data - P&amp;L'!$C$9</f>
        <v>17.94</v>
      </c>
      <c r="T561" s="208">
        <f>(T77+T78)*'Data - P&amp;L'!$C$9</f>
        <v>11.96</v>
      </c>
      <c r="U561" s="208">
        <f>(U77+U78)*'Data - P&amp;L'!$C$9</f>
        <v>5.98</v>
      </c>
      <c r="V561" s="208">
        <f>(V77+V78)*'Data - P&amp;L'!$C$9</f>
        <v>35.88</v>
      </c>
      <c r="W561" s="208">
        <f>(W77+W78)*'Data - P&amp;L'!$C$9</f>
        <v>17.94</v>
      </c>
      <c r="X561" s="208">
        <f>(X77+X78)*'Data - P&amp;L'!$C$9</f>
        <v>11.96</v>
      </c>
      <c r="Y561" s="208">
        <f>(Y77+Y78)*'Data - P&amp;L'!$C$9</f>
        <v>0</v>
      </c>
      <c r="Z561" s="208">
        <f>(Z77+Z78)*'Data - P&amp;L'!$C$9</f>
        <v>5.98</v>
      </c>
      <c r="AA561" s="208">
        <f>(AA77+AA78)*'Data - P&amp;L'!$C$9</f>
        <v>11.96</v>
      </c>
      <c r="AB561" s="208">
        <f>(AB77+AB78)*'Data - P&amp;L'!$C$9</f>
        <v>35.88</v>
      </c>
      <c r="AC561" s="208">
        <f>(AC77+AC78)*'Data - P&amp;L'!$C$9</f>
        <v>0</v>
      </c>
      <c r="AD561" s="208">
        <f>(AD77+AD78)*'Data - P&amp;L'!$C$9</f>
        <v>11.96</v>
      </c>
      <c r="AE561" s="208">
        <f>(AE77+AE78)*'Data - P&amp;L'!$C$9</f>
        <v>5.98</v>
      </c>
      <c r="AF561" s="208">
        <f>(AF77+AF78)*'Data - P&amp;L'!$C$9</f>
        <v>11.96</v>
      </c>
      <c r="AG561" s="172">
        <f t="shared" si="140"/>
        <v>406.64</v>
      </c>
      <c r="AH561" s="173"/>
    </row>
    <row r="562">
      <c r="A562" s="301" t="s">
        <v>650</v>
      </c>
      <c r="B562" s="208">
        <f>(B79+B80)*'Data - P&amp;L'!$C$5</f>
        <v>0</v>
      </c>
      <c r="C562" s="208">
        <f>(C79+C80)*'Data - P&amp;L'!$C$5</f>
        <v>0</v>
      </c>
      <c r="D562" s="208">
        <f>(D79+D80)*'Data - P&amp;L'!$C$5</f>
        <v>10.49</v>
      </c>
      <c r="E562" s="208">
        <f>(E79+E80)*'Data - P&amp;L'!$C$5</f>
        <v>0</v>
      </c>
      <c r="F562" s="208">
        <f>(F79+F80)*'Data - P&amp;L'!$C$5</f>
        <v>0</v>
      </c>
      <c r="G562" s="208">
        <f>(G79+G80)*'Data - P&amp;L'!$C$5</f>
        <v>0</v>
      </c>
      <c r="H562" s="208">
        <f>(H79+H80)*'Data - P&amp;L'!$C$5</f>
        <v>0</v>
      </c>
      <c r="I562" s="208">
        <f>(I79+I80)*'Data - P&amp;L'!$C$5</f>
        <v>0</v>
      </c>
      <c r="J562" s="208">
        <f>(J79+J80)*'Data - P&amp;L'!$C$5</f>
        <v>0</v>
      </c>
      <c r="K562" s="208">
        <f>(K79+K80)*'Data - P&amp;L'!$C$5</f>
        <v>0</v>
      </c>
      <c r="L562" s="208">
        <f>(L79+L80)*'Data - P&amp;L'!$C$5</f>
        <v>20.98</v>
      </c>
      <c r="M562" s="208">
        <f>(M79+M80)*'Data - P&amp;L'!$C$5</f>
        <v>0</v>
      </c>
      <c r="N562" s="208">
        <f>(N79+N80)*'Data - P&amp;L'!$C$5</f>
        <v>0</v>
      </c>
      <c r="O562" s="208">
        <f>(O79+O80)*'Data - P&amp;L'!$C$5</f>
        <v>10.49</v>
      </c>
      <c r="P562" s="208">
        <f>(P79+P80)*'Data - P&amp;L'!$C$5</f>
        <v>0</v>
      </c>
      <c r="Q562" s="208">
        <f>(Q79+Q80)*'Data - P&amp;L'!$C$5</f>
        <v>0</v>
      </c>
      <c r="R562" s="208">
        <f>(R79+R80)*'Data - P&amp;L'!$C$5</f>
        <v>10.49</v>
      </c>
      <c r="S562" s="208">
        <f>(S79+S80)*'Data - P&amp;L'!$C$5</f>
        <v>0</v>
      </c>
      <c r="T562" s="208">
        <f>(T79+T80)*'Data - P&amp;L'!$C$5</f>
        <v>0</v>
      </c>
      <c r="U562" s="208">
        <f>(U79+U80)*'Data - P&amp;L'!$C$5</f>
        <v>0</v>
      </c>
      <c r="V562" s="208">
        <f>(V79+V80)*'Data - P&amp;L'!$C$5</f>
        <v>10.49</v>
      </c>
      <c r="W562" s="208">
        <f>(W79+W80)*'Data - P&amp;L'!$C$5</f>
        <v>0</v>
      </c>
      <c r="X562" s="208">
        <f>(X79+X80)*'Data - P&amp;L'!$C$5</f>
        <v>0</v>
      </c>
      <c r="Y562" s="208">
        <f>(Y79+Y80)*'Data - P&amp;L'!$C$5</f>
        <v>0</v>
      </c>
      <c r="Z562" s="208">
        <f>(Z79+Z80)*'Data - P&amp;L'!$C$5</f>
        <v>0</v>
      </c>
      <c r="AA562" s="208">
        <f>(AA79+AA80)*'Data - P&amp;L'!$C$5</f>
        <v>0</v>
      </c>
      <c r="AB562" s="208">
        <f>(AB79+AB80)*'Data - P&amp;L'!$C$5</f>
        <v>0</v>
      </c>
      <c r="AC562" s="208">
        <f>(AC79+AC80)*'Data - P&amp;L'!$C$5</f>
        <v>0</v>
      </c>
      <c r="AD562" s="208">
        <f>(AD79+AD80)*'Data - P&amp;L'!$C$5</f>
        <v>0</v>
      </c>
      <c r="AE562" s="208">
        <f>(AE79+AE80)*'Data - P&amp;L'!$C$5</f>
        <v>0</v>
      </c>
      <c r="AF562" s="208">
        <f>(AF79+AF80)*'Data - P&amp;L'!$C$5</f>
        <v>10.49</v>
      </c>
      <c r="AG562" s="172">
        <f t="shared" si="140"/>
        <v>73.43</v>
      </c>
      <c r="AH562" s="173"/>
    </row>
    <row r="563">
      <c r="A563" s="301" t="s">
        <v>651</v>
      </c>
      <c r="B563" s="304">
        <f>(B81+B82)*'Data - P&amp;L'!$C$10</f>
        <v>67.36</v>
      </c>
      <c r="C563" s="304">
        <f>(C81+C82)*'Data - P&amp;L'!$C$10</f>
        <v>29.47</v>
      </c>
      <c r="D563" s="304">
        <f>(D81+D82)*'Data - P&amp;L'!$C$10</f>
        <v>42.1</v>
      </c>
      <c r="E563" s="304">
        <f>(E81+E82)*'Data - P&amp;L'!$C$10</f>
        <v>46.31</v>
      </c>
      <c r="F563" s="304">
        <f>(F81+F82)*'Data - P&amp;L'!$C$10</f>
        <v>37.89</v>
      </c>
      <c r="G563" s="304">
        <f>(G81+G82)*'Data - P&amp;L'!$C$10</f>
        <v>75.78</v>
      </c>
      <c r="H563" s="304">
        <f>(H81+H82)*'Data - P&amp;L'!$C$10</f>
        <v>63.15</v>
      </c>
      <c r="I563" s="304">
        <f>(I81+I82)*'Data - P&amp;L'!$C$10</f>
        <v>71.57</v>
      </c>
      <c r="J563" s="304">
        <f>(J81+J82)*'Data - P&amp;L'!$C$10</f>
        <v>54.73</v>
      </c>
      <c r="K563" s="304">
        <f>(K81+K82)*'Data - P&amp;L'!$C$10</f>
        <v>37.89</v>
      </c>
      <c r="L563" s="304">
        <f>(L81+L82)*'Data - P&amp;L'!$C$10</f>
        <v>37.89</v>
      </c>
      <c r="M563" s="304">
        <f>(M81+M82)*'Data - P&amp;L'!$C$10</f>
        <v>88.41</v>
      </c>
      <c r="N563" s="304">
        <f>(N81+N82)*'Data - P&amp;L'!$C$10</f>
        <v>50.52</v>
      </c>
      <c r="O563" s="304">
        <f>(O81+O82)*'Data - P&amp;L'!$C$10</f>
        <v>50.52</v>
      </c>
      <c r="P563" s="304">
        <f>(P81+P82)*'Data - P&amp;L'!$C$10</f>
        <v>46.31</v>
      </c>
      <c r="Q563" s="304">
        <f>(Q81+Q82)*'Data - P&amp;L'!$C$10</f>
        <v>33.68</v>
      </c>
      <c r="R563" s="304">
        <f>(R81+R82)*'Data - P&amp;L'!$C$10</f>
        <v>50.52</v>
      </c>
      <c r="S563" s="304">
        <f>(S81+S82)*'Data - P&amp;L'!$C$10</f>
        <v>67.36</v>
      </c>
      <c r="T563" s="304">
        <f>(T81+T82)*'Data - P&amp;L'!$C$10</f>
        <v>84.2</v>
      </c>
      <c r="U563" s="304">
        <f>(U81+U82)*'Data - P&amp;L'!$C$10</f>
        <v>63.15</v>
      </c>
      <c r="V563" s="304">
        <f>(V81+V82)*'Data - P&amp;L'!$C$10</f>
        <v>63.15</v>
      </c>
      <c r="W563" s="304">
        <f>(W81+W82)*'Data - P&amp;L'!$C$10</f>
        <v>63.15</v>
      </c>
      <c r="X563" s="304">
        <f>(X81+X82)*'Data - P&amp;L'!$C$10</f>
        <v>29.47</v>
      </c>
      <c r="Y563" s="304">
        <f>(Y81+Y82)*'Data - P&amp;L'!$C$10</f>
        <v>58.94</v>
      </c>
      <c r="Z563" s="304">
        <f>(Z81+Z82)*'Data - P&amp;L'!$C$10</f>
        <v>58.94</v>
      </c>
      <c r="AA563" s="304">
        <f>(AA81+AA82)*'Data - P&amp;L'!$C$10</f>
        <v>71.57</v>
      </c>
      <c r="AB563" s="304">
        <f>(AB81+AB82)*'Data - P&amp;L'!$C$10</f>
        <v>84.2</v>
      </c>
      <c r="AC563" s="304">
        <f>(AC81+AC82)*'Data - P&amp;L'!$C$10</f>
        <v>63.15</v>
      </c>
      <c r="AD563" s="304">
        <f>(AD81+AD82)*'Data - P&amp;L'!$C$10</f>
        <v>37.89</v>
      </c>
      <c r="AE563" s="304">
        <f>(AE81+AE82)*'Data - P&amp;L'!$C$10</f>
        <v>33.68</v>
      </c>
      <c r="AF563" s="304">
        <f>(AF81+AF82)*'Data - P&amp;L'!$C$10</f>
        <v>63.15</v>
      </c>
      <c r="AG563" s="172">
        <f t="shared" si="140"/>
        <v>1726.1</v>
      </c>
      <c r="AH563" s="173"/>
    </row>
    <row r="564">
      <c r="A564" s="301" t="s">
        <v>652</v>
      </c>
      <c r="B564" s="304">
        <f>B83*'Data - P&amp;L'!$C$17</f>
        <v>0</v>
      </c>
      <c r="C564" s="304">
        <f>C83*'Data - P&amp;L'!$C$17</f>
        <v>0</v>
      </c>
      <c r="D564" s="304">
        <f>D83*'Data - P&amp;L'!$C$17</f>
        <v>0</v>
      </c>
      <c r="E564" s="304">
        <f>E83*'Data - P&amp;L'!$C$17</f>
        <v>0</v>
      </c>
      <c r="F564" s="304">
        <f>F83*'Data - P&amp;L'!$C$17</f>
        <v>0</v>
      </c>
      <c r="G564" s="304">
        <f>G83*'Data - P&amp;L'!$C$17</f>
        <v>0</v>
      </c>
      <c r="H564" s="304">
        <f>H83*'Data - P&amp;L'!$C$17</f>
        <v>0</v>
      </c>
      <c r="I564" s="304">
        <f>I83*'Data - P&amp;L'!$C$17</f>
        <v>0</v>
      </c>
      <c r="J564" s="304">
        <f>J83*'Data - P&amp;L'!$C$17</f>
        <v>0</v>
      </c>
      <c r="K564" s="304">
        <f>K83*'Data - P&amp;L'!$C$17</f>
        <v>0</v>
      </c>
      <c r="L564" s="304">
        <f>L83*'Data - P&amp;L'!$C$17</f>
        <v>0</v>
      </c>
      <c r="M564" s="304">
        <f>M83*'Data - P&amp;L'!$C$17</f>
        <v>0</v>
      </c>
      <c r="N564" s="304">
        <f>N83*'Data - P&amp;L'!$C$17</f>
        <v>0</v>
      </c>
      <c r="O564" s="304">
        <f>O83*'Data - P&amp;L'!$C$17</f>
        <v>0</v>
      </c>
      <c r="P564" s="304">
        <f>P83*'Data - P&amp;L'!$C$17</f>
        <v>0</v>
      </c>
      <c r="Q564" s="304">
        <f>Q83*'Data - P&amp;L'!$C$17</f>
        <v>0</v>
      </c>
      <c r="R564" s="304">
        <f>R83*'Data - P&amp;L'!$C$17</f>
        <v>0</v>
      </c>
      <c r="S564" s="304">
        <f>S83*'Data - P&amp;L'!$C$17</f>
        <v>0</v>
      </c>
      <c r="T564" s="304">
        <f>T83*'Data - P&amp;L'!$C$17</f>
        <v>0</v>
      </c>
      <c r="U564" s="304">
        <f>U83*'Data - P&amp;L'!$C$17</f>
        <v>0</v>
      </c>
      <c r="V564" s="304">
        <f>V83*'Data - P&amp;L'!$C$17</f>
        <v>0</v>
      </c>
      <c r="W564" s="304">
        <f>W83*'Data - P&amp;L'!$C$17</f>
        <v>0</v>
      </c>
      <c r="X564" s="304">
        <f>X83*'Data - P&amp;L'!$C$17</f>
        <v>0</v>
      </c>
      <c r="Y564" s="304">
        <f>Y83*'Data - P&amp;L'!$C$17</f>
        <v>0</v>
      </c>
      <c r="Z564" s="304">
        <f>Z83*'Data - P&amp;L'!$C$17</f>
        <v>0</v>
      </c>
      <c r="AA564" s="304">
        <f>AA83*'Data - P&amp;L'!$C$17</f>
        <v>0</v>
      </c>
      <c r="AB564" s="304">
        <f>AB83*'Data - P&amp;L'!$C$17</f>
        <v>0</v>
      </c>
      <c r="AC564" s="304">
        <f>AC83*'Data - P&amp;L'!$C$17</f>
        <v>0</v>
      </c>
      <c r="AD564" s="304">
        <f>AD83*'Data - P&amp;L'!$C$17</f>
        <v>0</v>
      </c>
      <c r="AE564" s="304">
        <f>AE83*'Data - P&amp;L'!$C$17</f>
        <v>0</v>
      </c>
      <c r="AF564" s="304">
        <f>AF83*'Data - P&amp;L'!$C$17</f>
        <v>0</v>
      </c>
      <c r="AG564" s="172">
        <f t="shared" si="140"/>
        <v>0</v>
      </c>
      <c r="AH564" s="173"/>
    </row>
    <row r="565">
      <c r="A565" s="301" t="s">
        <v>653</v>
      </c>
      <c r="B565" s="304">
        <f>B84*'Data - P&amp;L'!$C$18</f>
        <v>0</v>
      </c>
      <c r="C565" s="304">
        <f>C84*'Data - P&amp;L'!$C$18</f>
        <v>26.68</v>
      </c>
      <c r="D565" s="304">
        <f>D84*'Data - P&amp;L'!$C$18</f>
        <v>0</v>
      </c>
      <c r="E565" s="304">
        <f>E84*'Data - P&amp;L'!$C$18</f>
        <v>0</v>
      </c>
      <c r="F565" s="304">
        <f>F84*'Data - P&amp;L'!$C$18</f>
        <v>0</v>
      </c>
      <c r="G565" s="304">
        <f>G84*'Data - P&amp;L'!$C$18</f>
        <v>0</v>
      </c>
      <c r="H565" s="304">
        <f>H84*'Data - P&amp;L'!$C$18</f>
        <v>0</v>
      </c>
      <c r="I565" s="304">
        <f>I84*'Data - P&amp;L'!$C$18</f>
        <v>0</v>
      </c>
      <c r="J565" s="304">
        <f>J84*'Data - P&amp;L'!$C$18</f>
        <v>0</v>
      </c>
      <c r="K565" s="304">
        <f>K84*'Data - P&amp;L'!$C$18</f>
        <v>0</v>
      </c>
      <c r="L565" s="304">
        <f>L84*'Data - P&amp;L'!$C$18</f>
        <v>0</v>
      </c>
      <c r="M565" s="304">
        <f>M84*'Data - P&amp;L'!$C$18</f>
        <v>0</v>
      </c>
      <c r="N565" s="304">
        <f>N84*'Data - P&amp;L'!$C$18</f>
        <v>0</v>
      </c>
      <c r="O565" s="304">
        <f>O84*'Data - P&amp;L'!$C$18</f>
        <v>0</v>
      </c>
      <c r="P565" s="304">
        <f>P84*'Data - P&amp;L'!$C$18</f>
        <v>0</v>
      </c>
      <c r="Q565" s="304">
        <f>Q84*'Data - P&amp;L'!$C$18</f>
        <v>0</v>
      </c>
      <c r="R565" s="304">
        <f>R84*'Data - P&amp;L'!$C$18</f>
        <v>0</v>
      </c>
      <c r="S565" s="304">
        <f>S84*'Data - P&amp;L'!$C$18</f>
        <v>0</v>
      </c>
      <c r="T565" s="304">
        <f>T84*'Data - P&amp;L'!$C$18</f>
        <v>0</v>
      </c>
      <c r="U565" s="304">
        <f>U84*'Data - P&amp;L'!$C$18</f>
        <v>0</v>
      </c>
      <c r="V565" s="304">
        <f>V84*'Data - P&amp;L'!$C$18</f>
        <v>26.68</v>
      </c>
      <c r="W565" s="304">
        <f>W84*'Data - P&amp;L'!$C$18</f>
        <v>0</v>
      </c>
      <c r="X565" s="304">
        <f>X84*'Data - P&amp;L'!$C$18</f>
        <v>26.68</v>
      </c>
      <c r="Y565" s="304">
        <f>Y84*'Data - P&amp;L'!$C$18</f>
        <v>0</v>
      </c>
      <c r="Z565" s="304">
        <f>Z84*'Data - P&amp;L'!$C$18</f>
        <v>0</v>
      </c>
      <c r="AA565" s="304">
        <f>AA84*'Data - P&amp;L'!$C$18</f>
        <v>0</v>
      </c>
      <c r="AB565" s="304">
        <f>AB84*'Data - P&amp;L'!$C$18</f>
        <v>0</v>
      </c>
      <c r="AC565" s="304">
        <f>AC84*'Data - P&amp;L'!$C$18</f>
        <v>0</v>
      </c>
      <c r="AD565" s="304">
        <f>AD84*'Data - P&amp;L'!$C$18</f>
        <v>26.68</v>
      </c>
      <c r="AE565" s="304">
        <f>AE84*'Data - P&amp;L'!$C$18</f>
        <v>0</v>
      </c>
      <c r="AF565" s="304">
        <f>AF84*'Data - P&amp;L'!$C$18</f>
        <v>0</v>
      </c>
      <c r="AG565" s="172">
        <f t="shared" si="140"/>
        <v>106.72</v>
      </c>
      <c r="AH565" s="173"/>
    </row>
    <row r="566">
      <c r="A566" s="301" t="s">
        <v>654</v>
      </c>
      <c r="B566" s="304">
        <f>B100*'Data - P&amp;L'!$C$11</f>
        <v>0</v>
      </c>
      <c r="C566" s="304">
        <f>C100*'Data - P&amp;L'!$C$11</f>
        <v>0</v>
      </c>
      <c r="D566" s="304">
        <f>D100*'Data - P&amp;L'!$C$11</f>
        <v>0</v>
      </c>
      <c r="E566" s="304">
        <f>E100*'Data - P&amp;L'!$C$11</f>
        <v>0</v>
      </c>
      <c r="F566" s="304">
        <f>F100*'Data - P&amp;L'!$C$11</f>
        <v>0</v>
      </c>
      <c r="G566" s="304">
        <f>G100*'Data - P&amp;L'!$C$11</f>
        <v>0</v>
      </c>
      <c r="H566" s="304">
        <f>H100*'Data - P&amp;L'!$C$11</f>
        <v>0</v>
      </c>
      <c r="I566" s="304">
        <f>I100*'Data - P&amp;L'!$C$11</f>
        <v>0</v>
      </c>
      <c r="J566" s="304">
        <f>J100*'Data - P&amp;L'!$C$11</f>
        <v>0</v>
      </c>
      <c r="K566" s="304">
        <f>K100*'Data - P&amp;L'!$C$11</f>
        <v>0</v>
      </c>
      <c r="L566" s="304">
        <f>L100*'Data - P&amp;L'!$C$11</f>
        <v>0</v>
      </c>
      <c r="M566" s="304">
        <f>M100*'Data - P&amp;L'!$C$11</f>
        <v>0</v>
      </c>
      <c r="N566" s="304">
        <f>N100*'Data - P&amp;L'!$C$11</f>
        <v>0</v>
      </c>
      <c r="O566" s="304">
        <f>O100*'Data - P&amp;L'!$C$11</f>
        <v>0</v>
      </c>
      <c r="P566" s="304">
        <f>P100*'Data - P&amp;L'!$C$11</f>
        <v>0</v>
      </c>
      <c r="Q566" s="304">
        <f>Q100*'Data - P&amp;L'!$C$11</f>
        <v>0</v>
      </c>
      <c r="R566" s="304">
        <f>R100*'Data - P&amp;L'!$C$11</f>
        <v>0</v>
      </c>
      <c r="S566" s="304">
        <f>S100*'Data - P&amp;L'!$C$11</f>
        <v>0</v>
      </c>
      <c r="T566" s="304">
        <f>T100*'Data - P&amp;L'!$C$11</f>
        <v>0</v>
      </c>
      <c r="U566" s="304">
        <f>U100*'Data - P&amp;L'!$C$11</f>
        <v>0</v>
      </c>
      <c r="V566" s="304">
        <f>V100*'Data - P&amp;L'!$C$11</f>
        <v>0</v>
      </c>
      <c r="W566" s="304">
        <f>W100*'Data - P&amp;L'!$C$11</f>
        <v>11.82</v>
      </c>
      <c r="X566" s="304">
        <f>X100*'Data - P&amp;L'!$C$11</f>
        <v>0</v>
      </c>
      <c r="Y566" s="304">
        <f>Y100*'Data - P&amp;L'!$C$11</f>
        <v>0</v>
      </c>
      <c r="Z566" s="304">
        <f>Z100*'Data - P&amp;L'!$C$11</f>
        <v>0</v>
      </c>
      <c r="AA566" s="304">
        <f>AA100*'Data - P&amp;L'!$C$11</f>
        <v>0</v>
      </c>
      <c r="AB566" s="304">
        <f>AB100*'Data - P&amp;L'!$C$11</f>
        <v>0</v>
      </c>
      <c r="AC566" s="304">
        <f>AC100*'Data - P&amp;L'!$C$11</f>
        <v>0</v>
      </c>
      <c r="AD566" s="304">
        <f>AD100*'Data - P&amp;L'!$C$11</f>
        <v>0</v>
      </c>
      <c r="AE566" s="304">
        <f>AE100*'Data - P&amp;L'!$C$11</f>
        <v>0</v>
      </c>
      <c r="AF566" s="304">
        <f>AF100*'Data - P&amp;L'!$C$11</f>
        <v>0</v>
      </c>
      <c r="AG566" s="172">
        <f t="shared" si="140"/>
        <v>11.82</v>
      </c>
      <c r="AH566" s="173"/>
    </row>
    <row r="567">
      <c r="A567" s="305" t="s">
        <v>655</v>
      </c>
      <c r="B567" s="306"/>
      <c r="C567" s="306"/>
      <c r="D567" s="306"/>
      <c r="E567" s="306"/>
      <c r="F567" s="306"/>
      <c r="G567" s="306"/>
      <c r="H567" s="306"/>
      <c r="I567" s="306"/>
      <c r="J567" s="306"/>
      <c r="K567" s="306"/>
      <c r="L567" s="306"/>
      <c r="M567" s="306"/>
      <c r="N567" s="306"/>
      <c r="O567" s="306"/>
      <c r="P567" s="306"/>
      <c r="Q567" s="306"/>
      <c r="R567" s="306"/>
      <c r="S567" s="306"/>
      <c r="T567" s="306"/>
      <c r="U567" s="306"/>
      <c r="V567" s="306"/>
      <c r="W567" s="306"/>
      <c r="X567" s="306"/>
      <c r="Y567" s="306"/>
      <c r="Z567" s="306"/>
      <c r="AA567" s="306"/>
      <c r="AB567" s="306"/>
      <c r="AC567" s="306"/>
      <c r="AD567" s="306"/>
      <c r="AE567" s="306"/>
      <c r="AF567" s="306"/>
      <c r="AG567" s="172">
        <f t="shared" si="140"/>
        <v>0</v>
      </c>
      <c r="AH567" s="173"/>
    </row>
    <row r="568">
      <c r="A568" s="301" t="s">
        <v>656</v>
      </c>
      <c r="B568" s="208">
        <f>(B55*'Data - P&amp;L'!$L$12*'Data - P&amp;L'!$L$3)+(B55*'Data - P&amp;L'!$L$13*'Data - P&amp;L'!$L$14)</f>
        <v>381.7729184</v>
      </c>
      <c r="C568" s="208">
        <f>(C55*'Data - P&amp;L'!$L$12*'Data - P&amp;L'!$L$3)+(C55*'Data - P&amp;L'!$L$13*'Data - P&amp;L'!$L$14)</f>
        <v>302.9016609</v>
      </c>
      <c r="D568" s="208">
        <f>(D55*'Data - P&amp;L'!$L$12*'Data - P&amp;L'!$L$3)+(D55*'Data - P&amp;L'!$L$13*'Data - P&amp;L'!$L$14)</f>
        <v>389.2148991</v>
      </c>
      <c r="E568" s="208">
        <f>(E55*'Data - P&amp;L'!$L$12*'Data - P&amp;L'!$L$3)+(E55*'Data - P&amp;L'!$L$13*'Data - P&amp;L'!$L$14)</f>
        <v>240.5732429</v>
      </c>
      <c r="F568" s="208">
        <f>(F55*'Data - P&amp;L'!$L$12*'Data - P&amp;L'!$L$3)+(F55*'Data - P&amp;L'!$L$13*'Data - P&amp;L'!$L$14)</f>
        <v>313.2869766</v>
      </c>
      <c r="G568" s="208">
        <f>(G55*'Data - P&amp;L'!$L$12*'Data - P&amp;L'!$L$3)+(G55*'Data - P&amp;L'!$L$13*'Data - P&amp;L'!$L$14)</f>
        <v>293.633196</v>
      </c>
      <c r="H568" s="208">
        <f>(H55*'Data - P&amp;L'!$L$12*'Data - P&amp;L'!$L$3)+(H55*'Data - P&amp;L'!$L$13*'Data - P&amp;L'!$L$14)</f>
        <v>219.6638565</v>
      </c>
      <c r="I568" s="208">
        <f>(I55*'Data - P&amp;L'!$L$12*'Data - P&amp;L'!$L$3)+(I55*'Data - P&amp;L'!$L$13*'Data - P&amp;L'!$L$14)</f>
        <v>261.50338</v>
      </c>
      <c r="J568" s="208">
        <f>(J55*'Data - P&amp;L'!$L$12*'Data - P&amp;L'!$L$3)+(J55*'Data - P&amp;L'!$L$13*'Data - P&amp;L'!$L$14)</f>
        <v>348.2735966</v>
      </c>
      <c r="K568" s="208">
        <f>(K55*'Data - P&amp;L'!$L$12*'Data - P&amp;L'!$L$3)+(K55*'Data - P&amp;L'!$L$13*'Data - P&amp;L'!$L$14)</f>
        <v>290.0401379</v>
      </c>
      <c r="L568" s="208">
        <f>(L55*'Data - P&amp;L'!$L$12*'Data - P&amp;L'!$L$3)+(L55*'Data - P&amp;L'!$L$13*'Data - P&amp;L'!$L$14)</f>
        <v>259.5298759</v>
      </c>
      <c r="M568" s="208">
        <f>(M55*'Data - P&amp;L'!$L$12*'Data - P&amp;L'!$L$3)+(M55*'Data - P&amp;L'!$L$13*'Data - P&amp;L'!$L$14)</f>
        <v>404.5627698</v>
      </c>
      <c r="N568" s="208">
        <f>(N55*'Data - P&amp;L'!$L$12*'Data - P&amp;L'!$L$3)+(N55*'Data - P&amp;L'!$L$13*'Data - P&amp;L'!$L$14)</f>
        <v>334.4049987</v>
      </c>
      <c r="O568" s="208">
        <f>(O55*'Data - P&amp;L'!$L$12*'Data - P&amp;L'!$L$3)+(O55*'Data - P&amp;L'!$L$13*'Data - P&amp;L'!$L$14)</f>
        <v>344.0800693</v>
      </c>
      <c r="P568" s="208">
        <f>(P55*'Data - P&amp;L'!$L$12*'Data - P&amp;L'!$L$3)+(P55*'Data - P&amp;L'!$L$13*'Data - P&amp;L'!$L$14)</f>
        <v>308.5940014</v>
      </c>
      <c r="Q568" s="208">
        <f>(Q55*'Data - P&amp;L'!$L$12*'Data - P&amp;L'!$L$3)+(Q55*'Data - P&amp;L'!$L$13*'Data - P&amp;L'!$L$14)</f>
        <v>339.2000143</v>
      </c>
      <c r="R568" s="208">
        <f>(R55*'Data - P&amp;L'!$L$12*'Data - P&amp;L'!$L$3)+(R55*'Data - P&amp;L'!$L$13*'Data - P&amp;L'!$L$14)</f>
        <v>416.787057</v>
      </c>
      <c r="S568" s="208">
        <f>(S55*'Data - P&amp;L'!$L$12*'Data - P&amp;L'!$L$3)+(S55*'Data - P&amp;L'!$L$13*'Data - P&amp;L'!$L$14)</f>
        <v>430.6023911</v>
      </c>
      <c r="T568" s="208">
        <f>(T55*'Data - P&amp;L'!$L$12*'Data - P&amp;L'!$L$3)+(T55*'Data - P&amp;L'!$L$13*'Data - P&amp;L'!$L$14)</f>
        <v>447.87426</v>
      </c>
      <c r="U568" s="208">
        <f>(U55*'Data - P&amp;L'!$L$12*'Data - P&amp;L'!$L$3)+(U55*'Data - P&amp;L'!$L$13*'Data - P&amp;L'!$L$14)</f>
        <v>431.1331124</v>
      </c>
      <c r="V568" s="208">
        <f>(V55*'Data - P&amp;L'!$L$12*'Data - P&amp;L'!$L$3)+(V55*'Data - P&amp;L'!$L$13*'Data - P&amp;L'!$L$14)</f>
        <v>398.4525909</v>
      </c>
      <c r="W568" s="208">
        <f>(W55*'Data - P&amp;L'!$L$12*'Data - P&amp;L'!$L$3)+(W55*'Data - P&amp;L'!$L$13*'Data - P&amp;L'!$L$14)</f>
        <v>718.9828171</v>
      </c>
      <c r="X568" s="208">
        <f>(X55*'Data - P&amp;L'!$L$12*'Data - P&amp;L'!$L$3)+(X55*'Data - P&amp;L'!$L$13*'Data - P&amp;L'!$L$14)</f>
        <v>504.3504135</v>
      </c>
      <c r="Y568" s="208">
        <f>(Y55*'Data - P&amp;L'!$L$12*'Data - P&amp;L'!$L$3)+(Y55*'Data - P&amp;L'!$L$13*'Data - P&amp;L'!$L$14)</f>
        <v>423.3629944</v>
      </c>
      <c r="Z568" s="208">
        <f>(Z55*'Data - P&amp;L'!$L$12*'Data - P&amp;L'!$L$3)+(Z55*'Data - P&amp;L'!$L$13*'Data - P&amp;L'!$L$14)</f>
        <v>564.9330245</v>
      </c>
      <c r="AA568" s="208">
        <f>(AA55*'Data - P&amp;L'!$L$12*'Data - P&amp;L'!$L$3)+(AA55*'Data - P&amp;L'!$L$13*'Data - P&amp;L'!$L$14)</f>
        <v>561.3626281</v>
      </c>
      <c r="AB568" s="208">
        <f>(AB55*'Data - P&amp;L'!$L$12*'Data - P&amp;L'!$L$3)+(AB55*'Data - P&amp;L'!$L$13*'Data - P&amp;L'!$L$14)</f>
        <v>544.4298642</v>
      </c>
      <c r="AC568" s="208">
        <f>(AC55*'Data - P&amp;L'!$L$12*'Data - P&amp;L'!$L$3)+(AC55*'Data - P&amp;L'!$L$13*'Data - P&amp;L'!$L$14)</f>
        <v>517.3537361</v>
      </c>
      <c r="AD568" s="208">
        <f>(AD55*'Data - P&amp;L'!$L$12*'Data - P&amp;L'!$L$3)+(AD55*'Data - P&amp;L'!$L$13*'Data - P&amp;L'!$L$14)</f>
        <v>383.4021048</v>
      </c>
      <c r="AE568" s="208">
        <f>(AE55*'Data - P&amp;L'!$L$12*'Data - P&amp;L'!$L$3)+(AE55*'Data - P&amp;L'!$L$13*'Data - P&amp;L'!$L$14)</f>
        <v>1068.353411</v>
      </c>
      <c r="AF568" s="208">
        <f>(AF55*'Data - P&amp;L'!$L$12*'Data - P&amp;L'!$L$3)+(AF55*'Data - P&amp;L'!$L$13*'Data - P&amp;L'!$L$14)</f>
        <v>446.9039936</v>
      </c>
      <c r="AG568" s="303">
        <f t="shared" si="140"/>
        <v>12889.51999</v>
      </c>
      <c r="AH568" s="173"/>
    </row>
    <row r="569">
      <c r="A569" s="307" t="s">
        <v>657</v>
      </c>
      <c r="B569" s="308">
        <f>(B44*'Data - P&amp;L'!$L$12*'Data - P&amp;L'!$I$10)+(B44*'Data - P&amp;L'!$L$13*'Data - P&amp;L'!$L$15)</f>
        <v>27.3</v>
      </c>
      <c r="C569" s="308">
        <f>(C44*'Data - P&amp;L'!$L$12*'Data - P&amp;L'!$I$10)+(C44*'Data - P&amp;L'!$L$13*'Data - P&amp;L'!$L$15)</f>
        <v>17.7</v>
      </c>
      <c r="D569" s="308">
        <f>(D44*'Data - P&amp;L'!$L$12*'Data - P&amp;L'!$I$10)+(D44*'Data - P&amp;L'!$L$13*'Data - P&amp;L'!$L$15)</f>
        <v>23.7</v>
      </c>
      <c r="E569" s="308">
        <f>(E44*'Data - P&amp;L'!$L$12*'Data - P&amp;L'!$I$10)+(E44*'Data - P&amp;L'!$L$13*'Data - P&amp;L'!$L$15)</f>
        <v>17.7</v>
      </c>
      <c r="F569" s="308">
        <f>(F44*'Data - P&amp;L'!$L$12*'Data - P&amp;L'!$I$10)+(F44*'Data - P&amp;L'!$L$13*'Data - P&amp;L'!$L$15)</f>
        <v>21.3</v>
      </c>
      <c r="G569" s="308">
        <f>(G44*'Data - P&amp;L'!$L$12*'Data - P&amp;L'!$I$10)+(G44*'Data - P&amp;L'!$L$13*'Data - P&amp;L'!$L$15)</f>
        <v>18.9</v>
      </c>
      <c r="H569" s="308">
        <f>(H44*'Data - P&amp;L'!$L$12*'Data - P&amp;L'!$I$10)+(H44*'Data - P&amp;L'!$L$13*'Data - P&amp;L'!$L$15)</f>
        <v>17.4</v>
      </c>
      <c r="I569" s="308">
        <f>(I44*'Data - P&amp;L'!$L$12*'Data - P&amp;L'!$I$10)+(I44*'Data - P&amp;L'!$L$13*'Data - P&amp;L'!$L$15)</f>
        <v>17.4</v>
      </c>
      <c r="J569" s="308">
        <f>(J44*'Data - P&amp;L'!$L$12*'Data - P&amp;L'!$I$10)+(J44*'Data - P&amp;L'!$L$13*'Data - P&amp;L'!$L$15)</f>
        <v>19.8</v>
      </c>
      <c r="K569" s="308">
        <f>(K44*'Data - P&amp;L'!$L$12*'Data - P&amp;L'!$I$10)+(K44*'Data - P&amp;L'!$L$13*'Data - P&amp;L'!$L$15)</f>
        <v>16.2</v>
      </c>
      <c r="L569" s="308">
        <f>(L44*'Data - P&amp;L'!$L$12*'Data - P&amp;L'!$I$10)+(L44*'Data - P&amp;L'!$L$13*'Data - P&amp;L'!$L$15)</f>
        <v>16.2</v>
      </c>
      <c r="M569" s="308">
        <f>(M44*'Data - P&amp;L'!$L$12*'Data - P&amp;L'!$I$10)+(M44*'Data - P&amp;L'!$L$13*'Data - P&amp;L'!$L$15)</f>
        <v>26.4</v>
      </c>
      <c r="N569" s="308">
        <f>(N44*'Data - P&amp;L'!$L$12*'Data - P&amp;L'!$I$10)+(N44*'Data - P&amp;L'!$L$13*'Data - P&amp;L'!$L$15)</f>
        <v>18.3</v>
      </c>
      <c r="O569" s="308">
        <f>(O44*'Data - P&amp;L'!$L$12*'Data - P&amp;L'!$I$10)+(O44*'Data - P&amp;L'!$L$13*'Data - P&amp;L'!$L$15)</f>
        <v>18</v>
      </c>
      <c r="P569" s="308">
        <f>(P44*'Data - P&amp;L'!$L$12*'Data - P&amp;L'!$I$10)+(P44*'Data - P&amp;L'!$L$13*'Data - P&amp;L'!$L$15)</f>
        <v>17.4</v>
      </c>
      <c r="Q569" s="308">
        <f>(Q44*'Data - P&amp;L'!$L$12*'Data - P&amp;L'!$I$10)+(Q44*'Data - P&amp;L'!$L$13*'Data - P&amp;L'!$L$15)</f>
        <v>20.1</v>
      </c>
      <c r="R569" s="308">
        <f>(R44*'Data - P&amp;L'!$L$12*'Data - P&amp;L'!$I$10)+(R44*'Data - P&amp;L'!$L$13*'Data - P&amp;L'!$L$15)</f>
        <v>23.1</v>
      </c>
      <c r="S569" s="308">
        <f>(S44*'Data - P&amp;L'!$L$12*'Data - P&amp;L'!$I$10)+(S44*'Data - P&amp;L'!$L$13*'Data - P&amp;L'!$L$15)</f>
        <v>24</v>
      </c>
      <c r="T569" s="308">
        <f>(T44*'Data - P&amp;L'!$L$12*'Data - P&amp;L'!$I$10)+(T44*'Data - P&amp;L'!$L$13*'Data - P&amp;L'!$L$15)</f>
        <v>22.5</v>
      </c>
      <c r="U569" s="308">
        <f>(U44*'Data - P&amp;L'!$L$12*'Data - P&amp;L'!$I$10)+(U44*'Data - P&amp;L'!$L$13*'Data - P&amp;L'!$L$15)</f>
        <v>21</v>
      </c>
      <c r="V569" s="308">
        <f>(V44*'Data - P&amp;L'!$L$12*'Data - P&amp;L'!$I$10)+(V44*'Data - P&amp;L'!$L$13*'Data - P&amp;L'!$L$15)</f>
        <v>20.4</v>
      </c>
      <c r="W569" s="308">
        <f>(W44*'Data - P&amp;L'!$L$12*'Data - P&amp;L'!$I$10)+(W44*'Data - P&amp;L'!$L$13*'Data - P&amp;L'!$L$15)</f>
        <v>27.9</v>
      </c>
      <c r="X569" s="308">
        <f>(X44*'Data - P&amp;L'!$L$12*'Data - P&amp;L'!$I$10)+(X44*'Data - P&amp;L'!$L$13*'Data - P&amp;L'!$L$15)</f>
        <v>20.7</v>
      </c>
      <c r="Y569" s="308">
        <f>(Y44*'Data - P&amp;L'!$L$12*'Data - P&amp;L'!$I$10)+(Y44*'Data - P&amp;L'!$L$13*'Data - P&amp;L'!$L$15)</f>
        <v>21.3</v>
      </c>
      <c r="Z569" s="308">
        <f>(Z44*'Data - P&amp;L'!$L$12*'Data - P&amp;L'!$I$10)+(Z44*'Data - P&amp;L'!$L$13*'Data - P&amp;L'!$L$15)</f>
        <v>23.4</v>
      </c>
      <c r="AA569" s="308">
        <f>(AA44*'Data - P&amp;L'!$L$12*'Data - P&amp;L'!$I$10)+(AA44*'Data - P&amp;L'!$L$13*'Data - P&amp;L'!$L$15)</f>
        <v>27.9</v>
      </c>
      <c r="AB569" s="308">
        <f>(AB44*'Data - P&amp;L'!$L$12*'Data - P&amp;L'!$I$10)+(AB44*'Data - P&amp;L'!$L$13*'Data - P&amp;L'!$L$15)</f>
        <v>26.4</v>
      </c>
      <c r="AC569" s="308">
        <f>(AC44*'Data - P&amp;L'!$L$12*'Data - P&amp;L'!$I$10)+(AC44*'Data - P&amp;L'!$L$13*'Data - P&amp;L'!$L$15)</f>
        <v>25.2</v>
      </c>
      <c r="AD569" s="308">
        <f>(AD44*'Data - P&amp;L'!$L$12*'Data - P&amp;L'!$I$10)+(AD44*'Data - P&amp;L'!$L$13*'Data - P&amp;L'!$L$15)</f>
        <v>15.9</v>
      </c>
      <c r="AE569" s="308">
        <f>(AE44*'Data - P&amp;L'!$L$12*'Data - P&amp;L'!$I$10)+(AE44*'Data - P&amp;L'!$L$13*'Data - P&amp;L'!$L$15)</f>
        <v>89.1</v>
      </c>
      <c r="AF569" s="308">
        <f>(AF44*'Data - P&amp;L'!$L$12*'Data - P&amp;L'!$I$10)+(AF44*'Data - P&amp;L'!$L$13*'Data - P&amp;L'!$L$15)</f>
        <v>21.6</v>
      </c>
      <c r="AG569" s="309">
        <f t="shared" si="140"/>
        <v>724.2</v>
      </c>
      <c r="AH569" s="173"/>
    </row>
    <row r="570">
      <c r="A570" s="301" t="s">
        <v>658</v>
      </c>
      <c r="B570" s="208">
        <f>((SUM(B210:B219))*'Data - P&amp;L'!$C$38)+((SUM(B222:B231))*'Data - P&amp;L'!$C$39)</f>
        <v>310.44</v>
      </c>
      <c r="C570" s="208">
        <f>((SUM(C210:C219))*'Data - P&amp;L'!$C$38)+((SUM(C222:C231))*'Data - P&amp;L'!$C$39)</f>
        <v>286.56</v>
      </c>
      <c r="D570" s="208">
        <f>((SUM(D210:D219))*'Data - P&amp;L'!$C$38)+((SUM(D222:D231))*'Data - P&amp;L'!$C$39)</f>
        <v>358.2</v>
      </c>
      <c r="E570" s="208">
        <f>((SUM(E210:E219))*'Data - P&amp;L'!$C$38)+((SUM(E222:E231))*'Data - P&amp;L'!$C$39)</f>
        <v>214.92</v>
      </c>
      <c r="F570" s="208">
        <f>((SUM(F210:F219))*'Data - P&amp;L'!$C$38)+((SUM(F222:F231))*'Data - P&amp;L'!$C$39)</f>
        <v>310.44</v>
      </c>
      <c r="G570" s="208">
        <f>((SUM(G210:G219))*'Data - P&amp;L'!$C$38)+((SUM(G222:G231))*'Data - P&amp;L'!$C$39)</f>
        <v>322.38</v>
      </c>
      <c r="H570" s="208">
        <f>((SUM(H210:H219))*'Data - P&amp;L'!$C$38)+((SUM(H222:H231))*'Data - P&amp;L'!$C$39)</f>
        <v>202.98</v>
      </c>
      <c r="I570" s="208">
        <f>((SUM(I210:I219))*'Data - P&amp;L'!$C$38)+((SUM(I222:I231))*'Data - P&amp;L'!$C$39)</f>
        <v>238.8</v>
      </c>
      <c r="J570" s="208">
        <f>((SUM(J210:J219))*'Data - P&amp;L'!$C$38)+((SUM(J222:J231))*'Data - P&amp;L'!$C$39)</f>
        <v>334.32</v>
      </c>
      <c r="K570" s="208">
        <f>((SUM(K210:K219))*'Data - P&amp;L'!$C$38)+((SUM(K222:K231))*'Data - P&amp;L'!$C$39)</f>
        <v>298.5</v>
      </c>
      <c r="L570" s="208">
        <f>((SUM(L210:L219))*'Data - P&amp;L'!$C$38)+((SUM(L222:L231))*'Data - P&amp;L'!$C$39)</f>
        <v>238.8</v>
      </c>
      <c r="M570" s="208">
        <f>((SUM(M210:M219))*'Data - P&amp;L'!$C$38)+((SUM(M222:M231))*'Data - P&amp;L'!$C$39)</f>
        <v>382.08</v>
      </c>
      <c r="N570" s="208">
        <f>((SUM(N210:N219))*'Data - P&amp;L'!$C$38)+((SUM(N222:N231))*'Data - P&amp;L'!$C$39)</f>
        <v>334.32</v>
      </c>
      <c r="O570" s="208">
        <f>((SUM(O210:O219))*'Data - P&amp;L'!$C$38)+((SUM(O222:O231))*'Data - P&amp;L'!$C$39)</f>
        <v>334.32</v>
      </c>
      <c r="P570" s="208">
        <f>((SUM(P210:P219))*'Data - P&amp;L'!$C$38)+((SUM(P222:P231))*'Data - P&amp;L'!$C$39)</f>
        <v>262.68</v>
      </c>
      <c r="Q570" s="208">
        <f>((SUM(Q210:Q219))*'Data - P&amp;L'!$C$38)+((SUM(Q222:Q231))*'Data - P&amp;L'!$C$39)</f>
        <v>322.38</v>
      </c>
      <c r="R570" s="208">
        <f>((SUM(R210:R219))*'Data - P&amp;L'!$C$38)+((SUM(R222:R231))*'Data - P&amp;L'!$C$39)</f>
        <v>382.08</v>
      </c>
      <c r="S570" s="208">
        <f>((SUM(S210:S219))*'Data - P&amp;L'!$C$38)+((SUM(S222:S231))*'Data - P&amp;L'!$C$39)</f>
        <v>405.96</v>
      </c>
      <c r="T570" s="208">
        <f>((SUM(T210:T219))*'Data - P&amp;L'!$C$38)+((SUM(T222:T231))*'Data - P&amp;L'!$C$39)</f>
        <v>477.6</v>
      </c>
      <c r="U570" s="208">
        <f>((SUM(U210:U219))*'Data - P&amp;L'!$C$38)+((SUM(U222:U231))*'Data - P&amp;L'!$C$39)</f>
        <v>489.54</v>
      </c>
      <c r="V570" s="208">
        <f>((SUM(V210:V219))*'Data - P&amp;L'!$C$38)+((SUM(V222:V231))*'Data - P&amp;L'!$C$39)</f>
        <v>417.9</v>
      </c>
      <c r="W570" s="208">
        <f>((SUM(W210:W219))*'Data - P&amp;L'!$C$38)+((SUM(W222:W231))*'Data - P&amp;L'!$C$39)</f>
        <v>764.16</v>
      </c>
      <c r="X570" s="208">
        <f>((SUM(X210:X219))*'Data - P&amp;L'!$C$38)+((SUM(X222:X231))*'Data - P&amp;L'!$C$39)</f>
        <v>537.3</v>
      </c>
      <c r="Y570" s="208">
        <f>((SUM(Y210:Y219))*'Data - P&amp;L'!$C$38)+((SUM(Y222:Y231))*'Data - P&amp;L'!$C$39)</f>
        <v>429.84</v>
      </c>
      <c r="Z570" s="208">
        <f>((SUM(Z210:Z219))*'Data - P&amp;L'!$C$38)+((SUM(Z222:Z231))*'Data - P&amp;L'!$C$39)</f>
        <v>608.94</v>
      </c>
      <c r="AA570" s="208">
        <f>((SUM(AA210:AA219))*'Data - P&amp;L'!$C$38)+((SUM(AA222:AA231))*'Data - P&amp;L'!$C$39)</f>
        <v>549.24</v>
      </c>
      <c r="AB570" s="208">
        <f>((SUM(AB210:AB219))*'Data - P&amp;L'!$C$38)+((SUM(AB222:AB231))*'Data - P&amp;L'!$C$39)</f>
        <v>561.18</v>
      </c>
      <c r="AC570" s="208">
        <f>((SUM(AC210:AC219))*'Data - P&amp;L'!$C$38)+((SUM(AC222:AC231))*'Data - P&amp;L'!$C$39)</f>
        <v>573.12</v>
      </c>
      <c r="AD570" s="208">
        <f>((SUM(AD210:AD219))*'Data - P&amp;L'!$C$38)+((SUM(AD222:AD231))*'Data - P&amp;L'!$C$39)</f>
        <v>453.72</v>
      </c>
      <c r="AE570" s="208">
        <f>((SUM(AE210:AE219))*'Data - P&amp;L'!$C$38)+((SUM(AE222:AE231))*'Data - P&amp;L'!$C$39)</f>
        <v>346.26</v>
      </c>
      <c r="AF570" s="208">
        <f>((SUM(AF210:AF219))*'Data - P&amp;L'!$C$38)+((SUM(AF222:AF231))*'Data - P&amp;L'!$C$39)</f>
        <v>477.6</v>
      </c>
      <c r="AG570" s="303">
        <f t="shared" si="140"/>
        <v>12226.56</v>
      </c>
      <c r="AH570" s="173"/>
    </row>
    <row r="571">
      <c r="A571" s="301" t="s">
        <v>659</v>
      </c>
      <c r="B571" s="304">
        <f>((SUM(B210:B219))*'Data - P&amp;L'!$C$34)+((SUM(B222:B231))*'Data - P&amp;L'!$C$35)</f>
        <v>316.68</v>
      </c>
      <c r="C571" s="304">
        <f>((SUM(C210:C219))*'Data - P&amp;L'!$C$34)+((SUM(C222:C231))*'Data - P&amp;L'!$C$35)</f>
        <v>292.8</v>
      </c>
      <c r="D571" s="304">
        <f>((SUM(D210:D219))*'Data - P&amp;L'!$C$34)+((SUM(D222:D231))*'Data - P&amp;L'!$C$35)</f>
        <v>361.32</v>
      </c>
      <c r="E571" s="304">
        <f>((SUM(E210:E219))*'Data - P&amp;L'!$C$34)+((SUM(E222:E231))*'Data - P&amp;L'!$C$35)</f>
        <v>218.04</v>
      </c>
      <c r="F571" s="304">
        <f>((SUM(F210:F219))*'Data - P&amp;L'!$C$34)+((SUM(F222:F231))*'Data - P&amp;L'!$C$35)</f>
        <v>319.8</v>
      </c>
      <c r="G571" s="304">
        <f>((SUM(G210:G219))*'Data - P&amp;L'!$C$34)+((SUM(G222:G231))*'Data - P&amp;L'!$C$35)</f>
        <v>322.38</v>
      </c>
      <c r="H571" s="304">
        <f>((SUM(H210:H219))*'Data - P&amp;L'!$C$34)+((SUM(H222:H231))*'Data - P&amp;L'!$C$35)</f>
        <v>206.1</v>
      </c>
      <c r="I571" s="304">
        <f>((SUM(I210:I219))*'Data - P&amp;L'!$C$34)+((SUM(I222:I231))*'Data - P&amp;L'!$C$35)</f>
        <v>248.16</v>
      </c>
      <c r="J571" s="304">
        <f>((SUM(J210:J219))*'Data - P&amp;L'!$C$34)+((SUM(J222:J231))*'Data - P&amp;L'!$C$35)</f>
        <v>346.8</v>
      </c>
      <c r="K571" s="304">
        <f>((SUM(K210:K219))*'Data - P&amp;L'!$C$34)+((SUM(K222:K231))*'Data - P&amp;L'!$C$35)</f>
        <v>298.5</v>
      </c>
      <c r="L571" s="304">
        <f>((SUM(L210:L219))*'Data - P&amp;L'!$C$34)+((SUM(L222:L231))*'Data - P&amp;L'!$C$35)</f>
        <v>241.92</v>
      </c>
      <c r="M571" s="304">
        <f>((SUM(M210:M219))*'Data - P&amp;L'!$C$34)+((SUM(M222:M231))*'Data - P&amp;L'!$C$35)</f>
        <v>385.2</v>
      </c>
      <c r="N571" s="304">
        <f>((SUM(N210:N219))*'Data - P&amp;L'!$C$34)+((SUM(N222:N231))*'Data - P&amp;L'!$C$35)</f>
        <v>340.56</v>
      </c>
      <c r="O571" s="304">
        <f>((SUM(O210:O219))*'Data - P&amp;L'!$C$34)+((SUM(O222:O231))*'Data - P&amp;L'!$C$35)</f>
        <v>337.44</v>
      </c>
      <c r="P571" s="304">
        <f>((SUM(P210:P219))*'Data - P&amp;L'!$C$34)+((SUM(P222:P231))*'Data - P&amp;L'!$C$35)</f>
        <v>265.8</v>
      </c>
      <c r="Q571" s="304">
        <f>((SUM(Q210:Q219))*'Data - P&amp;L'!$C$34)+((SUM(Q222:Q231))*'Data - P&amp;L'!$C$35)</f>
        <v>328.62</v>
      </c>
      <c r="R571" s="304">
        <f>((SUM(R210:R219))*'Data - P&amp;L'!$C$34)+((SUM(R222:R231))*'Data - P&amp;L'!$C$35)</f>
        <v>382.08</v>
      </c>
      <c r="S571" s="304">
        <f>((SUM(S210:S219))*'Data - P&amp;L'!$C$34)+((SUM(S222:S231))*'Data - P&amp;L'!$C$35)</f>
        <v>418.44</v>
      </c>
      <c r="T571" s="304">
        <f>((SUM(T210:T219))*'Data - P&amp;L'!$C$34)+((SUM(T222:T231))*'Data - P&amp;L'!$C$35)</f>
        <v>486.96</v>
      </c>
      <c r="U571" s="304">
        <f>((SUM(U210:U219))*'Data - P&amp;L'!$C$34)+((SUM(U222:U231))*'Data - P&amp;L'!$C$35)</f>
        <v>492.66</v>
      </c>
      <c r="V571" s="304">
        <f>((SUM(V210:V219))*'Data - P&amp;L'!$C$34)+((SUM(V222:V231))*'Data - P&amp;L'!$C$35)</f>
        <v>421.02</v>
      </c>
      <c r="W571" s="304">
        <f>((SUM(W210:W219))*'Data - P&amp;L'!$C$34)+((SUM(W222:W231))*'Data - P&amp;L'!$C$35)</f>
        <v>779.76</v>
      </c>
      <c r="X571" s="304">
        <f>((SUM(X210:X219))*'Data - P&amp;L'!$C$34)+((SUM(X222:X231))*'Data - P&amp;L'!$C$35)</f>
        <v>549.78</v>
      </c>
      <c r="Y571" s="304">
        <f>((SUM(Y210:Y219))*'Data - P&amp;L'!$C$34)+((SUM(Y222:Y231))*'Data - P&amp;L'!$C$35)</f>
        <v>429.84</v>
      </c>
      <c r="Z571" s="304">
        <f>((SUM(Z210:Z219))*'Data - P&amp;L'!$C$34)+((SUM(Z222:Z231))*'Data - P&amp;L'!$C$35)</f>
        <v>618.3</v>
      </c>
      <c r="AA571" s="304">
        <f>((SUM(AA210:AA219))*'Data - P&amp;L'!$C$34)+((SUM(AA222:AA231))*'Data - P&amp;L'!$C$35)</f>
        <v>555.48</v>
      </c>
      <c r="AB571" s="304">
        <f>((SUM(AB210:AB219))*'Data - P&amp;L'!$C$34)+((SUM(AB222:AB231))*'Data - P&amp;L'!$C$35)</f>
        <v>573.66</v>
      </c>
      <c r="AC571" s="304">
        <f>((SUM(AC210:AC219))*'Data - P&amp;L'!$C$34)+((SUM(AC222:AC231))*'Data - P&amp;L'!$C$35)</f>
        <v>582.48</v>
      </c>
      <c r="AD571" s="304">
        <f>((SUM(AD210:AD219))*'Data - P&amp;L'!$C$34)+((SUM(AD222:AD231))*'Data - P&amp;L'!$C$35)</f>
        <v>453.72</v>
      </c>
      <c r="AE571" s="304">
        <f>((SUM(AE210:AE219))*'Data - P&amp;L'!$C$34)+((SUM(AE222:AE231))*'Data - P&amp;L'!$C$35)</f>
        <v>346.26</v>
      </c>
      <c r="AF571" s="304">
        <f>((SUM(AF210:AF219))*'Data - P&amp;L'!$C$34)+((SUM(AF222:AF231))*'Data - P&amp;L'!$C$35)</f>
        <v>483.84</v>
      </c>
      <c r="AG571" s="172">
        <f t="shared" si="140"/>
        <v>12404.4</v>
      </c>
      <c r="AH571" s="173"/>
    </row>
    <row r="572">
      <c r="A572" s="301" t="s">
        <v>660</v>
      </c>
      <c r="B572" s="310">
        <f>((SUM(B238:B249))*'Data - P&amp;L'!$D$38)+((SUM(B253:B264))*'Data - P&amp;L'!$D$39)</f>
        <v>63.145</v>
      </c>
      <c r="C572" s="310">
        <f>((SUM(C238:C249))*'Data - P&amp;L'!$D$38)+((SUM(C253:C264))*'Data - P&amp;L'!$D$39)</f>
        <v>40.2</v>
      </c>
      <c r="D572" s="310">
        <f>((SUM(D238:D249))*'Data - P&amp;L'!$D$38)+((SUM(D253:D264))*'Data - P&amp;L'!$D$39)</f>
        <v>58.845</v>
      </c>
      <c r="E572" s="310">
        <f>((SUM(E238:E249))*'Data - P&amp;L'!$D$38)+((SUM(E253:E264))*'Data - P&amp;L'!$D$39)</f>
        <v>38.76</v>
      </c>
      <c r="F572" s="310">
        <f>((SUM(F238:F249))*'Data - P&amp;L'!$D$38)+((SUM(F253:F264))*'Data - P&amp;L'!$D$39)</f>
        <v>57.415</v>
      </c>
      <c r="G572" s="310">
        <f>((SUM(G238:G249))*'Data - P&amp;L'!$D$38)+((SUM(G253:G264))*'Data - P&amp;L'!$D$39)</f>
        <v>60.27</v>
      </c>
      <c r="H572" s="310">
        <f>((SUM(H238:H249))*'Data - P&amp;L'!$D$38)+((SUM(H253:H264))*'Data - P&amp;L'!$D$39)</f>
        <v>47.375</v>
      </c>
      <c r="I572" s="310">
        <f>((SUM(I238:I249))*'Data - P&amp;L'!$D$38)+((SUM(I253:I264))*'Data - P&amp;L'!$D$39)</f>
        <v>53.135</v>
      </c>
      <c r="J572" s="310">
        <f>((SUM(J238:J249))*'Data - P&amp;L'!$D$38)+((SUM(J253:J264))*'Data - P&amp;L'!$D$39)</f>
        <v>50.245</v>
      </c>
      <c r="K572" s="310">
        <f>((SUM(K238:K249))*'Data - P&amp;L'!$D$38)+((SUM(K253:K264))*'Data - P&amp;L'!$D$39)</f>
        <v>45.93</v>
      </c>
      <c r="L572" s="310">
        <f>((SUM(L238:L249))*'Data - P&amp;L'!$D$38)+((SUM(L253:L264))*'Data - P&amp;L'!$D$39)</f>
        <v>45.94</v>
      </c>
      <c r="M572" s="310">
        <f>((SUM(M238:M249))*'Data - P&amp;L'!$D$38)+((SUM(M253:M264))*'Data - P&amp;L'!$D$39)</f>
        <v>80.37</v>
      </c>
      <c r="N572" s="310">
        <f>((SUM(N238:N249))*'Data - P&amp;L'!$D$38)+((SUM(N253:N264))*'Data - P&amp;L'!$D$39)</f>
        <v>50.24</v>
      </c>
      <c r="O572" s="310">
        <f>((SUM(O238:O249))*'Data - P&amp;L'!$D$38)+((SUM(O253:O264))*'Data - P&amp;L'!$D$39)</f>
        <v>43.075</v>
      </c>
      <c r="P572" s="310">
        <f>((SUM(P238:P249))*'Data - P&amp;L'!$D$38)+((SUM(P253:P264))*'Data - P&amp;L'!$D$39)</f>
        <v>61.72</v>
      </c>
      <c r="Q572" s="310">
        <f>((SUM(Q238:Q249))*'Data - P&amp;L'!$D$38)+((SUM(Q253:Q264))*'Data - P&amp;L'!$D$39)</f>
        <v>48.805</v>
      </c>
      <c r="R572" s="310">
        <f>((SUM(R238:R249))*'Data - P&amp;L'!$D$38)+((SUM(R253:R264))*'Data - P&amp;L'!$D$39)</f>
        <v>61.725</v>
      </c>
      <c r="S572" s="310">
        <f>((SUM(S238:S249))*'Data - P&amp;L'!$D$38)+((SUM(S253:S264))*'Data - P&amp;L'!$D$39)</f>
        <v>74.66</v>
      </c>
      <c r="T572" s="310">
        <f>((SUM(T238:T249))*'Data - P&amp;L'!$D$38)+((SUM(T253:T264))*'Data - P&amp;L'!$D$39)</f>
        <v>86.12</v>
      </c>
      <c r="U572" s="310">
        <f>((SUM(U238:U249))*'Data - P&amp;L'!$D$38)+((SUM(U253:U264))*'Data - P&amp;L'!$D$39)</f>
        <v>66.025</v>
      </c>
      <c r="V572" s="310">
        <f>((SUM(V238:V249))*'Data - P&amp;L'!$D$38)+((SUM(V253:V264))*'Data - P&amp;L'!$D$39)</f>
        <v>83.255</v>
      </c>
      <c r="W572" s="310">
        <f>((SUM(W238:W249))*'Data - P&amp;L'!$D$38)+((SUM(W253:W264))*'Data - P&amp;L'!$D$39)</f>
        <v>91.905</v>
      </c>
      <c r="X572" s="310">
        <f>((SUM(X238:X249))*'Data - P&amp;L'!$D$38)+((SUM(X253:X264))*'Data - P&amp;L'!$D$39)</f>
        <v>56</v>
      </c>
      <c r="Y572" s="310">
        <f>((SUM(Y238:Y249))*'Data - P&amp;L'!$D$38)+((SUM(Y253:Y264))*'Data - P&amp;L'!$D$39)</f>
        <v>50.225</v>
      </c>
      <c r="Z572" s="310">
        <f>((SUM(Z238:Z249))*'Data - P&amp;L'!$D$38)+((SUM(Z253:Z264))*'Data - P&amp;L'!$D$39)</f>
        <v>61.725</v>
      </c>
      <c r="AA572" s="310">
        <f>((SUM(AA238:AA249))*'Data - P&amp;L'!$D$38)+((SUM(AA253:AA264))*'Data - P&amp;L'!$D$39)</f>
        <v>64.61</v>
      </c>
      <c r="AB572" s="310">
        <f>((SUM(AB238:AB249))*'Data - P&amp;L'!$D$38)+((SUM(AB253:AB264))*'Data - P&amp;L'!$D$39)</f>
        <v>74.675</v>
      </c>
      <c r="AC572" s="310">
        <f>((SUM(AC238:AC249))*'Data - P&amp;L'!$D$38)+((SUM(AC253:AC264))*'Data - P&amp;L'!$D$39)</f>
        <v>51.68</v>
      </c>
      <c r="AD572" s="310">
        <f>((SUM(AD238:AD249))*'Data - P&amp;L'!$D$38)+((SUM(AD253:AD264))*'Data - P&amp;L'!$D$39)</f>
        <v>45.93</v>
      </c>
      <c r="AE572" s="310">
        <f>((SUM(AE238:AE249))*'Data - P&amp;L'!$D$38)+((SUM(AE253:AE264))*'Data - P&amp;L'!$D$39)</f>
        <v>31.57</v>
      </c>
      <c r="AF572" s="310">
        <f>((SUM(AF238:AF249))*'Data - P&amp;L'!$D$38)+((SUM(AF253:AF264))*'Data - P&amp;L'!$D$39)</f>
        <v>57.435</v>
      </c>
      <c r="AG572" s="172">
        <f t="shared" si="140"/>
        <v>1803.01</v>
      </c>
      <c r="AH572" s="173"/>
    </row>
    <row r="573">
      <c r="A573" s="301" t="s">
        <v>661</v>
      </c>
      <c r="B573" s="310">
        <f>(B250*'Data - P&amp;L'!$D$34)+(B265*'Data - P&amp;L'!$D$35)</f>
        <v>270.825</v>
      </c>
      <c r="C573" s="310">
        <f>(C250*'Data - P&amp;L'!$D$34)+(C265*'Data - P&amp;L'!$D$35)</f>
        <v>172.36</v>
      </c>
      <c r="D573" s="310">
        <f>(D250*'Data - P&amp;L'!$D$34)+(D265*'Data - P&amp;L'!$D$35)</f>
        <v>252.365</v>
      </c>
      <c r="E573" s="310">
        <f>(E250*'Data - P&amp;L'!$D$34)+(E265*'Data - P&amp;L'!$D$35)</f>
        <v>166.2</v>
      </c>
      <c r="F573" s="310">
        <f>(F250*'Data - P&amp;L'!$D$34)+(F265*'Data - P&amp;L'!$D$35)</f>
        <v>246.215</v>
      </c>
      <c r="G573" s="310">
        <f>(G250*'Data - P&amp;L'!$D$34)+(G265*'Data - P&amp;L'!$D$35)</f>
        <v>258.51</v>
      </c>
      <c r="H573" s="310">
        <f>(H250*'Data - P&amp;L'!$D$34)+(H265*'Data - P&amp;L'!$D$35)</f>
        <v>203.135</v>
      </c>
      <c r="I573" s="310">
        <f>(I250*'Data - P&amp;L'!$D$34)+(I265*'Data - P&amp;L'!$D$35)</f>
        <v>227.775</v>
      </c>
      <c r="J573" s="310">
        <f>(J250*'Data - P&amp;L'!$D$34)+(J265*'Data - P&amp;L'!$D$35)</f>
        <v>215.445</v>
      </c>
      <c r="K573" s="310">
        <f>(K250*'Data - P&amp;L'!$D$34)+(K265*'Data - P&amp;L'!$D$35)</f>
        <v>196.97</v>
      </c>
      <c r="L573" s="310">
        <f>(L250*'Data - P&amp;L'!$D$34)+(L265*'Data - P&amp;L'!$D$35)</f>
        <v>196.98</v>
      </c>
      <c r="M573" s="310">
        <f>(M250*'Data - P&amp;L'!$D$34)+(M265*'Data - P&amp;L'!$D$35)</f>
        <v>344.69</v>
      </c>
      <c r="N573" s="310">
        <f>(N250*'Data - P&amp;L'!$D$34)+(N265*'Data - P&amp;L'!$D$35)</f>
        <v>215.44</v>
      </c>
      <c r="O573" s="310">
        <f>(O250*'Data - P&amp;L'!$D$34)+(O265*'Data - P&amp;L'!$D$35)</f>
        <v>184.675</v>
      </c>
      <c r="P573" s="310">
        <f>(P250*'Data - P&amp;L'!$D$34)+(P265*'Data - P&amp;L'!$D$35)</f>
        <v>264.68</v>
      </c>
      <c r="Q573" s="310">
        <f>(Q250*'Data - P&amp;L'!$D$34)+(Q265*'Data - P&amp;L'!$D$35)</f>
        <v>209.285</v>
      </c>
      <c r="R573" s="310">
        <f>(R250*'Data - P&amp;L'!$D$34)+(R265*'Data - P&amp;L'!$D$35)</f>
        <v>264.685</v>
      </c>
      <c r="S573" s="310">
        <f>(S250*'Data - P&amp;L'!$D$34)+(S265*'Data - P&amp;L'!$D$35)</f>
        <v>320.1</v>
      </c>
      <c r="T573" s="310">
        <f>(T250*'Data - P&amp;L'!$D$34)+(T265*'Data - P&amp;L'!$D$35)</f>
        <v>369.32</v>
      </c>
      <c r="U573" s="310">
        <f>(U250*'Data - P&amp;L'!$D$34)+(U265*'Data - P&amp;L'!$D$35)</f>
        <v>283.145</v>
      </c>
      <c r="V573" s="310">
        <f>(V250*'Data - P&amp;L'!$D$34)+(V265*'Data - P&amp;L'!$D$35)</f>
        <v>357.015</v>
      </c>
      <c r="W573" s="310">
        <f>(W250*'Data - P&amp;L'!$D$34)+(W265*'Data - P&amp;L'!$D$35)</f>
        <v>393.985</v>
      </c>
      <c r="X573" s="310">
        <f>(X250*'Data - P&amp;L'!$D$34)+(X265*'Data - P&amp;L'!$D$35)</f>
        <v>240.08</v>
      </c>
      <c r="Y573" s="310">
        <f>(Y250*'Data - P&amp;L'!$D$34)+(Y265*'Data - P&amp;L'!$D$35)</f>
        <v>215.425</v>
      </c>
      <c r="Z573" s="310">
        <f>(Z250*'Data - P&amp;L'!$D$34)+(Z265*'Data - P&amp;L'!$D$35)</f>
        <v>264.685</v>
      </c>
      <c r="AA573" s="310">
        <f>(AA250*'Data - P&amp;L'!$D$34)+(AA265*'Data - P&amp;L'!$D$35)</f>
        <v>277.01</v>
      </c>
      <c r="AB573" s="310">
        <f>(AB250*'Data - P&amp;L'!$D$34)+(AB265*'Data - P&amp;L'!$D$35)</f>
        <v>320.115</v>
      </c>
      <c r="AC573" s="310">
        <f>(AC250*'Data - P&amp;L'!$D$34)+(AC265*'Data - P&amp;L'!$D$35)</f>
        <v>221.6</v>
      </c>
      <c r="AD573" s="310">
        <f>(AD250*'Data - P&amp;L'!$D$34)+(AD265*'Data - P&amp;L'!$D$35)</f>
        <v>196.97</v>
      </c>
      <c r="AE573" s="310">
        <f>(AE250*'Data - P&amp;L'!$D$34)+(AE265*'Data - P&amp;L'!$D$35)</f>
        <v>135.41</v>
      </c>
      <c r="AF573" s="310">
        <f>(AF250*'Data - P&amp;L'!$D$34)+(AF265*'Data - P&amp;L'!$D$35)</f>
        <v>246.235</v>
      </c>
      <c r="AG573" s="172">
        <f t="shared" si="140"/>
        <v>7731.33</v>
      </c>
      <c r="AH573" s="173"/>
    </row>
    <row r="574">
      <c r="A574" s="301" t="s">
        <v>662</v>
      </c>
      <c r="B574" s="310">
        <f>B100*'Data - P&amp;L'!$E$23</f>
        <v>0</v>
      </c>
      <c r="C574" s="310">
        <f>C100*'Data - P&amp;L'!$E$23</f>
        <v>0</v>
      </c>
      <c r="D574" s="310">
        <f>D100*'Data - P&amp;L'!$E$23</f>
        <v>0</v>
      </c>
      <c r="E574" s="310">
        <f>E100*'Data - P&amp;L'!$E$23</f>
        <v>0</v>
      </c>
      <c r="F574" s="310">
        <f>F100*'Data - P&amp;L'!$E$23</f>
        <v>0</v>
      </c>
      <c r="G574" s="310">
        <f>G100*'Data - P&amp;L'!$E$23</f>
        <v>0</v>
      </c>
      <c r="H574" s="310">
        <f>H100*'Data - P&amp;L'!$E$23</f>
        <v>0</v>
      </c>
      <c r="I574" s="310">
        <f>I100*'Data - P&amp;L'!$E$23</f>
        <v>0</v>
      </c>
      <c r="J574" s="310">
        <f>J100*'Data - P&amp;L'!$E$23</f>
        <v>0</v>
      </c>
      <c r="K574" s="310">
        <f>K100*'Data - P&amp;L'!$E$23</f>
        <v>0</v>
      </c>
      <c r="L574" s="310">
        <f>L100*'Data - P&amp;L'!$E$23</f>
        <v>0</v>
      </c>
      <c r="M574" s="310">
        <f>M100*'Data - P&amp;L'!$E$23</f>
        <v>0</v>
      </c>
      <c r="N574" s="310">
        <f>N100*'Data - P&amp;L'!$E$23</f>
        <v>0</v>
      </c>
      <c r="O574" s="310">
        <f>O100*'Data - P&amp;L'!$E$23</f>
        <v>0</v>
      </c>
      <c r="P574" s="310">
        <f>P100*'Data - P&amp;L'!$E$23</f>
        <v>0</v>
      </c>
      <c r="Q574" s="310">
        <f>Q100*'Data - P&amp;L'!$E$23</f>
        <v>0</v>
      </c>
      <c r="R574" s="310">
        <f>R100*'Data - P&amp;L'!$E$23</f>
        <v>0</v>
      </c>
      <c r="S574" s="310">
        <f>S100*'Data - P&amp;L'!$E$23</f>
        <v>0</v>
      </c>
      <c r="T574" s="310">
        <f>T100*'Data - P&amp;L'!$E$23</f>
        <v>0</v>
      </c>
      <c r="U574" s="310">
        <f>U100*'Data - P&amp;L'!$E$23</f>
        <v>0</v>
      </c>
      <c r="V574" s="310">
        <f>V100*'Data - P&amp;L'!$E$23</f>
        <v>0</v>
      </c>
      <c r="W574" s="310">
        <f>W100*'Data - P&amp;L'!$E$23</f>
        <v>16.2</v>
      </c>
      <c r="X574" s="310">
        <f>X100*'Data - P&amp;L'!$E$23</f>
        <v>0</v>
      </c>
      <c r="Y574" s="310">
        <f>Y100*'Data - P&amp;L'!$E$23</f>
        <v>0</v>
      </c>
      <c r="Z574" s="310">
        <f>Z100*'Data - P&amp;L'!$E$23</f>
        <v>0</v>
      </c>
      <c r="AA574" s="310">
        <f>AA100*'Data - P&amp;L'!$E$23</f>
        <v>0</v>
      </c>
      <c r="AB574" s="310">
        <f>AB100*'Data - P&amp;L'!$E$23</f>
        <v>0</v>
      </c>
      <c r="AC574" s="310">
        <f>AC100*'Data - P&amp;L'!$E$23</f>
        <v>0</v>
      </c>
      <c r="AD574" s="310">
        <f>AD100*'Data - P&amp;L'!$E$23</f>
        <v>0</v>
      </c>
      <c r="AE574" s="310">
        <f>AE100*'Data - P&amp;L'!$E$23</f>
        <v>0</v>
      </c>
      <c r="AF574" s="310">
        <f>AF100*'Data - P&amp;L'!$E$23</f>
        <v>0</v>
      </c>
      <c r="AG574" s="172">
        <f t="shared" si="140"/>
        <v>16.2</v>
      </c>
      <c r="AH574" s="173"/>
    </row>
    <row r="575">
      <c r="A575" s="305" t="s">
        <v>663</v>
      </c>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c r="AA575" s="311"/>
      <c r="AB575" s="311"/>
      <c r="AC575" s="311"/>
      <c r="AD575" s="311"/>
      <c r="AE575" s="311"/>
      <c r="AF575" s="311"/>
      <c r="AG575" s="309"/>
      <c r="AH575" s="173"/>
    </row>
    <row r="576">
      <c r="A576" s="301" t="s">
        <v>664</v>
      </c>
      <c r="B576" s="310">
        <f>'DTC US&amp;CA - P&amp;L'!B20</f>
        <v>707.8</v>
      </c>
      <c r="C576" s="310">
        <f>'DTC US&amp;CA - P&amp;L'!C20</f>
        <v>497.34</v>
      </c>
      <c r="D576" s="310">
        <f>'DTC US&amp;CA - P&amp;L'!D20</f>
        <v>697.65</v>
      </c>
      <c r="E576" s="310">
        <f>'DTC US&amp;CA - P&amp;L'!E20</f>
        <v>476.16</v>
      </c>
      <c r="F576" s="310">
        <f>'DTC US&amp;CA - P&amp;L'!F20</f>
        <v>519.22</v>
      </c>
      <c r="G576" s="310">
        <f>'DTC US&amp;CA - P&amp;L'!G20</f>
        <v>635.71</v>
      </c>
      <c r="H576" s="310">
        <f>'DTC US&amp;CA - P&amp;L'!H20</f>
        <v>318.27</v>
      </c>
      <c r="I576" s="310">
        <f>'DTC US&amp;CA - P&amp;L'!I20</f>
        <v>431.09</v>
      </c>
      <c r="J576" s="310">
        <f>'DTC US&amp;CA - P&amp;L'!J20</f>
        <v>540.24</v>
      </c>
      <c r="K576" s="310">
        <f>'DTC US&amp;CA - P&amp;L'!K20</f>
        <v>591.25</v>
      </c>
      <c r="L576" s="310">
        <f>'DTC US&amp;CA - P&amp;L'!L20</f>
        <v>448.45</v>
      </c>
      <c r="M576" s="310">
        <f>'DTC US&amp;CA - P&amp;L'!M20</f>
        <v>728.76</v>
      </c>
      <c r="N576" s="310">
        <f>'DTC US&amp;CA - P&amp;L'!N20</f>
        <v>689.27</v>
      </c>
      <c r="O576" s="310">
        <f>'DTC US&amp;CA - P&amp;L'!O20</f>
        <v>617.91</v>
      </c>
      <c r="P576" s="310">
        <f>'DTC US&amp;CA - P&amp;L'!P20</f>
        <v>615.41</v>
      </c>
      <c r="Q576" s="310">
        <f>'DTC US&amp;CA - P&amp;L'!Q20</f>
        <v>597.45</v>
      </c>
      <c r="R576" s="310">
        <f>'DTC US&amp;CA - P&amp;L'!R20</f>
        <v>817.77</v>
      </c>
      <c r="S576" s="310">
        <f>'DTC US&amp;CA - P&amp;L'!S20</f>
        <v>722.35</v>
      </c>
      <c r="T576" s="310">
        <f>'DTC US&amp;CA - P&amp;L'!T20</f>
        <v>713.49</v>
      </c>
      <c r="U576" s="310">
        <f>'DTC US&amp;CA - P&amp;L'!U20</f>
        <v>826.71</v>
      </c>
      <c r="V576" s="310">
        <f>'DTC US&amp;CA - P&amp;L'!V20</f>
        <v>833.65</v>
      </c>
      <c r="W576" s="310">
        <f>'DTC US&amp;CA - P&amp;L'!W20</f>
        <v>1236.14</v>
      </c>
      <c r="X576" s="310">
        <f>'DTC US&amp;CA - P&amp;L'!X20</f>
        <v>966.48</v>
      </c>
      <c r="Y576" s="310">
        <f>'DTC US&amp;CA - P&amp;L'!Y20</f>
        <v>778.49</v>
      </c>
      <c r="Z576" s="310">
        <f>'DTC US&amp;CA - P&amp;L'!Z20</f>
        <v>1078.69</v>
      </c>
      <c r="AA576" s="310">
        <f>'DTC US&amp;CA - P&amp;L'!AA20</f>
        <v>1041.19</v>
      </c>
      <c r="AB576" s="310">
        <f>'DTC US&amp;CA - P&amp;L'!AB20</f>
        <v>969.49</v>
      </c>
      <c r="AC576" s="310">
        <f>'DTC US&amp;CA - P&amp;L'!AC20</f>
        <v>867.46</v>
      </c>
      <c r="AD576" s="310">
        <f>'DTC US&amp;CA - P&amp;L'!AD20</f>
        <v>739.31</v>
      </c>
      <c r="AE576" s="310">
        <f>'DTC US&amp;CA - P&amp;L'!AE20</f>
        <v>1377.52</v>
      </c>
      <c r="AF576" s="310">
        <f>'DTC US&amp;CA - P&amp;L'!AF20</f>
        <v>799.56</v>
      </c>
      <c r="AG576" s="172">
        <f t="shared" ref="AG576:AG577" si="141">SUM(B576:AF576)</f>
        <v>22880.28</v>
      </c>
      <c r="AH576" s="173"/>
    </row>
    <row r="577">
      <c r="A577" s="307" t="s">
        <v>665</v>
      </c>
      <c r="B577" s="312">
        <f>'DTC EU - P&amp;L'!B20*Summary!B143</f>
        <v>80.48838</v>
      </c>
      <c r="C577" s="312">
        <f>'DTC EU - P&amp;L'!C20*Summary!C143</f>
        <v>125.053449</v>
      </c>
      <c r="D577" s="312">
        <f>'DTC EU - P&amp;L'!D20*Summary!D143</f>
        <v>65.713828</v>
      </c>
      <c r="E577" s="312">
        <f>'DTC EU - P&amp;L'!E20*Summary!E143</f>
        <v>66.812696</v>
      </c>
      <c r="F577" s="312">
        <f>'DTC EU - P&amp;L'!F20*Summary!F143</f>
        <v>220.232732</v>
      </c>
      <c r="G577" s="312">
        <f>'DTC EU - P&amp;L'!G20*Summary!G143</f>
        <v>0</v>
      </c>
      <c r="H577" s="312">
        <f>'DTC EU - P&amp;L'!H20*Summary!H143</f>
        <v>78.5301</v>
      </c>
      <c r="I577" s="312">
        <f>'DTC EU - P&amp;L'!I20*Summary!I143</f>
        <v>206.26528</v>
      </c>
      <c r="J577" s="312">
        <f>'DTC EU - P&amp;L'!J20*Summary!J143</f>
        <v>237.22128</v>
      </c>
      <c r="K577" s="312">
        <f>'DTC EU - P&amp;L'!K20*Summary!K143</f>
        <v>9.877</v>
      </c>
      <c r="L577" s="312">
        <f>'DTC EU - P&amp;L'!L20*Summary!L143</f>
        <v>88.854166</v>
      </c>
      <c r="M577" s="312">
        <f>'DTC EU - P&amp;L'!M20*Summary!M143</f>
        <v>97.352382</v>
      </c>
      <c r="N577" s="312">
        <f>'DTC EU - P&amp;L'!N20*Summary!N143</f>
        <v>119.49744</v>
      </c>
      <c r="O577" s="312">
        <f>'DTC EU - P&amp;L'!O20*Summary!O143</f>
        <v>170.489055</v>
      </c>
      <c r="P577" s="312">
        <f>'DTC EU - P&amp;L'!P20*Summary!P143</f>
        <v>74.587388</v>
      </c>
      <c r="Q577" s="312">
        <f>'DTC EU - P&amp;L'!Q20*Summary!Q143</f>
        <v>117.382715</v>
      </c>
      <c r="R577" s="312">
        <f>'DTC EU - P&amp;L'!R20*Summary!R143</f>
        <v>32.28654</v>
      </c>
      <c r="S577" s="312">
        <f>'DTC EU - P&amp;L'!S20*Summary!S143</f>
        <v>245.787845</v>
      </c>
      <c r="T577" s="312">
        <f>'DTC EU - P&amp;L'!T20*Summary!T143</f>
        <v>170.81568</v>
      </c>
      <c r="U577" s="312">
        <f>'DTC EU - P&amp;L'!U20*Summary!U143</f>
        <v>60.187836</v>
      </c>
      <c r="V577" s="312">
        <f>'DTC EU - P&amp;L'!V20*Summary!V143</f>
        <v>95.3172</v>
      </c>
      <c r="W577" s="312">
        <f>'DTC EU - P&amp;L'!W20*Summary!W143</f>
        <v>361.222365</v>
      </c>
      <c r="X577" s="312">
        <f>'DTC EU - P&amp;L'!X20*Summary!X143</f>
        <v>258.070634</v>
      </c>
      <c r="Y577" s="312">
        <f>'DTC EU - P&amp;L'!Y20*Summary!Y143</f>
        <v>0</v>
      </c>
      <c r="Z577" s="312">
        <f>'DTC EU - P&amp;L'!Z20*Summary!Z143</f>
        <v>177.51375</v>
      </c>
      <c r="AA577" s="312">
        <f>'DTC EU - P&amp;L'!AA20*Summary!AA143</f>
        <v>150.38883</v>
      </c>
      <c r="AB577" s="312">
        <f>'DTC EU - P&amp;L'!AB20*Summary!AB143</f>
        <v>272.28387</v>
      </c>
      <c r="AC577" s="312">
        <f>'DTC EU - P&amp;L'!AC20*Summary!AC143</f>
        <v>172.427208</v>
      </c>
      <c r="AD577" s="312">
        <f>'DTC EU - P&amp;L'!AD20*Summary!AD143</f>
        <v>11.102157</v>
      </c>
      <c r="AE577" s="312">
        <f>'DTC EU - P&amp;L'!AE20*Summary!AE143</f>
        <v>0</v>
      </c>
      <c r="AF577" s="312">
        <f>'DTC EU - P&amp;L'!AF20*Summary!AF143</f>
        <v>158.876616</v>
      </c>
      <c r="AG577" s="309">
        <f t="shared" si="141"/>
        <v>3924.638422</v>
      </c>
      <c r="AH577" s="173"/>
    </row>
    <row r="578">
      <c r="A578" s="234"/>
      <c r="B578" s="313"/>
      <c r="C578" s="313"/>
      <c r="D578" s="313"/>
      <c r="E578" s="313"/>
      <c r="F578" s="313"/>
      <c r="G578" s="313"/>
      <c r="H578" s="313"/>
      <c r="I578" s="313"/>
      <c r="J578" s="313"/>
      <c r="K578" s="313"/>
      <c r="L578" s="313"/>
      <c r="M578" s="313"/>
      <c r="N578" s="313"/>
      <c r="O578" s="313"/>
      <c r="P578" s="313"/>
      <c r="Q578" s="313"/>
      <c r="R578" s="313"/>
      <c r="S578" s="313"/>
      <c r="T578" s="313"/>
      <c r="U578" s="313"/>
      <c r="V578" s="313"/>
      <c r="W578" s="313"/>
      <c r="X578" s="313"/>
      <c r="Y578" s="313"/>
      <c r="Z578" s="313"/>
      <c r="AA578" s="313"/>
      <c r="AB578" s="313"/>
      <c r="AC578" s="313"/>
      <c r="AD578" s="313"/>
      <c r="AE578" s="313"/>
      <c r="AF578" s="313"/>
      <c r="AG578" s="172"/>
      <c r="AH578" s="173"/>
    </row>
    <row r="579">
      <c r="A579" s="279" t="s">
        <v>666</v>
      </c>
      <c r="B579" s="314">
        <f t="shared" ref="B579:AF579" si="142">SUM(B553:B577)</f>
        <v>8572.161298</v>
      </c>
      <c r="C579" s="314">
        <f t="shared" si="142"/>
        <v>7423.96511</v>
      </c>
      <c r="D579" s="314">
        <f t="shared" si="142"/>
        <v>7828.178727</v>
      </c>
      <c r="E579" s="314">
        <f t="shared" si="142"/>
        <v>5671.555939</v>
      </c>
      <c r="F579" s="314">
        <f t="shared" si="142"/>
        <v>7902.709709</v>
      </c>
      <c r="G579" s="314">
        <f t="shared" si="142"/>
        <v>8486.283196</v>
      </c>
      <c r="H579" s="314">
        <f t="shared" si="142"/>
        <v>5790.023957</v>
      </c>
      <c r="I579" s="314">
        <f t="shared" si="142"/>
        <v>4787.48866</v>
      </c>
      <c r="J579" s="314">
        <f t="shared" si="142"/>
        <v>6307.614877</v>
      </c>
      <c r="K579" s="314">
        <f t="shared" si="142"/>
        <v>6629.457138</v>
      </c>
      <c r="L579" s="314">
        <f t="shared" si="142"/>
        <v>5230.024042</v>
      </c>
      <c r="M579" s="314">
        <f t="shared" si="142"/>
        <v>10002.50515</v>
      </c>
      <c r="N579" s="314">
        <f t="shared" si="142"/>
        <v>8457.522439</v>
      </c>
      <c r="O579" s="314">
        <f t="shared" si="142"/>
        <v>7971.709124</v>
      </c>
      <c r="P579" s="314">
        <f t="shared" si="142"/>
        <v>7424.301389</v>
      </c>
      <c r="Q579" s="314">
        <f t="shared" si="142"/>
        <v>6950.892729</v>
      </c>
      <c r="R579" s="314">
        <f t="shared" si="142"/>
        <v>9186.393597</v>
      </c>
      <c r="S579" s="314">
        <f t="shared" si="142"/>
        <v>9938.010236</v>
      </c>
      <c r="T579" s="314">
        <f t="shared" si="142"/>
        <v>11251.43994</v>
      </c>
      <c r="U579" s="314">
        <f t="shared" si="142"/>
        <v>8895.810948</v>
      </c>
      <c r="V579" s="314">
        <f t="shared" si="142"/>
        <v>9251.209791</v>
      </c>
      <c r="W579" s="314">
        <f t="shared" si="142"/>
        <v>15324.53518</v>
      </c>
      <c r="X579" s="314">
        <f t="shared" si="142"/>
        <v>14331.69105</v>
      </c>
      <c r="Y579" s="314">
        <f t="shared" si="142"/>
        <v>13802.82299</v>
      </c>
      <c r="Z579" s="314">
        <f t="shared" si="142"/>
        <v>18909.58677</v>
      </c>
      <c r="AA579" s="314">
        <f t="shared" si="142"/>
        <v>17730.36146</v>
      </c>
      <c r="AB579" s="314">
        <f t="shared" si="142"/>
        <v>15801.41373</v>
      </c>
      <c r="AC579" s="314">
        <f t="shared" si="142"/>
        <v>17345.92094</v>
      </c>
      <c r="AD579" s="314">
        <f t="shared" si="142"/>
        <v>11393.87426</v>
      </c>
      <c r="AE579" s="314">
        <f t="shared" si="142"/>
        <v>11487.40341</v>
      </c>
      <c r="AF579" s="314">
        <f t="shared" si="142"/>
        <v>15029.45061</v>
      </c>
      <c r="AG579" s="172">
        <f>SUM(B579:AF579)</f>
        <v>315116.3184</v>
      </c>
      <c r="AH579" s="173"/>
    </row>
    <row r="580">
      <c r="A580" s="160"/>
      <c r="AG580" s="315"/>
      <c r="AH580" s="316"/>
    </row>
    <row r="581">
      <c r="A581" s="160"/>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c r="AD581" s="74"/>
      <c r="AE581" s="74"/>
      <c r="AF581" s="74"/>
      <c r="AG581" s="315"/>
      <c r="AH581" s="316"/>
    </row>
    <row r="582">
      <c r="A582" s="234"/>
      <c r="B582" s="313"/>
      <c r="C582" s="313"/>
      <c r="D582" s="313"/>
      <c r="E582" s="313"/>
      <c r="F582" s="313"/>
      <c r="G582" s="313"/>
      <c r="H582" s="313"/>
      <c r="I582" s="313"/>
      <c r="J582" s="313"/>
      <c r="K582" s="313"/>
      <c r="L582" s="313"/>
      <c r="M582" s="313"/>
      <c r="N582" s="313"/>
      <c r="O582" s="313"/>
      <c r="P582" s="313"/>
      <c r="Q582" s="313"/>
      <c r="R582" s="313"/>
      <c r="S582" s="313"/>
      <c r="T582" s="313"/>
      <c r="U582" s="313"/>
      <c r="V582" s="313"/>
      <c r="W582" s="313"/>
      <c r="X582" s="313"/>
      <c r="Y582" s="313"/>
      <c r="Z582" s="313"/>
      <c r="AA582" s="313"/>
      <c r="AB582" s="313"/>
      <c r="AC582" s="313"/>
      <c r="AD582" s="313"/>
      <c r="AE582" s="313"/>
      <c r="AF582" s="313"/>
      <c r="AG582" s="172"/>
      <c r="AH582" s="173"/>
    </row>
    <row r="583">
      <c r="A583" s="317" t="s">
        <v>667</v>
      </c>
      <c r="B583" s="318">
        <f t="shared" ref="B583:AF583" si="143">B585/B66</f>
        <v>165.3165102</v>
      </c>
      <c r="C583" s="318">
        <f t="shared" si="143"/>
        <v>157.8236228</v>
      </c>
      <c r="D583" s="318">
        <f t="shared" si="143"/>
        <v>198.2407591</v>
      </c>
      <c r="E583" s="318">
        <f t="shared" si="143"/>
        <v>159.3100494</v>
      </c>
      <c r="F583" s="318">
        <f t="shared" si="143"/>
        <v>99.48127706</v>
      </c>
      <c r="G583" s="318">
        <f t="shared" si="143"/>
        <v>50.36638278</v>
      </c>
      <c r="H583" s="318">
        <f t="shared" si="143"/>
        <v>95.00536957</v>
      </c>
      <c r="I583" s="318">
        <f t="shared" si="143"/>
        <v>223.6400988</v>
      </c>
      <c r="J583" s="318">
        <f t="shared" si="143"/>
        <v>244.3723837</v>
      </c>
      <c r="K583" s="318">
        <f t="shared" si="143"/>
        <v>152.4860454</v>
      </c>
      <c r="L583" s="318">
        <f t="shared" si="143"/>
        <v>219.6349569</v>
      </c>
      <c r="M583" s="318">
        <f t="shared" si="143"/>
        <v>121.696685</v>
      </c>
      <c r="N583" s="318">
        <f t="shared" si="143"/>
        <v>120.3039486</v>
      </c>
      <c r="O583" s="318">
        <f t="shared" si="143"/>
        <v>151.3629421</v>
      </c>
      <c r="P583" s="318">
        <f t="shared" si="143"/>
        <v>135.590648</v>
      </c>
      <c r="Q583" s="318">
        <f t="shared" si="143"/>
        <v>199.5481081</v>
      </c>
      <c r="R583" s="318">
        <f t="shared" si="143"/>
        <v>173.2093232</v>
      </c>
      <c r="S583" s="318">
        <f t="shared" si="143"/>
        <v>150.2002082</v>
      </c>
      <c r="T583" s="318">
        <f t="shared" si="143"/>
        <v>96.09694264</v>
      </c>
      <c r="U583" s="318">
        <f t="shared" si="143"/>
        <v>150.43535</v>
      </c>
      <c r="V583" s="318">
        <f t="shared" si="143"/>
        <v>119.887819</v>
      </c>
      <c r="W583" s="318">
        <f t="shared" si="143"/>
        <v>159.4472652</v>
      </c>
      <c r="X583" s="318">
        <f t="shared" si="143"/>
        <v>67.7048822</v>
      </c>
      <c r="Y583" s="318">
        <f t="shared" si="143"/>
        <v>3.815074283</v>
      </c>
      <c r="Z583" s="318">
        <f t="shared" si="143"/>
        <v>-8.422170226</v>
      </c>
      <c r="AA583" s="318">
        <f t="shared" si="143"/>
        <v>19.672792</v>
      </c>
      <c r="AB583" s="318">
        <f t="shared" si="143"/>
        <v>48.39517932</v>
      </c>
      <c r="AC583" s="318">
        <f t="shared" si="143"/>
        <v>-8.206049862</v>
      </c>
      <c r="AD583" s="318">
        <f t="shared" si="143"/>
        <v>35.27634495</v>
      </c>
      <c r="AE583" s="318">
        <f t="shared" si="143"/>
        <v>907.8406381</v>
      </c>
      <c r="AF583" s="318">
        <f t="shared" si="143"/>
        <v>-10.30559469</v>
      </c>
      <c r="AG583" s="319"/>
      <c r="AH583" s="173"/>
    </row>
    <row r="584">
      <c r="A584" s="320">
        <f>SUM(B55:AF55)</f>
        <v>423370.6682</v>
      </c>
      <c r="B584" s="313"/>
      <c r="C584" s="313"/>
      <c r="D584" s="313"/>
      <c r="E584" s="313"/>
      <c r="F584" s="313"/>
      <c r="G584" s="313"/>
      <c r="H584" s="313"/>
      <c r="I584" s="313"/>
      <c r="J584" s="313"/>
      <c r="K584" s="313"/>
      <c r="L584" s="313"/>
      <c r="M584" s="313"/>
      <c r="N584" s="313"/>
      <c r="O584" s="313"/>
      <c r="P584" s="313"/>
      <c r="Q584" s="313"/>
      <c r="R584" s="313"/>
      <c r="S584" s="313"/>
      <c r="T584" s="313"/>
      <c r="U584" s="313"/>
      <c r="V584" s="313"/>
      <c r="W584" s="313"/>
      <c r="X584" s="313"/>
      <c r="Y584" s="313"/>
      <c r="Z584" s="313"/>
      <c r="AA584" s="313"/>
      <c r="AB584" s="313"/>
      <c r="AC584" s="313"/>
      <c r="AD584" s="313"/>
      <c r="AE584" s="313"/>
      <c r="AF584" s="313"/>
      <c r="AG584" s="172"/>
      <c r="AH584" s="173"/>
    </row>
    <row r="585">
      <c r="A585" s="321" t="s">
        <v>668</v>
      </c>
      <c r="B585" s="313">
        <f t="shared" ref="B585:AF585" si="144">B55-B579</f>
        <v>3967.596244</v>
      </c>
      <c r="C585" s="313">
        <f t="shared" si="144"/>
        <v>2525.177965</v>
      </c>
      <c r="D585" s="313">
        <f t="shared" si="144"/>
        <v>4956.018978</v>
      </c>
      <c r="E585" s="313">
        <f t="shared" si="144"/>
        <v>2230.340691</v>
      </c>
      <c r="F585" s="313">
        <f t="shared" si="144"/>
        <v>2387.550649</v>
      </c>
      <c r="G585" s="313">
        <f t="shared" si="144"/>
        <v>1158.426804</v>
      </c>
      <c r="H585" s="313">
        <f t="shared" si="144"/>
        <v>1425.080543</v>
      </c>
      <c r="I585" s="313">
        <f t="shared" si="144"/>
        <v>3801.88168</v>
      </c>
      <c r="J585" s="313">
        <f t="shared" si="144"/>
        <v>5131.820058</v>
      </c>
      <c r="K585" s="313">
        <f t="shared" si="144"/>
        <v>2897.234862</v>
      </c>
      <c r="L585" s="313">
        <f t="shared" si="144"/>
        <v>3294.524353</v>
      </c>
      <c r="M585" s="313">
        <f t="shared" si="144"/>
        <v>3285.810494</v>
      </c>
      <c r="N585" s="313">
        <f t="shared" si="144"/>
        <v>2526.382921</v>
      </c>
      <c r="O585" s="313">
        <f t="shared" si="144"/>
        <v>3329.984726</v>
      </c>
      <c r="P585" s="313">
        <f t="shared" si="144"/>
        <v>2711.812961</v>
      </c>
      <c r="Q585" s="313">
        <f t="shared" si="144"/>
        <v>4190.510271</v>
      </c>
      <c r="R585" s="313">
        <f t="shared" si="144"/>
        <v>4503.442403</v>
      </c>
      <c r="S585" s="313">
        <f t="shared" si="144"/>
        <v>4205.605829</v>
      </c>
      <c r="T585" s="313">
        <f t="shared" si="144"/>
        <v>3459.489935</v>
      </c>
      <c r="U585" s="313">
        <f t="shared" si="144"/>
        <v>5265.237252</v>
      </c>
      <c r="V585" s="313">
        <f t="shared" si="144"/>
        <v>3836.410209</v>
      </c>
      <c r="W585" s="313">
        <f t="shared" si="144"/>
        <v>8291.257791</v>
      </c>
      <c r="X585" s="313">
        <f t="shared" si="144"/>
        <v>2234.261112</v>
      </c>
      <c r="Y585" s="313">
        <f t="shared" si="144"/>
        <v>103.0070057</v>
      </c>
      <c r="Z585" s="313">
        <f t="shared" si="144"/>
        <v>-353.7311495</v>
      </c>
      <c r="AA585" s="313">
        <f t="shared" si="144"/>
        <v>708.2205119</v>
      </c>
      <c r="AB585" s="313">
        <f t="shared" si="144"/>
        <v>2080.992711</v>
      </c>
      <c r="AC585" s="313">
        <f t="shared" si="144"/>
        <v>-352.8601441</v>
      </c>
      <c r="AD585" s="313">
        <f t="shared" si="144"/>
        <v>1199.395728</v>
      </c>
      <c r="AE585" s="313">
        <f t="shared" si="144"/>
        <v>23603.85659</v>
      </c>
      <c r="AF585" s="313">
        <f t="shared" si="144"/>
        <v>-350.3902196</v>
      </c>
      <c r="AG585" s="172">
        <f>SUM(B585:AF585)</f>
        <v>108254.3498</v>
      </c>
      <c r="AH585" s="173"/>
    </row>
    <row r="586">
      <c r="A586" s="320">
        <f>SUM(B585:AF585)</f>
        <v>108254.3498</v>
      </c>
      <c r="B586" s="322"/>
      <c r="C586" s="322"/>
      <c r="D586" s="322"/>
      <c r="E586" s="322"/>
      <c r="F586" s="322"/>
      <c r="G586" s="322"/>
      <c r="H586" s="322"/>
      <c r="I586" s="322"/>
      <c r="J586" s="322"/>
      <c r="K586" s="322"/>
      <c r="L586" s="322"/>
      <c r="M586" s="322"/>
      <c r="N586" s="322"/>
      <c r="O586" s="322"/>
      <c r="P586" s="322"/>
      <c r="Q586" s="322"/>
      <c r="R586" s="322"/>
      <c r="S586" s="322"/>
      <c r="T586" s="322"/>
      <c r="U586" s="322"/>
      <c r="V586" s="322"/>
      <c r="W586" s="322"/>
      <c r="X586" s="322"/>
      <c r="Y586" s="322"/>
      <c r="Z586" s="322"/>
      <c r="AA586" s="322"/>
      <c r="AB586" s="322"/>
      <c r="AC586" s="322"/>
      <c r="AD586" s="322"/>
      <c r="AE586" s="322"/>
      <c r="AF586" s="322"/>
      <c r="AG586" s="172"/>
      <c r="AH586" s="173"/>
    </row>
    <row r="587">
      <c r="A587" s="321" t="s">
        <v>669</v>
      </c>
      <c r="B587" s="322">
        <f t="shared" ref="B587:AF587" si="145">B585/B55</f>
        <v>0.3164013523</v>
      </c>
      <c r="C587" s="322">
        <f t="shared" si="145"/>
        <v>0.2538085889</v>
      </c>
      <c r="D587" s="322">
        <f t="shared" si="145"/>
        <v>0.3876675793</v>
      </c>
      <c r="E587" s="322">
        <f t="shared" si="145"/>
        <v>0.282253843</v>
      </c>
      <c r="F587" s="322">
        <f t="shared" si="145"/>
        <v>0.2320204316</v>
      </c>
      <c r="G587" s="322">
        <f t="shared" si="145"/>
        <v>0.1201100711</v>
      </c>
      <c r="H587" s="322">
        <f t="shared" si="145"/>
        <v>0.1975135001</v>
      </c>
      <c r="I587" s="322">
        <f t="shared" si="145"/>
        <v>0.4426263544</v>
      </c>
      <c r="J587" s="322">
        <f t="shared" si="145"/>
        <v>0.4486078279</v>
      </c>
      <c r="K587" s="322">
        <f t="shared" si="145"/>
        <v>0.3041176163</v>
      </c>
      <c r="L587" s="322">
        <f t="shared" si="145"/>
        <v>0.3864749428</v>
      </c>
      <c r="M587" s="322">
        <f t="shared" si="145"/>
        <v>0.2472706535</v>
      </c>
      <c r="N587" s="322">
        <f t="shared" si="145"/>
        <v>0.2300077102</v>
      </c>
      <c r="O587" s="322">
        <f t="shared" si="145"/>
        <v>0.2946447471</v>
      </c>
      <c r="P587" s="322">
        <f t="shared" si="145"/>
        <v>0.2675396969</v>
      </c>
      <c r="Q587" s="322">
        <f t="shared" si="145"/>
        <v>0.3761205183</v>
      </c>
      <c r="R587" s="322">
        <f t="shared" si="145"/>
        <v>0.3289624801</v>
      </c>
      <c r="S587" s="322">
        <f t="shared" si="145"/>
        <v>0.2973501126</v>
      </c>
      <c r="T587" s="322">
        <f t="shared" si="145"/>
        <v>0.2351645997</v>
      </c>
      <c r="U587" s="322">
        <f t="shared" si="145"/>
        <v>0.3718112655</v>
      </c>
      <c r="V587" s="322">
        <f t="shared" si="145"/>
        <v>0.2931327628</v>
      </c>
      <c r="W587" s="322">
        <f t="shared" si="145"/>
        <v>0.3510895357</v>
      </c>
      <c r="X587" s="322">
        <f t="shared" si="145"/>
        <v>0.1348706727</v>
      </c>
      <c r="Y587" s="322">
        <f t="shared" si="145"/>
        <v>0.007407469072</v>
      </c>
      <c r="Z587" s="322">
        <f t="shared" si="145"/>
        <v>-0.01906304709</v>
      </c>
      <c r="AA587" s="322">
        <f t="shared" si="145"/>
        <v>0.03840970597</v>
      </c>
      <c r="AB587" s="322">
        <f t="shared" si="145"/>
        <v>0.1163709547</v>
      </c>
      <c r="AC587" s="322">
        <f t="shared" si="145"/>
        <v>-0.02076495507</v>
      </c>
      <c r="AD587" s="322">
        <f t="shared" si="145"/>
        <v>0.09524100802</v>
      </c>
      <c r="AE587" s="322">
        <f t="shared" si="145"/>
        <v>0.6726420365</v>
      </c>
      <c r="AF587" s="322">
        <f t="shared" si="145"/>
        <v>-0.0238700714</v>
      </c>
      <c r="AG587" s="172"/>
      <c r="AH587" s="173"/>
    </row>
    <row r="588">
      <c r="A588" s="323">
        <f>A586/A584</f>
        <v>0.2556963859</v>
      </c>
      <c r="B588" s="313"/>
      <c r="C588" s="313"/>
      <c r="D588" s="313"/>
      <c r="E588" s="313"/>
      <c r="F588" s="313"/>
      <c r="G588" s="313"/>
      <c r="H588" s="313"/>
      <c r="I588" s="313"/>
      <c r="J588" s="313"/>
      <c r="K588" s="313"/>
      <c r="L588" s="313"/>
      <c r="M588" s="313"/>
      <c r="N588" s="313"/>
      <c r="O588" s="313"/>
      <c r="P588" s="313"/>
      <c r="Q588" s="313"/>
      <c r="R588" s="313"/>
      <c r="S588" s="313"/>
      <c r="T588" s="313"/>
      <c r="U588" s="313"/>
      <c r="V588" s="313"/>
      <c r="W588" s="313"/>
      <c r="X588" s="313"/>
      <c r="Y588" s="313"/>
      <c r="Z588" s="313"/>
      <c r="AA588" s="313"/>
      <c r="AB588" s="313"/>
      <c r="AC588" s="313"/>
      <c r="AD588" s="313"/>
      <c r="AE588" s="313"/>
      <c r="AF588" s="313"/>
      <c r="AG588" s="172"/>
      <c r="AH588" s="173"/>
    </row>
    <row r="589">
      <c r="A589" s="324" t="s">
        <v>670</v>
      </c>
      <c r="B589" s="325">
        <f>Summary!B177</f>
        <v>3.200526168</v>
      </c>
      <c r="C589" s="325">
        <f>Summary!C177</f>
        <v>2.909871918</v>
      </c>
      <c r="D589" s="325">
        <f>Summary!D177</f>
        <v>4.687646974</v>
      </c>
      <c r="E589" s="325">
        <f>Summary!E177</f>
        <v>3.153530759</v>
      </c>
      <c r="F589" s="325">
        <f>Summary!F177</f>
        <v>3.009763308</v>
      </c>
      <c r="G589" s="325">
        <f>Summary!G177</f>
        <v>2.426903837</v>
      </c>
      <c r="H589" s="325">
        <f>Summary!H177</f>
        <v>2.522957885</v>
      </c>
      <c r="I589" s="325">
        <f>Summary!I177</f>
        <v>7.396531677</v>
      </c>
      <c r="J589" s="325">
        <f>Summary!J177</f>
        <v>7.752605746</v>
      </c>
      <c r="K589" s="325">
        <f>Summary!K177</f>
        <v>3.880273383</v>
      </c>
      <c r="L589" s="325">
        <f>Summary!L177</f>
        <v>4.969654872</v>
      </c>
      <c r="M589" s="325">
        <f>Summary!M177</f>
        <v>2.995562589</v>
      </c>
      <c r="N589" s="325">
        <f>Summary!N177</f>
        <v>3.013293105</v>
      </c>
      <c r="O589" s="325">
        <f>Summary!O177</f>
        <v>3.524004493</v>
      </c>
      <c r="P589" s="325">
        <f>Summary!P177</f>
        <v>2.997883626</v>
      </c>
      <c r="Q589" s="325">
        <f>Summary!Q177</f>
        <v>4.698852848</v>
      </c>
      <c r="R589" s="325">
        <f>Summary!R177</f>
        <v>3.694792951</v>
      </c>
      <c r="S589" s="325">
        <f>Summary!S177</f>
        <v>3.520133817</v>
      </c>
      <c r="T589" s="325">
        <f>Summary!T177</f>
        <v>3.182537578</v>
      </c>
      <c r="U589" s="325">
        <f>Summary!U177</f>
        <v>6.135157657</v>
      </c>
      <c r="V589" s="325">
        <f>Summary!V177</f>
        <v>4.060972204</v>
      </c>
      <c r="W589" s="325">
        <f>Summary!W177</f>
        <v>5.022029621</v>
      </c>
      <c r="X589" s="325">
        <f>Summary!X177</f>
        <v>2.391197343</v>
      </c>
      <c r="Y589" s="325">
        <f>Summary!Y177</f>
        <v>1.7351402</v>
      </c>
      <c r="Z589" s="325">
        <f>Summary!Z177</f>
        <v>1.746619229</v>
      </c>
      <c r="AA589" s="325">
        <f>Summary!AA177</f>
        <v>1.837355795</v>
      </c>
      <c r="AB589" s="325">
        <f>Summary!AB177</f>
        <v>2.247606451</v>
      </c>
      <c r="AC589" s="325">
        <f>Summary!AC177</f>
        <v>1.724823113</v>
      </c>
      <c r="AD589" s="325">
        <f>Summary!AD177</f>
        <v>2.290526701</v>
      </c>
      <c r="AE589" s="325">
        <f>Summary!AE177</f>
        <v>6.602381212</v>
      </c>
      <c r="AF589" s="325">
        <f>Summary!AF177</f>
        <v>1.721936433</v>
      </c>
      <c r="AG589" s="326"/>
      <c r="AH589" s="173"/>
    </row>
    <row r="590">
      <c r="A590" s="234"/>
      <c r="B590" s="313"/>
      <c r="C590" s="313"/>
      <c r="D590" s="313"/>
      <c r="E590" s="313"/>
      <c r="F590" s="313"/>
      <c r="G590" s="313"/>
      <c r="H590" s="313"/>
      <c r="I590" s="313"/>
      <c r="J590" s="313"/>
      <c r="K590" s="313"/>
      <c r="L590" s="313"/>
      <c r="M590" s="313"/>
      <c r="N590" s="313"/>
      <c r="O590" s="313"/>
      <c r="P590" s="313"/>
      <c r="Q590" s="313"/>
      <c r="R590" s="313"/>
      <c r="S590" s="313"/>
      <c r="T590" s="313"/>
      <c r="U590" s="313"/>
      <c r="V590" s="313"/>
      <c r="W590" s="313"/>
      <c r="X590" s="313"/>
      <c r="Y590" s="313"/>
      <c r="Z590" s="313"/>
      <c r="AA590" s="313"/>
      <c r="AB590" s="313"/>
      <c r="AC590" s="313"/>
      <c r="AD590" s="313"/>
      <c r="AE590" s="313"/>
      <c r="AF590" s="313"/>
      <c r="AG590" s="172"/>
      <c r="AH590" s="173"/>
    </row>
    <row r="591">
      <c r="A591" s="234"/>
      <c r="B591" s="313"/>
      <c r="C591" s="313"/>
      <c r="D591" s="313"/>
      <c r="E591" s="313"/>
      <c r="F591" s="313"/>
      <c r="G591" s="313"/>
      <c r="H591" s="313"/>
      <c r="I591" s="313"/>
      <c r="J591" s="313"/>
      <c r="K591" s="313"/>
      <c r="L591" s="313"/>
      <c r="M591" s="313"/>
      <c r="N591" s="313"/>
      <c r="O591" s="313"/>
      <c r="P591" s="313"/>
      <c r="Q591" s="313"/>
      <c r="R591" s="313"/>
      <c r="S591" s="313"/>
      <c r="T591" s="313"/>
      <c r="U591" s="313"/>
      <c r="V591" s="313"/>
      <c r="W591" s="313"/>
      <c r="X591" s="313"/>
      <c r="Y591" s="313"/>
      <c r="Z591" s="313"/>
      <c r="AA591" s="313"/>
      <c r="AB591" s="313"/>
      <c r="AC591" s="313"/>
      <c r="AD591" s="313"/>
      <c r="AE591" s="313"/>
      <c r="AF591" s="313"/>
      <c r="AG591" s="172"/>
      <c r="AH591" s="173"/>
    </row>
    <row r="592">
      <c r="A592" s="298" t="s">
        <v>671</v>
      </c>
      <c r="B592" s="312" t="str">
        <f t="shared" ref="B592:AF592" si="146">iferror(#REF!+#REF!+#REF!+#REF!+#REF!,"")</f>
        <v/>
      </c>
      <c r="C592" s="312" t="str">
        <f t="shared" si="146"/>
        <v/>
      </c>
      <c r="D592" s="312" t="str">
        <f t="shared" si="146"/>
        <v/>
      </c>
      <c r="E592" s="312" t="str">
        <f t="shared" si="146"/>
        <v/>
      </c>
      <c r="F592" s="312" t="str">
        <f t="shared" si="146"/>
        <v/>
      </c>
      <c r="G592" s="312" t="str">
        <f t="shared" si="146"/>
        <v/>
      </c>
      <c r="H592" s="312" t="str">
        <f t="shared" si="146"/>
        <v/>
      </c>
      <c r="I592" s="312" t="str">
        <f t="shared" si="146"/>
        <v/>
      </c>
      <c r="J592" s="312" t="str">
        <f t="shared" si="146"/>
        <v/>
      </c>
      <c r="K592" s="312" t="str">
        <f t="shared" si="146"/>
        <v/>
      </c>
      <c r="L592" s="312" t="str">
        <f t="shared" si="146"/>
        <v/>
      </c>
      <c r="M592" s="312" t="str">
        <f t="shared" si="146"/>
        <v/>
      </c>
      <c r="N592" s="312" t="str">
        <f t="shared" si="146"/>
        <v/>
      </c>
      <c r="O592" s="312" t="str">
        <f t="shared" si="146"/>
        <v/>
      </c>
      <c r="P592" s="312" t="str">
        <f t="shared" si="146"/>
        <v/>
      </c>
      <c r="Q592" s="312" t="str">
        <f t="shared" si="146"/>
        <v/>
      </c>
      <c r="R592" s="312" t="str">
        <f t="shared" si="146"/>
        <v/>
      </c>
      <c r="S592" s="312" t="str">
        <f t="shared" si="146"/>
        <v/>
      </c>
      <c r="T592" s="312" t="str">
        <f t="shared" si="146"/>
        <v/>
      </c>
      <c r="U592" s="312" t="str">
        <f t="shared" si="146"/>
        <v/>
      </c>
      <c r="V592" s="312" t="str">
        <f t="shared" si="146"/>
        <v/>
      </c>
      <c r="W592" s="312" t="str">
        <f t="shared" si="146"/>
        <v/>
      </c>
      <c r="X592" s="312" t="str">
        <f t="shared" si="146"/>
        <v/>
      </c>
      <c r="Y592" s="312" t="str">
        <f t="shared" si="146"/>
        <v/>
      </c>
      <c r="Z592" s="312" t="str">
        <f t="shared" si="146"/>
        <v/>
      </c>
      <c r="AA592" s="312" t="str">
        <f t="shared" si="146"/>
        <v/>
      </c>
      <c r="AB592" s="312" t="str">
        <f t="shared" si="146"/>
        <v/>
      </c>
      <c r="AC592" s="312" t="str">
        <f t="shared" si="146"/>
        <v/>
      </c>
      <c r="AD592" s="312" t="str">
        <f t="shared" si="146"/>
        <v/>
      </c>
      <c r="AE592" s="312" t="str">
        <f t="shared" si="146"/>
        <v/>
      </c>
      <c r="AF592" s="312" t="str">
        <f t="shared" si="146"/>
        <v/>
      </c>
      <c r="AG592" s="172">
        <f t="shared" ref="AG592:AG641" si="148">SUM(B592:AF592)</f>
        <v>0</v>
      </c>
      <c r="AH592" s="173"/>
    </row>
    <row r="593">
      <c r="A593" s="301" t="s">
        <v>672</v>
      </c>
      <c r="B593" s="327">
        <f t="shared" ref="B593:AF593" si="147">SUM(B594:B608)-B609</f>
        <v>-2185.56</v>
      </c>
      <c r="C593" s="327">
        <f t="shared" si="147"/>
        <v>-350.96</v>
      </c>
      <c r="D593" s="327">
        <f t="shared" si="147"/>
        <v>-530.49</v>
      </c>
      <c r="E593" s="327">
        <f t="shared" si="147"/>
        <v>-164.8</v>
      </c>
      <c r="F593" s="327">
        <f t="shared" si="147"/>
        <v>0</v>
      </c>
      <c r="G593" s="327">
        <f t="shared" si="147"/>
        <v>-838.59</v>
      </c>
      <c r="H593" s="327">
        <f t="shared" si="147"/>
        <v>-1021.68</v>
      </c>
      <c r="I593" s="327">
        <f t="shared" si="147"/>
        <v>-726.26</v>
      </c>
      <c r="J593" s="327">
        <f t="shared" si="147"/>
        <v>-1922.23</v>
      </c>
      <c r="K593" s="327">
        <f t="shared" si="147"/>
        <v>-297.16</v>
      </c>
      <c r="L593" s="327">
        <f t="shared" si="147"/>
        <v>-1281.92</v>
      </c>
      <c r="M593" s="327">
        <f t="shared" si="147"/>
        <v>-52.4</v>
      </c>
      <c r="N593" s="327">
        <f t="shared" si="147"/>
        <v>-859.38</v>
      </c>
      <c r="O593" s="327">
        <f t="shared" si="147"/>
        <v>-908.66</v>
      </c>
      <c r="P593" s="327">
        <f t="shared" si="147"/>
        <v>-257.54</v>
      </c>
      <c r="Q593" s="327">
        <f t="shared" si="147"/>
        <v>-355.51</v>
      </c>
      <c r="R593" s="327">
        <f t="shared" si="147"/>
        <v>-264.2</v>
      </c>
      <c r="S593" s="327">
        <f t="shared" si="147"/>
        <v>-828.65</v>
      </c>
      <c r="T593" s="327">
        <f t="shared" si="147"/>
        <v>-344.9</v>
      </c>
      <c r="U593" s="327">
        <f t="shared" si="147"/>
        <v>-1425.51</v>
      </c>
      <c r="V593" s="327">
        <f t="shared" si="147"/>
        <v>-437.29</v>
      </c>
      <c r="W593" s="327">
        <f t="shared" si="147"/>
        <v>-603.45</v>
      </c>
      <c r="X593" s="327">
        <f t="shared" si="147"/>
        <v>-490.61</v>
      </c>
      <c r="Y593" s="327">
        <f t="shared" si="147"/>
        <v>-551.41</v>
      </c>
      <c r="Z593" s="327">
        <f t="shared" si="147"/>
        <v>-253.73</v>
      </c>
      <c r="AA593" s="327">
        <f t="shared" si="147"/>
        <v>-175.91</v>
      </c>
      <c r="AB593" s="327">
        <f t="shared" si="147"/>
        <v>-164.8</v>
      </c>
      <c r="AC593" s="327">
        <f t="shared" si="147"/>
        <v>-334.55</v>
      </c>
      <c r="AD593" s="327">
        <f t="shared" si="147"/>
        <v>-262.71</v>
      </c>
      <c r="AE593" s="327">
        <f t="shared" si="147"/>
        <v>-1873.08</v>
      </c>
      <c r="AF593" s="327">
        <f t="shared" si="147"/>
        <v>-831.41</v>
      </c>
      <c r="AG593" s="172">
        <f t="shared" si="148"/>
        <v>-20595.35</v>
      </c>
      <c r="AH593" s="173"/>
    </row>
    <row r="594" outlineLevel="1">
      <c r="A594" s="223" t="s">
        <v>673</v>
      </c>
      <c r="B594" s="313">
        <f>(B331+B332+B337+B338+B343+B344+B349+B350)*'Data - P&amp;L'!$C$3</f>
        <v>251.61</v>
      </c>
      <c r="C594" s="313">
        <f>(C331+C332+C337+C338+C343+C344+C349+C350)*'Data - P&amp;L'!$C$3</f>
        <v>0</v>
      </c>
      <c r="D594" s="313">
        <f>(D331+D332+D337+D338+D343+D344+D349+D350)*'Data - P&amp;L'!$C$3</f>
        <v>83.87</v>
      </c>
      <c r="E594" s="313">
        <f>(E331+E332+E337+E338+E343+E344+E349+E350)*'Data - P&amp;L'!$C$3</f>
        <v>0</v>
      </c>
      <c r="F594" s="313">
        <f>(F331+F332+F337+F338+F343+F344+F349+F350)*'Data - P&amp;L'!$C$3</f>
        <v>0</v>
      </c>
      <c r="G594" s="313">
        <f>(G331+G332+G337+G338+G343+G344+G349+G350)*'Data - P&amp;L'!$C$3</f>
        <v>0</v>
      </c>
      <c r="H594" s="313">
        <f>(H331+H332+H337+H338+H343+H344+H349+H350)*'Data - P&amp;L'!$C$3</f>
        <v>0</v>
      </c>
      <c r="I594" s="313">
        <f>(I331+I332+I337+I338+I343+I344+I349+I350)*'Data - P&amp;L'!$C$3</f>
        <v>83.87</v>
      </c>
      <c r="J594" s="313">
        <f>(J331+J332+J337+J338+J343+J344+J349+J350)*'Data - P&amp;L'!$C$3</f>
        <v>0</v>
      </c>
      <c r="K594" s="313">
        <f>(K331+K332+K337+K338+K343+K344+K349+K350)*'Data - P&amp;L'!$C$3</f>
        <v>83.87</v>
      </c>
      <c r="L594" s="313">
        <f>(L331+L332+L337+L338+L343+L344+L349+L350)*'Data - P&amp;L'!$C$3</f>
        <v>0</v>
      </c>
      <c r="M594" s="313">
        <f>(M331+M332+M337+M338+M343+M344+M349+M350)*'Data - P&amp;L'!$C$3</f>
        <v>0</v>
      </c>
      <c r="N594" s="313">
        <f>(N331+N332+N337+N338+N343+N344+N349+N350)*'Data - P&amp;L'!$C$3</f>
        <v>0</v>
      </c>
      <c r="O594" s="313">
        <f>(O331+O332+O337+O338+O343+O344+O349+O350)*'Data - P&amp;L'!$C$3</f>
        <v>0</v>
      </c>
      <c r="P594" s="313">
        <f>(P331+P332+P337+P338+P343+P344+P349+P350)*'Data - P&amp;L'!$C$3</f>
        <v>0</v>
      </c>
      <c r="Q594" s="313">
        <f>(Q331+Q332+Q337+Q338+Q343+Q344+Q349+Q350)*'Data - P&amp;L'!$C$3</f>
        <v>0</v>
      </c>
      <c r="R594" s="313">
        <f>(R331+R332+R337+R338+R343+R344+R349+R350)*'Data - P&amp;L'!$C$3</f>
        <v>0</v>
      </c>
      <c r="S594" s="313">
        <f>(S331+S332+S337+S338+S343+S344+S349+S350)*'Data - P&amp;L'!$C$3</f>
        <v>0</v>
      </c>
      <c r="T594" s="313">
        <f>(T331+T332+T337+T338+T343+T344+T349+T350)*'Data - P&amp;L'!$C$3</f>
        <v>0</v>
      </c>
      <c r="U594" s="313">
        <f>(U331+U332+U337+U338+U343+U344+U349+U350)*'Data - P&amp;L'!$C$3</f>
        <v>0</v>
      </c>
      <c r="V594" s="313">
        <f>(V331+V332+V337+V338+V343+V344+V349+V350)*'Data - P&amp;L'!$C$3</f>
        <v>0</v>
      </c>
      <c r="W594" s="313">
        <f>(W331+W332+W337+W338+W343+W344+W349+W350)*'Data - P&amp;L'!$C$3</f>
        <v>0</v>
      </c>
      <c r="X594" s="313">
        <f>(X331+X332+X337+X338+X343+X344+X349+X350)*'Data - P&amp;L'!$C$3</f>
        <v>0</v>
      </c>
      <c r="Y594" s="313">
        <f>(Y331+Y332+Y337+Y338+Y343+Y344+Y349+Y350)*'Data - P&amp;L'!$C$3</f>
        <v>0</v>
      </c>
      <c r="Z594" s="313">
        <f>(Z331+Z332+Z337+Z338+Z343+Z344+Z349+Z350)*'Data - P&amp;L'!$C$3</f>
        <v>83.87</v>
      </c>
      <c r="AA594" s="313">
        <f>(AA331+AA332+AA337+AA338+AA343+AA344+AA349+AA350)*'Data - P&amp;L'!$C$3</f>
        <v>0</v>
      </c>
      <c r="AB594" s="313">
        <f>(AB331+AB332+AB337+AB338+AB343+AB344+AB349+AB350)*'Data - P&amp;L'!$C$3</f>
        <v>0</v>
      </c>
      <c r="AC594" s="313">
        <f>(AC331+AC332+AC337+AC338+AC343+AC344+AC349+AC350)*'Data - P&amp;L'!$C$3</f>
        <v>0</v>
      </c>
      <c r="AD594" s="313">
        <f>(AD331+AD332+AD337+AD338+AD343+AD344+AD349+AD350)*'Data - P&amp;L'!$C$3</f>
        <v>0</v>
      </c>
      <c r="AE594" s="313">
        <f>(AE331+AE332+AE337+AE338+AE343+AE344+AE349+AE350)*'Data - P&amp;L'!$C$3</f>
        <v>0</v>
      </c>
      <c r="AF594" s="313">
        <f>(AF331+AF332+AF337+AF338+AF343+AF344+AF349+AF350)*'Data - P&amp;L'!$C$3</f>
        <v>83.87</v>
      </c>
      <c r="AG594" s="172">
        <f t="shared" si="148"/>
        <v>670.96</v>
      </c>
      <c r="AH594" s="173"/>
    </row>
    <row r="595" outlineLevel="1">
      <c r="A595" s="223" t="s">
        <v>674</v>
      </c>
      <c r="B595" s="313">
        <f>(B333+B334+B339+B340+B345+B346+B351+B352)*'Data - P&amp;L'!$C$4</f>
        <v>0</v>
      </c>
      <c r="C595" s="313">
        <f>(C333+C334+C339+C340+C345+C346+C351+C352)*'Data - P&amp;L'!$C$4</f>
        <v>95.58</v>
      </c>
      <c r="D595" s="313">
        <f>(D333+D334+D339+D340+D345+D346+D351+D352)*'Data - P&amp;L'!$C$4</f>
        <v>0</v>
      </c>
      <c r="E595" s="313">
        <f>(E333+E334+E339+E340+E345+E346+E351+E352)*'Data - P&amp;L'!$C$4</f>
        <v>0</v>
      </c>
      <c r="F595" s="313">
        <f>(F333+F334+F339+F340+F345+F346+F351+F352)*'Data - P&amp;L'!$C$4</f>
        <v>0</v>
      </c>
      <c r="G595" s="313">
        <f>(G333+G334+G339+G340+G345+G346+G351+G352)*'Data - P&amp;L'!$C$4</f>
        <v>191.16</v>
      </c>
      <c r="H595" s="313">
        <f>(H333+H334+H339+H340+H345+H346+H351+H352)*'Data - P&amp;L'!$C$4</f>
        <v>191.16</v>
      </c>
      <c r="I595" s="313">
        <f>(I333+I334+I339+I340+I345+I346+I351+I352)*'Data - P&amp;L'!$C$4</f>
        <v>95.58</v>
      </c>
      <c r="J595" s="313">
        <f>(J333+J334+J339+J340+J345+J346+J351+J352)*'Data - P&amp;L'!$C$4</f>
        <v>95.58</v>
      </c>
      <c r="K595" s="313">
        <f>(K333+K334+K339+K340+K345+K346+K351+K352)*'Data - P&amp;L'!$C$4</f>
        <v>0</v>
      </c>
      <c r="L595" s="313">
        <f>(L333+L334+L339+L340+L345+L346+L351+L352)*'Data - P&amp;L'!$C$4</f>
        <v>95.58</v>
      </c>
      <c r="M595" s="313">
        <f>(M333+M334+M339+M340+M345+M346+M351+M352)*'Data - P&amp;L'!$C$4</f>
        <v>0</v>
      </c>
      <c r="N595" s="313">
        <f>(N333+N334+N339+N340+N345+N346+N351+N352)*'Data - P&amp;L'!$C$4</f>
        <v>0</v>
      </c>
      <c r="O595" s="313">
        <f>(O333+O334+O339+O340+O345+O346+O351+O352)*'Data - P&amp;L'!$C$4</f>
        <v>0</v>
      </c>
      <c r="P595" s="313">
        <f>(P333+P334+P339+P340+P345+P346+P351+P352)*'Data - P&amp;L'!$C$4</f>
        <v>0</v>
      </c>
      <c r="Q595" s="313">
        <f>(Q333+Q334+Q339+Q340+Q345+Q346+Q351+Q352)*'Data - P&amp;L'!$C$4</f>
        <v>0</v>
      </c>
      <c r="R595" s="313">
        <f>(R333+R334+R339+R340+R345+R346+R351+R352)*'Data - P&amp;L'!$C$4</f>
        <v>0</v>
      </c>
      <c r="S595" s="313">
        <f>(S333+S334+S339+S340+S345+S346+S351+S352)*'Data - P&amp;L'!$C$4</f>
        <v>95.58</v>
      </c>
      <c r="T595" s="313">
        <f>(T333+T334+T339+T340+T345+T346+T351+T352)*'Data - P&amp;L'!$C$4</f>
        <v>0</v>
      </c>
      <c r="U595" s="313">
        <f>(U333+U334+U339+U340+U345+U346+U351+U352)*'Data - P&amp;L'!$C$4</f>
        <v>0</v>
      </c>
      <c r="V595" s="313">
        <f>(V333+V334+V339+V340+V345+V346+V351+V352)*'Data - P&amp;L'!$C$4</f>
        <v>0</v>
      </c>
      <c r="W595" s="313">
        <f>(W333+W334+W339+W340+W345+W346+W351+W352)*'Data - P&amp;L'!$C$4</f>
        <v>191.16</v>
      </c>
      <c r="X595" s="313">
        <f>(X333+X334+X339+X340+X345+X346+X351+X352)*'Data - P&amp;L'!$C$4</f>
        <v>95.58</v>
      </c>
      <c r="Y595" s="313">
        <f>(Y333+Y334+Y339+Y340+Y345+Y346+Y351+Y352)*'Data - P&amp;L'!$C$4</f>
        <v>0</v>
      </c>
      <c r="Z595" s="313">
        <f>(Z333+Z334+Z339+Z340+Z345+Z346+Z351+Z352)*'Data - P&amp;L'!$C$4</f>
        <v>0</v>
      </c>
      <c r="AA595" s="313">
        <f>(AA333+AA334+AA339+AA340+AA345+AA346+AA351+AA352)*'Data - P&amp;L'!$C$4</f>
        <v>0</v>
      </c>
      <c r="AB595" s="313">
        <f>(AB333+AB334+AB339+AB340+AB345+AB346+AB351+AB352)*'Data - P&amp;L'!$C$4</f>
        <v>0</v>
      </c>
      <c r="AC595" s="313">
        <f>(AC333+AC334+AC339+AC340+AC345+AC346+AC351+AC352)*'Data - P&amp;L'!$C$4</f>
        <v>0</v>
      </c>
      <c r="AD595" s="313">
        <f>(AD333+AD334+AD339+AD340+AD345+AD346+AD351+AD352)*'Data - P&amp;L'!$C$4</f>
        <v>0</v>
      </c>
      <c r="AE595" s="313">
        <f>(AE333+AE334+AE339+AE340+AE345+AE346+AE351+AE352)*'Data - P&amp;L'!$C$4</f>
        <v>95.58</v>
      </c>
      <c r="AF595" s="313">
        <f>(AF333+AF334+AF339+AF340+AF345+AF346+AF351+AF352)*'Data - P&amp;L'!$C$4</f>
        <v>0</v>
      </c>
      <c r="AG595" s="172">
        <f t="shared" si="148"/>
        <v>1242.54</v>
      </c>
      <c r="AH595" s="173"/>
    </row>
    <row r="596" outlineLevel="1">
      <c r="A596" s="223" t="s">
        <v>645</v>
      </c>
      <c r="B596" s="313">
        <f>(B335+B347)*'Data - P&amp;L'!$C$15</f>
        <v>0</v>
      </c>
      <c r="C596" s="313">
        <f>(C335+C347)*'Data - P&amp;L'!$C$15</f>
        <v>0</v>
      </c>
      <c r="D596" s="313">
        <f>(D335+D347)*'Data - P&amp;L'!$C$15</f>
        <v>0</v>
      </c>
      <c r="E596" s="313">
        <f>(E335+E347)*'Data - P&amp;L'!$C$15</f>
        <v>0</v>
      </c>
      <c r="F596" s="313">
        <f>(F335+F347)*'Data - P&amp;L'!$C$15</f>
        <v>0</v>
      </c>
      <c r="G596" s="313">
        <f>(G335+G347)*'Data - P&amp;L'!$C$15</f>
        <v>0</v>
      </c>
      <c r="H596" s="313">
        <f>(H335+H347)*'Data - P&amp;L'!$C$15</f>
        <v>0</v>
      </c>
      <c r="I596" s="313">
        <f>(I335+I347)*'Data - P&amp;L'!$C$15</f>
        <v>0</v>
      </c>
      <c r="J596" s="313">
        <f>(J335+J347)*'Data - P&amp;L'!$C$15</f>
        <v>0</v>
      </c>
      <c r="K596" s="313">
        <f>(K335+K347)*'Data - P&amp;L'!$C$15</f>
        <v>0</v>
      </c>
      <c r="L596" s="313">
        <f>(L335+L347)*'Data - P&amp;L'!$C$15</f>
        <v>0</v>
      </c>
      <c r="M596" s="313">
        <f>(M335+M347)*'Data - P&amp;L'!$C$15</f>
        <v>0</v>
      </c>
      <c r="N596" s="313">
        <f>(N335+N347)*'Data - P&amp;L'!$C$15</f>
        <v>0</v>
      </c>
      <c r="O596" s="313">
        <f>(O335+O347)*'Data - P&amp;L'!$C$15</f>
        <v>175.8</v>
      </c>
      <c r="P596" s="313">
        <f>(P335+P347)*'Data - P&amp;L'!$C$15</f>
        <v>0</v>
      </c>
      <c r="Q596" s="313">
        <f>(Q335+Q347)*'Data - P&amp;L'!$C$15</f>
        <v>0</v>
      </c>
      <c r="R596" s="313">
        <f>(R335+R347)*'Data - P&amp;L'!$C$15</f>
        <v>0</v>
      </c>
      <c r="S596" s="313">
        <f>(S335+S347)*'Data - P&amp;L'!$C$15</f>
        <v>0</v>
      </c>
      <c r="T596" s="313">
        <f>(T335+T347)*'Data - P&amp;L'!$C$15</f>
        <v>0</v>
      </c>
      <c r="U596" s="313">
        <f>(U335+U347)*'Data - P&amp;L'!$C$15</f>
        <v>0</v>
      </c>
      <c r="V596" s="313">
        <f>(V335+V347)*'Data - P&amp;L'!$C$15</f>
        <v>0</v>
      </c>
      <c r="W596" s="313">
        <f>(W335+W347)*'Data - P&amp;L'!$C$15</f>
        <v>0</v>
      </c>
      <c r="X596" s="313">
        <f>(X335+X347)*'Data - P&amp;L'!$C$15</f>
        <v>87.9</v>
      </c>
      <c r="Y596" s="313">
        <f>(Y335+Y347)*'Data - P&amp;L'!$C$15</f>
        <v>0</v>
      </c>
      <c r="Z596" s="313">
        <f>(Z335+Z347)*'Data - P&amp;L'!$C$15</f>
        <v>0</v>
      </c>
      <c r="AA596" s="313">
        <f>(AA335+AA347)*'Data - P&amp;L'!$C$15</f>
        <v>0</v>
      </c>
      <c r="AB596" s="313">
        <f>(AB335+AB347)*'Data - P&amp;L'!$C$15</f>
        <v>0</v>
      </c>
      <c r="AC596" s="313">
        <f>(AC335+AC347)*'Data - P&amp;L'!$C$15</f>
        <v>0</v>
      </c>
      <c r="AD596" s="313">
        <f>(AD335+AD347)*'Data - P&amp;L'!$C$15</f>
        <v>0</v>
      </c>
      <c r="AE596" s="313">
        <f>(AE335+AE347)*'Data - P&amp;L'!$C$15</f>
        <v>0</v>
      </c>
      <c r="AF596" s="313">
        <f>(AF335+AF347)*'Data - P&amp;L'!$C$15</f>
        <v>0</v>
      </c>
      <c r="AG596" s="172">
        <f t="shared" si="148"/>
        <v>263.7</v>
      </c>
      <c r="AH596" s="173"/>
    </row>
    <row r="597" outlineLevel="1">
      <c r="A597" s="223" t="s">
        <v>646</v>
      </c>
      <c r="B597" s="313">
        <f>(B336+B348)*'Data - P&amp;L'!$C$16</f>
        <v>0</v>
      </c>
      <c r="C597" s="313">
        <f>(C336+C348)*'Data - P&amp;L'!$C$16</f>
        <v>0</v>
      </c>
      <c r="D597" s="313">
        <f>(D336+D348)*'Data - P&amp;L'!$C$16</f>
        <v>0</v>
      </c>
      <c r="E597" s="313">
        <f>(E336+E348)*'Data - P&amp;L'!$C$16</f>
        <v>0</v>
      </c>
      <c r="F597" s="313">
        <f>(F336+F348)*'Data - P&amp;L'!$C$16</f>
        <v>0</v>
      </c>
      <c r="G597" s="313">
        <f>(G336+G348)*'Data - P&amp;L'!$C$16</f>
        <v>0</v>
      </c>
      <c r="H597" s="313">
        <f>(H336+H348)*'Data - P&amp;L'!$C$16</f>
        <v>97.21</v>
      </c>
      <c r="I597" s="313">
        <f>(I336+I348)*'Data - P&amp;L'!$C$16</f>
        <v>0</v>
      </c>
      <c r="J597" s="313">
        <f>(J336+J348)*'Data - P&amp;L'!$C$16</f>
        <v>0</v>
      </c>
      <c r="K597" s="313">
        <f>(K336+K348)*'Data - P&amp;L'!$C$16</f>
        <v>0</v>
      </c>
      <c r="L597" s="313">
        <f>(L336+L348)*'Data - P&amp;L'!$C$16</f>
        <v>0</v>
      </c>
      <c r="M597" s="313">
        <f>(M336+M348)*'Data - P&amp;L'!$C$16</f>
        <v>0</v>
      </c>
      <c r="N597" s="313">
        <f>(N336+N348)*'Data - P&amp;L'!$C$16</f>
        <v>0</v>
      </c>
      <c r="O597" s="313">
        <f>(O336+O348)*'Data - P&amp;L'!$C$16</f>
        <v>0</v>
      </c>
      <c r="P597" s="313">
        <f>(P336+P348)*'Data - P&amp;L'!$C$16</f>
        <v>0</v>
      </c>
      <c r="Q597" s="313">
        <f>(Q336+Q348)*'Data - P&amp;L'!$C$16</f>
        <v>0</v>
      </c>
      <c r="R597" s="313">
        <f>(R336+R348)*'Data - P&amp;L'!$C$16</f>
        <v>0</v>
      </c>
      <c r="S597" s="313">
        <f>(S336+S348)*'Data - P&amp;L'!$C$16</f>
        <v>0</v>
      </c>
      <c r="T597" s="313">
        <f>(T336+T348)*'Data - P&amp;L'!$C$16</f>
        <v>0</v>
      </c>
      <c r="U597" s="313">
        <f>(U336+U348)*'Data - P&amp;L'!$C$16</f>
        <v>0</v>
      </c>
      <c r="V597" s="313">
        <f>(V336+V348)*'Data - P&amp;L'!$C$16</f>
        <v>0</v>
      </c>
      <c r="W597" s="313">
        <f>(W336+W348)*'Data - P&amp;L'!$C$16</f>
        <v>0</v>
      </c>
      <c r="X597" s="313">
        <f>(X336+X348)*'Data - P&amp;L'!$C$16</f>
        <v>0</v>
      </c>
      <c r="Y597" s="313">
        <f>(Y336+Y348)*'Data - P&amp;L'!$C$16</f>
        <v>0</v>
      </c>
      <c r="Z597" s="313">
        <f>(Z336+Z348)*'Data - P&amp;L'!$C$16</f>
        <v>0</v>
      </c>
      <c r="AA597" s="313">
        <f>(AA336+AA348)*'Data - P&amp;L'!$C$16</f>
        <v>0</v>
      </c>
      <c r="AB597" s="313">
        <f>(AB336+AB348)*'Data - P&amp;L'!$C$16</f>
        <v>0</v>
      </c>
      <c r="AC597" s="313">
        <f>(AC336+AC348)*'Data - P&amp;L'!$C$16</f>
        <v>0</v>
      </c>
      <c r="AD597" s="313">
        <f>(AD336+AD348)*'Data - P&amp;L'!$C$16</f>
        <v>0</v>
      </c>
      <c r="AE597" s="313">
        <f>(AE336+AE348)*'Data - P&amp;L'!$C$16</f>
        <v>0</v>
      </c>
      <c r="AF597" s="313">
        <f>(AF336+AF348)*'Data - P&amp;L'!$C$16</f>
        <v>0</v>
      </c>
      <c r="AG597" s="172">
        <f t="shared" si="148"/>
        <v>97.21</v>
      </c>
      <c r="AH597" s="173"/>
    </row>
    <row r="598" outlineLevel="1">
      <c r="A598" s="223" t="s">
        <v>675</v>
      </c>
      <c r="B598" s="313">
        <f>(B359+B375)*'Data - P&amp;L'!$C$6</f>
        <v>0</v>
      </c>
      <c r="C598" s="313">
        <f>(C359+C375)*'Data - P&amp;L'!$C$6</f>
        <v>0</v>
      </c>
      <c r="D598" s="313">
        <f>(D359+D375)*'Data - P&amp;L'!$C$6</f>
        <v>0</v>
      </c>
      <c r="E598" s="313">
        <f>(E359+E375)*'Data - P&amp;L'!$C$6</f>
        <v>0</v>
      </c>
      <c r="F598" s="313">
        <f>(F359+F375)*'Data - P&amp;L'!$C$6</f>
        <v>0</v>
      </c>
      <c r="G598" s="313">
        <f>(G359+G375)*'Data - P&amp;L'!$C$6</f>
        <v>0</v>
      </c>
      <c r="H598" s="313">
        <f>(H359+H375)*'Data - P&amp;L'!$C$6</f>
        <v>0</v>
      </c>
      <c r="I598" s="313">
        <f>(I359+I375)*'Data - P&amp;L'!$C$6</f>
        <v>0</v>
      </c>
      <c r="J598" s="313">
        <f>(J359+J375)*'Data - P&amp;L'!$C$6</f>
        <v>0</v>
      </c>
      <c r="K598" s="313">
        <f>(K359+K375)*'Data - P&amp;L'!$C$6</f>
        <v>0</v>
      </c>
      <c r="L598" s="313">
        <f>(L359+L375)*'Data - P&amp;L'!$C$6</f>
        <v>0</v>
      </c>
      <c r="M598" s="313">
        <f>(M359+M375)*'Data - P&amp;L'!$C$6</f>
        <v>0</v>
      </c>
      <c r="N598" s="313">
        <f>(N359+N375)*'Data - P&amp;L'!$C$6</f>
        <v>0</v>
      </c>
      <c r="O598" s="313">
        <f>(O359+O375)*'Data - P&amp;L'!$C$6</f>
        <v>0</v>
      </c>
      <c r="P598" s="313">
        <f>(P359+P375)*'Data - P&amp;L'!$C$6</f>
        <v>0</v>
      </c>
      <c r="Q598" s="313">
        <f>(Q359+Q375)*'Data - P&amp;L'!$C$6</f>
        <v>0</v>
      </c>
      <c r="R598" s="313">
        <f>(R359+R375)*'Data - P&amp;L'!$C$6</f>
        <v>0</v>
      </c>
      <c r="S598" s="313">
        <f>(S359+S375)*'Data - P&amp;L'!$C$6</f>
        <v>0</v>
      </c>
      <c r="T598" s="313">
        <f>(T359+T375)*'Data - P&amp;L'!$C$6</f>
        <v>0</v>
      </c>
      <c r="U598" s="313">
        <f>(U359+U375)*'Data - P&amp;L'!$C$6</f>
        <v>4.93</v>
      </c>
      <c r="V598" s="313">
        <f>(V359+V375)*'Data - P&amp;L'!$C$6</f>
        <v>0</v>
      </c>
      <c r="W598" s="313">
        <f>(W359+W375)*'Data - P&amp;L'!$C$6</f>
        <v>0</v>
      </c>
      <c r="X598" s="313">
        <f>(X359+X375)*'Data - P&amp;L'!$C$6</f>
        <v>0</v>
      </c>
      <c r="Y598" s="313">
        <f>(Y359+Y375)*'Data - P&amp;L'!$C$6</f>
        <v>0</v>
      </c>
      <c r="Z598" s="313">
        <f>(Z359+Z375)*'Data - P&amp;L'!$C$6</f>
        <v>0</v>
      </c>
      <c r="AA598" s="313">
        <f>(AA359+AA375)*'Data - P&amp;L'!$C$6</f>
        <v>0</v>
      </c>
      <c r="AB598" s="313">
        <f>(AB359+AB375)*'Data - P&amp;L'!$C$6</f>
        <v>0</v>
      </c>
      <c r="AC598" s="313">
        <f>(AC359+AC375)*'Data - P&amp;L'!$C$6</f>
        <v>0</v>
      </c>
      <c r="AD598" s="313">
        <f>(AD359+AD375)*'Data - P&amp;L'!$C$6</f>
        <v>0</v>
      </c>
      <c r="AE598" s="313">
        <f>(AE359+AE375)*'Data - P&amp;L'!$C$6</f>
        <v>0</v>
      </c>
      <c r="AF598" s="313">
        <f>(AF359+AF375)*'Data - P&amp;L'!$C$6</f>
        <v>0</v>
      </c>
      <c r="AG598" s="172">
        <f t="shared" si="148"/>
        <v>4.93</v>
      </c>
      <c r="AH598" s="173"/>
    </row>
    <row r="599" outlineLevel="1">
      <c r="A599" s="223" t="s">
        <v>676</v>
      </c>
      <c r="B599" s="313">
        <f>(B360+B376)*'Data - P&amp;L'!$C$8</f>
        <v>1.07</v>
      </c>
      <c r="C599" s="313">
        <f>(C360+C376)*'Data - P&amp;L'!$C$8</f>
        <v>1.07</v>
      </c>
      <c r="D599" s="313">
        <f>(D360+D376)*'Data - P&amp;L'!$C$8</f>
        <v>1.07</v>
      </c>
      <c r="E599" s="313">
        <f>(E360+E376)*'Data - P&amp;L'!$C$8</f>
        <v>0</v>
      </c>
      <c r="F599" s="313">
        <f>(F360+F376)*'Data - P&amp;L'!$C$8</f>
        <v>0</v>
      </c>
      <c r="G599" s="313">
        <f>(G360+G376)*'Data - P&amp;L'!$C$8</f>
        <v>0</v>
      </c>
      <c r="H599" s="313">
        <f>(H360+H376)*'Data - P&amp;L'!$C$8</f>
        <v>1.07</v>
      </c>
      <c r="I599" s="313">
        <f>(I360+I376)*'Data - P&amp;L'!$C$8</f>
        <v>1.07</v>
      </c>
      <c r="J599" s="313">
        <f>(J360+J376)*'Data - P&amp;L'!$C$8</f>
        <v>0</v>
      </c>
      <c r="K599" s="313">
        <f>(K360+K376)*'Data - P&amp;L'!$C$8</f>
        <v>1.07</v>
      </c>
      <c r="L599" s="313">
        <f>(L360+L376)*'Data - P&amp;L'!$C$8</f>
        <v>0</v>
      </c>
      <c r="M599" s="313">
        <f>(M360+M376)*'Data - P&amp;L'!$C$8</f>
        <v>0</v>
      </c>
      <c r="N599" s="313">
        <f>(N360+N376)*'Data - P&amp;L'!$C$8</f>
        <v>0</v>
      </c>
      <c r="O599" s="313">
        <f>(O360+O376)*'Data - P&amp;L'!$C$8</f>
        <v>0</v>
      </c>
      <c r="P599" s="313">
        <f>(P360+P376)*'Data - P&amp;L'!$C$8</f>
        <v>0</v>
      </c>
      <c r="Q599" s="313">
        <f>(Q360+Q376)*'Data - P&amp;L'!$C$8</f>
        <v>0</v>
      </c>
      <c r="R599" s="313">
        <f>(R360+R376)*'Data - P&amp;L'!$C$8</f>
        <v>0</v>
      </c>
      <c r="S599" s="313">
        <f>(S360+S376)*'Data - P&amp;L'!$C$8</f>
        <v>0</v>
      </c>
      <c r="T599" s="313">
        <f>(T360+T376)*'Data - P&amp;L'!$C$8</f>
        <v>0</v>
      </c>
      <c r="U599" s="313">
        <f>(U360+U376)*'Data - P&amp;L'!$C$8</f>
        <v>0</v>
      </c>
      <c r="V599" s="313">
        <f>(V360+V376)*'Data - P&amp;L'!$C$8</f>
        <v>0</v>
      </c>
      <c r="W599" s="313">
        <f>(W360+W376)*'Data - P&amp;L'!$C$8</f>
        <v>2.14</v>
      </c>
      <c r="X599" s="313">
        <f>(X360+X376)*'Data - P&amp;L'!$C$8</f>
        <v>0</v>
      </c>
      <c r="Y599" s="313">
        <f>(Y360+Y376)*'Data - P&amp;L'!$C$8</f>
        <v>0</v>
      </c>
      <c r="Z599" s="313">
        <f>(Z360+Z376)*'Data - P&amp;L'!$C$8</f>
        <v>1.07</v>
      </c>
      <c r="AA599" s="313">
        <f>(AA360+AA376)*'Data - P&amp;L'!$C$8</f>
        <v>0</v>
      </c>
      <c r="AB599" s="313">
        <f>(AB360+AB376)*'Data - P&amp;L'!$C$8</f>
        <v>0</v>
      </c>
      <c r="AC599" s="313">
        <f>(AC360+AC376)*'Data - P&amp;L'!$C$8</f>
        <v>0</v>
      </c>
      <c r="AD599" s="313">
        <f>(AD360+AD376)*'Data - P&amp;L'!$C$8</f>
        <v>0</v>
      </c>
      <c r="AE599" s="313">
        <f>(AE360+AE376)*'Data - P&amp;L'!$C$8</f>
        <v>1.07</v>
      </c>
      <c r="AF599" s="313">
        <f>(AF360+AF376)*'Data - P&amp;L'!$C$8</f>
        <v>0</v>
      </c>
      <c r="AG599" s="172">
        <f t="shared" si="148"/>
        <v>10.7</v>
      </c>
      <c r="AH599" s="173"/>
    </row>
    <row r="600" outlineLevel="1">
      <c r="A600" s="223" t="s">
        <v>677</v>
      </c>
      <c r="B600" s="313">
        <f>(B361+B362+B377+B378)*'Data - P&amp;L'!$C$9</f>
        <v>0</v>
      </c>
      <c r="C600" s="313">
        <f>(C361+C362+C377+C378)*'Data - P&amp;L'!$C$9</f>
        <v>0</v>
      </c>
      <c r="D600" s="313">
        <f>(D361+D362+D377+D378)*'Data - P&amp;L'!$C$9</f>
        <v>0</v>
      </c>
      <c r="E600" s="313">
        <f>(E361+E362+E377+E378)*'Data - P&amp;L'!$C$9</f>
        <v>0</v>
      </c>
      <c r="F600" s="313">
        <f>(F361+F362+F377+F378)*'Data - P&amp;L'!$C$9</f>
        <v>0</v>
      </c>
      <c r="G600" s="313">
        <f>(G361+G362+G377+G378)*'Data - P&amp;L'!$C$9</f>
        <v>0</v>
      </c>
      <c r="H600" s="313">
        <f>(H361+H362+H377+H378)*'Data - P&amp;L'!$C$9</f>
        <v>5.98</v>
      </c>
      <c r="I600" s="313">
        <f>(I361+I362+I377+I378)*'Data - P&amp;L'!$C$9</f>
        <v>11.96</v>
      </c>
      <c r="J600" s="313">
        <f>(J361+J362+J377+J378)*'Data - P&amp;L'!$C$9</f>
        <v>0</v>
      </c>
      <c r="K600" s="313">
        <f>(K361+K362+K377+K378)*'Data - P&amp;L'!$C$9</f>
        <v>0</v>
      </c>
      <c r="L600" s="313">
        <f>(L361+L362+L377+L378)*'Data - P&amp;L'!$C$9</f>
        <v>5.98</v>
      </c>
      <c r="M600" s="313">
        <f>(M361+M362+M377+M378)*'Data - P&amp;L'!$C$9</f>
        <v>0</v>
      </c>
      <c r="N600" s="313">
        <f>(N361+N362+N377+N378)*'Data - P&amp;L'!$C$9</f>
        <v>0</v>
      </c>
      <c r="O600" s="313">
        <f>(O361+O362+O377+O378)*'Data - P&amp;L'!$C$9</f>
        <v>0</v>
      </c>
      <c r="P600" s="313">
        <f>(P361+P362+P377+P378)*'Data - P&amp;L'!$C$9</f>
        <v>0</v>
      </c>
      <c r="Q600" s="313">
        <f>(Q361+Q362+Q377+Q378)*'Data - P&amp;L'!$C$9</f>
        <v>0</v>
      </c>
      <c r="R600" s="313">
        <f>(R361+R362+R377+R378)*'Data - P&amp;L'!$C$9</f>
        <v>0</v>
      </c>
      <c r="S600" s="313">
        <f>(S361+S362+S377+S378)*'Data - P&amp;L'!$C$9</f>
        <v>11.96</v>
      </c>
      <c r="T600" s="313">
        <f>(T361+T362+T377+T378)*'Data - P&amp;L'!$C$9</f>
        <v>0</v>
      </c>
      <c r="U600" s="313">
        <f>(U361+U362+U377+U378)*'Data - P&amp;L'!$C$9</f>
        <v>0</v>
      </c>
      <c r="V600" s="313">
        <f>(V361+V362+V377+V378)*'Data - P&amp;L'!$C$9</f>
        <v>0</v>
      </c>
      <c r="W600" s="313">
        <f>(W361+W362+W377+W378)*'Data - P&amp;L'!$C$9</f>
        <v>0</v>
      </c>
      <c r="X600" s="313">
        <f>(X361+X362+X377+X378)*'Data - P&amp;L'!$C$9</f>
        <v>0</v>
      </c>
      <c r="Y600" s="313">
        <f>(Y361+Y362+Y377+Y378)*'Data - P&amp;L'!$C$9</f>
        <v>0</v>
      </c>
      <c r="Z600" s="313">
        <f>(Z361+Z362+Z377+Z378)*'Data - P&amp;L'!$C$9</f>
        <v>0</v>
      </c>
      <c r="AA600" s="313">
        <f>(AA361+AA362+AA377+AA378)*'Data - P&amp;L'!$C$9</f>
        <v>0</v>
      </c>
      <c r="AB600" s="313">
        <f>(AB361+AB362+AB377+AB378)*'Data - P&amp;L'!$C$9</f>
        <v>0</v>
      </c>
      <c r="AC600" s="313">
        <f>(AC361+AC362+AC377+AC378)*'Data - P&amp;L'!$C$9</f>
        <v>0</v>
      </c>
      <c r="AD600" s="313">
        <f>(AD361+AD362+AD377+AD378)*'Data - P&amp;L'!$C$9</f>
        <v>0</v>
      </c>
      <c r="AE600" s="313">
        <f>(AE361+AE362+AE377+AE378)*'Data - P&amp;L'!$C$9</f>
        <v>0</v>
      </c>
      <c r="AF600" s="313">
        <f>(AF361+AF362+AF377+AF378)*'Data - P&amp;L'!$C$9</f>
        <v>0</v>
      </c>
      <c r="AG600" s="172">
        <f t="shared" si="148"/>
        <v>35.88</v>
      </c>
      <c r="AH600" s="173"/>
    </row>
    <row r="601" outlineLevel="1">
      <c r="A601" s="223" t="s">
        <v>678</v>
      </c>
      <c r="B601" s="313">
        <f>(B363+B364+B379+B380)*'Data - P&amp;L'!$C$5</f>
        <v>0</v>
      </c>
      <c r="C601" s="313">
        <f>(C363+C364+C379+C380)*'Data - P&amp;L'!$C$5</f>
        <v>0</v>
      </c>
      <c r="D601" s="313">
        <f>(D363+D364+D379+D380)*'Data - P&amp;L'!$C$5</f>
        <v>0</v>
      </c>
      <c r="E601" s="313">
        <f>(E363+E364+E379+E380)*'Data - P&amp;L'!$C$5</f>
        <v>0</v>
      </c>
      <c r="F601" s="313">
        <f>(F363+F364+F379+F380)*'Data - P&amp;L'!$C$5</f>
        <v>0</v>
      </c>
      <c r="G601" s="313">
        <f>(G363+G364+G379+G380)*'Data - P&amp;L'!$C$5</f>
        <v>0</v>
      </c>
      <c r="H601" s="313">
        <f>(H363+H364+H379+H380)*'Data - P&amp;L'!$C$5</f>
        <v>0</v>
      </c>
      <c r="I601" s="313">
        <f>(I363+I364+I379+I380)*'Data - P&amp;L'!$C$5</f>
        <v>0</v>
      </c>
      <c r="J601" s="313">
        <f>(J363+J364+J379+J380)*'Data - P&amp;L'!$C$5</f>
        <v>0</v>
      </c>
      <c r="K601" s="313">
        <f>(K363+K364+K379+K380)*'Data - P&amp;L'!$C$5</f>
        <v>0</v>
      </c>
      <c r="L601" s="313">
        <f>(L363+L364+L379+L380)*'Data - P&amp;L'!$C$5</f>
        <v>0</v>
      </c>
      <c r="M601" s="313">
        <f>(M363+M364+M379+M380)*'Data - P&amp;L'!$C$5</f>
        <v>0</v>
      </c>
      <c r="N601" s="313">
        <f>(N363+N364+N379+N380)*'Data - P&amp;L'!$C$5</f>
        <v>0</v>
      </c>
      <c r="O601" s="313">
        <f>(O363+O364+O379+O380)*'Data - P&amp;L'!$C$5</f>
        <v>0</v>
      </c>
      <c r="P601" s="313">
        <f>(P363+P364+P379+P380)*'Data - P&amp;L'!$C$5</f>
        <v>0</v>
      </c>
      <c r="Q601" s="313">
        <f>(Q363+Q364+Q379+Q380)*'Data - P&amp;L'!$C$5</f>
        <v>0</v>
      </c>
      <c r="R601" s="313">
        <f>(R363+R364+R379+R380)*'Data - P&amp;L'!$C$5</f>
        <v>0</v>
      </c>
      <c r="S601" s="313">
        <f>(S363+S364+S379+S380)*'Data - P&amp;L'!$C$5</f>
        <v>0</v>
      </c>
      <c r="T601" s="313">
        <f>(T363+T364+T379+T380)*'Data - P&amp;L'!$C$5</f>
        <v>0</v>
      </c>
      <c r="U601" s="313">
        <f>(U363+U364+U379+U380)*'Data - P&amp;L'!$C$5</f>
        <v>0</v>
      </c>
      <c r="V601" s="313">
        <f>(V363+V364+V379+V380)*'Data - P&amp;L'!$C$5</f>
        <v>0</v>
      </c>
      <c r="W601" s="313">
        <f>(W363+W364+W379+W380)*'Data - P&amp;L'!$C$5</f>
        <v>0</v>
      </c>
      <c r="X601" s="313">
        <f>(X363+X364+X379+X380)*'Data - P&amp;L'!$C$5</f>
        <v>0</v>
      </c>
      <c r="Y601" s="313">
        <f>(Y363+Y364+Y379+Y380)*'Data - P&amp;L'!$C$5</f>
        <v>0</v>
      </c>
      <c r="Z601" s="313">
        <f>(Z363+Z364+Z379+Z380)*'Data - P&amp;L'!$C$5</f>
        <v>0</v>
      </c>
      <c r="AA601" s="313">
        <f>(AA363+AA364+AA379+AA380)*'Data - P&amp;L'!$C$5</f>
        <v>0</v>
      </c>
      <c r="AB601" s="313">
        <f>(AB363+AB364+AB379+AB380)*'Data - P&amp;L'!$C$5</f>
        <v>0</v>
      </c>
      <c r="AC601" s="313">
        <f>(AC363+AC364+AC379+AC380)*'Data - P&amp;L'!$C$5</f>
        <v>0</v>
      </c>
      <c r="AD601" s="313">
        <f>(AD363+AD364+AD379+AD380)*'Data - P&amp;L'!$C$5</f>
        <v>0</v>
      </c>
      <c r="AE601" s="313">
        <f>(AE363+AE364+AE379+AE380)*'Data - P&amp;L'!$C$5</f>
        <v>0</v>
      </c>
      <c r="AF601" s="313">
        <f>(AF363+AF364+AF379+AF380)*'Data - P&amp;L'!$C$5</f>
        <v>0</v>
      </c>
      <c r="AG601" s="172">
        <f t="shared" si="148"/>
        <v>0</v>
      </c>
      <c r="AH601" s="173"/>
    </row>
    <row r="602" outlineLevel="1">
      <c r="A602" s="223" t="s">
        <v>679</v>
      </c>
      <c r="B602" s="313">
        <f>(B365+B366+B381+B382)*'Data - P&amp;L'!$C$10</f>
        <v>0</v>
      </c>
      <c r="C602" s="313">
        <f>(C365+C366+C381+C382)*'Data - P&amp;L'!$C$10</f>
        <v>0</v>
      </c>
      <c r="D602" s="313">
        <f>(D365+D366+D381+D382)*'Data - P&amp;L'!$C$10</f>
        <v>0</v>
      </c>
      <c r="E602" s="313">
        <f>(E365+E366+E381+E382)*'Data - P&amp;L'!$C$10</f>
        <v>0</v>
      </c>
      <c r="F602" s="313">
        <f>(F365+F366+F381+F382)*'Data - P&amp;L'!$C$10</f>
        <v>0</v>
      </c>
      <c r="G602" s="313">
        <f>(G365+G366+G381+G382)*'Data - P&amp;L'!$C$10</f>
        <v>0</v>
      </c>
      <c r="H602" s="313">
        <f>(H365+H366+H381+H382)*'Data - P&amp;L'!$C$10</f>
        <v>4.21</v>
      </c>
      <c r="I602" s="313">
        <f>(I365+I366+I381+I382)*'Data - P&amp;L'!$C$10</f>
        <v>8.42</v>
      </c>
      <c r="J602" s="313">
        <f>(J365+J366+J381+J382)*'Data - P&amp;L'!$C$10</f>
        <v>0</v>
      </c>
      <c r="K602" s="313">
        <f>(K365+K366+K381+K382)*'Data - P&amp;L'!$C$10</f>
        <v>0</v>
      </c>
      <c r="L602" s="313">
        <f>(L365+L366+L381+L382)*'Data - P&amp;L'!$C$10</f>
        <v>4.21</v>
      </c>
      <c r="M602" s="313">
        <f>(M365+M366+M381+M382)*'Data - P&amp;L'!$C$10</f>
        <v>0</v>
      </c>
      <c r="N602" s="313">
        <f>(N365+N366+N381+N382)*'Data - P&amp;L'!$C$10</f>
        <v>0</v>
      </c>
      <c r="O602" s="313">
        <f>(O365+O366+O381+O382)*'Data - P&amp;L'!$C$10</f>
        <v>0</v>
      </c>
      <c r="P602" s="313">
        <f>(P365+P366+P381+P382)*'Data - P&amp;L'!$C$10</f>
        <v>0</v>
      </c>
      <c r="Q602" s="313">
        <f>(Q365+Q366+Q381+Q382)*'Data - P&amp;L'!$C$10</f>
        <v>0</v>
      </c>
      <c r="R602" s="313">
        <f>(R365+R366+R381+R382)*'Data - P&amp;L'!$C$10</f>
        <v>0</v>
      </c>
      <c r="S602" s="313">
        <f>(S365+S366+S381+S382)*'Data - P&amp;L'!$C$10</f>
        <v>4.21</v>
      </c>
      <c r="T602" s="313">
        <f>(T365+T366+T381+T382)*'Data - P&amp;L'!$C$10</f>
        <v>0</v>
      </c>
      <c r="U602" s="313">
        <f>(U365+U366+U381+U382)*'Data - P&amp;L'!$C$10</f>
        <v>0</v>
      </c>
      <c r="V602" s="313">
        <f>(V365+V366+V381+V382)*'Data - P&amp;L'!$C$10</f>
        <v>0</v>
      </c>
      <c r="W602" s="313">
        <f>(W365+W366+W381+W382)*'Data - P&amp;L'!$C$10</f>
        <v>8.42</v>
      </c>
      <c r="X602" s="313">
        <f>(X365+X366+X381+X382)*'Data - P&amp;L'!$C$10</f>
        <v>0</v>
      </c>
      <c r="Y602" s="313">
        <f>(Y365+Y366+Y381+Y382)*'Data - P&amp;L'!$C$10</f>
        <v>0</v>
      </c>
      <c r="Z602" s="313">
        <f>(Z365+Z366+Z381+Z382)*'Data - P&amp;L'!$C$10</f>
        <v>0</v>
      </c>
      <c r="AA602" s="313">
        <f>(AA365+AA366+AA381+AA382)*'Data - P&amp;L'!$C$10</f>
        <v>0</v>
      </c>
      <c r="AB602" s="313">
        <f>(AB365+AB366+AB381+AB382)*'Data - P&amp;L'!$C$10</f>
        <v>0</v>
      </c>
      <c r="AC602" s="313">
        <f>(AC365+AC366+AC381+AC382)*'Data - P&amp;L'!$C$10</f>
        <v>0</v>
      </c>
      <c r="AD602" s="313">
        <f>(AD365+AD366+AD381+AD382)*'Data - P&amp;L'!$C$10</f>
        <v>0</v>
      </c>
      <c r="AE602" s="313">
        <f>(AE365+AE366+AE381+AE382)*'Data - P&amp;L'!$C$10</f>
        <v>4.21</v>
      </c>
      <c r="AF602" s="313">
        <f>(AF365+AF366+AF381+AF382)*'Data - P&amp;L'!$C$10</f>
        <v>0</v>
      </c>
      <c r="AG602" s="172">
        <f t="shared" si="148"/>
        <v>33.68</v>
      </c>
      <c r="AH602" s="173"/>
    </row>
    <row r="603" outlineLevel="1">
      <c r="A603" s="223" t="s">
        <v>652</v>
      </c>
      <c r="B603" s="313">
        <f>(B367+B383)*'Data - P&amp;L'!$C$17</f>
        <v>0</v>
      </c>
      <c r="C603" s="313">
        <f>(C367+C383)*'Data - P&amp;L'!$C$17</f>
        <v>0</v>
      </c>
      <c r="D603" s="313">
        <f>(D367+D383)*'Data - P&amp;L'!$C$17</f>
        <v>0</v>
      </c>
      <c r="E603" s="313">
        <f>(E367+E383)*'Data - P&amp;L'!$C$17</f>
        <v>0</v>
      </c>
      <c r="F603" s="313">
        <f>(F367+F383)*'Data - P&amp;L'!$C$17</f>
        <v>0</v>
      </c>
      <c r="G603" s="313">
        <f>(G367+G383)*'Data - P&amp;L'!$C$17</f>
        <v>0</v>
      </c>
      <c r="H603" s="313">
        <f>(H367+H383)*'Data - P&amp;L'!$C$17</f>
        <v>0</v>
      </c>
      <c r="I603" s="313">
        <f>(I367+I383)*'Data - P&amp;L'!$C$17</f>
        <v>0</v>
      </c>
      <c r="J603" s="313">
        <f>(J367+J383)*'Data - P&amp;L'!$C$17</f>
        <v>0</v>
      </c>
      <c r="K603" s="313">
        <f>(K367+K383)*'Data - P&amp;L'!$C$17</f>
        <v>0</v>
      </c>
      <c r="L603" s="313">
        <f>(L367+L383)*'Data - P&amp;L'!$C$17</f>
        <v>0</v>
      </c>
      <c r="M603" s="313">
        <f>(M367+M383)*'Data - P&amp;L'!$C$17</f>
        <v>0</v>
      </c>
      <c r="N603" s="313">
        <f>(N367+N383)*'Data - P&amp;L'!$C$17</f>
        <v>0</v>
      </c>
      <c r="O603" s="313">
        <f>(O367+O383)*'Data - P&amp;L'!$C$17</f>
        <v>0</v>
      </c>
      <c r="P603" s="313">
        <f>(P367+P383)*'Data - P&amp;L'!$C$17</f>
        <v>0</v>
      </c>
      <c r="Q603" s="313">
        <f>(Q367+Q383)*'Data - P&amp;L'!$C$17</f>
        <v>0</v>
      </c>
      <c r="R603" s="313">
        <f>(R367+R383)*'Data - P&amp;L'!$C$17</f>
        <v>0</v>
      </c>
      <c r="S603" s="313">
        <f>(S367+S383)*'Data - P&amp;L'!$C$17</f>
        <v>0</v>
      </c>
      <c r="T603" s="313">
        <f>(T367+T383)*'Data - P&amp;L'!$C$17</f>
        <v>0</v>
      </c>
      <c r="U603" s="313">
        <f>(U367+U383)*'Data - P&amp;L'!$C$17</f>
        <v>0</v>
      </c>
      <c r="V603" s="313">
        <f>(V367+V383)*'Data - P&amp;L'!$C$17</f>
        <v>0</v>
      </c>
      <c r="W603" s="313">
        <f>(W367+W383)*'Data - P&amp;L'!$C$17</f>
        <v>0</v>
      </c>
      <c r="X603" s="313">
        <f>(X367+X383)*'Data - P&amp;L'!$C$17</f>
        <v>0</v>
      </c>
      <c r="Y603" s="313">
        <f>(Y367+Y383)*'Data - P&amp;L'!$C$17</f>
        <v>0</v>
      </c>
      <c r="Z603" s="313">
        <f>(Z367+Z383)*'Data - P&amp;L'!$C$17</f>
        <v>0</v>
      </c>
      <c r="AA603" s="313">
        <f>(AA367+AA383)*'Data - P&amp;L'!$C$17</f>
        <v>0</v>
      </c>
      <c r="AB603" s="313">
        <f>(AB367+AB383)*'Data - P&amp;L'!$C$17</f>
        <v>0</v>
      </c>
      <c r="AC603" s="313">
        <f>(AC367+AC383)*'Data - P&amp;L'!$C$17</f>
        <v>0</v>
      </c>
      <c r="AD603" s="313">
        <f>(AD367+AD383)*'Data - P&amp;L'!$C$17</f>
        <v>0</v>
      </c>
      <c r="AE603" s="313">
        <f>(AE367+AE383)*'Data - P&amp;L'!$C$17</f>
        <v>0</v>
      </c>
      <c r="AF603" s="313">
        <f>(AF367+AF383)*'Data - P&amp;L'!$C$17</f>
        <v>0</v>
      </c>
      <c r="AG603" s="172">
        <f t="shared" si="148"/>
        <v>0</v>
      </c>
      <c r="AH603" s="173"/>
    </row>
    <row r="604" outlineLevel="1">
      <c r="A604" s="223" t="s">
        <v>653</v>
      </c>
      <c r="B604" s="313">
        <f>(B368+B384)*'Data - P&amp;L'!$C$18</f>
        <v>0</v>
      </c>
      <c r="C604" s="313">
        <f>(C368+C384)*'Data - P&amp;L'!$C$18</f>
        <v>0</v>
      </c>
      <c r="D604" s="313">
        <f>(D368+D384)*'Data - P&amp;L'!$C$18</f>
        <v>0</v>
      </c>
      <c r="E604" s="313">
        <f>(E368+E384)*'Data - P&amp;L'!$C$18</f>
        <v>0</v>
      </c>
      <c r="F604" s="313">
        <f>(F368+F384)*'Data - P&amp;L'!$C$18</f>
        <v>0</v>
      </c>
      <c r="G604" s="313">
        <f>(G368+G384)*'Data - P&amp;L'!$C$18</f>
        <v>0</v>
      </c>
      <c r="H604" s="313">
        <f>(H368+H384)*'Data - P&amp;L'!$C$18</f>
        <v>0</v>
      </c>
      <c r="I604" s="313">
        <f>(I368+I384)*'Data - P&amp;L'!$C$18</f>
        <v>0</v>
      </c>
      <c r="J604" s="313">
        <f>(J368+J384)*'Data - P&amp;L'!$C$18</f>
        <v>0</v>
      </c>
      <c r="K604" s="313">
        <f>(K368+K384)*'Data - P&amp;L'!$C$18</f>
        <v>0</v>
      </c>
      <c r="L604" s="313">
        <f>(L368+L384)*'Data - P&amp;L'!$C$18</f>
        <v>0</v>
      </c>
      <c r="M604" s="313">
        <f>(M368+M384)*'Data - P&amp;L'!$C$18</f>
        <v>0</v>
      </c>
      <c r="N604" s="313">
        <f>(N368+N384)*'Data - P&amp;L'!$C$18</f>
        <v>0</v>
      </c>
      <c r="O604" s="313">
        <f>(O368+O384)*'Data - P&amp;L'!$C$18</f>
        <v>0</v>
      </c>
      <c r="P604" s="313">
        <f>(P368+P384)*'Data - P&amp;L'!$C$18</f>
        <v>0</v>
      </c>
      <c r="Q604" s="313">
        <f>(Q368+Q384)*'Data - P&amp;L'!$C$18</f>
        <v>0</v>
      </c>
      <c r="R604" s="313">
        <f>(R368+R384)*'Data - P&amp;L'!$C$18</f>
        <v>0</v>
      </c>
      <c r="S604" s="313">
        <f>(S368+S384)*'Data - P&amp;L'!$C$18</f>
        <v>0</v>
      </c>
      <c r="T604" s="313">
        <f>(T368+T384)*'Data - P&amp;L'!$C$18</f>
        <v>0</v>
      </c>
      <c r="U604" s="313">
        <f>(U368+U384)*'Data - P&amp;L'!$C$18</f>
        <v>0</v>
      </c>
      <c r="V604" s="313">
        <f>(V368+V384)*'Data - P&amp;L'!$C$18</f>
        <v>0</v>
      </c>
      <c r="W604" s="313">
        <f>(W368+W384)*'Data - P&amp;L'!$C$18</f>
        <v>0</v>
      </c>
      <c r="X604" s="313">
        <f>(X368+X384)*'Data - P&amp;L'!$C$18</f>
        <v>0</v>
      </c>
      <c r="Y604" s="313">
        <f>(Y368+Y384)*'Data - P&amp;L'!$C$18</f>
        <v>0</v>
      </c>
      <c r="Z604" s="313">
        <f>(Z368+Z384)*'Data - P&amp;L'!$C$18</f>
        <v>0</v>
      </c>
      <c r="AA604" s="313">
        <f>(AA368+AA384)*'Data - P&amp;L'!$C$18</f>
        <v>0</v>
      </c>
      <c r="AB604" s="313">
        <f>(AB368+AB384)*'Data - P&amp;L'!$C$18</f>
        <v>0</v>
      </c>
      <c r="AC604" s="313">
        <f>(AC368+AC384)*'Data - P&amp;L'!$C$18</f>
        <v>0</v>
      </c>
      <c r="AD604" s="313">
        <f>(AD368+AD384)*'Data - P&amp;L'!$C$18</f>
        <v>0</v>
      </c>
      <c r="AE604" s="313">
        <f>(AE368+AE384)*'Data - P&amp;L'!$C$18</f>
        <v>0</v>
      </c>
      <c r="AF604" s="313">
        <f>(AF368+AF384)*'Data - P&amp;L'!$C$18</f>
        <v>0</v>
      </c>
      <c r="AG604" s="172">
        <f t="shared" si="148"/>
        <v>0</v>
      </c>
      <c r="AH604" s="173"/>
    </row>
    <row r="605" outlineLevel="1">
      <c r="A605" s="223" t="s">
        <v>680</v>
      </c>
      <c r="B605" s="313">
        <f>((SUM(B331:B340))*'Data - P&amp;L'!$C$38)+((SUM(B343:B352))*'Data - P&amp;L'!$C$39)</f>
        <v>35.82</v>
      </c>
      <c r="C605" s="313">
        <f>((SUM(C331:C340))*'Data - P&amp;L'!$C$38)+((SUM(C343:C352))*'Data - P&amp;L'!$C$39)</f>
        <v>11.94</v>
      </c>
      <c r="D605" s="313">
        <f>((SUM(D331:D340))*'Data - P&amp;L'!$C$38)+((SUM(D343:D352))*'Data - P&amp;L'!$C$39)</f>
        <v>11.94</v>
      </c>
      <c r="E605" s="313">
        <f>((SUM(E331:E340))*'Data - P&amp;L'!$C$38)+((SUM(E343:E352))*'Data - P&amp;L'!$C$39)</f>
        <v>0</v>
      </c>
      <c r="F605" s="313">
        <f>((SUM(F331:F340))*'Data - P&amp;L'!$C$38)+((SUM(F343:F352))*'Data - P&amp;L'!$C$39)</f>
        <v>0</v>
      </c>
      <c r="G605" s="313">
        <f>((SUM(G331:G340))*'Data - P&amp;L'!$C$38)+((SUM(G343:G352))*'Data - P&amp;L'!$C$39)</f>
        <v>23.88</v>
      </c>
      <c r="H605" s="313">
        <f>((SUM(H331:H340))*'Data - P&amp;L'!$C$38)+((SUM(H343:H352))*'Data - P&amp;L'!$C$39)</f>
        <v>35.82</v>
      </c>
      <c r="I605" s="313">
        <f>((SUM(I331:I340))*'Data - P&amp;L'!$C$38)+((SUM(I343:I352))*'Data - P&amp;L'!$C$39)</f>
        <v>23.88</v>
      </c>
      <c r="J605" s="313">
        <f>((SUM(J331:J340))*'Data - P&amp;L'!$C$38)+((SUM(J343:J352))*'Data - P&amp;L'!$C$39)</f>
        <v>11.94</v>
      </c>
      <c r="K605" s="313">
        <f>((SUM(K331:K340))*'Data - P&amp;L'!$C$38)+((SUM(K343:K352))*'Data - P&amp;L'!$C$39)</f>
        <v>11.94</v>
      </c>
      <c r="L605" s="313">
        <f>((SUM(L331:L340))*'Data - P&amp;L'!$C$38)+((SUM(L343:L352))*'Data - P&amp;L'!$C$39)</f>
        <v>11.94</v>
      </c>
      <c r="M605" s="313">
        <f>((SUM(M331:M340))*'Data - P&amp;L'!$C$38)+((SUM(M343:M352))*'Data - P&amp;L'!$C$39)</f>
        <v>0</v>
      </c>
      <c r="N605" s="313">
        <f>((SUM(N331:N340))*'Data - P&amp;L'!$C$38)+((SUM(N343:N352))*'Data - P&amp;L'!$C$39)</f>
        <v>0</v>
      </c>
      <c r="O605" s="313">
        <f>((SUM(O331:O340))*'Data - P&amp;L'!$C$38)+((SUM(O343:O352))*'Data - P&amp;L'!$C$39)</f>
        <v>23.88</v>
      </c>
      <c r="P605" s="313">
        <f>((SUM(P331:P340))*'Data - P&amp;L'!$C$38)+((SUM(P343:P352))*'Data - P&amp;L'!$C$39)</f>
        <v>0</v>
      </c>
      <c r="Q605" s="313">
        <f>((SUM(Q331:Q340))*'Data - P&amp;L'!$C$38)+((SUM(Q343:Q352))*'Data - P&amp;L'!$C$39)</f>
        <v>0</v>
      </c>
      <c r="R605" s="313">
        <f>((SUM(R331:R340))*'Data - P&amp;L'!$C$38)+((SUM(R343:R352))*'Data - P&amp;L'!$C$39)</f>
        <v>0</v>
      </c>
      <c r="S605" s="313">
        <f>((SUM(S331:S340))*'Data - P&amp;L'!$C$38)+((SUM(S343:S352))*'Data - P&amp;L'!$C$39)</f>
        <v>11.94</v>
      </c>
      <c r="T605" s="313">
        <f>((SUM(T331:T340))*'Data - P&amp;L'!$C$38)+((SUM(T343:T352))*'Data - P&amp;L'!$C$39)</f>
        <v>0</v>
      </c>
      <c r="U605" s="313">
        <f>((SUM(U331:U340))*'Data - P&amp;L'!$C$38)+((SUM(U343:U352))*'Data - P&amp;L'!$C$39)</f>
        <v>0</v>
      </c>
      <c r="V605" s="313">
        <f>((SUM(V331:V340))*'Data - P&amp;L'!$C$38)+((SUM(V343:V352))*'Data - P&amp;L'!$C$39)</f>
        <v>0</v>
      </c>
      <c r="W605" s="313">
        <f>((SUM(W331:W340))*'Data - P&amp;L'!$C$38)+((SUM(W343:W352))*'Data - P&amp;L'!$C$39)</f>
        <v>23.88</v>
      </c>
      <c r="X605" s="313">
        <f>((SUM(X331:X340))*'Data - P&amp;L'!$C$38)+((SUM(X343:X352))*'Data - P&amp;L'!$C$39)</f>
        <v>23.88</v>
      </c>
      <c r="Y605" s="313">
        <f>((SUM(Y331:Y340))*'Data - P&amp;L'!$C$38)+((SUM(Y343:Y352))*'Data - P&amp;L'!$C$39)</f>
        <v>0</v>
      </c>
      <c r="Z605" s="313">
        <f>((SUM(Z331:Z340))*'Data - P&amp;L'!$C$38)+((SUM(Z343:Z352))*'Data - P&amp;L'!$C$39)</f>
        <v>11.94</v>
      </c>
      <c r="AA605" s="313">
        <f>((SUM(AA331:AA340))*'Data - P&amp;L'!$C$38)+((SUM(AA343:AA352))*'Data - P&amp;L'!$C$39)</f>
        <v>0</v>
      </c>
      <c r="AB605" s="313">
        <f>((SUM(AB331:AB340))*'Data - P&amp;L'!$C$38)+((SUM(AB343:AB352))*'Data - P&amp;L'!$C$39)</f>
        <v>0</v>
      </c>
      <c r="AC605" s="313">
        <f>((SUM(AC331:AC340))*'Data - P&amp;L'!$C$38)+((SUM(AC343:AC352))*'Data - P&amp;L'!$C$39)</f>
        <v>0</v>
      </c>
      <c r="AD605" s="313">
        <f>((SUM(AD331:AD340))*'Data - P&amp;L'!$C$38)+((SUM(AD343:AD352))*'Data - P&amp;L'!$C$39)</f>
        <v>0</v>
      </c>
      <c r="AE605" s="313">
        <f>((SUM(AE331:AE340))*'Data - P&amp;L'!$C$38)+((SUM(AE343:AE352))*'Data - P&amp;L'!$C$39)</f>
        <v>11.94</v>
      </c>
      <c r="AF605" s="313">
        <f>((SUM(AF331:AF340))*'Data - P&amp;L'!$C$38)+((SUM(AF343:AF352))*'Data - P&amp;L'!$C$39)</f>
        <v>11.94</v>
      </c>
      <c r="AG605" s="172">
        <f t="shared" si="148"/>
        <v>298.5</v>
      </c>
      <c r="AH605" s="173"/>
    </row>
    <row r="606" outlineLevel="1">
      <c r="A606" s="223" t="s">
        <v>681</v>
      </c>
      <c r="B606" s="313">
        <f>((sum(B331:B340))*'Data - P&amp;L'!$C$34)+((sum(B343:B352))*'Data - P&amp;L'!$C$35)</f>
        <v>38.94</v>
      </c>
      <c r="C606" s="313">
        <f>((sum(C331:C340))*'Data - P&amp;L'!$C$34)+((sum(C343:C352))*'Data - P&amp;L'!$C$35)</f>
        <v>11.94</v>
      </c>
      <c r="D606" s="313">
        <f>((sum(D331:D340))*'Data - P&amp;L'!$C$34)+((sum(D343:D352))*'Data - P&amp;L'!$C$35)</f>
        <v>11.94</v>
      </c>
      <c r="E606" s="313">
        <f>((sum(E331:E340))*'Data - P&amp;L'!$C$34)+((sum(E343:E352))*'Data - P&amp;L'!$C$35)</f>
        <v>0</v>
      </c>
      <c r="F606" s="313">
        <f>((sum(F331:F340))*'Data - P&amp;L'!$C$34)+((sum(F343:F352))*'Data - P&amp;L'!$C$35)</f>
        <v>0</v>
      </c>
      <c r="G606" s="313">
        <f>((sum(G331:G340))*'Data - P&amp;L'!$C$34)+((sum(G343:G352))*'Data - P&amp;L'!$C$35)</f>
        <v>23.88</v>
      </c>
      <c r="H606" s="313">
        <f>((sum(H331:H340))*'Data - P&amp;L'!$C$34)+((sum(H343:H352))*'Data - P&amp;L'!$C$35)</f>
        <v>35.82</v>
      </c>
      <c r="I606" s="313">
        <f>((sum(I331:I340))*'Data - P&amp;L'!$C$34)+((sum(I343:I352))*'Data - P&amp;L'!$C$35)</f>
        <v>23.88</v>
      </c>
      <c r="J606" s="313">
        <f>((sum(J331:J340))*'Data - P&amp;L'!$C$34)+((sum(J343:J352))*'Data - P&amp;L'!$C$35)</f>
        <v>11.94</v>
      </c>
      <c r="K606" s="313">
        <f>((sum(K331:K340))*'Data - P&amp;L'!$C$34)+((sum(K343:K352))*'Data - P&amp;L'!$C$35)</f>
        <v>11.94</v>
      </c>
      <c r="L606" s="313">
        <f>((sum(L331:L340))*'Data - P&amp;L'!$C$34)+((sum(L343:L352))*'Data - P&amp;L'!$C$35)</f>
        <v>11.94</v>
      </c>
      <c r="M606" s="313">
        <f>((sum(M331:M340))*'Data - P&amp;L'!$C$34)+((sum(M343:M352))*'Data - P&amp;L'!$C$35)</f>
        <v>0</v>
      </c>
      <c r="N606" s="313">
        <f>((sum(N331:N340))*'Data - P&amp;L'!$C$34)+((sum(N343:N352))*'Data - P&amp;L'!$C$35)</f>
        <v>0</v>
      </c>
      <c r="O606" s="313">
        <f>((sum(O331:O340))*'Data - P&amp;L'!$C$34)+((sum(O343:O352))*'Data - P&amp;L'!$C$35)</f>
        <v>23.88</v>
      </c>
      <c r="P606" s="313">
        <f>((sum(P331:P340))*'Data - P&amp;L'!$C$34)+((sum(P343:P352))*'Data - P&amp;L'!$C$35)</f>
        <v>0</v>
      </c>
      <c r="Q606" s="313">
        <f>((sum(Q331:Q340))*'Data - P&amp;L'!$C$34)+((sum(Q343:Q352))*'Data - P&amp;L'!$C$35)</f>
        <v>0</v>
      </c>
      <c r="R606" s="313">
        <f>((sum(R331:R340))*'Data - P&amp;L'!$C$34)+((sum(R343:R352))*'Data - P&amp;L'!$C$35)</f>
        <v>0</v>
      </c>
      <c r="S606" s="313">
        <f>((sum(S331:S340))*'Data - P&amp;L'!$C$34)+((sum(S343:S352))*'Data - P&amp;L'!$C$35)</f>
        <v>11.94</v>
      </c>
      <c r="T606" s="313">
        <f>((sum(T331:T340))*'Data - P&amp;L'!$C$34)+((sum(T343:T352))*'Data - P&amp;L'!$C$35)</f>
        <v>0</v>
      </c>
      <c r="U606" s="313">
        <f>((sum(U331:U340))*'Data - P&amp;L'!$C$34)+((sum(U343:U352))*'Data - P&amp;L'!$C$35)</f>
        <v>0</v>
      </c>
      <c r="V606" s="313">
        <f>((sum(V331:V340))*'Data - P&amp;L'!$C$34)+((sum(V343:V352))*'Data - P&amp;L'!$C$35)</f>
        <v>0</v>
      </c>
      <c r="W606" s="313">
        <f>((sum(W331:W340))*'Data - P&amp;L'!$C$34)+((sum(W343:W352))*'Data - P&amp;L'!$C$35)</f>
        <v>27</v>
      </c>
      <c r="X606" s="313">
        <f>((sum(X331:X340))*'Data - P&amp;L'!$C$34)+((sum(X343:X352))*'Data - P&amp;L'!$C$35)</f>
        <v>23.88</v>
      </c>
      <c r="Y606" s="313">
        <f>((sum(Y331:Y340))*'Data - P&amp;L'!$C$34)+((sum(Y343:Y352))*'Data - P&amp;L'!$C$35)</f>
        <v>0</v>
      </c>
      <c r="Z606" s="313">
        <f>((sum(Z331:Z340))*'Data - P&amp;L'!$C$34)+((sum(Z343:Z352))*'Data - P&amp;L'!$C$35)</f>
        <v>11.94</v>
      </c>
      <c r="AA606" s="313">
        <f>((sum(AA331:AA340))*'Data - P&amp;L'!$C$34)+((sum(AA343:AA352))*'Data - P&amp;L'!$C$35)</f>
        <v>0</v>
      </c>
      <c r="AB606" s="313">
        <f>((sum(AB331:AB340))*'Data - P&amp;L'!$C$34)+((sum(AB343:AB352))*'Data - P&amp;L'!$C$35)</f>
        <v>0</v>
      </c>
      <c r="AC606" s="313">
        <f>((sum(AC331:AC340))*'Data - P&amp;L'!$C$34)+((sum(AC343:AC352))*'Data - P&amp;L'!$C$35)</f>
        <v>0</v>
      </c>
      <c r="AD606" s="313">
        <f>((sum(AD331:AD340))*'Data - P&amp;L'!$C$34)+((sum(AD343:AD352))*'Data - P&amp;L'!$C$35)</f>
        <v>0</v>
      </c>
      <c r="AE606" s="313">
        <f>((sum(AE331:AE340))*'Data - P&amp;L'!$C$34)+((sum(AE343:AE352))*'Data - P&amp;L'!$C$35)</f>
        <v>11.94</v>
      </c>
      <c r="AF606" s="313">
        <f>((sum(AF331:AF340))*'Data - P&amp;L'!$C$34)+((sum(AF343:AF352))*'Data - P&amp;L'!$C$35)</f>
        <v>11.94</v>
      </c>
      <c r="AG606" s="172">
        <f t="shared" si="148"/>
        <v>304.74</v>
      </c>
      <c r="AH606" s="173"/>
    </row>
    <row r="607" outlineLevel="1">
      <c r="A607" s="223" t="s">
        <v>682</v>
      </c>
      <c r="B607" s="313">
        <f>(B372*'Data - P&amp;L'!$D$38)+(B388*'Data - P&amp;L'!$D$39)</f>
        <v>31.57</v>
      </c>
      <c r="C607" s="313">
        <f>(C372*'Data - P&amp;L'!$D$38)+(C388*'Data - P&amp;L'!$D$39)</f>
        <v>5.74</v>
      </c>
      <c r="D607" s="313">
        <f>(D372*'Data - P&amp;L'!$D$38)+(D388*'Data - P&amp;L'!$D$39)</f>
        <v>8.61</v>
      </c>
      <c r="E607" s="313">
        <f>(E372*'Data - P&amp;L'!$D$38)+(E388*'Data - P&amp;L'!$D$39)</f>
        <v>2.87</v>
      </c>
      <c r="F607" s="313">
        <f>(F372*'Data - P&amp;L'!$D$38)+(F388*'Data - P&amp;L'!$D$39)</f>
        <v>0</v>
      </c>
      <c r="G607" s="313">
        <f>(G372*'Data - P&amp;L'!$D$38)+(G388*'Data - P&amp;L'!$D$39)</f>
        <v>5.74</v>
      </c>
      <c r="H607" s="313">
        <f>(H372*'Data - P&amp;L'!$D$38)+(H388*'Data - P&amp;L'!$D$39)</f>
        <v>14.35</v>
      </c>
      <c r="I607" s="313">
        <f>(I372*'Data - P&amp;L'!$D$38)+(I388*'Data - P&amp;L'!$D$39)</f>
        <v>11.48</v>
      </c>
      <c r="J607" s="313">
        <f>(J372*'Data - P&amp;L'!$D$38)+(J388*'Data - P&amp;L'!$D$39)</f>
        <v>15.785</v>
      </c>
      <c r="K607" s="313">
        <f>(K372*'Data - P&amp;L'!$D$38)+(K388*'Data - P&amp;L'!$D$39)</f>
        <v>5.74</v>
      </c>
      <c r="L607" s="313">
        <f>(L372*'Data - P&amp;L'!$D$38)+(L388*'Data - P&amp;L'!$D$39)</f>
        <v>8.61</v>
      </c>
      <c r="M607" s="313">
        <f>(M372*'Data - P&amp;L'!$D$38)+(M388*'Data - P&amp;L'!$D$39)</f>
        <v>1.435</v>
      </c>
      <c r="N607" s="313">
        <f>(N372*'Data - P&amp;L'!$D$38)+(N388*'Data - P&amp;L'!$D$39)</f>
        <v>2.87</v>
      </c>
      <c r="O607" s="313">
        <f>(O372*'Data - P&amp;L'!$D$38)+(O388*'Data - P&amp;L'!$D$39)</f>
        <v>0</v>
      </c>
      <c r="P607" s="313">
        <f>(P372*'Data - P&amp;L'!$D$38)+(P388*'Data - P&amp;L'!$D$39)</f>
        <v>4.305</v>
      </c>
      <c r="Q607" s="313">
        <f>(Q372*'Data - P&amp;L'!$D$38)+(Q388*'Data - P&amp;L'!$D$39)</f>
        <v>5.74</v>
      </c>
      <c r="R607" s="313">
        <f>(R372*'Data - P&amp;L'!$D$38)+(R388*'Data - P&amp;L'!$D$39)</f>
        <v>4.305</v>
      </c>
      <c r="S607" s="313">
        <f>(S372*'Data - P&amp;L'!$D$38)+(S388*'Data - P&amp;L'!$D$39)</f>
        <v>8.61</v>
      </c>
      <c r="T607" s="313">
        <f>(T372*'Data - P&amp;L'!$D$38)+(T388*'Data - P&amp;L'!$D$39)</f>
        <v>5.74</v>
      </c>
      <c r="U607" s="313">
        <f>(U372*'Data - P&amp;L'!$D$38)+(U388*'Data - P&amp;L'!$D$39)</f>
        <v>8.61</v>
      </c>
      <c r="V607" s="313">
        <f>(V372*'Data - P&amp;L'!$D$38)+(V388*'Data - P&amp;L'!$D$39)</f>
        <v>7.175</v>
      </c>
      <c r="W607" s="313">
        <f>(W372*'Data - P&amp;L'!$D$38)+(W388*'Data - P&amp;L'!$D$39)</f>
        <v>10.055</v>
      </c>
      <c r="X607" s="313">
        <f>(X372*'Data - P&amp;L'!$D$38)+(X388*'Data - P&amp;L'!$D$39)</f>
        <v>7.175</v>
      </c>
      <c r="Y607" s="313">
        <f>(Y372*'Data - P&amp;L'!$D$38)+(Y388*'Data - P&amp;L'!$D$39)</f>
        <v>5.74</v>
      </c>
      <c r="Z607" s="313">
        <f>(Z372*'Data - P&amp;L'!$D$38)+(Z388*'Data - P&amp;L'!$D$39)</f>
        <v>4.305</v>
      </c>
      <c r="AA607" s="313">
        <f>(AA372*'Data - P&amp;L'!$D$38)+(AA388*'Data - P&amp;L'!$D$39)</f>
        <v>2.87</v>
      </c>
      <c r="AB607" s="313">
        <f>(AB372*'Data - P&amp;L'!$D$38)+(AB388*'Data - P&amp;L'!$D$39)</f>
        <v>2.87</v>
      </c>
      <c r="AC607" s="313">
        <f>(AC372*'Data - P&amp;L'!$D$38)+(AC388*'Data - P&amp;L'!$D$39)</f>
        <v>5.74</v>
      </c>
      <c r="AD607" s="313">
        <f>(AD372*'Data - P&amp;L'!$D$38)+(AD388*'Data - P&amp;L'!$D$39)</f>
        <v>1.435</v>
      </c>
      <c r="AE607" s="313">
        <f>(AE372*'Data - P&amp;L'!$D$38)+(AE388*'Data - P&amp;L'!$D$39)</f>
        <v>10.045</v>
      </c>
      <c r="AF607" s="313">
        <f>(AF372*'Data - P&amp;L'!$D$38)+(AF388*'Data - P&amp;L'!$D$39)</f>
        <v>8.61</v>
      </c>
      <c r="AG607" s="172">
        <f t="shared" si="148"/>
        <v>218.13</v>
      </c>
      <c r="AH607" s="173"/>
    </row>
    <row r="608" outlineLevel="1">
      <c r="A608" s="223" t="s">
        <v>683</v>
      </c>
      <c r="B608" s="313">
        <f>(B372*'Data - P&amp;L'!$D$34)+(B388*'Data - P&amp;L'!$D$35)</f>
        <v>135.41</v>
      </c>
      <c r="C608" s="313">
        <f>(C372*'Data - P&amp;L'!$D$34)+(C388*'Data - P&amp;L'!$D$35)</f>
        <v>24.62</v>
      </c>
      <c r="D608" s="313">
        <f>(D372*'Data - P&amp;L'!$D$34)+(D388*'Data - P&amp;L'!$D$35)</f>
        <v>36.93</v>
      </c>
      <c r="E608" s="313">
        <f>(E372*'Data - P&amp;L'!$D$34)+(E388*'Data - P&amp;L'!$D$35)</f>
        <v>12.31</v>
      </c>
      <c r="F608" s="313">
        <f>(F372*'Data - P&amp;L'!$D$34)+(F388*'Data - P&amp;L'!$D$35)</f>
        <v>0</v>
      </c>
      <c r="G608" s="313">
        <f>(G372*'Data - P&amp;L'!$D$34)+(G388*'Data - P&amp;L'!$D$35)</f>
        <v>24.62</v>
      </c>
      <c r="H608" s="313">
        <f>(H372*'Data - P&amp;L'!$D$34)+(H388*'Data - P&amp;L'!$D$35)</f>
        <v>61.55</v>
      </c>
      <c r="I608" s="313">
        <f>(I372*'Data - P&amp;L'!$D$34)+(I388*'Data - P&amp;L'!$D$35)</f>
        <v>49.24</v>
      </c>
      <c r="J608" s="313">
        <f>(J372*'Data - P&amp;L'!$D$34)+(J388*'Data - P&amp;L'!$D$35)</f>
        <v>67.705</v>
      </c>
      <c r="K608" s="313">
        <f>(K372*'Data - P&amp;L'!$D$34)+(K388*'Data - P&amp;L'!$D$35)</f>
        <v>24.62</v>
      </c>
      <c r="L608" s="313">
        <f>(L372*'Data - P&amp;L'!$D$34)+(L388*'Data - P&amp;L'!$D$35)</f>
        <v>36.93</v>
      </c>
      <c r="M608" s="313">
        <f>(M372*'Data - P&amp;L'!$D$34)+(M388*'Data - P&amp;L'!$D$35)</f>
        <v>6.155</v>
      </c>
      <c r="N608" s="313">
        <f>(N372*'Data - P&amp;L'!$D$34)+(N388*'Data - P&amp;L'!$D$35)</f>
        <v>12.31</v>
      </c>
      <c r="O608" s="313">
        <f>(O372*'Data - P&amp;L'!$D$34)+(O388*'Data - P&amp;L'!$D$35)</f>
        <v>0</v>
      </c>
      <c r="P608" s="313">
        <f>(P372*'Data - P&amp;L'!$D$34)+(P388*'Data - P&amp;L'!$D$35)</f>
        <v>18.465</v>
      </c>
      <c r="Q608" s="313">
        <f>(Q372*'Data - P&amp;L'!$D$34)+(Q388*'Data - P&amp;L'!$D$35)</f>
        <v>24.62</v>
      </c>
      <c r="R608" s="313">
        <f>(R372*'Data - P&amp;L'!$D$34)+(R388*'Data - P&amp;L'!$D$35)</f>
        <v>18.465</v>
      </c>
      <c r="S608" s="313">
        <f>(S372*'Data - P&amp;L'!$D$34)+(S388*'Data - P&amp;L'!$D$35)</f>
        <v>36.93</v>
      </c>
      <c r="T608" s="313">
        <f>(T372*'Data - P&amp;L'!$D$34)+(T388*'Data - P&amp;L'!$D$35)</f>
        <v>24.62</v>
      </c>
      <c r="U608" s="313">
        <f>(U372*'Data - P&amp;L'!$D$34)+(U388*'Data - P&amp;L'!$D$35)</f>
        <v>36.93</v>
      </c>
      <c r="V608" s="313">
        <f>(V372*'Data - P&amp;L'!$D$34)+(V388*'Data - P&amp;L'!$D$35)</f>
        <v>30.775</v>
      </c>
      <c r="W608" s="313">
        <f>(W372*'Data - P&amp;L'!$D$34)+(W388*'Data - P&amp;L'!$D$35)</f>
        <v>43.095</v>
      </c>
      <c r="X608" s="313">
        <f>(X372*'Data - P&amp;L'!$D$34)+(X388*'Data - P&amp;L'!$D$35)</f>
        <v>30.775</v>
      </c>
      <c r="Y608" s="313">
        <f>(Y372*'Data - P&amp;L'!$D$34)+(Y388*'Data - P&amp;L'!$D$35)</f>
        <v>24.62</v>
      </c>
      <c r="Z608" s="313">
        <f>(Z372*'Data - P&amp;L'!$D$34)+(Z388*'Data - P&amp;L'!$D$35)</f>
        <v>18.465</v>
      </c>
      <c r="AA608" s="313">
        <f>(AA372*'Data - P&amp;L'!$D$34)+(AA388*'Data - P&amp;L'!$D$35)</f>
        <v>12.31</v>
      </c>
      <c r="AB608" s="313">
        <f>(AB372*'Data - P&amp;L'!$D$34)+(AB388*'Data - P&amp;L'!$D$35)</f>
        <v>12.31</v>
      </c>
      <c r="AC608" s="313">
        <f>(AC372*'Data - P&amp;L'!$D$34)+(AC388*'Data - P&amp;L'!$D$35)</f>
        <v>24.62</v>
      </c>
      <c r="AD608" s="313">
        <f>(AD372*'Data - P&amp;L'!$D$34)+(AD388*'Data - P&amp;L'!$D$35)</f>
        <v>6.155</v>
      </c>
      <c r="AE608" s="313">
        <f>(AE372*'Data - P&amp;L'!$D$34)+(AE388*'Data - P&amp;L'!$D$35)</f>
        <v>43.085</v>
      </c>
      <c r="AF608" s="313">
        <f>(AF372*'Data - P&amp;L'!$D$34)+(AF388*'Data - P&amp;L'!$D$35)</f>
        <v>36.93</v>
      </c>
      <c r="AG608" s="172">
        <f t="shared" si="148"/>
        <v>935.57</v>
      </c>
      <c r="AH608" s="173"/>
    </row>
    <row r="609" outlineLevel="1">
      <c r="A609" s="223" t="s">
        <v>684</v>
      </c>
      <c r="B609" s="313">
        <f t="shared" ref="B609:AF609" si="149">B392+B397</f>
        <v>2679.98</v>
      </c>
      <c r="C609" s="313">
        <f t="shared" si="149"/>
        <v>501.85</v>
      </c>
      <c r="D609" s="313">
        <f t="shared" si="149"/>
        <v>684.85</v>
      </c>
      <c r="E609" s="313">
        <f t="shared" si="149"/>
        <v>179.98</v>
      </c>
      <c r="F609" s="313">
        <f t="shared" si="149"/>
        <v>0</v>
      </c>
      <c r="G609" s="313">
        <f t="shared" si="149"/>
        <v>1107.87</v>
      </c>
      <c r="H609" s="313">
        <f t="shared" si="149"/>
        <v>1468.85</v>
      </c>
      <c r="I609" s="313">
        <f t="shared" si="149"/>
        <v>1035.64</v>
      </c>
      <c r="J609" s="313">
        <f t="shared" si="149"/>
        <v>2125.18</v>
      </c>
      <c r="K609" s="313">
        <f t="shared" si="149"/>
        <v>436.34</v>
      </c>
      <c r="L609" s="313">
        <f t="shared" si="149"/>
        <v>1457.11</v>
      </c>
      <c r="M609" s="313">
        <f t="shared" si="149"/>
        <v>59.99</v>
      </c>
      <c r="N609" s="313">
        <f t="shared" si="149"/>
        <v>874.56</v>
      </c>
      <c r="O609" s="313">
        <f t="shared" si="149"/>
        <v>1132.22</v>
      </c>
      <c r="P609" s="313">
        <f t="shared" si="149"/>
        <v>280.31</v>
      </c>
      <c r="Q609" s="313">
        <f t="shared" si="149"/>
        <v>385.87</v>
      </c>
      <c r="R609" s="313">
        <f t="shared" si="149"/>
        <v>286.97</v>
      </c>
      <c r="S609" s="313">
        <f t="shared" si="149"/>
        <v>1009.82</v>
      </c>
      <c r="T609" s="313">
        <f t="shared" si="149"/>
        <v>375.26</v>
      </c>
      <c r="U609" s="313">
        <f t="shared" si="149"/>
        <v>1475.98</v>
      </c>
      <c r="V609" s="313">
        <f t="shared" si="149"/>
        <v>475.24</v>
      </c>
      <c r="W609" s="313">
        <f t="shared" si="149"/>
        <v>909.2</v>
      </c>
      <c r="X609" s="313">
        <f t="shared" si="149"/>
        <v>759.8</v>
      </c>
      <c r="Y609" s="313">
        <f t="shared" si="149"/>
        <v>581.77</v>
      </c>
      <c r="Z609" s="313">
        <f t="shared" si="149"/>
        <v>385.32</v>
      </c>
      <c r="AA609" s="313">
        <f t="shared" si="149"/>
        <v>191.09</v>
      </c>
      <c r="AB609" s="313">
        <f t="shared" si="149"/>
        <v>179.98</v>
      </c>
      <c r="AC609" s="313">
        <f t="shared" si="149"/>
        <v>364.91</v>
      </c>
      <c r="AD609" s="313">
        <f t="shared" si="149"/>
        <v>270.3</v>
      </c>
      <c r="AE609" s="313">
        <f t="shared" si="149"/>
        <v>2050.95</v>
      </c>
      <c r="AF609" s="313">
        <f t="shared" si="149"/>
        <v>984.7</v>
      </c>
      <c r="AG609" s="172">
        <f t="shared" si="148"/>
        <v>24711.89</v>
      </c>
      <c r="AH609" s="173"/>
    </row>
    <row r="610">
      <c r="A610" s="301" t="s">
        <v>685</v>
      </c>
      <c r="B610" s="327">
        <f t="shared" ref="B610:AF610" si="150">SUM(B611:B623)-B624-B625</f>
        <v>0</v>
      </c>
      <c r="C610" s="327">
        <f t="shared" si="150"/>
        <v>-246.89625</v>
      </c>
      <c r="D610" s="327">
        <f t="shared" si="150"/>
        <v>-147.2625</v>
      </c>
      <c r="E610" s="327">
        <f t="shared" si="150"/>
        <v>0</v>
      </c>
      <c r="F610" s="327">
        <f t="shared" si="150"/>
        <v>0</v>
      </c>
      <c r="G610" s="327">
        <f t="shared" si="150"/>
        <v>-2631.17625</v>
      </c>
      <c r="H610" s="327">
        <f t="shared" si="150"/>
        <v>-823.0475</v>
      </c>
      <c r="I610" s="327">
        <f t="shared" si="150"/>
        <v>-597.94125</v>
      </c>
      <c r="J610" s="327">
        <f t="shared" si="150"/>
        <v>0</v>
      </c>
      <c r="K610" s="327">
        <f t="shared" si="150"/>
        <v>0</v>
      </c>
      <c r="L610" s="327">
        <f t="shared" si="150"/>
        <v>0</v>
      </c>
      <c r="M610" s="327">
        <f t="shared" si="150"/>
        <v>0</v>
      </c>
      <c r="N610" s="327">
        <f t="shared" si="150"/>
        <v>-299.37375</v>
      </c>
      <c r="O610" s="327">
        <f t="shared" si="150"/>
        <v>-404.97875</v>
      </c>
      <c r="P610" s="327">
        <f t="shared" si="150"/>
        <v>-430.025</v>
      </c>
      <c r="Q610" s="327">
        <f t="shared" si="150"/>
        <v>-266.855</v>
      </c>
      <c r="R610" s="327">
        <f t="shared" si="150"/>
        <v>0</v>
      </c>
      <c r="S610" s="327">
        <f t="shared" si="150"/>
        <v>0</v>
      </c>
      <c r="T610" s="327">
        <f t="shared" si="150"/>
        <v>0</v>
      </c>
      <c r="U610" s="327">
        <f t="shared" si="150"/>
        <v>-1337.335</v>
      </c>
      <c r="V610" s="327">
        <f t="shared" si="150"/>
        <v>-477.31</v>
      </c>
      <c r="W610" s="327">
        <f t="shared" si="150"/>
        <v>-270.15125</v>
      </c>
      <c r="X610" s="327">
        <f t="shared" si="150"/>
        <v>-474.17625</v>
      </c>
      <c r="Y610" s="327">
        <f t="shared" si="150"/>
        <v>0</v>
      </c>
      <c r="Z610" s="327">
        <f t="shared" si="150"/>
        <v>0</v>
      </c>
      <c r="AA610" s="327">
        <f t="shared" si="150"/>
        <v>0</v>
      </c>
      <c r="AB610" s="327">
        <f t="shared" si="150"/>
        <v>-972.0625</v>
      </c>
      <c r="AC610" s="327">
        <f t="shared" si="150"/>
        <v>-330.23625</v>
      </c>
      <c r="AD610" s="327">
        <f t="shared" si="150"/>
        <v>0</v>
      </c>
      <c r="AE610" s="327">
        <f t="shared" si="150"/>
        <v>-487.35375</v>
      </c>
      <c r="AF610" s="327">
        <f t="shared" si="150"/>
        <v>0</v>
      </c>
      <c r="AG610" s="172">
        <f t="shared" si="148"/>
        <v>-10196.18125</v>
      </c>
      <c r="AH610" s="173"/>
    </row>
    <row r="611" outlineLevel="1">
      <c r="A611" s="223" t="s">
        <v>686</v>
      </c>
      <c r="B611" s="313">
        <f>((B402+B403+B408+B409+B414+B415+B420+B421)*'Data - P&amp;L'!$C$3)*'Data - P&amp;L'!$C$54</f>
        <v>0</v>
      </c>
      <c r="C611" s="313">
        <f>((C402+C403+C408+C409+C414+C415+C420+C421)*'Data - P&amp;L'!$C$3)*'Data - P&amp;L'!$C$54</f>
        <v>20.9675</v>
      </c>
      <c r="D611" s="313">
        <f>((D402+D403+D408+D409+D414+D415+D420+D421)*'Data - P&amp;L'!$C$3)*'Data - P&amp;L'!$C$54</f>
        <v>20.9675</v>
      </c>
      <c r="E611" s="313">
        <f>((E402+E403+E408+E409+E414+E415+E420+E421)*'Data - P&amp;L'!$C$3)*'Data - P&amp;L'!$C$54</f>
        <v>0</v>
      </c>
      <c r="F611" s="313">
        <f>((F402+F403+F408+F409+F414+F415+F420+F421)*'Data - P&amp;L'!$C$3)*'Data - P&amp;L'!$C$54</f>
        <v>0</v>
      </c>
      <c r="G611" s="313">
        <f>((G402+G403+G408+G409+G414+G415+G420+G421)*'Data - P&amp;L'!$C$3)*'Data - P&amp;L'!$C$54</f>
        <v>125.805</v>
      </c>
      <c r="H611" s="313">
        <f>((H402+H403+H408+H409+H414+H415+H420+H421)*'Data - P&amp;L'!$C$3)*'Data - P&amp;L'!$C$54</f>
        <v>0</v>
      </c>
      <c r="I611" s="313">
        <f>((I402+I403+I408+I409+I414+I415+I420+I421)*'Data - P&amp;L'!$C$3)*'Data - P&amp;L'!$C$54</f>
        <v>41.935</v>
      </c>
      <c r="J611" s="313">
        <f>((J402+J403+J408+J409+J414+J415+J420+J421)*'Data - P&amp;L'!$C$3)*'Data - P&amp;L'!$C$54</f>
        <v>0</v>
      </c>
      <c r="K611" s="313">
        <f>((K402+K403+K408+K409+K414+K415+K420+K421)*'Data - P&amp;L'!$C$3)*'Data - P&amp;L'!$C$54</f>
        <v>0</v>
      </c>
      <c r="L611" s="313">
        <f>((L402+L403+L408+L409+L414+L415+L420+L421)*'Data - P&amp;L'!$C$3)*'Data - P&amp;L'!$C$54</f>
        <v>0</v>
      </c>
      <c r="M611" s="313">
        <f>((M402+M403+M408+M409+M414+M415+M420+M421)*'Data - P&amp;L'!$C$3)*'Data - P&amp;L'!$C$54</f>
        <v>0</v>
      </c>
      <c r="N611" s="313">
        <f>((N402+N403+N408+N409+N414+N415+N420+N421)*'Data - P&amp;L'!$C$3)*'Data - P&amp;L'!$C$54</f>
        <v>0</v>
      </c>
      <c r="O611" s="313">
        <f>((O402+O403+O408+O409+O414+O415+O420+O421)*'Data - P&amp;L'!$C$3)*'Data - P&amp;L'!$C$54</f>
        <v>0</v>
      </c>
      <c r="P611" s="313">
        <f>((P402+P403+P408+P409+P414+P415+P420+P421)*'Data - P&amp;L'!$C$3)*'Data - P&amp;L'!$C$54</f>
        <v>41.935</v>
      </c>
      <c r="Q611" s="313">
        <f>((Q402+Q403+Q408+Q409+Q414+Q415+Q420+Q421)*'Data - P&amp;L'!$C$3)*'Data - P&amp;L'!$C$54</f>
        <v>0</v>
      </c>
      <c r="R611" s="313">
        <f>((R402+R403+R408+R409+R414+R415+R420+R421)*'Data - P&amp;L'!$C$3)*'Data - P&amp;L'!$C$54</f>
        <v>0</v>
      </c>
      <c r="S611" s="313">
        <f>((S402+S403+S408+S409+S414+S415+S420+S421)*'Data - P&amp;L'!$C$3)*'Data - P&amp;L'!$C$54</f>
        <v>0</v>
      </c>
      <c r="T611" s="313">
        <f>((T402+T403+T408+T409+T414+T415+T420+T421)*'Data - P&amp;L'!$C$3)*'Data - P&amp;L'!$C$54</f>
        <v>0</v>
      </c>
      <c r="U611" s="313">
        <f>((U402+U403+U408+U409+U414+U415+U420+U421)*'Data - P&amp;L'!$C$3)*'Data - P&amp;L'!$C$54</f>
        <v>20.9675</v>
      </c>
      <c r="V611" s="313">
        <f>((V402+V403+V408+V409+V414+V415+V420+V421)*'Data - P&amp;L'!$C$3)*'Data - P&amp;L'!$C$54</f>
        <v>0</v>
      </c>
      <c r="W611" s="313">
        <f>((W402+W403+W408+W409+W414+W415+W420+W421)*'Data - P&amp;L'!$C$3)*'Data - P&amp;L'!$C$54</f>
        <v>0</v>
      </c>
      <c r="X611" s="313">
        <f>((X402+X403+X408+X409+X414+X415+X420+X421)*'Data - P&amp;L'!$C$3)*'Data - P&amp;L'!$C$54</f>
        <v>41.935</v>
      </c>
      <c r="Y611" s="313">
        <f>((Y402+Y403+Y408+Y409+Y414+Y415+Y420+Y421)*'Data - P&amp;L'!$C$3)*'Data - P&amp;L'!$C$54</f>
        <v>0</v>
      </c>
      <c r="Z611" s="313">
        <f>((Z402+Z403+Z408+Z409+Z414+Z415+Z420+Z421)*'Data - P&amp;L'!$C$3)*'Data - P&amp;L'!$C$54</f>
        <v>0</v>
      </c>
      <c r="AA611" s="313">
        <f>((AA402+AA403+AA408+AA409+AA414+AA415+AA420+AA421)*'Data - P&amp;L'!$C$3)*'Data - P&amp;L'!$C$54</f>
        <v>0</v>
      </c>
      <c r="AB611" s="313">
        <f>((AB402+AB403+AB408+AB409+AB414+AB415+AB420+AB421)*'Data - P&amp;L'!$C$3)*'Data - P&amp;L'!$C$54</f>
        <v>20.9675</v>
      </c>
      <c r="AC611" s="313">
        <f>((AC402+AC403+AC408+AC409+AC414+AC415+AC420+AC421)*'Data - P&amp;L'!$C$3)*'Data - P&amp;L'!$C$54</f>
        <v>0</v>
      </c>
      <c r="AD611" s="313">
        <f>((AD402+AD403+AD408+AD409+AD414+AD415+AD420+AD421)*'Data - P&amp;L'!$C$3)*'Data - P&amp;L'!$C$54</f>
        <v>0</v>
      </c>
      <c r="AE611" s="313">
        <f>((AE402+AE403+AE408+AE409+AE414+AE415+AE420+AE421)*'Data - P&amp;L'!$C$3)*'Data - P&amp;L'!$C$54</f>
        <v>0</v>
      </c>
      <c r="AF611" s="313">
        <f>((AF402+AF403+AF408+AF409+AF414+AF415+AF420+AF421)*'Data - P&amp;L'!$C$3)*'Data - P&amp;L'!$C$54</f>
        <v>0</v>
      </c>
      <c r="AG611" s="172">
        <f t="shared" si="148"/>
        <v>335.48</v>
      </c>
      <c r="AH611" s="173"/>
    </row>
    <row r="612" outlineLevel="1">
      <c r="A612" s="223" t="s">
        <v>687</v>
      </c>
      <c r="B612" s="313">
        <f>(B404+B405+B410+B411+B416+B417+B422+B423)*'Data - P&amp;L'!$C$4*'Data - P&amp;L'!$C$54</f>
        <v>0</v>
      </c>
      <c r="C612" s="313">
        <f>(C404+C405+C410+C411+C416+C417+C422+C423)*'Data - P&amp;L'!$C$4*'Data - P&amp;L'!$C$54</f>
        <v>0</v>
      </c>
      <c r="D612" s="313">
        <f>(D404+D405+D410+D411+D416+D417+D422+D423)*'Data - P&amp;L'!$C$4*'Data - P&amp;L'!$C$54</f>
        <v>0</v>
      </c>
      <c r="E612" s="313">
        <f>(E404+E405+E410+E411+E416+E417+E422+E423)*'Data - P&amp;L'!$C$4*'Data - P&amp;L'!$C$54</f>
        <v>0</v>
      </c>
      <c r="F612" s="313">
        <f>(F404+F405+F410+F411+F416+F417+F422+F423)*'Data - P&amp;L'!$C$4*'Data - P&amp;L'!$C$54</f>
        <v>0</v>
      </c>
      <c r="G612" s="313">
        <f>(G404+G405+G410+G411+G416+G417+G422+G423)*'Data - P&amp;L'!$C$4*'Data - P&amp;L'!$C$54</f>
        <v>71.685</v>
      </c>
      <c r="H612" s="313">
        <f>(H404+H405+H410+H411+H416+H417+H422+H423)*'Data - P&amp;L'!$C$4*'Data - P&amp;L'!$C$54</f>
        <v>23.895</v>
      </c>
      <c r="I612" s="313">
        <f>(I404+I405+I410+I411+I416+I417+I422+I423)*'Data - P&amp;L'!$C$4*'Data - P&amp;L'!$C$54</f>
        <v>23.895</v>
      </c>
      <c r="J612" s="313">
        <f>(J404+J405+J410+J411+J416+J417+J422+J423)*'Data - P&amp;L'!$C$4*'Data - P&amp;L'!$C$54</f>
        <v>0</v>
      </c>
      <c r="K612" s="313">
        <f>(K404+K405+K410+K411+K416+K417+K422+K423)*'Data - P&amp;L'!$C$4*'Data - P&amp;L'!$C$54</f>
        <v>0</v>
      </c>
      <c r="L612" s="313">
        <f>(L404+L405+L410+L411+L416+L417+L422+L423)*'Data - P&amp;L'!$C$4*'Data - P&amp;L'!$C$54</f>
        <v>0</v>
      </c>
      <c r="M612" s="313">
        <f>(M404+M405+M410+M411+M416+M417+M422+M423)*'Data - P&amp;L'!$C$4*'Data - P&amp;L'!$C$54</f>
        <v>0</v>
      </c>
      <c r="N612" s="313">
        <f>(N404+N405+N410+N411+N416+N417+N422+N423)*'Data - P&amp;L'!$C$4*'Data - P&amp;L'!$C$54</f>
        <v>23.895</v>
      </c>
      <c r="O612" s="313">
        <f>(O404+O405+O410+O411+O416+O417+O422+O423)*'Data - P&amp;L'!$C$4*'Data - P&amp;L'!$C$54</f>
        <v>23.895</v>
      </c>
      <c r="P612" s="313">
        <f>(P404+P405+P410+P411+P416+P417+P422+P423)*'Data - P&amp;L'!$C$4*'Data - P&amp;L'!$C$54</f>
        <v>0</v>
      </c>
      <c r="Q612" s="313">
        <f>(Q404+Q405+Q410+Q411+Q416+Q417+Q422+Q423)*'Data - P&amp;L'!$C$4*'Data - P&amp;L'!$C$54</f>
        <v>23.895</v>
      </c>
      <c r="R612" s="313">
        <f>(R404+R405+R410+R411+R416+R417+R422+R423)*'Data - P&amp;L'!$C$4*'Data - P&amp;L'!$C$54</f>
        <v>0</v>
      </c>
      <c r="S612" s="313">
        <f>(S404+S405+S410+S411+S416+S417+S422+S423)*'Data - P&amp;L'!$C$4*'Data - P&amp;L'!$C$54</f>
        <v>0</v>
      </c>
      <c r="T612" s="313">
        <f>(T404+T405+T410+T411+T416+T417+T422+T423)*'Data - P&amp;L'!$C$4*'Data - P&amp;L'!$C$54</f>
        <v>0</v>
      </c>
      <c r="U612" s="313">
        <f>(U404+U405+U410+U411+U416+U417+U422+U423)*'Data - P&amp;L'!$C$4*'Data - P&amp;L'!$C$54</f>
        <v>95.58</v>
      </c>
      <c r="V612" s="313">
        <f>(V404+V405+V410+V411+V416+V417+V422+V423)*'Data - P&amp;L'!$C$4*'Data - P&amp;L'!$C$54</f>
        <v>47.79</v>
      </c>
      <c r="W612" s="313">
        <f>(W404+W405+W410+W411+W416+W417+W422+W423)*'Data - P&amp;L'!$C$4*'Data - P&amp;L'!$C$54</f>
        <v>23.895</v>
      </c>
      <c r="X612" s="313">
        <f>(X404+X405+X410+X411+X416+X417+X422+X423)*'Data - P&amp;L'!$C$4*'Data - P&amp;L'!$C$54</f>
        <v>0</v>
      </c>
      <c r="Y612" s="313">
        <f>(Y404+Y405+Y410+Y411+Y416+Y417+Y422+Y423)*'Data - P&amp;L'!$C$4*'Data - P&amp;L'!$C$54</f>
        <v>0</v>
      </c>
      <c r="Z612" s="313">
        <f>(Z404+Z405+Z410+Z411+Z416+Z417+Z422+Z423)*'Data - P&amp;L'!$C$4*'Data - P&amp;L'!$C$54</f>
        <v>0</v>
      </c>
      <c r="AA612" s="313">
        <f>(AA404+AA405+AA410+AA411+AA416+AA417+AA422+AA423)*'Data - P&amp;L'!$C$4*'Data - P&amp;L'!$C$54</f>
        <v>0</v>
      </c>
      <c r="AB612" s="313">
        <f>(AB404+AB405+AB410+AB411+AB416+AB417+AB422+AB423)*'Data - P&amp;L'!$C$4*'Data - P&amp;L'!$C$54</f>
        <v>23.895</v>
      </c>
      <c r="AC612" s="313">
        <f>(AC404+AC405+AC410+AC411+AC416+AC417+AC422+AC423)*'Data - P&amp;L'!$C$4*'Data - P&amp;L'!$C$54</f>
        <v>23.895</v>
      </c>
      <c r="AD612" s="313">
        <f>(AD404+AD405+AD410+AD411+AD416+AD417+AD422+AD423)*'Data - P&amp;L'!$C$4*'Data - P&amp;L'!$C$54</f>
        <v>0</v>
      </c>
      <c r="AE612" s="313">
        <f>(AE404+AE405+AE410+AE411+AE416+AE417+AE422+AE423)*'Data - P&amp;L'!$C$4*'Data - P&amp;L'!$C$54</f>
        <v>23.895</v>
      </c>
      <c r="AF612" s="313">
        <f>(AF404+AF405+AF410+AF411+AF416+AF417+AF422+AF423)*'Data - P&amp;L'!$C$4*'Data - P&amp;L'!$C$54</f>
        <v>0</v>
      </c>
      <c r="AG612" s="172">
        <f t="shared" si="148"/>
        <v>430.11</v>
      </c>
      <c r="AH612" s="173"/>
    </row>
    <row r="613" outlineLevel="1">
      <c r="A613" s="223" t="s">
        <v>645</v>
      </c>
      <c r="B613" s="313">
        <f>(B406+B418)*'Data - P&amp;L'!$C$15*'Data - P&amp;L'!$C$54</f>
        <v>0</v>
      </c>
      <c r="C613" s="313">
        <f>(C406+C418)*'Data - P&amp;L'!$C$15*'Data - P&amp;L'!$C$54</f>
        <v>0</v>
      </c>
      <c r="D613" s="313">
        <f>(D406+D418)*'Data - P&amp;L'!$C$15*'Data - P&amp;L'!$C$54</f>
        <v>0</v>
      </c>
      <c r="E613" s="313">
        <f>(E406+E418)*'Data - P&amp;L'!$C$15*'Data - P&amp;L'!$C$54</f>
        <v>0</v>
      </c>
      <c r="F613" s="313">
        <f>(F406+F418)*'Data - P&amp;L'!$C$15*'Data - P&amp;L'!$C$54</f>
        <v>0</v>
      </c>
      <c r="G613" s="313">
        <f>(G406+G418)*'Data - P&amp;L'!$C$15*'Data - P&amp;L'!$C$54</f>
        <v>43.95</v>
      </c>
      <c r="H613" s="313">
        <f>(H406+H418)*'Data - P&amp;L'!$C$15*'Data - P&amp;L'!$C$54</f>
        <v>0</v>
      </c>
      <c r="I613" s="313">
        <f>(I406+I418)*'Data - P&amp;L'!$C$15*'Data - P&amp;L'!$C$54</f>
        <v>0</v>
      </c>
      <c r="J613" s="313">
        <f>(J406+J418)*'Data - P&amp;L'!$C$15*'Data - P&amp;L'!$C$54</f>
        <v>0</v>
      </c>
      <c r="K613" s="313">
        <f>(K406+K418)*'Data - P&amp;L'!$C$15*'Data - P&amp;L'!$C$54</f>
        <v>0</v>
      </c>
      <c r="L613" s="313">
        <f>(L406+L418)*'Data - P&amp;L'!$C$15*'Data - P&amp;L'!$C$54</f>
        <v>0</v>
      </c>
      <c r="M613" s="313">
        <f>(M406+M418)*'Data - P&amp;L'!$C$15*'Data - P&amp;L'!$C$54</f>
        <v>0</v>
      </c>
      <c r="N613" s="313">
        <f>(N406+N418)*'Data - P&amp;L'!$C$15*'Data - P&amp;L'!$C$54</f>
        <v>0</v>
      </c>
      <c r="O613" s="313">
        <f>(O406+O418)*'Data - P&amp;L'!$C$15*'Data - P&amp;L'!$C$54</f>
        <v>21.975</v>
      </c>
      <c r="P613" s="313">
        <f>(P406+P418)*'Data - P&amp;L'!$C$15*'Data - P&amp;L'!$C$54</f>
        <v>0</v>
      </c>
      <c r="Q613" s="313">
        <f>(Q406+Q418)*'Data - P&amp;L'!$C$15*'Data - P&amp;L'!$C$54</f>
        <v>0</v>
      </c>
      <c r="R613" s="313">
        <f>(R406+R418)*'Data - P&amp;L'!$C$15*'Data - P&amp;L'!$C$54</f>
        <v>0</v>
      </c>
      <c r="S613" s="313">
        <f>(S406+S418)*'Data - P&amp;L'!$C$15*'Data - P&amp;L'!$C$54</f>
        <v>0</v>
      </c>
      <c r="T613" s="313">
        <f>(T406+T418)*'Data - P&amp;L'!$C$15*'Data - P&amp;L'!$C$54</f>
        <v>0</v>
      </c>
      <c r="U613" s="313">
        <f>(U406+U418)*'Data - P&amp;L'!$C$15*'Data - P&amp;L'!$C$54</f>
        <v>0</v>
      </c>
      <c r="V613" s="313">
        <f>(V406+V418)*'Data - P&amp;L'!$C$15*'Data - P&amp;L'!$C$54</f>
        <v>0</v>
      </c>
      <c r="W613" s="313">
        <f>(W406+W418)*'Data - P&amp;L'!$C$15*'Data - P&amp;L'!$C$54</f>
        <v>0</v>
      </c>
      <c r="X613" s="313">
        <f>(X406+X418)*'Data - P&amp;L'!$C$15*'Data - P&amp;L'!$C$54</f>
        <v>0</v>
      </c>
      <c r="Y613" s="313">
        <f>(Y406+Y418)*'Data - P&amp;L'!$C$15*'Data - P&amp;L'!$C$54</f>
        <v>0</v>
      </c>
      <c r="Z613" s="313">
        <f>(Z406+Z418)*'Data - P&amp;L'!$C$15*'Data - P&amp;L'!$C$54</f>
        <v>0</v>
      </c>
      <c r="AA613" s="313">
        <f>(AA406+AA418)*'Data - P&amp;L'!$C$15*'Data - P&amp;L'!$C$54</f>
        <v>0</v>
      </c>
      <c r="AB613" s="313">
        <f>(AB406+AB418)*'Data - P&amp;L'!$C$15*'Data - P&amp;L'!$C$54</f>
        <v>0</v>
      </c>
      <c r="AC613" s="313">
        <f>(AC406+AC418)*'Data - P&amp;L'!$C$15*'Data - P&amp;L'!$C$54</f>
        <v>0</v>
      </c>
      <c r="AD613" s="313">
        <f>(AD406+AD418)*'Data - P&amp;L'!$C$15*'Data - P&amp;L'!$C$54</f>
        <v>0</v>
      </c>
      <c r="AE613" s="313">
        <f>(AE406+AE418)*'Data - P&amp;L'!$C$15*'Data - P&amp;L'!$C$54</f>
        <v>0</v>
      </c>
      <c r="AF613" s="313">
        <f>(AF406+AF418)*'Data - P&amp;L'!$C$15*'Data - P&amp;L'!$C$54</f>
        <v>0</v>
      </c>
      <c r="AG613" s="172">
        <f t="shared" si="148"/>
        <v>65.925</v>
      </c>
      <c r="AH613" s="173"/>
    </row>
    <row r="614" outlineLevel="1">
      <c r="A614" s="223" t="s">
        <v>646</v>
      </c>
      <c r="B614" s="313">
        <f>(B407+B419)*'Data - P&amp;L'!$C$16*'Data - P&amp;L'!$C$54</f>
        <v>0</v>
      </c>
      <c r="C614" s="313">
        <f>(C407+C419)*'Data - P&amp;L'!$C$16*'Data - P&amp;L'!$C$54</f>
        <v>0</v>
      </c>
      <c r="D614" s="313">
        <f>(D407+D419)*'Data - P&amp;L'!$C$16*'Data - P&amp;L'!$C$54</f>
        <v>0</v>
      </c>
      <c r="E614" s="313">
        <f>(E407+E419)*'Data - P&amp;L'!$C$16*'Data - P&amp;L'!$C$54</f>
        <v>0</v>
      </c>
      <c r="F614" s="313">
        <f>(F407+F419)*'Data - P&amp;L'!$C$16*'Data - P&amp;L'!$C$54</f>
        <v>0</v>
      </c>
      <c r="G614" s="313">
        <f>(G407+G419)*'Data - P&amp;L'!$C$16*'Data - P&amp;L'!$C$54</f>
        <v>48.605</v>
      </c>
      <c r="H614" s="313">
        <f>(H407+H419)*'Data - P&amp;L'!$C$16*'Data - P&amp;L'!$C$54</f>
        <v>24.3025</v>
      </c>
      <c r="I614" s="313">
        <f>(I407+I419)*'Data - P&amp;L'!$C$16*'Data - P&amp;L'!$C$54</f>
        <v>0</v>
      </c>
      <c r="J614" s="313">
        <f>(J407+J419)*'Data - P&amp;L'!$C$16*'Data - P&amp;L'!$C$54</f>
        <v>0</v>
      </c>
      <c r="K614" s="313">
        <f>(K407+K419)*'Data - P&amp;L'!$C$16*'Data - P&amp;L'!$C$54</f>
        <v>0</v>
      </c>
      <c r="L614" s="313">
        <f>(L407+L419)*'Data - P&amp;L'!$C$16*'Data - P&amp;L'!$C$54</f>
        <v>0</v>
      </c>
      <c r="M614" s="313">
        <f>(M407+M419)*'Data - P&amp;L'!$C$16*'Data - P&amp;L'!$C$54</f>
        <v>0</v>
      </c>
      <c r="N614" s="313">
        <f>(N407+N419)*'Data - P&amp;L'!$C$16*'Data - P&amp;L'!$C$54</f>
        <v>0</v>
      </c>
      <c r="O614" s="313">
        <f>(O407+O419)*'Data - P&amp;L'!$C$16*'Data - P&amp;L'!$C$54</f>
        <v>0</v>
      </c>
      <c r="P614" s="313">
        <f>(P407+P419)*'Data - P&amp;L'!$C$16*'Data - P&amp;L'!$C$54</f>
        <v>0</v>
      </c>
      <c r="Q614" s="313">
        <f>(Q407+Q419)*'Data - P&amp;L'!$C$16*'Data - P&amp;L'!$C$54</f>
        <v>0</v>
      </c>
      <c r="R614" s="313">
        <f>(R407+R419)*'Data - P&amp;L'!$C$16*'Data - P&amp;L'!$C$54</f>
        <v>0</v>
      </c>
      <c r="S614" s="313">
        <f>(S407+S419)*'Data - P&amp;L'!$C$16*'Data - P&amp;L'!$C$54</f>
        <v>0</v>
      </c>
      <c r="T614" s="313">
        <f>(T407+T419)*'Data - P&amp;L'!$C$16*'Data - P&amp;L'!$C$54</f>
        <v>0</v>
      </c>
      <c r="U614" s="313">
        <f>(U407+U419)*'Data - P&amp;L'!$C$16*'Data - P&amp;L'!$C$54</f>
        <v>24.3025</v>
      </c>
      <c r="V614" s="313">
        <f>(V407+V419)*'Data - P&amp;L'!$C$16*'Data - P&amp;L'!$C$54</f>
        <v>0</v>
      </c>
      <c r="W614" s="313">
        <f>(W407+W419)*'Data - P&amp;L'!$C$16*'Data - P&amp;L'!$C$54</f>
        <v>0</v>
      </c>
      <c r="X614" s="313">
        <f>(X407+X419)*'Data - P&amp;L'!$C$16*'Data - P&amp;L'!$C$54</f>
        <v>0</v>
      </c>
      <c r="Y614" s="313">
        <f>(Y407+Y419)*'Data - P&amp;L'!$C$16*'Data - P&amp;L'!$C$54</f>
        <v>0</v>
      </c>
      <c r="Z614" s="313">
        <f>(Z407+Z419)*'Data - P&amp;L'!$C$16*'Data - P&amp;L'!$C$54</f>
        <v>0</v>
      </c>
      <c r="AA614" s="313">
        <f>(AA407+AA419)*'Data - P&amp;L'!$C$16*'Data - P&amp;L'!$C$54</f>
        <v>0</v>
      </c>
      <c r="AB614" s="313">
        <f>(AB407+AB419)*'Data - P&amp;L'!$C$16*'Data - P&amp;L'!$C$54</f>
        <v>48.605</v>
      </c>
      <c r="AC614" s="313">
        <f>(AC407+AC419)*'Data - P&amp;L'!$C$16*'Data - P&amp;L'!$C$54</f>
        <v>0</v>
      </c>
      <c r="AD614" s="313">
        <f>(AD407+AD419)*'Data - P&amp;L'!$C$16*'Data - P&amp;L'!$C$54</f>
        <v>0</v>
      </c>
      <c r="AE614" s="313">
        <f>(AE407+AE419)*'Data - P&amp;L'!$C$16*'Data - P&amp;L'!$C$54</f>
        <v>24.3025</v>
      </c>
      <c r="AF614" s="313">
        <f>(AF407+AF419)*'Data - P&amp;L'!$C$16*'Data - P&amp;L'!$C$54</f>
        <v>0</v>
      </c>
      <c r="AG614" s="172">
        <f t="shared" si="148"/>
        <v>170.1175</v>
      </c>
      <c r="AH614" s="173"/>
    </row>
    <row r="615" outlineLevel="1">
      <c r="A615" s="223" t="s">
        <v>688</v>
      </c>
      <c r="B615" s="313">
        <f>(B430+B446)*'Data - P&amp;L'!$C$6*'Data - P&amp;L'!$C$54</f>
        <v>0</v>
      </c>
      <c r="C615" s="313">
        <f>(C430+C446)*'Data - P&amp;L'!$C$6*'Data - P&amp;L'!$C$54</f>
        <v>1.2325</v>
      </c>
      <c r="D615" s="313">
        <f>(D430+D446)*'Data - P&amp;L'!$C$6*'Data - P&amp;L'!$C$54</f>
        <v>0</v>
      </c>
      <c r="E615" s="313">
        <f>(E430+E446)*'Data - P&amp;L'!$C$6*'Data - P&amp;L'!$C$54</f>
        <v>0</v>
      </c>
      <c r="F615" s="313">
        <f>(F430+F446)*'Data - P&amp;L'!$C$6*'Data - P&amp;L'!$C$54</f>
        <v>0</v>
      </c>
      <c r="G615" s="313">
        <f>(G430+G446)*'Data - P&amp;L'!$C$6*'Data - P&amp;L'!$C$54</f>
        <v>0</v>
      </c>
      <c r="H615" s="313">
        <f>(H430+H446)*'Data - P&amp;L'!$C$6*'Data - P&amp;L'!$C$54</f>
        <v>0</v>
      </c>
      <c r="I615" s="313">
        <f>(I430+I446)*'Data - P&amp;L'!$C$6*'Data - P&amp;L'!$C$54</f>
        <v>0</v>
      </c>
      <c r="J615" s="313">
        <f>(J430+J446)*'Data - P&amp;L'!$C$6*'Data - P&amp;L'!$C$54</f>
        <v>0</v>
      </c>
      <c r="K615" s="313">
        <f>(K430+K446)*'Data - P&amp;L'!$C$6*'Data - P&amp;L'!$C$54</f>
        <v>0</v>
      </c>
      <c r="L615" s="313">
        <f>(L430+L446)*'Data - P&amp;L'!$C$6*'Data - P&amp;L'!$C$54</f>
        <v>0</v>
      </c>
      <c r="M615" s="313">
        <f>(M430+M446)*'Data - P&amp;L'!$C$6*'Data - P&amp;L'!$C$54</f>
        <v>0</v>
      </c>
      <c r="N615" s="313">
        <f>(N430+N446)*'Data - P&amp;L'!$C$6*'Data - P&amp;L'!$C$54</f>
        <v>1.2325</v>
      </c>
      <c r="O615" s="313">
        <f>(O430+O446)*'Data - P&amp;L'!$C$6*'Data - P&amp;L'!$C$54</f>
        <v>0</v>
      </c>
      <c r="P615" s="313">
        <f>(P430+P446)*'Data - P&amp;L'!$C$6*'Data - P&amp;L'!$C$54</f>
        <v>0</v>
      </c>
      <c r="Q615" s="313">
        <f>(Q430+Q446)*'Data - P&amp;L'!$C$6*'Data - P&amp;L'!$C$54</f>
        <v>0</v>
      </c>
      <c r="R615" s="313">
        <f>(R430+R446)*'Data - P&amp;L'!$C$6*'Data - P&amp;L'!$C$54</f>
        <v>0</v>
      </c>
      <c r="S615" s="313">
        <f>(S430+S446)*'Data - P&amp;L'!$C$6*'Data - P&amp;L'!$C$54</f>
        <v>0</v>
      </c>
      <c r="T615" s="313">
        <f>(T430+T446)*'Data - P&amp;L'!$C$6*'Data - P&amp;L'!$C$54</f>
        <v>0</v>
      </c>
      <c r="U615" s="313">
        <f>(U430+U446)*'Data - P&amp;L'!$C$6*'Data - P&amp;L'!$C$54</f>
        <v>0</v>
      </c>
      <c r="V615" s="313">
        <f>(V430+V446)*'Data - P&amp;L'!$C$6*'Data - P&amp;L'!$C$54</f>
        <v>0</v>
      </c>
      <c r="W615" s="313">
        <f>(W430+W446)*'Data - P&amp;L'!$C$6*'Data - P&amp;L'!$C$54</f>
        <v>0</v>
      </c>
      <c r="X615" s="313">
        <f>(X430+X446)*'Data - P&amp;L'!$C$6*'Data - P&amp;L'!$C$54</f>
        <v>0</v>
      </c>
      <c r="Y615" s="313">
        <f>(Y430+Y446)*'Data - P&amp;L'!$C$6*'Data - P&amp;L'!$C$54</f>
        <v>0</v>
      </c>
      <c r="Z615" s="313">
        <f>(Z430+Z446)*'Data - P&amp;L'!$C$6*'Data - P&amp;L'!$C$54</f>
        <v>0</v>
      </c>
      <c r="AA615" s="313">
        <f>(AA430+AA446)*'Data - P&amp;L'!$C$6*'Data - P&amp;L'!$C$54</f>
        <v>0</v>
      </c>
      <c r="AB615" s="313">
        <f>(AB430+AB446)*'Data - P&amp;L'!$C$6*'Data - P&amp;L'!$C$54</f>
        <v>1.2325</v>
      </c>
      <c r="AC615" s="313">
        <f>(AC430+AC446)*'Data - P&amp;L'!$C$6*'Data - P&amp;L'!$C$54</f>
        <v>0</v>
      </c>
      <c r="AD615" s="313">
        <f>(AD430+AD446)*'Data - P&amp;L'!$C$6*'Data - P&amp;L'!$C$54</f>
        <v>0</v>
      </c>
      <c r="AE615" s="313">
        <f>(AE430+AE446)*'Data - P&amp;L'!$C$6*'Data - P&amp;L'!$C$54</f>
        <v>0</v>
      </c>
      <c r="AF615" s="313">
        <f>(AF430+AF446)*'Data - P&amp;L'!$C$6*'Data - P&amp;L'!$C$54</f>
        <v>0</v>
      </c>
      <c r="AG615" s="172">
        <f t="shared" si="148"/>
        <v>3.6975</v>
      </c>
      <c r="AH615" s="173"/>
    </row>
    <row r="616" outlineLevel="1">
      <c r="A616" s="223" t="s">
        <v>689</v>
      </c>
      <c r="B616" s="313">
        <f>(B431+B447)*'Data - P&amp;L'!$C$8*'Data - P&amp;L'!$C$54</f>
        <v>0</v>
      </c>
      <c r="C616" s="313">
        <f>(C431+C447)*'Data - P&amp;L'!$C$8*'Data - P&amp;L'!$C$54</f>
        <v>0.2675</v>
      </c>
      <c r="D616" s="313">
        <f>(D431+D447)*'Data - P&amp;L'!$C$8*'Data - P&amp;L'!$C$54</f>
        <v>0.2675</v>
      </c>
      <c r="E616" s="313">
        <f>(E431+E447)*'Data - P&amp;L'!$C$8*'Data - P&amp;L'!$C$54</f>
        <v>0</v>
      </c>
      <c r="F616" s="313">
        <f>(F431+F447)*'Data - P&amp;L'!$C$8*'Data - P&amp;L'!$C$54</f>
        <v>0</v>
      </c>
      <c r="G616" s="313">
        <f>(G431+G447)*'Data - P&amp;L'!$C$8*'Data - P&amp;L'!$C$54</f>
        <v>1.3375</v>
      </c>
      <c r="H616" s="313">
        <f>(H431+H447)*'Data - P&amp;L'!$C$8*'Data - P&amp;L'!$C$54</f>
        <v>0</v>
      </c>
      <c r="I616" s="313">
        <f>(I431+I447)*'Data - P&amp;L'!$C$8*'Data - P&amp;L'!$C$54</f>
        <v>0.2675</v>
      </c>
      <c r="J616" s="313">
        <f>(J431+J447)*'Data - P&amp;L'!$C$8*'Data - P&amp;L'!$C$54</f>
        <v>0</v>
      </c>
      <c r="K616" s="313">
        <f>(K431+K447)*'Data - P&amp;L'!$C$8*'Data - P&amp;L'!$C$54</f>
        <v>0</v>
      </c>
      <c r="L616" s="313">
        <f>(L431+L447)*'Data - P&amp;L'!$C$8*'Data - P&amp;L'!$C$54</f>
        <v>0</v>
      </c>
      <c r="M616" s="313">
        <f>(M431+M447)*'Data - P&amp;L'!$C$8*'Data - P&amp;L'!$C$54</f>
        <v>0</v>
      </c>
      <c r="N616" s="313">
        <f>(N431+N447)*'Data - P&amp;L'!$C$8*'Data - P&amp;L'!$C$54</f>
        <v>0.2675</v>
      </c>
      <c r="O616" s="313">
        <f>(O431+O447)*'Data - P&amp;L'!$C$8*'Data - P&amp;L'!$C$54</f>
        <v>0.2675</v>
      </c>
      <c r="P616" s="313">
        <f>(P431+P447)*'Data - P&amp;L'!$C$8*'Data - P&amp;L'!$C$54</f>
        <v>0.535</v>
      </c>
      <c r="Q616" s="313">
        <f>(Q431+Q447)*'Data - P&amp;L'!$C$8*'Data - P&amp;L'!$C$54</f>
        <v>0.2675</v>
      </c>
      <c r="R616" s="313">
        <f>(R431+R447)*'Data - P&amp;L'!$C$8*'Data - P&amp;L'!$C$54</f>
        <v>0</v>
      </c>
      <c r="S616" s="313">
        <f>(S431+S447)*'Data - P&amp;L'!$C$8*'Data - P&amp;L'!$C$54</f>
        <v>0</v>
      </c>
      <c r="T616" s="313">
        <f>(T431+T447)*'Data - P&amp;L'!$C$8*'Data - P&amp;L'!$C$54</f>
        <v>0</v>
      </c>
      <c r="U616" s="313">
        <f>(U431+U447)*'Data - P&amp;L'!$C$8*'Data - P&amp;L'!$C$54</f>
        <v>0.535</v>
      </c>
      <c r="V616" s="313">
        <f>(V431+V447)*'Data - P&amp;L'!$C$8*'Data - P&amp;L'!$C$54</f>
        <v>0</v>
      </c>
      <c r="W616" s="313">
        <f>(W431+W447)*'Data - P&amp;L'!$C$8*'Data - P&amp;L'!$C$54</f>
        <v>0</v>
      </c>
      <c r="X616" s="313">
        <f>(X431+X447)*'Data - P&amp;L'!$C$8*'Data - P&amp;L'!$C$54</f>
        <v>0</v>
      </c>
      <c r="Y616" s="313">
        <f>(Y431+Y447)*'Data - P&amp;L'!$C$8*'Data - P&amp;L'!$C$54</f>
        <v>0</v>
      </c>
      <c r="Z616" s="313">
        <f>(Z431+Z447)*'Data - P&amp;L'!$C$8*'Data - P&amp;L'!$C$54</f>
        <v>0</v>
      </c>
      <c r="AA616" s="313">
        <f>(AA431+AA447)*'Data - P&amp;L'!$C$8*'Data - P&amp;L'!$C$54</f>
        <v>0</v>
      </c>
      <c r="AB616" s="313">
        <f>(AB431+AB447)*'Data - P&amp;L'!$C$8*'Data - P&amp;L'!$C$54</f>
        <v>0.535</v>
      </c>
      <c r="AC616" s="313">
        <f>(AC431+AC447)*'Data - P&amp;L'!$C$8*'Data - P&amp;L'!$C$54</f>
        <v>0.2675</v>
      </c>
      <c r="AD616" s="313">
        <f>(AD431+AD447)*'Data - P&amp;L'!$C$8*'Data - P&amp;L'!$C$54</f>
        <v>0</v>
      </c>
      <c r="AE616" s="313">
        <f>(AE431+AE447)*'Data - P&amp;L'!$C$8*'Data - P&amp;L'!$C$54</f>
        <v>0.2675</v>
      </c>
      <c r="AF616" s="313">
        <f>(AF431+AF447)*'Data - P&amp;L'!$C$8*'Data - P&amp;L'!$C$54</f>
        <v>0</v>
      </c>
      <c r="AG616" s="172">
        <f t="shared" si="148"/>
        <v>5.0825</v>
      </c>
      <c r="AH616" s="173"/>
    </row>
    <row r="617" outlineLevel="1">
      <c r="A617" s="223" t="s">
        <v>677</v>
      </c>
      <c r="B617" s="313">
        <f>(B432+B433+B448+B449)*'Data - P&amp;L'!$C$9*'Data - P&amp;L'!$C$54</f>
        <v>0</v>
      </c>
      <c r="C617" s="313">
        <f>(C432+C433+C448+C449)*'Data - P&amp;L'!$C$9*'Data - P&amp;L'!$C$54</f>
        <v>1.495</v>
      </c>
      <c r="D617" s="313">
        <f>(D432+D433+D448+D449)*'Data - P&amp;L'!$C$9*'Data - P&amp;L'!$C$54</f>
        <v>0</v>
      </c>
      <c r="E617" s="313">
        <f>(E432+E433+E448+E449)*'Data - P&amp;L'!$C$9*'Data - P&amp;L'!$C$54</f>
        <v>0</v>
      </c>
      <c r="F617" s="313">
        <f>(F432+F433+F448+F449)*'Data - P&amp;L'!$C$9*'Data - P&amp;L'!$C$54</f>
        <v>0</v>
      </c>
      <c r="G617" s="313">
        <f>(G432+G433+G448+G449)*'Data - P&amp;L'!$C$9*'Data - P&amp;L'!$C$54</f>
        <v>0</v>
      </c>
      <c r="H617" s="313">
        <f>(H432+H433+H448+H449)*'Data - P&amp;L'!$C$9*'Data - P&amp;L'!$C$54</f>
        <v>0</v>
      </c>
      <c r="I617" s="313">
        <f>(I432+I433+I448+I449)*'Data - P&amp;L'!$C$9*'Data - P&amp;L'!$C$54</f>
        <v>0</v>
      </c>
      <c r="J617" s="313">
        <f>(J432+J433+J448+J449)*'Data - P&amp;L'!$C$9*'Data - P&amp;L'!$C$54</f>
        <v>0</v>
      </c>
      <c r="K617" s="313">
        <f>(K432+K433+K448+K449)*'Data - P&amp;L'!$C$9*'Data - P&amp;L'!$C$54</f>
        <v>0</v>
      </c>
      <c r="L617" s="313">
        <f>(L432+L433+L448+L449)*'Data - P&amp;L'!$C$9*'Data - P&amp;L'!$C$54</f>
        <v>0</v>
      </c>
      <c r="M617" s="313">
        <f>(M432+M433+M448+M449)*'Data - P&amp;L'!$C$9*'Data - P&amp;L'!$C$54</f>
        <v>0</v>
      </c>
      <c r="N617" s="313">
        <f>(N432+N433+N448+N449)*'Data - P&amp;L'!$C$9*'Data - P&amp;L'!$C$54</f>
        <v>0</v>
      </c>
      <c r="O617" s="313">
        <f>(O432+O433+O448+O449)*'Data - P&amp;L'!$C$9*'Data - P&amp;L'!$C$54</f>
        <v>0</v>
      </c>
      <c r="P617" s="313">
        <f>(P432+P433+P448+P449)*'Data - P&amp;L'!$C$9*'Data - P&amp;L'!$C$54</f>
        <v>0</v>
      </c>
      <c r="Q617" s="313">
        <f>(Q432+Q433+Q448+Q449)*'Data - P&amp;L'!$C$9*'Data - P&amp;L'!$C$54</f>
        <v>0</v>
      </c>
      <c r="R617" s="313">
        <f>(R432+R433+R448+R449)*'Data - P&amp;L'!$C$9*'Data - P&amp;L'!$C$54</f>
        <v>0</v>
      </c>
      <c r="S617" s="313">
        <f>(S432+S433+S448+S449)*'Data - P&amp;L'!$C$9*'Data - P&amp;L'!$C$54</f>
        <v>0</v>
      </c>
      <c r="T617" s="313">
        <f>(T432+T433+T448+T449)*'Data - P&amp;L'!$C$9*'Data - P&amp;L'!$C$54</f>
        <v>0</v>
      </c>
      <c r="U617" s="313">
        <f>(U432+U433+U448+U449)*'Data - P&amp;L'!$C$9*'Data - P&amp;L'!$C$54</f>
        <v>1.495</v>
      </c>
      <c r="V617" s="313">
        <f>(V432+V433+V448+V449)*'Data - P&amp;L'!$C$9*'Data - P&amp;L'!$C$54</f>
        <v>0</v>
      </c>
      <c r="W617" s="313">
        <f>(W432+W433+W448+W449)*'Data - P&amp;L'!$C$9*'Data - P&amp;L'!$C$54</f>
        <v>0</v>
      </c>
      <c r="X617" s="313">
        <f>(X432+X433+X448+X449)*'Data - P&amp;L'!$C$9*'Data - P&amp;L'!$C$54</f>
        <v>0</v>
      </c>
      <c r="Y617" s="313">
        <f>(Y432+Y433+Y448+Y449)*'Data - P&amp;L'!$C$9*'Data - P&amp;L'!$C$54</f>
        <v>0</v>
      </c>
      <c r="Z617" s="313">
        <f>(Z432+Z433+Z448+Z449)*'Data - P&amp;L'!$C$9*'Data - P&amp;L'!$C$54</f>
        <v>0</v>
      </c>
      <c r="AA617" s="313">
        <f>(AA432+AA433+AA448+AA449)*'Data - P&amp;L'!$C$9*'Data - P&amp;L'!$C$54</f>
        <v>0</v>
      </c>
      <c r="AB617" s="313">
        <f>(AB432+AB433+AB448+AB449)*'Data - P&amp;L'!$C$9*'Data - P&amp;L'!$C$54</f>
        <v>0</v>
      </c>
      <c r="AC617" s="313">
        <f>(AC432+AC433+AC448+AC449)*'Data - P&amp;L'!$C$9*'Data - P&amp;L'!$C$54</f>
        <v>0</v>
      </c>
      <c r="AD617" s="313">
        <f>(AD432+AD433+AD448+AD449)*'Data - P&amp;L'!$C$9*'Data - P&amp;L'!$C$54</f>
        <v>0</v>
      </c>
      <c r="AE617" s="313">
        <f>(AE432+AE433+AE448+AE449)*'Data - P&amp;L'!$C$9*'Data - P&amp;L'!$C$54</f>
        <v>0</v>
      </c>
      <c r="AF617" s="313">
        <f>(AF432+AF433+AF448+AF449)*'Data - P&amp;L'!$C$9*'Data - P&amp;L'!$C$54</f>
        <v>0</v>
      </c>
      <c r="AG617" s="172">
        <f t="shared" si="148"/>
        <v>2.99</v>
      </c>
      <c r="AH617" s="173"/>
    </row>
    <row r="618" outlineLevel="1">
      <c r="A618" s="223" t="s">
        <v>678</v>
      </c>
      <c r="B618" s="313">
        <f>(B434+B435+B450+B451)*'Data - P&amp;L'!$C$5*'Data - P&amp;L'!$C$54</f>
        <v>0</v>
      </c>
      <c r="C618" s="313">
        <f>(C434+C435+C450+C451)*'Data - P&amp;L'!$C$5*'Data - P&amp;L'!$C$54</f>
        <v>0</v>
      </c>
      <c r="D618" s="313">
        <f>(D434+D435+D450+D451)*'Data - P&amp;L'!$C$5*'Data - P&amp;L'!$C$54</f>
        <v>0</v>
      </c>
      <c r="E618" s="313">
        <f>(E434+E435+E450+E451)*'Data - P&amp;L'!$C$5*'Data - P&amp;L'!$C$54</f>
        <v>0</v>
      </c>
      <c r="F618" s="313">
        <f>(F434+F435+F450+F451)*'Data - P&amp;L'!$C$5*'Data - P&amp;L'!$C$54</f>
        <v>0</v>
      </c>
      <c r="G618" s="313">
        <f>(G434+G435+G450+G451)*'Data - P&amp;L'!$C$5*'Data - P&amp;L'!$C$54</f>
        <v>0</v>
      </c>
      <c r="H618" s="313">
        <f>(H434+H435+H450+H451)*'Data - P&amp;L'!$C$5*'Data - P&amp;L'!$C$54</f>
        <v>0</v>
      </c>
      <c r="I618" s="313">
        <f>(I434+I435+I450+I451)*'Data - P&amp;L'!$C$5*'Data - P&amp;L'!$C$54</f>
        <v>0</v>
      </c>
      <c r="J618" s="313">
        <f>(J434+J435+J450+J451)*'Data - P&amp;L'!$C$5*'Data - P&amp;L'!$C$54</f>
        <v>0</v>
      </c>
      <c r="K618" s="313">
        <f>(K434+K435+K450+K451)*'Data - P&amp;L'!$C$5*'Data - P&amp;L'!$C$54</f>
        <v>0</v>
      </c>
      <c r="L618" s="313">
        <f>(L434+L435+L450+L451)*'Data - P&amp;L'!$C$5*'Data - P&amp;L'!$C$54</f>
        <v>0</v>
      </c>
      <c r="M618" s="313">
        <f>(M434+M435+M450+M451)*'Data - P&amp;L'!$C$5*'Data - P&amp;L'!$C$54</f>
        <v>0</v>
      </c>
      <c r="N618" s="313">
        <f>(N434+N435+N450+N451)*'Data - P&amp;L'!$C$5*'Data - P&amp;L'!$C$54</f>
        <v>0</v>
      </c>
      <c r="O618" s="313">
        <f>(O434+O435+O450+O451)*'Data - P&amp;L'!$C$5*'Data - P&amp;L'!$C$54</f>
        <v>0</v>
      </c>
      <c r="P618" s="313">
        <f>(P434+P435+P450+P451)*'Data - P&amp;L'!$C$5*'Data - P&amp;L'!$C$54</f>
        <v>0</v>
      </c>
      <c r="Q618" s="313">
        <f>(Q434+Q435+Q450+Q451)*'Data - P&amp;L'!$C$5*'Data - P&amp;L'!$C$54</f>
        <v>0</v>
      </c>
      <c r="R618" s="313">
        <f>(R434+R435+R450+R451)*'Data - P&amp;L'!$C$5*'Data - P&amp;L'!$C$54</f>
        <v>0</v>
      </c>
      <c r="S618" s="313">
        <f>(S434+S435+S450+S451)*'Data - P&amp;L'!$C$5*'Data - P&amp;L'!$C$54</f>
        <v>0</v>
      </c>
      <c r="T618" s="313">
        <f>(T434+T435+T450+T451)*'Data - P&amp;L'!$C$5*'Data - P&amp;L'!$C$54</f>
        <v>0</v>
      </c>
      <c r="U618" s="313">
        <f>(U434+U435+U450+U451)*'Data - P&amp;L'!$C$5*'Data - P&amp;L'!$C$54</f>
        <v>0</v>
      </c>
      <c r="V618" s="313">
        <f>(V434+V435+V450+V451)*'Data - P&amp;L'!$C$5*'Data - P&amp;L'!$C$54</f>
        <v>0</v>
      </c>
      <c r="W618" s="313">
        <f>(W434+W435+W450+W451)*'Data - P&amp;L'!$C$5*'Data - P&amp;L'!$C$54</f>
        <v>0</v>
      </c>
      <c r="X618" s="313">
        <f>(X434+X435+X450+X451)*'Data - P&amp;L'!$C$5*'Data - P&amp;L'!$C$54</f>
        <v>0</v>
      </c>
      <c r="Y618" s="313">
        <f>(Y434+Y435+Y450+Y451)*'Data - P&amp;L'!$C$5*'Data - P&amp;L'!$C$54</f>
        <v>0</v>
      </c>
      <c r="Z618" s="313">
        <f>(Z434+Z435+Z450+Z451)*'Data - P&amp;L'!$C$5*'Data - P&amp;L'!$C$54</f>
        <v>0</v>
      </c>
      <c r="AA618" s="313">
        <f>(AA434+AA435+AA450+AA451)*'Data - P&amp;L'!$C$5*'Data - P&amp;L'!$C$54</f>
        <v>0</v>
      </c>
      <c r="AB618" s="313">
        <f>(AB434+AB435+AB450+AB451)*'Data - P&amp;L'!$C$5*'Data - P&amp;L'!$C$54</f>
        <v>0</v>
      </c>
      <c r="AC618" s="313">
        <f>(AC434+AC435+AC450+AC451)*'Data - P&amp;L'!$C$5*'Data - P&amp;L'!$C$54</f>
        <v>0</v>
      </c>
      <c r="AD618" s="313">
        <f>(AD434+AD435+AD450+AD451)*'Data - P&amp;L'!$C$5*'Data - P&amp;L'!$C$54</f>
        <v>0</v>
      </c>
      <c r="AE618" s="313">
        <f>(AE434+AE435+AE450+AE451)*'Data - P&amp;L'!$C$5*'Data - P&amp;L'!$C$54</f>
        <v>0</v>
      </c>
      <c r="AF618" s="313">
        <f>(AF434+AF435+AF450+AF451)*'Data - P&amp;L'!$C$5*'Data - P&amp;L'!$C$54</f>
        <v>0</v>
      </c>
      <c r="AG618" s="172">
        <f t="shared" si="148"/>
        <v>0</v>
      </c>
      <c r="AH618" s="173"/>
    </row>
    <row r="619" outlineLevel="1">
      <c r="A619" s="223" t="s">
        <v>679</v>
      </c>
      <c r="B619" s="313">
        <f>(B436+B437+B452+B453)*'Data - P&amp;L'!$C$10*'Data - P&amp;L'!$C$54</f>
        <v>0</v>
      </c>
      <c r="C619" s="313">
        <f>(C436+C437+C452+C453)*'Data - P&amp;L'!$C$10*'Data - P&amp;L'!$C$54</f>
        <v>1.0525</v>
      </c>
      <c r="D619" s="313">
        <f>(D436+D437+D452+D453)*'Data - P&amp;L'!$C$10*'Data - P&amp;L'!$C$54</f>
        <v>0</v>
      </c>
      <c r="E619" s="313">
        <f>(E436+E437+E452+E453)*'Data - P&amp;L'!$C$10*'Data - P&amp;L'!$C$54</f>
        <v>0</v>
      </c>
      <c r="F619" s="313">
        <f>(F436+F437+F452+F453)*'Data - P&amp;L'!$C$10*'Data - P&amp;L'!$C$54</f>
        <v>0</v>
      </c>
      <c r="G619" s="313">
        <f>(G436+G437+G452+G453)*'Data - P&amp;L'!$C$10*'Data - P&amp;L'!$C$54</f>
        <v>2.105</v>
      </c>
      <c r="H619" s="313">
        <f>(H436+H437+H452+H453)*'Data - P&amp;L'!$C$10*'Data - P&amp;L'!$C$54</f>
        <v>1.0525</v>
      </c>
      <c r="I619" s="313">
        <f>(I436+I437+I452+I453)*'Data - P&amp;L'!$C$10*'Data - P&amp;L'!$C$54</f>
        <v>1.0525</v>
      </c>
      <c r="J619" s="313">
        <f>(J436+J437+J452+J453)*'Data - P&amp;L'!$C$10*'Data - P&amp;L'!$C$54</f>
        <v>0</v>
      </c>
      <c r="K619" s="313">
        <f>(K436+K437+K452+K453)*'Data - P&amp;L'!$C$10*'Data - P&amp;L'!$C$54</f>
        <v>0</v>
      </c>
      <c r="L619" s="313">
        <f>(L436+L437+L452+L453)*'Data - P&amp;L'!$C$10*'Data - P&amp;L'!$C$54</f>
        <v>0</v>
      </c>
      <c r="M619" s="313">
        <f>(M436+M437+M452+M453)*'Data - P&amp;L'!$C$10*'Data - P&amp;L'!$C$54</f>
        <v>0</v>
      </c>
      <c r="N619" s="313">
        <f>(N436+N437+N452+N453)*'Data - P&amp;L'!$C$10*'Data - P&amp;L'!$C$54</f>
        <v>0</v>
      </c>
      <c r="O619" s="313">
        <f>(O436+O437+O452+O453)*'Data - P&amp;L'!$C$10*'Data - P&amp;L'!$C$54</f>
        <v>1.0525</v>
      </c>
      <c r="P619" s="313">
        <f>(P436+P437+P452+P453)*'Data - P&amp;L'!$C$10*'Data - P&amp;L'!$C$54</f>
        <v>0</v>
      </c>
      <c r="Q619" s="313">
        <f>(Q436+Q437+Q452+Q453)*'Data - P&amp;L'!$C$10*'Data - P&amp;L'!$C$54</f>
        <v>0</v>
      </c>
      <c r="R619" s="313">
        <f>(R436+R437+R452+R453)*'Data - P&amp;L'!$C$10*'Data - P&amp;L'!$C$54</f>
        <v>0</v>
      </c>
      <c r="S619" s="313">
        <f>(S436+S437+S452+S453)*'Data - P&amp;L'!$C$10*'Data - P&amp;L'!$C$54</f>
        <v>0</v>
      </c>
      <c r="T619" s="313">
        <f>(T436+T437+T452+T453)*'Data - P&amp;L'!$C$10*'Data - P&amp;L'!$C$54</f>
        <v>0</v>
      </c>
      <c r="U619" s="313">
        <f>(U436+U437+U452+U453)*'Data - P&amp;L'!$C$10*'Data - P&amp;L'!$C$54</f>
        <v>1.0525</v>
      </c>
      <c r="V619" s="313">
        <f>(V436+V437+V452+V453)*'Data - P&amp;L'!$C$10*'Data - P&amp;L'!$C$54</f>
        <v>1.0525</v>
      </c>
      <c r="W619" s="313">
        <f>(W436+W437+W452+W453)*'Data - P&amp;L'!$C$10*'Data - P&amp;L'!$C$54</f>
        <v>0</v>
      </c>
      <c r="X619" s="313">
        <f>(X436+X437+X452+X453)*'Data - P&amp;L'!$C$10*'Data - P&amp;L'!$C$54</f>
        <v>0</v>
      </c>
      <c r="Y619" s="313">
        <f>(Y436+Y437+Y452+Y453)*'Data - P&amp;L'!$C$10*'Data - P&amp;L'!$C$54</f>
        <v>0</v>
      </c>
      <c r="Z619" s="313">
        <f>(Z436+Z437+Z452+Z453)*'Data - P&amp;L'!$C$10*'Data - P&amp;L'!$C$54</f>
        <v>0</v>
      </c>
      <c r="AA619" s="313">
        <f>(AA436+AA437+AA452+AA453)*'Data - P&amp;L'!$C$10*'Data - P&amp;L'!$C$54</f>
        <v>0</v>
      </c>
      <c r="AB619" s="313">
        <f>(AB436+AB437+AB452+AB453)*'Data - P&amp;L'!$C$10*'Data - P&amp;L'!$C$54</f>
        <v>0</v>
      </c>
      <c r="AC619" s="313">
        <f>(AC436+AC437+AC452+AC453)*'Data - P&amp;L'!$C$10*'Data - P&amp;L'!$C$54</f>
        <v>0</v>
      </c>
      <c r="AD619" s="313">
        <f>(AD436+AD437+AD452+AD453)*'Data - P&amp;L'!$C$10*'Data - P&amp;L'!$C$54</f>
        <v>0</v>
      </c>
      <c r="AE619" s="313">
        <f>(AE436+AE437+AE452+AE453)*'Data - P&amp;L'!$C$10*'Data - P&amp;L'!$C$54</f>
        <v>0</v>
      </c>
      <c r="AF619" s="313">
        <f>(AF436+AF437+AF452+AF453)*'Data - P&amp;L'!$C$10*'Data - P&amp;L'!$C$54</f>
        <v>0</v>
      </c>
      <c r="AG619" s="172">
        <f t="shared" si="148"/>
        <v>8.42</v>
      </c>
      <c r="AH619" s="173"/>
    </row>
    <row r="620" outlineLevel="1">
      <c r="A620" s="223" t="s">
        <v>652</v>
      </c>
      <c r="B620" s="313">
        <f>(B438+B454)*'Data - P&amp;L'!$C$17*'Data - P&amp;L'!$C$54</f>
        <v>0</v>
      </c>
      <c r="C620" s="313">
        <f>(C438+C454)*'Data - P&amp;L'!$C$17*'Data - P&amp;L'!$C$54</f>
        <v>0</v>
      </c>
      <c r="D620" s="313">
        <f>(D438+D454)*'Data - P&amp;L'!$C$17*'Data - P&amp;L'!$C$54</f>
        <v>0</v>
      </c>
      <c r="E620" s="313">
        <f>(E438+E454)*'Data - P&amp;L'!$C$17*'Data - P&amp;L'!$C$54</f>
        <v>0</v>
      </c>
      <c r="F620" s="313">
        <f>(F438+F454)*'Data - P&amp;L'!$C$17*'Data - P&amp;L'!$C$54</f>
        <v>0</v>
      </c>
      <c r="G620" s="313">
        <f>(G438+G454)*'Data - P&amp;L'!$C$17*'Data - P&amp;L'!$C$54</f>
        <v>0</v>
      </c>
      <c r="H620" s="313">
        <f>(H438+H454)*'Data - P&amp;L'!$C$17*'Data - P&amp;L'!$C$54</f>
        <v>0</v>
      </c>
      <c r="I620" s="313">
        <f>(I438+I454)*'Data - P&amp;L'!$C$17*'Data - P&amp;L'!$C$54</f>
        <v>0</v>
      </c>
      <c r="J620" s="313">
        <f>(J438+J454)*'Data - P&amp;L'!$C$17*'Data - P&amp;L'!$C$54</f>
        <v>0</v>
      </c>
      <c r="K620" s="313">
        <f>(K438+K454)*'Data - P&amp;L'!$C$17*'Data - P&amp;L'!$C$54</f>
        <v>0</v>
      </c>
      <c r="L620" s="313">
        <f>(L438+L454)*'Data - P&amp;L'!$C$17*'Data - P&amp;L'!$C$54</f>
        <v>0</v>
      </c>
      <c r="M620" s="313">
        <f>(M438+M454)*'Data - P&amp;L'!$C$17*'Data - P&amp;L'!$C$54</f>
        <v>0</v>
      </c>
      <c r="N620" s="313">
        <f>(N438+N454)*'Data - P&amp;L'!$C$17*'Data - P&amp;L'!$C$54</f>
        <v>0</v>
      </c>
      <c r="O620" s="313">
        <f>(O438+O454)*'Data - P&amp;L'!$C$17*'Data - P&amp;L'!$C$54</f>
        <v>0</v>
      </c>
      <c r="P620" s="313">
        <f>(P438+P454)*'Data - P&amp;L'!$C$17*'Data - P&amp;L'!$C$54</f>
        <v>0</v>
      </c>
      <c r="Q620" s="313">
        <f>(Q438+Q454)*'Data - P&amp;L'!$C$17*'Data - P&amp;L'!$C$54</f>
        <v>0</v>
      </c>
      <c r="R620" s="313">
        <f>(R438+R454)*'Data - P&amp;L'!$C$17*'Data - P&amp;L'!$C$54</f>
        <v>0</v>
      </c>
      <c r="S620" s="313">
        <f>(S438+S454)*'Data - P&amp;L'!$C$17*'Data - P&amp;L'!$C$54</f>
        <v>0</v>
      </c>
      <c r="T620" s="313">
        <f>(T438+T454)*'Data - P&amp;L'!$C$17*'Data - P&amp;L'!$C$54</f>
        <v>0</v>
      </c>
      <c r="U620" s="313">
        <f>(U438+U454)*'Data - P&amp;L'!$C$17*'Data - P&amp;L'!$C$54</f>
        <v>0</v>
      </c>
      <c r="V620" s="313">
        <f>(V438+V454)*'Data - P&amp;L'!$C$17*'Data - P&amp;L'!$C$54</f>
        <v>0</v>
      </c>
      <c r="W620" s="313">
        <f>(W438+W454)*'Data - P&amp;L'!$C$17*'Data - P&amp;L'!$C$54</f>
        <v>0</v>
      </c>
      <c r="X620" s="313">
        <f>(X438+X454)*'Data - P&amp;L'!$C$17*'Data - P&amp;L'!$C$54</f>
        <v>0</v>
      </c>
      <c r="Y620" s="313">
        <f>(Y438+Y454)*'Data - P&amp;L'!$C$17*'Data - P&amp;L'!$C$54</f>
        <v>0</v>
      </c>
      <c r="Z620" s="313">
        <f>(Z438+Z454)*'Data - P&amp;L'!$C$17*'Data - P&amp;L'!$C$54</f>
        <v>0</v>
      </c>
      <c r="AA620" s="313">
        <f>(AA438+AA454)*'Data - P&amp;L'!$C$17*'Data - P&amp;L'!$C$54</f>
        <v>0</v>
      </c>
      <c r="AB620" s="313">
        <f>(AB438+AB454)*'Data - P&amp;L'!$C$17*'Data - P&amp;L'!$C$54</f>
        <v>0</v>
      </c>
      <c r="AC620" s="313">
        <f>(AC438+AC454)*'Data - P&amp;L'!$C$17*'Data - P&amp;L'!$C$54</f>
        <v>0</v>
      </c>
      <c r="AD620" s="313">
        <f>(AD438+AD454)*'Data - P&amp;L'!$C$17*'Data - P&amp;L'!$C$54</f>
        <v>0</v>
      </c>
      <c r="AE620" s="313">
        <f>(AE438+AE454)*'Data - P&amp;L'!$C$17*'Data - P&amp;L'!$C$54</f>
        <v>0</v>
      </c>
      <c r="AF620" s="313">
        <f>(AF438+AF454)*'Data - P&amp;L'!$C$17*'Data - P&amp;L'!$C$54</f>
        <v>0</v>
      </c>
      <c r="AG620" s="172">
        <f t="shared" si="148"/>
        <v>0</v>
      </c>
      <c r="AH620" s="173"/>
    </row>
    <row r="621" outlineLevel="1">
      <c r="A621" s="223" t="s">
        <v>653</v>
      </c>
      <c r="B621" s="313">
        <f>(B439+B455)*'Data - P&amp;L'!$C$18*'Data - P&amp;L'!$C$54</f>
        <v>0</v>
      </c>
      <c r="C621" s="313">
        <f>(C439+C455)*'Data - P&amp;L'!$C$18*'Data - P&amp;L'!$C$54</f>
        <v>0</v>
      </c>
      <c r="D621" s="313">
        <f>(D439+D455)*'Data - P&amp;L'!$C$18*'Data - P&amp;L'!$C$54</f>
        <v>0</v>
      </c>
      <c r="E621" s="313">
        <f>(E439+E455)*'Data - P&amp;L'!$C$18*'Data - P&amp;L'!$C$54</f>
        <v>0</v>
      </c>
      <c r="F621" s="313">
        <f>(F439+F455)*'Data - P&amp;L'!$C$18*'Data - P&amp;L'!$C$54</f>
        <v>0</v>
      </c>
      <c r="G621" s="313">
        <f>(G439+G455)*'Data - P&amp;L'!$C$18*'Data - P&amp;L'!$C$54</f>
        <v>0</v>
      </c>
      <c r="H621" s="313">
        <f>(H439+H455)*'Data - P&amp;L'!$C$18*'Data - P&amp;L'!$C$54</f>
        <v>0</v>
      </c>
      <c r="I621" s="313">
        <f>(I439+I455)*'Data - P&amp;L'!$C$18*'Data - P&amp;L'!$C$54</f>
        <v>0</v>
      </c>
      <c r="J621" s="313">
        <f>(J439+J455)*'Data - P&amp;L'!$C$18*'Data - P&amp;L'!$C$54</f>
        <v>0</v>
      </c>
      <c r="K621" s="313">
        <f>(K439+K455)*'Data - P&amp;L'!$C$18*'Data - P&amp;L'!$C$54</f>
        <v>0</v>
      </c>
      <c r="L621" s="313">
        <f>(L439+L455)*'Data - P&amp;L'!$C$18*'Data - P&amp;L'!$C$54</f>
        <v>0</v>
      </c>
      <c r="M621" s="313">
        <f>(M439+M455)*'Data - P&amp;L'!$C$18*'Data - P&amp;L'!$C$54</f>
        <v>0</v>
      </c>
      <c r="N621" s="313">
        <f>(N439+N455)*'Data - P&amp;L'!$C$18*'Data - P&amp;L'!$C$54</f>
        <v>0</v>
      </c>
      <c r="O621" s="313">
        <f>(O439+O455)*'Data - P&amp;L'!$C$18*'Data - P&amp;L'!$C$54</f>
        <v>0</v>
      </c>
      <c r="P621" s="313">
        <f>(P439+P455)*'Data - P&amp;L'!$C$18*'Data - P&amp;L'!$C$54</f>
        <v>0</v>
      </c>
      <c r="Q621" s="313">
        <f>(Q439+Q455)*'Data - P&amp;L'!$C$18*'Data - P&amp;L'!$C$54</f>
        <v>0</v>
      </c>
      <c r="R621" s="313">
        <f>(R439+R455)*'Data - P&amp;L'!$C$18*'Data - P&amp;L'!$C$54</f>
        <v>0</v>
      </c>
      <c r="S621" s="313">
        <f>(S439+S455)*'Data - P&amp;L'!$C$18*'Data - P&amp;L'!$C$54</f>
        <v>0</v>
      </c>
      <c r="T621" s="313">
        <f>(T439+T455)*'Data - P&amp;L'!$C$18*'Data - P&amp;L'!$C$54</f>
        <v>0</v>
      </c>
      <c r="U621" s="313">
        <f>(U439+U455)*'Data - P&amp;L'!$C$18*'Data - P&amp;L'!$C$54</f>
        <v>0</v>
      </c>
      <c r="V621" s="313">
        <f>(V439+V455)*'Data - P&amp;L'!$C$18*'Data - P&amp;L'!$C$54</f>
        <v>0</v>
      </c>
      <c r="W621" s="313">
        <f>(W439+W455)*'Data - P&amp;L'!$C$18*'Data - P&amp;L'!$C$54</f>
        <v>0</v>
      </c>
      <c r="X621" s="313">
        <f>(X439+X455)*'Data - P&amp;L'!$C$18*'Data - P&amp;L'!$C$54</f>
        <v>0</v>
      </c>
      <c r="Y621" s="313">
        <f>(Y439+Y455)*'Data - P&amp;L'!$C$18*'Data - P&amp;L'!$C$54</f>
        <v>0</v>
      </c>
      <c r="Z621" s="313">
        <f>(Z439+Z455)*'Data - P&amp;L'!$C$18*'Data - P&amp;L'!$C$54</f>
        <v>0</v>
      </c>
      <c r="AA621" s="313">
        <f>(AA439+AA455)*'Data - P&amp;L'!$C$18*'Data - P&amp;L'!$C$54</f>
        <v>0</v>
      </c>
      <c r="AB621" s="313">
        <f>(AB439+AB455)*'Data - P&amp;L'!$C$18*'Data - P&amp;L'!$C$54</f>
        <v>0</v>
      </c>
      <c r="AC621" s="313">
        <f>(AC439+AC455)*'Data - P&amp;L'!$C$18*'Data - P&amp;L'!$C$54</f>
        <v>6.67</v>
      </c>
      <c r="AD621" s="313">
        <f>(AD439+AD455)*'Data - P&amp;L'!$C$18*'Data - P&amp;L'!$C$54</f>
        <v>0</v>
      </c>
      <c r="AE621" s="313">
        <f>(AE439+AE455)*'Data - P&amp;L'!$C$18*'Data - P&amp;L'!$C$54</f>
        <v>0</v>
      </c>
      <c r="AF621" s="313">
        <f>(AF439+AF455)*'Data - P&amp;L'!$C$18*'Data - P&amp;L'!$C$54</f>
        <v>0</v>
      </c>
      <c r="AG621" s="172">
        <f t="shared" si="148"/>
        <v>6.67</v>
      </c>
      <c r="AH621" s="173"/>
    </row>
    <row r="622" outlineLevel="1">
      <c r="A622" s="223" t="s">
        <v>680</v>
      </c>
      <c r="B622" s="313">
        <f>((B425*'Data - P&amp;L'!$C$38)+(B426*'Data - P&amp;L'!$C$39))*'Data - P&amp;L'!$C$54</f>
        <v>0</v>
      </c>
      <c r="C622" s="313">
        <f>((C425*'Data - P&amp;L'!$C$38)+(C426*'Data - P&amp;L'!$C$39))*'Data - P&amp;L'!$C$54</f>
        <v>2.985</v>
      </c>
      <c r="D622" s="313">
        <f>((D425*'Data - P&amp;L'!$C$38)+(D426*'Data - P&amp;L'!$C$39))*'Data - P&amp;L'!$C$54</f>
        <v>2.985</v>
      </c>
      <c r="E622" s="313">
        <f>((E425*'Data - P&amp;L'!$C$38)+(E426*'Data - P&amp;L'!$C$39))*'Data - P&amp;L'!$C$54</f>
        <v>0</v>
      </c>
      <c r="F622" s="313">
        <f>((F425*'Data - P&amp;L'!$C$38)+(F426*'Data - P&amp;L'!$C$39))*'Data - P&amp;L'!$C$54</f>
        <v>0</v>
      </c>
      <c r="G622" s="313">
        <f>((G425*'Data - P&amp;L'!$C$38)+(G426*'Data - P&amp;L'!$C$39))*'Data - P&amp;L'!$C$54</f>
        <v>26.865</v>
      </c>
      <c r="H622" s="313">
        <f>((H425*'Data - P&amp;L'!$C$38)+(H426*'Data - P&amp;L'!$C$39))*'Data - P&amp;L'!$C$54</f>
        <v>2.985</v>
      </c>
      <c r="I622" s="313">
        <f>((I425*'Data - P&amp;L'!$C$38)+(I426*'Data - P&amp;L'!$C$39))*'Data - P&amp;L'!$C$54</f>
        <v>8.955</v>
      </c>
      <c r="J622" s="313">
        <f>((J425*'Data - P&amp;L'!$C$38)+(J426*'Data - P&amp;L'!$C$39))*'Data - P&amp;L'!$C$54</f>
        <v>0</v>
      </c>
      <c r="K622" s="313">
        <f>((K425*'Data - P&amp;L'!$C$38)+(K426*'Data - P&amp;L'!$C$39))*'Data - P&amp;L'!$C$54</f>
        <v>0</v>
      </c>
      <c r="L622" s="313">
        <f>((L425*'Data - P&amp;L'!$C$38)+(L426*'Data - P&amp;L'!$C$39))*'Data - P&amp;L'!$C$54</f>
        <v>0</v>
      </c>
      <c r="M622" s="313">
        <f>((M425*'Data - P&amp;L'!$C$38)+(M426*'Data - P&amp;L'!$C$39))*'Data - P&amp;L'!$C$54</f>
        <v>0</v>
      </c>
      <c r="N622" s="313">
        <f>((N425*'Data - P&amp;L'!$C$38)+(N426*'Data - P&amp;L'!$C$39))*'Data - P&amp;L'!$C$54</f>
        <v>2.985</v>
      </c>
      <c r="O622" s="313">
        <f>((O425*'Data - P&amp;L'!$C$38)+(O426*'Data - P&amp;L'!$C$39))*'Data - P&amp;L'!$C$54</f>
        <v>2.985</v>
      </c>
      <c r="P622" s="313">
        <f>((P425*'Data - P&amp;L'!$C$38)+(P426*'Data - P&amp;L'!$C$39))*'Data - P&amp;L'!$C$54</f>
        <v>5.97</v>
      </c>
      <c r="Q622" s="313">
        <f>((Q425*'Data - P&amp;L'!$C$38)+(Q426*'Data - P&amp;L'!$C$39))*'Data - P&amp;L'!$C$54</f>
        <v>2.985</v>
      </c>
      <c r="R622" s="313">
        <f>((R425*'Data - P&amp;L'!$C$38)+(R426*'Data - P&amp;L'!$C$39))*'Data - P&amp;L'!$C$54</f>
        <v>0</v>
      </c>
      <c r="S622" s="313">
        <f>((S425*'Data - P&amp;L'!$C$38)+(S426*'Data - P&amp;L'!$C$39))*'Data - P&amp;L'!$C$54</f>
        <v>0</v>
      </c>
      <c r="T622" s="313">
        <f>((T425*'Data - P&amp;L'!$C$38)+(T426*'Data - P&amp;L'!$C$39))*'Data - P&amp;L'!$C$54</f>
        <v>0</v>
      </c>
      <c r="U622" s="313">
        <f>((U425*'Data - P&amp;L'!$C$38)+(U426*'Data - P&amp;L'!$C$39))*'Data - P&amp;L'!$C$54</f>
        <v>14.925</v>
      </c>
      <c r="V622" s="313">
        <f>((V425*'Data - P&amp;L'!$C$38)+(V426*'Data - P&amp;L'!$C$39))*'Data - P&amp;L'!$C$54</f>
        <v>5.97</v>
      </c>
      <c r="W622" s="313">
        <f>((W425*'Data - P&amp;L'!$C$38)+(W426*'Data - P&amp;L'!$C$39))*'Data - P&amp;L'!$C$54</f>
        <v>2.985</v>
      </c>
      <c r="X622" s="313">
        <f>((X425*'Data - P&amp;L'!$C$38)+(X426*'Data - P&amp;L'!$C$39))*'Data - P&amp;L'!$C$54</f>
        <v>5.97</v>
      </c>
      <c r="Y622" s="313">
        <f>((Y425*'Data - P&amp;L'!$C$38)+(Y426*'Data - P&amp;L'!$C$39))*'Data - P&amp;L'!$C$54</f>
        <v>0</v>
      </c>
      <c r="Z622" s="313">
        <f>((Z425*'Data - P&amp;L'!$C$38)+(Z426*'Data - P&amp;L'!$C$39))*'Data - P&amp;L'!$C$54</f>
        <v>0</v>
      </c>
      <c r="AA622" s="313">
        <f>((AA425*'Data - P&amp;L'!$C$38)+(AA426*'Data - P&amp;L'!$C$39))*'Data - P&amp;L'!$C$54</f>
        <v>0</v>
      </c>
      <c r="AB622" s="313">
        <f>((AB425*'Data - P&amp;L'!$C$38)+(AB426*'Data - P&amp;L'!$C$39))*'Data - P&amp;L'!$C$54</f>
        <v>5.97</v>
      </c>
      <c r="AC622" s="313">
        <f>((AC425*'Data - P&amp;L'!$C$38)+(AC426*'Data - P&amp;L'!$C$39))*'Data - P&amp;L'!$C$54</f>
        <v>2.985</v>
      </c>
      <c r="AD622" s="313">
        <f>((AD425*'Data - P&amp;L'!$C$38)+(AD426*'Data - P&amp;L'!$C$39))*'Data - P&amp;L'!$C$54</f>
        <v>0</v>
      </c>
      <c r="AE622" s="313">
        <f>((AE425*'Data - P&amp;L'!$C$38)+(AE426*'Data - P&amp;L'!$C$39))*'Data - P&amp;L'!$C$54</f>
        <v>2.985</v>
      </c>
      <c r="AF622" s="313">
        <f>((AF425*'Data - P&amp;L'!$C$38)+(AF426*'Data - P&amp;L'!$C$39))*'Data - P&amp;L'!$C$54</f>
        <v>0</v>
      </c>
      <c r="AG622" s="172">
        <f t="shared" si="148"/>
        <v>101.49</v>
      </c>
      <c r="AH622" s="173"/>
    </row>
    <row r="623" outlineLevel="1">
      <c r="A623" s="223" t="s">
        <v>682</v>
      </c>
      <c r="B623" s="313">
        <f>((B443*'Data - P&amp;L'!$D$38)+(B459*'Data - P&amp;L'!$D$39))*'Data - P&amp;L'!$C$54</f>
        <v>0</v>
      </c>
      <c r="C623" s="313">
        <f>((C443*'Data - P&amp;L'!$D$38)+(C459*'Data - P&amp;L'!$D$39))*'Data - P&amp;L'!$C$54</f>
        <v>1.79375</v>
      </c>
      <c r="D623" s="313">
        <f>((D443*'Data - P&amp;L'!$D$38)+(D459*'Data - P&amp;L'!$D$39))*'Data - P&amp;L'!$C$54</f>
        <v>0.7175</v>
      </c>
      <c r="E623" s="313">
        <f>((E443*'Data - P&amp;L'!$D$38)+(E459*'Data - P&amp;L'!$D$39))*'Data - P&amp;L'!$C$54</f>
        <v>0</v>
      </c>
      <c r="F623" s="313">
        <f>((F443*'Data - P&amp;L'!$D$38)+(F459*'Data - P&amp;L'!$D$39))*'Data - P&amp;L'!$C$54</f>
        <v>0</v>
      </c>
      <c r="G623" s="313">
        <f>((G443*'Data - P&amp;L'!$D$38)+(G459*'Data - P&amp;L'!$D$39))*'Data - P&amp;L'!$C$54</f>
        <v>5.38125</v>
      </c>
      <c r="H623" s="313">
        <f>((H443*'Data - P&amp;L'!$D$38)+(H459*'Data - P&amp;L'!$D$39))*'Data - P&amp;L'!$C$54</f>
        <v>0.7175</v>
      </c>
      <c r="I623" s="313">
        <f>((I443*'Data - P&amp;L'!$D$38)+(I459*'Data - P&amp;L'!$D$39))*'Data - P&amp;L'!$C$54</f>
        <v>1.79375</v>
      </c>
      <c r="J623" s="313">
        <f>((J443*'Data - P&amp;L'!$D$38)+(J459*'Data - P&amp;L'!$D$39))*'Data - P&amp;L'!$C$54</f>
        <v>0</v>
      </c>
      <c r="K623" s="313">
        <f>((K443*'Data - P&amp;L'!$D$38)+(K459*'Data - P&amp;L'!$D$39))*'Data - P&amp;L'!$C$54</f>
        <v>0</v>
      </c>
      <c r="L623" s="313">
        <f>((L443*'Data - P&amp;L'!$D$38)+(L459*'Data - P&amp;L'!$D$39))*'Data - P&amp;L'!$C$54</f>
        <v>0</v>
      </c>
      <c r="M623" s="313">
        <f>((M443*'Data - P&amp;L'!$D$38)+(M459*'Data - P&amp;L'!$D$39))*'Data - P&amp;L'!$C$54</f>
        <v>0</v>
      </c>
      <c r="N623" s="313">
        <f>((N443*'Data - P&amp;L'!$D$38)+(N459*'Data - P&amp;L'!$D$39))*'Data - P&amp;L'!$C$54</f>
        <v>1.07625</v>
      </c>
      <c r="O623" s="313">
        <f>((O443*'Data - P&amp;L'!$D$38)+(O459*'Data - P&amp;L'!$D$39))*'Data - P&amp;L'!$C$54</f>
        <v>1.07625</v>
      </c>
      <c r="P623" s="313">
        <f>((P443*'Data - P&amp;L'!$D$38)+(P459*'Data - P&amp;L'!$D$39))*'Data - P&amp;L'!$C$54</f>
        <v>1.435</v>
      </c>
      <c r="Q623" s="313">
        <f>((Q443*'Data - P&amp;L'!$D$38)+(Q459*'Data - P&amp;L'!$D$39))*'Data - P&amp;L'!$C$54</f>
        <v>0.7175</v>
      </c>
      <c r="R623" s="313">
        <f>((R443*'Data - P&amp;L'!$D$38)+(R459*'Data - P&amp;L'!$D$39))*'Data - P&amp;L'!$C$54</f>
        <v>0</v>
      </c>
      <c r="S623" s="313">
        <f>((S443*'Data - P&amp;L'!$D$38)+(S459*'Data - P&amp;L'!$D$39))*'Data - P&amp;L'!$C$54</f>
        <v>0</v>
      </c>
      <c r="T623" s="313">
        <f>((T443*'Data - P&amp;L'!$D$38)+(T459*'Data - P&amp;L'!$D$39))*'Data - P&amp;L'!$C$54</f>
        <v>0</v>
      </c>
      <c r="U623" s="313">
        <f>((U443*'Data - P&amp;L'!$D$38)+(U459*'Data - P&amp;L'!$D$39))*'Data - P&amp;L'!$C$54</f>
        <v>3.5875</v>
      </c>
      <c r="V623" s="313">
        <f>((V443*'Data - P&amp;L'!$D$38)+(V459*'Data - P&amp;L'!$D$39))*'Data - P&amp;L'!$C$54</f>
        <v>0.7175</v>
      </c>
      <c r="W623" s="313">
        <f>((W443*'Data - P&amp;L'!$D$38)+(W459*'Data - P&amp;L'!$D$39))*'Data - P&amp;L'!$C$54</f>
        <v>0.35875</v>
      </c>
      <c r="X623" s="313">
        <f>((X443*'Data - P&amp;L'!$D$38)+(X459*'Data - P&amp;L'!$D$39))*'Data - P&amp;L'!$C$54</f>
        <v>0.35875</v>
      </c>
      <c r="Y623" s="313">
        <f>((Y443*'Data - P&amp;L'!$D$38)+(Y459*'Data - P&amp;L'!$D$39))*'Data - P&amp;L'!$C$54</f>
        <v>0</v>
      </c>
      <c r="Z623" s="313">
        <f>((Z443*'Data - P&amp;L'!$D$38)+(Z459*'Data - P&amp;L'!$D$39))*'Data - P&amp;L'!$C$54</f>
        <v>0</v>
      </c>
      <c r="AA623" s="313">
        <f>((AA443*'Data - P&amp;L'!$D$38)+(AA459*'Data - P&amp;L'!$D$39))*'Data - P&amp;L'!$C$54</f>
        <v>0</v>
      </c>
      <c r="AB623" s="313">
        <f>((AB443*'Data - P&amp;L'!$D$38)+(AB459*'Data - P&amp;L'!$D$39))*'Data - P&amp;L'!$C$54</f>
        <v>2.1525</v>
      </c>
      <c r="AC623" s="313">
        <f>((AC443*'Data - P&amp;L'!$D$38)+(AC459*'Data - P&amp;L'!$D$39))*'Data - P&amp;L'!$C$54</f>
        <v>1.07625</v>
      </c>
      <c r="AD623" s="313">
        <f>((AD443*'Data - P&amp;L'!$D$38)+(AD459*'Data - P&amp;L'!$D$39))*'Data - P&amp;L'!$C$54</f>
        <v>0</v>
      </c>
      <c r="AE623" s="313">
        <f>((AE443*'Data - P&amp;L'!$D$38)+(AE459*'Data - P&amp;L'!$D$39))*'Data - P&amp;L'!$C$54</f>
        <v>1.07625</v>
      </c>
      <c r="AF623" s="313">
        <f>((AF443*'Data - P&amp;L'!$D$38)+(AF459*'Data - P&amp;L'!$D$39))*'Data - P&amp;L'!$C$54</f>
        <v>0</v>
      </c>
      <c r="AG623" s="172">
        <f t="shared" si="148"/>
        <v>24.03625</v>
      </c>
      <c r="AH623" s="173"/>
    </row>
    <row r="624" outlineLevel="1">
      <c r="A624" s="223" t="s">
        <v>690</v>
      </c>
      <c r="B624" s="313">
        <f>(B461*'Data - P&amp;L'!$R$3)+(B462*'Data - P&amp;L'!$R$4)</f>
        <v>0</v>
      </c>
      <c r="C624" s="313">
        <f>(C461*'Data - P&amp;L'!$R$3)+(C462*'Data - P&amp;L'!$R$4)</f>
        <v>30</v>
      </c>
      <c r="D624" s="313">
        <f>(D461*'Data - P&amp;L'!$R$3)+(D462*'Data - P&amp;L'!$R$4)</f>
        <v>15</v>
      </c>
      <c r="E624" s="313">
        <f>(E461*'Data - P&amp;L'!$R$3)+(E462*'Data - P&amp;L'!$R$4)</f>
        <v>0</v>
      </c>
      <c r="F624" s="313">
        <f>(F461*'Data - P&amp;L'!$R$3)+(F462*'Data - P&amp;L'!$R$4)</f>
        <v>0</v>
      </c>
      <c r="G624" s="313">
        <f>(G461*'Data - P&amp;L'!$R$3)+(G462*'Data - P&amp;L'!$R$4)</f>
        <v>180</v>
      </c>
      <c r="H624" s="313">
        <f>(H461*'Data - P&amp;L'!$R$3)+(H462*'Data - P&amp;L'!$R$4)</f>
        <v>15</v>
      </c>
      <c r="I624" s="313">
        <f>(I461*'Data - P&amp;L'!$R$3)+(I462*'Data - P&amp;L'!$R$4)</f>
        <v>45</v>
      </c>
      <c r="J624" s="313">
        <f>(J461*'Data - P&amp;L'!$R$3)+(J462*'Data - P&amp;L'!$R$4)</f>
        <v>0</v>
      </c>
      <c r="K624" s="313">
        <f>(K461*'Data - P&amp;L'!$R$3)+(K462*'Data - P&amp;L'!$R$4)</f>
        <v>0</v>
      </c>
      <c r="L624" s="313">
        <f>(L461*'Data - P&amp;L'!$R$3)+(L462*'Data - P&amp;L'!$R$4)</f>
        <v>0</v>
      </c>
      <c r="M624" s="313">
        <f>(M461*'Data - P&amp;L'!$R$3)+(M462*'Data - P&amp;L'!$R$4)</f>
        <v>0</v>
      </c>
      <c r="N624" s="313">
        <f>(N461*'Data - P&amp;L'!$R$3)+(N462*'Data - P&amp;L'!$R$4)</f>
        <v>15</v>
      </c>
      <c r="O624" s="313">
        <f>(O461*'Data - P&amp;L'!$R$3)+(O462*'Data - P&amp;L'!$R$4)</f>
        <v>30</v>
      </c>
      <c r="P624" s="313">
        <f>(P461*'Data - P&amp;L'!$R$3)+(P462*'Data - P&amp;L'!$R$4)</f>
        <v>30</v>
      </c>
      <c r="Q624" s="313">
        <f>(Q461*'Data - P&amp;L'!$R$3)+(Q462*'Data - P&amp;L'!$R$4)</f>
        <v>15</v>
      </c>
      <c r="R624" s="313">
        <f>(R461*'Data - P&amp;L'!$R$3)+(R462*'Data - P&amp;L'!$R$4)</f>
        <v>0</v>
      </c>
      <c r="S624" s="313">
        <f>(S461*'Data - P&amp;L'!$R$3)+(S462*'Data - P&amp;L'!$R$4)</f>
        <v>0</v>
      </c>
      <c r="T624" s="313">
        <f>(T461*'Data - P&amp;L'!$R$3)+(T462*'Data - P&amp;L'!$R$4)</f>
        <v>0</v>
      </c>
      <c r="U624" s="313">
        <f>(U461*'Data - P&amp;L'!$R$3)+(U462*'Data - P&amp;L'!$R$4)</f>
        <v>90</v>
      </c>
      <c r="V624" s="313">
        <f>(V461*'Data - P&amp;L'!$R$3)+(V462*'Data - P&amp;L'!$R$4)</f>
        <v>30</v>
      </c>
      <c r="W624" s="313">
        <f>(W461*'Data - P&amp;L'!$R$3)+(W462*'Data - P&amp;L'!$R$4)</f>
        <v>15</v>
      </c>
      <c r="X624" s="313">
        <f>(X461*'Data - P&amp;L'!$R$3)+(X462*'Data - P&amp;L'!$R$4)</f>
        <v>30</v>
      </c>
      <c r="Y624" s="313">
        <f>(Y461*'Data - P&amp;L'!$R$3)+(Y462*'Data - P&amp;L'!$R$4)</f>
        <v>0</v>
      </c>
      <c r="Z624" s="313">
        <f>(Z461*'Data - P&amp;L'!$R$3)+(Z462*'Data - P&amp;L'!$R$4)</f>
        <v>0</v>
      </c>
      <c r="AA624" s="313">
        <f>(AA461*'Data - P&amp;L'!$R$3)+(AA462*'Data - P&amp;L'!$R$4)</f>
        <v>0</v>
      </c>
      <c r="AB624" s="313">
        <f>(AB461*'Data - P&amp;L'!$R$3)+(AB462*'Data - P&amp;L'!$R$4)</f>
        <v>60</v>
      </c>
      <c r="AC624" s="313">
        <f>(AC461*'Data - P&amp;L'!$R$3)+(AC462*'Data - P&amp;L'!$R$4)</f>
        <v>30</v>
      </c>
      <c r="AD624" s="313">
        <f>(AD461*'Data - P&amp;L'!$R$3)+(AD462*'Data - P&amp;L'!$R$4)</f>
        <v>0</v>
      </c>
      <c r="AE624" s="313">
        <f>(AE461*'Data - P&amp;L'!$R$3)+(AE462*'Data - P&amp;L'!$R$4)</f>
        <v>30</v>
      </c>
      <c r="AF624" s="313">
        <f>(AF461*'Data - P&amp;L'!$R$3)+(AF462*'Data - P&amp;L'!$R$4)</f>
        <v>0</v>
      </c>
      <c r="AG624" s="172">
        <f t="shared" si="148"/>
        <v>660</v>
      </c>
      <c r="AH624" s="173"/>
    </row>
    <row r="625" outlineLevel="1">
      <c r="A625" s="223" t="s">
        <v>691</v>
      </c>
      <c r="B625" s="313">
        <f t="shared" ref="B625:AF625" si="151">B467+B472</f>
        <v>0</v>
      </c>
      <c r="C625" s="313">
        <f t="shared" si="151"/>
        <v>246.69</v>
      </c>
      <c r="D625" s="313">
        <f t="shared" si="151"/>
        <v>157.2</v>
      </c>
      <c r="E625" s="313">
        <f t="shared" si="151"/>
        <v>0</v>
      </c>
      <c r="F625" s="313">
        <f t="shared" si="151"/>
        <v>0</v>
      </c>
      <c r="G625" s="313">
        <f t="shared" si="151"/>
        <v>2776.91</v>
      </c>
      <c r="H625" s="313">
        <f t="shared" si="151"/>
        <v>861</v>
      </c>
      <c r="I625" s="313">
        <f t="shared" si="151"/>
        <v>630.84</v>
      </c>
      <c r="J625" s="313">
        <f t="shared" si="151"/>
        <v>0</v>
      </c>
      <c r="K625" s="313">
        <f t="shared" si="151"/>
        <v>0</v>
      </c>
      <c r="L625" s="313">
        <f t="shared" si="151"/>
        <v>0</v>
      </c>
      <c r="M625" s="313">
        <f t="shared" si="151"/>
        <v>0</v>
      </c>
      <c r="N625" s="313">
        <f t="shared" si="151"/>
        <v>313.83</v>
      </c>
      <c r="O625" s="313">
        <f t="shared" si="151"/>
        <v>426.23</v>
      </c>
      <c r="P625" s="313">
        <f t="shared" si="151"/>
        <v>449.9</v>
      </c>
      <c r="Q625" s="313">
        <f t="shared" si="151"/>
        <v>279.72</v>
      </c>
      <c r="R625" s="313">
        <f t="shared" si="151"/>
        <v>0</v>
      </c>
      <c r="S625" s="313">
        <f t="shared" si="151"/>
        <v>0</v>
      </c>
      <c r="T625" s="313">
        <f t="shared" si="151"/>
        <v>0</v>
      </c>
      <c r="U625" s="313">
        <f t="shared" si="151"/>
        <v>1409.78</v>
      </c>
      <c r="V625" s="313">
        <f t="shared" si="151"/>
        <v>502.84</v>
      </c>
      <c r="W625" s="313">
        <f t="shared" si="151"/>
        <v>282.39</v>
      </c>
      <c r="X625" s="313">
        <f t="shared" si="151"/>
        <v>492.44</v>
      </c>
      <c r="Y625" s="313">
        <f t="shared" si="151"/>
        <v>0</v>
      </c>
      <c r="Z625" s="313">
        <f t="shared" si="151"/>
        <v>0</v>
      </c>
      <c r="AA625" s="313">
        <f t="shared" si="151"/>
        <v>0</v>
      </c>
      <c r="AB625" s="313">
        <f t="shared" si="151"/>
        <v>1015.42</v>
      </c>
      <c r="AC625" s="313">
        <f t="shared" si="151"/>
        <v>335.13</v>
      </c>
      <c r="AD625" s="313">
        <f t="shared" si="151"/>
        <v>0</v>
      </c>
      <c r="AE625" s="313">
        <f t="shared" si="151"/>
        <v>509.88</v>
      </c>
      <c r="AF625" s="313">
        <f t="shared" si="151"/>
        <v>0</v>
      </c>
      <c r="AG625" s="172">
        <f t="shared" si="148"/>
        <v>10690.2</v>
      </c>
      <c r="AH625" s="173"/>
    </row>
    <row r="626" collapsed="1">
      <c r="A626" s="301" t="s">
        <v>692</v>
      </c>
      <c r="B626" s="327">
        <f t="shared" ref="B626:AF626" si="152">sum(B627:B641)-B644</f>
        <v>0</v>
      </c>
      <c r="C626" s="327">
        <f t="shared" si="152"/>
        <v>0</v>
      </c>
      <c r="D626" s="327">
        <f t="shared" si="152"/>
        <v>0</v>
      </c>
      <c r="E626" s="327">
        <f t="shared" si="152"/>
        <v>0</v>
      </c>
      <c r="F626" s="327">
        <f t="shared" si="152"/>
        <v>0</v>
      </c>
      <c r="G626" s="327">
        <f t="shared" si="152"/>
        <v>0</v>
      </c>
      <c r="H626" s="327">
        <f t="shared" si="152"/>
        <v>0</v>
      </c>
      <c r="I626" s="327">
        <f t="shared" si="152"/>
        <v>0</v>
      </c>
      <c r="J626" s="327">
        <f t="shared" si="152"/>
        <v>0</v>
      </c>
      <c r="K626" s="327">
        <f t="shared" si="152"/>
        <v>0</v>
      </c>
      <c r="L626" s="327">
        <f t="shared" si="152"/>
        <v>0</v>
      </c>
      <c r="M626" s="327">
        <f t="shared" si="152"/>
        <v>0</v>
      </c>
      <c r="N626" s="327">
        <f t="shared" si="152"/>
        <v>0</v>
      </c>
      <c r="O626" s="327">
        <f t="shared" si="152"/>
        <v>0</v>
      </c>
      <c r="P626" s="327">
        <f t="shared" si="152"/>
        <v>0</v>
      </c>
      <c r="Q626" s="327">
        <f t="shared" si="152"/>
        <v>0</v>
      </c>
      <c r="R626" s="327">
        <f t="shared" si="152"/>
        <v>0</v>
      </c>
      <c r="S626" s="327">
        <f t="shared" si="152"/>
        <v>0</v>
      </c>
      <c r="T626" s="327">
        <f t="shared" si="152"/>
        <v>0</v>
      </c>
      <c r="U626" s="327">
        <f t="shared" si="152"/>
        <v>0</v>
      </c>
      <c r="V626" s="327">
        <f t="shared" si="152"/>
        <v>0</v>
      </c>
      <c r="W626" s="327">
        <f t="shared" si="152"/>
        <v>0</v>
      </c>
      <c r="X626" s="327">
        <f t="shared" si="152"/>
        <v>0</v>
      </c>
      <c r="Y626" s="327">
        <f t="shared" si="152"/>
        <v>0</v>
      </c>
      <c r="Z626" s="327">
        <f t="shared" si="152"/>
        <v>0</v>
      </c>
      <c r="AA626" s="327">
        <f t="shared" si="152"/>
        <v>0</v>
      </c>
      <c r="AB626" s="327">
        <f t="shared" si="152"/>
        <v>0</v>
      </c>
      <c r="AC626" s="327">
        <f t="shared" si="152"/>
        <v>0</v>
      </c>
      <c r="AD626" s="327">
        <f t="shared" si="152"/>
        <v>0</v>
      </c>
      <c r="AE626" s="327">
        <f t="shared" si="152"/>
        <v>0</v>
      </c>
      <c r="AF626" s="327">
        <f t="shared" si="152"/>
        <v>0</v>
      </c>
      <c r="AG626" s="172">
        <f t="shared" si="148"/>
        <v>0</v>
      </c>
      <c r="AH626" s="173"/>
    </row>
    <row r="627" hidden="1" outlineLevel="1">
      <c r="A627" s="223" t="s">
        <v>673</v>
      </c>
      <c r="B627" s="313">
        <f>B508*'Data - P&amp;L'!$C$3*'Data - P&amp;L'!$C$55</f>
        <v>0</v>
      </c>
      <c r="C627" s="313">
        <f>C508*'Data - P&amp;L'!$C$3*'Data - P&amp;L'!$C$55</f>
        <v>0</v>
      </c>
      <c r="D627" s="313">
        <f>D508*'Data - P&amp;L'!$C$3*'Data - P&amp;L'!$C$55</f>
        <v>0</v>
      </c>
      <c r="E627" s="313">
        <f>E508*'Data - P&amp;L'!$C$3*'Data - P&amp;L'!$C$55</f>
        <v>0</v>
      </c>
      <c r="F627" s="313">
        <f>F508*'Data - P&amp;L'!$C$3*'Data - P&amp;L'!$C$55</f>
        <v>0</v>
      </c>
      <c r="G627" s="313">
        <f>G508*'Data - P&amp;L'!$C$3*'Data - P&amp;L'!$C$55</f>
        <v>0</v>
      </c>
      <c r="H627" s="313">
        <f>H508*'Data - P&amp;L'!$C$3*'Data - P&amp;L'!$C$55</f>
        <v>0</v>
      </c>
      <c r="I627" s="313">
        <f>I508*'Data - P&amp;L'!$C$3*'Data - P&amp;L'!$C$55</f>
        <v>0</v>
      </c>
      <c r="J627" s="313">
        <f>J508*'Data - P&amp;L'!$C$3*'Data - P&amp;L'!$C$55</f>
        <v>0</v>
      </c>
      <c r="K627" s="313">
        <f>K508*'Data - P&amp;L'!$C$3*'Data - P&amp;L'!$C$55</f>
        <v>0</v>
      </c>
      <c r="L627" s="313">
        <f>L508*'Data - P&amp;L'!$C$3*'Data - P&amp;L'!$C$55</f>
        <v>0</v>
      </c>
      <c r="M627" s="313">
        <f>M508*'Data - P&amp;L'!$C$3*'Data - P&amp;L'!$C$55</f>
        <v>0</v>
      </c>
      <c r="N627" s="313">
        <f>N508*'Data - P&amp;L'!$C$3*'Data - P&amp;L'!$C$55</f>
        <v>0</v>
      </c>
      <c r="O627" s="313">
        <f>O508*'Data - P&amp;L'!$C$3*'Data - P&amp;L'!$C$55</f>
        <v>0</v>
      </c>
      <c r="P627" s="313">
        <f>P508*'Data - P&amp;L'!$C$3*'Data - P&amp;L'!$C$55</f>
        <v>0</v>
      </c>
      <c r="Q627" s="313">
        <f>Q508*'Data - P&amp;L'!$C$3*'Data - P&amp;L'!$C$55</f>
        <v>0</v>
      </c>
      <c r="R627" s="313">
        <f>R508*'Data - P&amp;L'!$C$3*'Data - P&amp;L'!$C$55</f>
        <v>0</v>
      </c>
      <c r="S627" s="313">
        <f>S508*'Data - P&amp;L'!$C$3*'Data - P&amp;L'!$C$55</f>
        <v>0</v>
      </c>
      <c r="T627" s="313">
        <f>T508*'Data - P&amp;L'!$C$3*'Data - P&amp;L'!$C$55</f>
        <v>0</v>
      </c>
      <c r="U627" s="313">
        <f>U508*'Data - P&amp;L'!$C$3*'Data - P&amp;L'!$C$55</f>
        <v>0</v>
      </c>
      <c r="V627" s="313">
        <f>V508*'Data - P&amp;L'!$C$3*'Data - P&amp;L'!$C$55</f>
        <v>0</v>
      </c>
      <c r="W627" s="313">
        <f>W508*'Data - P&amp;L'!$C$3*'Data - P&amp;L'!$C$55</f>
        <v>0</v>
      </c>
      <c r="X627" s="313">
        <f>X508*'Data - P&amp;L'!$C$3*'Data - P&amp;L'!$C$55</f>
        <v>0</v>
      </c>
      <c r="Y627" s="313">
        <f>Y508*'Data - P&amp;L'!$C$3*'Data - P&amp;L'!$C$55</f>
        <v>0</v>
      </c>
      <c r="Z627" s="313">
        <f>Z508*'Data - P&amp;L'!$C$3*'Data - P&amp;L'!$C$55</f>
        <v>0</v>
      </c>
      <c r="AA627" s="313">
        <f>AA508*'Data - P&amp;L'!$C$3*'Data - P&amp;L'!$C$55</f>
        <v>0</v>
      </c>
      <c r="AB627" s="313">
        <f>AB508*'Data - P&amp;L'!$C$3*'Data - P&amp;L'!$C$55</f>
        <v>0</v>
      </c>
      <c r="AC627" s="313">
        <f>AC508*'Data - P&amp;L'!$C$3*'Data - P&amp;L'!$C$55</f>
        <v>0</v>
      </c>
      <c r="AD627" s="313">
        <f>AD508*'Data - P&amp;L'!$C$3*'Data - P&amp;L'!$C$55</f>
        <v>0</v>
      </c>
      <c r="AE627" s="313">
        <f>AE508*'Data - P&amp;L'!$C$3*'Data - P&amp;L'!$C$55</f>
        <v>0</v>
      </c>
      <c r="AF627" s="313">
        <f>AF508*'Data - P&amp;L'!$C$3*'Data - P&amp;L'!$C$55</f>
        <v>0</v>
      </c>
      <c r="AG627" s="172">
        <f t="shared" si="148"/>
        <v>0</v>
      </c>
      <c r="AH627" s="173"/>
    </row>
    <row r="628" hidden="1" outlineLevel="1">
      <c r="A628" s="223" t="s">
        <v>674</v>
      </c>
      <c r="B628" s="313">
        <f>B509*'Data - P&amp;L'!$C$4*'Data - P&amp;L'!$C$55</f>
        <v>0</v>
      </c>
      <c r="C628" s="313">
        <f>C509*'Data - P&amp;L'!$C$4*'Data - P&amp;L'!$C$55</f>
        <v>0</v>
      </c>
      <c r="D628" s="313">
        <f>D509*'Data - P&amp;L'!$C$4*'Data - P&amp;L'!$C$55</f>
        <v>0</v>
      </c>
      <c r="E628" s="313">
        <f>E509*'Data - P&amp;L'!$C$4*'Data - P&amp;L'!$C$55</f>
        <v>0</v>
      </c>
      <c r="F628" s="313">
        <f>F509*'Data - P&amp;L'!$C$4*'Data - P&amp;L'!$C$55</f>
        <v>0</v>
      </c>
      <c r="G628" s="313">
        <f>G509*'Data - P&amp;L'!$C$4*'Data - P&amp;L'!$C$55</f>
        <v>0</v>
      </c>
      <c r="H628" s="313">
        <f>H509*'Data - P&amp;L'!$C$4*'Data - P&amp;L'!$C$55</f>
        <v>0</v>
      </c>
      <c r="I628" s="313">
        <f>I509*'Data - P&amp;L'!$C$4*'Data - P&amp;L'!$C$55</f>
        <v>0</v>
      </c>
      <c r="J628" s="313">
        <f>J509*'Data - P&amp;L'!$C$4*'Data - P&amp;L'!$C$55</f>
        <v>0</v>
      </c>
      <c r="K628" s="313">
        <f>K509*'Data - P&amp;L'!$C$4*'Data - P&amp;L'!$C$55</f>
        <v>0</v>
      </c>
      <c r="L628" s="313">
        <f>L509*'Data - P&amp;L'!$C$4*'Data - P&amp;L'!$C$55</f>
        <v>0</v>
      </c>
      <c r="M628" s="313">
        <f>M509*'Data - P&amp;L'!$C$4*'Data - P&amp;L'!$C$55</f>
        <v>0</v>
      </c>
      <c r="N628" s="313">
        <f>N509*'Data - P&amp;L'!$C$4*'Data - P&amp;L'!$C$55</f>
        <v>0</v>
      </c>
      <c r="O628" s="313">
        <f>O509*'Data - P&amp;L'!$C$4*'Data - P&amp;L'!$C$55</f>
        <v>0</v>
      </c>
      <c r="P628" s="313">
        <f>P509*'Data - P&amp;L'!$C$4*'Data - P&amp;L'!$C$55</f>
        <v>0</v>
      </c>
      <c r="Q628" s="313">
        <f>Q509*'Data - P&amp;L'!$C$4*'Data - P&amp;L'!$C$55</f>
        <v>0</v>
      </c>
      <c r="R628" s="313">
        <f>R509*'Data - P&amp;L'!$C$4*'Data - P&amp;L'!$C$55</f>
        <v>0</v>
      </c>
      <c r="S628" s="313">
        <f>S509*'Data - P&amp;L'!$C$4*'Data - P&amp;L'!$C$55</f>
        <v>0</v>
      </c>
      <c r="T628" s="313">
        <f>T509*'Data - P&amp;L'!$C$4*'Data - P&amp;L'!$C$55</f>
        <v>0</v>
      </c>
      <c r="U628" s="313">
        <f>U509*'Data - P&amp;L'!$C$4*'Data - P&amp;L'!$C$55</f>
        <v>0</v>
      </c>
      <c r="V628" s="313">
        <f>V509*'Data - P&amp;L'!$C$4*'Data - P&amp;L'!$C$55</f>
        <v>0</v>
      </c>
      <c r="W628" s="313">
        <f>W509*'Data - P&amp;L'!$C$4*'Data - P&amp;L'!$C$55</f>
        <v>0</v>
      </c>
      <c r="X628" s="313">
        <f>X509*'Data - P&amp;L'!$C$4*'Data - P&amp;L'!$C$55</f>
        <v>0</v>
      </c>
      <c r="Y628" s="313">
        <f>Y509*'Data - P&amp;L'!$C$4*'Data - P&amp;L'!$C$55</f>
        <v>0</v>
      </c>
      <c r="Z628" s="313">
        <f>Z509*'Data - P&amp;L'!$C$4*'Data - P&amp;L'!$C$55</f>
        <v>0</v>
      </c>
      <c r="AA628" s="313">
        <f>AA509*'Data - P&amp;L'!$C$4*'Data - P&amp;L'!$C$55</f>
        <v>0</v>
      </c>
      <c r="AB628" s="313">
        <f>AB509*'Data - P&amp;L'!$C$4*'Data - P&amp;L'!$C$55</f>
        <v>0</v>
      </c>
      <c r="AC628" s="313">
        <f>AC509*'Data - P&amp;L'!$C$4*'Data - P&amp;L'!$C$55</f>
        <v>0</v>
      </c>
      <c r="AD628" s="313">
        <f>AD509*'Data - P&amp;L'!$C$4*'Data - P&amp;L'!$C$55</f>
        <v>0</v>
      </c>
      <c r="AE628" s="313">
        <f>AE509*'Data - P&amp;L'!$C$4*'Data - P&amp;L'!$C$55</f>
        <v>0</v>
      </c>
      <c r="AF628" s="313">
        <f>AF509*'Data - P&amp;L'!$C$4*'Data - P&amp;L'!$C$55</f>
        <v>0</v>
      </c>
      <c r="AG628" s="172">
        <f t="shared" si="148"/>
        <v>0</v>
      </c>
      <c r="AH628" s="173"/>
    </row>
    <row r="629" hidden="1" outlineLevel="1">
      <c r="A629" s="223" t="s">
        <v>645</v>
      </c>
      <c r="B629" s="313">
        <f>(B481+B497)*'Data - P&amp;L'!$C$15*'Data - P&amp;L'!$C$55</f>
        <v>0</v>
      </c>
      <c r="C629" s="313">
        <f>(C481+C497)*'Data - P&amp;L'!$C$15*'Data - P&amp;L'!$C$55</f>
        <v>0</v>
      </c>
      <c r="D629" s="313">
        <f>(D481+D497)*'Data - P&amp;L'!$C$15*'Data - P&amp;L'!$C$55</f>
        <v>0</v>
      </c>
      <c r="E629" s="313">
        <f>(E481+E497)*'Data - P&amp;L'!$C$15*'Data - P&amp;L'!$C$55</f>
        <v>0</v>
      </c>
      <c r="F629" s="313">
        <f>(F481+F497)*'Data - P&amp;L'!$C$15*'Data - P&amp;L'!$C$55</f>
        <v>0</v>
      </c>
      <c r="G629" s="313">
        <f>(G481+G497)*'Data - P&amp;L'!$C$15*'Data - P&amp;L'!$C$55</f>
        <v>0</v>
      </c>
      <c r="H629" s="313">
        <f>(H481+H497)*'Data - P&amp;L'!$C$15*'Data - P&amp;L'!$C$55</f>
        <v>0</v>
      </c>
      <c r="I629" s="313">
        <f>(I481+I497)*'Data - P&amp;L'!$C$15*'Data - P&amp;L'!$C$55</f>
        <v>0</v>
      </c>
      <c r="J629" s="313">
        <f>(J481+J497)*'Data - P&amp;L'!$C$15*'Data - P&amp;L'!$C$55</f>
        <v>0</v>
      </c>
      <c r="K629" s="313">
        <f>(K481+K497)*'Data - P&amp;L'!$C$15*'Data - P&amp;L'!$C$55</f>
        <v>0</v>
      </c>
      <c r="L629" s="313">
        <f>(L481+L497)*'Data - P&amp;L'!$C$15*'Data - P&amp;L'!$C$55</f>
        <v>0</v>
      </c>
      <c r="M629" s="313">
        <f>(M481+M497)*'Data - P&amp;L'!$C$15*'Data - P&amp;L'!$C$55</f>
        <v>0</v>
      </c>
      <c r="N629" s="313">
        <f>(N481+N497)*'Data - P&amp;L'!$C$15*'Data - P&amp;L'!$C$55</f>
        <v>0</v>
      </c>
      <c r="O629" s="313">
        <f>(O481+O497)*'Data - P&amp;L'!$C$15*'Data - P&amp;L'!$C$55</f>
        <v>0</v>
      </c>
      <c r="P629" s="313">
        <f>(P481+P497)*'Data - P&amp;L'!$C$15*'Data - P&amp;L'!$C$55</f>
        <v>0</v>
      </c>
      <c r="Q629" s="313">
        <f>(Q481+Q497)*'Data - P&amp;L'!$C$15*'Data - P&amp;L'!$C$55</f>
        <v>0</v>
      </c>
      <c r="R629" s="313">
        <f>(R481+R497)*'Data - P&amp;L'!$C$15*'Data - P&amp;L'!$C$55</f>
        <v>0</v>
      </c>
      <c r="S629" s="313">
        <f>(S481+S497)*'Data - P&amp;L'!$C$15*'Data - P&amp;L'!$C$55</f>
        <v>0</v>
      </c>
      <c r="T629" s="313">
        <f>(T481+T497)*'Data - P&amp;L'!$C$15*'Data - P&amp;L'!$C$55</f>
        <v>0</v>
      </c>
      <c r="U629" s="313">
        <f>(U481+U497)*'Data - P&amp;L'!$C$15*'Data - P&amp;L'!$C$55</f>
        <v>0</v>
      </c>
      <c r="V629" s="313">
        <f>(V481+V497)*'Data - P&amp;L'!$C$15*'Data - P&amp;L'!$C$55</f>
        <v>0</v>
      </c>
      <c r="W629" s="313">
        <f>(W481+W497)*'Data - P&amp;L'!$C$15*'Data - P&amp;L'!$C$55</f>
        <v>0</v>
      </c>
      <c r="X629" s="313">
        <f>(X481+X497)*'Data - P&amp;L'!$C$15*'Data - P&amp;L'!$C$55</f>
        <v>0</v>
      </c>
      <c r="Y629" s="313">
        <f>(Y481+Y497)*'Data - P&amp;L'!$C$15*'Data - P&amp;L'!$C$55</f>
        <v>0</v>
      </c>
      <c r="Z629" s="313">
        <f>(Z481+Z497)*'Data - P&amp;L'!$C$15*'Data - P&amp;L'!$C$55</f>
        <v>0</v>
      </c>
      <c r="AA629" s="313">
        <f>(AA481+AA497)*'Data - P&amp;L'!$C$15*'Data - P&amp;L'!$C$55</f>
        <v>0</v>
      </c>
      <c r="AB629" s="313">
        <f>(AB481+AB497)*'Data - P&amp;L'!$C$15*'Data - P&amp;L'!$C$55</f>
        <v>0</v>
      </c>
      <c r="AC629" s="313">
        <f>(AC481+AC497)*'Data - P&amp;L'!$C$15*'Data - P&amp;L'!$C$55</f>
        <v>0</v>
      </c>
      <c r="AD629" s="313">
        <f>(AD481+AD497)*'Data - P&amp;L'!$C$15*'Data - P&amp;L'!$C$55</f>
        <v>0</v>
      </c>
      <c r="AE629" s="313">
        <f>(AE481+AE497)*'Data - P&amp;L'!$C$15*'Data - P&amp;L'!$C$55</f>
        <v>0</v>
      </c>
      <c r="AF629" s="313">
        <f>(AF481+AF497)*'Data - P&amp;L'!$C$15*'Data - P&amp;L'!$C$55</f>
        <v>0</v>
      </c>
      <c r="AG629" s="172">
        <f t="shared" si="148"/>
        <v>0</v>
      </c>
      <c r="AH629" s="173"/>
    </row>
    <row r="630" hidden="1" outlineLevel="1">
      <c r="A630" s="223" t="s">
        <v>646</v>
      </c>
      <c r="B630" s="313">
        <f>(B482+B498)*'Data - P&amp;L'!$C$16*'Data - P&amp;L'!$C$55</f>
        <v>0</v>
      </c>
      <c r="C630" s="313">
        <f>(C482+C498)*'Data - P&amp;L'!$C$16*'Data - P&amp;L'!$C$55</f>
        <v>0</v>
      </c>
      <c r="D630" s="313">
        <f>(D482+D498)*'Data - P&amp;L'!$C$16*'Data - P&amp;L'!$C$55</f>
        <v>0</v>
      </c>
      <c r="E630" s="313">
        <f>(E482+E498)*'Data - P&amp;L'!$C$16*'Data - P&amp;L'!$C$55</f>
        <v>0</v>
      </c>
      <c r="F630" s="313">
        <f>(F482+F498)*'Data - P&amp;L'!$C$16*'Data - P&amp;L'!$C$55</f>
        <v>0</v>
      </c>
      <c r="G630" s="313">
        <f>(G482+G498)*'Data - P&amp;L'!$C$16*'Data - P&amp;L'!$C$55</f>
        <v>0</v>
      </c>
      <c r="H630" s="313">
        <f>(H482+H498)*'Data - P&amp;L'!$C$16*'Data - P&amp;L'!$C$55</f>
        <v>0</v>
      </c>
      <c r="I630" s="313">
        <f>(I482+I498)*'Data - P&amp;L'!$C$16*'Data - P&amp;L'!$C$55</f>
        <v>0</v>
      </c>
      <c r="J630" s="313">
        <f>(J482+J498)*'Data - P&amp;L'!$C$16*'Data - P&amp;L'!$C$55</f>
        <v>0</v>
      </c>
      <c r="K630" s="313">
        <f>(K482+K498)*'Data - P&amp;L'!$C$16*'Data - P&amp;L'!$C$55</f>
        <v>0</v>
      </c>
      <c r="L630" s="313">
        <f>(L482+L498)*'Data - P&amp;L'!$C$16*'Data - P&amp;L'!$C$55</f>
        <v>0</v>
      </c>
      <c r="M630" s="313">
        <f>(M482+M498)*'Data - P&amp;L'!$C$16*'Data - P&amp;L'!$C$55</f>
        <v>0</v>
      </c>
      <c r="N630" s="313">
        <f>(N482+N498)*'Data - P&amp;L'!$C$16*'Data - P&amp;L'!$C$55</f>
        <v>0</v>
      </c>
      <c r="O630" s="313">
        <f>(O482+O498)*'Data - P&amp;L'!$C$16*'Data - P&amp;L'!$C$55</f>
        <v>0</v>
      </c>
      <c r="P630" s="313">
        <f>(P482+P498)*'Data - P&amp;L'!$C$16*'Data - P&amp;L'!$C$55</f>
        <v>0</v>
      </c>
      <c r="Q630" s="313">
        <f>(Q482+Q498)*'Data - P&amp;L'!$C$16*'Data - P&amp;L'!$C$55</f>
        <v>0</v>
      </c>
      <c r="R630" s="313">
        <f>(R482+R498)*'Data - P&amp;L'!$C$16*'Data - P&amp;L'!$C$55</f>
        <v>0</v>
      </c>
      <c r="S630" s="313">
        <f>(S482+S498)*'Data - P&amp;L'!$C$16*'Data - P&amp;L'!$C$55</f>
        <v>0</v>
      </c>
      <c r="T630" s="313">
        <f>(T482+T498)*'Data - P&amp;L'!$C$16*'Data - P&amp;L'!$C$55</f>
        <v>0</v>
      </c>
      <c r="U630" s="313">
        <f>(U482+U498)*'Data - P&amp;L'!$C$16*'Data - P&amp;L'!$C$55</f>
        <v>0</v>
      </c>
      <c r="V630" s="313">
        <f>(V482+V498)*'Data - P&amp;L'!$C$16*'Data - P&amp;L'!$C$55</f>
        <v>0</v>
      </c>
      <c r="W630" s="313">
        <f>(W482+W498)*'Data - P&amp;L'!$C$16*'Data - P&amp;L'!$C$55</f>
        <v>0</v>
      </c>
      <c r="X630" s="313">
        <f>(X482+X498)*'Data - P&amp;L'!$C$16*'Data - P&amp;L'!$C$55</f>
        <v>0</v>
      </c>
      <c r="Y630" s="313">
        <f>(Y482+Y498)*'Data - P&amp;L'!$C$16*'Data - P&amp;L'!$C$55</f>
        <v>0</v>
      </c>
      <c r="Z630" s="313">
        <f>(Z482+Z498)*'Data - P&amp;L'!$C$16*'Data - P&amp;L'!$C$55</f>
        <v>0</v>
      </c>
      <c r="AA630" s="313">
        <f>(AA482+AA498)*'Data - P&amp;L'!$C$16*'Data - P&amp;L'!$C$55</f>
        <v>0</v>
      </c>
      <c r="AB630" s="313">
        <f>(AB482+AB498)*'Data - P&amp;L'!$C$16*'Data - P&amp;L'!$C$55</f>
        <v>0</v>
      </c>
      <c r="AC630" s="313">
        <f>(AC482+AC498)*'Data - P&amp;L'!$C$16*'Data - P&amp;L'!$C$55</f>
        <v>0</v>
      </c>
      <c r="AD630" s="313">
        <f>(AD482+AD498)*'Data - P&amp;L'!$C$16*'Data - P&amp;L'!$C$55</f>
        <v>0</v>
      </c>
      <c r="AE630" s="313">
        <f>(AE482+AE498)*'Data - P&amp;L'!$C$16*'Data - P&amp;L'!$C$55</f>
        <v>0</v>
      </c>
      <c r="AF630" s="313">
        <f>(AF482+AF498)*'Data - P&amp;L'!$C$16*'Data - P&amp;L'!$C$55</f>
        <v>0</v>
      </c>
      <c r="AG630" s="172">
        <f t="shared" si="148"/>
        <v>0</v>
      </c>
      <c r="AH630" s="173"/>
    </row>
    <row r="631" hidden="1" outlineLevel="1">
      <c r="A631" s="223" t="s">
        <v>675</v>
      </c>
      <c r="B631" s="313">
        <f>(B513+B528)*'Data - P&amp;L'!$C$6*'Data - P&amp;L'!$C$55</f>
        <v>0</v>
      </c>
      <c r="C631" s="313">
        <f>(C513+C528)*'Data - P&amp;L'!$C$6*'Data - P&amp;L'!$C$55</f>
        <v>0</v>
      </c>
      <c r="D631" s="313">
        <f>(D513+D528)*'Data - P&amp;L'!$C$6*'Data - P&amp;L'!$C$55</f>
        <v>0</v>
      </c>
      <c r="E631" s="313">
        <f>(E513+E528)*'Data - P&amp;L'!$C$6*'Data - P&amp;L'!$C$55</f>
        <v>0</v>
      </c>
      <c r="F631" s="313">
        <f>(F513+F528)*'Data - P&amp;L'!$C$6*'Data - P&amp;L'!$C$55</f>
        <v>0</v>
      </c>
      <c r="G631" s="313">
        <f>(G513+G528)*'Data - P&amp;L'!$C$6*'Data - P&amp;L'!$C$55</f>
        <v>0</v>
      </c>
      <c r="H631" s="313">
        <f>(H513+H528)*'Data - P&amp;L'!$C$6*'Data - P&amp;L'!$C$55</f>
        <v>0</v>
      </c>
      <c r="I631" s="313">
        <f>(I513+I528)*'Data - P&amp;L'!$C$6*'Data - P&amp;L'!$C$55</f>
        <v>0</v>
      </c>
      <c r="J631" s="313">
        <f>(J513+J528)*'Data - P&amp;L'!$C$6*'Data - P&amp;L'!$C$55</f>
        <v>0</v>
      </c>
      <c r="K631" s="313">
        <f>(K513+K528)*'Data - P&amp;L'!$C$6*'Data - P&amp;L'!$C$55</f>
        <v>0</v>
      </c>
      <c r="L631" s="313">
        <f>(L513+L528)*'Data - P&amp;L'!$C$6*'Data - P&amp;L'!$C$55</f>
        <v>0</v>
      </c>
      <c r="M631" s="313">
        <f>(M513+M528)*'Data - P&amp;L'!$C$6*'Data - P&amp;L'!$C$55</f>
        <v>0</v>
      </c>
      <c r="N631" s="313">
        <f>(N513+N528)*'Data - P&amp;L'!$C$6*'Data - P&amp;L'!$C$55</f>
        <v>0</v>
      </c>
      <c r="O631" s="313">
        <f>(O513+O528)*'Data - P&amp;L'!$C$6*'Data - P&amp;L'!$C$55</f>
        <v>0</v>
      </c>
      <c r="P631" s="313">
        <f>(P513+P528)*'Data - P&amp;L'!$C$6*'Data - P&amp;L'!$C$55</f>
        <v>0</v>
      </c>
      <c r="Q631" s="313">
        <f>(Q513+Q528)*'Data - P&amp;L'!$C$6*'Data - P&amp;L'!$C$55</f>
        <v>0</v>
      </c>
      <c r="R631" s="313">
        <f>(R513+R528)*'Data - P&amp;L'!$C$6*'Data - P&amp;L'!$C$55</f>
        <v>0</v>
      </c>
      <c r="S631" s="313">
        <f>(S513+S528)*'Data - P&amp;L'!$C$6*'Data - P&amp;L'!$C$55</f>
        <v>0</v>
      </c>
      <c r="T631" s="313">
        <f>(T513+T528)*'Data - P&amp;L'!$C$6*'Data - P&amp;L'!$C$55</f>
        <v>0</v>
      </c>
      <c r="U631" s="313">
        <f>(U513+U528)*'Data - P&amp;L'!$C$6*'Data - P&amp;L'!$C$55</f>
        <v>0</v>
      </c>
      <c r="V631" s="313">
        <f>(V513+V528)*'Data - P&amp;L'!$C$6*'Data - P&amp;L'!$C$55</f>
        <v>0</v>
      </c>
      <c r="W631" s="313">
        <f>(W513+W528)*'Data - P&amp;L'!$C$6*'Data - P&amp;L'!$C$55</f>
        <v>0</v>
      </c>
      <c r="X631" s="313">
        <f>(X513+X528)*'Data - P&amp;L'!$C$6*'Data - P&amp;L'!$C$55</f>
        <v>0</v>
      </c>
      <c r="Y631" s="313">
        <f>(Y513+Y528)*'Data - P&amp;L'!$C$6*'Data - P&amp;L'!$C$55</f>
        <v>0</v>
      </c>
      <c r="Z631" s="313">
        <f>(Z513+Z528)*'Data - P&amp;L'!$C$6*'Data - P&amp;L'!$C$55</f>
        <v>0</v>
      </c>
      <c r="AA631" s="313">
        <f>(AA513+AA528)*'Data - P&amp;L'!$C$6*'Data - P&amp;L'!$C$55</f>
        <v>0</v>
      </c>
      <c r="AB631" s="313">
        <f>(AB513+AB528)*'Data - P&amp;L'!$C$6*'Data - P&amp;L'!$C$55</f>
        <v>0</v>
      </c>
      <c r="AC631" s="313">
        <f>(AC513+AC528)*'Data - P&amp;L'!$C$6*'Data - P&amp;L'!$C$55</f>
        <v>0</v>
      </c>
      <c r="AD631" s="313">
        <f>(AD513+AD528)*'Data - P&amp;L'!$C$6*'Data - P&amp;L'!$C$55</f>
        <v>0</v>
      </c>
      <c r="AE631" s="313">
        <f>(AE513+AE528)*'Data - P&amp;L'!$C$6*'Data - P&amp;L'!$C$55</f>
        <v>0</v>
      </c>
      <c r="AF631" s="313">
        <f>(AF513+AF528)*'Data - P&amp;L'!$C$6*'Data - P&amp;L'!$C$55</f>
        <v>0</v>
      </c>
      <c r="AG631" s="172">
        <f t="shared" si="148"/>
        <v>0</v>
      </c>
      <c r="AH631" s="173"/>
    </row>
    <row r="632" hidden="1" outlineLevel="1">
      <c r="A632" s="223" t="s">
        <v>676</v>
      </c>
      <c r="B632" s="313">
        <f>(B514+B529)*'Data - P&amp;L'!$C$8*'Data - P&amp;L'!$C$55</f>
        <v>0</v>
      </c>
      <c r="C632" s="313">
        <f>(C514+C529)*'Data - P&amp;L'!$C$8*'Data - P&amp;L'!$C$55</f>
        <v>0</v>
      </c>
      <c r="D632" s="313">
        <f>(D514+D529)*'Data - P&amp;L'!$C$8*'Data - P&amp;L'!$C$55</f>
        <v>0</v>
      </c>
      <c r="E632" s="313">
        <f>(E514+E529)*'Data - P&amp;L'!$C$8*'Data - P&amp;L'!$C$55</f>
        <v>0</v>
      </c>
      <c r="F632" s="313">
        <f>(F514+F529)*'Data - P&amp;L'!$C$8*'Data - P&amp;L'!$C$55</f>
        <v>0</v>
      </c>
      <c r="G632" s="313">
        <f>(G514+G529)*'Data - P&amp;L'!$C$8*'Data - P&amp;L'!$C$55</f>
        <v>0</v>
      </c>
      <c r="H632" s="313">
        <f>(H514+H529)*'Data - P&amp;L'!$C$8*'Data - P&amp;L'!$C$55</f>
        <v>0</v>
      </c>
      <c r="I632" s="313">
        <f>(I514+I529)*'Data - P&amp;L'!$C$8*'Data - P&amp;L'!$C$55</f>
        <v>0</v>
      </c>
      <c r="J632" s="313">
        <f>(J514+J529)*'Data - P&amp;L'!$C$8*'Data - P&amp;L'!$C$55</f>
        <v>0</v>
      </c>
      <c r="K632" s="313">
        <f>(K514+K529)*'Data - P&amp;L'!$C$8*'Data - P&amp;L'!$C$55</f>
        <v>0</v>
      </c>
      <c r="L632" s="313">
        <f>(L514+L529)*'Data - P&amp;L'!$C$8*'Data - P&amp;L'!$C$55</f>
        <v>0</v>
      </c>
      <c r="M632" s="313">
        <f>(M514+M529)*'Data - P&amp;L'!$C$8*'Data - P&amp;L'!$C$55</f>
        <v>0</v>
      </c>
      <c r="N632" s="313">
        <f>(N514+N529)*'Data - P&amp;L'!$C$8*'Data - P&amp;L'!$C$55</f>
        <v>0</v>
      </c>
      <c r="O632" s="313">
        <f>(O514+O529)*'Data - P&amp;L'!$C$8*'Data - P&amp;L'!$C$55</f>
        <v>0</v>
      </c>
      <c r="P632" s="313">
        <f>(P514+P529)*'Data - P&amp;L'!$C$8*'Data - P&amp;L'!$C$55</f>
        <v>0</v>
      </c>
      <c r="Q632" s="313">
        <f>(Q514+Q529)*'Data - P&amp;L'!$C$8*'Data - P&amp;L'!$C$55</f>
        <v>0</v>
      </c>
      <c r="R632" s="313">
        <f>(R514+R529)*'Data - P&amp;L'!$C$8*'Data - P&amp;L'!$C$55</f>
        <v>0</v>
      </c>
      <c r="S632" s="313">
        <f>(S514+S529)*'Data - P&amp;L'!$C$8*'Data - P&amp;L'!$C$55</f>
        <v>0</v>
      </c>
      <c r="T632" s="313">
        <f>(T514+T529)*'Data - P&amp;L'!$C$8*'Data - P&amp;L'!$C$55</f>
        <v>0</v>
      </c>
      <c r="U632" s="313">
        <f>(U514+U529)*'Data - P&amp;L'!$C$8*'Data - P&amp;L'!$C$55</f>
        <v>0</v>
      </c>
      <c r="V632" s="313">
        <f>(V514+V529)*'Data - P&amp;L'!$C$8*'Data - P&amp;L'!$C$55</f>
        <v>0</v>
      </c>
      <c r="W632" s="313">
        <f>(W514+W529)*'Data - P&amp;L'!$C$8*'Data - P&amp;L'!$C$55</f>
        <v>0</v>
      </c>
      <c r="X632" s="313">
        <f>(X514+X529)*'Data - P&amp;L'!$C$8*'Data - P&amp;L'!$C$55</f>
        <v>0</v>
      </c>
      <c r="Y632" s="313">
        <f>(Y514+Y529)*'Data - P&amp;L'!$C$8*'Data - P&amp;L'!$C$55</f>
        <v>0</v>
      </c>
      <c r="Z632" s="313">
        <f>(Z514+Z529)*'Data - P&amp;L'!$C$8*'Data - P&amp;L'!$C$55</f>
        <v>0</v>
      </c>
      <c r="AA632" s="313">
        <f>(AA514+AA529)*'Data - P&amp;L'!$C$8*'Data - P&amp;L'!$C$55</f>
        <v>0</v>
      </c>
      <c r="AB632" s="313">
        <f>(AB514+AB529)*'Data - P&amp;L'!$C$8*'Data - P&amp;L'!$C$55</f>
        <v>0</v>
      </c>
      <c r="AC632" s="313">
        <f>(AC514+AC529)*'Data - P&amp;L'!$C$8*'Data - P&amp;L'!$C$55</f>
        <v>0</v>
      </c>
      <c r="AD632" s="313">
        <f>(AD514+AD529)*'Data - P&amp;L'!$C$8*'Data - P&amp;L'!$C$55</f>
        <v>0</v>
      </c>
      <c r="AE632" s="313">
        <f>(AE514+AE529)*'Data - P&amp;L'!$C$8*'Data - P&amp;L'!$C$55</f>
        <v>0</v>
      </c>
      <c r="AF632" s="313">
        <f>(AF514+AF529)*'Data - P&amp;L'!$C$8*'Data - P&amp;L'!$C$55</f>
        <v>0</v>
      </c>
      <c r="AG632" s="172">
        <f t="shared" si="148"/>
        <v>0</v>
      </c>
      <c r="AH632" s="173"/>
    </row>
    <row r="633" hidden="1" outlineLevel="1">
      <c r="A633" s="223" t="s">
        <v>677</v>
      </c>
      <c r="B633" s="313">
        <f>(B515+B516+B530+B531)*'Data - P&amp;L'!$C$9*'Data - P&amp;L'!$C$55</f>
        <v>0</v>
      </c>
      <c r="C633" s="313">
        <f>(C515+C516+C530+C531)*'Data - P&amp;L'!$C$9*'Data - P&amp;L'!$C$55</f>
        <v>0</v>
      </c>
      <c r="D633" s="313">
        <f>(D515+D516+D530+D531)*'Data - P&amp;L'!$C$9*'Data - P&amp;L'!$C$55</f>
        <v>0</v>
      </c>
      <c r="E633" s="313">
        <f>(E515+E516+E530+E531)*'Data - P&amp;L'!$C$9*'Data - P&amp;L'!$C$55</f>
        <v>0</v>
      </c>
      <c r="F633" s="313">
        <f>(F515+F516+F530+F531)*'Data - P&amp;L'!$C$9*'Data - P&amp;L'!$C$55</f>
        <v>0</v>
      </c>
      <c r="G633" s="313">
        <f>(G515+G516+G530+G531)*'Data - P&amp;L'!$C$9*'Data - P&amp;L'!$C$55</f>
        <v>0</v>
      </c>
      <c r="H633" s="313">
        <f>(H515+H516+H530+H531)*'Data - P&amp;L'!$C$9*'Data - P&amp;L'!$C$55</f>
        <v>0</v>
      </c>
      <c r="I633" s="313">
        <f>(I515+I516+I530+I531)*'Data - P&amp;L'!$C$9*'Data - P&amp;L'!$C$55</f>
        <v>0</v>
      </c>
      <c r="J633" s="313">
        <f>(J515+J516+J530+J531)*'Data - P&amp;L'!$C$9*'Data - P&amp;L'!$C$55</f>
        <v>0</v>
      </c>
      <c r="K633" s="313">
        <f>(K515+K516+K530+K531)*'Data - P&amp;L'!$C$9*'Data - P&amp;L'!$C$55</f>
        <v>0</v>
      </c>
      <c r="L633" s="313">
        <f>(L515+L516+L530+L531)*'Data - P&amp;L'!$C$9*'Data - P&amp;L'!$C$55</f>
        <v>0</v>
      </c>
      <c r="M633" s="313">
        <f>(M515+M516+M530+M531)*'Data - P&amp;L'!$C$9*'Data - P&amp;L'!$C$55</f>
        <v>0</v>
      </c>
      <c r="N633" s="313">
        <f>(N515+N516+N530+N531)*'Data - P&amp;L'!$C$9*'Data - P&amp;L'!$C$55</f>
        <v>0</v>
      </c>
      <c r="O633" s="313">
        <f>(O515+O516+O530+O531)*'Data - P&amp;L'!$C$9*'Data - P&amp;L'!$C$55</f>
        <v>0</v>
      </c>
      <c r="P633" s="313">
        <f>(P515+P516+P530+P531)*'Data - P&amp;L'!$C$9*'Data - P&amp;L'!$C$55</f>
        <v>0</v>
      </c>
      <c r="Q633" s="313">
        <f>(Q515+Q516+Q530+Q531)*'Data - P&amp;L'!$C$9*'Data - P&amp;L'!$C$55</f>
        <v>0</v>
      </c>
      <c r="R633" s="313">
        <f>(R515+R516+R530+R531)*'Data - P&amp;L'!$C$9*'Data - P&amp;L'!$C$55</f>
        <v>0</v>
      </c>
      <c r="S633" s="313">
        <f>(S515+S516+S530+S531)*'Data - P&amp;L'!$C$9*'Data - P&amp;L'!$C$55</f>
        <v>0</v>
      </c>
      <c r="T633" s="313">
        <f>(T515+T516+T530+T531)*'Data - P&amp;L'!$C$9*'Data - P&amp;L'!$C$55</f>
        <v>0</v>
      </c>
      <c r="U633" s="313">
        <f>(U515+U516+U530+U531)*'Data - P&amp;L'!$C$9*'Data - P&amp;L'!$C$55</f>
        <v>0</v>
      </c>
      <c r="V633" s="313">
        <f>(V515+V516+V530+V531)*'Data - P&amp;L'!$C$9*'Data - P&amp;L'!$C$55</f>
        <v>0</v>
      </c>
      <c r="W633" s="313">
        <f>(W515+W516+W530+W531)*'Data - P&amp;L'!$C$9*'Data - P&amp;L'!$C$55</f>
        <v>0</v>
      </c>
      <c r="X633" s="313">
        <f>(X515+X516+X530+X531)*'Data - P&amp;L'!$C$9*'Data - P&amp;L'!$C$55</f>
        <v>0</v>
      </c>
      <c r="Y633" s="313">
        <f>(Y515+Y516+Y530+Y531)*'Data - P&amp;L'!$C$9*'Data - P&amp;L'!$C$55</f>
        <v>0</v>
      </c>
      <c r="Z633" s="313">
        <f>(Z515+Z516+Z530+Z531)*'Data - P&amp;L'!$C$9*'Data - P&amp;L'!$C$55</f>
        <v>0</v>
      </c>
      <c r="AA633" s="313">
        <f>(AA515+AA516+AA530+AA531)*'Data - P&amp;L'!$C$9*'Data - P&amp;L'!$C$55</f>
        <v>0</v>
      </c>
      <c r="AB633" s="313">
        <f>(AB515+AB516+AB530+AB531)*'Data - P&amp;L'!$C$9*'Data - P&amp;L'!$C$55</f>
        <v>0</v>
      </c>
      <c r="AC633" s="313">
        <f>(AC515+AC516+AC530+AC531)*'Data - P&amp;L'!$C$9*'Data - P&amp;L'!$C$55</f>
        <v>0</v>
      </c>
      <c r="AD633" s="313">
        <f>(AD515+AD516+AD530+AD531)*'Data - P&amp;L'!$C$9*'Data - P&amp;L'!$C$55</f>
        <v>0</v>
      </c>
      <c r="AE633" s="313">
        <f>(AE515+AE516+AE530+AE531)*'Data - P&amp;L'!$C$9*'Data - P&amp;L'!$C$55</f>
        <v>0</v>
      </c>
      <c r="AF633" s="313">
        <f>(AF515+AF516+AF530+AF531)*'Data - P&amp;L'!$C$9*'Data - P&amp;L'!$C$55</f>
        <v>0</v>
      </c>
      <c r="AG633" s="172">
        <f t="shared" si="148"/>
        <v>0</v>
      </c>
      <c r="AH633" s="173"/>
    </row>
    <row r="634" hidden="1" outlineLevel="1">
      <c r="A634" s="223" t="s">
        <v>678</v>
      </c>
      <c r="B634" s="313">
        <f>(B517+B518+B532+B533)*'Data - P&amp;L'!$C$5*'Data - P&amp;L'!$C$55</f>
        <v>0</v>
      </c>
      <c r="C634" s="313">
        <f>(C517+C518+C532+C533)*'Data - P&amp;L'!$C$5*'Data - P&amp;L'!$C$55</f>
        <v>0</v>
      </c>
      <c r="D634" s="313">
        <f>(D517+D518+D532+D533)*'Data - P&amp;L'!$C$5*'Data - P&amp;L'!$C$55</f>
        <v>0</v>
      </c>
      <c r="E634" s="313">
        <f>(E517+E518+E532+E533)*'Data - P&amp;L'!$C$5*'Data - P&amp;L'!$C$55</f>
        <v>0</v>
      </c>
      <c r="F634" s="313">
        <f>(F517+F518+F532+F533)*'Data - P&amp;L'!$C$5*'Data - P&amp;L'!$C$55</f>
        <v>0</v>
      </c>
      <c r="G634" s="313">
        <f>(G517+G518+G532+G533)*'Data - P&amp;L'!$C$5*'Data - P&amp;L'!$C$55</f>
        <v>0</v>
      </c>
      <c r="H634" s="313">
        <f>(H517+H518+H532+H533)*'Data - P&amp;L'!$C$5*'Data - P&amp;L'!$C$55</f>
        <v>0</v>
      </c>
      <c r="I634" s="313">
        <f>(I517+I518+I532+I533)*'Data - P&amp;L'!$C$5*'Data - P&amp;L'!$C$55</f>
        <v>0</v>
      </c>
      <c r="J634" s="313">
        <f>(J517+J518+J532+J533)*'Data - P&amp;L'!$C$5*'Data - P&amp;L'!$C$55</f>
        <v>0</v>
      </c>
      <c r="K634" s="313">
        <f>(K517+K518+K532+K533)*'Data - P&amp;L'!$C$5*'Data - P&amp;L'!$C$55</f>
        <v>0</v>
      </c>
      <c r="L634" s="313">
        <f>(L517+L518+L532+L533)*'Data - P&amp;L'!$C$5*'Data - P&amp;L'!$C$55</f>
        <v>0</v>
      </c>
      <c r="M634" s="313">
        <f>(M517+M518+M532+M533)*'Data - P&amp;L'!$C$5*'Data - P&amp;L'!$C$55</f>
        <v>0</v>
      </c>
      <c r="N634" s="313">
        <f>(N517+N518+N532+N533)*'Data - P&amp;L'!$C$5*'Data - P&amp;L'!$C$55</f>
        <v>0</v>
      </c>
      <c r="O634" s="313">
        <f>(O517+O518+O532+O533)*'Data - P&amp;L'!$C$5*'Data - P&amp;L'!$C$55</f>
        <v>0</v>
      </c>
      <c r="P634" s="313">
        <f>(P517+P518+P532+P533)*'Data - P&amp;L'!$C$5*'Data - P&amp;L'!$C$55</f>
        <v>0</v>
      </c>
      <c r="Q634" s="313">
        <f>(Q517+Q518+Q532+Q533)*'Data - P&amp;L'!$C$5*'Data - P&amp;L'!$C$55</f>
        <v>0</v>
      </c>
      <c r="R634" s="313">
        <f>(R517+R518+R532+R533)*'Data - P&amp;L'!$C$5*'Data - P&amp;L'!$C$55</f>
        <v>0</v>
      </c>
      <c r="S634" s="313">
        <f>(S517+S518+S532+S533)*'Data - P&amp;L'!$C$5*'Data - P&amp;L'!$C$55</f>
        <v>0</v>
      </c>
      <c r="T634" s="313">
        <f>(T517+T518+T532+T533)*'Data - P&amp;L'!$C$5*'Data - P&amp;L'!$C$55</f>
        <v>0</v>
      </c>
      <c r="U634" s="313">
        <f>(U517+U518+U532+U533)*'Data - P&amp;L'!$C$5*'Data - P&amp;L'!$C$55</f>
        <v>0</v>
      </c>
      <c r="V634" s="313">
        <f>(V517+V518+V532+V533)*'Data - P&amp;L'!$C$5*'Data - P&amp;L'!$C$55</f>
        <v>0</v>
      </c>
      <c r="W634" s="313">
        <f>(W517+W518+W532+W533)*'Data - P&amp;L'!$C$5*'Data - P&amp;L'!$C$55</f>
        <v>0</v>
      </c>
      <c r="X634" s="313">
        <f>(X517+X518+X532+X533)*'Data - P&amp;L'!$C$5*'Data - P&amp;L'!$C$55</f>
        <v>0</v>
      </c>
      <c r="Y634" s="313">
        <f>(Y517+Y518+Y532+Y533)*'Data - P&amp;L'!$C$5*'Data - P&amp;L'!$C$55</f>
        <v>0</v>
      </c>
      <c r="Z634" s="313">
        <f>(Z517+Z518+Z532+Z533)*'Data - P&amp;L'!$C$5*'Data - P&amp;L'!$C$55</f>
        <v>0</v>
      </c>
      <c r="AA634" s="313">
        <f>(AA517+AA518+AA532+AA533)*'Data - P&amp;L'!$C$5*'Data - P&amp;L'!$C$55</f>
        <v>0</v>
      </c>
      <c r="AB634" s="313">
        <f>(AB517+AB518+AB532+AB533)*'Data - P&amp;L'!$C$5*'Data - P&amp;L'!$C$55</f>
        <v>0</v>
      </c>
      <c r="AC634" s="313">
        <f>(AC517+AC518+AC532+AC533)*'Data - P&amp;L'!$C$5*'Data - P&amp;L'!$C$55</f>
        <v>0</v>
      </c>
      <c r="AD634" s="313">
        <f>(AD517+AD518+AD532+AD533)*'Data - P&amp;L'!$C$5*'Data - P&amp;L'!$C$55</f>
        <v>0</v>
      </c>
      <c r="AE634" s="313">
        <f>(AE517+AE518+AE532+AE533)*'Data - P&amp;L'!$C$5*'Data - P&amp;L'!$C$55</f>
        <v>0</v>
      </c>
      <c r="AF634" s="313">
        <f>(AF517+AF518+AF532+AF533)*'Data - P&amp;L'!$C$5*'Data - P&amp;L'!$C$55</f>
        <v>0</v>
      </c>
      <c r="AG634" s="172">
        <f t="shared" si="148"/>
        <v>0</v>
      </c>
      <c r="AH634" s="173"/>
    </row>
    <row r="635" hidden="1" outlineLevel="1">
      <c r="A635" s="223" t="s">
        <v>679</v>
      </c>
      <c r="B635" s="313">
        <f>(B519+B520+B534+B535)*'Data - P&amp;L'!$C$10*'Data - P&amp;L'!$C$55</f>
        <v>0</v>
      </c>
      <c r="C635" s="313">
        <f>(C519+C520+C534+C535)*'Data - P&amp;L'!$C$10*'Data - P&amp;L'!$C$55</f>
        <v>0</v>
      </c>
      <c r="D635" s="313">
        <f>(D519+D520+D534+D535)*'Data - P&amp;L'!$C$10*'Data - P&amp;L'!$C$55</f>
        <v>0</v>
      </c>
      <c r="E635" s="313">
        <f>(E519+E520+E534+E535)*'Data - P&amp;L'!$C$10*'Data - P&amp;L'!$C$55</f>
        <v>0</v>
      </c>
      <c r="F635" s="313">
        <f>(F519+F520+F534+F535)*'Data - P&amp;L'!$C$10*'Data - P&amp;L'!$C$55</f>
        <v>0</v>
      </c>
      <c r="G635" s="313">
        <f>(G519+G520+G534+G535)*'Data - P&amp;L'!$C$10*'Data - P&amp;L'!$C$55</f>
        <v>0</v>
      </c>
      <c r="H635" s="313">
        <f>(H519+H520+H534+H535)*'Data - P&amp;L'!$C$10*'Data - P&amp;L'!$C$55</f>
        <v>0</v>
      </c>
      <c r="I635" s="313">
        <f>(I519+I520+I534+I535)*'Data - P&amp;L'!$C$10*'Data - P&amp;L'!$C$55</f>
        <v>0</v>
      </c>
      <c r="J635" s="313">
        <f>(J519+J520+J534+J535)*'Data - P&amp;L'!$C$10*'Data - P&amp;L'!$C$55</f>
        <v>0</v>
      </c>
      <c r="K635" s="313">
        <f>(K519+K520+K534+K535)*'Data - P&amp;L'!$C$10*'Data - P&amp;L'!$C$55</f>
        <v>0</v>
      </c>
      <c r="L635" s="313">
        <f>(L519+L520+L534+L535)*'Data - P&amp;L'!$C$10*'Data - P&amp;L'!$C$55</f>
        <v>0</v>
      </c>
      <c r="M635" s="313">
        <f>(M519+M520+M534+M535)*'Data - P&amp;L'!$C$10*'Data - P&amp;L'!$C$55</f>
        <v>0</v>
      </c>
      <c r="N635" s="313">
        <f>(N519+N520+N534+N535)*'Data - P&amp;L'!$C$10*'Data - P&amp;L'!$C$55</f>
        <v>0</v>
      </c>
      <c r="O635" s="313">
        <f>(O519+O520+O534+O535)*'Data - P&amp;L'!$C$10*'Data - P&amp;L'!$C$55</f>
        <v>0</v>
      </c>
      <c r="P635" s="313">
        <f>(P519+P520+P534+P535)*'Data - P&amp;L'!$C$10*'Data - P&amp;L'!$C$55</f>
        <v>0</v>
      </c>
      <c r="Q635" s="313">
        <f>(Q519+Q520+Q534+Q535)*'Data - P&amp;L'!$C$10*'Data - P&amp;L'!$C$55</f>
        <v>0</v>
      </c>
      <c r="R635" s="313">
        <f>(R519+R520+R534+R535)*'Data - P&amp;L'!$C$10*'Data - P&amp;L'!$C$55</f>
        <v>0</v>
      </c>
      <c r="S635" s="313">
        <f>(S519+S520+S534+S535)*'Data - P&amp;L'!$C$10*'Data - P&amp;L'!$C$55</f>
        <v>0</v>
      </c>
      <c r="T635" s="313">
        <f>(T519+T520+T534+T535)*'Data - P&amp;L'!$C$10*'Data - P&amp;L'!$C$55</f>
        <v>0</v>
      </c>
      <c r="U635" s="313">
        <f>(U519+U520+U534+U535)*'Data - P&amp;L'!$C$10*'Data - P&amp;L'!$C$55</f>
        <v>0</v>
      </c>
      <c r="V635" s="313">
        <f>(V519+V520+V534+V535)*'Data - P&amp;L'!$C$10*'Data - P&amp;L'!$C$55</f>
        <v>0</v>
      </c>
      <c r="W635" s="313">
        <f>(W519+W520+W534+W535)*'Data - P&amp;L'!$C$10*'Data - P&amp;L'!$C$55</f>
        <v>0</v>
      </c>
      <c r="X635" s="313">
        <f>(X519+X520+X534+X535)*'Data - P&amp;L'!$C$10*'Data - P&amp;L'!$C$55</f>
        <v>0</v>
      </c>
      <c r="Y635" s="313">
        <f>(Y519+Y520+Y534+Y535)*'Data - P&amp;L'!$C$10*'Data - P&amp;L'!$C$55</f>
        <v>0</v>
      </c>
      <c r="Z635" s="313">
        <f>(Z519+Z520+Z534+Z535)*'Data - P&amp;L'!$C$10*'Data - P&amp;L'!$C$55</f>
        <v>0</v>
      </c>
      <c r="AA635" s="313">
        <f>(AA519+AA520+AA534+AA535)*'Data - P&amp;L'!$C$10*'Data - P&amp;L'!$C$55</f>
        <v>0</v>
      </c>
      <c r="AB635" s="313">
        <f>(AB519+AB520+AB534+AB535)*'Data - P&amp;L'!$C$10*'Data - P&amp;L'!$C$55</f>
        <v>0</v>
      </c>
      <c r="AC635" s="313">
        <f>(AC519+AC520+AC534+AC535)*'Data - P&amp;L'!$C$10*'Data - P&amp;L'!$C$55</f>
        <v>0</v>
      </c>
      <c r="AD635" s="313">
        <f>(AD519+AD520+AD534+AD535)*'Data - P&amp;L'!$C$10*'Data - P&amp;L'!$C$55</f>
        <v>0</v>
      </c>
      <c r="AE635" s="313">
        <f>(AE519+AE520+AE534+AE535)*'Data - P&amp;L'!$C$10*'Data - P&amp;L'!$C$55</f>
        <v>0</v>
      </c>
      <c r="AF635" s="313">
        <f>(AF519+AF520+AF534+AF535)*'Data - P&amp;L'!$C$10*'Data - P&amp;L'!$C$55</f>
        <v>0</v>
      </c>
      <c r="AG635" s="172">
        <f t="shared" si="148"/>
        <v>0</v>
      </c>
      <c r="AH635" s="173"/>
    </row>
    <row r="636" hidden="1" outlineLevel="1">
      <c r="A636" s="223" t="s">
        <v>693</v>
      </c>
      <c r="B636" s="313">
        <f>((B489+B490+B505+B506)*'Data - P&amp;L'!$C$13)*'Data - P&amp;L'!$C$55</f>
        <v>0</v>
      </c>
      <c r="C636" s="313">
        <f>((C489+C490+C505+C506)*'Data - P&amp;L'!$C$13)*'Data - P&amp;L'!$C$55</f>
        <v>0</v>
      </c>
      <c r="D636" s="313">
        <f>((D489+D490+D505+D506)*'Data - P&amp;L'!$C$13)*'Data - P&amp;L'!$C$55</f>
        <v>0</v>
      </c>
      <c r="E636" s="313">
        <f>((E489+E490+E505+E506)*'Data - P&amp;L'!$C$13)*'Data - P&amp;L'!$C$55</f>
        <v>0</v>
      </c>
      <c r="F636" s="313">
        <f>((F489+F490+F505+F506)*'Data - P&amp;L'!$C$13)*'Data - P&amp;L'!$C$55</f>
        <v>0</v>
      </c>
      <c r="G636" s="313">
        <f>((G489+G490+G505+G506)*'Data - P&amp;L'!$C$13)*'Data - P&amp;L'!$C$55</f>
        <v>0</v>
      </c>
      <c r="H636" s="313">
        <f>((H489+H490+H505+H506)*'Data - P&amp;L'!$C$13)*'Data - P&amp;L'!$C$55</f>
        <v>0</v>
      </c>
      <c r="I636" s="313">
        <f>((I489+I490+I505+I506)*'Data - P&amp;L'!$C$13)*'Data - P&amp;L'!$C$55</f>
        <v>0</v>
      </c>
      <c r="J636" s="313">
        <f>((J489+J490+J505+J506)*'Data - P&amp;L'!$C$13)*'Data - P&amp;L'!$C$55</f>
        <v>0</v>
      </c>
      <c r="K636" s="313">
        <f>((K489+K490+K505+K506)*'Data - P&amp;L'!$C$13)*'Data - P&amp;L'!$C$55</f>
        <v>0</v>
      </c>
      <c r="L636" s="313">
        <f>((L489+L490+L505+L506)*'Data - P&amp;L'!$C$13)*'Data - P&amp;L'!$C$55</f>
        <v>0</v>
      </c>
      <c r="M636" s="313">
        <f>((M489+M490+M505+M506)*'Data - P&amp;L'!$C$13)*'Data - P&amp;L'!$C$55</f>
        <v>0</v>
      </c>
      <c r="N636" s="313">
        <f>((N489+N490+N505+N506)*'Data - P&amp;L'!$C$13)*'Data - P&amp;L'!$C$55</f>
        <v>0</v>
      </c>
      <c r="O636" s="313">
        <f>((O489+O490+O505+O506)*'Data - P&amp;L'!$C$13)*'Data - P&amp;L'!$C$55</f>
        <v>0</v>
      </c>
      <c r="P636" s="313">
        <f>((P489+P490+P505+P506)*'Data - P&amp;L'!$C$13)*'Data - P&amp;L'!$C$55</f>
        <v>0</v>
      </c>
      <c r="Q636" s="313">
        <f>((Q489+Q490+Q505+Q506)*'Data - P&amp;L'!$C$13)*'Data - P&amp;L'!$C$55</f>
        <v>0</v>
      </c>
      <c r="R636" s="313">
        <f>((R489+R490+R505+R506)*'Data - P&amp;L'!$C$13)*'Data - P&amp;L'!$C$55</f>
        <v>0</v>
      </c>
      <c r="S636" s="313">
        <f>((S489+S490+S505+S506)*'Data - P&amp;L'!$C$13)*'Data - P&amp;L'!$C$55</f>
        <v>0</v>
      </c>
      <c r="T636" s="313">
        <f>((T489+T490+T505+T506)*'Data - P&amp;L'!$C$13)*'Data - P&amp;L'!$C$55</f>
        <v>0</v>
      </c>
      <c r="U636" s="313">
        <f>((U489+U490+U505+U506)*'Data - P&amp;L'!$C$13)*'Data - P&amp;L'!$C$55</f>
        <v>0</v>
      </c>
      <c r="V636" s="313">
        <f>((V489+V490+V505+V506)*'Data - P&amp;L'!$C$13)*'Data - P&amp;L'!$C$55</f>
        <v>0</v>
      </c>
      <c r="W636" s="313">
        <f>((W489+W490+W505+W506)*'Data - P&amp;L'!$C$13)*'Data - P&amp;L'!$C$55</f>
        <v>0</v>
      </c>
      <c r="X636" s="313">
        <f>((X489+X490+X505+X506)*'Data - P&amp;L'!$C$13)*'Data - P&amp;L'!$C$55</f>
        <v>0</v>
      </c>
      <c r="Y636" s="313">
        <f>((Y489+Y490+Y505+Y506)*'Data - P&amp;L'!$C$13)*'Data - P&amp;L'!$C$55</f>
        <v>0</v>
      </c>
      <c r="Z636" s="313">
        <f>((Z489+Z490+Z505+Z506)*'Data - P&amp;L'!$C$13)*'Data - P&amp;L'!$C$55</f>
        <v>0</v>
      </c>
      <c r="AA636" s="313">
        <f>((AA489+AA490+AA505+AA506)*'Data - P&amp;L'!$C$13)*'Data - P&amp;L'!$C$55</f>
        <v>0</v>
      </c>
      <c r="AB636" s="313">
        <f>((AB489+AB490+AB505+AB506)*'Data - P&amp;L'!$C$13)*'Data - P&amp;L'!$C$55</f>
        <v>0</v>
      </c>
      <c r="AC636" s="313">
        <f>((AC489+AC490+AC505+AC506)*'Data - P&amp;L'!$C$13)*'Data - P&amp;L'!$C$55</f>
        <v>0</v>
      </c>
      <c r="AD636" s="313">
        <f>((AD489+AD490+AD505+AD506)*'Data - P&amp;L'!$C$13)*'Data - P&amp;L'!$C$55</f>
        <v>0</v>
      </c>
      <c r="AE636" s="313">
        <f>((AE489+AE490+AE505+AE506)*'Data - P&amp;L'!$C$13)*'Data - P&amp;L'!$C$55</f>
        <v>0</v>
      </c>
      <c r="AF636" s="313">
        <f>((AF489+AF490+AF505+AF506)*'Data - P&amp;L'!$C$13)*'Data - P&amp;L'!$C$55</f>
        <v>0</v>
      </c>
      <c r="AG636" s="172">
        <f t="shared" si="148"/>
        <v>0</v>
      </c>
      <c r="AH636" s="173"/>
    </row>
    <row r="637" hidden="1" outlineLevel="1">
      <c r="A637" s="223" t="s">
        <v>694</v>
      </c>
      <c r="B637" s="313">
        <f>((B491+B507)*'Data - P&amp;L'!$C$14)*'Data - P&amp;L'!$C$55</f>
        <v>0</v>
      </c>
      <c r="C637" s="313">
        <f>((C491+C507)*'Data - P&amp;L'!$C$14)*'Data - P&amp;L'!$C$55</f>
        <v>0</v>
      </c>
      <c r="D637" s="313">
        <f>((D491+D507)*'Data - P&amp;L'!$C$14)*'Data - P&amp;L'!$C$55</f>
        <v>0</v>
      </c>
      <c r="E637" s="313">
        <f>((E491+E507)*'Data - P&amp;L'!$C$14)*'Data - P&amp;L'!$C$55</f>
        <v>0</v>
      </c>
      <c r="F637" s="313">
        <f>((F491+F507)*'Data - P&amp;L'!$C$14)*'Data - P&amp;L'!$C$55</f>
        <v>0</v>
      </c>
      <c r="G637" s="313">
        <f>((G491+G507)*'Data - P&amp;L'!$C$14)*'Data - P&amp;L'!$C$55</f>
        <v>0</v>
      </c>
      <c r="H637" s="313">
        <f>((H491+H507)*'Data - P&amp;L'!$C$14)*'Data - P&amp;L'!$C$55</f>
        <v>0</v>
      </c>
      <c r="I637" s="313">
        <f>((I491+I507)*'Data - P&amp;L'!$C$14)*'Data - P&amp;L'!$C$55</f>
        <v>0</v>
      </c>
      <c r="J637" s="313">
        <f>((J491+J507)*'Data - P&amp;L'!$C$14)*'Data - P&amp;L'!$C$55</f>
        <v>0</v>
      </c>
      <c r="K637" s="313">
        <f>((K491+K507)*'Data - P&amp;L'!$C$14)*'Data - P&amp;L'!$C$55</f>
        <v>0</v>
      </c>
      <c r="L637" s="313">
        <f>((L491+L507)*'Data - P&amp;L'!$C$14)*'Data - P&amp;L'!$C$55</f>
        <v>0</v>
      </c>
      <c r="M637" s="313">
        <f>((M491+M507)*'Data - P&amp;L'!$C$14)*'Data - P&amp;L'!$C$55</f>
        <v>0</v>
      </c>
      <c r="N637" s="313">
        <f>((N491+N507)*'Data - P&amp;L'!$C$14)*'Data - P&amp;L'!$C$55</f>
        <v>0</v>
      </c>
      <c r="O637" s="313">
        <f>((O491+O507)*'Data - P&amp;L'!$C$14)*'Data - P&amp;L'!$C$55</f>
        <v>0</v>
      </c>
      <c r="P637" s="313">
        <f>((P491+P507)*'Data - P&amp;L'!$C$14)*'Data - P&amp;L'!$C$55</f>
        <v>0</v>
      </c>
      <c r="Q637" s="313">
        <f>((Q491+Q507)*'Data - P&amp;L'!$C$14)*'Data - P&amp;L'!$C$55</f>
        <v>0</v>
      </c>
      <c r="R637" s="313">
        <f>((R491+R507)*'Data - P&amp;L'!$C$14)*'Data - P&amp;L'!$C$55</f>
        <v>0</v>
      </c>
      <c r="S637" s="313">
        <f>((S491+S507)*'Data - P&amp;L'!$C$14)*'Data - P&amp;L'!$C$55</f>
        <v>0</v>
      </c>
      <c r="T637" s="313">
        <f>((T491+T507)*'Data - P&amp;L'!$C$14)*'Data - P&amp;L'!$C$55</f>
        <v>0</v>
      </c>
      <c r="U637" s="313">
        <f>((U491+U507)*'Data - P&amp;L'!$C$14)*'Data - P&amp;L'!$C$55</f>
        <v>0</v>
      </c>
      <c r="V637" s="313">
        <f>((V491+V507)*'Data - P&amp;L'!$C$14)*'Data - P&amp;L'!$C$55</f>
        <v>0</v>
      </c>
      <c r="W637" s="313">
        <f>((W491+W507)*'Data - P&amp;L'!$C$14)*'Data - P&amp;L'!$C$55</f>
        <v>0</v>
      </c>
      <c r="X637" s="313">
        <f>((X491+X507)*'Data - P&amp;L'!$C$14)*'Data - P&amp;L'!$C$55</f>
        <v>0</v>
      </c>
      <c r="Y637" s="313">
        <f>((Y491+Y507)*'Data - P&amp;L'!$C$14)*'Data - P&amp;L'!$C$55</f>
        <v>0</v>
      </c>
      <c r="Z637" s="313">
        <f>((Z491+Z507)*'Data - P&amp;L'!$C$14)*'Data - P&amp;L'!$C$55</f>
        <v>0</v>
      </c>
      <c r="AA637" s="313">
        <f>((AA491+AA507)*'Data - P&amp;L'!$C$14)*'Data - P&amp;L'!$C$55</f>
        <v>0</v>
      </c>
      <c r="AB637" s="313">
        <f>((AB491+AB507)*'Data - P&amp;L'!$C$14)*'Data - P&amp;L'!$C$55</f>
        <v>0</v>
      </c>
      <c r="AC637" s="313">
        <f>((AC491+AC507)*'Data - P&amp;L'!$C$14)*'Data - P&amp;L'!$C$55</f>
        <v>0</v>
      </c>
      <c r="AD637" s="313">
        <f>((AD491+AD507)*'Data - P&amp;L'!$C$14)*'Data - P&amp;L'!$C$55</f>
        <v>0</v>
      </c>
      <c r="AE637" s="313">
        <f>((AE491+AE507)*'Data - P&amp;L'!$C$14)*'Data - P&amp;L'!$C$55</f>
        <v>0</v>
      </c>
      <c r="AF637" s="313">
        <f>((AF491+AF507)*'Data - P&amp;L'!$C$14)*'Data - P&amp;L'!$C$55</f>
        <v>0</v>
      </c>
      <c r="AG637" s="172">
        <f t="shared" si="148"/>
        <v>0</v>
      </c>
      <c r="AH637" s="173"/>
    </row>
    <row r="638" hidden="1" outlineLevel="1">
      <c r="A638" s="223" t="s">
        <v>652</v>
      </c>
      <c r="B638" s="313">
        <f>(B521+B536)*'Data - P&amp;L'!$C$17*'Data - P&amp;L'!$C$55</f>
        <v>0</v>
      </c>
      <c r="C638" s="313">
        <f>(C521+C536)*'Data - P&amp;L'!$C$17*'Data - P&amp;L'!$C$55</f>
        <v>0</v>
      </c>
      <c r="D638" s="313">
        <f>(D521+D536)*'Data - P&amp;L'!$C$17*'Data - P&amp;L'!$C$55</f>
        <v>0</v>
      </c>
      <c r="E638" s="313">
        <f>(E521+E536)*'Data - P&amp;L'!$C$17*'Data - P&amp;L'!$C$55</f>
        <v>0</v>
      </c>
      <c r="F638" s="313">
        <f>(F521+F536)*'Data - P&amp;L'!$C$17*'Data - P&amp;L'!$C$55</f>
        <v>0</v>
      </c>
      <c r="G638" s="313">
        <f>(G521+G536)*'Data - P&amp;L'!$C$17*'Data - P&amp;L'!$C$55</f>
        <v>0</v>
      </c>
      <c r="H638" s="313">
        <f>(H521+H536)*'Data - P&amp;L'!$C$17*'Data - P&amp;L'!$C$55</f>
        <v>0</v>
      </c>
      <c r="I638" s="313">
        <f>(I521+I536)*'Data - P&amp;L'!$C$17*'Data - P&amp;L'!$C$55</f>
        <v>0</v>
      </c>
      <c r="J638" s="313">
        <f>(J521+J536)*'Data - P&amp;L'!$C$17*'Data - P&amp;L'!$C$55</f>
        <v>0</v>
      </c>
      <c r="K638" s="313">
        <f>(K521+K536)*'Data - P&amp;L'!$C$17*'Data - P&amp;L'!$C$55</f>
        <v>0</v>
      </c>
      <c r="L638" s="313">
        <f>(L521+L536)*'Data - P&amp;L'!$C$17*'Data - P&amp;L'!$C$55</f>
        <v>0</v>
      </c>
      <c r="M638" s="313">
        <f>(M521+M536)*'Data - P&amp;L'!$C$17*'Data - P&amp;L'!$C$55</f>
        <v>0</v>
      </c>
      <c r="N638" s="313">
        <f>(N521+N536)*'Data - P&amp;L'!$C$17*'Data - P&amp;L'!$C$55</f>
        <v>0</v>
      </c>
      <c r="O638" s="313">
        <f>(O521+O536)*'Data - P&amp;L'!$C$17*'Data - P&amp;L'!$C$55</f>
        <v>0</v>
      </c>
      <c r="P638" s="313">
        <f>(P521+P536)*'Data - P&amp;L'!$C$17*'Data - P&amp;L'!$C$55</f>
        <v>0</v>
      </c>
      <c r="Q638" s="313">
        <f>(Q521+Q536)*'Data - P&amp;L'!$C$17*'Data - P&amp;L'!$C$55</f>
        <v>0</v>
      </c>
      <c r="R638" s="313">
        <f>(R521+R536)*'Data - P&amp;L'!$C$17*'Data - P&amp;L'!$C$55</f>
        <v>0</v>
      </c>
      <c r="S638" s="313">
        <f>(S521+S536)*'Data - P&amp;L'!$C$17*'Data - P&amp;L'!$C$55</f>
        <v>0</v>
      </c>
      <c r="T638" s="313">
        <f>(T521+T536)*'Data - P&amp;L'!$C$17*'Data - P&amp;L'!$C$55</f>
        <v>0</v>
      </c>
      <c r="U638" s="313">
        <f>(U521+U536)*'Data - P&amp;L'!$C$17*'Data - P&amp;L'!$C$55</f>
        <v>0</v>
      </c>
      <c r="V638" s="313">
        <f>(V521+V536)*'Data - P&amp;L'!$C$17*'Data - P&amp;L'!$C$55</f>
        <v>0</v>
      </c>
      <c r="W638" s="313">
        <f>(W521+W536)*'Data - P&amp;L'!$C$17*'Data - P&amp;L'!$C$55</f>
        <v>0</v>
      </c>
      <c r="X638" s="313">
        <f>(X521+X536)*'Data - P&amp;L'!$C$17*'Data - P&amp;L'!$C$55</f>
        <v>0</v>
      </c>
      <c r="Y638" s="313">
        <f>(Y521+Y536)*'Data - P&amp;L'!$C$17*'Data - P&amp;L'!$C$55</f>
        <v>0</v>
      </c>
      <c r="Z638" s="313">
        <f>(Z521+Z536)*'Data - P&amp;L'!$C$17*'Data - P&amp;L'!$C$55</f>
        <v>0</v>
      </c>
      <c r="AA638" s="313">
        <f>(AA521+AA536)*'Data - P&amp;L'!$C$17*'Data - P&amp;L'!$C$55</f>
        <v>0</v>
      </c>
      <c r="AB638" s="313">
        <f>(AB521+AB536)*'Data - P&amp;L'!$C$17*'Data - P&amp;L'!$C$55</f>
        <v>0</v>
      </c>
      <c r="AC638" s="313">
        <f>(AC521+AC536)*'Data - P&amp;L'!$C$17*'Data - P&amp;L'!$C$55</f>
        <v>0</v>
      </c>
      <c r="AD638" s="313">
        <f>(AD521+AD536)*'Data - P&amp;L'!$C$17*'Data - P&amp;L'!$C$55</f>
        <v>0</v>
      </c>
      <c r="AE638" s="313">
        <f>(AE521+AE536)*'Data - P&amp;L'!$C$17*'Data - P&amp;L'!$C$55</f>
        <v>0</v>
      </c>
      <c r="AF638" s="313">
        <f>(AF521+AF536)*'Data - P&amp;L'!$C$17*'Data - P&amp;L'!$C$55</f>
        <v>0</v>
      </c>
      <c r="AG638" s="172">
        <f t="shared" si="148"/>
        <v>0</v>
      </c>
      <c r="AH638" s="173"/>
    </row>
    <row r="639" hidden="1" outlineLevel="1">
      <c r="A639" s="223" t="s">
        <v>653</v>
      </c>
      <c r="B639" s="313">
        <f>(B522+B537)*'Data - P&amp;L'!$C$18*'Data - P&amp;L'!$C$55</f>
        <v>0</v>
      </c>
      <c r="C639" s="313">
        <f>(C522+C537)*'Data - P&amp;L'!$C$18*'Data - P&amp;L'!$C$55</f>
        <v>0</v>
      </c>
      <c r="D639" s="313">
        <f>(D522+D537)*'Data - P&amp;L'!$C$18*'Data - P&amp;L'!$C$55</f>
        <v>0</v>
      </c>
      <c r="E639" s="313">
        <f>(E522+E537)*'Data - P&amp;L'!$C$18*'Data - P&amp;L'!$C$55</f>
        <v>0</v>
      </c>
      <c r="F639" s="313">
        <f>(F522+F537)*'Data - P&amp;L'!$C$18*'Data - P&amp;L'!$C$55</f>
        <v>0</v>
      </c>
      <c r="G639" s="313">
        <f>(G522+G537)*'Data - P&amp;L'!$C$18*'Data - P&amp;L'!$C$55</f>
        <v>0</v>
      </c>
      <c r="H639" s="313">
        <f>(H522+H537)*'Data - P&amp;L'!$C$18*'Data - P&amp;L'!$C$55</f>
        <v>0</v>
      </c>
      <c r="I639" s="313">
        <f>(I522+I537)*'Data - P&amp;L'!$C$18*'Data - P&amp;L'!$C$55</f>
        <v>0</v>
      </c>
      <c r="J639" s="313">
        <f>(J522+J537)*'Data - P&amp;L'!$C$18*'Data - P&amp;L'!$C$55</f>
        <v>0</v>
      </c>
      <c r="K639" s="313">
        <f>(K522+K537)*'Data - P&amp;L'!$C$18*'Data - P&amp;L'!$C$55</f>
        <v>0</v>
      </c>
      <c r="L639" s="313">
        <f>(L522+L537)*'Data - P&amp;L'!$C$18*'Data - P&amp;L'!$C$55</f>
        <v>0</v>
      </c>
      <c r="M639" s="313">
        <f>(M522+M537)*'Data - P&amp;L'!$C$18*'Data - P&amp;L'!$C$55</f>
        <v>0</v>
      </c>
      <c r="N639" s="313">
        <f>(N522+N537)*'Data - P&amp;L'!$C$18*'Data - P&amp;L'!$C$55</f>
        <v>0</v>
      </c>
      <c r="O639" s="313">
        <f>(O522+O537)*'Data - P&amp;L'!$C$18*'Data - P&amp;L'!$C$55</f>
        <v>0</v>
      </c>
      <c r="P639" s="313">
        <f>(P522+P537)*'Data - P&amp;L'!$C$18*'Data - P&amp;L'!$C$55</f>
        <v>0</v>
      </c>
      <c r="Q639" s="313">
        <f>(Q522+Q537)*'Data - P&amp;L'!$C$18*'Data - P&amp;L'!$C$55</f>
        <v>0</v>
      </c>
      <c r="R639" s="313">
        <f>(R522+R537)*'Data - P&amp;L'!$C$18*'Data - P&amp;L'!$C$55</f>
        <v>0</v>
      </c>
      <c r="S639" s="313">
        <f>(S522+S537)*'Data - P&amp;L'!$C$18*'Data - P&amp;L'!$C$55</f>
        <v>0</v>
      </c>
      <c r="T639" s="313">
        <f>(T522+T537)*'Data - P&amp;L'!$C$18*'Data - P&amp;L'!$C$55</f>
        <v>0</v>
      </c>
      <c r="U639" s="313">
        <f>(U522+U537)*'Data - P&amp;L'!$C$18*'Data - P&amp;L'!$C$55</f>
        <v>0</v>
      </c>
      <c r="V639" s="313">
        <f>(V522+V537)*'Data - P&amp;L'!$C$18*'Data - P&amp;L'!$C$55</f>
        <v>0</v>
      </c>
      <c r="W639" s="313">
        <f>(W522+W537)*'Data - P&amp;L'!$C$18*'Data - P&amp;L'!$C$55</f>
        <v>0</v>
      </c>
      <c r="X639" s="313">
        <f>(X522+X537)*'Data - P&amp;L'!$C$18*'Data - P&amp;L'!$C$55</f>
        <v>0</v>
      </c>
      <c r="Y639" s="313">
        <f>(Y522+Y537)*'Data - P&amp;L'!$C$18*'Data - P&amp;L'!$C$55</f>
        <v>0</v>
      </c>
      <c r="Z639" s="313">
        <f>(Z522+Z537)*'Data - P&amp;L'!$C$18*'Data - P&amp;L'!$C$55</f>
        <v>0</v>
      </c>
      <c r="AA639" s="313">
        <f>(AA522+AA537)*'Data - P&amp;L'!$C$18*'Data - P&amp;L'!$C$55</f>
        <v>0</v>
      </c>
      <c r="AB639" s="313">
        <f>(AB522+AB537)*'Data - P&amp;L'!$C$18*'Data - P&amp;L'!$C$55</f>
        <v>0</v>
      </c>
      <c r="AC639" s="313">
        <f>(AC522+AC537)*'Data - P&amp;L'!$C$18*'Data - P&amp;L'!$C$55</f>
        <v>0</v>
      </c>
      <c r="AD639" s="313">
        <f>(AD522+AD537)*'Data - P&amp;L'!$C$18*'Data - P&amp;L'!$C$55</f>
        <v>0</v>
      </c>
      <c r="AE639" s="313">
        <f>(AE522+AE537)*'Data - P&amp;L'!$C$18*'Data - P&amp;L'!$C$55</f>
        <v>0</v>
      </c>
      <c r="AF639" s="313">
        <f>(AF522+AF537)*'Data - P&amp;L'!$C$18*'Data - P&amp;L'!$C$55</f>
        <v>0</v>
      </c>
      <c r="AG639" s="172">
        <f t="shared" si="148"/>
        <v>0</v>
      </c>
      <c r="AH639" s="173"/>
    </row>
    <row r="640" hidden="1" outlineLevel="1">
      <c r="A640" s="223" t="s">
        <v>680</v>
      </c>
      <c r="B640" s="313">
        <f>((B508*'Data - P&amp;L'!$C$38)+(B509*'Data - P&amp;L'!$C$39))*'Data - P&amp;L'!$C$55</f>
        <v>0</v>
      </c>
      <c r="C640" s="313">
        <f>((C508*'Data - P&amp;L'!$C$38)+(C509*'Data - P&amp;L'!$C$39))*'Data - P&amp;L'!$C$55</f>
        <v>0</v>
      </c>
      <c r="D640" s="313">
        <f>((D508*'Data - P&amp;L'!$C$38)+(D509*'Data - P&amp;L'!$C$39))*'Data - P&amp;L'!$C$55</f>
        <v>0</v>
      </c>
      <c r="E640" s="313">
        <f>((E508*'Data - P&amp;L'!$C$38)+(E509*'Data - P&amp;L'!$C$39))*'Data - P&amp;L'!$C$55</f>
        <v>0</v>
      </c>
      <c r="F640" s="313">
        <f>((F508*'Data - P&amp;L'!$C$38)+(F509*'Data - P&amp;L'!$C$39))*'Data - P&amp;L'!$C$55</f>
        <v>0</v>
      </c>
      <c r="G640" s="313">
        <f>((G508*'Data - P&amp;L'!$C$38)+(G509*'Data - P&amp;L'!$C$39))*'Data - P&amp;L'!$C$55</f>
        <v>0</v>
      </c>
      <c r="H640" s="313">
        <f>((H508*'Data - P&amp;L'!$C$38)+(H509*'Data - P&amp;L'!$C$39))*'Data - P&amp;L'!$C$55</f>
        <v>0</v>
      </c>
      <c r="I640" s="313">
        <f>((I508*'Data - P&amp;L'!$C$38)+(I509*'Data - P&amp;L'!$C$39))*'Data - P&amp;L'!$C$55</f>
        <v>0</v>
      </c>
      <c r="J640" s="313">
        <f>((J508*'Data - P&amp;L'!$C$38)+(J509*'Data - P&amp;L'!$C$39))*'Data - P&amp;L'!$C$55</f>
        <v>0</v>
      </c>
      <c r="K640" s="313">
        <f>((K508*'Data - P&amp;L'!$C$38)+(K509*'Data - P&amp;L'!$C$39))*'Data - P&amp;L'!$C$55</f>
        <v>0</v>
      </c>
      <c r="L640" s="313">
        <f>((L508*'Data - P&amp;L'!$C$38)+(L509*'Data - P&amp;L'!$C$39))*'Data - P&amp;L'!$C$55</f>
        <v>0</v>
      </c>
      <c r="M640" s="313">
        <f>((M508*'Data - P&amp;L'!$C$38)+(M509*'Data - P&amp;L'!$C$39))*'Data - P&amp;L'!$C$55</f>
        <v>0</v>
      </c>
      <c r="N640" s="313">
        <f>((N508*'Data - P&amp;L'!$C$38)+(N509*'Data - P&amp;L'!$C$39))*'Data - P&amp;L'!$C$55</f>
        <v>0</v>
      </c>
      <c r="O640" s="313">
        <f>((O508*'Data - P&amp;L'!$C$38)+(O509*'Data - P&amp;L'!$C$39))*'Data - P&amp;L'!$C$55</f>
        <v>0</v>
      </c>
      <c r="P640" s="313">
        <f>((P508*'Data - P&amp;L'!$C$38)+(P509*'Data - P&amp;L'!$C$39))*'Data - P&amp;L'!$C$55</f>
        <v>0</v>
      </c>
      <c r="Q640" s="313">
        <f>((Q508*'Data - P&amp;L'!$C$38)+(Q509*'Data - P&amp;L'!$C$39))*'Data - P&amp;L'!$C$55</f>
        <v>0</v>
      </c>
      <c r="R640" s="313">
        <f>((R508*'Data - P&amp;L'!$C$38)+(R509*'Data - P&amp;L'!$C$39))*'Data - P&amp;L'!$C$55</f>
        <v>0</v>
      </c>
      <c r="S640" s="313">
        <f>((S508*'Data - P&amp;L'!$C$38)+(S509*'Data - P&amp;L'!$C$39))*'Data - P&amp;L'!$C$55</f>
        <v>0</v>
      </c>
      <c r="T640" s="313">
        <f>((T508*'Data - P&amp;L'!$C$38)+(T509*'Data - P&amp;L'!$C$39))*'Data - P&amp;L'!$C$55</f>
        <v>0</v>
      </c>
      <c r="U640" s="313">
        <f>((U508*'Data - P&amp;L'!$C$38)+(U509*'Data - P&amp;L'!$C$39))*'Data - P&amp;L'!$C$55</f>
        <v>0</v>
      </c>
      <c r="V640" s="313">
        <f>((V508*'Data - P&amp;L'!$C$38)+(V509*'Data - P&amp;L'!$C$39))*'Data - P&amp;L'!$C$55</f>
        <v>0</v>
      </c>
      <c r="W640" s="313">
        <f>((W508*'Data - P&amp;L'!$C$38)+(W509*'Data - P&amp;L'!$C$39))*'Data - P&amp;L'!$C$55</f>
        <v>0</v>
      </c>
      <c r="X640" s="313">
        <f>((X508*'Data - P&amp;L'!$C$38)+(X509*'Data - P&amp;L'!$C$39))*'Data - P&amp;L'!$C$55</f>
        <v>0</v>
      </c>
      <c r="Y640" s="313">
        <f>((Y508*'Data - P&amp;L'!$C$38)+(Y509*'Data - P&amp;L'!$C$39))*'Data - P&amp;L'!$C$55</f>
        <v>0</v>
      </c>
      <c r="Z640" s="313">
        <f>((Z508*'Data - P&amp;L'!$C$38)+(Z509*'Data - P&amp;L'!$C$39))*'Data - P&amp;L'!$C$55</f>
        <v>0</v>
      </c>
      <c r="AA640" s="313">
        <f>((AA508*'Data - P&amp;L'!$C$38)+(AA509*'Data - P&amp;L'!$C$39))*'Data - P&amp;L'!$C$55</f>
        <v>0</v>
      </c>
      <c r="AB640" s="313">
        <f>((AB508*'Data - P&amp;L'!$C$38)+(AB509*'Data - P&amp;L'!$C$39))*'Data - P&amp;L'!$C$55</f>
        <v>0</v>
      </c>
      <c r="AC640" s="313">
        <f>((AC508*'Data - P&amp;L'!$C$38)+(AC509*'Data - P&amp;L'!$C$39))*'Data - P&amp;L'!$C$55</f>
        <v>0</v>
      </c>
      <c r="AD640" s="313">
        <f>((AD508*'Data - P&amp;L'!$C$38)+(AD509*'Data - P&amp;L'!$C$39))*'Data - P&amp;L'!$C$55</f>
        <v>0</v>
      </c>
      <c r="AE640" s="313">
        <f>((AE508*'Data - P&amp;L'!$C$38)+(AE509*'Data - P&amp;L'!$C$39))*'Data - P&amp;L'!$C$55</f>
        <v>0</v>
      </c>
      <c r="AF640" s="313">
        <f>((AF508*'Data - P&amp;L'!$C$38)+(AF509*'Data - P&amp;L'!$C$39))*'Data - P&amp;L'!$C$55</f>
        <v>0</v>
      </c>
      <c r="AG640" s="172">
        <f t="shared" si="148"/>
        <v>0</v>
      </c>
      <c r="AH640" s="173"/>
    </row>
    <row r="641" hidden="1" outlineLevel="1">
      <c r="A641" s="223" t="s">
        <v>682</v>
      </c>
      <c r="B641" s="313">
        <f>((B525*'Data - P&amp;L'!$D$38)+(B540*'Data - P&amp;L'!$D$39))*'Data - P&amp;L'!$C$55</f>
        <v>0</v>
      </c>
      <c r="C641" s="313">
        <f>((C525*'Data - P&amp;L'!$D$38)+(C540*'Data - P&amp;L'!$D$39))*'Data - P&amp;L'!$C$55</f>
        <v>0</v>
      </c>
      <c r="D641" s="313">
        <f>((D525*'Data - P&amp;L'!$D$38)+(D540*'Data - P&amp;L'!$D$39))*'Data - P&amp;L'!$C$55</f>
        <v>0</v>
      </c>
      <c r="E641" s="313">
        <f>((E525*'Data - P&amp;L'!$D$38)+(E540*'Data - P&amp;L'!$D$39))*'Data - P&amp;L'!$C$55</f>
        <v>0</v>
      </c>
      <c r="F641" s="313">
        <f>((F525*'Data - P&amp;L'!$D$38)+(F540*'Data - P&amp;L'!$D$39))*'Data - P&amp;L'!$C$55</f>
        <v>0</v>
      </c>
      <c r="G641" s="313">
        <f>((G525*'Data - P&amp;L'!$D$38)+(G540*'Data - P&amp;L'!$D$39))*'Data - P&amp;L'!$C$55</f>
        <v>0</v>
      </c>
      <c r="H641" s="313">
        <f>((H525*'Data - P&amp;L'!$D$38)+(H540*'Data - P&amp;L'!$D$39))*'Data - P&amp;L'!$C$55</f>
        <v>0</v>
      </c>
      <c r="I641" s="313">
        <f>((I525*'Data - P&amp;L'!$D$38)+(I540*'Data - P&amp;L'!$D$39))*'Data - P&amp;L'!$C$55</f>
        <v>0</v>
      </c>
      <c r="J641" s="313">
        <f>((J525*'Data - P&amp;L'!$D$38)+(J540*'Data - P&amp;L'!$D$39))*'Data - P&amp;L'!$C$55</f>
        <v>0</v>
      </c>
      <c r="K641" s="313">
        <f>((K525*'Data - P&amp;L'!$D$38)+(K540*'Data - P&amp;L'!$D$39))*'Data - P&amp;L'!$C$55</f>
        <v>0</v>
      </c>
      <c r="L641" s="313">
        <f>((L525*'Data - P&amp;L'!$D$38)+(L540*'Data - P&amp;L'!$D$39))*'Data - P&amp;L'!$C$55</f>
        <v>0</v>
      </c>
      <c r="M641" s="313">
        <f>((M525*'Data - P&amp;L'!$D$38)+(M540*'Data - P&amp;L'!$D$39))*'Data - P&amp;L'!$C$55</f>
        <v>0</v>
      </c>
      <c r="N641" s="313">
        <f>((N525*'Data - P&amp;L'!$D$38)+(N540*'Data - P&amp;L'!$D$39))*'Data - P&amp;L'!$C$55</f>
        <v>0</v>
      </c>
      <c r="O641" s="313">
        <f>((O525*'Data - P&amp;L'!$D$38)+(O540*'Data - P&amp;L'!$D$39))*'Data - P&amp;L'!$C$55</f>
        <v>0</v>
      </c>
      <c r="P641" s="313">
        <f>((P525*'Data - P&amp;L'!$D$38)+(P540*'Data - P&amp;L'!$D$39))*'Data - P&amp;L'!$C$55</f>
        <v>0</v>
      </c>
      <c r="Q641" s="313">
        <f>((Q525*'Data - P&amp;L'!$D$38)+(Q540*'Data - P&amp;L'!$D$39))*'Data - P&amp;L'!$C$55</f>
        <v>0</v>
      </c>
      <c r="R641" s="313">
        <f>((R525*'Data - P&amp;L'!$D$38)+(R540*'Data - P&amp;L'!$D$39))*'Data - P&amp;L'!$C$55</f>
        <v>0</v>
      </c>
      <c r="S641" s="313">
        <f>((S525*'Data - P&amp;L'!$D$38)+(S540*'Data - P&amp;L'!$D$39))*'Data - P&amp;L'!$C$55</f>
        <v>0</v>
      </c>
      <c r="T641" s="313">
        <f>((T525*'Data - P&amp;L'!$D$38)+(T540*'Data - P&amp;L'!$D$39))*'Data - P&amp;L'!$C$55</f>
        <v>0</v>
      </c>
      <c r="U641" s="313">
        <f>((U525*'Data - P&amp;L'!$D$38)+(U540*'Data - P&amp;L'!$D$39))*'Data - P&amp;L'!$C$55</f>
        <v>0</v>
      </c>
      <c r="V641" s="313">
        <f>((V525*'Data - P&amp;L'!$D$38)+(V540*'Data - P&amp;L'!$D$39))*'Data - P&amp;L'!$C$55</f>
        <v>0</v>
      </c>
      <c r="W641" s="313">
        <f>((W525*'Data - P&amp;L'!$D$38)+(W540*'Data - P&amp;L'!$D$39))*'Data - P&amp;L'!$C$55</f>
        <v>0</v>
      </c>
      <c r="X641" s="313">
        <f>((X525*'Data - P&amp;L'!$D$38)+(X540*'Data - P&amp;L'!$D$39))*'Data - P&amp;L'!$C$55</f>
        <v>0</v>
      </c>
      <c r="Y641" s="313">
        <f>((Y525*'Data - P&amp;L'!$D$38)+(Y540*'Data - P&amp;L'!$D$39))*'Data - P&amp;L'!$C$55</f>
        <v>0</v>
      </c>
      <c r="Z641" s="313">
        <f>((Z525*'Data - P&amp;L'!$D$38)+(Z540*'Data - P&amp;L'!$D$39))*'Data - P&amp;L'!$C$55</f>
        <v>0</v>
      </c>
      <c r="AA641" s="313">
        <f>((AA525*'Data - P&amp;L'!$D$38)+(AA540*'Data - P&amp;L'!$D$39))*'Data - P&amp;L'!$C$55</f>
        <v>0</v>
      </c>
      <c r="AB641" s="313">
        <f>((AB525*'Data - P&amp;L'!$D$38)+(AB540*'Data - P&amp;L'!$D$39))*'Data - P&amp;L'!$C$55</f>
        <v>0</v>
      </c>
      <c r="AC641" s="313">
        <f>((AC525*'Data - P&amp;L'!$D$38)+(AC540*'Data - P&amp;L'!$D$39))*'Data - P&amp;L'!$C$55</f>
        <v>0</v>
      </c>
      <c r="AD641" s="313">
        <f>((AD525*'Data - P&amp;L'!$D$38)+(AD540*'Data - P&amp;L'!$D$39))*'Data - P&amp;L'!$C$55</f>
        <v>0</v>
      </c>
      <c r="AE641" s="313">
        <f>((AE525*'Data - P&amp;L'!$D$38)+(AE540*'Data - P&amp;L'!$D$39))*'Data - P&amp;L'!$C$55</f>
        <v>0</v>
      </c>
      <c r="AF641" s="313">
        <f>((AF525*'Data - P&amp;L'!$D$38)+(AF540*'Data - P&amp;L'!$D$39))*'Data - P&amp;L'!$C$55</f>
        <v>0</v>
      </c>
      <c r="AG641" s="172">
        <f t="shared" si="148"/>
        <v>0</v>
      </c>
      <c r="AH641" s="173"/>
    </row>
    <row r="642" hidden="1" outlineLevel="1">
      <c r="A642" s="223" t="s">
        <v>695</v>
      </c>
      <c r="B642" s="328"/>
      <c r="C642" s="328"/>
      <c r="D642" s="328"/>
      <c r="E642" s="328"/>
      <c r="F642" s="328"/>
      <c r="G642" s="328"/>
      <c r="H642" s="328"/>
      <c r="I642" s="328"/>
      <c r="J642" s="328"/>
      <c r="K642" s="328"/>
      <c r="L642" s="328"/>
      <c r="M642" s="328"/>
      <c r="N642" s="328"/>
      <c r="O642" s="328"/>
      <c r="P642" s="328"/>
      <c r="Q642" s="328"/>
      <c r="R642" s="328"/>
      <c r="S642" s="328"/>
      <c r="T642" s="328"/>
      <c r="U642" s="328"/>
      <c r="V642" s="328"/>
      <c r="W642" s="328"/>
      <c r="X642" s="328"/>
      <c r="Y642" s="328"/>
      <c r="Z642" s="328"/>
      <c r="AA642" s="328"/>
      <c r="AB642" s="328"/>
      <c r="AC642" s="328"/>
      <c r="AD642" s="328"/>
      <c r="AE642" s="328"/>
      <c r="AF642" s="328"/>
      <c r="AG642" s="172"/>
      <c r="AH642" s="173"/>
    </row>
    <row r="643" hidden="1" outlineLevel="1">
      <c r="A643" s="223" t="s">
        <v>696</v>
      </c>
      <c r="B643" s="328"/>
      <c r="C643" s="328"/>
      <c r="D643" s="328"/>
      <c r="E643" s="328"/>
      <c r="F643" s="328"/>
      <c r="G643" s="328"/>
      <c r="H643" s="328"/>
      <c r="I643" s="328"/>
      <c r="J643" s="328"/>
      <c r="K643" s="328"/>
      <c r="L643" s="328"/>
      <c r="M643" s="328"/>
      <c r="N643" s="328"/>
      <c r="O643" s="328"/>
      <c r="P643" s="328"/>
      <c r="Q643" s="328"/>
      <c r="R643" s="328"/>
      <c r="S643" s="328"/>
      <c r="T643" s="328"/>
      <c r="U643" s="328"/>
      <c r="V643" s="328"/>
      <c r="W643" s="328"/>
      <c r="X643" s="328"/>
      <c r="Y643" s="328"/>
      <c r="Z643" s="328"/>
      <c r="AA643" s="328"/>
      <c r="AB643" s="328"/>
      <c r="AC643" s="328"/>
      <c r="AD643" s="328"/>
      <c r="AE643" s="328"/>
      <c r="AF643" s="328"/>
      <c r="AG643" s="172"/>
      <c r="AH643" s="173"/>
    </row>
    <row r="644" hidden="1" outlineLevel="1">
      <c r="A644" s="223" t="s">
        <v>697</v>
      </c>
      <c r="B644" s="313">
        <f>(B542*'Data - P&amp;L'!$R$3)+('Data - P&amp;L'!$R$4*B543)</f>
        <v>0</v>
      </c>
      <c r="C644" s="313">
        <f>(C542*'Data - P&amp;L'!$R$3)+('Data - P&amp;L'!$R$4*C543)</f>
        <v>0</v>
      </c>
      <c r="D644" s="313">
        <f>(D542*'Data - P&amp;L'!$R$3)+('Data - P&amp;L'!$R$4*D543)</f>
        <v>0</v>
      </c>
      <c r="E644" s="313">
        <f>(E542*'Data - P&amp;L'!$R$3)+('Data - P&amp;L'!$R$4*E543)</f>
        <v>0</v>
      </c>
      <c r="F644" s="313">
        <f>(F542*'Data - P&amp;L'!$R$3)+('Data - P&amp;L'!$R$4*F543)</f>
        <v>0</v>
      </c>
      <c r="G644" s="313">
        <f>(G542*'Data - P&amp;L'!$R$3)+('Data - P&amp;L'!$R$4*G543)</f>
        <v>0</v>
      </c>
      <c r="H644" s="313">
        <f>(H542*'Data - P&amp;L'!$R$3)+('Data - P&amp;L'!$R$4*H543)</f>
        <v>0</v>
      </c>
      <c r="I644" s="313">
        <f>(I542*'Data - P&amp;L'!$R$3)+('Data - P&amp;L'!$R$4*I543)</f>
        <v>0</v>
      </c>
      <c r="J644" s="313">
        <f>(J542*'Data - P&amp;L'!$R$3)+('Data - P&amp;L'!$R$4*J543)</f>
        <v>0</v>
      </c>
      <c r="K644" s="313">
        <f>(K542*'Data - P&amp;L'!$R$3)+('Data - P&amp;L'!$R$4*K543)</f>
        <v>0</v>
      </c>
      <c r="L644" s="313">
        <f>(L542*'Data - P&amp;L'!$R$3)+('Data - P&amp;L'!$R$4*L543)</f>
        <v>0</v>
      </c>
      <c r="M644" s="313">
        <f>(M542*'Data - P&amp;L'!$R$3)+('Data - P&amp;L'!$R$4*M543)</f>
        <v>0</v>
      </c>
      <c r="N644" s="313">
        <f>(N542*'Data - P&amp;L'!$R$3)+('Data - P&amp;L'!$R$4*N543)</f>
        <v>0</v>
      </c>
      <c r="O644" s="313">
        <f>(O542*'Data - P&amp;L'!$R$3)+('Data - P&amp;L'!$R$4*O543)</f>
        <v>0</v>
      </c>
      <c r="P644" s="313">
        <f>(P542*'Data - P&amp;L'!$R$3)+('Data - P&amp;L'!$R$4*P543)</f>
        <v>0</v>
      </c>
      <c r="Q644" s="313">
        <f>(Q542*'Data - P&amp;L'!$R$3)+('Data - P&amp;L'!$R$4*Q543)</f>
        <v>0</v>
      </c>
      <c r="R644" s="313">
        <f>(R542*'Data - P&amp;L'!$R$3)+('Data - P&amp;L'!$R$4*R543)</f>
        <v>0</v>
      </c>
      <c r="S644" s="313">
        <f>(S542*'Data - P&amp;L'!$R$3)+('Data - P&amp;L'!$R$4*S543)</f>
        <v>0</v>
      </c>
      <c r="T644" s="313">
        <f>(T542*'Data - P&amp;L'!$R$3)+('Data - P&amp;L'!$R$4*T543)</f>
        <v>0</v>
      </c>
      <c r="U644" s="313">
        <f>(U542*'Data - P&amp;L'!$R$3)+('Data - P&amp;L'!$R$4*U543)</f>
        <v>0</v>
      </c>
      <c r="V644" s="313">
        <f>(V542*'Data - P&amp;L'!$R$3)+('Data - P&amp;L'!$R$4*V543)</f>
        <v>0</v>
      </c>
      <c r="W644" s="313">
        <f>(W542*'Data - P&amp;L'!$R$3)+('Data - P&amp;L'!$R$4*W543)</f>
        <v>0</v>
      </c>
      <c r="X644" s="313">
        <f>(X542*'Data - P&amp;L'!$R$3)+('Data - P&amp;L'!$R$4*X543)</f>
        <v>0</v>
      </c>
      <c r="Y644" s="313">
        <f>(Y542*'Data - P&amp;L'!$R$3)+('Data - P&amp;L'!$R$4*Y543)</f>
        <v>0</v>
      </c>
      <c r="Z644" s="313">
        <f>(Z542*'Data - P&amp;L'!$R$3)+('Data - P&amp;L'!$R$4*Z543)</f>
        <v>0</v>
      </c>
      <c r="AA644" s="313">
        <f>(AA542*'Data - P&amp;L'!$R$3)+('Data - P&amp;L'!$R$4*AA543)</f>
        <v>0</v>
      </c>
      <c r="AB644" s="313">
        <f>(AB542*'Data - P&amp;L'!$R$3)+('Data - P&amp;L'!$R$4*AB543)</f>
        <v>0</v>
      </c>
      <c r="AC644" s="313">
        <f>(AC542*'Data - P&amp;L'!$R$3)+('Data - P&amp;L'!$R$4*AC543)</f>
        <v>0</v>
      </c>
      <c r="AD644" s="313">
        <f>(AD542*'Data - P&amp;L'!$R$3)+('Data - P&amp;L'!$R$4*AD543)</f>
        <v>0</v>
      </c>
      <c r="AE644" s="313">
        <f>(AE542*'Data - P&amp;L'!$R$3)+('Data - P&amp;L'!$R$4*AE543)</f>
        <v>0</v>
      </c>
      <c r="AF644" s="313">
        <f>(AF542*'Data - P&amp;L'!$R$3)+('Data - P&amp;L'!$R$4*AF543)</f>
        <v>0</v>
      </c>
      <c r="AG644" s="172">
        <f t="shared" ref="AG644:AG662" si="154">SUM(B644:AF644)</f>
        <v>0</v>
      </c>
      <c r="AH644" s="173"/>
    </row>
    <row r="645" hidden="1" outlineLevel="1">
      <c r="A645" s="301" t="s">
        <v>698</v>
      </c>
      <c r="B645" s="327">
        <f t="shared" ref="B645:AF645" si="153">sum(B646:B662)</f>
        <v>0</v>
      </c>
      <c r="C645" s="327">
        <f t="shared" si="153"/>
        <v>0</v>
      </c>
      <c r="D645" s="327">
        <f t="shared" si="153"/>
        <v>0</v>
      </c>
      <c r="E645" s="327">
        <f t="shared" si="153"/>
        <v>0</v>
      </c>
      <c r="F645" s="327">
        <f t="shared" si="153"/>
        <v>0</v>
      </c>
      <c r="G645" s="327">
        <f t="shared" si="153"/>
        <v>0</v>
      </c>
      <c r="H645" s="327">
        <f t="shared" si="153"/>
        <v>0</v>
      </c>
      <c r="I645" s="327">
        <f t="shared" si="153"/>
        <v>0</v>
      </c>
      <c r="J645" s="327">
        <f t="shared" si="153"/>
        <v>0</v>
      </c>
      <c r="K645" s="327">
        <f t="shared" si="153"/>
        <v>0</v>
      </c>
      <c r="L645" s="327">
        <f t="shared" si="153"/>
        <v>0</v>
      </c>
      <c r="M645" s="327">
        <f t="shared" si="153"/>
        <v>0</v>
      </c>
      <c r="N645" s="327">
        <f t="shared" si="153"/>
        <v>0</v>
      </c>
      <c r="O645" s="327">
        <f t="shared" si="153"/>
        <v>0</v>
      </c>
      <c r="P645" s="327">
        <f t="shared" si="153"/>
        <v>0</v>
      </c>
      <c r="Q645" s="327">
        <f t="shared" si="153"/>
        <v>0</v>
      </c>
      <c r="R645" s="327">
        <f t="shared" si="153"/>
        <v>0</v>
      </c>
      <c r="S645" s="327">
        <f t="shared" si="153"/>
        <v>0</v>
      </c>
      <c r="T645" s="327">
        <f t="shared" si="153"/>
        <v>0</v>
      </c>
      <c r="U645" s="327">
        <f t="shared" si="153"/>
        <v>0</v>
      </c>
      <c r="V645" s="327">
        <f t="shared" si="153"/>
        <v>0</v>
      </c>
      <c r="W645" s="327">
        <f t="shared" si="153"/>
        <v>0</v>
      </c>
      <c r="X645" s="327">
        <f t="shared" si="153"/>
        <v>0</v>
      </c>
      <c r="Y645" s="327">
        <f t="shared" si="153"/>
        <v>0</v>
      </c>
      <c r="Z645" s="327">
        <f t="shared" si="153"/>
        <v>0</v>
      </c>
      <c r="AA645" s="327">
        <f t="shared" si="153"/>
        <v>0</v>
      </c>
      <c r="AB645" s="327">
        <f t="shared" si="153"/>
        <v>0</v>
      </c>
      <c r="AC645" s="327">
        <f t="shared" si="153"/>
        <v>0</v>
      </c>
      <c r="AD645" s="327">
        <f t="shared" si="153"/>
        <v>0</v>
      </c>
      <c r="AE645" s="327">
        <f t="shared" si="153"/>
        <v>0</v>
      </c>
      <c r="AF645" s="327">
        <f t="shared" si="153"/>
        <v>0</v>
      </c>
      <c r="AG645" s="172">
        <f t="shared" si="154"/>
        <v>0</v>
      </c>
      <c r="AH645" s="173"/>
    </row>
    <row r="646" hidden="1" outlineLevel="1">
      <c r="A646" s="223" t="s">
        <v>699</v>
      </c>
      <c r="B646" s="313">
        <f>B508*'Data - P&amp;L'!$C$3</f>
        <v>0</v>
      </c>
      <c r="C646" s="313">
        <f>C508*'Data - P&amp;L'!$C$3</f>
        <v>0</v>
      </c>
      <c r="D646" s="313">
        <f>D508*'Data - P&amp;L'!$C$3</f>
        <v>0</v>
      </c>
      <c r="E646" s="313">
        <f>E508*'Data - P&amp;L'!$C$3</f>
        <v>0</v>
      </c>
      <c r="F646" s="313">
        <f>F508*'Data - P&amp;L'!$C$3</f>
        <v>0</v>
      </c>
      <c r="G646" s="313">
        <f>G508*'Data - P&amp;L'!$C$3</f>
        <v>0</v>
      </c>
      <c r="H646" s="313">
        <f>H508*'Data - P&amp;L'!$C$3</f>
        <v>0</v>
      </c>
      <c r="I646" s="313">
        <f>I508*'Data - P&amp;L'!$C$3</f>
        <v>0</v>
      </c>
      <c r="J646" s="313">
        <f>J508*'Data - P&amp;L'!$C$3</f>
        <v>0</v>
      </c>
      <c r="K646" s="313">
        <f>K508*'Data - P&amp;L'!$C$3</f>
        <v>0</v>
      </c>
      <c r="L646" s="313">
        <f>L508*'Data - P&amp;L'!$C$3</f>
        <v>0</v>
      </c>
      <c r="M646" s="313">
        <f>M508*'Data - P&amp;L'!$C$3</f>
        <v>0</v>
      </c>
      <c r="N646" s="313">
        <f>N508*'Data - P&amp;L'!$C$3</f>
        <v>0</v>
      </c>
      <c r="O646" s="313">
        <f>O508*'Data - P&amp;L'!$C$3</f>
        <v>0</v>
      </c>
      <c r="P646" s="313">
        <f>P508*'Data - P&amp;L'!$C$3</f>
        <v>0</v>
      </c>
      <c r="Q646" s="313">
        <f>Q508*'Data - P&amp;L'!$C$3</f>
        <v>0</v>
      </c>
      <c r="R646" s="313">
        <f>R508*'Data - P&amp;L'!$C$3</f>
        <v>0</v>
      </c>
      <c r="S646" s="313">
        <f>S508*'Data - P&amp;L'!$C$3</f>
        <v>0</v>
      </c>
      <c r="T646" s="313">
        <f>T508*'Data - P&amp;L'!$C$3</f>
        <v>0</v>
      </c>
      <c r="U646" s="313">
        <f>U508*'Data - P&amp;L'!$C$3</f>
        <v>0</v>
      </c>
      <c r="V646" s="313">
        <f>V508*'Data - P&amp;L'!$C$3</f>
        <v>0</v>
      </c>
      <c r="W646" s="313">
        <f>W508*'Data - P&amp;L'!$C$3</f>
        <v>0</v>
      </c>
      <c r="X646" s="313">
        <f>X508*'Data - P&amp;L'!$C$3</f>
        <v>0</v>
      </c>
      <c r="Y646" s="313">
        <f>Y508*'Data - P&amp;L'!$C$3</f>
        <v>0</v>
      </c>
      <c r="Z646" s="313">
        <f>Z508*'Data - P&amp;L'!$C$3</f>
        <v>0</v>
      </c>
      <c r="AA646" s="313">
        <f>AA508*'Data - P&amp;L'!$C$3</f>
        <v>0</v>
      </c>
      <c r="AB646" s="313">
        <f>AB508*'Data - P&amp;L'!$C$3</f>
        <v>0</v>
      </c>
      <c r="AC646" s="313">
        <f>AC508*'Data - P&amp;L'!$C$3</f>
        <v>0</v>
      </c>
      <c r="AD646" s="313">
        <f>AD508*'Data - P&amp;L'!$C$3</f>
        <v>0</v>
      </c>
      <c r="AE646" s="313">
        <f>AE508*'Data - P&amp;L'!$C$3</f>
        <v>0</v>
      </c>
      <c r="AF646" s="313">
        <f>AF508*'Data - P&amp;L'!$C$3</f>
        <v>0</v>
      </c>
      <c r="AG646" s="172">
        <f t="shared" si="154"/>
        <v>0</v>
      </c>
      <c r="AH646" s="173"/>
    </row>
    <row r="647" hidden="1" outlineLevel="1">
      <c r="A647" s="223" t="s">
        <v>700</v>
      </c>
      <c r="B647" s="313">
        <f>B509*'Data - P&amp;L'!$C$4</f>
        <v>0</v>
      </c>
      <c r="C647" s="313">
        <f>C509*'Data - P&amp;L'!$C$4</f>
        <v>0</v>
      </c>
      <c r="D647" s="313">
        <f>D509*'Data - P&amp;L'!$C$4</f>
        <v>0</v>
      </c>
      <c r="E647" s="313">
        <f>E509*'Data - P&amp;L'!$C$4</f>
        <v>0</v>
      </c>
      <c r="F647" s="313">
        <f>F509*'Data - P&amp;L'!$C$4</f>
        <v>0</v>
      </c>
      <c r="G647" s="313">
        <f>G509*'Data - P&amp;L'!$C$4</f>
        <v>0</v>
      </c>
      <c r="H647" s="313">
        <f>H509*'Data - P&amp;L'!$C$4</f>
        <v>0</v>
      </c>
      <c r="I647" s="313">
        <f>I509*'Data - P&amp;L'!$C$4</f>
        <v>0</v>
      </c>
      <c r="J647" s="313">
        <f>J509*'Data - P&amp;L'!$C$4</f>
        <v>0</v>
      </c>
      <c r="K647" s="313">
        <f>K509*'Data - P&amp;L'!$C$4</f>
        <v>0</v>
      </c>
      <c r="L647" s="313">
        <f>L509*'Data - P&amp;L'!$C$4</f>
        <v>0</v>
      </c>
      <c r="M647" s="313">
        <f>M509*'Data - P&amp;L'!$C$4</f>
        <v>0</v>
      </c>
      <c r="N647" s="313">
        <f>N509*'Data - P&amp;L'!$C$4</f>
        <v>0</v>
      </c>
      <c r="O647" s="313">
        <f>O509*'Data - P&amp;L'!$C$4</f>
        <v>0</v>
      </c>
      <c r="P647" s="313">
        <f>P509*'Data - P&amp;L'!$C$4</f>
        <v>0</v>
      </c>
      <c r="Q647" s="313">
        <f>Q509*'Data - P&amp;L'!$C$4</f>
        <v>0</v>
      </c>
      <c r="R647" s="313">
        <f>R509*'Data - P&amp;L'!$C$4</f>
        <v>0</v>
      </c>
      <c r="S647" s="313">
        <f>S509*'Data - P&amp;L'!$C$4</f>
        <v>0</v>
      </c>
      <c r="T647" s="313">
        <f>T509*'Data - P&amp;L'!$C$4</f>
        <v>0</v>
      </c>
      <c r="U647" s="313">
        <f>U509*'Data - P&amp;L'!$C$4</f>
        <v>0</v>
      </c>
      <c r="V647" s="313">
        <f>V509*'Data - P&amp;L'!$C$4</f>
        <v>0</v>
      </c>
      <c r="W647" s="313">
        <f>W509*'Data - P&amp;L'!$C$4</f>
        <v>0</v>
      </c>
      <c r="X647" s="313">
        <f>X509*'Data - P&amp;L'!$C$4</f>
        <v>0</v>
      </c>
      <c r="Y647" s="313">
        <f>Y509*'Data - P&amp;L'!$C$4</f>
        <v>0</v>
      </c>
      <c r="Z647" s="313">
        <f>Z509*'Data - P&amp;L'!$C$4</f>
        <v>0</v>
      </c>
      <c r="AA647" s="313">
        <f>AA509*'Data - P&amp;L'!$C$4</f>
        <v>0</v>
      </c>
      <c r="AB647" s="313">
        <f>AB509*'Data - P&amp;L'!$C$4</f>
        <v>0</v>
      </c>
      <c r="AC647" s="313">
        <f>AC509*'Data - P&amp;L'!$C$4</f>
        <v>0</v>
      </c>
      <c r="AD647" s="313">
        <f>AD509*'Data - P&amp;L'!$C$4</f>
        <v>0</v>
      </c>
      <c r="AE647" s="313">
        <f>AE509*'Data - P&amp;L'!$C$4</f>
        <v>0</v>
      </c>
      <c r="AF647" s="313">
        <f>AF509*'Data - P&amp;L'!$C$4</f>
        <v>0</v>
      </c>
      <c r="AG647" s="172">
        <f t="shared" si="154"/>
        <v>0</v>
      </c>
      <c r="AH647" s="173"/>
    </row>
    <row r="648" ht="18.0" hidden="1" customHeight="1" outlineLevel="1">
      <c r="A648" s="223" t="s">
        <v>701</v>
      </c>
      <c r="B648" s="313">
        <f>(B481+B497)*'Data - P&amp;L'!$C$15</f>
        <v>0</v>
      </c>
      <c r="C648" s="313">
        <f>(C481+C497)*'Data - P&amp;L'!$C$15</f>
        <v>0</v>
      </c>
      <c r="D648" s="313">
        <f>(D481+D497)*'Data - P&amp;L'!$C$15</f>
        <v>0</v>
      </c>
      <c r="E648" s="313">
        <f>(E481+E497)*'Data - P&amp;L'!$C$15</f>
        <v>0</v>
      </c>
      <c r="F648" s="313">
        <f>(F481+F497)*'Data - P&amp;L'!$C$15</f>
        <v>0</v>
      </c>
      <c r="G648" s="313">
        <f>(G481+G497)*'Data - P&amp;L'!$C$15</f>
        <v>0</v>
      </c>
      <c r="H648" s="313">
        <f>(H481+H497)*'Data - P&amp;L'!$C$15</f>
        <v>0</v>
      </c>
      <c r="I648" s="313">
        <f>(I481+I497)*'Data - P&amp;L'!$C$15</f>
        <v>0</v>
      </c>
      <c r="J648" s="313">
        <f>(J481+J497)*'Data - P&amp;L'!$C$15</f>
        <v>0</v>
      </c>
      <c r="K648" s="313">
        <f>(K481+K497)*'Data - P&amp;L'!$C$15</f>
        <v>0</v>
      </c>
      <c r="L648" s="313">
        <f>(L481+L497)*'Data - P&amp;L'!$C$15</f>
        <v>0</v>
      </c>
      <c r="M648" s="313">
        <f>(M481+M497)*'Data - P&amp;L'!$C$15</f>
        <v>0</v>
      </c>
      <c r="N648" s="313">
        <f>(N481+N497)*'Data - P&amp;L'!$C$15</f>
        <v>0</v>
      </c>
      <c r="O648" s="313">
        <f>(O481+O497)*'Data - P&amp;L'!$C$15</f>
        <v>0</v>
      </c>
      <c r="P648" s="313">
        <f>(P481+P497)*'Data - P&amp;L'!$C$15</f>
        <v>0</v>
      </c>
      <c r="Q648" s="313">
        <f>(Q481+Q497)*'Data - P&amp;L'!$C$15</f>
        <v>0</v>
      </c>
      <c r="R648" s="313">
        <f>(R481+R497)*'Data - P&amp;L'!$C$15</f>
        <v>0</v>
      </c>
      <c r="S648" s="313">
        <f>(S481+S497)*'Data - P&amp;L'!$C$15</f>
        <v>0</v>
      </c>
      <c r="T648" s="313">
        <f>(T481+T497)*'Data - P&amp;L'!$C$15</f>
        <v>0</v>
      </c>
      <c r="U648" s="313">
        <f>(U481+U497)*'Data - P&amp;L'!$C$15</f>
        <v>0</v>
      </c>
      <c r="V648" s="313">
        <f>(V481+V497)*'Data - P&amp;L'!$C$15</f>
        <v>0</v>
      </c>
      <c r="W648" s="313">
        <f>(W481+W497)*'Data - P&amp;L'!$C$15</f>
        <v>0</v>
      </c>
      <c r="X648" s="313">
        <f>(X481+X497)*'Data - P&amp;L'!$C$15</f>
        <v>0</v>
      </c>
      <c r="Y648" s="313">
        <f>(Y481+Y497)*'Data - P&amp;L'!$C$15</f>
        <v>0</v>
      </c>
      <c r="Z648" s="313">
        <f>(Z481+Z497)*'Data - P&amp;L'!$C$15</f>
        <v>0</v>
      </c>
      <c r="AA648" s="313">
        <f>(AA481+AA497)*'Data - P&amp;L'!$C$15</f>
        <v>0</v>
      </c>
      <c r="AB648" s="313">
        <f>(AB481+AB497)*'Data - P&amp;L'!$C$15</f>
        <v>0</v>
      </c>
      <c r="AC648" s="313">
        <f>(AC481+AC497)*'Data - P&amp;L'!$C$15</f>
        <v>0</v>
      </c>
      <c r="AD648" s="313">
        <f>(AD481+AD497)*'Data - P&amp;L'!$C$15</f>
        <v>0</v>
      </c>
      <c r="AE648" s="313">
        <f>(AE481+AE497)*'Data - P&amp;L'!$C$15</f>
        <v>0</v>
      </c>
      <c r="AF648" s="313">
        <f>(AF481+AF497)*'Data - P&amp;L'!$C$15</f>
        <v>0</v>
      </c>
      <c r="AG648" s="172">
        <f t="shared" si="154"/>
        <v>0</v>
      </c>
      <c r="AH648" s="173"/>
    </row>
    <row r="649" ht="18.0" hidden="1" customHeight="1" outlineLevel="1">
      <c r="A649" s="223" t="s">
        <v>702</v>
      </c>
      <c r="B649" s="313">
        <f>(B482+B498)*'Data - P&amp;L'!$C$16</f>
        <v>0</v>
      </c>
      <c r="C649" s="313">
        <f>(C482+C498)*'Data - P&amp;L'!$C$16</f>
        <v>0</v>
      </c>
      <c r="D649" s="313">
        <f>(D482+D498)*'Data - P&amp;L'!$C$16</f>
        <v>0</v>
      </c>
      <c r="E649" s="313">
        <f>(E482+E498)*'Data - P&amp;L'!$C$16</f>
        <v>0</v>
      </c>
      <c r="F649" s="313">
        <f>(F482+F498)*'Data - P&amp;L'!$C$16</f>
        <v>0</v>
      </c>
      <c r="G649" s="313">
        <f>(G482+G498)*'Data - P&amp;L'!$C$16</f>
        <v>0</v>
      </c>
      <c r="H649" s="313">
        <f>(H482+H498)*'Data - P&amp;L'!$C$16</f>
        <v>0</v>
      </c>
      <c r="I649" s="313">
        <f>(I482+I498)*'Data - P&amp;L'!$C$16</f>
        <v>0</v>
      </c>
      <c r="J649" s="313">
        <f>(J482+J498)*'Data - P&amp;L'!$C$16</f>
        <v>0</v>
      </c>
      <c r="K649" s="313">
        <f>(K482+K498)*'Data - P&amp;L'!$C$16</f>
        <v>0</v>
      </c>
      <c r="L649" s="313">
        <f>(L482+L498)*'Data - P&amp;L'!$C$16</f>
        <v>0</v>
      </c>
      <c r="M649" s="313">
        <f>(M482+M498)*'Data - P&amp;L'!$C$16</f>
        <v>0</v>
      </c>
      <c r="N649" s="313">
        <f>(N482+N498)*'Data - P&amp;L'!$C$16</f>
        <v>0</v>
      </c>
      <c r="O649" s="313">
        <f>(O482+O498)*'Data - P&amp;L'!$C$16</f>
        <v>0</v>
      </c>
      <c r="P649" s="313">
        <f>(P482+P498)*'Data - P&amp;L'!$C$16</f>
        <v>0</v>
      </c>
      <c r="Q649" s="313">
        <f>(Q482+Q498)*'Data - P&amp;L'!$C$16</f>
        <v>0</v>
      </c>
      <c r="R649" s="313">
        <f>(R482+R498)*'Data - P&amp;L'!$C$16</f>
        <v>0</v>
      </c>
      <c r="S649" s="313">
        <f>(S482+S498)*'Data - P&amp;L'!$C$16</f>
        <v>0</v>
      </c>
      <c r="T649" s="313">
        <f>(T482+T498)*'Data - P&amp;L'!$C$16</f>
        <v>0</v>
      </c>
      <c r="U649" s="313">
        <f>(U482+U498)*'Data - P&amp;L'!$C$16</f>
        <v>0</v>
      </c>
      <c r="V649" s="313">
        <f>(V482+V498)*'Data - P&amp;L'!$C$16</f>
        <v>0</v>
      </c>
      <c r="W649" s="313">
        <f>(W482+W498)*'Data - P&amp;L'!$C$16</f>
        <v>0</v>
      </c>
      <c r="X649" s="313">
        <f>(X482+X498)*'Data - P&amp;L'!$C$16</f>
        <v>0</v>
      </c>
      <c r="Y649" s="313">
        <f>(Y482+Y498)*'Data - P&amp;L'!$C$16</f>
        <v>0</v>
      </c>
      <c r="Z649" s="313">
        <f>(Z482+Z498)*'Data - P&amp;L'!$C$16</f>
        <v>0</v>
      </c>
      <c r="AA649" s="313">
        <f>(AA482+AA498)*'Data - P&amp;L'!$C$16</f>
        <v>0</v>
      </c>
      <c r="AB649" s="313">
        <f>(AB482+AB498)*'Data - P&amp;L'!$C$16</f>
        <v>0</v>
      </c>
      <c r="AC649" s="313">
        <f>(AC482+AC498)*'Data - P&amp;L'!$C$16</f>
        <v>0</v>
      </c>
      <c r="AD649" s="313">
        <f>(AD482+AD498)*'Data - P&amp;L'!$C$16</f>
        <v>0</v>
      </c>
      <c r="AE649" s="313">
        <f>(AE482+AE498)*'Data - P&amp;L'!$C$16</f>
        <v>0</v>
      </c>
      <c r="AF649" s="313">
        <f>(AF482+AF498)*'Data - P&amp;L'!$C$16</f>
        <v>0</v>
      </c>
      <c r="AG649" s="172">
        <f t="shared" si="154"/>
        <v>0</v>
      </c>
      <c r="AH649" s="173"/>
    </row>
    <row r="650" hidden="1" outlineLevel="1">
      <c r="A650" s="223" t="s">
        <v>703</v>
      </c>
      <c r="B650" s="313">
        <f>(B513+B528)*'Data - P&amp;L'!$C$6</f>
        <v>0</v>
      </c>
      <c r="C650" s="313">
        <f>(C513+C528)*'Data - P&amp;L'!$C$6</f>
        <v>0</v>
      </c>
      <c r="D650" s="313">
        <f>(D513+D528)*'Data - P&amp;L'!$C$6</f>
        <v>0</v>
      </c>
      <c r="E650" s="313">
        <f>(E513+E528)*'Data - P&amp;L'!$C$6</f>
        <v>0</v>
      </c>
      <c r="F650" s="313">
        <f>(F513+F528)*'Data - P&amp;L'!$C$6</f>
        <v>0</v>
      </c>
      <c r="G650" s="313">
        <f>(G513+G528)*'Data - P&amp;L'!$C$6</f>
        <v>0</v>
      </c>
      <c r="H650" s="313">
        <f>(H513+H528)*'Data - P&amp;L'!$C$6</f>
        <v>0</v>
      </c>
      <c r="I650" s="313">
        <f>(I513+I528)*'Data - P&amp;L'!$C$6</f>
        <v>0</v>
      </c>
      <c r="J650" s="313">
        <f>(J513+J528)*'Data - P&amp;L'!$C$6</f>
        <v>0</v>
      </c>
      <c r="K650" s="313">
        <f>(K513+K528)*'Data - P&amp;L'!$C$6</f>
        <v>0</v>
      </c>
      <c r="L650" s="313">
        <f>(L513+L528)*'Data - P&amp;L'!$C$6</f>
        <v>0</v>
      </c>
      <c r="M650" s="313">
        <f>(M513+M528)*'Data - P&amp;L'!$C$6</f>
        <v>0</v>
      </c>
      <c r="N650" s="313">
        <f>(N513+N528)*'Data - P&amp;L'!$C$6</f>
        <v>0</v>
      </c>
      <c r="O650" s="313">
        <f>(O513+O528)*'Data - P&amp;L'!$C$6</f>
        <v>0</v>
      </c>
      <c r="P650" s="313">
        <f>(P513+P528)*'Data - P&amp;L'!$C$6</f>
        <v>0</v>
      </c>
      <c r="Q650" s="313">
        <f>(Q513+Q528)*'Data - P&amp;L'!$C$6</f>
        <v>0</v>
      </c>
      <c r="R650" s="313">
        <f>(R513+R528)*'Data - P&amp;L'!$C$6</f>
        <v>0</v>
      </c>
      <c r="S650" s="313">
        <f>(S513+S528)*'Data - P&amp;L'!$C$6</f>
        <v>0</v>
      </c>
      <c r="T650" s="313">
        <f>(T513+T528)*'Data - P&amp;L'!$C$6</f>
        <v>0</v>
      </c>
      <c r="U650" s="313">
        <f>(U513+U528)*'Data - P&amp;L'!$C$6</f>
        <v>0</v>
      </c>
      <c r="V650" s="313">
        <f>(V513+V528)*'Data - P&amp;L'!$C$6</f>
        <v>0</v>
      </c>
      <c r="W650" s="313">
        <f>(W513+W528)*'Data - P&amp;L'!$C$6</f>
        <v>0</v>
      </c>
      <c r="X650" s="313">
        <f>(X513+X528)*'Data - P&amp;L'!$C$6</f>
        <v>0</v>
      </c>
      <c r="Y650" s="313">
        <f>(Y513+Y528)*'Data - P&amp;L'!$C$6</f>
        <v>0</v>
      </c>
      <c r="Z650" s="313">
        <f>(Z513+Z528)*'Data - P&amp;L'!$C$6</f>
        <v>0</v>
      </c>
      <c r="AA650" s="313">
        <f>(AA513+AA528)*'Data - P&amp;L'!$C$6</f>
        <v>0</v>
      </c>
      <c r="AB650" s="313">
        <f>(AB513+AB528)*'Data - P&amp;L'!$C$6</f>
        <v>0</v>
      </c>
      <c r="AC650" s="313">
        <f>(AC513+AC528)*'Data - P&amp;L'!$C$6</f>
        <v>0</v>
      </c>
      <c r="AD650" s="313">
        <f>(AD513+AD528)*'Data - P&amp;L'!$C$6</f>
        <v>0</v>
      </c>
      <c r="AE650" s="313">
        <f>(AE513+AE528)*'Data - P&amp;L'!$C$6</f>
        <v>0</v>
      </c>
      <c r="AF650" s="313">
        <f>(AF513+AF528)*'Data - P&amp;L'!$C$6</f>
        <v>0</v>
      </c>
      <c r="AG650" s="172">
        <f t="shared" si="154"/>
        <v>0</v>
      </c>
      <c r="AH650" s="173"/>
    </row>
    <row r="651" hidden="1" outlineLevel="1">
      <c r="A651" s="223" t="s">
        <v>704</v>
      </c>
      <c r="B651" s="313">
        <f>(B514+B529)*'Data - P&amp;L'!$C$8</f>
        <v>0</v>
      </c>
      <c r="C651" s="313">
        <f>(C514+C529)*'Data - P&amp;L'!$C$8</f>
        <v>0</v>
      </c>
      <c r="D651" s="313">
        <f>(D514+D529)*'Data - P&amp;L'!$C$8</f>
        <v>0</v>
      </c>
      <c r="E651" s="313">
        <f>(E514+E529)*'Data - P&amp;L'!$C$8</f>
        <v>0</v>
      </c>
      <c r="F651" s="313">
        <f>(F514+F529)*'Data - P&amp;L'!$C$8</f>
        <v>0</v>
      </c>
      <c r="G651" s="313">
        <f>(G514+G529)*'Data - P&amp;L'!$C$8</f>
        <v>0</v>
      </c>
      <c r="H651" s="313">
        <f>(H514+H529)*'Data - P&amp;L'!$C$8</f>
        <v>0</v>
      </c>
      <c r="I651" s="313">
        <f>(I514+I529)*'Data - P&amp;L'!$C$8</f>
        <v>0</v>
      </c>
      <c r="J651" s="313">
        <f>(J514+J529)*'Data - P&amp;L'!$C$8</f>
        <v>0</v>
      </c>
      <c r="K651" s="313">
        <f>(K514+K529)*'Data - P&amp;L'!$C$8</f>
        <v>0</v>
      </c>
      <c r="L651" s="313">
        <f>(L514+L529)*'Data - P&amp;L'!$C$8</f>
        <v>0</v>
      </c>
      <c r="M651" s="313">
        <f>(M514+M529)*'Data - P&amp;L'!$C$8</f>
        <v>0</v>
      </c>
      <c r="N651" s="313">
        <f>(N514+N529)*'Data - P&amp;L'!$C$8</f>
        <v>0</v>
      </c>
      <c r="O651" s="313">
        <f>(O514+O529)*'Data - P&amp;L'!$C$8</f>
        <v>0</v>
      </c>
      <c r="P651" s="313">
        <f>(P514+P529)*'Data - P&amp;L'!$C$8</f>
        <v>0</v>
      </c>
      <c r="Q651" s="313">
        <f>(Q514+Q529)*'Data - P&amp;L'!$C$8</f>
        <v>0</v>
      </c>
      <c r="R651" s="313">
        <f>(R514+R529)*'Data - P&amp;L'!$C$8</f>
        <v>0</v>
      </c>
      <c r="S651" s="313">
        <f>(S514+S529)*'Data - P&amp;L'!$C$8</f>
        <v>0</v>
      </c>
      <c r="T651" s="313">
        <f>(T514+T529)*'Data - P&amp;L'!$C$8</f>
        <v>0</v>
      </c>
      <c r="U651" s="313">
        <f>(U514+U529)*'Data - P&amp;L'!$C$8</f>
        <v>0</v>
      </c>
      <c r="V651" s="313">
        <f>(V514+V529)*'Data - P&amp;L'!$C$8</f>
        <v>0</v>
      </c>
      <c r="W651" s="313">
        <f>(W514+W529)*'Data - P&amp;L'!$C$8</f>
        <v>0</v>
      </c>
      <c r="X651" s="313">
        <f>(X514+X529)*'Data - P&amp;L'!$C$8</f>
        <v>0</v>
      </c>
      <c r="Y651" s="313">
        <f>(Y514+Y529)*'Data - P&amp;L'!$C$8</f>
        <v>0</v>
      </c>
      <c r="Z651" s="313">
        <f>(Z514+Z529)*'Data - P&amp;L'!$C$8</f>
        <v>0</v>
      </c>
      <c r="AA651" s="313">
        <f>(AA514+AA529)*'Data - P&amp;L'!$C$8</f>
        <v>0</v>
      </c>
      <c r="AB651" s="313">
        <f>(AB514+AB529)*'Data - P&amp;L'!$C$8</f>
        <v>0</v>
      </c>
      <c r="AC651" s="313">
        <f>(AC514+AC529)*'Data - P&amp;L'!$C$8</f>
        <v>0</v>
      </c>
      <c r="AD651" s="313">
        <f>(AD514+AD529)*'Data - P&amp;L'!$C$8</f>
        <v>0</v>
      </c>
      <c r="AE651" s="313">
        <f>(AE514+AE529)*'Data - P&amp;L'!$C$8</f>
        <v>0</v>
      </c>
      <c r="AF651" s="313">
        <f>(AF514+AF529)*'Data - P&amp;L'!$C$8</f>
        <v>0</v>
      </c>
      <c r="AG651" s="172">
        <f t="shared" si="154"/>
        <v>0</v>
      </c>
      <c r="AH651" s="173"/>
    </row>
    <row r="652" hidden="1" outlineLevel="1">
      <c r="A652" s="223" t="s">
        <v>705</v>
      </c>
      <c r="B652" s="313">
        <f>(B515+B516+B530+B531)*'Data - P&amp;L'!$C$9</f>
        <v>0</v>
      </c>
      <c r="C652" s="313">
        <f>(C515+C516+C530+C531)*'Data - P&amp;L'!$C$9</f>
        <v>0</v>
      </c>
      <c r="D652" s="313">
        <f>(D515+D516+D530+D531)*'Data - P&amp;L'!$C$9</f>
        <v>0</v>
      </c>
      <c r="E652" s="313">
        <f>(E515+E516+E530+E531)*'Data - P&amp;L'!$C$9</f>
        <v>0</v>
      </c>
      <c r="F652" s="313">
        <f>(F515+F516+F530+F531)*'Data - P&amp;L'!$C$9</f>
        <v>0</v>
      </c>
      <c r="G652" s="313">
        <f>(G515+G516+G530+G531)*'Data - P&amp;L'!$C$9</f>
        <v>0</v>
      </c>
      <c r="H652" s="313">
        <f>(H515+H516+H530+H531)*'Data - P&amp;L'!$C$9</f>
        <v>0</v>
      </c>
      <c r="I652" s="313">
        <f>(I515+I516+I530+I531)*'Data - P&amp;L'!$C$9</f>
        <v>0</v>
      </c>
      <c r="J652" s="313">
        <f>(J515+J516+J530+J531)*'Data - P&amp;L'!$C$9</f>
        <v>0</v>
      </c>
      <c r="K652" s="313">
        <f>(K515+K516+K530+K531)*'Data - P&amp;L'!$C$9</f>
        <v>0</v>
      </c>
      <c r="L652" s="313">
        <f>(L515+L516+L530+L531)*'Data - P&amp;L'!$C$9</f>
        <v>0</v>
      </c>
      <c r="M652" s="313">
        <f>(M515+M516+M530+M531)*'Data - P&amp;L'!$C$9</f>
        <v>0</v>
      </c>
      <c r="N652" s="313">
        <f>(N515+N516+N530+N531)*'Data - P&amp;L'!$C$9</f>
        <v>0</v>
      </c>
      <c r="O652" s="313">
        <f>(O515+O516+O530+O531)*'Data - P&amp;L'!$C$9</f>
        <v>0</v>
      </c>
      <c r="P652" s="313">
        <f>(P515+P516+P530+P531)*'Data - P&amp;L'!$C$9</f>
        <v>0</v>
      </c>
      <c r="Q652" s="313">
        <f>(Q515+Q516+Q530+Q531)*'Data - P&amp;L'!$C$9</f>
        <v>0</v>
      </c>
      <c r="R652" s="313">
        <f>(R515+R516+R530+R531)*'Data - P&amp;L'!$C$9</f>
        <v>0</v>
      </c>
      <c r="S652" s="313">
        <f>(S515+S516+S530+S531)*'Data - P&amp;L'!$C$9</f>
        <v>0</v>
      </c>
      <c r="T652" s="313">
        <f>(T515+T516+T530+T531)*'Data - P&amp;L'!$C$9</f>
        <v>0</v>
      </c>
      <c r="U652" s="313">
        <f>(U515+U516+U530+U531)*'Data - P&amp;L'!$C$9</f>
        <v>0</v>
      </c>
      <c r="V652" s="313">
        <f>(V515+V516+V530+V531)*'Data - P&amp;L'!$C$9</f>
        <v>0</v>
      </c>
      <c r="W652" s="313">
        <f>(W515+W516+W530+W531)*'Data - P&amp;L'!$C$9</f>
        <v>0</v>
      </c>
      <c r="X652" s="313">
        <f>(X515+X516+X530+X531)*'Data - P&amp;L'!$C$9</f>
        <v>0</v>
      </c>
      <c r="Y652" s="313">
        <f>(Y515+Y516+Y530+Y531)*'Data - P&amp;L'!$C$9</f>
        <v>0</v>
      </c>
      <c r="Z652" s="313">
        <f>(Z515+Z516+Z530+Z531)*'Data - P&amp;L'!$C$9</f>
        <v>0</v>
      </c>
      <c r="AA652" s="313">
        <f>(AA515+AA516+AA530+AA531)*'Data - P&amp;L'!$C$9</f>
        <v>0</v>
      </c>
      <c r="AB652" s="313">
        <f>(AB515+AB516+AB530+AB531)*'Data - P&amp;L'!$C$9</f>
        <v>0</v>
      </c>
      <c r="AC652" s="313">
        <f>(AC515+AC516+AC530+AC531)*'Data - P&amp;L'!$C$9</f>
        <v>0</v>
      </c>
      <c r="AD652" s="313">
        <f>(AD515+AD516+AD530+AD531)*'Data - P&amp;L'!$C$9</f>
        <v>0</v>
      </c>
      <c r="AE652" s="313">
        <f>(AE515+AE516+AE530+AE531)*'Data - P&amp;L'!$C$9</f>
        <v>0</v>
      </c>
      <c r="AF652" s="313">
        <f>(AF515+AF516+AF530+AF531)*'Data - P&amp;L'!$C$9</f>
        <v>0</v>
      </c>
      <c r="AG652" s="172">
        <f t="shared" si="154"/>
        <v>0</v>
      </c>
      <c r="AH652" s="173"/>
    </row>
    <row r="653" hidden="1" outlineLevel="1">
      <c r="A653" s="223" t="s">
        <v>706</v>
      </c>
      <c r="B653" s="313">
        <f>(B517+B518+B532+B533)*'Data - P&amp;L'!$C$5</f>
        <v>0</v>
      </c>
      <c r="C653" s="313">
        <f>(C517+C518+C532+C533)*'Data - P&amp;L'!$C$5</f>
        <v>0</v>
      </c>
      <c r="D653" s="313">
        <f>(D517+D518+D532+D533)*'Data - P&amp;L'!$C$5</f>
        <v>0</v>
      </c>
      <c r="E653" s="313">
        <f>(E517+E518+E532+E533)*'Data - P&amp;L'!$C$5</f>
        <v>0</v>
      </c>
      <c r="F653" s="313">
        <f>(F517+F518+F532+F533)*'Data - P&amp;L'!$C$5</f>
        <v>0</v>
      </c>
      <c r="G653" s="313">
        <f>(G517+G518+G532+G533)*'Data - P&amp;L'!$C$5</f>
        <v>0</v>
      </c>
      <c r="H653" s="313">
        <f>(H517+H518+H532+H533)*'Data - P&amp;L'!$C$5</f>
        <v>0</v>
      </c>
      <c r="I653" s="313">
        <f>(I517+I518+I532+I533)*'Data - P&amp;L'!$C$5</f>
        <v>0</v>
      </c>
      <c r="J653" s="313">
        <f>(J517+J518+J532+J533)*'Data - P&amp;L'!$C$5</f>
        <v>0</v>
      </c>
      <c r="K653" s="313">
        <f>(K517+K518+K532+K533)*'Data - P&amp;L'!$C$5</f>
        <v>0</v>
      </c>
      <c r="L653" s="313">
        <f>(L517+L518+L532+L533)*'Data - P&amp;L'!$C$5</f>
        <v>0</v>
      </c>
      <c r="M653" s="313">
        <f>(M517+M518+M532+M533)*'Data - P&amp;L'!$C$5</f>
        <v>0</v>
      </c>
      <c r="N653" s="313">
        <f>(N517+N518+N532+N533)*'Data - P&amp;L'!$C$5</f>
        <v>0</v>
      </c>
      <c r="O653" s="313">
        <f>(O517+O518+O532+O533)*'Data - P&amp;L'!$C$5</f>
        <v>0</v>
      </c>
      <c r="P653" s="313">
        <f>(P517+P518+P532+P533)*'Data - P&amp;L'!$C$5</f>
        <v>0</v>
      </c>
      <c r="Q653" s="313">
        <f>(Q517+Q518+Q532+Q533)*'Data - P&amp;L'!$C$5</f>
        <v>0</v>
      </c>
      <c r="R653" s="313">
        <f>(R517+R518+R532+R533)*'Data - P&amp;L'!$C$5</f>
        <v>0</v>
      </c>
      <c r="S653" s="313">
        <f>(S517+S518+S532+S533)*'Data - P&amp;L'!$C$5</f>
        <v>0</v>
      </c>
      <c r="T653" s="313">
        <f>(T517+T518+T532+T533)*'Data - P&amp;L'!$C$5</f>
        <v>0</v>
      </c>
      <c r="U653" s="313">
        <f>(U517+U518+U532+U533)*'Data - P&amp;L'!$C$5</f>
        <v>0</v>
      </c>
      <c r="V653" s="313">
        <f>(V517+V518+V532+V533)*'Data - P&amp;L'!$C$5</f>
        <v>0</v>
      </c>
      <c r="W653" s="313">
        <f>(W517+W518+W532+W533)*'Data - P&amp;L'!$C$5</f>
        <v>0</v>
      </c>
      <c r="X653" s="313">
        <f>(X517+X518+X532+X533)*'Data - P&amp;L'!$C$5</f>
        <v>0</v>
      </c>
      <c r="Y653" s="313">
        <f>(Y517+Y518+Y532+Y533)*'Data - P&amp;L'!$C$5</f>
        <v>0</v>
      </c>
      <c r="Z653" s="313">
        <f>(Z517+Z518+Z532+Z533)*'Data - P&amp;L'!$C$5</f>
        <v>0</v>
      </c>
      <c r="AA653" s="313">
        <f>(AA517+AA518+AA532+AA533)*'Data - P&amp;L'!$C$5</f>
        <v>0</v>
      </c>
      <c r="AB653" s="313">
        <f>(AB517+AB518+AB532+AB533)*'Data - P&amp;L'!$C$5</f>
        <v>0</v>
      </c>
      <c r="AC653" s="313">
        <f>(AC517+AC518+AC532+AC533)*'Data - P&amp;L'!$C$5</f>
        <v>0</v>
      </c>
      <c r="AD653" s="313">
        <f>(AD517+AD518+AD532+AD533)*'Data - P&amp;L'!$C$5</f>
        <v>0</v>
      </c>
      <c r="AE653" s="313">
        <f>(AE517+AE518+AE532+AE533)*'Data - P&amp;L'!$C$5</f>
        <v>0</v>
      </c>
      <c r="AF653" s="313">
        <f>(AF517+AF518+AF532+AF533)*'Data - P&amp;L'!$C$5</f>
        <v>0</v>
      </c>
      <c r="AG653" s="172">
        <f t="shared" si="154"/>
        <v>0</v>
      </c>
      <c r="AH653" s="173"/>
    </row>
    <row r="654" hidden="1" outlineLevel="1">
      <c r="A654" s="223" t="s">
        <v>707</v>
      </c>
      <c r="B654" s="313">
        <f>(B519+B520+B534+B535)*'Data - P&amp;L'!$C$10</f>
        <v>0</v>
      </c>
      <c r="C654" s="313">
        <f>(C519+C520+C534+C535)*'Data - P&amp;L'!$C$10</f>
        <v>0</v>
      </c>
      <c r="D654" s="313">
        <f>(D519+D520+D534+D535)*'Data - P&amp;L'!$C$10</f>
        <v>0</v>
      </c>
      <c r="E654" s="313">
        <f>(E519+E520+E534+E535)*'Data - P&amp;L'!$C$10</f>
        <v>0</v>
      </c>
      <c r="F654" s="313">
        <f>(F519+F520+F534+F535)*'Data - P&amp;L'!$C$10</f>
        <v>0</v>
      </c>
      <c r="G654" s="313">
        <f>(G519+G520+G534+G535)*'Data - P&amp;L'!$C$10</f>
        <v>0</v>
      </c>
      <c r="H654" s="313">
        <f>(H519+H520+H534+H535)*'Data - P&amp;L'!$C$10</f>
        <v>0</v>
      </c>
      <c r="I654" s="313">
        <f>(I519+I520+I534+I535)*'Data - P&amp;L'!$C$10</f>
        <v>0</v>
      </c>
      <c r="J654" s="313">
        <f>(J519+J520+J534+J535)*'Data - P&amp;L'!$C$10</f>
        <v>0</v>
      </c>
      <c r="K654" s="313">
        <f>(K519+K520+K534+K535)*'Data - P&amp;L'!$C$10</f>
        <v>0</v>
      </c>
      <c r="L654" s="313">
        <f>(L519+L520+L534+L535)*'Data - P&amp;L'!$C$10</f>
        <v>0</v>
      </c>
      <c r="M654" s="313">
        <f>(M519+M520+M534+M535)*'Data - P&amp;L'!$C$10</f>
        <v>0</v>
      </c>
      <c r="N654" s="313">
        <f>(N519+N520+N534+N535)*'Data - P&amp;L'!$C$10</f>
        <v>0</v>
      </c>
      <c r="O654" s="313">
        <f>(O519+O520+O534+O535)*'Data - P&amp;L'!$C$10</f>
        <v>0</v>
      </c>
      <c r="P654" s="313">
        <f>(P519+P520+P534+P535)*'Data - P&amp;L'!$C$10</f>
        <v>0</v>
      </c>
      <c r="Q654" s="313">
        <f>(Q519+Q520+Q534+Q535)*'Data - P&amp;L'!$C$10</f>
        <v>0</v>
      </c>
      <c r="R654" s="313">
        <f>(R519+R520+R534+R535)*'Data - P&amp;L'!$C$10</f>
        <v>0</v>
      </c>
      <c r="S654" s="313">
        <f>(S519+S520+S534+S535)*'Data - P&amp;L'!$C$10</f>
        <v>0</v>
      </c>
      <c r="T654" s="313">
        <f>(T519+T520+T534+T535)*'Data - P&amp;L'!$C$10</f>
        <v>0</v>
      </c>
      <c r="U654" s="313">
        <f>(U519+U520+U534+U535)*'Data - P&amp;L'!$C$10</f>
        <v>0</v>
      </c>
      <c r="V654" s="313">
        <f>(V519+V520+V534+V535)*'Data - P&amp;L'!$C$10</f>
        <v>0</v>
      </c>
      <c r="W654" s="313">
        <f>(W519+W520+W534+W535)*'Data - P&amp;L'!$C$10</f>
        <v>0</v>
      </c>
      <c r="X654" s="313">
        <f>(X519+X520+X534+X535)*'Data - P&amp;L'!$C$10</f>
        <v>0</v>
      </c>
      <c r="Y654" s="313">
        <f>(Y519+Y520+Y534+Y535)*'Data - P&amp;L'!$C$10</f>
        <v>0</v>
      </c>
      <c r="Z654" s="313">
        <f>(Z519+Z520+Z534+Z535)*'Data - P&amp;L'!$C$10</f>
        <v>0</v>
      </c>
      <c r="AA654" s="313">
        <f>(AA519+AA520+AA534+AA535)*'Data - P&amp;L'!$C$10</f>
        <v>0</v>
      </c>
      <c r="AB654" s="313">
        <f>(AB519+AB520+AB534+AB535)*'Data - P&amp;L'!$C$10</f>
        <v>0</v>
      </c>
      <c r="AC654" s="313">
        <f>(AC519+AC520+AC534+AC535)*'Data - P&amp;L'!$C$10</f>
        <v>0</v>
      </c>
      <c r="AD654" s="313">
        <f>(AD519+AD520+AD534+AD535)*'Data - P&amp;L'!$C$10</f>
        <v>0</v>
      </c>
      <c r="AE654" s="313">
        <f>(AE519+AE520+AE534+AE535)*'Data - P&amp;L'!$C$10</f>
        <v>0</v>
      </c>
      <c r="AF654" s="313">
        <f>(AF519+AF520+AF534+AF535)*'Data - P&amp;L'!$C$10</f>
        <v>0</v>
      </c>
      <c r="AG654" s="172">
        <f t="shared" si="154"/>
        <v>0</v>
      </c>
      <c r="AH654" s="173"/>
    </row>
    <row r="655" hidden="1" outlineLevel="1">
      <c r="A655" s="223" t="s">
        <v>708</v>
      </c>
      <c r="B655" s="313">
        <v>0.0</v>
      </c>
      <c r="C655" s="313">
        <v>0.0</v>
      </c>
      <c r="D655" s="313">
        <v>0.0</v>
      </c>
      <c r="E655" s="313">
        <v>0.0</v>
      </c>
      <c r="F655" s="313">
        <v>0.0</v>
      </c>
      <c r="G655" s="313">
        <v>0.0</v>
      </c>
      <c r="H655" s="313">
        <v>0.0</v>
      </c>
      <c r="I655" s="313">
        <v>0.0</v>
      </c>
      <c r="J655" s="313">
        <v>0.0</v>
      </c>
      <c r="K655" s="313">
        <v>0.0</v>
      </c>
      <c r="L655" s="313">
        <v>0.0</v>
      </c>
      <c r="M655" s="313">
        <v>0.0</v>
      </c>
      <c r="N655" s="313">
        <v>0.0</v>
      </c>
      <c r="O655" s="313">
        <v>0.0</v>
      </c>
      <c r="P655" s="313">
        <v>0.0</v>
      </c>
      <c r="Q655" s="313">
        <v>0.0</v>
      </c>
      <c r="R655" s="313">
        <v>0.0</v>
      </c>
      <c r="S655" s="313">
        <v>0.0</v>
      </c>
      <c r="T655" s="313">
        <v>0.0</v>
      </c>
      <c r="U655" s="313">
        <v>0.0</v>
      </c>
      <c r="V655" s="313">
        <v>0.0</v>
      </c>
      <c r="W655" s="313">
        <v>0.0</v>
      </c>
      <c r="X655" s="313">
        <v>0.0</v>
      </c>
      <c r="Y655" s="313">
        <v>0.0</v>
      </c>
      <c r="Z655" s="313">
        <v>0.0</v>
      </c>
      <c r="AA655" s="313">
        <v>0.0</v>
      </c>
      <c r="AB655" s="313">
        <v>0.0</v>
      </c>
      <c r="AC655" s="313">
        <v>0.0</v>
      </c>
      <c r="AD655" s="313">
        <v>0.0</v>
      </c>
      <c r="AE655" s="313">
        <v>0.0</v>
      </c>
      <c r="AF655" s="313">
        <v>0.0</v>
      </c>
      <c r="AG655" s="172">
        <f t="shared" si="154"/>
        <v>0</v>
      </c>
      <c r="AH655" s="173"/>
    </row>
    <row r="656" hidden="1" outlineLevel="1">
      <c r="A656" s="223" t="s">
        <v>709</v>
      </c>
      <c r="B656" s="313">
        <f>(B491+B507)*'Data - P&amp;L'!$C$14</f>
        <v>0</v>
      </c>
      <c r="C656" s="313">
        <f>(C491+C507)*'Data - P&amp;L'!$C$14</f>
        <v>0</v>
      </c>
      <c r="D656" s="313">
        <f>(D491+D507)*'Data - P&amp;L'!$C$14</f>
        <v>0</v>
      </c>
      <c r="E656" s="313">
        <f>(E491+E507)*'Data - P&amp;L'!$C$14</f>
        <v>0</v>
      </c>
      <c r="F656" s="313">
        <f>(F491+F507)*'Data - P&amp;L'!$C$14</f>
        <v>0</v>
      </c>
      <c r="G656" s="313">
        <f>(G491+G507)*'Data - P&amp;L'!$C$14</f>
        <v>0</v>
      </c>
      <c r="H656" s="313">
        <f>(H491+H507)*'Data - P&amp;L'!$C$14</f>
        <v>0</v>
      </c>
      <c r="I656" s="313">
        <f>(I491+I507)*'Data - P&amp;L'!$C$14</f>
        <v>0</v>
      </c>
      <c r="J656" s="313">
        <f>(J491+J507)*'Data - P&amp;L'!$C$14</f>
        <v>0</v>
      </c>
      <c r="K656" s="313">
        <f>(K491+K507)*'Data - P&amp;L'!$C$14</f>
        <v>0</v>
      </c>
      <c r="L656" s="313">
        <f>(L491+L507)*'Data - P&amp;L'!$C$14</f>
        <v>0</v>
      </c>
      <c r="M656" s="313">
        <f>(M491+M507)*'Data - P&amp;L'!$C$14</f>
        <v>0</v>
      </c>
      <c r="N656" s="313">
        <f>(N491+N507)*'Data - P&amp;L'!$C$14</f>
        <v>0</v>
      </c>
      <c r="O656" s="313">
        <f>(O491+O507)*'Data - P&amp;L'!$C$14</f>
        <v>0</v>
      </c>
      <c r="P656" s="313">
        <f>(P491+P507)*'Data - P&amp;L'!$C$14</f>
        <v>0</v>
      </c>
      <c r="Q656" s="313">
        <f>(Q491+Q507)*'Data - P&amp;L'!$C$14</f>
        <v>0</v>
      </c>
      <c r="R656" s="313">
        <f>(R491+R507)*'Data - P&amp;L'!$C$14</f>
        <v>0</v>
      </c>
      <c r="S656" s="313">
        <f>(S491+S507)*'Data - P&amp;L'!$C$14</f>
        <v>0</v>
      </c>
      <c r="T656" s="313">
        <f>(T491+T507)*'Data - P&amp;L'!$C$14</f>
        <v>0</v>
      </c>
      <c r="U656" s="313">
        <f>(U491+U507)*'Data - P&amp;L'!$C$14</f>
        <v>0</v>
      </c>
      <c r="V656" s="313">
        <f>(V491+V507)*'Data - P&amp;L'!$C$14</f>
        <v>0</v>
      </c>
      <c r="W656" s="313">
        <f>(W491+W507)*'Data - P&amp;L'!$C$14</f>
        <v>0</v>
      </c>
      <c r="X656" s="313">
        <f>(X491+X507)*'Data - P&amp;L'!$C$14</f>
        <v>0</v>
      </c>
      <c r="Y656" s="313">
        <f>(Y491+Y507)*'Data - P&amp;L'!$C$14</f>
        <v>0</v>
      </c>
      <c r="Z656" s="313">
        <f>(Z491+Z507)*'Data - P&amp;L'!$C$14</f>
        <v>0</v>
      </c>
      <c r="AA656" s="313">
        <f>(AA491+AA507)*'Data - P&amp;L'!$C$14</f>
        <v>0</v>
      </c>
      <c r="AB656" s="313">
        <f>(AB491+AB507)*'Data - P&amp;L'!$C$14</f>
        <v>0</v>
      </c>
      <c r="AC656" s="313">
        <f>(AC491+AC507)*'Data - P&amp;L'!$C$14</f>
        <v>0</v>
      </c>
      <c r="AD656" s="313">
        <f>(AD491+AD507)*'Data - P&amp;L'!$C$14</f>
        <v>0</v>
      </c>
      <c r="AE656" s="313">
        <f>(AE491+AE507)*'Data - P&amp;L'!$C$14</f>
        <v>0</v>
      </c>
      <c r="AF656" s="313">
        <f>(AF491+AF507)*'Data - P&amp;L'!$C$14</f>
        <v>0</v>
      </c>
      <c r="AG656" s="172">
        <f t="shared" si="154"/>
        <v>0</v>
      </c>
      <c r="AH656" s="173"/>
    </row>
    <row r="657" hidden="1" outlineLevel="1">
      <c r="A657" s="223" t="s">
        <v>710</v>
      </c>
      <c r="B657" s="313">
        <f>(B521+B536)*'Data - P&amp;L'!$C$17</f>
        <v>0</v>
      </c>
      <c r="C657" s="313">
        <f>(C521+C536)*'Data - P&amp;L'!$C$17</f>
        <v>0</v>
      </c>
      <c r="D657" s="313">
        <f>(D521+D536)*'Data - P&amp;L'!$C$17</f>
        <v>0</v>
      </c>
      <c r="E657" s="313">
        <f>(E521+E536)*'Data - P&amp;L'!$C$17</f>
        <v>0</v>
      </c>
      <c r="F657" s="313">
        <f>(F521+F536)*'Data - P&amp;L'!$C$17</f>
        <v>0</v>
      </c>
      <c r="G657" s="313">
        <f>(G521+G536)*'Data - P&amp;L'!$C$17</f>
        <v>0</v>
      </c>
      <c r="H657" s="313">
        <f>(H521+H536)*'Data - P&amp;L'!$C$17</f>
        <v>0</v>
      </c>
      <c r="I657" s="313">
        <f>(I521+I536)*'Data - P&amp;L'!$C$17</f>
        <v>0</v>
      </c>
      <c r="J657" s="313">
        <f>(J521+J536)*'Data - P&amp;L'!$C$17</f>
        <v>0</v>
      </c>
      <c r="K657" s="313">
        <f>(K521+K536)*'Data - P&amp;L'!$C$17</f>
        <v>0</v>
      </c>
      <c r="L657" s="313">
        <f>(L521+L536)*'Data - P&amp;L'!$C$17</f>
        <v>0</v>
      </c>
      <c r="M657" s="313">
        <f>(M521+M536)*'Data - P&amp;L'!$C$17</f>
        <v>0</v>
      </c>
      <c r="N657" s="313">
        <f>(N521+N536)*'Data - P&amp;L'!$C$17</f>
        <v>0</v>
      </c>
      <c r="O657" s="313">
        <f>(O521+O536)*'Data - P&amp;L'!$C$17</f>
        <v>0</v>
      </c>
      <c r="P657" s="313">
        <f>(P521+P536)*'Data - P&amp;L'!$C$17</f>
        <v>0</v>
      </c>
      <c r="Q657" s="313">
        <f>(Q521+Q536)*'Data - P&amp;L'!$C$17</f>
        <v>0</v>
      </c>
      <c r="R657" s="313">
        <f>(R521+R536)*'Data - P&amp;L'!$C$17</f>
        <v>0</v>
      </c>
      <c r="S657" s="313">
        <f>(S521+S536)*'Data - P&amp;L'!$C$17</f>
        <v>0</v>
      </c>
      <c r="T657" s="313">
        <f>(T521+T536)*'Data - P&amp;L'!$C$17</f>
        <v>0</v>
      </c>
      <c r="U657" s="313">
        <f>(U521+U536)*'Data - P&amp;L'!$C$17</f>
        <v>0</v>
      </c>
      <c r="V657" s="313">
        <f>(V521+V536)*'Data - P&amp;L'!$C$17</f>
        <v>0</v>
      </c>
      <c r="W657" s="313">
        <f>(W521+W536)*'Data - P&amp;L'!$C$17</f>
        <v>0</v>
      </c>
      <c r="X657" s="313">
        <f>(X521+X536)*'Data - P&amp;L'!$C$17</f>
        <v>0</v>
      </c>
      <c r="Y657" s="313">
        <f>(Y521+Y536)*'Data - P&amp;L'!$C$17</f>
        <v>0</v>
      </c>
      <c r="Z657" s="313">
        <f>(Z521+Z536)*'Data - P&amp;L'!$C$17</f>
        <v>0</v>
      </c>
      <c r="AA657" s="313">
        <f>(AA521+AA536)*'Data - P&amp;L'!$C$17</f>
        <v>0</v>
      </c>
      <c r="AB657" s="313">
        <f>(AB521+AB536)*'Data - P&amp;L'!$C$17</f>
        <v>0</v>
      </c>
      <c r="AC657" s="313">
        <f>(AC521+AC536)*'Data - P&amp;L'!$C$17</f>
        <v>0</v>
      </c>
      <c r="AD657" s="313">
        <f>(AD521+AD536)*'Data - P&amp;L'!$C$17</f>
        <v>0</v>
      </c>
      <c r="AE657" s="313">
        <f>(AE521+AE536)*'Data - P&amp;L'!$C$17</f>
        <v>0</v>
      </c>
      <c r="AF657" s="313">
        <f>(AF521+AF536)*'Data - P&amp;L'!$C$17</f>
        <v>0</v>
      </c>
      <c r="AG657" s="172">
        <f t="shared" si="154"/>
        <v>0</v>
      </c>
      <c r="AH657" s="173"/>
    </row>
    <row r="658" hidden="1" outlineLevel="1">
      <c r="A658" s="223" t="s">
        <v>711</v>
      </c>
      <c r="B658" s="313">
        <f>(B522+B537)*'Data - P&amp;L'!$C$18</f>
        <v>0</v>
      </c>
      <c r="C658" s="313">
        <f>(C522+C537)*'Data - P&amp;L'!$C$18</f>
        <v>0</v>
      </c>
      <c r="D658" s="313">
        <f>(D522+D537)*'Data - P&amp;L'!$C$18</f>
        <v>0</v>
      </c>
      <c r="E658" s="313">
        <f>(E522+E537)*'Data - P&amp;L'!$C$18</f>
        <v>0</v>
      </c>
      <c r="F658" s="313">
        <f>(F522+F537)*'Data - P&amp;L'!$C$18</f>
        <v>0</v>
      </c>
      <c r="G658" s="313">
        <f>(G522+G537)*'Data - P&amp;L'!$C$18</f>
        <v>0</v>
      </c>
      <c r="H658" s="313">
        <f>(H522+H537)*'Data - P&amp;L'!$C$18</f>
        <v>0</v>
      </c>
      <c r="I658" s="313">
        <f>(I522+I537)*'Data - P&amp;L'!$C$18</f>
        <v>0</v>
      </c>
      <c r="J658" s="313">
        <f>(J522+J537)*'Data - P&amp;L'!$C$18</f>
        <v>0</v>
      </c>
      <c r="K658" s="313">
        <f>(K522+K537)*'Data - P&amp;L'!$C$18</f>
        <v>0</v>
      </c>
      <c r="L658" s="313">
        <f>(L522+L537)*'Data - P&amp;L'!$C$18</f>
        <v>0</v>
      </c>
      <c r="M658" s="313">
        <f>(M522+M537)*'Data - P&amp;L'!$C$18</f>
        <v>0</v>
      </c>
      <c r="N658" s="313">
        <f>(N522+N537)*'Data - P&amp;L'!$C$18</f>
        <v>0</v>
      </c>
      <c r="O658" s="313">
        <f>(O522+O537)*'Data - P&amp;L'!$C$18</f>
        <v>0</v>
      </c>
      <c r="P658" s="313">
        <f>(P522+P537)*'Data - P&amp;L'!$C$18</f>
        <v>0</v>
      </c>
      <c r="Q658" s="313">
        <f>(Q522+Q537)*'Data - P&amp;L'!$C$18</f>
        <v>0</v>
      </c>
      <c r="R658" s="313">
        <f>(R522+R537)*'Data - P&amp;L'!$C$18</f>
        <v>0</v>
      </c>
      <c r="S658" s="313">
        <f>(S522+S537)*'Data - P&amp;L'!$C$18</f>
        <v>0</v>
      </c>
      <c r="T658" s="313">
        <f>(T522+T537)*'Data - P&amp;L'!$C$18</f>
        <v>0</v>
      </c>
      <c r="U658" s="313">
        <f>(U522+U537)*'Data - P&amp;L'!$C$18</f>
        <v>0</v>
      </c>
      <c r="V658" s="313">
        <f>(V522+V537)*'Data - P&amp;L'!$C$18</f>
        <v>0</v>
      </c>
      <c r="W658" s="313">
        <f>(W522+W537)*'Data - P&amp;L'!$C$18</f>
        <v>0</v>
      </c>
      <c r="X658" s="313">
        <f>(X522+X537)*'Data - P&amp;L'!$C$18</f>
        <v>0</v>
      </c>
      <c r="Y658" s="313">
        <f>(Y522+Y537)*'Data - P&amp;L'!$C$18</f>
        <v>0</v>
      </c>
      <c r="Z658" s="313">
        <f>(Z522+Z537)*'Data - P&amp;L'!$C$18</f>
        <v>0</v>
      </c>
      <c r="AA658" s="313">
        <f>(AA522+AA537)*'Data - P&amp;L'!$C$18</f>
        <v>0</v>
      </c>
      <c r="AB658" s="313">
        <f>(AB522+AB537)*'Data - P&amp;L'!$C$18</f>
        <v>0</v>
      </c>
      <c r="AC658" s="313">
        <f>(AC522+AC537)*'Data - P&amp;L'!$C$18</f>
        <v>0</v>
      </c>
      <c r="AD658" s="313">
        <f>(AD522+AD537)*'Data - P&amp;L'!$C$18</f>
        <v>0</v>
      </c>
      <c r="AE658" s="313">
        <f>(AE522+AE537)*'Data - P&amp;L'!$C$18</f>
        <v>0</v>
      </c>
      <c r="AF658" s="313">
        <f>(AF522+AF537)*'Data - P&amp;L'!$C$18</f>
        <v>0</v>
      </c>
      <c r="AG658" s="172">
        <f t="shared" si="154"/>
        <v>0</v>
      </c>
      <c r="AH658" s="173"/>
    </row>
    <row r="659" hidden="1" outlineLevel="1">
      <c r="A659" s="223" t="s">
        <v>712</v>
      </c>
      <c r="B659" s="313">
        <f>((B508*'Data - P&amp;L'!$C$38)+(B509*'Data - P&amp;L'!$C$39))*'Data - P&amp;L'!$C$55</f>
        <v>0</v>
      </c>
      <c r="C659" s="313">
        <f>((C508*'Data - P&amp;L'!$C$38)+(C509*'Data - P&amp;L'!$C$39))*'Data - P&amp;L'!$C$55</f>
        <v>0</v>
      </c>
      <c r="D659" s="313">
        <f>((D508*'Data - P&amp;L'!$C$38)+(D509*'Data - P&amp;L'!$C$39))*'Data - P&amp;L'!$C$55</f>
        <v>0</v>
      </c>
      <c r="E659" s="313">
        <f>((E508*'Data - P&amp;L'!$C$38)+(E509*'Data - P&amp;L'!$C$39))*'Data - P&amp;L'!$C$55</f>
        <v>0</v>
      </c>
      <c r="F659" s="313">
        <f>((F508*'Data - P&amp;L'!$C$38)+(F509*'Data - P&amp;L'!$C$39))*'Data - P&amp;L'!$C$55</f>
        <v>0</v>
      </c>
      <c r="G659" s="313">
        <f>((G508*'Data - P&amp;L'!$C$38)+(G509*'Data - P&amp;L'!$C$39))*'Data - P&amp;L'!$C$55</f>
        <v>0</v>
      </c>
      <c r="H659" s="313">
        <f>((H508*'Data - P&amp;L'!$C$38)+(H509*'Data - P&amp;L'!$C$39))*'Data - P&amp;L'!$C$55</f>
        <v>0</v>
      </c>
      <c r="I659" s="313">
        <f>((I508*'Data - P&amp;L'!$C$38)+(I509*'Data - P&amp;L'!$C$39))*'Data - P&amp;L'!$C$55</f>
        <v>0</v>
      </c>
      <c r="J659" s="313">
        <f>((J508*'Data - P&amp;L'!$C$38)+(J509*'Data - P&amp;L'!$C$39))*'Data - P&amp;L'!$C$55</f>
        <v>0</v>
      </c>
      <c r="K659" s="313">
        <f>((K508*'Data - P&amp;L'!$C$38)+(K509*'Data - P&amp;L'!$C$39))*'Data - P&amp;L'!$C$55</f>
        <v>0</v>
      </c>
      <c r="L659" s="313">
        <f>((L508*'Data - P&amp;L'!$C$38)+(L509*'Data - P&amp;L'!$C$39))*'Data - P&amp;L'!$C$55</f>
        <v>0</v>
      </c>
      <c r="M659" s="313">
        <f>((M508*'Data - P&amp;L'!$C$38)+(M509*'Data - P&amp;L'!$C$39))*'Data - P&amp;L'!$C$55</f>
        <v>0</v>
      </c>
      <c r="N659" s="313">
        <f>((N508*'Data - P&amp;L'!$C$38)+(N509*'Data - P&amp;L'!$C$39))*'Data - P&amp;L'!$C$55</f>
        <v>0</v>
      </c>
      <c r="O659" s="313">
        <f>((O508*'Data - P&amp;L'!$C$38)+(O509*'Data - P&amp;L'!$C$39))*'Data - P&amp;L'!$C$55</f>
        <v>0</v>
      </c>
      <c r="P659" s="313">
        <f>((P508*'Data - P&amp;L'!$C$38)+(P509*'Data - P&amp;L'!$C$39))*'Data - P&amp;L'!$C$55</f>
        <v>0</v>
      </c>
      <c r="Q659" s="313">
        <f>((Q508*'Data - P&amp;L'!$C$38)+(Q509*'Data - P&amp;L'!$C$39))*'Data - P&amp;L'!$C$55</f>
        <v>0</v>
      </c>
      <c r="R659" s="313">
        <f>((R508*'Data - P&amp;L'!$C$38)+(R509*'Data - P&amp;L'!$C$39))*'Data - P&amp;L'!$C$55</f>
        <v>0</v>
      </c>
      <c r="S659" s="313">
        <f>((S508*'Data - P&amp;L'!$C$38)+(S509*'Data - P&amp;L'!$C$39))*'Data - P&amp;L'!$C$55</f>
        <v>0</v>
      </c>
      <c r="T659" s="313">
        <f>((T508*'Data - P&amp;L'!$C$38)+(T509*'Data - P&amp;L'!$C$39))*'Data - P&amp;L'!$C$55</f>
        <v>0</v>
      </c>
      <c r="U659" s="313">
        <f>((U508*'Data - P&amp;L'!$C$38)+(U509*'Data - P&amp;L'!$C$39))*'Data - P&amp;L'!$C$55</f>
        <v>0</v>
      </c>
      <c r="V659" s="313">
        <f>((V508*'Data - P&amp;L'!$C$38)+(V509*'Data - P&amp;L'!$C$39))*'Data - P&amp;L'!$C$55</f>
        <v>0</v>
      </c>
      <c r="W659" s="313">
        <f>((W508*'Data - P&amp;L'!$C$38)+(W509*'Data - P&amp;L'!$C$39))*'Data - P&amp;L'!$C$55</f>
        <v>0</v>
      </c>
      <c r="X659" s="313">
        <f>((X508*'Data - P&amp;L'!$C$38)+(X509*'Data - P&amp;L'!$C$39))*'Data - P&amp;L'!$C$55</f>
        <v>0</v>
      </c>
      <c r="Y659" s="313">
        <f>((Y508*'Data - P&amp;L'!$C$38)+(Y509*'Data - P&amp;L'!$C$39))*'Data - P&amp;L'!$C$55</f>
        <v>0</v>
      </c>
      <c r="Z659" s="313">
        <f>((Z508*'Data - P&amp;L'!$C$38)+(Z509*'Data - P&amp;L'!$C$39))*'Data - P&amp;L'!$C$55</f>
        <v>0</v>
      </c>
      <c r="AA659" s="313">
        <f>((AA508*'Data - P&amp;L'!$C$38)+(AA509*'Data - P&amp;L'!$C$39))*'Data - P&amp;L'!$C$55</f>
        <v>0</v>
      </c>
      <c r="AB659" s="313">
        <f>((AB508*'Data - P&amp;L'!$C$38)+(AB509*'Data - P&amp;L'!$C$39))*'Data - P&amp;L'!$C$55</f>
        <v>0</v>
      </c>
      <c r="AC659" s="313">
        <f>((AC508*'Data - P&amp;L'!$C$38)+(AC509*'Data - P&amp;L'!$C$39))*'Data - P&amp;L'!$C$55</f>
        <v>0</v>
      </c>
      <c r="AD659" s="313">
        <f>((AD508*'Data - P&amp;L'!$C$38)+(AD509*'Data - P&amp;L'!$C$39))*'Data - P&amp;L'!$C$55</f>
        <v>0</v>
      </c>
      <c r="AE659" s="313">
        <f>((AE508*'Data - P&amp;L'!$C$38)+(AE509*'Data - P&amp;L'!$C$39))*'Data - P&amp;L'!$C$55</f>
        <v>0</v>
      </c>
      <c r="AF659" s="313">
        <f>((AF508*'Data - P&amp;L'!$C$38)+(AF509*'Data - P&amp;L'!$C$39))*'Data - P&amp;L'!$C$55</f>
        <v>0</v>
      </c>
      <c r="AG659" s="172">
        <f t="shared" si="154"/>
        <v>0</v>
      </c>
      <c r="AH659" s="173"/>
    </row>
    <row r="660" hidden="1" outlineLevel="1">
      <c r="A660" s="223" t="s">
        <v>713</v>
      </c>
      <c r="B660" s="313">
        <f>((B477+B478+B479+B480)*'Data - P&amp;L'!$C$34)+((B493+B494+B495+B496)*'Data - P&amp;L'!$C$35)</f>
        <v>0</v>
      </c>
      <c r="C660" s="313">
        <f>((C477+C478+C479+C480)*'Data - P&amp;L'!$C$34)+((C493+C494+C495+C496)*'Data - P&amp;L'!$C$35)</f>
        <v>0</v>
      </c>
      <c r="D660" s="313">
        <f>((D477+D478+D479+D480)*'Data - P&amp;L'!$C$34)+((D493+D494+D495+D496)*'Data - P&amp;L'!$C$35)</f>
        <v>0</v>
      </c>
      <c r="E660" s="313">
        <f>((E477+E478+E479+E480)*'Data - P&amp;L'!$C$34)+((E493+E494+E495+E496)*'Data - P&amp;L'!$C$35)</f>
        <v>0</v>
      </c>
      <c r="F660" s="313">
        <f>((F477+F478+F479+F480)*'Data - P&amp;L'!$C$34)+((F493+F494+F495+F496)*'Data - P&amp;L'!$C$35)</f>
        <v>0</v>
      </c>
      <c r="G660" s="313">
        <f>((G477+G478+G479+G480)*'Data - P&amp;L'!$C$34)+((G493+G494+G495+G496)*'Data - P&amp;L'!$C$35)</f>
        <v>0</v>
      </c>
      <c r="H660" s="313">
        <f>((H477+H478+H479+H480)*'Data - P&amp;L'!$C$34)+((H493+H494+H495+H496)*'Data - P&amp;L'!$C$35)</f>
        <v>0</v>
      </c>
      <c r="I660" s="313">
        <f>((I477+I478+I479+I480)*'Data - P&amp;L'!$C$34)+((I493+I494+I495+I496)*'Data - P&amp;L'!$C$35)</f>
        <v>0</v>
      </c>
      <c r="J660" s="313">
        <f>((J477+J478+J479+J480)*'Data - P&amp;L'!$C$34)+((J493+J494+J495+J496)*'Data - P&amp;L'!$C$35)</f>
        <v>0</v>
      </c>
      <c r="K660" s="313">
        <f>((K477+K478+K479+K480)*'Data - P&amp;L'!$C$34)+((K493+K494+K495+K496)*'Data - P&amp;L'!$C$35)</f>
        <v>0</v>
      </c>
      <c r="L660" s="313">
        <f>((L477+L478+L479+L480)*'Data - P&amp;L'!$C$34)+((L493+L494+L495+L496)*'Data - P&amp;L'!$C$35)</f>
        <v>0</v>
      </c>
      <c r="M660" s="313">
        <f>((M477+M478+M479+M480)*'Data - P&amp;L'!$C$34)+((M493+M494+M495+M496)*'Data - P&amp;L'!$C$35)</f>
        <v>0</v>
      </c>
      <c r="N660" s="313">
        <f>((N477+N478+N479+N480)*'Data - P&amp;L'!$C$34)+((N493+N494+N495+N496)*'Data - P&amp;L'!$C$35)</f>
        <v>0</v>
      </c>
      <c r="O660" s="313">
        <f>((O477+O478+O479+O480)*'Data - P&amp;L'!$C$34)+((O493+O494+O495+O496)*'Data - P&amp;L'!$C$35)</f>
        <v>0</v>
      </c>
      <c r="P660" s="313">
        <f>((P477+P478+P479+P480)*'Data - P&amp;L'!$C$34)+((P493+P494+P495+P496)*'Data - P&amp;L'!$C$35)</f>
        <v>0</v>
      </c>
      <c r="Q660" s="313">
        <f>((Q477+Q478+Q479+Q480)*'Data - P&amp;L'!$C$34)+((Q493+Q494+Q495+Q496)*'Data - P&amp;L'!$C$35)</f>
        <v>0</v>
      </c>
      <c r="R660" s="313">
        <f>((R477+R478+R479+R480)*'Data - P&amp;L'!$C$34)+((R493+R494+R495+R496)*'Data - P&amp;L'!$C$35)</f>
        <v>0</v>
      </c>
      <c r="S660" s="313">
        <f>((S477+S478+S479+S480)*'Data - P&amp;L'!$C$34)+((S493+S494+S495+S496)*'Data - P&amp;L'!$C$35)</f>
        <v>0</v>
      </c>
      <c r="T660" s="313">
        <f>((T477+T478+T479+T480)*'Data - P&amp;L'!$C$34)+((T493+T494+T495+T496)*'Data - P&amp;L'!$C$35)</f>
        <v>0</v>
      </c>
      <c r="U660" s="313">
        <f>((U477+U478+U479+U480)*'Data - P&amp;L'!$C$34)+((U493+U494+U495+U496)*'Data - P&amp;L'!$C$35)</f>
        <v>0</v>
      </c>
      <c r="V660" s="313">
        <f>((V477+V478+V479+V480)*'Data - P&amp;L'!$C$34)+((V493+V494+V495+V496)*'Data - P&amp;L'!$C$35)</f>
        <v>0</v>
      </c>
      <c r="W660" s="313">
        <f>((W477+W478+W479+W480)*'Data - P&amp;L'!$C$34)+((W493+W494+W495+W496)*'Data - P&amp;L'!$C$35)</f>
        <v>0</v>
      </c>
      <c r="X660" s="313">
        <f>((X477+X478+X479+X480)*'Data - P&amp;L'!$C$34)+((X493+X494+X495+X496)*'Data - P&amp;L'!$C$35)</f>
        <v>0</v>
      </c>
      <c r="Y660" s="313">
        <f>((Y477+Y478+Y479+Y480)*'Data - P&amp;L'!$C$34)+((Y493+Y494+Y495+Y496)*'Data - P&amp;L'!$C$35)</f>
        <v>0</v>
      </c>
      <c r="Z660" s="313">
        <f>((Z477+Z478+Z479+Z480)*'Data - P&amp;L'!$C$34)+((Z493+Z494+Z495+Z496)*'Data - P&amp;L'!$C$35)</f>
        <v>0</v>
      </c>
      <c r="AA660" s="313">
        <f>((AA477+AA478+AA479+AA480)*'Data - P&amp;L'!$C$34)+((AA493+AA494+AA495+AA496)*'Data - P&amp;L'!$C$35)</f>
        <v>0</v>
      </c>
      <c r="AB660" s="313">
        <f>((AB477+AB478+AB479+AB480)*'Data - P&amp;L'!$C$34)+((AB493+AB494+AB495+AB496)*'Data - P&amp;L'!$C$35)</f>
        <v>0</v>
      </c>
      <c r="AC660" s="313">
        <f>((AC477+AC478+AC479+AC480)*'Data - P&amp;L'!$C$34)+((AC493+AC494+AC495+AC496)*'Data - P&amp;L'!$C$35)</f>
        <v>0</v>
      </c>
      <c r="AD660" s="313">
        <f>((AD477+AD478+AD479+AD480)*'Data - P&amp;L'!$C$34)+((AD493+AD494+AD495+AD496)*'Data - P&amp;L'!$C$35)</f>
        <v>0</v>
      </c>
      <c r="AE660" s="313">
        <f>((AE477+AE478+AE479+AE480)*'Data - P&amp;L'!$C$34)+((AE493+AE494+AE495+AE496)*'Data - P&amp;L'!$C$35)</f>
        <v>0</v>
      </c>
      <c r="AF660" s="313">
        <f>((AF477+AF478+AF479+AF480)*'Data - P&amp;L'!$C$34)+((AF493+AF494+AF495+AF496)*'Data - P&amp;L'!$C$35)</f>
        <v>0</v>
      </c>
      <c r="AG660" s="172">
        <f t="shared" si="154"/>
        <v>0</v>
      </c>
      <c r="AH660" s="173"/>
    </row>
    <row r="661" hidden="1" outlineLevel="1">
      <c r="A661" s="223" t="s">
        <v>714</v>
      </c>
      <c r="B661" s="313">
        <f>((B525*'Data - P&amp;L'!$D$38)+(B540*'Data - P&amp;L'!$D$39))*'Data - P&amp;L'!$C$55</f>
        <v>0</v>
      </c>
      <c r="C661" s="313">
        <f>((C525*'Data - P&amp;L'!$D$38)+(C540*'Data - P&amp;L'!$D$39))*'Data - P&amp;L'!$C$55</f>
        <v>0</v>
      </c>
      <c r="D661" s="313">
        <f>((D525*'Data - P&amp;L'!$D$38)+(D540*'Data - P&amp;L'!$D$39))*'Data - P&amp;L'!$C$55</f>
        <v>0</v>
      </c>
      <c r="E661" s="313">
        <f>((E525*'Data - P&amp;L'!$D$38)+(E540*'Data - P&amp;L'!$D$39))*'Data - P&amp;L'!$C$55</f>
        <v>0</v>
      </c>
      <c r="F661" s="313">
        <f>((F525*'Data - P&amp;L'!$D$38)+(F540*'Data - P&amp;L'!$D$39))*'Data - P&amp;L'!$C$55</f>
        <v>0</v>
      </c>
      <c r="G661" s="313">
        <f>((G525*'Data - P&amp;L'!$D$38)+(G540*'Data - P&amp;L'!$D$39))*'Data - P&amp;L'!$C$55</f>
        <v>0</v>
      </c>
      <c r="H661" s="313">
        <f>((H525*'Data - P&amp;L'!$D$38)+(H540*'Data - P&amp;L'!$D$39))*'Data - P&amp;L'!$C$55</f>
        <v>0</v>
      </c>
      <c r="I661" s="313">
        <f>((I525*'Data - P&amp;L'!$D$38)+(I540*'Data - P&amp;L'!$D$39))*'Data - P&amp;L'!$C$55</f>
        <v>0</v>
      </c>
      <c r="J661" s="313">
        <f>((J525*'Data - P&amp;L'!$D$38)+(J540*'Data - P&amp;L'!$D$39))*'Data - P&amp;L'!$C$55</f>
        <v>0</v>
      </c>
      <c r="K661" s="313">
        <f>((K525*'Data - P&amp;L'!$D$38)+(K540*'Data - P&amp;L'!$D$39))*'Data - P&amp;L'!$C$55</f>
        <v>0</v>
      </c>
      <c r="L661" s="313">
        <f>((L525*'Data - P&amp;L'!$D$38)+(L540*'Data - P&amp;L'!$D$39))*'Data - P&amp;L'!$C$55</f>
        <v>0</v>
      </c>
      <c r="M661" s="313">
        <f>((M525*'Data - P&amp;L'!$D$38)+(M540*'Data - P&amp;L'!$D$39))*'Data - P&amp;L'!$C$55</f>
        <v>0</v>
      </c>
      <c r="N661" s="313">
        <f>((N525*'Data - P&amp;L'!$D$38)+(N540*'Data - P&amp;L'!$D$39))*'Data - P&amp;L'!$C$55</f>
        <v>0</v>
      </c>
      <c r="O661" s="313">
        <f>((O525*'Data - P&amp;L'!$D$38)+(O540*'Data - P&amp;L'!$D$39))*'Data - P&amp;L'!$C$55</f>
        <v>0</v>
      </c>
      <c r="P661" s="313">
        <f>((P525*'Data - P&amp;L'!$D$38)+(P540*'Data - P&amp;L'!$D$39))*'Data - P&amp;L'!$C$55</f>
        <v>0</v>
      </c>
      <c r="Q661" s="313">
        <f>((Q525*'Data - P&amp;L'!$D$38)+(Q540*'Data - P&amp;L'!$D$39))*'Data - P&amp;L'!$C$55</f>
        <v>0</v>
      </c>
      <c r="R661" s="313">
        <f>((R525*'Data - P&amp;L'!$D$38)+(R540*'Data - P&amp;L'!$D$39))*'Data - P&amp;L'!$C$55</f>
        <v>0</v>
      </c>
      <c r="S661" s="313">
        <f>((S525*'Data - P&amp;L'!$D$38)+(S540*'Data - P&amp;L'!$D$39))*'Data - P&amp;L'!$C$55</f>
        <v>0</v>
      </c>
      <c r="T661" s="313">
        <f>((T525*'Data - P&amp;L'!$D$38)+(T540*'Data - P&amp;L'!$D$39))*'Data - P&amp;L'!$C$55</f>
        <v>0</v>
      </c>
      <c r="U661" s="313">
        <f>((U525*'Data - P&amp;L'!$D$38)+(U540*'Data - P&amp;L'!$D$39))*'Data - P&amp;L'!$C$55</f>
        <v>0</v>
      </c>
      <c r="V661" s="313">
        <f>((V525*'Data - P&amp;L'!$D$38)+(V540*'Data - P&amp;L'!$D$39))*'Data - P&amp;L'!$C$55</f>
        <v>0</v>
      </c>
      <c r="W661" s="313">
        <f>((W525*'Data - P&amp;L'!$D$38)+(W540*'Data - P&amp;L'!$D$39))*'Data - P&amp;L'!$C$55</f>
        <v>0</v>
      </c>
      <c r="X661" s="313">
        <f>((X525*'Data - P&amp;L'!$D$38)+(X540*'Data - P&amp;L'!$D$39))*'Data - P&amp;L'!$C$55</f>
        <v>0</v>
      </c>
      <c r="Y661" s="313">
        <f>((Y525*'Data - P&amp;L'!$D$38)+(Y540*'Data - P&amp;L'!$D$39))*'Data - P&amp;L'!$C$55</f>
        <v>0</v>
      </c>
      <c r="Z661" s="313">
        <f>((Z525*'Data - P&amp;L'!$D$38)+(Z540*'Data - P&amp;L'!$D$39))*'Data - P&amp;L'!$C$55</f>
        <v>0</v>
      </c>
      <c r="AA661" s="313">
        <f>((AA525*'Data - P&amp;L'!$D$38)+(AA540*'Data - P&amp;L'!$D$39))*'Data - P&amp;L'!$C$55</f>
        <v>0</v>
      </c>
      <c r="AB661" s="313">
        <f>((AB525*'Data - P&amp;L'!$D$38)+(AB540*'Data - P&amp;L'!$D$39))*'Data - P&amp;L'!$C$55</f>
        <v>0</v>
      </c>
      <c r="AC661" s="313">
        <f>((AC525*'Data - P&amp;L'!$D$38)+(AC540*'Data - P&amp;L'!$D$39))*'Data - P&amp;L'!$C$55</f>
        <v>0</v>
      </c>
      <c r="AD661" s="313">
        <f>((AD525*'Data - P&amp;L'!$D$38)+(AD540*'Data - P&amp;L'!$D$39))*'Data - P&amp;L'!$C$55</f>
        <v>0</v>
      </c>
      <c r="AE661" s="313">
        <f>((AE525*'Data - P&amp;L'!$D$38)+(AE540*'Data - P&amp;L'!$D$39))*'Data - P&amp;L'!$C$55</f>
        <v>0</v>
      </c>
      <c r="AF661" s="313">
        <f>((AF525*'Data - P&amp;L'!$D$38)+(AF540*'Data - P&amp;L'!$D$39))*'Data - P&amp;L'!$C$55</f>
        <v>0</v>
      </c>
      <c r="AG661" s="172">
        <f t="shared" si="154"/>
        <v>0</v>
      </c>
      <c r="AH661" s="173"/>
    </row>
    <row r="662" hidden="1" outlineLevel="1">
      <c r="A662" s="223" t="s">
        <v>715</v>
      </c>
      <c r="B662" s="313">
        <f>(B525*'Data - P&amp;L'!$D$34)+('Data - P&amp;L'!$D$35*B540)</f>
        <v>0</v>
      </c>
      <c r="C662" s="313">
        <f>(C525*'Data - P&amp;L'!$D$34)+('Data - P&amp;L'!$D$35*C540)</f>
        <v>0</v>
      </c>
      <c r="D662" s="313">
        <f>(D525*'Data - P&amp;L'!$D$34)+('Data - P&amp;L'!$D$35*D540)</f>
        <v>0</v>
      </c>
      <c r="E662" s="313">
        <f>(E525*'Data - P&amp;L'!$D$34)+('Data - P&amp;L'!$D$35*E540)</f>
        <v>0</v>
      </c>
      <c r="F662" s="313">
        <f>(F525*'Data - P&amp;L'!$D$34)+('Data - P&amp;L'!$D$35*F540)</f>
        <v>0</v>
      </c>
      <c r="G662" s="313">
        <f>(G525*'Data - P&amp;L'!$D$34)+('Data - P&amp;L'!$D$35*G540)</f>
        <v>0</v>
      </c>
      <c r="H662" s="313">
        <f>(H525*'Data - P&amp;L'!$D$34)+('Data - P&amp;L'!$D$35*H540)</f>
        <v>0</v>
      </c>
      <c r="I662" s="313">
        <f>(I525*'Data - P&amp;L'!$D$34)+('Data - P&amp;L'!$D$35*I540)</f>
        <v>0</v>
      </c>
      <c r="J662" s="313">
        <f>(J525*'Data - P&amp;L'!$D$34)+('Data - P&amp;L'!$D$35*J540)</f>
        <v>0</v>
      </c>
      <c r="K662" s="313">
        <f>(K525*'Data - P&amp;L'!$D$34)+('Data - P&amp;L'!$D$35*K540)</f>
        <v>0</v>
      </c>
      <c r="L662" s="313">
        <f>(L525*'Data - P&amp;L'!$D$34)+('Data - P&amp;L'!$D$35*L540)</f>
        <v>0</v>
      </c>
      <c r="M662" s="313">
        <f>(M525*'Data - P&amp;L'!$D$34)+('Data - P&amp;L'!$D$35*M540)</f>
        <v>0</v>
      </c>
      <c r="N662" s="313">
        <f>(N525*'Data - P&amp;L'!$D$34)+('Data - P&amp;L'!$D$35*N540)</f>
        <v>0</v>
      </c>
      <c r="O662" s="313">
        <f>(O525*'Data - P&amp;L'!$D$34)+('Data - P&amp;L'!$D$35*O540)</f>
        <v>0</v>
      </c>
      <c r="P662" s="313">
        <f>(P525*'Data - P&amp;L'!$D$34)+('Data - P&amp;L'!$D$35*P540)</f>
        <v>0</v>
      </c>
      <c r="Q662" s="313">
        <f>(Q525*'Data - P&amp;L'!$D$34)+('Data - P&amp;L'!$D$35*Q540)</f>
        <v>0</v>
      </c>
      <c r="R662" s="313">
        <f>(R525*'Data - P&amp;L'!$D$34)+('Data - P&amp;L'!$D$35*R540)</f>
        <v>0</v>
      </c>
      <c r="S662" s="313">
        <f>(S525*'Data - P&amp;L'!$D$34)+('Data - P&amp;L'!$D$35*S540)</f>
        <v>0</v>
      </c>
      <c r="T662" s="313">
        <f>(T525*'Data - P&amp;L'!$D$34)+('Data - P&amp;L'!$D$35*T540)</f>
        <v>0</v>
      </c>
      <c r="U662" s="313">
        <f>(U525*'Data - P&amp;L'!$D$34)+('Data - P&amp;L'!$D$35*U540)</f>
        <v>0</v>
      </c>
      <c r="V662" s="313">
        <f>(V525*'Data - P&amp;L'!$D$34)+('Data - P&amp;L'!$D$35*V540)</f>
        <v>0</v>
      </c>
      <c r="W662" s="313">
        <f>(W525*'Data - P&amp;L'!$D$34)+('Data - P&amp;L'!$D$35*W540)</f>
        <v>0</v>
      </c>
      <c r="X662" s="313">
        <f>(X525*'Data - P&amp;L'!$D$34)+('Data - P&amp;L'!$D$35*X540)</f>
        <v>0</v>
      </c>
      <c r="Y662" s="313">
        <f>(Y525*'Data - P&amp;L'!$D$34)+('Data - P&amp;L'!$D$35*Y540)</f>
        <v>0</v>
      </c>
      <c r="Z662" s="313">
        <f>(Z525*'Data - P&amp;L'!$D$34)+('Data - P&amp;L'!$D$35*Z540)</f>
        <v>0</v>
      </c>
      <c r="AA662" s="313">
        <f>(AA525*'Data - P&amp;L'!$D$34)+('Data - P&amp;L'!$D$35*AA540)</f>
        <v>0</v>
      </c>
      <c r="AB662" s="313">
        <f>(AB525*'Data - P&amp;L'!$D$34)+('Data - P&amp;L'!$D$35*AB540)</f>
        <v>0</v>
      </c>
      <c r="AC662" s="313">
        <f>(AC525*'Data - P&amp;L'!$D$34)+('Data - P&amp;L'!$D$35*AC540)</f>
        <v>0</v>
      </c>
      <c r="AD662" s="313">
        <f>(AD525*'Data - P&amp;L'!$D$34)+('Data - P&amp;L'!$D$35*AD540)</f>
        <v>0</v>
      </c>
      <c r="AE662" s="313">
        <f>(AE525*'Data - P&amp;L'!$D$34)+('Data - P&amp;L'!$D$35*AE540)</f>
        <v>0</v>
      </c>
      <c r="AF662" s="313">
        <f>(AF525*'Data - P&amp;L'!$D$34)+('Data - P&amp;L'!$D$35*AF540)</f>
        <v>0</v>
      </c>
      <c r="AG662" s="172">
        <f t="shared" si="154"/>
        <v>0</v>
      </c>
      <c r="AH662" s="173"/>
    </row>
    <row r="663" hidden="1" outlineLevel="1">
      <c r="A663" s="223" t="s">
        <v>716</v>
      </c>
      <c r="B663" s="328"/>
      <c r="C663" s="328"/>
      <c r="D663" s="328"/>
      <c r="E663" s="328"/>
      <c r="F663" s="328"/>
      <c r="G663" s="328"/>
      <c r="H663" s="328"/>
      <c r="I663" s="328"/>
      <c r="J663" s="328"/>
      <c r="K663" s="328"/>
      <c r="L663" s="328"/>
      <c r="M663" s="328"/>
      <c r="N663" s="328"/>
      <c r="O663" s="328"/>
      <c r="P663" s="328"/>
      <c r="Q663" s="328"/>
      <c r="R663" s="328"/>
      <c r="S663" s="328"/>
      <c r="T663" s="328"/>
      <c r="U663" s="328"/>
      <c r="V663" s="328"/>
      <c r="W663" s="328"/>
      <c r="X663" s="328"/>
      <c r="Y663" s="328"/>
      <c r="Z663" s="328"/>
      <c r="AA663" s="328"/>
      <c r="AB663" s="328"/>
      <c r="AC663" s="328"/>
      <c r="AD663" s="328"/>
      <c r="AE663" s="328"/>
      <c r="AF663" s="328"/>
      <c r="AG663" s="172"/>
      <c r="AH663" s="173"/>
    </row>
    <row r="664" hidden="1" outlineLevel="1">
      <c r="A664" s="223" t="s">
        <v>717</v>
      </c>
      <c r="B664" s="328"/>
      <c r="C664" s="328"/>
      <c r="D664" s="328"/>
      <c r="E664" s="328"/>
      <c r="F664" s="328"/>
      <c r="G664" s="328"/>
      <c r="H664" s="328"/>
      <c r="I664" s="328"/>
      <c r="J664" s="328"/>
      <c r="K664" s="328"/>
      <c r="L664" s="328"/>
      <c r="M664" s="328"/>
      <c r="N664" s="328"/>
      <c r="O664" s="328"/>
      <c r="P664" s="328"/>
      <c r="Q664" s="328"/>
      <c r="R664" s="328"/>
      <c r="S664" s="328"/>
      <c r="T664" s="328"/>
      <c r="U664" s="328"/>
      <c r="V664" s="328"/>
      <c r="W664" s="328"/>
      <c r="X664" s="328"/>
      <c r="Y664" s="328"/>
      <c r="Z664" s="328"/>
      <c r="AA664" s="328"/>
      <c r="AB664" s="328"/>
      <c r="AC664" s="328"/>
      <c r="AD664" s="328"/>
      <c r="AE664" s="328"/>
      <c r="AF664" s="328"/>
      <c r="AG664" s="172"/>
      <c r="AH664" s="173"/>
    </row>
    <row r="665" hidden="1" outlineLevel="1">
      <c r="A665" s="223" t="s">
        <v>718</v>
      </c>
      <c r="B665" s="328"/>
      <c r="C665" s="328"/>
      <c r="D665" s="328"/>
      <c r="E665" s="328"/>
      <c r="F665" s="328"/>
      <c r="G665" s="328"/>
      <c r="H665" s="328"/>
      <c r="I665" s="328"/>
      <c r="J665" s="328"/>
      <c r="K665" s="328"/>
      <c r="L665" s="328"/>
      <c r="M665" s="328"/>
      <c r="N665" s="328"/>
      <c r="O665" s="328"/>
      <c r="P665" s="328"/>
      <c r="Q665" s="328"/>
      <c r="R665" s="328"/>
      <c r="S665" s="328"/>
      <c r="T665" s="328"/>
      <c r="U665" s="328"/>
      <c r="V665" s="328"/>
      <c r="W665" s="328"/>
      <c r="X665" s="328"/>
      <c r="Y665" s="328"/>
      <c r="Z665" s="328"/>
      <c r="AA665" s="328"/>
      <c r="AB665" s="328"/>
      <c r="AC665" s="328"/>
      <c r="AD665" s="328"/>
      <c r="AE665" s="328"/>
      <c r="AF665" s="328"/>
      <c r="AG665" s="172"/>
      <c r="AH665" s="173"/>
    </row>
    <row r="666" hidden="1" outlineLevel="1">
      <c r="A666" s="223" t="s">
        <v>719</v>
      </c>
      <c r="B666" s="328"/>
      <c r="C666" s="328"/>
      <c r="D666" s="328"/>
      <c r="E666" s="328"/>
      <c r="F666" s="328"/>
      <c r="G666" s="328"/>
      <c r="H666" s="328"/>
      <c r="I666" s="328"/>
      <c r="J666" s="328"/>
      <c r="K666" s="328"/>
      <c r="L666" s="328"/>
      <c r="M666" s="328"/>
      <c r="N666" s="328"/>
      <c r="O666" s="328"/>
      <c r="P666" s="328"/>
      <c r="Q666" s="328"/>
      <c r="R666" s="328"/>
      <c r="S666" s="328"/>
      <c r="T666" s="328"/>
      <c r="U666" s="328"/>
      <c r="V666" s="328"/>
      <c r="W666" s="328"/>
      <c r="X666" s="328"/>
      <c r="Y666" s="328"/>
      <c r="Z666" s="328"/>
      <c r="AA666" s="328"/>
      <c r="AB666" s="328"/>
      <c r="AC666" s="328"/>
      <c r="AD666" s="328"/>
      <c r="AE666" s="328"/>
      <c r="AF666" s="328"/>
      <c r="AG666" s="172"/>
      <c r="AH666" s="173"/>
    </row>
    <row r="667">
      <c r="A667" s="299" t="s">
        <v>635</v>
      </c>
      <c r="B667" s="329"/>
      <c r="C667" s="329"/>
      <c r="D667" s="329"/>
      <c r="E667" s="329"/>
      <c r="F667" s="329"/>
      <c r="G667" s="329"/>
      <c r="H667" s="329"/>
      <c r="I667" s="329"/>
      <c r="J667" s="329"/>
      <c r="K667" s="329"/>
      <c r="L667" s="329"/>
      <c r="M667" s="329"/>
      <c r="N667" s="329"/>
      <c r="O667" s="329"/>
      <c r="P667" s="329"/>
      <c r="Q667" s="329"/>
      <c r="R667" s="329"/>
      <c r="S667" s="329"/>
      <c r="T667" s="329"/>
      <c r="U667" s="329"/>
      <c r="V667" s="329"/>
      <c r="W667" s="329"/>
      <c r="X667" s="329"/>
      <c r="Y667" s="329"/>
      <c r="Z667" s="329"/>
      <c r="AA667" s="329"/>
      <c r="AB667" s="329"/>
      <c r="AC667" s="329"/>
      <c r="AD667" s="329"/>
      <c r="AE667" s="329"/>
      <c r="AF667" s="329"/>
      <c r="AG667" s="303"/>
      <c r="AH667" s="173"/>
    </row>
    <row r="668">
      <c r="A668" s="301" t="s">
        <v>720</v>
      </c>
      <c r="B668" s="313">
        <f>(B546*'Data - P&amp;L'!$C$34)+('Data - P&amp;L'!$C$35*B547)</f>
        <v>0</v>
      </c>
      <c r="C668" s="313">
        <f>(C546*'Data - P&amp;L'!$C$34)+('Data - P&amp;L'!$C$35*C547)</f>
        <v>0</v>
      </c>
      <c r="D668" s="313">
        <f>(D546*'Data - P&amp;L'!$C$34)+('Data - P&amp;L'!$C$35*D547)</f>
        <v>0</v>
      </c>
      <c r="E668" s="313">
        <f>(E546*'Data - P&amp;L'!$C$34)+('Data - P&amp;L'!$C$35*E547)</f>
        <v>0</v>
      </c>
      <c r="F668" s="313">
        <f>(F546*'Data - P&amp;L'!$C$34)+('Data - P&amp;L'!$C$35*F547)</f>
        <v>0</v>
      </c>
      <c r="G668" s="313">
        <f>(G546*'Data - P&amp;L'!$C$34)+('Data - P&amp;L'!$C$35*G547)</f>
        <v>0</v>
      </c>
      <c r="H668" s="313">
        <f>(H546*'Data - P&amp;L'!$C$34)+('Data - P&amp;L'!$C$35*H547)</f>
        <v>0</v>
      </c>
      <c r="I668" s="313">
        <f>(I546*'Data - P&amp;L'!$C$34)+('Data - P&amp;L'!$C$35*I547)</f>
        <v>0</v>
      </c>
      <c r="J668" s="313">
        <f>(J546*'Data - P&amp;L'!$C$34)+('Data - P&amp;L'!$C$35*J547)</f>
        <v>0</v>
      </c>
      <c r="K668" s="313">
        <f>(K546*'Data - P&amp;L'!$C$34)+('Data - P&amp;L'!$C$35*K547)</f>
        <v>0</v>
      </c>
      <c r="L668" s="313">
        <f>(L546*'Data - P&amp;L'!$C$34)+('Data - P&amp;L'!$C$35*L547)</f>
        <v>0</v>
      </c>
      <c r="M668" s="313">
        <f>(M546*'Data - P&amp;L'!$C$34)+('Data - P&amp;L'!$C$35*M547)</f>
        <v>0</v>
      </c>
      <c r="N668" s="313">
        <f>(N546*'Data - P&amp;L'!$C$34)+('Data - P&amp;L'!$C$35*N547)</f>
        <v>0</v>
      </c>
      <c r="O668" s="313">
        <f>(O546*'Data - P&amp;L'!$C$34)+('Data - P&amp;L'!$C$35*O547)</f>
        <v>0</v>
      </c>
      <c r="P668" s="313">
        <f>(P546*'Data - P&amp;L'!$C$34)+('Data - P&amp;L'!$C$35*P547)</f>
        <v>0</v>
      </c>
      <c r="Q668" s="313">
        <f>(Q546*'Data - P&amp;L'!$C$34)+('Data - P&amp;L'!$C$35*Q547)</f>
        <v>0</v>
      </c>
      <c r="R668" s="313">
        <f>(R546*'Data - P&amp;L'!$C$34)+('Data - P&amp;L'!$C$35*R547)</f>
        <v>0</v>
      </c>
      <c r="S668" s="313">
        <f>(S546*'Data - P&amp;L'!$C$34)+('Data - P&amp;L'!$C$35*S547)</f>
        <v>0</v>
      </c>
      <c r="T668" s="313">
        <f>(T546*'Data - P&amp;L'!$C$34)+('Data - P&amp;L'!$C$35*T547)</f>
        <v>0</v>
      </c>
      <c r="U668" s="313">
        <f>(U546*'Data - P&amp;L'!$C$34)+('Data - P&amp;L'!$C$35*U547)</f>
        <v>0</v>
      </c>
      <c r="V668" s="313">
        <f>(V546*'Data - P&amp;L'!$C$34)+('Data - P&amp;L'!$C$35*V547)</f>
        <v>0</v>
      </c>
      <c r="W668" s="313">
        <f>(W546*'Data - P&amp;L'!$C$34)+('Data - P&amp;L'!$C$35*W547)</f>
        <v>0</v>
      </c>
      <c r="X668" s="313">
        <f>(X546*'Data - P&amp;L'!$C$34)+('Data - P&amp;L'!$C$35*X547)</f>
        <v>0</v>
      </c>
      <c r="Y668" s="313">
        <f>(Y546*'Data - P&amp;L'!$C$34)+('Data - P&amp;L'!$C$35*Y547)</f>
        <v>0</v>
      </c>
      <c r="Z668" s="313">
        <f>(Z546*'Data - P&amp;L'!$C$34)+('Data - P&amp;L'!$C$35*Z547)</f>
        <v>0</v>
      </c>
      <c r="AA668" s="313">
        <f>(AA546*'Data - P&amp;L'!$C$34)+('Data - P&amp;L'!$C$35*AA547)</f>
        <v>0</v>
      </c>
      <c r="AB668" s="313">
        <f>(AB546*'Data - P&amp;L'!$C$34)+('Data - P&amp;L'!$C$35*AB547)</f>
        <v>0</v>
      </c>
      <c r="AC668" s="313">
        <f>(AC546*'Data - P&amp;L'!$C$34)+('Data - P&amp;L'!$C$35*AC547)</f>
        <v>0</v>
      </c>
      <c r="AD668" s="313">
        <f>(AD546*'Data - P&amp;L'!$C$34)+('Data - P&amp;L'!$C$35*AD547)</f>
        <v>0</v>
      </c>
      <c r="AE668" s="313">
        <f>(AE546*'Data - P&amp;L'!$C$34)+('Data - P&amp;L'!$C$35*AE547)</f>
        <v>0</v>
      </c>
      <c r="AF668" s="313">
        <f>(AF546*'Data - P&amp;L'!$C$34)+('Data - P&amp;L'!$C$35*AF547)</f>
        <v>0</v>
      </c>
      <c r="AG668" s="172">
        <f t="shared" ref="AG668:AG671" si="155">SUM(B668:AF668)</f>
        <v>0</v>
      </c>
      <c r="AH668" s="173"/>
    </row>
    <row r="669">
      <c r="A669" s="301" t="s">
        <v>638</v>
      </c>
      <c r="B669" s="330">
        <v>0.0</v>
      </c>
      <c r="C669" s="330">
        <v>0.0</v>
      </c>
      <c r="D669" s="330">
        <v>0.0</v>
      </c>
      <c r="E669" s="330">
        <v>0.0</v>
      </c>
      <c r="F669" s="330">
        <v>0.0</v>
      </c>
      <c r="G669" s="330">
        <v>0.0</v>
      </c>
      <c r="H669" s="330">
        <v>0.0</v>
      </c>
      <c r="I669" s="330">
        <v>0.0</v>
      </c>
      <c r="J669" s="330">
        <v>0.0</v>
      </c>
      <c r="K669" s="330">
        <v>0.0</v>
      </c>
      <c r="L669" s="330">
        <v>0.0</v>
      </c>
      <c r="M669" s="330">
        <v>0.0</v>
      </c>
      <c r="N669" s="330">
        <v>0.0</v>
      </c>
      <c r="O669" s="330">
        <v>0.0</v>
      </c>
      <c r="P669" s="330">
        <v>0.0</v>
      </c>
      <c r="Q669" s="330">
        <v>0.0</v>
      </c>
      <c r="R669" s="330">
        <v>0.0</v>
      </c>
      <c r="S669" s="330">
        <v>0.0</v>
      </c>
      <c r="T669" s="330">
        <v>0.0</v>
      </c>
      <c r="U669" s="330">
        <v>0.0</v>
      </c>
      <c r="V669" s="330">
        <v>0.0</v>
      </c>
      <c r="W669" s="330">
        <v>0.0</v>
      </c>
      <c r="X669" s="330">
        <v>0.0</v>
      </c>
      <c r="Y669" s="330">
        <v>0.0</v>
      </c>
      <c r="Z669" s="330">
        <v>0.0</v>
      </c>
      <c r="AA669" s="330">
        <v>0.0</v>
      </c>
      <c r="AB669" s="330">
        <v>0.0</v>
      </c>
      <c r="AC669" s="330">
        <v>0.0</v>
      </c>
      <c r="AD669" s="330">
        <v>0.0</v>
      </c>
      <c r="AE669" s="330">
        <v>0.0</v>
      </c>
      <c r="AF669" s="330">
        <v>0.0</v>
      </c>
      <c r="AG669" s="172">
        <f t="shared" si="155"/>
        <v>0</v>
      </c>
      <c r="AH669" s="173"/>
    </row>
    <row r="670">
      <c r="A670" s="301" t="s">
        <v>721</v>
      </c>
      <c r="B670" s="313">
        <f t="shared" ref="B670:AF670" si="156">B550*15</f>
        <v>0</v>
      </c>
      <c r="C670" s="313">
        <f t="shared" si="156"/>
        <v>0</v>
      </c>
      <c r="D670" s="313">
        <f t="shared" si="156"/>
        <v>0</v>
      </c>
      <c r="E670" s="313">
        <f t="shared" si="156"/>
        <v>0</v>
      </c>
      <c r="F670" s="313">
        <f t="shared" si="156"/>
        <v>0</v>
      </c>
      <c r="G670" s="313">
        <f t="shared" si="156"/>
        <v>0</v>
      </c>
      <c r="H670" s="313">
        <f t="shared" si="156"/>
        <v>0</v>
      </c>
      <c r="I670" s="313">
        <f t="shared" si="156"/>
        <v>0</v>
      </c>
      <c r="J670" s="313">
        <f t="shared" si="156"/>
        <v>0</v>
      </c>
      <c r="K670" s="313">
        <f t="shared" si="156"/>
        <v>0</v>
      </c>
      <c r="L670" s="313">
        <f t="shared" si="156"/>
        <v>0</v>
      </c>
      <c r="M670" s="313">
        <f t="shared" si="156"/>
        <v>0</v>
      </c>
      <c r="N670" s="313">
        <f t="shared" si="156"/>
        <v>0</v>
      </c>
      <c r="O670" s="313">
        <f t="shared" si="156"/>
        <v>0</v>
      </c>
      <c r="P670" s="313">
        <f t="shared" si="156"/>
        <v>0</v>
      </c>
      <c r="Q670" s="313">
        <f t="shared" si="156"/>
        <v>0</v>
      </c>
      <c r="R670" s="313">
        <f t="shared" si="156"/>
        <v>0</v>
      </c>
      <c r="S670" s="313">
        <f t="shared" si="156"/>
        <v>0</v>
      </c>
      <c r="T670" s="313">
        <f t="shared" si="156"/>
        <v>0</v>
      </c>
      <c r="U670" s="313">
        <f t="shared" si="156"/>
        <v>0</v>
      </c>
      <c r="V670" s="313">
        <f t="shared" si="156"/>
        <v>0</v>
      </c>
      <c r="W670" s="313">
        <f t="shared" si="156"/>
        <v>0</v>
      </c>
      <c r="X670" s="313">
        <f t="shared" si="156"/>
        <v>0</v>
      </c>
      <c r="Y670" s="313">
        <f t="shared" si="156"/>
        <v>0</v>
      </c>
      <c r="Z670" s="313">
        <f t="shared" si="156"/>
        <v>0</v>
      </c>
      <c r="AA670" s="313">
        <f t="shared" si="156"/>
        <v>0</v>
      </c>
      <c r="AB670" s="313">
        <f t="shared" si="156"/>
        <v>0</v>
      </c>
      <c r="AC670" s="313">
        <f t="shared" si="156"/>
        <v>0</v>
      </c>
      <c r="AD670" s="313">
        <f t="shared" si="156"/>
        <v>0</v>
      </c>
      <c r="AE670" s="313">
        <f t="shared" si="156"/>
        <v>0</v>
      </c>
      <c r="AF670" s="313">
        <f t="shared" si="156"/>
        <v>0</v>
      </c>
      <c r="AG670" s="172">
        <f t="shared" si="155"/>
        <v>0</v>
      </c>
      <c r="AH670" s="173"/>
    </row>
    <row r="671">
      <c r="A671" s="307" t="s">
        <v>722</v>
      </c>
      <c r="B671" s="331">
        <f>'DTC US&amp;CA - P&amp;L'!B638+'DTC EU - P&amp;L'!B611</f>
        <v>0</v>
      </c>
      <c r="C671" s="331">
        <f>'DTC US&amp;CA - P&amp;L'!C638+'DTC EU - P&amp;L'!C611</f>
        <v>0</v>
      </c>
      <c r="D671" s="331">
        <f>'DTC US&amp;CA - P&amp;L'!D638+'DTC EU - P&amp;L'!D611</f>
        <v>0</v>
      </c>
      <c r="E671" s="331">
        <f>'DTC US&amp;CA - P&amp;L'!E638+'DTC EU - P&amp;L'!E611</f>
        <v>0</v>
      </c>
      <c r="F671" s="331">
        <f>'DTC US&amp;CA - P&amp;L'!F638+'DTC EU - P&amp;L'!F611</f>
        <v>0</v>
      </c>
      <c r="G671" s="331">
        <f>'DTC US&amp;CA - P&amp;L'!G638+'DTC EU - P&amp;L'!G611</f>
        <v>0</v>
      </c>
      <c r="H671" s="331">
        <f>'DTC US&amp;CA - P&amp;L'!H638+'DTC EU - P&amp;L'!H611</f>
        <v>0</v>
      </c>
      <c r="I671" s="331">
        <f>'DTC US&amp;CA - P&amp;L'!I638+'DTC EU - P&amp;L'!I611</f>
        <v>0</v>
      </c>
      <c r="J671" s="331">
        <f>'DTC US&amp;CA - P&amp;L'!J638+'DTC EU - P&amp;L'!J611</f>
        <v>0</v>
      </c>
      <c r="K671" s="331">
        <f>'DTC US&amp;CA - P&amp;L'!K638+'DTC EU - P&amp;L'!K611</f>
        <v>0</v>
      </c>
      <c r="L671" s="331">
        <f>'DTC US&amp;CA - P&amp;L'!L638+'DTC EU - P&amp;L'!L611</f>
        <v>0</v>
      </c>
      <c r="M671" s="331">
        <f>'DTC US&amp;CA - P&amp;L'!M638+'DTC EU - P&amp;L'!M611</f>
        <v>0</v>
      </c>
      <c r="N671" s="331">
        <f>'DTC US&amp;CA - P&amp;L'!N638+'DTC EU - P&amp;L'!N611</f>
        <v>0</v>
      </c>
      <c r="O671" s="331">
        <f>'DTC US&amp;CA - P&amp;L'!O638+'DTC EU - P&amp;L'!O611</f>
        <v>0</v>
      </c>
      <c r="P671" s="331">
        <f>'DTC US&amp;CA - P&amp;L'!P638+'DTC EU - P&amp;L'!P611</f>
        <v>0</v>
      </c>
      <c r="Q671" s="331">
        <f>'DTC US&amp;CA - P&amp;L'!Q638+'DTC EU - P&amp;L'!Q611</f>
        <v>0</v>
      </c>
      <c r="R671" s="331">
        <f>'DTC US&amp;CA - P&amp;L'!R638+'DTC EU - P&amp;L'!R611</f>
        <v>0</v>
      </c>
      <c r="S671" s="331">
        <f>'DTC US&amp;CA - P&amp;L'!S638+'DTC EU - P&amp;L'!S611</f>
        <v>0</v>
      </c>
      <c r="T671" s="331">
        <f>'DTC US&amp;CA - P&amp;L'!T638+'DTC EU - P&amp;L'!T611</f>
        <v>0</v>
      </c>
      <c r="U671" s="331">
        <f>'DTC US&amp;CA - P&amp;L'!U638+'DTC EU - P&amp;L'!U611</f>
        <v>0</v>
      </c>
      <c r="V671" s="331">
        <f>'DTC US&amp;CA - P&amp;L'!V638+'DTC EU - P&amp;L'!V611</f>
        <v>0</v>
      </c>
      <c r="W671" s="331">
        <f>'DTC US&amp;CA - P&amp;L'!W638+'DTC EU - P&amp;L'!W611</f>
        <v>0</v>
      </c>
      <c r="X671" s="331">
        <f>'DTC US&amp;CA - P&amp;L'!X638+'DTC EU - P&amp;L'!X611</f>
        <v>0</v>
      </c>
      <c r="Y671" s="331">
        <f>'DTC US&amp;CA - P&amp;L'!Y638+'DTC EU - P&amp;L'!Y611</f>
        <v>0</v>
      </c>
      <c r="Z671" s="331">
        <f>'DTC US&amp;CA - P&amp;L'!Z638+'DTC EU - P&amp;L'!Z611</f>
        <v>0</v>
      </c>
      <c r="AA671" s="331">
        <f>'DTC US&amp;CA - P&amp;L'!AA638+'DTC EU - P&amp;L'!AA611</f>
        <v>0</v>
      </c>
      <c r="AB671" s="331">
        <f>'DTC US&amp;CA - P&amp;L'!AB638+'DTC EU - P&amp;L'!AB611</f>
        <v>0</v>
      </c>
      <c r="AC671" s="331">
        <f>'DTC US&amp;CA - P&amp;L'!AC638+'DTC EU - P&amp;L'!AC611</f>
        <v>0</v>
      </c>
      <c r="AD671" s="331">
        <f>'DTC US&amp;CA - P&amp;L'!AD638+'DTC EU - P&amp;L'!AD611</f>
        <v>0</v>
      </c>
      <c r="AE671" s="331">
        <f>'DTC US&amp;CA - P&amp;L'!AE638+'DTC EU - P&amp;L'!AE611</f>
        <v>0</v>
      </c>
      <c r="AF671" s="331">
        <f>'DTC US&amp;CA - P&amp;L'!AF638+'DTC EU - P&amp;L'!AF611</f>
        <v>0</v>
      </c>
      <c r="AG671" s="309">
        <f t="shared" si="155"/>
        <v>0</v>
      </c>
      <c r="AH671" s="173"/>
    </row>
    <row r="672">
      <c r="A672" s="160"/>
      <c r="AG672" s="315"/>
      <c r="AH672" s="316"/>
    </row>
    <row r="673">
      <c r="A673" s="332" t="s">
        <v>723</v>
      </c>
      <c r="B673" s="202">
        <f t="shared" ref="B673:AF673" si="157">B609+B625+B669+B670+B671</f>
        <v>2679.98</v>
      </c>
      <c r="C673" s="202">
        <f t="shared" si="157"/>
        <v>748.54</v>
      </c>
      <c r="D673" s="202">
        <f t="shared" si="157"/>
        <v>842.05</v>
      </c>
      <c r="E673" s="202">
        <f t="shared" si="157"/>
        <v>179.98</v>
      </c>
      <c r="F673" s="202">
        <f t="shared" si="157"/>
        <v>0</v>
      </c>
      <c r="G673" s="202">
        <f t="shared" si="157"/>
        <v>3884.78</v>
      </c>
      <c r="H673" s="202">
        <f t="shared" si="157"/>
        <v>2329.85</v>
      </c>
      <c r="I673" s="202">
        <f t="shared" si="157"/>
        <v>1666.48</v>
      </c>
      <c r="J673" s="202">
        <f t="shared" si="157"/>
        <v>2125.18</v>
      </c>
      <c r="K673" s="202">
        <f t="shared" si="157"/>
        <v>436.34</v>
      </c>
      <c r="L673" s="202">
        <f t="shared" si="157"/>
        <v>1457.11</v>
      </c>
      <c r="M673" s="202">
        <f t="shared" si="157"/>
        <v>59.99</v>
      </c>
      <c r="N673" s="202">
        <f t="shared" si="157"/>
        <v>1188.39</v>
      </c>
      <c r="O673" s="202">
        <f t="shared" si="157"/>
        <v>1558.45</v>
      </c>
      <c r="P673" s="202">
        <f t="shared" si="157"/>
        <v>730.21</v>
      </c>
      <c r="Q673" s="202">
        <f t="shared" si="157"/>
        <v>665.59</v>
      </c>
      <c r="R673" s="202">
        <f t="shared" si="157"/>
        <v>286.97</v>
      </c>
      <c r="S673" s="202">
        <f t="shared" si="157"/>
        <v>1009.82</v>
      </c>
      <c r="T673" s="202">
        <f t="shared" si="157"/>
        <v>375.26</v>
      </c>
      <c r="U673" s="202">
        <f t="shared" si="157"/>
        <v>2885.76</v>
      </c>
      <c r="V673" s="202">
        <f t="shared" si="157"/>
        <v>978.08</v>
      </c>
      <c r="W673" s="202">
        <f t="shared" si="157"/>
        <v>1191.59</v>
      </c>
      <c r="X673" s="202">
        <f t="shared" si="157"/>
        <v>1252.24</v>
      </c>
      <c r="Y673" s="202">
        <f t="shared" si="157"/>
        <v>581.77</v>
      </c>
      <c r="Z673" s="202">
        <f t="shared" si="157"/>
        <v>385.32</v>
      </c>
      <c r="AA673" s="202">
        <f t="shared" si="157"/>
        <v>191.09</v>
      </c>
      <c r="AB673" s="202">
        <f t="shared" si="157"/>
        <v>1195.4</v>
      </c>
      <c r="AC673" s="202">
        <f t="shared" si="157"/>
        <v>700.04</v>
      </c>
      <c r="AD673" s="202">
        <f t="shared" si="157"/>
        <v>270.3</v>
      </c>
      <c r="AE673" s="202">
        <f t="shared" si="157"/>
        <v>2560.83</v>
      </c>
      <c r="AF673" s="202">
        <f t="shared" si="157"/>
        <v>984.7</v>
      </c>
      <c r="AG673" s="172">
        <f>SUM(B673:AF673)</f>
        <v>35402.09</v>
      </c>
      <c r="AH673" s="173"/>
    </row>
    <row r="674">
      <c r="A674" s="160"/>
      <c r="AG674" s="315"/>
      <c r="AH674" s="316"/>
    </row>
    <row r="675">
      <c r="A675" s="279" t="s">
        <v>666</v>
      </c>
      <c r="B675" s="333">
        <f t="shared" ref="B675:AF675" si="158">B593+B610+B626-B645-B668-B669-B670-B671</f>
        <v>-2185.56</v>
      </c>
      <c r="C675" s="333">
        <f t="shared" si="158"/>
        <v>-597.85625</v>
      </c>
      <c r="D675" s="333">
        <f t="shared" si="158"/>
        <v>-677.7525</v>
      </c>
      <c r="E675" s="333">
        <f t="shared" si="158"/>
        <v>-164.8</v>
      </c>
      <c r="F675" s="333">
        <f t="shared" si="158"/>
        <v>0</v>
      </c>
      <c r="G675" s="333">
        <f t="shared" si="158"/>
        <v>-3469.76625</v>
      </c>
      <c r="H675" s="333">
        <f t="shared" si="158"/>
        <v>-1844.7275</v>
      </c>
      <c r="I675" s="333">
        <f t="shared" si="158"/>
        <v>-1324.20125</v>
      </c>
      <c r="J675" s="333">
        <f t="shared" si="158"/>
        <v>-1922.23</v>
      </c>
      <c r="K675" s="333">
        <f t="shared" si="158"/>
        <v>-297.16</v>
      </c>
      <c r="L675" s="333">
        <f t="shared" si="158"/>
        <v>-1281.92</v>
      </c>
      <c r="M675" s="333">
        <f t="shared" si="158"/>
        <v>-52.4</v>
      </c>
      <c r="N675" s="333">
        <f t="shared" si="158"/>
        <v>-1158.75375</v>
      </c>
      <c r="O675" s="333">
        <f t="shared" si="158"/>
        <v>-1313.63875</v>
      </c>
      <c r="P675" s="333">
        <f t="shared" si="158"/>
        <v>-687.565</v>
      </c>
      <c r="Q675" s="333">
        <f t="shared" si="158"/>
        <v>-622.365</v>
      </c>
      <c r="R675" s="333">
        <f t="shared" si="158"/>
        <v>-264.2</v>
      </c>
      <c r="S675" s="333">
        <f t="shared" si="158"/>
        <v>-828.65</v>
      </c>
      <c r="T675" s="333">
        <f t="shared" si="158"/>
        <v>-344.9</v>
      </c>
      <c r="U675" s="333">
        <f t="shared" si="158"/>
        <v>-2762.845</v>
      </c>
      <c r="V675" s="333">
        <f t="shared" si="158"/>
        <v>-914.6</v>
      </c>
      <c r="W675" s="333">
        <f t="shared" si="158"/>
        <v>-873.60125</v>
      </c>
      <c r="X675" s="333">
        <f t="shared" si="158"/>
        <v>-964.78625</v>
      </c>
      <c r="Y675" s="333">
        <f t="shared" si="158"/>
        <v>-551.41</v>
      </c>
      <c r="Z675" s="333">
        <f t="shared" si="158"/>
        <v>-253.73</v>
      </c>
      <c r="AA675" s="333">
        <f t="shared" si="158"/>
        <v>-175.91</v>
      </c>
      <c r="AB675" s="333">
        <f t="shared" si="158"/>
        <v>-1136.8625</v>
      </c>
      <c r="AC675" s="333">
        <f t="shared" si="158"/>
        <v>-664.78625</v>
      </c>
      <c r="AD675" s="333">
        <f t="shared" si="158"/>
        <v>-262.71</v>
      </c>
      <c r="AE675" s="333">
        <f t="shared" si="158"/>
        <v>-2360.43375</v>
      </c>
      <c r="AF675" s="333">
        <f t="shared" si="158"/>
        <v>-831.41</v>
      </c>
      <c r="AG675" s="172">
        <f>SUM(B675:AF675)</f>
        <v>-30791.53125</v>
      </c>
      <c r="AH675" s="173"/>
    </row>
    <row r="676">
      <c r="A676" s="160"/>
      <c r="AG676" s="315"/>
      <c r="AH676" s="316"/>
    </row>
    <row r="677">
      <c r="A677" s="160"/>
      <c r="AG677" s="315"/>
      <c r="AH677" s="316"/>
    </row>
    <row r="678">
      <c r="A678" s="160"/>
      <c r="B678" s="168"/>
      <c r="C678" s="168"/>
      <c r="D678" s="168"/>
      <c r="E678" s="168"/>
      <c r="F678" s="168"/>
      <c r="G678" s="168"/>
      <c r="H678" s="168"/>
      <c r="I678" s="168"/>
      <c r="J678" s="168"/>
      <c r="K678" s="168"/>
      <c r="L678" s="168"/>
      <c r="M678" s="168"/>
      <c r="N678" s="168"/>
      <c r="O678" s="168"/>
      <c r="P678" s="168"/>
      <c r="Q678" s="168"/>
      <c r="R678" s="168"/>
      <c r="S678" s="168"/>
      <c r="T678" s="168"/>
      <c r="U678" s="168"/>
      <c r="V678" s="168"/>
      <c r="W678" s="168"/>
      <c r="X678" s="168"/>
      <c r="Y678" s="168"/>
      <c r="Z678" s="168"/>
      <c r="AA678" s="168"/>
      <c r="AB678" s="168"/>
      <c r="AC678" s="168"/>
      <c r="AD678" s="168"/>
      <c r="AE678" s="168"/>
      <c r="AF678" s="168"/>
      <c r="AG678" s="172"/>
      <c r="AH678" s="173"/>
    </row>
    <row r="679">
      <c r="A679" s="317" t="s">
        <v>667</v>
      </c>
      <c r="B679" s="334"/>
      <c r="C679" s="334"/>
      <c r="D679" s="334"/>
      <c r="E679" s="334"/>
      <c r="F679" s="334"/>
      <c r="G679" s="334"/>
      <c r="H679" s="334"/>
      <c r="I679" s="334"/>
      <c r="J679" s="334"/>
      <c r="K679" s="334"/>
      <c r="L679" s="334"/>
      <c r="M679" s="334"/>
      <c r="N679" s="334"/>
      <c r="O679" s="334"/>
      <c r="P679" s="334"/>
      <c r="Q679" s="334"/>
      <c r="R679" s="334"/>
      <c r="S679" s="334"/>
      <c r="T679" s="334"/>
      <c r="U679" s="334"/>
      <c r="V679" s="334"/>
      <c r="W679" s="334"/>
      <c r="X679" s="334"/>
      <c r="Y679" s="334"/>
      <c r="Z679" s="334"/>
      <c r="AA679" s="334"/>
      <c r="AB679" s="334"/>
      <c r="AC679" s="334"/>
      <c r="AD679" s="334"/>
      <c r="AE679" s="334"/>
      <c r="AF679" s="334"/>
      <c r="AG679" s="335"/>
      <c r="AH679" s="166"/>
    </row>
    <row r="680">
      <c r="A680" s="320">
        <f>A584</f>
        <v>423370.6682</v>
      </c>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43"/>
      <c r="AE680" s="143"/>
      <c r="AF680" s="143"/>
      <c r="AG680" s="165"/>
      <c r="AH680" s="166"/>
    </row>
    <row r="681">
      <c r="A681" s="332" t="s">
        <v>724</v>
      </c>
      <c r="B681" s="313">
        <f t="shared" ref="B681:AF681" si="159">B585+B675</f>
        <v>1782.036244</v>
      </c>
      <c r="C681" s="313">
        <f t="shared" si="159"/>
        <v>1927.321715</v>
      </c>
      <c r="D681" s="313">
        <f t="shared" si="159"/>
        <v>4278.266478</v>
      </c>
      <c r="E681" s="313">
        <f t="shared" si="159"/>
        <v>2065.540691</v>
      </c>
      <c r="F681" s="313">
        <f t="shared" si="159"/>
        <v>2387.550649</v>
      </c>
      <c r="G681" s="313">
        <f t="shared" si="159"/>
        <v>-2311.339446</v>
      </c>
      <c r="H681" s="313">
        <f t="shared" si="159"/>
        <v>-419.6469565</v>
      </c>
      <c r="I681" s="313">
        <f t="shared" si="159"/>
        <v>2477.68043</v>
      </c>
      <c r="J681" s="313">
        <f t="shared" si="159"/>
        <v>3209.590058</v>
      </c>
      <c r="K681" s="313">
        <f t="shared" si="159"/>
        <v>2600.074862</v>
      </c>
      <c r="L681" s="313">
        <f t="shared" si="159"/>
        <v>2012.604353</v>
      </c>
      <c r="M681" s="313">
        <f t="shared" si="159"/>
        <v>3233.410494</v>
      </c>
      <c r="N681" s="313">
        <f t="shared" si="159"/>
        <v>1367.629171</v>
      </c>
      <c r="O681" s="313">
        <f t="shared" si="159"/>
        <v>2016.345976</v>
      </c>
      <c r="P681" s="313">
        <f t="shared" si="159"/>
        <v>2024.247961</v>
      </c>
      <c r="Q681" s="313">
        <f t="shared" si="159"/>
        <v>3568.145271</v>
      </c>
      <c r="R681" s="313">
        <f t="shared" si="159"/>
        <v>4239.242403</v>
      </c>
      <c r="S681" s="313">
        <f t="shared" si="159"/>
        <v>3376.955829</v>
      </c>
      <c r="T681" s="313">
        <f t="shared" si="159"/>
        <v>3114.589935</v>
      </c>
      <c r="U681" s="313">
        <f t="shared" si="159"/>
        <v>2502.392252</v>
      </c>
      <c r="V681" s="313">
        <f t="shared" si="159"/>
        <v>2921.810209</v>
      </c>
      <c r="W681" s="313">
        <f t="shared" si="159"/>
        <v>7417.656541</v>
      </c>
      <c r="X681" s="313">
        <f t="shared" si="159"/>
        <v>1269.474862</v>
      </c>
      <c r="Y681" s="313">
        <f t="shared" si="159"/>
        <v>-448.4029943</v>
      </c>
      <c r="Z681" s="313">
        <f t="shared" si="159"/>
        <v>-607.4611495</v>
      </c>
      <c r="AA681" s="313">
        <f t="shared" si="159"/>
        <v>532.3105119</v>
      </c>
      <c r="AB681" s="313">
        <f t="shared" si="159"/>
        <v>944.1302108</v>
      </c>
      <c r="AC681" s="313">
        <f t="shared" si="159"/>
        <v>-1017.646394</v>
      </c>
      <c r="AD681" s="313">
        <f t="shared" si="159"/>
        <v>936.6857282</v>
      </c>
      <c r="AE681" s="313">
        <f t="shared" si="159"/>
        <v>21243.42284</v>
      </c>
      <c r="AF681" s="313">
        <f t="shared" si="159"/>
        <v>-1181.80022</v>
      </c>
      <c r="AG681" s="172">
        <f>SUM(B681:AF681)</f>
        <v>77462.81851</v>
      </c>
      <c r="AH681" s="173"/>
    </row>
    <row r="682">
      <c r="A682" s="320">
        <f>SUM(B681:AF681)</f>
        <v>77462.81851</v>
      </c>
      <c r="B682" s="310"/>
      <c r="C682" s="310"/>
      <c r="D682" s="310"/>
      <c r="E682" s="310"/>
      <c r="F682" s="310"/>
      <c r="G682" s="310"/>
      <c r="H682" s="310"/>
      <c r="I682" s="310"/>
      <c r="J682" s="310"/>
      <c r="K682" s="310"/>
      <c r="L682" s="310"/>
      <c r="M682" s="310"/>
      <c r="N682" s="310"/>
      <c r="O682" s="310"/>
      <c r="P682" s="310"/>
      <c r="Q682" s="310"/>
      <c r="R682" s="310"/>
      <c r="S682" s="310"/>
      <c r="T682" s="310"/>
      <c r="U682" s="310"/>
      <c r="V682" s="310"/>
      <c r="W682" s="310"/>
      <c r="X682" s="310"/>
      <c r="Y682" s="310"/>
      <c r="Z682" s="310"/>
      <c r="AA682" s="310"/>
      <c r="AB682" s="310"/>
      <c r="AC682" s="310"/>
      <c r="AD682" s="310"/>
      <c r="AE682" s="310"/>
      <c r="AF682" s="310"/>
      <c r="AG682" s="172"/>
      <c r="AH682" s="173"/>
    </row>
    <row r="683">
      <c r="A683" s="332" t="s">
        <v>725</v>
      </c>
      <c r="B683" s="322">
        <f t="shared" ref="B683:AF683" si="160">B681/B55</f>
        <v>0.1421109011</v>
      </c>
      <c r="C683" s="322">
        <f t="shared" si="160"/>
        <v>0.1937173584</v>
      </c>
      <c r="D683" s="322">
        <f t="shared" si="160"/>
        <v>0.3346527155</v>
      </c>
      <c r="E683" s="322">
        <f t="shared" si="160"/>
        <v>0.2613980906</v>
      </c>
      <c r="F683" s="322">
        <f t="shared" si="160"/>
        <v>0.2320204316</v>
      </c>
      <c r="G683" s="322">
        <f t="shared" si="160"/>
        <v>-0.2396484131</v>
      </c>
      <c r="H683" s="322">
        <f t="shared" si="160"/>
        <v>-0.05816228393</v>
      </c>
      <c r="I683" s="322">
        <f t="shared" si="160"/>
        <v>0.2884589128</v>
      </c>
      <c r="J683" s="322">
        <f t="shared" si="160"/>
        <v>0.2805724301</v>
      </c>
      <c r="K683" s="322">
        <f t="shared" si="160"/>
        <v>0.272925257</v>
      </c>
      <c r="L683" s="322">
        <f t="shared" si="160"/>
        <v>0.236095129</v>
      </c>
      <c r="M683" s="322">
        <f t="shared" si="160"/>
        <v>0.2433273396</v>
      </c>
      <c r="N683" s="322">
        <f t="shared" si="160"/>
        <v>0.1245121044</v>
      </c>
      <c r="O683" s="322">
        <f t="shared" si="160"/>
        <v>0.1784109535</v>
      </c>
      <c r="P683" s="322">
        <f t="shared" si="160"/>
        <v>0.199706504</v>
      </c>
      <c r="Q683" s="322">
        <f t="shared" si="160"/>
        <v>0.3202599592</v>
      </c>
      <c r="R683" s="322">
        <f t="shared" si="160"/>
        <v>0.3096634907</v>
      </c>
      <c r="S683" s="322">
        <f t="shared" si="160"/>
        <v>0.2387618423</v>
      </c>
      <c r="T683" s="322">
        <f t="shared" si="160"/>
        <v>0.2117194468</v>
      </c>
      <c r="U683" s="322">
        <f t="shared" si="160"/>
        <v>0.1767095356</v>
      </c>
      <c r="V683" s="322">
        <f t="shared" si="160"/>
        <v>0.223249927</v>
      </c>
      <c r="W683" s="322">
        <f t="shared" si="160"/>
        <v>0.3140972886</v>
      </c>
      <c r="X683" s="322">
        <f t="shared" si="160"/>
        <v>0.07663156637</v>
      </c>
      <c r="Y683" s="322">
        <f t="shared" si="160"/>
        <v>-0.0322456836</v>
      </c>
      <c r="Z683" s="322">
        <f t="shared" si="160"/>
        <v>-0.03273689782</v>
      </c>
      <c r="AA683" s="322">
        <f t="shared" si="160"/>
        <v>0.02886938447</v>
      </c>
      <c r="AB683" s="322">
        <f t="shared" si="160"/>
        <v>0.05279659724</v>
      </c>
      <c r="AC683" s="322">
        <f t="shared" si="160"/>
        <v>-0.05988599735</v>
      </c>
      <c r="AD683" s="322">
        <f t="shared" si="160"/>
        <v>0.07437986551</v>
      </c>
      <c r="AE683" s="322">
        <f t="shared" si="160"/>
        <v>0.6053764624</v>
      </c>
      <c r="AF683" s="322">
        <f t="shared" si="160"/>
        <v>-0.08050925524</v>
      </c>
      <c r="AG683" s="172"/>
      <c r="AH683" s="173"/>
    </row>
    <row r="684">
      <c r="A684" s="323">
        <f>A682/A584</f>
        <v>0.1829668995</v>
      </c>
      <c r="B684" s="310"/>
      <c r="C684" s="310"/>
      <c r="D684" s="310"/>
      <c r="E684" s="310"/>
      <c r="F684" s="310"/>
      <c r="G684" s="310"/>
      <c r="H684" s="310"/>
      <c r="I684" s="310"/>
      <c r="J684" s="310"/>
      <c r="K684" s="310"/>
      <c r="L684" s="310"/>
      <c r="M684" s="310"/>
      <c r="N684" s="310"/>
      <c r="O684" s="310"/>
      <c r="P684" s="310"/>
      <c r="Q684" s="310"/>
      <c r="R684" s="310"/>
      <c r="S684" s="310"/>
      <c r="T684" s="310"/>
      <c r="U684" s="310"/>
      <c r="V684" s="310"/>
      <c r="W684" s="310"/>
      <c r="X684" s="310"/>
      <c r="Y684" s="310"/>
      <c r="Z684" s="310"/>
      <c r="AA684" s="310"/>
      <c r="AB684" s="310"/>
      <c r="AC684" s="310"/>
      <c r="AD684" s="310"/>
      <c r="AE684" s="310"/>
      <c r="AF684" s="310"/>
      <c r="AG684" s="172"/>
      <c r="AH684" s="173"/>
    </row>
    <row r="685">
      <c r="A685" s="324" t="s">
        <v>670</v>
      </c>
      <c r="B685" s="325">
        <f>Summary!B177</f>
        <v>3.200526168</v>
      </c>
      <c r="C685" s="325">
        <f>Summary!C177</f>
        <v>2.909871918</v>
      </c>
      <c r="D685" s="325">
        <f>Summary!D177</f>
        <v>4.687646974</v>
      </c>
      <c r="E685" s="325">
        <f>Summary!E177</f>
        <v>3.153530759</v>
      </c>
      <c r="F685" s="325">
        <f>Summary!F177</f>
        <v>3.009763308</v>
      </c>
      <c r="G685" s="325">
        <f>Summary!G177</f>
        <v>2.426903837</v>
      </c>
      <c r="H685" s="325">
        <f>Summary!H177</f>
        <v>2.522957885</v>
      </c>
      <c r="I685" s="325">
        <f>Summary!I177</f>
        <v>7.396531677</v>
      </c>
      <c r="J685" s="325">
        <f>Summary!J177</f>
        <v>7.752605746</v>
      </c>
      <c r="K685" s="325">
        <f>Summary!K177</f>
        <v>3.880273383</v>
      </c>
      <c r="L685" s="325">
        <f>Summary!L177</f>
        <v>4.969654872</v>
      </c>
      <c r="M685" s="325">
        <f>Summary!M177</f>
        <v>2.995562589</v>
      </c>
      <c r="N685" s="325">
        <f>Summary!N177</f>
        <v>3.013293105</v>
      </c>
      <c r="O685" s="325">
        <f>Summary!O177</f>
        <v>3.524004493</v>
      </c>
      <c r="P685" s="325">
        <f>Summary!P177</f>
        <v>2.997883626</v>
      </c>
      <c r="Q685" s="325">
        <f>Summary!Q177</f>
        <v>4.698852848</v>
      </c>
      <c r="R685" s="325">
        <f>Summary!R177</f>
        <v>3.694792951</v>
      </c>
      <c r="S685" s="325">
        <f>Summary!S177</f>
        <v>3.520133817</v>
      </c>
      <c r="T685" s="325">
        <f>Summary!T177</f>
        <v>3.182537578</v>
      </c>
      <c r="U685" s="325">
        <f>Summary!U177</f>
        <v>6.135157657</v>
      </c>
      <c r="V685" s="325">
        <f>Summary!V177</f>
        <v>4.060972204</v>
      </c>
      <c r="W685" s="325">
        <f>Summary!W177</f>
        <v>5.022029621</v>
      </c>
      <c r="X685" s="325">
        <f>Summary!X177</f>
        <v>2.391197343</v>
      </c>
      <c r="Y685" s="325">
        <f>Summary!Y177</f>
        <v>1.7351402</v>
      </c>
      <c r="Z685" s="325">
        <f>Summary!Z177</f>
        <v>1.746619229</v>
      </c>
      <c r="AA685" s="325">
        <f>Summary!AA177</f>
        <v>1.837355795</v>
      </c>
      <c r="AB685" s="325">
        <f>Summary!AB177</f>
        <v>2.247606451</v>
      </c>
      <c r="AC685" s="325">
        <f>Summary!AC177</f>
        <v>1.724823113</v>
      </c>
      <c r="AD685" s="325">
        <f>Summary!AD177</f>
        <v>2.290526701</v>
      </c>
      <c r="AE685" s="325">
        <f>Summary!AE177</f>
        <v>6.602381212</v>
      </c>
      <c r="AF685" s="325">
        <f>Summary!AF177</f>
        <v>1.721936433</v>
      </c>
      <c r="AG685" s="326"/>
      <c r="AH685" s="173"/>
    </row>
    <row r="686">
      <c r="A686" s="160"/>
      <c r="B686" s="310"/>
      <c r="C686" s="310"/>
      <c r="D686" s="310"/>
      <c r="E686" s="310"/>
      <c r="F686" s="310"/>
      <c r="G686" s="310"/>
      <c r="H686" s="310"/>
      <c r="I686" s="310"/>
      <c r="J686" s="310"/>
      <c r="K686" s="310"/>
      <c r="L686" s="310"/>
      <c r="M686" s="310"/>
      <c r="N686" s="310"/>
      <c r="O686" s="310"/>
      <c r="P686" s="310"/>
      <c r="Q686" s="310"/>
      <c r="R686" s="310"/>
      <c r="S686" s="310"/>
      <c r="T686" s="310"/>
      <c r="U686" s="310"/>
      <c r="V686" s="310"/>
      <c r="W686" s="310"/>
      <c r="X686" s="310"/>
      <c r="Y686" s="310"/>
      <c r="Z686" s="310"/>
      <c r="AA686" s="310"/>
      <c r="AB686" s="310"/>
      <c r="AC686" s="310"/>
      <c r="AD686" s="310"/>
      <c r="AE686" s="310"/>
      <c r="AF686" s="310"/>
      <c r="AG686" s="336"/>
      <c r="AH686" s="337"/>
    </row>
    <row r="687">
      <c r="A687" s="160"/>
      <c r="B687" s="168"/>
      <c r="C687" s="168"/>
      <c r="D687" s="168"/>
      <c r="E687" s="168"/>
      <c r="F687" s="168"/>
      <c r="G687" s="168"/>
      <c r="H687" s="168"/>
      <c r="I687" s="168"/>
      <c r="J687" s="168"/>
      <c r="K687" s="168"/>
      <c r="L687" s="168"/>
      <c r="M687" s="168"/>
      <c r="N687" s="168"/>
      <c r="O687" s="168"/>
      <c r="P687" s="168"/>
      <c r="Q687" s="168"/>
      <c r="R687" s="168"/>
      <c r="S687" s="168"/>
      <c r="T687" s="168"/>
      <c r="U687" s="168"/>
      <c r="V687" s="168"/>
      <c r="W687" s="168"/>
      <c r="X687" s="168"/>
      <c r="Y687" s="168"/>
      <c r="Z687" s="168"/>
      <c r="AA687" s="168"/>
      <c r="AB687" s="168"/>
      <c r="AC687" s="168"/>
      <c r="AD687" s="168"/>
      <c r="AE687" s="168"/>
      <c r="AF687" s="168"/>
      <c r="AG687" s="165"/>
      <c r="AH687" s="166"/>
    </row>
    <row r="688">
      <c r="A688" s="160"/>
      <c r="AG688" s="315"/>
      <c r="AH688" s="316"/>
    </row>
    <row r="689">
      <c r="A689" s="170" t="s">
        <v>726</v>
      </c>
      <c r="B689" s="265">
        <f t="shared" ref="B689:AF689" si="161">B585/B44</f>
        <v>43.59995872</v>
      </c>
      <c r="C689" s="265">
        <f t="shared" si="161"/>
        <v>42.79962653</v>
      </c>
      <c r="D689" s="265">
        <f t="shared" si="161"/>
        <v>62.73441744</v>
      </c>
      <c r="E689" s="265">
        <f t="shared" si="161"/>
        <v>37.80238459</v>
      </c>
      <c r="F689" s="265">
        <f t="shared" si="161"/>
        <v>33.62747394</v>
      </c>
      <c r="G689" s="265">
        <f t="shared" si="161"/>
        <v>18.38772705</v>
      </c>
      <c r="H689" s="265">
        <f t="shared" si="161"/>
        <v>24.5703542</v>
      </c>
      <c r="I689" s="265">
        <f t="shared" si="161"/>
        <v>65.54968414</v>
      </c>
      <c r="J689" s="265">
        <f t="shared" si="161"/>
        <v>77.75484937</v>
      </c>
      <c r="K689" s="265">
        <f t="shared" si="161"/>
        <v>53.65249745</v>
      </c>
      <c r="L689" s="265">
        <f t="shared" si="161"/>
        <v>61.00971024</v>
      </c>
      <c r="M689" s="265">
        <f t="shared" si="161"/>
        <v>37.33875562</v>
      </c>
      <c r="N689" s="265">
        <f t="shared" si="161"/>
        <v>41.41611346</v>
      </c>
      <c r="O689" s="265">
        <f t="shared" si="161"/>
        <v>55.49974543</v>
      </c>
      <c r="P689" s="265">
        <f t="shared" si="161"/>
        <v>46.75539587</v>
      </c>
      <c r="Q689" s="265">
        <f t="shared" si="161"/>
        <v>62.54492941</v>
      </c>
      <c r="R689" s="265">
        <f t="shared" si="161"/>
        <v>58.48626497</v>
      </c>
      <c r="S689" s="265">
        <f t="shared" si="161"/>
        <v>52.57007286</v>
      </c>
      <c r="T689" s="265">
        <f t="shared" si="161"/>
        <v>46.12653247</v>
      </c>
      <c r="U689" s="265">
        <f t="shared" si="161"/>
        <v>75.21767502</v>
      </c>
      <c r="V689" s="265">
        <f t="shared" si="161"/>
        <v>56.41779719</v>
      </c>
      <c r="W689" s="265">
        <f t="shared" si="161"/>
        <v>89.15330958</v>
      </c>
      <c r="X689" s="265">
        <f t="shared" si="161"/>
        <v>32.38059583</v>
      </c>
      <c r="Y689" s="265">
        <f t="shared" si="161"/>
        <v>1.450802896</v>
      </c>
      <c r="Z689" s="265">
        <f t="shared" si="161"/>
        <v>-4.535014737</v>
      </c>
      <c r="AA689" s="265">
        <f t="shared" si="161"/>
        <v>7.615274322</v>
      </c>
      <c r="AB689" s="265">
        <f t="shared" si="161"/>
        <v>23.64764444</v>
      </c>
      <c r="AC689" s="265">
        <f t="shared" si="161"/>
        <v>-4.200716001</v>
      </c>
      <c r="AD689" s="265">
        <f t="shared" si="161"/>
        <v>22.63010808</v>
      </c>
      <c r="AE689" s="265">
        <f t="shared" si="161"/>
        <v>79.47426461</v>
      </c>
      <c r="AF689" s="265">
        <f t="shared" si="161"/>
        <v>-4.866530827</v>
      </c>
      <c r="AG689" s="165"/>
      <c r="AH689" s="166"/>
    </row>
    <row r="690">
      <c r="A690" s="170" t="s">
        <v>727</v>
      </c>
      <c r="B690" s="265">
        <f t="shared" ref="B690:AF690" si="162">B681/B44</f>
        <v>19.58281586</v>
      </c>
      <c r="C690" s="265">
        <f t="shared" si="162"/>
        <v>32.66646975</v>
      </c>
      <c r="D690" s="265">
        <f t="shared" si="162"/>
        <v>54.15527187</v>
      </c>
      <c r="E690" s="265">
        <f t="shared" si="162"/>
        <v>35.00916426</v>
      </c>
      <c r="F690" s="265">
        <f t="shared" si="162"/>
        <v>33.62747394</v>
      </c>
      <c r="G690" s="265">
        <f t="shared" si="162"/>
        <v>-36.68792771</v>
      </c>
      <c r="H690" s="265">
        <f t="shared" si="162"/>
        <v>-7.235292353</v>
      </c>
      <c r="I690" s="265">
        <f t="shared" si="162"/>
        <v>42.7186281</v>
      </c>
      <c r="J690" s="265">
        <f t="shared" si="162"/>
        <v>48.6301524</v>
      </c>
      <c r="K690" s="265">
        <f t="shared" si="162"/>
        <v>48.14953448</v>
      </c>
      <c r="L690" s="265">
        <f t="shared" si="162"/>
        <v>37.27045098</v>
      </c>
      <c r="M690" s="265">
        <f t="shared" si="162"/>
        <v>36.74330107</v>
      </c>
      <c r="N690" s="265">
        <f t="shared" si="162"/>
        <v>22.42015035</v>
      </c>
      <c r="O690" s="265">
        <f t="shared" si="162"/>
        <v>33.60576626</v>
      </c>
      <c r="P690" s="265">
        <f t="shared" si="162"/>
        <v>34.90082691</v>
      </c>
      <c r="Q690" s="265">
        <f t="shared" si="162"/>
        <v>53.25589956</v>
      </c>
      <c r="R690" s="265">
        <f t="shared" si="162"/>
        <v>55.05509614</v>
      </c>
      <c r="S690" s="265">
        <f t="shared" si="162"/>
        <v>42.21194786</v>
      </c>
      <c r="T690" s="265">
        <f t="shared" si="162"/>
        <v>41.5278658</v>
      </c>
      <c r="U690" s="265">
        <f t="shared" si="162"/>
        <v>35.74846074</v>
      </c>
      <c r="V690" s="265">
        <f t="shared" si="162"/>
        <v>42.96779719</v>
      </c>
      <c r="W690" s="265">
        <f t="shared" si="162"/>
        <v>79.75974775</v>
      </c>
      <c r="X690" s="265">
        <f t="shared" si="162"/>
        <v>18.39818641</v>
      </c>
      <c r="Y690" s="265">
        <f t="shared" si="162"/>
        <v>-6.315535132</v>
      </c>
      <c r="Z690" s="265">
        <f t="shared" si="162"/>
        <v>-7.787963455</v>
      </c>
      <c r="AA690" s="265">
        <f t="shared" si="162"/>
        <v>5.723768945</v>
      </c>
      <c r="AB690" s="265">
        <f t="shared" si="162"/>
        <v>10.7287524</v>
      </c>
      <c r="AC690" s="265">
        <f t="shared" si="162"/>
        <v>-12.11483802</v>
      </c>
      <c r="AD690" s="265">
        <f t="shared" si="162"/>
        <v>17.67331563</v>
      </c>
      <c r="AE690" s="265">
        <f t="shared" si="162"/>
        <v>71.52667623</v>
      </c>
      <c r="AF690" s="265">
        <f t="shared" si="162"/>
        <v>-16.41389194</v>
      </c>
      <c r="AG690" s="172"/>
      <c r="AH690" s="173"/>
    </row>
    <row r="691">
      <c r="A691" s="160"/>
      <c r="AG691" s="315"/>
      <c r="AH691" s="316"/>
    </row>
    <row r="692">
      <c r="A692" s="170" t="s">
        <v>728</v>
      </c>
      <c r="B692" s="265">
        <f t="shared" ref="B692:AF692" si="163">B585/B66</f>
        <v>165.3165102</v>
      </c>
      <c r="C692" s="265">
        <f t="shared" si="163"/>
        <v>157.8236228</v>
      </c>
      <c r="D692" s="265">
        <f t="shared" si="163"/>
        <v>198.2407591</v>
      </c>
      <c r="E692" s="265">
        <f t="shared" si="163"/>
        <v>159.3100494</v>
      </c>
      <c r="F692" s="265">
        <f t="shared" si="163"/>
        <v>99.48127706</v>
      </c>
      <c r="G692" s="265">
        <f t="shared" si="163"/>
        <v>50.36638278</v>
      </c>
      <c r="H692" s="265">
        <f t="shared" si="163"/>
        <v>95.00536957</v>
      </c>
      <c r="I692" s="265">
        <f t="shared" si="163"/>
        <v>223.6400988</v>
      </c>
      <c r="J692" s="265">
        <f t="shared" si="163"/>
        <v>244.3723837</v>
      </c>
      <c r="K692" s="265">
        <f t="shared" si="163"/>
        <v>152.4860454</v>
      </c>
      <c r="L692" s="265">
        <f t="shared" si="163"/>
        <v>219.6349569</v>
      </c>
      <c r="M692" s="265">
        <f t="shared" si="163"/>
        <v>121.696685</v>
      </c>
      <c r="N692" s="265">
        <f t="shared" si="163"/>
        <v>120.3039486</v>
      </c>
      <c r="O692" s="265">
        <f t="shared" si="163"/>
        <v>151.3629421</v>
      </c>
      <c r="P692" s="265">
        <f t="shared" si="163"/>
        <v>135.590648</v>
      </c>
      <c r="Q692" s="265">
        <f t="shared" si="163"/>
        <v>199.5481081</v>
      </c>
      <c r="R692" s="265">
        <f t="shared" si="163"/>
        <v>173.2093232</v>
      </c>
      <c r="S692" s="265">
        <f t="shared" si="163"/>
        <v>150.2002082</v>
      </c>
      <c r="T692" s="265">
        <f t="shared" si="163"/>
        <v>96.09694264</v>
      </c>
      <c r="U692" s="265">
        <f t="shared" si="163"/>
        <v>150.43535</v>
      </c>
      <c r="V692" s="265">
        <f t="shared" si="163"/>
        <v>119.887819</v>
      </c>
      <c r="W692" s="265">
        <f t="shared" si="163"/>
        <v>159.4472652</v>
      </c>
      <c r="X692" s="265">
        <f t="shared" si="163"/>
        <v>67.7048822</v>
      </c>
      <c r="Y692" s="265">
        <f t="shared" si="163"/>
        <v>3.815074283</v>
      </c>
      <c r="Z692" s="265">
        <f t="shared" si="163"/>
        <v>-8.422170226</v>
      </c>
      <c r="AA692" s="265">
        <f t="shared" si="163"/>
        <v>19.672792</v>
      </c>
      <c r="AB692" s="265">
        <f t="shared" si="163"/>
        <v>48.39517932</v>
      </c>
      <c r="AC692" s="265">
        <f t="shared" si="163"/>
        <v>-8.206049862</v>
      </c>
      <c r="AD692" s="265">
        <f t="shared" si="163"/>
        <v>35.27634495</v>
      </c>
      <c r="AE692" s="265">
        <f t="shared" si="163"/>
        <v>907.8406381</v>
      </c>
      <c r="AF692" s="265">
        <f t="shared" si="163"/>
        <v>-10.30559469</v>
      </c>
      <c r="AG692" s="172"/>
      <c r="AH692" s="173"/>
    </row>
    <row r="693">
      <c r="A693" s="170" t="s">
        <v>729</v>
      </c>
      <c r="B693" s="265">
        <f t="shared" ref="B693:AF693" si="164">B681/B66</f>
        <v>74.25151015</v>
      </c>
      <c r="C693" s="265">
        <f t="shared" si="164"/>
        <v>120.4576072</v>
      </c>
      <c r="D693" s="265">
        <f t="shared" si="164"/>
        <v>171.1306591</v>
      </c>
      <c r="E693" s="265">
        <f t="shared" si="164"/>
        <v>147.5386208</v>
      </c>
      <c r="F693" s="265">
        <f t="shared" si="164"/>
        <v>99.48127706</v>
      </c>
      <c r="G693" s="265">
        <f t="shared" si="164"/>
        <v>-100.4930194</v>
      </c>
      <c r="H693" s="265">
        <f t="shared" si="164"/>
        <v>-27.97646377</v>
      </c>
      <c r="I693" s="265">
        <f t="shared" si="164"/>
        <v>145.7459076</v>
      </c>
      <c r="J693" s="265">
        <f t="shared" si="164"/>
        <v>152.8376218</v>
      </c>
      <c r="K693" s="265">
        <f t="shared" si="164"/>
        <v>136.8460454</v>
      </c>
      <c r="L693" s="265">
        <f t="shared" si="164"/>
        <v>134.1736235</v>
      </c>
      <c r="M693" s="265">
        <f t="shared" si="164"/>
        <v>119.7559442</v>
      </c>
      <c r="N693" s="265">
        <f t="shared" si="164"/>
        <v>65.12519863</v>
      </c>
      <c r="O693" s="265">
        <f t="shared" si="164"/>
        <v>91.65208981</v>
      </c>
      <c r="P693" s="265">
        <f t="shared" si="164"/>
        <v>101.212398</v>
      </c>
      <c r="Q693" s="265">
        <f t="shared" si="164"/>
        <v>169.9116796</v>
      </c>
      <c r="R693" s="265">
        <f t="shared" si="164"/>
        <v>163.0477847</v>
      </c>
      <c r="S693" s="265">
        <f t="shared" si="164"/>
        <v>120.6055653</v>
      </c>
      <c r="T693" s="265">
        <f t="shared" si="164"/>
        <v>86.51638708</v>
      </c>
      <c r="U693" s="265">
        <f t="shared" si="164"/>
        <v>71.49692147</v>
      </c>
      <c r="V693" s="265">
        <f t="shared" si="164"/>
        <v>91.30656903</v>
      </c>
      <c r="W693" s="265">
        <f t="shared" si="164"/>
        <v>142.6472412</v>
      </c>
      <c r="X693" s="265">
        <f t="shared" si="164"/>
        <v>38.46893523</v>
      </c>
      <c r="Y693" s="265">
        <f t="shared" si="164"/>
        <v>-16.60751831</v>
      </c>
      <c r="Z693" s="265">
        <f t="shared" si="164"/>
        <v>-14.4633607</v>
      </c>
      <c r="AA693" s="265">
        <f t="shared" si="164"/>
        <v>14.78640311</v>
      </c>
      <c r="AB693" s="265">
        <f t="shared" si="164"/>
        <v>21.95651653</v>
      </c>
      <c r="AC693" s="265">
        <f t="shared" si="164"/>
        <v>-23.66619521</v>
      </c>
      <c r="AD693" s="265">
        <f t="shared" si="164"/>
        <v>27.54958024</v>
      </c>
      <c r="AE693" s="265">
        <f t="shared" si="164"/>
        <v>817.0547246</v>
      </c>
      <c r="AF693" s="265">
        <f t="shared" si="164"/>
        <v>-34.75882999</v>
      </c>
      <c r="AG693" s="315"/>
      <c r="AH693" s="316"/>
    </row>
    <row r="694">
      <c r="A694" s="160"/>
      <c r="AG694" s="315"/>
      <c r="AH694" s="316"/>
    </row>
    <row r="695">
      <c r="A695" s="234" t="s">
        <v>730</v>
      </c>
      <c r="B695" s="74">
        <f>'DTC US&amp;CA - P&amp;L'!B667+'DTC EU - P&amp;L'!B642</f>
        <v>5054.934967</v>
      </c>
      <c r="C695" s="74">
        <f>'DTC US&amp;CA - P&amp;L'!C667+'DTC EU - P&amp;L'!C642</f>
        <v>3739.29</v>
      </c>
      <c r="D695" s="74">
        <f>'DTC US&amp;CA - P&amp;L'!D667+'DTC EU - P&amp;L'!D642</f>
        <v>5204.02</v>
      </c>
      <c r="E695" s="74">
        <f>'DTC US&amp;CA - P&amp;L'!E667+'DTC EU - P&amp;L'!E642</f>
        <v>2383.72</v>
      </c>
      <c r="F695" s="74">
        <f>'DTC US&amp;CA - P&amp;L'!F667+'DTC EU - P&amp;L'!F642</f>
        <v>2126.361283</v>
      </c>
      <c r="G695" s="74">
        <f>'DTC US&amp;CA - P&amp;L'!G667+'DTC EU - P&amp;L'!G642</f>
        <v>2622.06</v>
      </c>
      <c r="H695" s="74">
        <f>'DTC US&amp;CA - P&amp;L'!H667+'DTC EU - P&amp;L'!H642</f>
        <v>2261.43</v>
      </c>
      <c r="I695" s="74">
        <f>'DTC US&amp;CA - P&amp;L'!I667+'DTC EU - P&amp;L'!I642</f>
        <v>3058.853365</v>
      </c>
      <c r="J695" s="74">
        <f>'DTC US&amp;CA - P&amp;L'!J667+'DTC EU - P&amp;L'!J642</f>
        <v>4081.433435</v>
      </c>
      <c r="K695" s="74">
        <f>'DTC US&amp;CA - P&amp;L'!K667+'DTC EU - P&amp;L'!K642</f>
        <v>2887.58</v>
      </c>
      <c r="L695" s="74">
        <f>'DTC US&amp;CA - P&amp;L'!L667+'DTC EU - P&amp;L'!L642</f>
        <v>2589.57</v>
      </c>
      <c r="M695" s="74">
        <f>'DTC US&amp;CA - P&amp;L'!M667+'DTC EU - P&amp;L'!M642</f>
        <v>4122.682796</v>
      </c>
      <c r="N695" s="74">
        <f>'DTC US&amp;CA - P&amp;L'!N667+'DTC EU - P&amp;L'!N642</f>
        <v>4014.98</v>
      </c>
      <c r="O695" s="74">
        <f>'DTC US&amp;CA - P&amp;L'!O667+'DTC EU - P&amp;L'!O642</f>
        <v>3727.561975</v>
      </c>
      <c r="P695" s="74">
        <f>'DTC US&amp;CA - P&amp;L'!P667+'DTC EU - P&amp;L'!P642</f>
        <v>5035.6737</v>
      </c>
      <c r="Q695" s="74">
        <f>'DTC US&amp;CA - P&amp;L'!Q667+'DTC EU - P&amp;L'!Q642</f>
        <v>4543.4</v>
      </c>
      <c r="R695" s="74">
        <f>'DTC US&amp;CA - P&amp;L'!R667+'DTC EU - P&amp;L'!R642</f>
        <v>4975.77</v>
      </c>
      <c r="S695" s="74">
        <f>'DTC US&amp;CA - P&amp;L'!S667+'DTC EU - P&amp;L'!S642</f>
        <v>4971.62</v>
      </c>
      <c r="T695" s="74">
        <f>'DTC US&amp;CA - P&amp;L'!T667+'DTC EU - P&amp;L'!T642</f>
        <v>2797.41</v>
      </c>
      <c r="U695" s="74">
        <f>'DTC US&amp;CA - P&amp;L'!U667+'DTC EU - P&amp;L'!U642</f>
        <v>4454.8138</v>
      </c>
      <c r="V695" s="74">
        <f>'DTC US&amp;CA - P&amp;L'!V667+'DTC EU - P&amp;L'!V642</f>
        <v>3816.96</v>
      </c>
      <c r="W695" s="74">
        <f>'DTC US&amp;CA - P&amp;L'!W667+'DTC EU - P&amp;L'!W642</f>
        <v>3962.385387</v>
      </c>
      <c r="X695" s="74">
        <f>'DTC US&amp;CA - P&amp;L'!X667+'DTC EU - P&amp;L'!X642</f>
        <v>3210.61</v>
      </c>
      <c r="Y695" s="74">
        <f>'DTC US&amp;CA - P&amp;L'!Y667+'DTC EU - P&amp;L'!Y642</f>
        <v>3516.08</v>
      </c>
      <c r="Z695" s="74">
        <f>'DTC US&amp;CA - P&amp;L'!Z667+'DTC EU - P&amp;L'!Z642</f>
        <v>3394.89</v>
      </c>
      <c r="AA695" s="74">
        <f>'DTC US&amp;CA - P&amp;L'!AA667+'DTC EU - P&amp;L'!AA642</f>
        <v>4414.23</v>
      </c>
      <c r="AB695" s="74">
        <f>'DTC US&amp;CA - P&amp;L'!AB667+'DTC EU - P&amp;L'!AB642</f>
        <v>5168.16</v>
      </c>
      <c r="AC695" s="74">
        <f>'DTC US&amp;CA - P&amp;L'!AC667+'DTC EU - P&amp;L'!AC642</f>
        <v>3673.95</v>
      </c>
      <c r="AD695" s="74">
        <f>'DTC US&amp;CA - P&amp;L'!AD667+'DTC EU - P&amp;L'!AD642</f>
        <v>2067.45</v>
      </c>
      <c r="AE695" s="74">
        <f>'DTC US&amp;CA - P&amp;L'!AE667+'DTC EU - P&amp;L'!AE642</f>
        <v>27129.29</v>
      </c>
      <c r="AF695" s="74">
        <f>'DTC US&amp;CA - P&amp;L'!AF667+'DTC EU - P&amp;L'!AF642</f>
        <v>4195.85</v>
      </c>
      <c r="AG695" s="315"/>
      <c r="AH695" s="316"/>
    </row>
    <row r="696">
      <c r="A696" s="234"/>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143"/>
      <c r="AE696" s="143"/>
      <c r="AF696" s="143"/>
      <c r="AG696" s="165"/>
      <c r="AH696" s="166"/>
    </row>
    <row r="697">
      <c r="A697" s="234"/>
      <c r="AG697" s="315"/>
      <c r="AH697" s="316"/>
    </row>
    <row r="698">
      <c r="A698" s="160"/>
      <c r="AG698" s="315"/>
      <c r="AH698" s="316"/>
    </row>
    <row r="699">
      <c r="A699" s="160"/>
      <c r="AG699" s="315"/>
      <c r="AH699" s="316"/>
    </row>
    <row r="700">
      <c r="A700" s="160"/>
      <c r="AG700" s="315"/>
      <c r="AH700" s="316"/>
    </row>
    <row r="701">
      <c r="A701" s="160"/>
      <c r="AG701" s="315"/>
      <c r="AH701" s="316"/>
    </row>
    <row r="702">
      <c r="A702" s="160"/>
      <c r="AG702" s="315"/>
      <c r="AH702" s="316"/>
    </row>
    <row r="703">
      <c r="A703" s="160"/>
      <c r="AG703" s="315"/>
      <c r="AH703" s="316"/>
    </row>
    <row r="704">
      <c r="A704" s="160"/>
      <c r="AG704" s="315"/>
      <c r="AH704" s="316"/>
    </row>
    <row r="705">
      <c r="A705" s="160"/>
      <c r="AG705" s="315"/>
      <c r="AH705" s="316"/>
    </row>
    <row r="706">
      <c r="A706" s="160"/>
      <c r="AG706" s="315"/>
      <c r="AH706" s="316"/>
    </row>
    <row r="707">
      <c r="A707" s="160"/>
      <c r="AG707" s="315"/>
      <c r="AH707" s="316"/>
    </row>
    <row r="708">
      <c r="A708" s="160"/>
      <c r="AG708" s="315"/>
      <c r="AH708" s="316"/>
    </row>
    <row r="709">
      <c r="A709" s="160"/>
      <c r="AG709" s="315"/>
      <c r="AH709" s="316"/>
    </row>
    <row r="710">
      <c r="A710" s="160"/>
      <c r="AG710" s="315"/>
      <c r="AH710" s="316"/>
    </row>
    <row r="711">
      <c r="A711" s="160"/>
      <c r="AG711" s="315"/>
      <c r="AH711" s="316"/>
    </row>
    <row r="712">
      <c r="A712" s="160"/>
      <c r="AG712" s="315"/>
      <c r="AH712" s="316"/>
    </row>
    <row r="713">
      <c r="A713" s="160"/>
      <c r="AG713" s="315"/>
      <c r="AH713" s="316"/>
    </row>
    <row r="714">
      <c r="A714" s="160"/>
      <c r="AG714" s="315"/>
      <c r="AH714" s="316"/>
    </row>
    <row r="715">
      <c r="A715" s="160"/>
      <c r="AG715" s="315"/>
      <c r="AH715" s="316"/>
    </row>
    <row r="716">
      <c r="A716" s="160"/>
      <c r="AG716" s="315"/>
      <c r="AH716" s="316"/>
    </row>
    <row r="717">
      <c r="A717" s="160"/>
      <c r="AG717" s="315"/>
      <c r="AH717" s="316"/>
    </row>
    <row r="718">
      <c r="A718" s="160"/>
      <c r="AG718" s="315"/>
      <c r="AH718" s="316"/>
    </row>
    <row r="719">
      <c r="A719" s="160"/>
      <c r="AG719" s="315"/>
      <c r="AH719" s="316"/>
    </row>
    <row r="720">
      <c r="A720" s="160"/>
      <c r="AG720" s="315"/>
      <c r="AH720" s="316"/>
    </row>
    <row r="721">
      <c r="A721" s="160"/>
      <c r="AG721" s="315"/>
      <c r="AH721" s="316"/>
    </row>
    <row r="722">
      <c r="A722" s="160"/>
      <c r="AG722" s="315"/>
      <c r="AH722" s="316"/>
    </row>
    <row r="723">
      <c r="A723" s="160"/>
      <c r="AG723" s="315"/>
      <c r="AH723" s="316"/>
    </row>
    <row r="724">
      <c r="A724" s="160"/>
      <c r="AG724" s="315"/>
      <c r="AH724" s="316"/>
    </row>
    <row r="725">
      <c r="A725" s="160"/>
      <c r="AG725" s="315"/>
      <c r="AH725" s="316"/>
    </row>
    <row r="726">
      <c r="A726" s="160"/>
      <c r="AG726" s="315"/>
      <c r="AH726" s="316"/>
    </row>
    <row r="727">
      <c r="A727" s="160"/>
      <c r="AG727" s="315"/>
      <c r="AH727" s="316"/>
    </row>
    <row r="728">
      <c r="A728" s="160"/>
      <c r="AG728" s="315"/>
      <c r="AH728" s="316"/>
    </row>
    <row r="729">
      <c r="A729" s="160"/>
      <c r="AG729" s="315"/>
      <c r="AH729" s="316"/>
    </row>
    <row r="730">
      <c r="A730" s="160"/>
      <c r="AG730" s="315"/>
      <c r="AH730" s="316"/>
    </row>
    <row r="731">
      <c r="A731" s="160"/>
      <c r="AG731" s="315"/>
      <c r="AH731" s="316"/>
    </row>
    <row r="732">
      <c r="A732" s="160"/>
      <c r="AG732" s="315"/>
      <c r="AH732" s="316"/>
    </row>
    <row r="733">
      <c r="A733" s="160"/>
      <c r="AG733" s="315"/>
      <c r="AH733" s="316"/>
    </row>
    <row r="734">
      <c r="A734" s="160"/>
      <c r="AG734" s="315"/>
      <c r="AH734" s="316"/>
    </row>
    <row r="735">
      <c r="A735" s="160"/>
      <c r="AG735" s="315"/>
      <c r="AH735" s="316"/>
    </row>
    <row r="736">
      <c r="A736" s="160"/>
      <c r="AG736" s="315"/>
      <c r="AH736" s="316"/>
    </row>
    <row r="737">
      <c r="A737" s="160"/>
      <c r="AG737" s="315"/>
      <c r="AH737" s="316"/>
    </row>
    <row r="738">
      <c r="A738" s="160"/>
      <c r="AG738" s="315"/>
      <c r="AH738" s="316"/>
    </row>
    <row r="739">
      <c r="A739" s="160"/>
      <c r="AG739" s="315"/>
      <c r="AH739" s="316"/>
    </row>
    <row r="740">
      <c r="A740" s="160"/>
      <c r="AG740" s="315"/>
      <c r="AH740" s="316"/>
    </row>
    <row r="741">
      <c r="A741" s="160"/>
      <c r="AG741" s="315"/>
      <c r="AH741" s="316"/>
    </row>
    <row r="742">
      <c r="A742" s="160"/>
      <c r="AG742" s="315"/>
      <c r="AH742" s="316"/>
    </row>
    <row r="743">
      <c r="A743" s="160"/>
      <c r="AG743" s="315"/>
      <c r="AH743" s="316"/>
    </row>
    <row r="744">
      <c r="A744" s="160"/>
      <c r="AG744" s="315"/>
      <c r="AH744" s="316"/>
    </row>
    <row r="745">
      <c r="A745" s="160"/>
      <c r="AG745" s="315"/>
      <c r="AH745" s="316"/>
    </row>
    <row r="746">
      <c r="A746" s="160"/>
      <c r="AG746" s="315"/>
      <c r="AH746" s="316"/>
    </row>
    <row r="747">
      <c r="A747" s="160"/>
      <c r="AG747" s="315"/>
      <c r="AH747" s="316"/>
    </row>
    <row r="748">
      <c r="A748" s="160"/>
      <c r="AG748" s="315"/>
      <c r="AH748" s="316"/>
    </row>
    <row r="749">
      <c r="A749" s="160"/>
      <c r="AG749" s="315"/>
      <c r="AH749" s="316"/>
    </row>
    <row r="750">
      <c r="A750" s="160"/>
      <c r="AG750" s="315"/>
      <c r="AH750" s="316"/>
    </row>
    <row r="751">
      <c r="A751" s="160"/>
      <c r="AG751" s="315"/>
      <c r="AH751" s="316"/>
    </row>
    <row r="752">
      <c r="A752" s="160"/>
      <c r="AG752" s="315"/>
      <c r="AH752" s="316"/>
    </row>
    <row r="753">
      <c r="A753" s="160"/>
      <c r="AG753" s="315"/>
      <c r="AH753" s="316"/>
    </row>
    <row r="754">
      <c r="A754" s="160"/>
      <c r="AG754" s="315"/>
      <c r="AH754" s="316"/>
    </row>
    <row r="755">
      <c r="A755" s="160"/>
      <c r="AG755" s="315"/>
      <c r="AH755" s="316"/>
    </row>
    <row r="756">
      <c r="A756" s="160"/>
      <c r="AG756" s="315"/>
      <c r="AH756" s="316"/>
    </row>
    <row r="757">
      <c r="A757" s="160"/>
      <c r="AG757" s="315"/>
      <c r="AH757" s="316"/>
    </row>
    <row r="758">
      <c r="A758" s="160"/>
      <c r="AG758" s="315"/>
      <c r="AH758" s="316"/>
    </row>
    <row r="759">
      <c r="A759" s="160"/>
      <c r="AG759" s="315"/>
      <c r="AH759" s="316"/>
    </row>
    <row r="760">
      <c r="A760" s="160"/>
      <c r="AG760" s="315"/>
      <c r="AH760" s="316"/>
    </row>
    <row r="761">
      <c r="A761" s="160"/>
      <c r="AG761" s="315"/>
      <c r="AH761" s="316"/>
    </row>
    <row r="762">
      <c r="A762" s="160"/>
      <c r="AG762" s="315"/>
      <c r="AH762" s="316"/>
    </row>
    <row r="763">
      <c r="A763" s="160"/>
      <c r="AG763" s="315"/>
      <c r="AH763" s="316"/>
    </row>
    <row r="764">
      <c r="A764" s="160"/>
      <c r="AG764" s="315"/>
      <c r="AH764" s="316"/>
    </row>
    <row r="765">
      <c r="A765" s="160"/>
      <c r="AG765" s="315"/>
      <c r="AH765" s="316"/>
    </row>
    <row r="766">
      <c r="A766" s="160"/>
      <c r="AG766" s="315"/>
      <c r="AH766" s="316"/>
    </row>
    <row r="767">
      <c r="A767" s="160"/>
      <c r="AG767" s="315"/>
      <c r="AH767" s="316"/>
    </row>
    <row r="768">
      <c r="A768" s="160"/>
      <c r="AG768" s="315"/>
      <c r="AH768" s="316"/>
    </row>
    <row r="769">
      <c r="A769" s="160"/>
      <c r="AG769" s="315"/>
      <c r="AH769" s="316"/>
    </row>
    <row r="770">
      <c r="A770" s="160"/>
      <c r="AG770" s="315"/>
      <c r="AH770" s="316"/>
    </row>
    <row r="771">
      <c r="A771" s="160"/>
      <c r="AG771" s="315"/>
      <c r="AH771" s="316"/>
    </row>
    <row r="772">
      <c r="A772" s="160"/>
      <c r="AG772" s="315"/>
      <c r="AH772" s="316"/>
    </row>
    <row r="773">
      <c r="A773" s="160"/>
      <c r="AG773" s="315"/>
      <c r="AH773" s="316"/>
    </row>
    <row r="774">
      <c r="A774" s="160"/>
      <c r="AG774" s="315"/>
      <c r="AH774" s="316"/>
    </row>
    <row r="775">
      <c r="A775" s="160"/>
      <c r="AG775" s="315"/>
      <c r="AH775" s="316"/>
    </row>
    <row r="776">
      <c r="A776" s="160"/>
      <c r="AG776" s="315"/>
      <c r="AH776" s="316"/>
    </row>
    <row r="777">
      <c r="A777" s="160"/>
      <c r="AG777" s="315"/>
      <c r="AH777" s="316"/>
    </row>
    <row r="778">
      <c r="A778" s="160"/>
      <c r="AG778" s="315"/>
      <c r="AH778" s="316"/>
    </row>
    <row r="779">
      <c r="A779" s="160"/>
      <c r="AG779" s="315"/>
      <c r="AH779" s="316"/>
    </row>
    <row r="780">
      <c r="A780" s="160"/>
      <c r="AG780" s="315"/>
      <c r="AH780" s="316"/>
    </row>
    <row r="781">
      <c r="A781" s="160"/>
      <c r="AG781" s="315"/>
      <c r="AH781" s="316"/>
    </row>
    <row r="782">
      <c r="A782" s="160"/>
      <c r="AG782" s="315"/>
      <c r="AH782" s="316"/>
    </row>
    <row r="783">
      <c r="A783" s="160"/>
      <c r="AG783" s="315"/>
      <c r="AH783" s="316"/>
    </row>
    <row r="784">
      <c r="A784" s="160"/>
      <c r="AG784" s="315"/>
      <c r="AH784" s="316"/>
    </row>
    <row r="785">
      <c r="A785" s="160"/>
      <c r="AG785" s="315"/>
      <c r="AH785" s="316"/>
    </row>
    <row r="786">
      <c r="A786" s="160"/>
      <c r="AG786" s="315"/>
      <c r="AH786" s="316"/>
    </row>
    <row r="787">
      <c r="A787" s="160"/>
      <c r="AG787" s="315"/>
      <c r="AH787" s="316"/>
    </row>
    <row r="788">
      <c r="A788" s="160"/>
      <c r="AG788" s="315"/>
      <c r="AH788" s="316"/>
    </row>
    <row r="789">
      <c r="A789" s="160"/>
      <c r="AG789" s="315"/>
      <c r="AH789" s="316"/>
    </row>
    <row r="790">
      <c r="A790" s="160"/>
      <c r="AG790" s="315"/>
      <c r="AH790" s="316"/>
    </row>
    <row r="791">
      <c r="A791" s="160"/>
      <c r="AG791" s="315"/>
      <c r="AH791" s="316"/>
    </row>
    <row r="792">
      <c r="A792" s="160"/>
      <c r="AG792" s="315"/>
      <c r="AH792" s="316"/>
    </row>
    <row r="793">
      <c r="A793" s="160"/>
      <c r="AG793" s="315"/>
      <c r="AH793" s="316"/>
    </row>
    <row r="794">
      <c r="A794" s="160"/>
      <c r="AG794" s="315"/>
      <c r="AH794" s="316"/>
    </row>
    <row r="795">
      <c r="A795" s="160"/>
      <c r="AG795" s="315"/>
      <c r="AH795" s="316"/>
    </row>
    <row r="796">
      <c r="A796" s="160"/>
      <c r="AG796" s="315"/>
      <c r="AH796" s="316"/>
    </row>
    <row r="797">
      <c r="A797" s="160"/>
      <c r="AG797" s="315"/>
      <c r="AH797" s="316"/>
    </row>
    <row r="798">
      <c r="A798" s="160"/>
      <c r="AG798" s="315"/>
      <c r="AH798" s="316"/>
    </row>
    <row r="799">
      <c r="A799" s="160"/>
      <c r="AG799" s="315"/>
      <c r="AH799" s="316"/>
    </row>
    <row r="800">
      <c r="A800" s="160"/>
      <c r="AG800" s="315"/>
      <c r="AH800" s="316"/>
    </row>
    <row r="801">
      <c r="A801" s="160"/>
      <c r="AG801" s="315"/>
      <c r="AH801" s="316"/>
    </row>
    <row r="802">
      <c r="A802" s="160"/>
      <c r="AG802" s="315"/>
      <c r="AH802" s="316"/>
    </row>
    <row r="803">
      <c r="A803" s="160"/>
      <c r="AG803" s="315"/>
      <c r="AH803" s="316"/>
    </row>
    <row r="804">
      <c r="A804" s="160"/>
      <c r="AG804" s="315"/>
      <c r="AH804" s="316"/>
    </row>
    <row r="805">
      <c r="A805" s="160"/>
      <c r="AG805" s="315"/>
      <c r="AH805" s="316"/>
    </row>
    <row r="806">
      <c r="A806" s="160"/>
      <c r="AG806" s="315"/>
      <c r="AH806" s="316"/>
    </row>
    <row r="807">
      <c r="A807" s="160"/>
      <c r="AG807" s="315"/>
      <c r="AH807" s="316"/>
    </row>
    <row r="808">
      <c r="A808" s="160"/>
      <c r="AG808" s="315"/>
      <c r="AH808" s="316"/>
    </row>
    <row r="809">
      <c r="A809" s="160"/>
      <c r="AG809" s="315"/>
      <c r="AH809" s="316"/>
    </row>
    <row r="810">
      <c r="A810" s="160"/>
      <c r="AG810" s="315"/>
      <c r="AH810" s="316"/>
    </row>
    <row r="811">
      <c r="A811" s="160"/>
      <c r="AG811" s="315"/>
      <c r="AH811" s="316"/>
    </row>
    <row r="812">
      <c r="A812" s="160"/>
      <c r="AG812" s="315"/>
      <c r="AH812" s="316"/>
    </row>
    <row r="813">
      <c r="A813" s="160"/>
      <c r="AG813" s="315"/>
      <c r="AH813" s="316"/>
    </row>
    <row r="814">
      <c r="A814" s="160"/>
      <c r="AG814" s="315"/>
      <c r="AH814" s="316"/>
    </row>
    <row r="815">
      <c r="A815" s="160"/>
      <c r="AG815" s="315"/>
      <c r="AH815" s="316"/>
    </row>
    <row r="816">
      <c r="A816" s="160"/>
      <c r="AG816" s="315"/>
      <c r="AH816" s="316"/>
    </row>
    <row r="817">
      <c r="A817" s="160"/>
      <c r="AG817" s="315"/>
      <c r="AH817" s="316"/>
    </row>
    <row r="818">
      <c r="A818" s="160"/>
      <c r="AG818" s="315"/>
      <c r="AH818" s="316"/>
    </row>
    <row r="819">
      <c r="A819" s="160"/>
      <c r="AG819" s="315"/>
      <c r="AH819" s="316"/>
    </row>
    <row r="820">
      <c r="A820" s="160"/>
      <c r="AG820" s="315"/>
      <c r="AH820" s="316"/>
    </row>
    <row r="821">
      <c r="A821" s="160"/>
      <c r="AG821" s="315"/>
      <c r="AH821" s="316"/>
    </row>
    <row r="822">
      <c r="A822" s="160"/>
      <c r="AG822" s="315"/>
      <c r="AH822" s="316"/>
    </row>
    <row r="823">
      <c r="A823" s="160"/>
      <c r="AG823" s="315"/>
      <c r="AH823" s="316"/>
    </row>
    <row r="824">
      <c r="A824" s="160"/>
      <c r="AG824" s="315"/>
      <c r="AH824" s="316"/>
    </row>
    <row r="825">
      <c r="A825" s="160"/>
      <c r="AG825" s="315"/>
      <c r="AH825" s="316"/>
    </row>
    <row r="826">
      <c r="A826" s="160"/>
      <c r="AG826" s="315"/>
      <c r="AH826" s="316"/>
    </row>
    <row r="827">
      <c r="A827" s="160"/>
      <c r="AG827" s="315"/>
      <c r="AH827" s="316"/>
    </row>
    <row r="828">
      <c r="A828" s="160"/>
      <c r="AG828" s="315"/>
      <c r="AH828" s="316"/>
    </row>
    <row r="829">
      <c r="A829" s="160"/>
      <c r="AG829" s="315"/>
      <c r="AH829" s="316"/>
    </row>
    <row r="830">
      <c r="A830" s="160"/>
      <c r="AG830" s="315"/>
      <c r="AH830" s="316"/>
    </row>
    <row r="831">
      <c r="A831" s="160"/>
      <c r="AG831" s="315"/>
      <c r="AH831" s="316"/>
    </row>
    <row r="832">
      <c r="A832" s="160"/>
      <c r="AG832" s="315"/>
      <c r="AH832" s="316"/>
    </row>
    <row r="833">
      <c r="A833" s="160"/>
      <c r="AG833" s="315"/>
      <c r="AH833" s="316"/>
    </row>
    <row r="834">
      <c r="A834" s="160"/>
      <c r="AG834" s="315"/>
      <c r="AH834" s="316"/>
    </row>
    <row r="835">
      <c r="A835" s="160"/>
      <c r="AG835" s="315"/>
      <c r="AH835" s="316"/>
    </row>
    <row r="836">
      <c r="A836" s="160"/>
      <c r="AG836" s="315"/>
      <c r="AH836" s="316"/>
    </row>
    <row r="837">
      <c r="A837" s="160"/>
      <c r="AG837" s="315"/>
      <c r="AH837" s="316"/>
    </row>
    <row r="838">
      <c r="A838" s="160"/>
      <c r="AG838" s="315"/>
      <c r="AH838" s="316"/>
    </row>
    <row r="839">
      <c r="A839" s="160"/>
      <c r="AG839" s="315"/>
      <c r="AH839" s="316"/>
    </row>
    <row r="840">
      <c r="A840" s="160"/>
      <c r="AG840" s="315"/>
      <c r="AH840" s="316"/>
    </row>
    <row r="841">
      <c r="A841" s="160"/>
      <c r="AG841" s="315"/>
      <c r="AH841" s="316"/>
    </row>
    <row r="842">
      <c r="A842" s="160"/>
      <c r="AG842" s="315"/>
      <c r="AH842" s="316"/>
    </row>
    <row r="843">
      <c r="A843" s="160"/>
      <c r="AG843" s="315"/>
      <c r="AH843" s="316"/>
    </row>
    <row r="844">
      <c r="A844" s="160"/>
      <c r="AG844" s="315"/>
      <c r="AH844" s="316"/>
    </row>
    <row r="845">
      <c r="A845" s="160"/>
      <c r="AG845" s="315"/>
      <c r="AH845" s="316"/>
    </row>
    <row r="846">
      <c r="A846" s="160"/>
      <c r="AG846" s="315"/>
      <c r="AH846" s="316"/>
    </row>
    <row r="847">
      <c r="A847" s="160"/>
      <c r="AG847" s="315"/>
      <c r="AH847" s="316"/>
    </row>
    <row r="848">
      <c r="A848" s="160"/>
      <c r="AG848" s="315"/>
      <c r="AH848" s="316"/>
    </row>
    <row r="849">
      <c r="A849" s="160"/>
      <c r="AG849" s="315"/>
      <c r="AH849" s="316"/>
    </row>
    <row r="850">
      <c r="A850" s="160"/>
      <c r="AG850" s="315"/>
      <c r="AH850" s="316"/>
    </row>
    <row r="851">
      <c r="A851" s="160"/>
      <c r="AG851" s="315"/>
      <c r="AH851" s="316"/>
    </row>
    <row r="852">
      <c r="A852" s="160"/>
      <c r="AG852" s="315"/>
      <c r="AH852" s="316"/>
    </row>
    <row r="853">
      <c r="A853" s="160"/>
      <c r="AG853" s="315"/>
      <c r="AH853" s="316"/>
    </row>
    <row r="854">
      <c r="A854" s="160"/>
      <c r="AG854" s="315"/>
      <c r="AH854" s="316"/>
    </row>
    <row r="855">
      <c r="A855" s="160"/>
      <c r="AG855" s="315"/>
      <c r="AH855" s="316"/>
    </row>
    <row r="856">
      <c r="A856" s="160"/>
      <c r="AG856" s="315"/>
      <c r="AH856" s="316"/>
    </row>
    <row r="857">
      <c r="A857" s="160"/>
      <c r="AG857" s="315"/>
      <c r="AH857" s="316"/>
    </row>
    <row r="858">
      <c r="A858" s="160"/>
      <c r="AG858" s="315"/>
      <c r="AH858" s="316"/>
    </row>
    <row r="859">
      <c r="A859" s="160"/>
      <c r="AG859" s="315"/>
      <c r="AH859" s="316"/>
    </row>
    <row r="860">
      <c r="A860" s="160"/>
      <c r="AG860" s="315"/>
      <c r="AH860" s="316"/>
    </row>
    <row r="861">
      <c r="A861" s="160"/>
      <c r="AG861" s="315"/>
      <c r="AH861" s="316"/>
    </row>
    <row r="862">
      <c r="A862" s="160"/>
      <c r="AG862" s="315"/>
      <c r="AH862" s="316"/>
    </row>
    <row r="863">
      <c r="A863" s="160"/>
      <c r="AG863" s="315"/>
      <c r="AH863" s="316"/>
    </row>
    <row r="864">
      <c r="A864" s="160"/>
      <c r="AG864" s="315"/>
      <c r="AH864" s="316"/>
    </row>
    <row r="865">
      <c r="A865" s="160"/>
      <c r="AG865" s="315"/>
      <c r="AH865" s="316"/>
    </row>
    <row r="866">
      <c r="A866" s="160"/>
      <c r="AG866" s="315"/>
      <c r="AH866" s="316"/>
    </row>
    <row r="867">
      <c r="A867" s="160"/>
      <c r="AG867" s="315"/>
      <c r="AH867" s="316"/>
    </row>
    <row r="868">
      <c r="A868" s="160"/>
      <c r="AG868" s="315"/>
      <c r="AH868" s="316"/>
    </row>
    <row r="869">
      <c r="A869" s="160"/>
      <c r="AG869" s="315"/>
      <c r="AH869" s="316"/>
    </row>
    <row r="870">
      <c r="A870" s="160"/>
      <c r="AG870" s="315"/>
      <c r="AH870" s="316"/>
    </row>
    <row r="871">
      <c r="A871" s="160"/>
      <c r="AG871" s="315"/>
      <c r="AH871" s="316"/>
    </row>
    <row r="872">
      <c r="A872" s="160"/>
      <c r="AG872" s="315"/>
      <c r="AH872" s="316"/>
    </row>
    <row r="873">
      <c r="A873" s="160"/>
      <c r="AG873" s="315"/>
      <c r="AH873" s="316"/>
    </row>
    <row r="874">
      <c r="A874" s="160"/>
      <c r="AG874" s="315"/>
      <c r="AH874" s="316"/>
    </row>
    <row r="875">
      <c r="A875" s="160"/>
      <c r="AG875" s="315"/>
      <c r="AH875" s="316"/>
    </row>
    <row r="876">
      <c r="A876" s="160"/>
      <c r="AG876" s="315"/>
      <c r="AH876" s="316"/>
    </row>
    <row r="877">
      <c r="A877" s="160"/>
      <c r="AG877" s="315"/>
      <c r="AH877" s="316"/>
    </row>
    <row r="878">
      <c r="A878" s="160"/>
      <c r="AG878" s="315"/>
      <c r="AH878" s="316"/>
    </row>
    <row r="879">
      <c r="A879" s="160"/>
      <c r="AG879" s="315"/>
      <c r="AH879" s="316"/>
    </row>
    <row r="880">
      <c r="A880" s="160"/>
      <c r="AG880" s="315"/>
      <c r="AH880" s="316"/>
    </row>
    <row r="881">
      <c r="A881" s="160"/>
      <c r="AG881" s="315"/>
      <c r="AH881" s="316"/>
    </row>
    <row r="882">
      <c r="A882" s="160"/>
      <c r="AG882" s="315"/>
      <c r="AH882" s="316"/>
    </row>
    <row r="883">
      <c r="A883" s="160"/>
      <c r="AG883" s="315"/>
      <c r="AH883" s="316"/>
    </row>
    <row r="884">
      <c r="A884" s="160"/>
      <c r="AG884" s="315"/>
      <c r="AH884" s="316"/>
    </row>
    <row r="885">
      <c r="A885" s="160"/>
      <c r="AG885" s="315"/>
      <c r="AH885" s="316"/>
    </row>
    <row r="886">
      <c r="A886" s="160"/>
      <c r="AG886" s="315"/>
      <c r="AH886" s="316"/>
    </row>
    <row r="887">
      <c r="A887" s="160"/>
      <c r="AG887" s="315"/>
      <c r="AH887" s="316"/>
    </row>
    <row r="888">
      <c r="A888" s="160"/>
      <c r="AG888" s="315"/>
      <c r="AH888" s="316"/>
    </row>
    <row r="889">
      <c r="A889" s="160"/>
      <c r="AG889" s="315"/>
      <c r="AH889" s="316"/>
    </row>
    <row r="890">
      <c r="A890" s="160"/>
      <c r="AG890" s="315"/>
      <c r="AH890" s="316"/>
    </row>
    <row r="891">
      <c r="A891" s="160"/>
      <c r="AG891" s="315"/>
      <c r="AH891" s="316"/>
    </row>
    <row r="892">
      <c r="A892" s="160"/>
      <c r="AG892" s="315"/>
      <c r="AH892" s="316"/>
    </row>
    <row r="893">
      <c r="A893" s="160"/>
      <c r="AG893" s="315"/>
      <c r="AH893" s="316"/>
    </row>
    <row r="894">
      <c r="A894" s="160"/>
      <c r="AG894" s="315"/>
      <c r="AH894" s="316"/>
    </row>
    <row r="895">
      <c r="A895" s="160"/>
      <c r="AG895" s="315"/>
      <c r="AH895" s="316"/>
    </row>
    <row r="896">
      <c r="A896" s="160"/>
      <c r="AG896" s="315"/>
      <c r="AH896" s="316"/>
    </row>
    <row r="897">
      <c r="A897" s="160"/>
      <c r="AG897" s="315"/>
      <c r="AH897" s="316"/>
    </row>
    <row r="898">
      <c r="A898" s="160"/>
      <c r="AG898" s="315"/>
      <c r="AH898" s="316"/>
    </row>
    <row r="899">
      <c r="A899" s="160"/>
      <c r="AG899" s="315"/>
      <c r="AH899" s="316"/>
    </row>
    <row r="900">
      <c r="A900" s="160"/>
      <c r="AG900" s="315"/>
      <c r="AH900" s="316"/>
    </row>
    <row r="901">
      <c r="A901" s="160"/>
      <c r="AG901" s="315"/>
      <c r="AH901" s="316"/>
    </row>
    <row r="902">
      <c r="A902" s="160"/>
      <c r="AG902" s="315"/>
      <c r="AH902" s="316"/>
    </row>
    <row r="903">
      <c r="A903" s="160"/>
      <c r="AG903" s="315"/>
      <c r="AH903" s="316"/>
    </row>
    <row r="904">
      <c r="A904" s="160"/>
      <c r="AG904" s="315"/>
      <c r="AH904" s="316"/>
    </row>
    <row r="905">
      <c r="A905" s="160"/>
      <c r="AG905" s="315"/>
      <c r="AH905" s="316"/>
    </row>
    <row r="906">
      <c r="A906" s="160"/>
      <c r="AG906" s="315"/>
      <c r="AH906" s="316"/>
    </row>
    <row r="907">
      <c r="A907" s="160"/>
      <c r="AG907" s="315"/>
      <c r="AH907" s="316"/>
    </row>
    <row r="908">
      <c r="A908" s="160"/>
      <c r="AG908" s="315"/>
      <c r="AH908" s="316"/>
    </row>
    <row r="909">
      <c r="A909" s="160"/>
      <c r="AG909" s="315"/>
      <c r="AH909" s="316"/>
    </row>
    <row r="910">
      <c r="A910" s="160"/>
      <c r="AG910" s="315"/>
      <c r="AH910" s="316"/>
    </row>
    <row r="911">
      <c r="A911" s="160"/>
      <c r="AG911" s="315"/>
      <c r="AH911" s="316"/>
    </row>
    <row r="912">
      <c r="A912" s="160"/>
      <c r="AG912" s="315"/>
      <c r="AH912" s="316"/>
    </row>
    <row r="913">
      <c r="A913" s="160"/>
      <c r="AG913" s="315"/>
      <c r="AH913" s="316"/>
    </row>
    <row r="914">
      <c r="A914" s="160"/>
      <c r="AG914" s="315"/>
      <c r="AH914" s="316"/>
    </row>
    <row r="915">
      <c r="A915" s="160"/>
      <c r="AG915" s="315"/>
      <c r="AH915" s="316"/>
    </row>
    <row r="916">
      <c r="A916" s="160"/>
      <c r="AG916" s="315"/>
      <c r="AH916" s="316"/>
    </row>
    <row r="917">
      <c r="A917" s="160"/>
      <c r="AG917" s="315"/>
      <c r="AH917" s="316"/>
    </row>
    <row r="918">
      <c r="A918" s="160"/>
      <c r="AG918" s="315"/>
      <c r="AH918" s="316"/>
    </row>
    <row r="919">
      <c r="A919" s="160"/>
      <c r="AG919" s="315"/>
      <c r="AH919" s="316"/>
    </row>
    <row r="920">
      <c r="A920" s="160"/>
      <c r="AG920" s="315"/>
      <c r="AH920" s="316"/>
    </row>
    <row r="921">
      <c r="A921" s="160"/>
      <c r="AG921" s="315"/>
      <c r="AH921" s="316"/>
    </row>
    <row r="922">
      <c r="A922" s="160"/>
      <c r="AG922" s="315"/>
      <c r="AH922" s="316"/>
    </row>
    <row r="923">
      <c r="A923" s="160"/>
      <c r="AG923" s="315"/>
      <c r="AH923" s="316"/>
    </row>
    <row r="924">
      <c r="A924" s="160"/>
      <c r="AG924" s="315"/>
      <c r="AH924" s="316"/>
    </row>
    <row r="925">
      <c r="A925" s="160"/>
      <c r="AG925" s="315"/>
      <c r="AH925" s="316"/>
    </row>
    <row r="926">
      <c r="A926" s="160"/>
      <c r="AG926" s="315"/>
      <c r="AH926" s="316"/>
    </row>
    <row r="927">
      <c r="A927" s="160"/>
      <c r="AG927" s="315"/>
      <c r="AH927" s="316"/>
    </row>
    <row r="928">
      <c r="A928" s="160"/>
      <c r="AG928" s="315"/>
      <c r="AH928" s="316"/>
    </row>
    <row r="929">
      <c r="A929" s="160"/>
      <c r="AG929" s="315"/>
      <c r="AH929" s="316"/>
    </row>
    <row r="930">
      <c r="A930" s="160"/>
      <c r="AG930" s="315"/>
      <c r="AH930" s="316"/>
    </row>
    <row r="931">
      <c r="A931" s="160"/>
      <c r="AG931" s="315"/>
      <c r="AH931" s="316"/>
    </row>
    <row r="932">
      <c r="A932" s="160"/>
      <c r="AG932" s="315"/>
      <c r="AH932" s="316"/>
    </row>
    <row r="933">
      <c r="A933" s="160"/>
      <c r="AG933" s="315"/>
      <c r="AH933" s="316"/>
    </row>
    <row r="934">
      <c r="A934" s="160"/>
      <c r="AG934" s="315"/>
      <c r="AH934" s="316"/>
    </row>
    <row r="935">
      <c r="A935" s="160"/>
      <c r="AG935" s="315"/>
      <c r="AH935" s="316"/>
    </row>
    <row r="936">
      <c r="A936" s="160"/>
      <c r="AG936" s="315"/>
      <c r="AH936" s="316"/>
    </row>
    <row r="937">
      <c r="A937" s="160"/>
      <c r="AG937" s="315"/>
      <c r="AH937" s="316"/>
    </row>
    <row r="938">
      <c r="A938" s="160"/>
      <c r="AG938" s="315"/>
      <c r="AH938" s="316"/>
    </row>
    <row r="939">
      <c r="A939" s="160"/>
      <c r="AG939" s="315"/>
      <c r="AH939" s="316"/>
    </row>
    <row r="940">
      <c r="A940" s="160"/>
      <c r="AG940" s="315"/>
      <c r="AH940" s="316"/>
    </row>
    <row r="941">
      <c r="A941" s="160"/>
      <c r="AG941" s="315"/>
      <c r="AH941" s="316"/>
    </row>
    <row r="942">
      <c r="A942" s="160"/>
      <c r="AG942" s="315"/>
      <c r="AH942" s="316"/>
    </row>
    <row r="943">
      <c r="A943" s="160"/>
      <c r="AG943" s="315"/>
      <c r="AH943" s="316"/>
    </row>
    <row r="944">
      <c r="A944" s="160"/>
      <c r="AG944" s="315"/>
      <c r="AH944" s="316"/>
    </row>
    <row r="945">
      <c r="A945" s="160"/>
      <c r="AG945" s="315"/>
      <c r="AH945" s="316"/>
    </row>
    <row r="946">
      <c r="A946" s="160"/>
      <c r="AG946" s="315"/>
      <c r="AH946" s="316"/>
    </row>
    <row r="947">
      <c r="A947" s="160"/>
      <c r="AG947" s="315"/>
      <c r="AH947" s="316"/>
    </row>
    <row r="948">
      <c r="A948" s="160"/>
      <c r="AG948" s="315"/>
      <c r="AH948" s="316"/>
    </row>
    <row r="949">
      <c r="A949" s="160"/>
      <c r="AG949" s="315"/>
      <c r="AH949" s="316"/>
    </row>
    <row r="950">
      <c r="A950" s="160"/>
      <c r="AG950" s="315"/>
      <c r="AH950" s="316"/>
    </row>
    <row r="951">
      <c r="A951" s="160"/>
      <c r="AG951" s="315"/>
      <c r="AH951" s="316"/>
    </row>
    <row r="952">
      <c r="A952" s="160"/>
      <c r="AG952" s="315"/>
      <c r="AH952" s="316"/>
    </row>
    <row r="953">
      <c r="A953" s="160"/>
      <c r="AG953" s="315"/>
      <c r="AH953" s="316"/>
    </row>
    <row r="954">
      <c r="A954" s="160"/>
      <c r="AG954" s="315"/>
      <c r="AH954" s="316"/>
    </row>
    <row r="955">
      <c r="A955" s="160"/>
      <c r="AG955" s="315"/>
      <c r="AH955" s="316"/>
    </row>
    <row r="956">
      <c r="A956" s="160"/>
      <c r="AG956" s="315"/>
      <c r="AH956" s="316"/>
    </row>
    <row r="957">
      <c r="A957" s="160"/>
      <c r="AG957" s="315"/>
      <c r="AH957" s="316"/>
    </row>
    <row r="958">
      <c r="A958" s="160"/>
      <c r="AG958" s="315"/>
      <c r="AH958" s="316"/>
    </row>
    <row r="959">
      <c r="A959" s="160"/>
      <c r="AG959" s="315"/>
      <c r="AH959" s="316"/>
    </row>
    <row r="960">
      <c r="A960" s="160"/>
      <c r="AG960" s="315"/>
      <c r="AH960" s="316"/>
    </row>
    <row r="961">
      <c r="A961" s="160"/>
      <c r="AG961" s="315"/>
      <c r="AH961" s="316"/>
    </row>
    <row r="962">
      <c r="A962" s="160"/>
      <c r="AG962" s="315"/>
      <c r="AH962" s="316"/>
    </row>
    <row r="963">
      <c r="A963" s="160"/>
      <c r="AG963" s="315"/>
      <c r="AH963" s="316"/>
    </row>
    <row r="964">
      <c r="A964" s="160"/>
      <c r="AG964" s="315"/>
      <c r="AH964" s="316"/>
    </row>
    <row r="965">
      <c r="A965" s="160"/>
      <c r="AG965" s="315"/>
      <c r="AH965" s="316"/>
    </row>
    <row r="966">
      <c r="A966" s="160"/>
      <c r="AG966" s="315"/>
      <c r="AH966" s="316"/>
    </row>
    <row r="967">
      <c r="A967" s="160"/>
      <c r="AG967" s="315"/>
      <c r="AH967" s="316"/>
    </row>
    <row r="968">
      <c r="A968" s="160"/>
      <c r="AG968" s="315"/>
      <c r="AH968" s="316"/>
    </row>
    <row r="969">
      <c r="A969" s="160"/>
      <c r="AG969" s="315"/>
      <c r="AH969" s="316"/>
    </row>
    <row r="970">
      <c r="A970" s="160"/>
      <c r="AG970" s="315"/>
      <c r="AH970" s="316"/>
    </row>
    <row r="971">
      <c r="A971" s="160"/>
      <c r="AG971" s="315"/>
      <c r="AH971" s="316"/>
    </row>
    <row r="972">
      <c r="A972" s="160"/>
      <c r="AG972" s="315"/>
      <c r="AH972" s="316"/>
    </row>
    <row r="973">
      <c r="A973" s="160"/>
      <c r="AG973" s="315"/>
      <c r="AH973" s="316"/>
    </row>
    <row r="974">
      <c r="A974" s="160"/>
      <c r="AG974" s="315"/>
      <c r="AH974" s="316"/>
    </row>
    <row r="975">
      <c r="A975" s="160"/>
      <c r="AG975" s="315"/>
      <c r="AH975" s="316"/>
    </row>
    <row r="976">
      <c r="A976" s="160"/>
      <c r="AG976" s="315"/>
      <c r="AH976" s="316"/>
    </row>
    <row r="977">
      <c r="A977" s="160"/>
      <c r="AG977" s="315"/>
      <c r="AH977" s="316"/>
    </row>
    <row r="978">
      <c r="A978" s="160"/>
      <c r="AG978" s="315"/>
      <c r="AH978" s="316"/>
    </row>
    <row r="979">
      <c r="A979" s="160"/>
      <c r="AG979" s="315"/>
      <c r="AH979" s="316"/>
    </row>
    <row r="980">
      <c r="A980" s="160"/>
      <c r="AG980" s="315"/>
      <c r="AH980" s="316"/>
    </row>
    <row r="981">
      <c r="A981" s="160"/>
      <c r="AG981" s="315"/>
      <c r="AH981" s="316"/>
    </row>
    <row r="982">
      <c r="A982" s="160"/>
      <c r="AG982" s="315"/>
      <c r="AH982" s="316"/>
    </row>
    <row r="983">
      <c r="A983" s="160"/>
      <c r="AG983" s="315"/>
      <c r="AH983" s="316"/>
    </row>
    <row r="984">
      <c r="A984" s="160"/>
      <c r="AG984" s="315"/>
      <c r="AH984" s="316"/>
    </row>
    <row r="985">
      <c r="A985" s="160"/>
      <c r="AG985" s="315"/>
      <c r="AH985" s="316"/>
    </row>
    <row r="986">
      <c r="A986" s="160"/>
      <c r="AG986" s="315"/>
      <c r="AH986" s="316"/>
    </row>
    <row r="987">
      <c r="A987" s="160"/>
      <c r="AG987" s="315"/>
      <c r="AH987" s="316"/>
    </row>
    <row r="988">
      <c r="A988" s="160"/>
      <c r="AG988" s="315"/>
      <c r="AH988" s="316"/>
    </row>
    <row r="989">
      <c r="A989" s="160"/>
      <c r="AG989" s="315"/>
      <c r="AH989" s="316"/>
    </row>
    <row r="990">
      <c r="A990" s="160"/>
      <c r="AG990" s="315"/>
      <c r="AH990" s="316"/>
    </row>
    <row r="991">
      <c r="A991" s="160"/>
      <c r="AG991" s="315"/>
      <c r="AH991" s="316"/>
    </row>
    <row r="992">
      <c r="A992" s="160"/>
      <c r="AG992" s="315"/>
      <c r="AH992" s="316"/>
    </row>
    <row r="993">
      <c r="A993" s="160"/>
      <c r="AG993" s="315"/>
      <c r="AH993" s="316"/>
    </row>
    <row r="994">
      <c r="A994" s="160"/>
      <c r="AG994" s="315"/>
      <c r="AH994" s="316"/>
    </row>
    <row r="995">
      <c r="A995" s="160"/>
      <c r="AG995" s="315"/>
      <c r="AH995" s="316"/>
    </row>
    <row r="996">
      <c r="A996" s="160"/>
      <c r="AG996" s="315"/>
      <c r="AH996" s="316"/>
    </row>
    <row r="997">
      <c r="A997" s="160"/>
      <c r="AG997" s="315"/>
      <c r="AH997" s="316"/>
    </row>
    <row r="998">
      <c r="A998" s="160"/>
      <c r="AG998" s="315"/>
      <c r="AH998" s="316"/>
    </row>
    <row r="999">
      <c r="A999" s="160"/>
      <c r="AG999" s="315"/>
      <c r="AH999" s="316"/>
    </row>
    <row r="1000">
      <c r="A1000" s="160"/>
      <c r="AG1000" s="315"/>
      <c r="AH1000" s="316"/>
    </row>
    <row r="1001">
      <c r="A1001" s="160"/>
      <c r="AG1001" s="315"/>
      <c r="AH1001" s="316"/>
    </row>
    <row r="1002">
      <c r="A1002" s="160"/>
      <c r="AG1002" s="315"/>
      <c r="AH1002" s="316"/>
    </row>
    <row r="1003">
      <c r="A1003" s="160"/>
      <c r="AG1003" s="315"/>
      <c r="AH1003" s="316"/>
    </row>
    <row r="1004">
      <c r="A1004" s="160"/>
      <c r="AG1004" s="315"/>
      <c r="AH1004" s="316"/>
    </row>
    <row r="1005">
      <c r="A1005" s="160"/>
      <c r="AG1005" s="315"/>
      <c r="AH1005" s="316"/>
    </row>
    <row r="1006">
      <c r="A1006" s="160"/>
      <c r="AG1006" s="315"/>
      <c r="AH1006" s="316"/>
    </row>
    <row r="1007">
      <c r="A1007" s="160"/>
      <c r="AG1007" s="315"/>
      <c r="AH1007" s="316"/>
    </row>
    <row r="1008">
      <c r="A1008" s="160"/>
      <c r="AG1008" s="315"/>
      <c r="AH1008" s="316"/>
    </row>
    <row r="1009">
      <c r="A1009" s="160"/>
      <c r="AG1009" s="315"/>
      <c r="AH1009" s="316"/>
    </row>
    <row r="1010">
      <c r="A1010" s="160"/>
      <c r="AG1010" s="315"/>
      <c r="AH1010" s="316"/>
    </row>
    <row r="1011">
      <c r="A1011" s="160"/>
      <c r="AG1011" s="315"/>
      <c r="AH1011" s="316"/>
    </row>
    <row r="1012">
      <c r="A1012" s="160"/>
      <c r="AG1012" s="315"/>
      <c r="AH1012" s="316"/>
    </row>
    <row r="1013">
      <c r="A1013" s="160"/>
      <c r="AG1013" s="315"/>
      <c r="AH1013" s="316"/>
    </row>
    <row r="1014">
      <c r="A1014" s="160"/>
      <c r="AG1014" s="315"/>
      <c r="AH1014" s="316"/>
    </row>
    <row r="1015">
      <c r="A1015" s="160"/>
      <c r="AG1015" s="315"/>
      <c r="AH1015" s="316"/>
    </row>
    <row r="1016">
      <c r="A1016" s="160"/>
      <c r="AG1016" s="315"/>
      <c r="AH1016" s="316"/>
    </row>
    <row r="1017">
      <c r="A1017" s="160"/>
      <c r="AG1017" s="315"/>
      <c r="AH1017" s="316"/>
    </row>
    <row r="1018">
      <c r="A1018" s="160"/>
      <c r="AG1018" s="315"/>
      <c r="AH1018" s="316"/>
    </row>
    <row r="1019">
      <c r="A1019" s="160"/>
      <c r="AG1019" s="315"/>
      <c r="AH1019" s="316"/>
    </row>
    <row r="1020">
      <c r="A1020" s="160"/>
      <c r="AG1020" s="315"/>
      <c r="AH1020" s="316"/>
    </row>
    <row r="1021">
      <c r="A1021" s="160"/>
      <c r="AG1021" s="315"/>
      <c r="AH1021" s="316"/>
    </row>
    <row r="1022">
      <c r="A1022" s="160"/>
      <c r="AG1022" s="315"/>
      <c r="AH1022" s="316"/>
    </row>
    <row r="1023">
      <c r="A1023" s="160"/>
      <c r="AG1023" s="315"/>
      <c r="AH1023" s="316"/>
    </row>
    <row r="1024">
      <c r="A1024" s="160"/>
      <c r="AG1024" s="315"/>
      <c r="AH1024" s="316"/>
    </row>
    <row r="1025">
      <c r="A1025" s="160"/>
      <c r="AG1025" s="315"/>
      <c r="AH1025" s="316"/>
    </row>
    <row r="1026">
      <c r="A1026" s="160"/>
      <c r="AG1026" s="315"/>
      <c r="AH1026" s="316"/>
    </row>
    <row r="1027">
      <c r="A1027" s="160"/>
      <c r="AG1027" s="315"/>
      <c r="AH1027" s="316"/>
    </row>
    <row r="1028">
      <c r="A1028" s="160"/>
      <c r="AG1028" s="315"/>
      <c r="AH1028" s="316"/>
    </row>
    <row r="1029">
      <c r="A1029" s="160"/>
      <c r="AG1029" s="315"/>
      <c r="AH1029" s="316"/>
    </row>
    <row r="1030">
      <c r="A1030" s="160"/>
      <c r="AG1030" s="315"/>
      <c r="AH1030" s="316"/>
    </row>
    <row r="1031">
      <c r="A1031" s="160"/>
      <c r="AG1031" s="315"/>
      <c r="AH1031" s="316"/>
    </row>
    <row r="1032">
      <c r="A1032" s="160"/>
      <c r="AG1032" s="315"/>
      <c r="AH1032" s="316"/>
    </row>
    <row r="1033">
      <c r="A1033" s="160"/>
      <c r="AG1033" s="315"/>
      <c r="AH1033" s="316"/>
    </row>
    <row r="1034">
      <c r="A1034" s="160"/>
      <c r="AG1034" s="315"/>
      <c r="AH1034" s="316"/>
    </row>
    <row r="1035">
      <c r="A1035" s="160"/>
      <c r="AG1035" s="315"/>
      <c r="AH1035" s="316"/>
    </row>
    <row r="1036">
      <c r="A1036" s="160"/>
      <c r="AG1036" s="315"/>
      <c r="AH1036" s="316"/>
    </row>
    <row r="1037">
      <c r="A1037" s="160"/>
      <c r="AG1037" s="315"/>
      <c r="AH1037" s="316"/>
    </row>
    <row r="1038">
      <c r="A1038" s="160"/>
      <c r="AG1038" s="315"/>
      <c r="AH1038" s="316"/>
    </row>
    <row r="1039">
      <c r="A1039" s="160"/>
      <c r="AG1039" s="315"/>
      <c r="AH1039" s="316"/>
    </row>
    <row r="1040">
      <c r="A1040" s="160"/>
      <c r="AG1040" s="315"/>
      <c r="AH1040" s="316"/>
    </row>
    <row r="1041">
      <c r="A1041" s="160"/>
      <c r="AG1041" s="315"/>
      <c r="AH1041" s="316"/>
    </row>
    <row r="1042">
      <c r="A1042" s="160"/>
      <c r="AG1042" s="315"/>
      <c r="AH1042" s="316"/>
    </row>
    <row r="1043">
      <c r="A1043" s="160"/>
      <c r="AG1043" s="315"/>
      <c r="AH1043" s="316"/>
    </row>
    <row r="1044">
      <c r="A1044" s="160"/>
      <c r="AG1044" s="315"/>
      <c r="AH1044" s="316"/>
    </row>
    <row r="1045">
      <c r="A1045" s="160"/>
      <c r="AG1045" s="315"/>
      <c r="AH1045" s="316"/>
    </row>
    <row r="1046">
      <c r="A1046" s="160"/>
      <c r="AG1046" s="315"/>
      <c r="AH1046" s="316"/>
    </row>
    <row r="1047">
      <c r="A1047" s="160"/>
      <c r="AG1047" s="315"/>
      <c r="AH1047" s="316"/>
    </row>
    <row r="1048">
      <c r="A1048" s="160"/>
      <c r="AG1048" s="315"/>
      <c r="AH1048" s="316"/>
    </row>
    <row r="1049">
      <c r="A1049" s="160"/>
      <c r="AG1049" s="315"/>
      <c r="AH1049" s="316"/>
    </row>
    <row r="1050">
      <c r="A1050" s="160"/>
      <c r="AG1050" s="315"/>
      <c r="AH1050" s="316"/>
    </row>
    <row r="1051">
      <c r="A1051" s="160"/>
      <c r="AG1051" s="315"/>
      <c r="AH1051" s="316"/>
    </row>
    <row r="1052">
      <c r="A1052" s="160"/>
      <c r="AG1052" s="315"/>
      <c r="AH1052" s="316"/>
    </row>
    <row r="1053">
      <c r="A1053" s="160"/>
      <c r="AG1053" s="315"/>
      <c r="AH1053" s="316"/>
    </row>
    <row r="1054">
      <c r="A1054" s="160"/>
      <c r="AG1054" s="315"/>
      <c r="AH1054" s="316"/>
    </row>
    <row r="1055">
      <c r="A1055" s="160"/>
      <c r="AG1055" s="315"/>
      <c r="AH1055" s="316"/>
    </row>
    <row r="1056">
      <c r="A1056" s="160"/>
      <c r="AG1056" s="315"/>
      <c r="AH1056" s="316"/>
    </row>
    <row r="1057">
      <c r="A1057" s="160"/>
      <c r="AG1057" s="315"/>
      <c r="AH1057" s="316"/>
    </row>
    <row r="1058">
      <c r="A1058" s="160"/>
      <c r="AG1058" s="315"/>
      <c r="AH1058" s="316"/>
    </row>
    <row r="1059">
      <c r="A1059" s="160"/>
      <c r="AG1059" s="315"/>
      <c r="AH1059" s="316"/>
    </row>
    <row r="1060">
      <c r="A1060" s="160"/>
      <c r="AG1060" s="315"/>
      <c r="AH1060" s="316"/>
    </row>
    <row r="1061">
      <c r="A1061" s="160"/>
      <c r="AG1061" s="315"/>
      <c r="AH1061" s="316"/>
    </row>
    <row r="1062">
      <c r="A1062" s="160"/>
      <c r="AG1062" s="315"/>
      <c r="AH1062" s="316"/>
    </row>
    <row r="1063">
      <c r="A1063" s="160"/>
      <c r="AG1063" s="315"/>
      <c r="AH1063" s="316"/>
    </row>
    <row r="1064">
      <c r="A1064" s="160"/>
      <c r="AG1064" s="315"/>
      <c r="AH1064" s="316"/>
    </row>
    <row r="1065">
      <c r="A1065" s="160"/>
      <c r="AG1065" s="315"/>
      <c r="AH1065" s="316"/>
    </row>
    <row r="1066">
      <c r="A1066" s="160"/>
      <c r="AG1066" s="315"/>
      <c r="AH1066" s="316"/>
    </row>
    <row r="1067">
      <c r="A1067" s="160"/>
      <c r="AG1067" s="315"/>
      <c r="AH1067" s="316"/>
    </row>
    <row r="1068">
      <c r="A1068" s="160"/>
      <c r="AG1068" s="315"/>
      <c r="AH1068" s="316"/>
    </row>
    <row r="1069">
      <c r="A1069" s="160"/>
      <c r="AG1069" s="315"/>
      <c r="AH1069" s="316"/>
    </row>
    <row r="1070">
      <c r="A1070" s="160"/>
      <c r="AG1070" s="315"/>
      <c r="AH1070" s="316"/>
    </row>
    <row r="1071">
      <c r="A1071" s="160"/>
      <c r="AG1071" s="315"/>
      <c r="AH1071" s="316"/>
    </row>
    <row r="1072">
      <c r="A1072" s="160"/>
      <c r="AG1072" s="315"/>
      <c r="AH1072" s="316"/>
    </row>
    <row r="1073">
      <c r="A1073" s="160"/>
      <c r="AG1073" s="315"/>
      <c r="AH1073" s="316"/>
    </row>
    <row r="1074">
      <c r="A1074" s="160"/>
      <c r="AG1074" s="315"/>
      <c r="AH1074" s="316"/>
    </row>
    <row r="1075">
      <c r="A1075" s="160"/>
      <c r="AG1075" s="315"/>
      <c r="AH1075" s="316"/>
    </row>
    <row r="1076">
      <c r="A1076" s="160"/>
      <c r="AG1076" s="315"/>
      <c r="AH1076" s="316"/>
    </row>
    <row r="1077">
      <c r="A1077" s="160"/>
      <c r="AG1077" s="315"/>
      <c r="AH1077" s="316"/>
    </row>
    <row r="1078">
      <c r="A1078" s="160"/>
      <c r="AG1078" s="315"/>
      <c r="AH1078" s="316"/>
    </row>
    <row r="1079">
      <c r="A1079" s="160"/>
      <c r="AG1079" s="315"/>
      <c r="AH1079" s="316"/>
    </row>
    <row r="1080">
      <c r="A1080" s="160"/>
      <c r="AG1080" s="315"/>
      <c r="AH1080" s="316"/>
    </row>
    <row r="1081">
      <c r="A1081" s="160"/>
      <c r="AG1081" s="315"/>
      <c r="AH1081" s="316"/>
    </row>
    <row r="1082">
      <c r="A1082" s="160"/>
      <c r="AG1082" s="315"/>
      <c r="AH1082" s="316"/>
    </row>
    <row r="1083">
      <c r="A1083" s="160"/>
      <c r="AG1083" s="315"/>
      <c r="AH1083" s="316"/>
    </row>
    <row r="1084">
      <c r="A1084" s="160"/>
      <c r="AG1084" s="315"/>
      <c r="AH1084" s="316"/>
    </row>
    <row r="1085">
      <c r="A1085" s="160"/>
      <c r="AG1085" s="315"/>
      <c r="AH1085" s="316"/>
    </row>
    <row r="1086">
      <c r="A1086" s="160"/>
      <c r="AG1086" s="315"/>
      <c r="AH1086" s="316"/>
    </row>
    <row r="1087">
      <c r="A1087" s="160"/>
      <c r="AG1087" s="315"/>
      <c r="AH1087" s="316"/>
    </row>
    <row r="1088">
      <c r="A1088" s="160"/>
      <c r="AG1088" s="315"/>
      <c r="AH1088" s="316"/>
    </row>
    <row r="1089">
      <c r="A1089" s="160"/>
      <c r="AG1089" s="315"/>
      <c r="AH1089" s="316"/>
    </row>
    <row r="1090">
      <c r="A1090" s="160"/>
      <c r="AG1090" s="315"/>
      <c r="AH1090" s="316"/>
    </row>
    <row r="1091">
      <c r="A1091" s="160"/>
      <c r="AG1091" s="315"/>
      <c r="AH1091" s="316"/>
    </row>
    <row r="1092">
      <c r="A1092" s="160"/>
      <c r="AG1092" s="315"/>
      <c r="AH1092" s="316"/>
    </row>
    <row r="1093">
      <c r="A1093" s="160"/>
      <c r="AG1093" s="315"/>
      <c r="AH1093" s="316"/>
    </row>
    <row r="1094">
      <c r="A1094" s="160"/>
      <c r="AG1094" s="315"/>
      <c r="AH1094" s="316"/>
    </row>
    <row r="1095">
      <c r="A1095" s="160"/>
      <c r="AG1095" s="315"/>
      <c r="AH1095" s="316"/>
    </row>
    <row r="1096">
      <c r="A1096" s="160"/>
      <c r="AG1096" s="315"/>
      <c r="AH1096" s="316"/>
    </row>
    <row r="1097">
      <c r="A1097" s="160"/>
      <c r="AG1097" s="315"/>
      <c r="AH1097" s="316"/>
    </row>
    <row r="1098">
      <c r="A1098" s="160"/>
      <c r="AG1098" s="315"/>
      <c r="AH1098" s="316"/>
    </row>
    <row r="1099">
      <c r="A1099" s="160"/>
      <c r="AG1099" s="315"/>
      <c r="AH1099" s="316"/>
    </row>
    <row r="1100">
      <c r="A1100" s="160"/>
      <c r="AG1100" s="315"/>
      <c r="AH1100" s="316"/>
    </row>
    <row r="1101">
      <c r="A1101" s="160"/>
      <c r="AG1101" s="315"/>
      <c r="AH1101" s="316"/>
    </row>
    <row r="1102">
      <c r="A1102" s="160"/>
      <c r="AG1102" s="315"/>
      <c r="AH1102" s="316"/>
    </row>
    <row r="1103">
      <c r="A1103" s="160"/>
      <c r="AG1103" s="315"/>
      <c r="AH1103" s="316"/>
    </row>
    <row r="1104">
      <c r="A1104" s="160"/>
      <c r="AG1104" s="315"/>
      <c r="AH1104" s="316"/>
    </row>
    <row r="1105">
      <c r="A1105" s="160"/>
      <c r="AG1105" s="315"/>
      <c r="AH1105" s="316"/>
    </row>
    <row r="1106">
      <c r="A1106" s="160"/>
      <c r="AG1106" s="315"/>
      <c r="AH1106" s="316"/>
    </row>
    <row r="1107">
      <c r="A1107" s="160"/>
      <c r="AG1107" s="315"/>
      <c r="AH1107" s="316"/>
    </row>
    <row r="1108">
      <c r="A1108" s="160"/>
      <c r="AG1108" s="315"/>
      <c r="AH1108" s="316"/>
    </row>
    <row r="1109">
      <c r="A1109" s="160"/>
      <c r="AG1109" s="315"/>
      <c r="AH1109" s="316"/>
    </row>
    <row r="1110">
      <c r="A1110" s="160"/>
      <c r="AG1110" s="315"/>
      <c r="AH1110" s="316"/>
    </row>
    <row r="1111">
      <c r="A1111" s="160"/>
      <c r="AG1111" s="315"/>
      <c r="AH1111" s="316"/>
    </row>
    <row r="1112">
      <c r="A1112" s="160"/>
      <c r="AG1112" s="315"/>
      <c r="AH1112" s="316"/>
    </row>
    <row r="1113">
      <c r="A1113" s="160"/>
      <c r="AG1113" s="315"/>
      <c r="AH1113" s="316"/>
    </row>
    <row r="1114">
      <c r="A1114" s="160"/>
      <c r="AG1114" s="315"/>
      <c r="AH1114" s="316"/>
    </row>
    <row r="1115">
      <c r="A1115" s="160"/>
      <c r="AG1115" s="315"/>
      <c r="AH1115" s="316"/>
    </row>
    <row r="1116">
      <c r="A1116" s="160"/>
      <c r="AG1116" s="315"/>
      <c r="AH1116" s="316"/>
    </row>
    <row r="1117">
      <c r="A1117" s="160"/>
      <c r="AG1117" s="315"/>
      <c r="AH1117" s="316"/>
    </row>
    <row r="1118">
      <c r="A1118" s="160"/>
      <c r="AG1118" s="315"/>
      <c r="AH1118" s="316"/>
    </row>
    <row r="1119">
      <c r="A1119" s="160"/>
      <c r="AG1119" s="315"/>
      <c r="AH1119" s="316"/>
    </row>
    <row r="1120">
      <c r="A1120" s="160"/>
      <c r="AG1120" s="315"/>
      <c r="AH1120" s="316"/>
    </row>
    <row r="1121">
      <c r="A1121" s="160"/>
      <c r="AG1121" s="315"/>
      <c r="AH1121" s="316"/>
    </row>
    <row r="1122">
      <c r="A1122" s="160"/>
      <c r="AG1122" s="315"/>
      <c r="AH1122" s="316"/>
    </row>
    <row r="1123">
      <c r="A1123" s="160"/>
      <c r="AG1123" s="315"/>
      <c r="AH1123" s="316"/>
    </row>
    <row r="1124">
      <c r="A1124" s="160"/>
      <c r="AG1124" s="315"/>
      <c r="AH1124" s="316"/>
    </row>
    <row r="1125">
      <c r="A1125" s="160"/>
      <c r="AG1125" s="315"/>
      <c r="AH1125" s="316"/>
    </row>
    <row r="1126">
      <c r="A1126" s="160"/>
      <c r="AG1126" s="315"/>
      <c r="AH1126" s="316"/>
    </row>
    <row r="1127">
      <c r="A1127" s="160"/>
      <c r="AG1127" s="315"/>
      <c r="AH1127" s="316"/>
    </row>
    <row r="1128">
      <c r="A1128" s="160"/>
      <c r="AG1128" s="315"/>
      <c r="AH1128" s="316"/>
    </row>
    <row r="1129">
      <c r="A1129" s="160"/>
      <c r="AG1129" s="315"/>
      <c r="AH1129" s="316"/>
    </row>
    <row r="1130">
      <c r="A1130" s="160"/>
      <c r="AG1130" s="315"/>
      <c r="AH1130" s="316"/>
    </row>
    <row r="1131">
      <c r="A1131" s="160"/>
      <c r="AG1131" s="315"/>
      <c r="AH1131" s="316"/>
    </row>
    <row r="1132">
      <c r="A1132" s="160"/>
      <c r="AG1132" s="315"/>
      <c r="AH1132" s="316"/>
    </row>
    <row r="1133">
      <c r="A1133" s="160"/>
      <c r="AG1133" s="315"/>
      <c r="AH1133" s="316"/>
    </row>
    <row r="1134">
      <c r="A1134" s="160"/>
      <c r="AG1134" s="315"/>
      <c r="AH1134" s="316"/>
    </row>
    <row r="1135">
      <c r="A1135" s="160"/>
      <c r="AG1135" s="315"/>
      <c r="AH1135" s="316"/>
    </row>
    <row r="1136">
      <c r="A1136" s="160"/>
      <c r="AG1136" s="315"/>
      <c r="AH1136" s="316"/>
    </row>
    <row r="1137">
      <c r="A1137" s="160"/>
      <c r="AG1137" s="315"/>
      <c r="AH1137" s="316"/>
    </row>
    <row r="1138">
      <c r="A1138" s="160"/>
      <c r="AG1138" s="315"/>
      <c r="AH1138" s="316"/>
    </row>
    <row r="1139">
      <c r="A1139" s="160"/>
      <c r="AG1139" s="315"/>
      <c r="AH1139" s="316"/>
    </row>
    <row r="1140">
      <c r="A1140" s="160"/>
      <c r="AG1140" s="315"/>
      <c r="AH1140" s="316"/>
    </row>
    <row r="1141">
      <c r="A1141" s="160"/>
      <c r="AG1141" s="315"/>
      <c r="AH1141" s="316"/>
    </row>
    <row r="1142">
      <c r="A1142" s="160"/>
      <c r="AG1142" s="315"/>
      <c r="AH1142" s="316"/>
    </row>
    <row r="1143">
      <c r="A1143" s="160"/>
      <c r="AG1143" s="315"/>
      <c r="AH1143" s="316"/>
    </row>
    <row r="1144">
      <c r="A1144" s="160"/>
      <c r="AG1144" s="315"/>
      <c r="AH1144" s="316"/>
    </row>
    <row r="1145">
      <c r="A1145" s="160"/>
      <c r="AG1145" s="315"/>
      <c r="AH1145" s="316"/>
    </row>
    <row r="1146">
      <c r="A1146" s="160"/>
      <c r="AG1146" s="315"/>
      <c r="AH1146" s="316"/>
    </row>
    <row r="1147">
      <c r="A1147" s="160"/>
      <c r="AG1147" s="315"/>
      <c r="AH1147" s="316"/>
    </row>
    <row r="1148">
      <c r="A1148" s="160"/>
      <c r="AG1148" s="315"/>
      <c r="AH1148" s="316"/>
    </row>
    <row r="1149">
      <c r="A1149" s="160"/>
      <c r="AG1149" s="315"/>
      <c r="AH1149" s="316"/>
    </row>
    <row r="1150">
      <c r="A1150" s="160"/>
      <c r="AG1150" s="315"/>
      <c r="AH1150" s="316"/>
    </row>
    <row r="1151">
      <c r="A1151" s="160"/>
      <c r="AG1151" s="315"/>
      <c r="AH1151" s="316"/>
    </row>
    <row r="1152">
      <c r="A1152" s="160"/>
      <c r="AG1152" s="315"/>
      <c r="AH1152" s="316"/>
    </row>
    <row r="1153">
      <c r="A1153" s="160"/>
      <c r="AG1153" s="315"/>
      <c r="AH1153" s="316"/>
    </row>
    <row r="1154">
      <c r="A1154" s="160"/>
      <c r="AG1154" s="315"/>
      <c r="AH1154" s="316"/>
    </row>
    <row r="1155">
      <c r="A1155" s="160"/>
      <c r="AG1155" s="315"/>
      <c r="AH1155" s="316"/>
    </row>
    <row r="1156">
      <c r="A1156" s="160"/>
      <c r="AG1156" s="315"/>
      <c r="AH1156" s="316"/>
    </row>
    <row r="1157">
      <c r="A1157" s="160"/>
      <c r="AG1157" s="315"/>
      <c r="AH1157" s="316"/>
    </row>
    <row r="1158">
      <c r="A1158" s="160"/>
      <c r="AG1158" s="315"/>
      <c r="AH1158" s="316"/>
    </row>
    <row r="1159">
      <c r="A1159" s="160"/>
      <c r="AG1159" s="315"/>
      <c r="AH1159" s="316"/>
    </row>
    <row r="1160">
      <c r="A1160" s="160"/>
      <c r="AG1160" s="315"/>
      <c r="AH1160" s="316"/>
    </row>
    <row r="1161">
      <c r="A1161" s="160"/>
      <c r="AG1161" s="315"/>
      <c r="AH1161" s="316"/>
    </row>
    <row r="1162">
      <c r="A1162" s="160"/>
      <c r="AG1162" s="315"/>
      <c r="AH1162" s="316"/>
    </row>
    <row r="1163">
      <c r="A1163" s="160"/>
      <c r="AG1163" s="315"/>
      <c r="AH1163" s="316"/>
    </row>
    <row r="1164">
      <c r="A1164" s="160"/>
      <c r="AG1164" s="315"/>
      <c r="AH1164" s="316"/>
    </row>
    <row r="1165">
      <c r="A1165" s="160"/>
      <c r="AG1165" s="315"/>
      <c r="AH1165" s="316"/>
    </row>
    <row r="1166">
      <c r="A1166" s="160"/>
      <c r="AG1166" s="315"/>
      <c r="AH1166" s="316"/>
    </row>
    <row r="1167">
      <c r="A1167" s="160"/>
      <c r="AG1167" s="315"/>
      <c r="AH1167" s="316"/>
    </row>
    <row r="1168">
      <c r="A1168" s="160"/>
      <c r="AG1168" s="315"/>
      <c r="AH1168" s="316"/>
    </row>
    <row r="1169">
      <c r="A1169" s="160"/>
      <c r="AG1169" s="315"/>
      <c r="AH1169" s="316"/>
    </row>
    <row r="1170">
      <c r="A1170" s="160"/>
      <c r="AG1170" s="315"/>
      <c r="AH1170" s="316"/>
    </row>
    <row r="1171">
      <c r="A1171" s="160"/>
      <c r="AG1171" s="315"/>
      <c r="AH1171" s="316"/>
    </row>
    <row r="1172">
      <c r="A1172" s="160"/>
      <c r="AG1172" s="315"/>
      <c r="AH1172" s="316"/>
    </row>
    <row r="1173">
      <c r="A1173" s="160"/>
      <c r="AG1173" s="315"/>
      <c r="AH1173" s="316"/>
    </row>
    <row r="1174">
      <c r="A1174" s="160"/>
      <c r="AG1174" s="315"/>
      <c r="AH1174" s="316"/>
    </row>
    <row r="1175">
      <c r="A1175" s="160"/>
      <c r="AG1175" s="315"/>
      <c r="AH1175" s="316"/>
    </row>
    <row r="1176">
      <c r="A1176" s="160"/>
      <c r="AG1176" s="315"/>
      <c r="AH1176" s="316"/>
    </row>
    <row r="1177">
      <c r="A1177" s="160"/>
      <c r="AG1177" s="315"/>
      <c r="AH1177" s="316"/>
    </row>
    <row r="1178">
      <c r="A1178" s="160"/>
      <c r="AG1178" s="315"/>
      <c r="AH1178" s="316"/>
    </row>
    <row r="1179">
      <c r="A1179" s="160"/>
      <c r="AG1179" s="315"/>
      <c r="AH1179" s="316"/>
    </row>
    <row r="1180">
      <c r="A1180" s="160"/>
      <c r="AG1180" s="315"/>
      <c r="AH1180" s="316"/>
    </row>
    <row r="1181">
      <c r="A1181" s="160"/>
      <c r="AG1181" s="315"/>
      <c r="AH1181" s="316"/>
    </row>
    <row r="1182">
      <c r="A1182" s="160"/>
      <c r="AG1182" s="315"/>
      <c r="AH1182" s="316"/>
    </row>
    <row r="1183">
      <c r="A1183" s="160"/>
      <c r="AG1183" s="315"/>
      <c r="AH1183" s="316"/>
    </row>
    <row r="1184">
      <c r="A1184" s="160"/>
      <c r="AG1184" s="315"/>
      <c r="AH1184" s="316"/>
    </row>
    <row r="1185">
      <c r="A1185" s="160"/>
      <c r="AG1185" s="315"/>
      <c r="AH1185" s="316"/>
    </row>
    <row r="1186">
      <c r="A1186" s="160"/>
      <c r="AG1186" s="315"/>
      <c r="AH1186" s="316"/>
    </row>
    <row r="1187">
      <c r="A1187" s="160"/>
      <c r="AG1187" s="315"/>
      <c r="AH1187" s="316"/>
    </row>
    <row r="1188">
      <c r="A1188" s="160"/>
      <c r="AG1188" s="315"/>
      <c r="AH1188" s="316"/>
    </row>
    <row r="1189">
      <c r="A1189" s="160"/>
      <c r="AG1189" s="315"/>
      <c r="AH1189" s="316"/>
    </row>
    <row r="1190">
      <c r="A1190" s="160"/>
      <c r="AG1190" s="315"/>
      <c r="AH1190" s="316"/>
    </row>
    <row r="1191">
      <c r="A1191" s="160"/>
      <c r="AG1191" s="315"/>
      <c r="AH1191" s="316"/>
    </row>
    <row r="1192">
      <c r="A1192" s="160"/>
      <c r="AG1192" s="315"/>
      <c r="AH1192" s="316"/>
    </row>
    <row r="1193">
      <c r="A1193" s="160"/>
      <c r="AG1193" s="315"/>
      <c r="AH1193" s="316"/>
    </row>
    <row r="1194">
      <c r="A1194" s="160"/>
      <c r="AG1194" s="315"/>
      <c r="AH1194" s="316"/>
    </row>
    <row r="1195">
      <c r="A1195" s="160"/>
      <c r="AG1195" s="315"/>
      <c r="AH1195" s="316"/>
    </row>
    <row r="1196">
      <c r="A1196" s="160"/>
      <c r="AG1196" s="315"/>
      <c r="AH1196" s="316"/>
    </row>
    <row r="1197">
      <c r="A1197" s="160"/>
      <c r="AG1197" s="315"/>
      <c r="AH1197" s="316"/>
    </row>
    <row r="1198">
      <c r="A1198" s="160"/>
      <c r="AG1198" s="315"/>
      <c r="AH1198" s="316"/>
    </row>
    <row r="1199">
      <c r="A1199" s="160"/>
      <c r="AG1199" s="315"/>
      <c r="AH1199" s="316"/>
    </row>
    <row r="1200">
      <c r="A1200" s="160"/>
      <c r="AG1200" s="315"/>
      <c r="AH1200" s="316"/>
    </row>
    <row r="1201">
      <c r="A1201" s="160"/>
      <c r="AG1201" s="315"/>
      <c r="AH1201" s="316"/>
    </row>
    <row r="1202">
      <c r="A1202" s="160"/>
      <c r="AG1202" s="315"/>
      <c r="AH1202" s="316"/>
    </row>
    <row r="1203">
      <c r="A1203" s="160"/>
      <c r="AG1203" s="315"/>
      <c r="AH1203" s="316"/>
    </row>
    <row r="1204">
      <c r="A1204" s="160"/>
      <c r="AG1204" s="315"/>
      <c r="AH1204" s="316"/>
    </row>
    <row r="1205">
      <c r="A1205" s="160"/>
      <c r="AG1205" s="315"/>
      <c r="AH1205" s="316"/>
    </row>
    <row r="1206">
      <c r="A1206" s="160"/>
      <c r="AG1206" s="315"/>
      <c r="AH1206" s="316"/>
    </row>
    <row r="1207">
      <c r="A1207" s="160"/>
      <c r="AG1207" s="315"/>
      <c r="AH1207" s="316"/>
    </row>
    <row r="1208">
      <c r="A1208" s="160"/>
      <c r="AG1208" s="315"/>
      <c r="AH1208" s="316"/>
    </row>
    <row r="1209">
      <c r="A1209" s="160"/>
      <c r="AG1209" s="315"/>
      <c r="AH1209" s="316"/>
    </row>
    <row r="1210">
      <c r="A1210" s="160"/>
      <c r="AG1210" s="315"/>
      <c r="AH1210" s="316"/>
    </row>
    <row r="1211">
      <c r="A1211" s="160"/>
      <c r="AG1211" s="315"/>
      <c r="AH1211" s="316"/>
    </row>
    <row r="1212">
      <c r="A1212" s="160"/>
      <c r="AG1212" s="315"/>
      <c r="AH1212" s="316"/>
    </row>
    <row r="1213">
      <c r="A1213" s="160"/>
      <c r="AG1213" s="315"/>
      <c r="AH1213" s="316"/>
    </row>
    <row r="1214">
      <c r="A1214" s="160"/>
      <c r="AG1214" s="315"/>
      <c r="AH1214" s="316"/>
    </row>
    <row r="1215">
      <c r="A1215" s="160"/>
      <c r="AG1215" s="315"/>
      <c r="AH1215" s="316"/>
    </row>
    <row r="1216">
      <c r="A1216" s="160"/>
      <c r="AG1216" s="315"/>
      <c r="AH1216" s="316"/>
    </row>
    <row r="1217">
      <c r="A1217" s="160"/>
      <c r="AG1217" s="315"/>
      <c r="AH1217" s="316"/>
    </row>
    <row r="1218">
      <c r="A1218" s="160"/>
      <c r="AG1218" s="315"/>
      <c r="AH1218" s="316"/>
    </row>
    <row r="1219">
      <c r="A1219" s="160"/>
      <c r="AG1219" s="315"/>
      <c r="AH1219" s="316"/>
    </row>
    <row r="1220">
      <c r="A1220" s="160"/>
      <c r="AG1220" s="315"/>
      <c r="AH1220" s="316"/>
    </row>
    <row r="1221">
      <c r="A1221" s="160"/>
      <c r="AG1221" s="315"/>
      <c r="AH1221" s="316"/>
    </row>
    <row r="1222">
      <c r="A1222" s="160"/>
      <c r="AG1222" s="315"/>
      <c r="AH1222" s="316"/>
    </row>
    <row r="1223">
      <c r="A1223" s="160"/>
      <c r="AG1223" s="315"/>
      <c r="AH1223" s="316"/>
    </row>
    <row r="1224">
      <c r="A1224" s="160"/>
      <c r="AG1224" s="315"/>
      <c r="AH1224" s="316"/>
    </row>
    <row r="1225">
      <c r="A1225" s="160"/>
      <c r="AG1225" s="315"/>
      <c r="AH1225" s="316"/>
    </row>
    <row r="1226">
      <c r="A1226" s="160"/>
      <c r="AG1226" s="315"/>
      <c r="AH1226" s="316"/>
    </row>
    <row r="1227">
      <c r="A1227" s="160"/>
      <c r="AG1227" s="315"/>
      <c r="AH1227" s="316"/>
    </row>
    <row r="1228">
      <c r="A1228" s="160"/>
      <c r="AG1228" s="315"/>
      <c r="AH1228" s="316"/>
    </row>
    <row r="1229">
      <c r="A1229" s="160"/>
      <c r="AG1229" s="315"/>
      <c r="AH1229" s="316"/>
    </row>
    <row r="1230">
      <c r="A1230" s="160"/>
      <c r="AG1230" s="315"/>
      <c r="AH1230" s="316"/>
    </row>
    <row r="1231">
      <c r="A1231" s="160"/>
      <c r="AG1231" s="315"/>
      <c r="AH1231" s="316"/>
    </row>
    <row r="1232">
      <c r="A1232" s="160"/>
      <c r="AG1232" s="315"/>
      <c r="AH1232" s="316"/>
    </row>
    <row r="1233">
      <c r="A1233" s="160"/>
      <c r="AG1233" s="315"/>
      <c r="AH1233" s="316"/>
    </row>
    <row r="1234">
      <c r="A1234" s="160"/>
      <c r="AG1234" s="315"/>
      <c r="AH1234" s="316"/>
    </row>
    <row r="1235">
      <c r="A1235" s="160"/>
      <c r="AG1235" s="315"/>
      <c r="AH1235" s="316"/>
    </row>
    <row r="1236">
      <c r="A1236" s="160"/>
      <c r="AG1236" s="315"/>
      <c r="AH1236" s="316"/>
    </row>
    <row r="1237">
      <c r="A1237" s="160"/>
      <c r="AG1237" s="315"/>
      <c r="AH1237" s="316"/>
    </row>
    <row r="1238">
      <c r="A1238" s="160"/>
      <c r="AG1238" s="315"/>
      <c r="AH1238" s="316"/>
    </row>
    <row r="1239">
      <c r="A1239" s="160"/>
      <c r="AG1239" s="315"/>
      <c r="AH1239" s="316"/>
    </row>
    <row r="1240">
      <c r="A1240" s="160"/>
      <c r="AG1240" s="315"/>
      <c r="AH1240" s="316"/>
    </row>
    <row r="1241">
      <c r="A1241" s="160"/>
      <c r="AG1241" s="315"/>
      <c r="AH1241" s="316"/>
    </row>
    <row r="1242">
      <c r="A1242" s="160"/>
      <c r="AG1242" s="315"/>
      <c r="AH1242" s="316"/>
    </row>
    <row r="1243">
      <c r="A1243" s="160"/>
      <c r="AG1243" s="315"/>
      <c r="AH1243" s="316"/>
    </row>
  </sheetData>
  <conditionalFormatting sqref="B553:AF553">
    <cfRule type="colorScale" priority="1">
      <colorScale>
        <cfvo type="min"/>
        <cfvo type="max"/>
        <color rgb="FFFFFFFF"/>
        <color rgb="FFE67C73"/>
      </colorScale>
    </cfRule>
  </conditionalFormatting>
  <conditionalFormatting sqref="B589:AF589 B685:AF685">
    <cfRule type="colorScale" priority="2">
      <colorScale>
        <cfvo type="min"/>
        <cfvo type="max"/>
        <color rgb="FFFFFFFF"/>
        <color rgb="FF57BB8A"/>
      </colorScale>
    </cfRule>
  </conditionalFormatting>
  <conditionalFormatting sqref="B683:AF683">
    <cfRule type="cellIs" dxfId="0" priority="3" operator="greaterThan">
      <formula>0</formula>
    </cfRule>
  </conditionalFormatting>
  <conditionalFormatting sqref="B683:AF683">
    <cfRule type="cellIs" dxfId="1" priority="4" operator="lessThan">
      <formula>0</formula>
    </cfRule>
  </conditionalFormatting>
  <conditionalFormatting sqref="B681:AF681">
    <cfRule type="cellIs" dxfId="0" priority="5" operator="greaterThan">
      <formula>0</formula>
    </cfRule>
  </conditionalFormatting>
  <conditionalFormatting sqref="B681:AF681">
    <cfRule type="cellIs" dxfId="1" priority="6" operator="lessThan">
      <formula>0</formula>
    </cfRule>
  </conditionalFormatting>
  <conditionalFormatting sqref="B585:AF585">
    <cfRule type="cellIs" dxfId="0" priority="7" operator="greaterThan">
      <formula>0</formula>
    </cfRule>
  </conditionalFormatting>
  <conditionalFormatting sqref="B585:AF585">
    <cfRule type="cellIs" dxfId="1" priority="8" operator="lessThan">
      <formula>0</formula>
    </cfRule>
  </conditionalFormatting>
  <conditionalFormatting sqref="B587:AF587">
    <cfRule type="cellIs" dxfId="0" priority="9" operator="greaterThan">
      <formula>0</formula>
    </cfRule>
  </conditionalFormatting>
  <conditionalFormatting sqref="B587:AF587">
    <cfRule type="cellIs" dxfId="1" priority="10" operator="lessThan">
      <formula>0</formula>
    </cfRule>
  </conditionalFormatting>
  <conditionalFormatting sqref="B673:AF673">
    <cfRule type="colorScale" priority="11">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8.5"/>
    <col customWidth="1" min="2" max="18" width="16.13"/>
    <col customWidth="1" min="19" max="20" width="16.63"/>
    <col customWidth="1" min="21" max="32" width="16.13"/>
    <col customWidth="1" min="33" max="34" width="16.25"/>
  </cols>
  <sheetData>
    <row r="1">
      <c r="A1" s="162" t="s">
        <v>267</v>
      </c>
      <c r="B1" s="1">
        <v>45931.0</v>
      </c>
      <c r="C1" s="1">
        <v>45932.0</v>
      </c>
      <c r="D1" s="1">
        <v>45933.0</v>
      </c>
      <c r="E1" s="1">
        <v>45934.0</v>
      </c>
      <c r="F1" s="1">
        <v>45935.0</v>
      </c>
      <c r="G1" s="1">
        <v>45936.0</v>
      </c>
      <c r="H1" s="1">
        <v>45937.0</v>
      </c>
      <c r="I1" s="1">
        <v>45938.0</v>
      </c>
      <c r="J1" s="1">
        <v>45939.0</v>
      </c>
      <c r="K1" s="1">
        <v>45940.0</v>
      </c>
      <c r="L1" s="1">
        <v>45941.0</v>
      </c>
      <c r="M1" s="1">
        <v>45942.0</v>
      </c>
      <c r="N1" s="1">
        <v>45943.0</v>
      </c>
      <c r="O1" s="1">
        <v>45944.0</v>
      </c>
      <c r="P1" s="1">
        <v>45945.0</v>
      </c>
      <c r="Q1" s="1">
        <v>45946.0</v>
      </c>
      <c r="R1" s="1">
        <v>45947.0</v>
      </c>
      <c r="S1" s="1">
        <v>45948.0</v>
      </c>
      <c r="T1" s="1">
        <v>45949.0</v>
      </c>
      <c r="U1" s="1">
        <v>45950.0</v>
      </c>
      <c r="V1" s="1">
        <v>45951.0</v>
      </c>
      <c r="W1" s="1">
        <v>45952.0</v>
      </c>
      <c r="X1" s="1">
        <v>45953.0</v>
      </c>
      <c r="Y1" s="1">
        <v>45954.0</v>
      </c>
      <c r="Z1" s="1">
        <v>45955.0</v>
      </c>
      <c r="AA1" s="1">
        <v>45956.0</v>
      </c>
      <c r="AB1" s="1">
        <v>45957.0</v>
      </c>
      <c r="AC1" s="1">
        <v>45958.0</v>
      </c>
      <c r="AD1" s="1">
        <v>45959.0</v>
      </c>
      <c r="AE1" s="1">
        <v>45960.0</v>
      </c>
      <c r="AF1" s="1">
        <v>45961.0</v>
      </c>
      <c r="AG1" s="165"/>
      <c r="AH1" s="166"/>
    </row>
    <row r="2">
      <c r="A2" s="163" t="s">
        <v>268</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c r="AH2" s="166"/>
    </row>
    <row r="3">
      <c r="A3" s="160"/>
      <c r="B3" s="205"/>
      <c r="C3" s="205"/>
      <c r="D3" s="205"/>
      <c r="E3" s="205"/>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165"/>
      <c r="AH3" s="166"/>
    </row>
    <row r="4">
      <c r="A4" s="206" t="s">
        <v>232</v>
      </c>
      <c r="B4" s="168"/>
      <c r="C4" s="168"/>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8"/>
      <c r="AD4" s="168"/>
      <c r="AE4" s="168"/>
      <c r="AF4" s="168"/>
      <c r="AG4" s="165"/>
      <c r="AH4" s="166"/>
    </row>
    <row r="5">
      <c r="A5" s="207" t="s">
        <v>311</v>
      </c>
      <c r="B5" s="208">
        <f>Summary!B13+Summary!B29</f>
        <v>11810.27</v>
      </c>
      <c r="C5" s="208">
        <f>Summary!C13+Summary!C29</f>
        <v>9270.32</v>
      </c>
      <c r="D5" s="208">
        <f>Summary!D13+Summary!D29</f>
        <v>12350.47</v>
      </c>
      <c r="E5" s="208">
        <f>Summary!E13+Summary!E29</f>
        <v>7559.91</v>
      </c>
      <c r="F5" s="208">
        <f>Summary!F13+Summary!F29</f>
        <v>9177.45</v>
      </c>
      <c r="G5" s="208">
        <f>Summary!G13+Summary!G29</f>
        <v>9644.71</v>
      </c>
      <c r="H5" s="208">
        <f>Summary!H13+Summary!H29</f>
        <v>6788.64</v>
      </c>
      <c r="I5" s="208">
        <f>Summary!I13+Summary!I29</f>
        <v>7380.68</v>
      </c>
      <c r="J5" s="208">
        <f>Summary!J13+Summary!J29</f>
        <v>10027.36</v>
      </c>
      <c r="K5" s="208">
        <f>Summary!K13+Summary!K29</f>
        <v>9467.43</v>
      </c>
      <c r="L5" s="208">
        <f>Summary!L13+Summary!L29</f>
        <v>7984.23</v>
      </c>
      <c r="M5" s="208">
        <f>Summary!M13+Summary!M29</f>
        <v>12714.91</v>
      </c>
      <c r="N5" s="208">
        <f>Summary!N13+Summary!N29</f>
        <v>10341.65</v>
      </c>
      <c r="O5" s="208">
        <f>Summary!O13+Summary!O29</f>
        <v>10299.37</v>
      </c>
      <c r="P5" s="208">
        <f>Summary!P13+Summary!P29</f>
        <v>9716.24</v>
      </c>
      <c r="Q5" s="208">
        <f>Summary!Q13+Summary!Q29</f>
        <v>10493.5</v>
      </c>
      <c r="R5" s="208">
        <f>Summary!R13+Summary!R29</f>
        <v>13496.28</v>
      </c>
      <c r="S5" s="208">
        <f>Summary!S13+Summary!S29</f>
        <v>12750.08</v>
      </c>
      <c r="T5" s="208">
        <f>Summary!T13+Summary!T29</f>
        <v>13700.15</v>
      </c>
      <c r="U5" s="208">
        <f>Summary!U13+Summary!U29</f>
        <v>13822.79</v>
      </c>
      <c r="V5" s="208">
        <f>Summary!V13+Summary!V29</f>
        <v>12558.95</v>
      </c>
      <c r="W5" s="208">
        <f>Summary!W13+Summary!W29</f>
        <v>21633.21</v>
      </c>
      <c r="X5" s="208">
        <f>Summary!X13+Summary!X29</f>
        <v>15100.69</v>
      </c>
      <c r="Y5" s="208">
        <f>Summary!Y13+Summary!Y29</f>
        <v>13905.83</v>
      </c>
      <c r="Z5" s="208">
        <f>Summary!Z13+Summary!Z29</f>
        <v>17502.34</v>
      </c>
      <c r="AA5" s="208">
        <f>Summary!AA13+Summary!AA29</f>
        <v>17579.4</v>
      </c>
      <c r="AB5" s="208">
        <f>Summary!AB13+Summary!AB29</f>
        <v>16371.33</v>
      </c>
      <c r="AC5" s="208">
        <f>Summary!AC13+Summary!AC29</f>
        <v>16010.46</v>
      </c>
      <c r="AD5" s="208">
        <f>Summary!AD13+Summary!AD29</f>
        <v>12523.78</v>
      </c>
      <c r="AE5" s="208">
        <f>Summary!AE13+Summary!AE29</f>
        <v>35091.26</v>
      </c>
      <c r="AF5" s="208">
        <f>Summary!AF13+Summary!AF29</f>
        <v>13753.17</v>
      </c>
      <c r="AG5" s="172">
        <f>SUM(B5:AF5)</f>
        <v>400826.86</v>
      </c>
      <c r="AH5" s="173"/>
    </row>
    <row r="6" outlineLevel="1">
      <c r="A6" s="209" t="s">
        <v>312</v>
      </c>
      <c r="B6" s="210">
        <v>7572.58</v>
      </c>
      <c r="C6" s="210">
        <v>6934.89</v>
      </c>
      <c r="D6" s="210">
        <v>9460.55</v>
      </c>
      <c r="E6" s="210">
        <v>5319.11</v>
      </c>
      <c r="F6" s="210">
        <v>7113.04</v>
      </c>
      <c r="G6" s="210">
        <v>7937.85</v>
      </c>
      <c r="H6" s="210">
        <v>4869.65</v>
      </c>
      <c r="I6" s="210">
        <v>5434.33</v>
      </c>
      <c r="J6" s="210">
        <v>7945.11</v>
      </c>
      <c r="K6" s="210">
        <v>7864.73</v>
      </c>
      <c r="L6" s="210">
        <v>6567.7</v>
      </c>
      <c r="M6" s="210">
        <v>10196.91</v>
      </c>
      <c r="N6" s="210">
        <v>8642.88</v>
      </c>
      <c r="O6" s="210">
        <v>8326.78</v>
      </c>
      <c r="P6" s="210">
        <v>7689.26</v>
      </c>
      <c r="Q6" s="210">
        <v>7701.48</v>
      </c>
      <c r="R6" s="210">
        <v>10722.35</v>
      </c>
      <c r="S6" s="210">
        <v>9781.04</v>
      </c>
      <c r="T6" s="210">
        <v>12050.47</v>
      </c>
      <c r="U6" s="210">
        <v>12055.28</v>
      </c>
      <c r="V6" s="210">
        <v>10994.88</v>
      </c>
      <c r="W6" s="210">
        <v>19089.76</v>
      </c>
      <c r="X6" s="210">
        <v>13315.44</v>
      </c>
      <c r="Y6" s="210">
        <v>11738.42</v>
      </c>
      <c r="Z6" s="210">
        <v>16158.39</v>
      </c>
      <c r="AA6" s="210">
        <v>14565.3</v>
      </c>
      <c r="AB6" s="210">
        <v>13820.06</v>
      </c>
      <c r="AC6" s="210">
        <v>13207.82</v>
      </c>
      <c r="AD6" s="210">
        <v>11386.73</v>
      </c>
      <c r="AE6" s="210">
        <v>9630.31</v>
      </c>
      <c r="AF6" s="210">
        <v>12182.28</v>
      </c>
      <c r="AG6" s="172"/>
      <c r="AH6" s="173"/>
    </row>
    <row r="7">
      <c r="A7" s="211" t="s">
        <v>269</v>
      </c>
      <c r="B7" s="212">
        <f t="shared" ref="B7:AF7" si="1">SUM(B5)</f>
        <v>11810.27</v>
      </c>
      <c r="C7" s="212">
        <f t="shared" si="1"/>
        <v>9270.32</v>
      </c>
      <c r="D7" s="212">
        <f t="shared" si="1"/>
        <v>12350.47</v>
      </c>
      <c r="E7" s="212">
        <f t="shared" si="1"/>
        <v>7559.91</v>
      </c>
      <c r="F7" s="212">
        <f t="shared" si="1"/>
        <v>9177.45</v>
      </c>
      <c r="G7" s="212">
        <f t="shared" si="1"/>
        <v>9644.71</v>
      </c>
      <c r="H7" s="212">
        <f t="shared" si="1"/>
        <v>6788.64</v>
      </c>
      <c r="I7" s="212">
        <f t="shared" si="1"/>
        <v>7380.68</v>
      </c>
      <c r="J7" s="212">
        <f t="shared" si="1"/>
        <v>10027.36</v>
      </c>
      <c r="K7" s="212">
        <f t="shared" si="1"/>
        <v>9467.43</v>
      </c>
      <c r="L7" s="212">
        <f t="shared" si="1"/>
        <v>7984.23</v>
      </c>
      <c r="M7" s="212">
        <f t="shared" si="1"/>
        <v>12714.91</v>
      </c>
      <c r="N7" s="212">
        <f t="shared" si="1"/>
        <v>10341.65</v>
      </c>
      <c r="O7" s="212">
        <f t="shared" si="1"/>
        <v>10299.37</v>
      </c>
      <c r="P7" s="212">
        <f t="shared" si="1"/>
        <v>9716.24</v>
      </c>
      <c r="Q7" s="212">
        <f t="shared" si="1"/>
        <v>10493.5</v>
      </c>
      <c r="R7" s="212">
        <f t="shared" si="1"/>
        <v>13496.28</v>
      </c>
      <c r="S7" s="212">
        <f t="shared" si="1"/>
        <v>12750.08</v>
      </c>
      <c r="T7" s="212">
        <f t="shared" si="1"/>
        <v>13700.15</v>
      </c>
      <c r="U7" s="212">
        <f t="shared" si="1"/>
        <v>13822.79</v>
      </c>
      <c r="V7" s="212">
        <f t="shared" si="1"/>
        <v>12558.95</v>
      </c>
      <c r="W7" s="212">
        <f t="shared" si="1"/>
        <v>21633.21</v>
      </c>
      <c r="X7" s="212">
        <f t="shared" si="1"/>
        <v>15100.69</v>
      </c>
      <c r="Y7" s="212">
        <f t="shared" si="1"/>
        <v>13905.83</v>
      </c>
      <c r="Z7" s="212">
        <f t="shared" si="1"/>
        <v>17502.34</v>
      </c>
      <c r="AA7" s="212">
        <f t="shared" si="1"/>
        <v>17579.4</v>
      </c>
      <c r="AB7" s="212">
        <f t="shared" si="1"/>
        <v>16371.33</v>
      </c>
      <c r="AC7" s="212">
        <f t="shared" si="1"/>
        <v>16010.46</v>
      </c>
      <c r="AD7" s="212">
        <f t="shared" si="1"/>
        <v>12523.78</v>
      </c>
      <c r="AE7" s="212">
        <f t="shared" si="1"/>
        <v>35091.26</v>
      </c>
      <c r="AF7" s="212">
        <f t="shared" si="1"/>
        <v>13753.17</v>
      </c>
      <c r="AG7" s="172">
        <f>SUM(B7:AF7)</f>
        <v>400826.86</v>
      </c>
      <c r="AH7" s="173"/>
    </row>
    <row r="8">
      <c r="A8" s="160"/>
      <c r="B8" s="168"/>
      <c r="C8" s="168"/>
      <c r="D8" s="168"/>
      <c r="E8" s="168"/>
      <c r="F8" s="168"/>
      <c r="G8" s="168"/>
      <c r="H8" s="168"/>
      <c r="I8" s="168"/>
      <c r="J8" s="168"/>
      <c r="K8" s="168"/>
      <c r="L8" s="168"/>
      <c r="M8" s="168"/>
      <c r="N8" s="168"/>
      <c r="O8" s="168"/>
      <c r="P8" s="168"/>
      <c r="Q8" s="168"/>
      <c r="R8" s="168"/>
      <c r="S8" s="168"/>
      <c r="T8" s="168"/>
      <c r="U8" s="168"/>
      <c r="V8" s="168"/>
      <c r="W8" s="168"/>
      <c r="X8" s="168"/>
      <c r="Y8" s="168"/>
      <c r="Z8" s="168"/>
      <c r="AA8" s="168"/>
      <c r="AB8" s="168"/>
      <c r="AC8" s="168"/>
      <c r="AD8" s="168"/>
      <c r="AE8" s="168"/>
      <c r="AF8" s="168"/>
      <c r="AG8" s="213"/>
      <c r="AH8" s="214"/>
    </row>
    <row r="9">
      <c r="A9" s="215" t="s">
        <v>244</v>
      </c>
      <c r="B9" s="168"/>
      <c r="C9" s="168"/>
      <c r="D9" s="168"/>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213"/>
      <c r="AH9" s="214"/>
    </row>
    <row r="10">
      <c r="A10" s="216" t="s">
        <v>313</v>
      </c>
      <c r="B10" s="217">
        <f>Summary!B97</f>
        <v>88</v>
      </c>
      <c r="C10" s="217">
        <f>Summary!C97</f>
        <v>57</v>
      </c>
      <c r="D10" s="217">
        <f>Summary!D97</f>
        <v>77</v>
      </c>
      <c r="E10" s="217">
        <f>Summary!E97</f>
        <v>57</v>
      </c>
      <c r="F10" s="217">
        <f>Summary!F97</f>
        <v>67</v>
      </c>
      <c r="G10" s="217">
        <f>Summary!G97</f>
        <v>63</v>
      </c>
      <c r="H10" s="217">
        <f>Summary!H97</f>
        <v>56</v>
      </c>
      <c r="I10" s="217">
        <f>Summary!I97</f>
        <v>53</v>
      </c>
      <c r="J10" s="217">
        <f>Summary!J97</f>
        <v>61</v>
      </c>
      <c r="K10" s="217">
        <f>Summary!K97</f>
        <v>52</v>
      </c>
      <c r="L10" s="217">
        <f>Summary!L97</f>
        <v>51</v>
      </c>
      <c r="M10" s="217">
        <f>Summary!M97</f>
        <v>85</v>
      </c>
      <c r="N10" s="217">
        <f>Summary!N97</f>
        <v>58</v>
      </c>
      <c r="O10" s="217">
        <f>Summary!O97</f>
        <v>53</v>
      </c>
      <c r="P10" s="217">
        <f>Summary!P97</f>
        <v>56</v>
      </c>
      <c r="Q10" s="217">
        <f>Summary!Q97</f>
        <v>65</v>
      </c>
      <c r="R10" s="217">
        <f>Summary!R97</f>
        <v>75</v>
      </c>
      <c r="S10" s="217">
        <f>Summary!S97</f>
        <v>74</v>
      </c>
      <c r="T10" s="217">
        <f>Summary!T97</f>
        <v>71</v>
      </c>
      <c r="U10" s="217">
        <f>Summary!U97</f>
        <v>68</v>
      </c>
      <c r="V10" s="217">
        <f>Summary!V97</f>
        <v>65</v>
      </c>
      <c r="W10" s="217">
        <f>Summary!W97</f>
        <v>86</v>
      </c>
      <c r="X10" s="217">
        <f>Summary!X97</f>
        <v>64</v>
      </c>
      <c r="Y10" s="217">
        <f>Summary!Y97</f>
        <v>71</v>
      </c>
      <c r="Z10" s="217">
        <f>Summary!Z97</f>
        <v>75</v>
      </c>
      <c r="AA10" s="217">
        <f>Summary!AA97</f>
        <v>90</v>
      </c>
      <c r="AB10" s="217">
        <f>Summary!AB97</f>
        <v>84</v>
      </c>
      <c r="AC10" s="217">
        <f>Summary!AC97</f>
        <v>81</v>
      </c>
      <c r="AD10" s="217">
        <f>Summary!AD97</f>
        <v>52</v>
      </c>
      <c r="AE10" s="217">
        <f>Summary!AE97</f>
        <v>297</v>
      </c>
      <c r="AF10" s="217">
        <f>Summary!AF97</f>
        <v>67</v>
      </c>
      <c r="AG10" s="172">
        <f>SUM(B10:AF10)</f>
        <v>2319</v>
      </c>
      <c r="AH10" s="173"/>
    </row>
    <row r="11" outlineLevel="1">
      <c r="A11" s="209" t="s">
        <v>314</v>
      </c>
      <c r="B11" s="218">
        <v>35.0</v>
      </c>
      <c r="C11" s="218">
        <v>28.0</v>
      </c>
      <c r="D11" s="218">
        <v>38.0</v>
      </c>
      <c r="E11" s="218">
        <v>26.0</v>
      </c>
      <c r="F11" s="218">
        <v>37.0</v>
      </c>
      <c r="G11" s="218">
        <v>39.0</v>
      </c>
      <c r="H11" s="218">
        <v>29.0</v>
      </c>
      <c r="I11" s="218">
        <v>28.0</v>
      </c>
      <c r="J11" s="218">
        <v>32.0</v>
      </c>
      <c r="K11" s="218">
        <v>32.0</v>
      </c>
      <c r="L11" s="218">
        <v>27.0</v>
      </c>
      <c r="M11" s="218">
        <v>51.0</v>
      </c>
      <c r="N11" s="218">
        <v>35.0</v>
      </c>
      <c r="O11" s="218">
        <v>27.0</v>
      </c>
      <c r="P11" s="218">
        <v>28.0</v>
      </c>
      <c r="Q11" s="218">
        <v>29.0</v>
      </c>
      <c r="R11" s="218">
        <v>41.0</v>
      </c>
      <c r="S11" s="218">
        <v>39.0</v>
      </c>
      <c r="T11" s="218">
        <v>48.0</v>
      </c>
      <c r="U11" s="218">
        <v>43.0</v>
      </c>
      <c r="V11" s="218">
        <v>44.0</v>
      </c>
      <c r="W11" s="218">
        <v>55.0</v>
      </c>
      <c r="X11" s="218">
        <v>41.0</v>
      </c>
      <c r="Y11" s="218">
        <v>44.0</v>
      </c>
      <c r="Z11" s="218">
        <v>56.0</v>
      </c>
      <c r="AA11" s="218">
        <v>50.0</v>
      </c>
      <c r="AB11" s="218">
        <v>51.0</v>
      </c>
      <c r="AC11" s="218">
        <v>46.0</v>
      </c>
      <c r="AD11" s="218">
        <v>38.0</v>
      </c>
      <c r="AE11" s="218">
        <v>32.0</v>
      </c>
      <c r="AF11" s="218">
        <v>44.0</v>
      </c>
      <c r="AG11" s="172"/>
      <c r="AH11" s="173"/>
    </row>
    <row r="12">
      <c r="A12" s="219" t="s">
        <v>269</v>
      </c>
      <c r="B12" s="220">
        <f t="shared" ref="B12:AF12" si="2">SUM(B10)</f>
        <v>88</v>
      </c>
      <c r="C12" s="220">
        <f t="shared" si="2"/>
        <v>57</v>
      </c>
      <c r="D12" s="220">
        <f t="shared" si="2"/>
        <v>77</v>
      </c>
      <c r="E12" s="220">
        <f t="shared" si="2"/>
        <v>57</v>
      </c>
      <c r="F12" s="220">
        <f t="shared" si="2"/>
        <v>67</v>
      </c>
      <c r="G12" s="220">
        <f t="shared" si="2"/>
        <v>63</v>
      </c>
      <c r="H12" s="220">
        <f t="shared" si="2"/>
        <v>56</v>
      </c>
      <c r="I12" s="220">
        <f t="shared" si="2"/>
        <v>53</v>
      </c>
      <c r="J12" s="220">
        <f t="shared" si="2"/>
        <v>61</v>
      </c>
      <c r="K12" s="220">
        <f t="shared" si="2"/>
        <v>52</v>
      </c>
      <c r="L12" s="220">
        <f t="shared" si="2"/>
        <v>51</v>
      </c>
      <c r="M12" s="220">
        <f t="shared" si="2"/>
        <v>85</v>
      </c>
      <c r="N12" s="220">
        <f t="shared" si="2"/>
        <v>58</v>
      </c>
      <c r="O12" s="220">
        <f t="shared" si="2"/>
        <v>53</v>
      </c>
      <c r="P12" s="220">
        <f t="shared" si="2"/>
        <v>56</v>
      </c>
      <c r="Q12" s="220">
        <f t="shared" si="2"/>
        <v>65</v>
      </c>
      <c r="R12" s="220">
        <f t="shared" si="2"/>
        <v>75</v>
      </c>
      <c r="S12" s="220">
        <f t="shared" si="2"/>
        <v>74</v>
      </c>
      <c r="T12" s="220">
        <f t="shared" si="2"/>
        <v>71</v>
      </c>
      <c r="U12" s="220">
        <f t="shared" si="2"/>
        <v>68</v>
      </c>
      <c r="V12" s="220">
        <f t="shared" si="2"/>
        <v>65</v>
      </c>
      <c r="W12" s="220">
        <f t="shared" si="2"/>
        <v>86</v>
      </c>
      <c r="X12" s="220">
        <f t="shared" si="2"/>
        <v>64</v>
      </c>
      <c r="Y12" s="220">
        <f t="shared" si="2"/>
        <v>71</v>
      </c>
      <c r="Z12" s="220">
        <f t="shared" si="2"/>
        <v>75</v>
      </c>
      <c r="AA12" s="220">
        <f t="shared" si="2"/>
        <v>90</v>
      </c>
      <c r="AB12" s="220">
        <f t="shared" si="2"/>
        <v>84</v>
      </c>
      <c r="AC12" s="220">
        <f t="shared" si="2"/>
        <v>81</v>
      </c>
      <c r="AD12" s="220">
        <f t="shared" si="2"/>
        <v>52</v>
      </c>
      <c r="AE12" s="220">
        <f t="shared" si="2"/>
        <v>297</v>
      </c>
      <c r="AF12" s="220">
        <f t="shared" si="2"/>
        <v>67</v>
      </c>
      <c r="AG12" s="172">
        <f>SUM(B12:AF12)</f>
        <v>2319</v>
      </c>
      <c r="AH12" s="173"/>
    </row>
    <row r="13">
      <c r="A13" s="160"/>
      <c r="B13" s="168"/>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213"/>
      <c r="AH13" s="214"/>
    </row>
    <row r="14">
      <c r="A14" s="221" t="s">
        <v>315</v>
      </c>
      <c r="B14" s="222"/>
      <c r="C14" s="222"/>
      <c r="D14" s="222"/>
      <c r="E14" s="222"/>
      <c r="F14" s="222"/>
      <c r="G14" s="222"/>
      <c r="H14" s="222"/>
      <c r="I14" s="222"/>
      <c r="J14" s="222"/>
      <c r="K14" s="222"/>
      <c r="L14" s="222"/>
      <c r="M14" s="222"/>
      <c r="N14" s="222"/>
      <c r="O14" s="222"/>
      <c r="P14" s="222"/>
      <c r="Q14" s="222"/>
      <c r="R14" s="222"/>
      <c r="S14" s="222"/>
      <c r="T14" s="222"/>
      <c r="U14" s="222"/>
      <c r="V14" s="222"/>
      <c r="W14" s="222"/>
      <c r="X14" s="222"/>
      <c r="Y14" s="222"/>
      <c r="Z14" s="222"/>
      <c r="AA14" s="222"/>
      <c r="AB14" s="222"/>
      <c r="AC14" s="222"/>
      <c r="AD14" s="222"/>
      <c r="AE14" s="222"/>
      <c r="AF14" s="222"/>
      <c r="AG14" s="213"/>
      <c r="AH14" s="214"/>
    </row>
    <row r="15">
      <c r="A15" s="223" t="s">
        <v>70</v>
      </c>
      <c r="B15" s="224">
        <f>Summary!B14</f>
        <v>5646</v>
      </c>
      <c r="C15" s="224">
        <f>Summary!C14</f>
        <v>5118</v>
      </c>
      <c r="D15" s="224">
        <f>Summary!D14</f>
        <v>7031</v>
      </c>
      <c r="E15" s="224">
        <f>Summary!E14</f>
        <v>3935.3</v>
      </c>
      <c r="F15" s="224">
        <f>Summary!F14</f>
        <v>5527</v>
      </c>
      <c r="G15" s="224">
        <f>Summary!G14</f>
        <v>5734.2</v>
      </c>
      <c r="H15" s="224">
        <f>Summary!H14</f>
        <v>3674</v>
      </c>
      <c r="I15" s="224">
        <f>Summary!I14</f>
        <v>4053</v>
      </c>
      <c r="J15" s="224">
        <f>Summary!J14</f>
        <v>6009.2</v>
      </c>
      <c r="K15" s="224">
        <f>Summary!K14</f>
        <v>6195</v>
      </c>
      <c r="L15" s="224">
        <f>Summary!L14</f>
        <v>4730.99</v>
      </c>
      <c r="M15" s="224">
        <f>Summary!M14</f>
        <v>7470.52</v>
      </c>
      <c r="N15" s="224">
        <f>Summary!N14</f>
        <v>6464</v>
      </c>
      <c r="O15" s="224">
        <f>Summary!O14</f>
        <v>6623</v>
      </c>
      <c r="P15" s="224">
        <f>Summary!P14</f>
        <v>5155.65</v>
      </c>
      <c r="Q15" s="224">
        <f>Summary!Q14</f>
        <v>6155</v>
      </c>
      <c r="R15" s="224">
        <f>Summary!R14</f>
        <v>7753.5</v>
      </c>
      <c r="S15" s="224">
        <f>Summary!S14</f>
        <v>7258.2</v>
      </c>
      <c r="T15" s="224">
        <f>Summary!T14</f>
        <v>9006.33</v>
      </c>
      <c r="U15" s="224">
        <f>Summary!U14</f>
        <v>9515.98</v>
      </c>
      <c r="V15" s="224">
        <f>Summary!V14</f>
        <v>7888.15</v>
      </c>
      <c r="W15" s="224">
        <f>Summary!W14</f>
        <v>14770.3</v>
      </c>
      <c r="X15" s="224">
        <f>Summary!X14</f>
        <v>9848.99</v>
      </c>
      <c r="Y15" s="224">
        <f>Summary!Y14</f>
        <v>8726.28</v>
      </c>
      <c r="Z15" s="224">
        <f>Summary!Z14</f>
        <v>11457.08</v>
      </c>
      <c r="AA15" s="224">
        <f>Summary!AA14</f>
        <v>10880.99</v>
      </c>
      <c r="AB15" s="224">
        <f>Summary!AB14</f>
        <v>10246.99</v>
      </c>
      <c r="AC15" s="224">
        <f>Summary!AC14</f>
        <v>10195.44</v>
      </c>
      <c r="AD15" s="224">
        <f>Summary!AD14</f>
        <v>8793.49</v>
      </c>
      <c r="AE15" s="224">
        <f>Summary!AE14</f>
        <v>7129.18</v>
      </c>
      <c r="AF15" s="224">
        <f>Summary!AF14</f>
        <v>9072</v>
      </c>
      <c r="AG15" s="172">
        <f t="shared" ref="AG15:AG23" si="3">SUM(B15:AF15)</f>
        <v>232064.76</v>
      </c>
      <c r="AH15" s="173"/>
    </row>
    <row r="16">
      <c r="A16" s="223" t="s">
        <v>71</v>
      </c>
      <c r="B16" s="224">
        <f>Summary!B15</f>
        <v>569</v>
      </c>
      <c r="C16" s="224">
        <f>Summary!C15</f>
        <v>637</v>
      </c>
      <c r="D16" s="224">
        <f>Summary!D15</f>
        <v>820</v>
      </c>
      <c r="E16" s="224">
        <f>Summary!E15</f>
        <v>334</v>
      </c>
      <c r="F16" s="224">
        <f>Summary!F15</f>
        <v>273</v>
      </c>
      <c r="G16" s="224">
        <f>Summary!G15</f>
        <v>715</v>
      </c>
      <c r="H16" s="224">
        <f>Summary!H15</f>
        <v>386</v>
      </c>
      <c r="I16" s="224">
        <f>Summary!I15</f>
        <v>412</v>
      </c>
      <c r="J16" s="224">
        <f>Summary!J15</f>
        <v>723</v>
      </c>
      <c r="K16" s="224">
        <f>Summary!K15</f>
        <v>251</v>
      </c>
      <c r="L16" s="224">
        <f>Summary!L15</f>
        <v>757</v>
      </c>
      <c r="M16" s="224">
        <f>Summary!M15</f>
        <v>954.67</v>
      </c>
      <c r="N16" s="224">
        <f>Summary!N15</f>
        <v>706</v>
      </c>
      <c r="O16" s="224">
        <f>Summary!O15</f>
        <v>328</v>
      </c>
      <c r="P16" s="224">
        <f>Summary!P15</f>
        <v>1280.67</v>
      </c>
      <c r="Q16" s="224">
        <f>Summary!Q15</f>
        <v>209</v>
      </c>
      <c r="R16" s="224">
        <f>Summary!R15</f>
        <v>1070.8</v>
      </c>
      <c r="S16" s="224">
        <f>Summary!S15</f>
        <v>868</v>
      </c>
      <c r="T16" s="224">
        <f>Summary!T15</f>
        <v>1079.67</v>
      </c>
      <c r="U16" s="224">
        <f>Summary!U15</f>
        <v>540</v>
      </c>
      <c r="V16" s="224">
        <f>Summary!V15</f>
        <v>1173.6</v>
      </c>
      <c r="W16" s="224">
        <f>Summary!W15</f>
        <v>1244.67</v>
      </c>
      <c r="X16" s="224">
        <f>Summary!X15</f>
        <v>1054</v>
      </c>
      <c r="Y16" s="224">
        <f>Summary!Y15</f>
        <v>623.9</v>
      </c>
      <c r="Z16" s="224">
        <f>Summary!Z15</f>
        <v>1219.5</v>
      </c>
      <c r="AA16" s="224">
        <f>Summary!AA15</f>
        <v>731</v>
      </c>
      <c r="AB16" s="224">
        <f>Summary!AB15</f>
        <v>580</v>
      </c>
      <c r="AC16" s="224">
        <f>Summary!AC15</f>
        <v>332.5</v>
      </c>
      <c r="AD16" s="224">
        <f>Summary!AD15</f>
        <v>423</v>
      </c>
      <c r="AE16" s="224">
        <f>Summary!AE15</f>
        <v>273</v>
      </c>
      <c r="AF16" s="224">
        <f>Summary!AF15</f>
        <v>371</v>
      </c>
      <c r="AG16" s="172">
        <f t="shared" si="3"/>
        <v>20939.98</v>
      </c>
      <c r="AH16" s="173"/>
    </row>
    <row r="17">
      <c r="A17" s="223" t="s">
        <v>72</v>
      </c>
      <c r="B17" s="224">
        <f>Summary!B16</f>
        <v>0</v>
      </c>
      <c r="C17" s="224">
        <f>Summary!C16</f>
        <v>0</v>
      </c>
      <c r="D17" s="224">
        <f>Summary!D16</f>
        <v>0</v>
      </c>
      <c r="E17" s="224">
        <f>Summary!E16</f>
        <v>0</v>
      </c>
      <c r="F17" s="224">
        <f>Summary!F16</f>
        <v>0</v>
      </c>
      <c r="G17" s="224">
        <f>Summary!G16</f>
        <v>0</v>
      </c>
      <c r="H17" s="224">
        <f>Summary!H16</f>
        <v>0</v>
      </c>
      <c r="I17" s="224">
        <f>Summary!I16</f>
        <v>0</v>
      </c>
      <c r="J17" s="224">
        <f>Summary!J16</f>
        <v>0</v>
      </c>
      <c r="K17" s="224">
        <f>Summary!K16</f>
        <v>0</v>
      </c>
      <c r="L17" s="224">
        <f>Summary!L16</f>
        <v>0</v>
      </c>
      <c r="M17" s="224">
        <f>Summary!M16</f>
        <v>0</v>
      </c>
      <c r="N17" s="224">
        <f>Summary!N16</f>
        <v>0</v>
      </c>
      <c r="O17" s="224">
        <f>Summary!O16</f>
        <v>0</v>
      </c>
      <c r="P17" s="224">
        <f>Summary!P16</f>
        <v>0</v>
      </c>
      <c r="Q17" s="224">
        <f>Summary!Q16</f>
        <v>0</v>
      </c>
      <c r="R17" s="224">
        <f>Summary!R16</f>
        <v>0</v>
      </c>
      <c r="S17" s="224">
        <f>Summary!S16</f>
        <v>0</v>
      </c>
      <c r="T17" s="224">
        <f>Summary!T16</f>
        <v>0</v>
      </c>
      <c r="U17" s="224">
        <f>Summary!U16</f>
        <v>0</v>
      </c>
      <c r="V17" s="224">
        <f>Summary!V16</f>
        <v>0</v>
      </c>
      <c r="W17" s="224">
        <f>Summary!W16</f>
        <v>0</v>
      </c>
      <c r="X17" s="224">
        <f>Summary!X16</f>
        <v>0</v>
      </c>
      <c r="Y17" s="224">
        <f>Summary!Y16</f>
        <v>0</v>
      </c>
      <c r="Z17" s="224">
        <f>Summary!Z16</f>
        <v>0</v>
      </c>
      <c r="AA17" s="224">
        <f>Summary!AA16</f>
        <v>0</v>
      </c>
      <c r="AB17" s="224">
        <f>Summary!AB16</f>
        <v>0</v>
      </c>
      <c r="AC17" s="224">
        <f>Summary!AC16</f>
        <v>0</v>
      </c>
      <c r="AD17" s="224">
        <f>Summary!AD16</f>
        <v>0</v>
      </c>
      <c r="AE17" s="224">
        <f>Summary!AE16</f>
        <v>0</v>
      </c>
      <c r="AF17" s="224">
        <f>Summary!AF16</f>
        <v>0</v>
      </c>
      <c r="AG17" s="172">
        <f t="shared" si="3"/>
        <v>0</v>
      </c>
      <c r="AH17" s="173"/>
    </row>
    <row r="18">
      <c r="A18" s="223" t="s">
        <v>73</v>
      </c>
      <c r="B18" s="224">
        <f>Summary!B17</f>
        <v>236.2</v>
      </c>
      <c r="C18" s="224">
        <f>Summary!C17</f>
        <v>169.5</v>
      </c>
      <c r="D18" s="224">
        <f>Summary!D17</f>
        <v>345.9</v>
      </c>
      <c r="E18" s="224">
        <f>Summary!E17</f>
        <v>435.7</v>
      </c>
      <c r="F18" s="224">
        <f>Summary!F17</f>
        <v>323.9</v>
      </c>
      <c r="G18" s="224">
        <f>Summary!G17</f>
        <v>242</v>
      </c>
      <c r="H18" s="224">
        <f>Summary!H17</f>
        <v>257.9</v>
      </c>
      <c r="I18" s="224">
        <f>Summary!I17</f>
        <v>216.4</v>
      </c>
      <c r="J18" s="224">
        <f>Summary!J17</f>
        <v>388.9</v>
      </c>
      <c r="K18" s="224">
        <f>Summary!K17</f>
        <v>133.6</v>
      </c>
      <c r="L18" s="224">
        <f>Summary!L17</f>
        <v>408.7</v>
      </c>
      <c r="M18" s="224">
        <f>Summary!M17</f>
        <v>269.1</v>
      </c>
      <c r="N18" s="224">
        <f>Summary!N17</f>
        <v>89.7</v>
      </c>
      <c r="O18" s="224">
        <f>Summary!O17</f>
        <v>116.6</v>
      </c>
      <c r="P18" s="224">
        <f>Summary!P17</f>
        <v>289.1</v>
      </c>
      <c r="Q18" s="224">
        <f>Summary!Q17</f>
        <v>244.2</v>
      </c>
      <c r="R18" s="224">
        <f>Summary!R17</f>
        <v>119.6</v>
      </c>
      <c r="S18" s="224">
        <f>Summary!S17</f>
        <v>119.6</v>
      </c>
      <c r="T18" s="224">
        <f>Summary!T17</f>
        <v>229.3</v>
      </c>
      <c r="U18" s="224">
        <f>Summary!U17</f>
        <v>179.4</v>
      </c>
      <c r="V18" s="224">
        <f>Summary!V17</f>
        <v>216.4</v>
      </c>
      <c r="W18" s="224">
        <f>Summary!W17</f>
        <v>89.7</v>
      </c>
      <c r="X18" s="224">
        <f>Summary!X17</f>
        <v>186.5</v>
      </c>
      <c r="Y18" s="224">
        <f>Summary!Y17</f>
        <v>338.65</v>
      </c>
      <c r="Z18" s="224">
        <f>Summary!Z17</f>
        <v>425.4</v>
      </c>
      <c r="AA18" s="224">
        <f>Summary!AA17</f>
        <v>456.1</v>
      </c>
      <c r="AB18" s="224">
        <f>Summary!AB17</f>
        <v>341.2</v>
      </c>
      <c r="AC18" s="224">
        <f>Summary!AC17</f>
        <v>380.5</v>
      </c>
      <c r="AD18" s="224">
        <f>Summary!AD17</f>
        <v>207.7</v>
      </c>
      <c r="AE18" s="224">
        <f>Summary!AE17</f>
        <v>146.9</v>
      </c>
      <c r="AF18" s="224">
        <f>Summary!AF17</f>
        <v>367.1</v>
      </c>
      <c r="AG18" s="172">
        <f t="shared" si="3"/>
        <v>7971.45</v>
      </c>
      <c r="AH18" s="173"/>
    </row>
    <row r="19">
      <c r="A19" s="223" t="s">
        <v>316</v>
      </c>
      <c r="B19" s="224">
        <f>Summary!B29</f>
        <v>3839.55</v>
      </c>
      <c r="C19" s="224">
        <f>Summary!C29</f>
        <v>2069.76</v>
      </c>
      <c r="D19" s="224">
        <f>Summary!D29</f>
        <v>2459.72</v>
      </c>
      <c r="E19" s="224">
        <f>Summary!E29</f>
        <v>1679.81</v>
      </c>
      <c r="F19" s="224">
        <f>Summary!F29</f>
        <v>1679.81</v>
      </c>
      <c r="G19" s="224">
        <f>Summary!G29</f>
        <v>1379.84</v>
      </c>
      <c r="H19" s="224">
        <f>Summary!H29</f>
        <v>1589.73</v>
      </c>
      <c r="I19" s="224">
        <f>Summary!I29</f>
        <v>1649.81</v>
      </c>
      <c r="J19" s="224">
        <f>Summary!J29</f>
        <v>1619.82</v>
      </c>
      <c r="K19" s="224">
        <f>Summary!K29</f>
        <v>1409.84</v>
      </c>
      <c r="L19" s="224">
        <f>Summary!L29</f>
        <v>959.89</v>
      </c>
      <c r="M19" s="224">
        <f>Summary!M29</f>
        <v>2159.75</v>
      </c>
      <c r="N19" s="224">
        <f>Summary!N29</f>
        <v>1529.8</v>
      </c>
      <c r="O19" s="224">
        <f>Summary!O29</f>
        <v>1799.78</v>
      </c>
      <c r="P19" s="224">
        <f>Summary!P29</f>
        <v>1649.72</v>
      </c>
      <c r="Q19" s="224">
        <f>Summary!Q29</f>
        <v>2459.72</v>
      </c>
      <c r="R19" s="224">
        <f>Summary!R29</f>
        <v>2549.61</v>
      </c>
      <c r="S19" s="224">
        <f>Summary!S29</f>
        <v>2759.69</v>
      </c>
      <c r="T19" s="224">
        <f>Summary!T29</f>
        <v>1349.84</v>
      </c>
      <c r="U19" s="224">
        <f>Summary!U29</f>
        <v>1529.81</v>
      </c>
      <c r="V19" s="224">
        <f>Summary!V29</f>
        <v>1289.85</v>
      </c>
      <c r="W19" s="224">
        <f>Summary!W29</f>
        <v>2369.72</v>
      </c>
      <c r="X19" s="224">
        <f>Summary!X29</f>
        <v>1739.79</v>
      </c>
      <c r="Y19" s="224">
        <f>Summary!Y29</f>
        <v>2308.72</v>
      </c>
      <c r="Z19" s="224">
        <f>Summary!Z29</f>
        <v>1809.77</v>
      </c>
      <c r="AA19" s="224">
        <f>Summary!AA29</f>
        <v>3108.62</v>
      </c>
      <c r="AB19" s="224">
        <f>Summary!AB29</f>
        <v>2988.63</v>
      </c>
      <c r="AC19" s="224">
        <f>Summary!AC29</f>
        <v>2999.64</v>
      </c>
      <c r="AD19" s="224">
        <f>Summary!AD29</f>
        <v>1178.86</v>
      </c>
      <c r="AE19" s="224">
        <f>Summary!AE29</f>
        <v>25149.39</v>
      </c>
      <c r="AF19" s="224">
        <f>Summary!AF29</f>
        <v>1698.79</v>
      </c>
      <c r="AG19" s="172">
        <f t="shared" si="3"/>
        <v>84767.08</v>
      </c>
      <c r="AH19" s="173"/>
    </row>
    <row r="20">
      <c r="A20" s="223" t="s">
        <v>74</v>
      </c>
      <c r="B20" s="224">
        <f>Summary!B18</f>
        <v>707.8</v>
      </c>
      <c r="C20" s="224">
        <f>Summary!C18</f>
        <v>497.34</v>
      </c>
      <c r="D20" s="224">
        <f>Summary!D18</f>
        <v>697.65</v>
      </c>
      <c r="E20" s="224">
        <f>Summary!E18</f>
        <v>476.16</v>
      </c>
      <c r="F20" s="224">
        <f>Summary!F18</f>
        <v>519.22</v>
      </c>
      <c r="G20" s="224">
        <f>Summary!G18</f>
        <v>635.71</v>
      </c>
      <c r="H20" s="224">
        <f>Summary!H18</f>
        <v>318.27</v>
      </c>
      <c r="I20" s="224">
        <f>Summary!I18</f>
        <v>431.09</v>
      </c>
      <c r="J20" s="224">
        <f>Summary!J18</f>
        <v>540.24</v>
      </c>
      <c r="K20" s="224">
        <f>Summary!K18</f>
        <v>591.25</v>
      </c>
      <c r="L20" s="224">
        <f>Summary!L18</f>
        <v>448.45</v>
      </c>
      <c r="M20" s="224">
        <f>Summary!M18</f>
        <v>728.76</v>
      </c>
      <c r="N20" s="224">
        <f>Summary!N18</f>
        <v>689.27</v>
      </c>
      <c r="O20" s="224">
        <f>Summary!O18</f>
        <v>617.91</v>
      </c>
      <c r="P20" s="224">
        <f>Summary!P18</f>
        <v>615.41</v>
      </c>
      <c r="Q20" s="224">
        <f>Summary!Q18</f>
        <v>597.45</v>
      </c>
      <c r="R20" s="224">
        <f>Summary!R18</f>
        <v>817.77</v>
      </c>
      <c r="S20" s="224">
        <f>Summary!S18</f>
        <v>722.35</v>
      </c>
      <c r="T20" s="224">
        <f>Summary!T18</f>
        <v>713.49</v>
      </c>
      <c r="U20" s="224">
        <f>Summary!U18</f>
        <v>826.71</v>
      </c>
      <c r="V20" s="224">
        <f>Summary!V18</f>
        <v>833.65</v>
      </c>
      <c r="W20" s="224">
        <f>Summary!W18</f>
        <v>1236.14</v>
      </c>
      <c r="X20" s="224">
        <f>Summary!X18</f>
        <v>966.48</v>
      </c>
      <c r="Y20" s="224">
        <f>Summary!Y18</f>
        <v>778.49</v>
      </c>
      <c r="Z20" s="224">
        <f>Summary!Z18</f>
        <v>1078.69</v>
      </c>
      <c r="AA20" s="224">
        <f>Summary!AA18</f>
        <v>1041.19</v>
      </c>
      <c r="AB20" s="224">
        <f>Summary!AB18</f>
        <v>969.49</v>
      </c>
      <c r="AC20" s="224">
        <f>Summary!AC18</f>
        <v>867.46</v>
      </c>
      <c r="AD20" s="224">
        <f>Summary!AD18</f>
        <v>739.31</v>
      </c>
      <c r="AE20" s="224">
        <f>Summary!AE18</f>
        <v>1377.52</v>
      </c>
      <c r="AF20" s="224">
        <f>Summary!AF18</f>
        <v>799.56</v>
      </c>
      <c r="AG20" s="172">
        <f t="shared" si="3"/>
        <v>22880.28</v>
      </c>
      <c r="AH20" s="173"/>
    </row>
    <row r="21">
      <c r="A21" s="223" t="s">
        <v>75</v>
      </c>
      <c r="B21" s="224">
        <f>Summary!B19</f>
        <v>702.42</v>
      </c>
      <c r="C21" s="224">
        <f>Summary!C19</f>
        <v>629.62</v>
      </c>
      <c r="D21" s="224">
        <f>Summary!D19</f>
        <v>842.2</v>
      </c>
      <c r="E21" s="224">
        <f>Summary!E19</f>
        <v>534.31</v>
      </c>
      <c r="F21" s="224">
        <f>Summary!F19</f>
        <v>655.62</v>
      </c>
      <c r="G21" s="224">
        <f>Summary!G19</f>
        <v>803.76</v>
      </c>
      <c r="H21" s="224">
        <f>Summary!H19</f>
        <v>508.04</v>
      </c>
      <c r="I21" s="224">
        <f>Summary!I19</f>
        <v>523.98</v>
      </c>
      <c r="J21" s="224">
        <f>Summary!J19</f>
        <v>701.5</v>
      </c>
      <c r="K21" s="224">
        <f>Summary!K19</f>
        <v>697.74</v>
      </c>
      <c r="L21" s="224">
        <f>Summary!L19</f>
        <v>589.8</v>
      </c>
      <c r="M21" s="224">
        <f>Summary!M19</f>
        <v>943.21</v>
      </c>
      <c r="N21" s="224">
        <f>Summary!N19</f>
        <v>773.38</v>
      </c>
      <c r="O21" s="224">
        <f>Summary!O19</f>
        <v>754.38</v>
      </c>
      <c r="P21" s="224">
        <f>Summary!P19</f>
        <v>639.62</v>
      </c>
      <c r="Q21" s="224">
        <f>Summary!Q19</f>
        <v>678.93</v>
      </c>
      <c r="R21" s="224">
        <f>Summary!R19</f>
        <v>976.2</v>
      </c>
      <c r="S21" s="224">
        <f>Summary!S19</f>
        <v>868.14</v>
      </c>
      <c r="T21" s="224">
        <f>Summary!T19</f>
        <v>1097.72</v>
      </c>
      <c r="U21" s="224">
        <f>Summary!U19</f>
        <v>1056.79</v>
      </c>
      <c r="V21" s="224">
        <f>Summary!V19</f>
        <v>998.1</v>
      </c>
      <c r="W21" s="224">
        <f>Summary!W19</f>
        <v>1683.88</v>
      </c>
      <c r="X21" s="224">
        <f>Summary!X19</f>
        <v>1225.33</v>
      </c>
      <c r="Y21" s="224">
        <f>Summary!Y19</f>
        <v>1050.19</v>
      </c>
      <c r="Z21" s="224">
        <f>Summary!Z19</f>
        <v>1398.47</v>
      </c>
      <c r="AA21" s="224">
        <f>Summary!AA19</f>
        <v>1202.3</v>
      </c>
      <c r="AB21" s="224">
        <f>Summary!AB19</f>
        <v>1165.42</v>
      </c>
      <c r="AC21" s="224">
        <f>Summary!AC19</f>
        <v>1145.42</v>
      </c>
      <c r="AD21" s="224">
        <f>Summary!AD19</f>
        <v>1012.32</v>
      </c>
      <c r="AE21" s="224">
        <f>Summary!AE19</f>
        <v>796.37</v>
      </c>
      <c r="AF21" s="224">
        <f>Summary!AF19</f>
        <v>1046.72</v>
      </c>
      <c r="AG21" s="172">
        <f t="shared" si="3"/>
        <v>27701.88</v>
      </c>
      <c r="AH21" s="173"/>
    </row>
    <row r="22">
      <c r="A22" s="225" t="s">
        <v>76</v>
      </c>
      <c r="B22" s="224">
        <f>Summary!B20</f>
        <v>109.3</v>
      </c>
      <c r="C22" s="224">
        <f>Summary!C20</f>
        <v>149.1</v>
      </c>
      <c r="D22" s="224">
        <f>Summary!D20</f>
        <v>154</v>
      </c>
      <c r="E22" s="224">
        <f>Summary!E20</f>
        <v>164.63</v>
      </c>
      <c r="F22" s="224">
        <f>Summary!F20</f>
        <v>198.9</v>
      </c>
      <c r="G22" s="224">
        <f>Summary!G20</f>
        <v>134.2</v>
      </c>
      <c r="H22" s="224">
        <f>Summary!H20</f>
        <v>54.7</v>
      </c>
      <c r="I22" s="224">
        <f>Summary!I20</f>
        <v>94.4</v>
      </c>
      <c r="J22" s="224">
        <f>Summary!J20</f>
        <v>44.7</v>
      </c>
      <c r="K22" s="224">
        <f>Summary!K20</f>
        <v>189</v>
      </c>
      <c r="L22" s="224">
        <f>Summary!L20</f>
        <v>89.4</v>
      </c>
      <c r="M22" s="224">
        <f>Summary!M20</f>
        <v>188.9</v>
      </c>
      <c r="N22" s="224">
        <f>Summary!N20</f>
        <v>89.5</v>
      </c>
      <c r="O22" s="224">
        <f>Summary!O20</f>
        <v>59.7</v>
      </c>
      <c r="P22" s="224">
        <f>Summary!P20</f>
        <v>86.07</v>
      </c>
      <c r="Q22" s="224">
        <f>Summary!Q20</f>
        <v>149.2</v>
      </c>
      <c r="R22" s="224">
        <f>Summary!R20</f>
        <v>208.8</v>
      </c>
      <c r="S22" s="224">
        <f>Summary!S20</f>
        <v>154.1</v>
      </c>
      <c r="T22" s="224">
        <f>Summary!T20</f>
        <v>223.8</v>
      </c>
      <c r="U22" s="224">
        <f>Summary!U20</f>
        <v>174.1</v>
      </c>
      <c r="V22" s="224">
        <f>Summary!V20</f>
        <v>159.2</v>
      </c>
      <c r="W22" s="224">
        <f>Summary!W20</f>
        <v>238.8</v>
      </c>
      <c r="X22" s="224">
        <f>Summary!X20</f>
        <v>79.6</v>
      </c>
      <c r="Y22" s="224">
        <f>Summary!Y20</f>
        <v>79.6</v>
      </c>
      <c r="Z22" s="224">
        <f>Summary!Z20</f>
        <v>113.43</v>
      </c>
      <c r="AA22" s="224">
        <f>Summary!AA20</f>
        <v>159.2</v>
      </c>
      <c r="AB22" s="224">
        <f>Summary!AB20</f>
        <v>79.6</v>
      </c>
      <c r="AC22" s="224">
        <f>Summary!AC20</f>
        <v>89.5</v>
      </c>
      <c r="AD22" s="224">
        <f>Summary!AD20</f>
        <v>169.1</v>
      </c>
      <c r="AE22" s="224">
        <f>Summary!AE20</f>
        <v>218.9</v>
      </c>
      <c r="AF22" s="224">
        <f>Summary!AF20</f>
        <v>398</v>
      </c>
      <c r="AG22" s="172">
        <f t="shared" si="3"/>
        <v>4501.43</v>
      </c>
      <c r="AH22" s="173"/>
    </row>
    <row r="23">
      <c r="A23" s="226" t="s">
        <v>269</v>
      </c>
      <c r="B23" s="227">
        <f t="shared" ref="B23:AF23" si="4">SUM(B15:B22)</f>
        <v>11810.27</v>
      </c>
      <c r="C23" s="227">
        <f t="shared" si="4"/>
        <v>9270.32</v>
      </c>
      <c r="D23" s="227">
        <f t="shared" si="4"/>
        <v>12350.47</v>
      </c>
      <c r="E23" s="227">
        <f t="shared" si="4"/>
        <v>7559.91</v>
      </c>
      <c r="F23" s="227">
        <f t="shared" si="4"/>
        <v>9177.45</v>
      </c>
      <c r="G23" s="227">
        <f t="shared" si="4"/>
        <v>9644.71</v>
      </c>
      <c r="H23" s="227">
        <f t="shared" si="4"/>
        <v>6788.64</v>
      </c>
      <c r="I23" s="227">
        <f t="shared" si="4"/>
        <v>7380.68</v>
      </c>
      <c r="J23" s="227">
        <f t="shared" si="4"/>
        <v>10027.36</v>
      </c>
      <c r="K23" s="227">
        <f t="shared" si="4"/>
        <v>9467.43</v>
      </c>
      <c r="L23" s="227">
        <f t="shared" si="4"/>
        <v>7984.23</v>
      </c>
      <c r="M23" s="227">
        <f t="shared" si="4"/>
        <v>12714.91</v>
      </c>
      <c r="N23" s="227">
        <f t="shared" si="4"/>
        <v>10341.65</v>
      </c>
      <c r="O23" s="227">
        <f t="shared" si="4"/>
        <v>10299.37</v>
      </c>
      <c r="P23" s="227">
        <f t="shared" si="4"/>
        <v>9716.24</v>
      </c>
      <c r="Q23" s="227">
        <f t="shared" si="4"/>
        <v>10493.5</v>
      </c>
      <c r="R23" s="227">
        <f t="shared" si="4"/>
        <v>13496.28</v>
      </c>
      <c r="S23" s="227">
        <f t="shared" si="4"/>
        <v>12750.08</v>
      </c>
      <c r="T23" s="227">
        <f t="shared" si="4"/>
        <v>13700.15</v>
      </c>
      <c r="U23" s="227">
        <f t="shared" si="4"/>
        <v>13822.79</v>
      </c>
      <c r="V23" s="227">
        <f t="shared" si="4"/>
        <v>12558.95</v>
      </c>
      <c r="W23" s="227">
        <f t="shared" si="4"/>
        <v>21633.21</v>
      </c>
      <c r="X23" s="227">
        <f t="shared" si="4"/>
        <v>15100.69</v>
      </c>
      <c r="Y23" s="227">
        <f t="shared" si="4"/>
        <v>13905.83</v>
      </c>
      <c r="Z23" s="227">
        <f t="shared" si="4"/>
        <v>17502.34</v>
      </c>
      <c r="AA23" s="227">
        <f t="shared" si="4"/>
        <v>17579.4</v>
      </c>
      <c r="AB23" s="227">
        <f t="shared" si="4"/>
        <v>16371.33</v>
      </c>
      <c r="AC23" s="227">
        <f t="shared" si="4"/>
        <v>16010.46</v>
      </c>
      <c r="AD23" s="227">
        <f t="shared" si="4"/>
        <v>12523.78</v>
      </c>
      <c r="AE23" s="227">
        <f t="shared" si="4"/>
        <v>35091.26</v>
      </c>
      <c r="AF23" s="227">
        <f t="shared" si="4"/>
        <v>13753.17</v>
      </c>
      <c r="AG23" s="172">
        <f t="shared" si="3"/>
        <v>400826.86</v>
      </c>
      <c r="AH23" s="173"/>
    </row>
    <row r="24">
      <c r="A24" s="160"/>
      <c r="B24" s="168"/>
      <c r="C24" s="168"/>
      <c r="D24" s="168"/>
      <c r="E24" s="168"/>
      <c r="F24" s="168"/>
      <c r="G24" s="168"/>
      <c r="H24" s="168"/>
      <c r="I24" s="168"/>
      <c r="J24" s="168"/>
      <c r="K24" s="168"/>
      <c r="L24" s="168"/>
      <c r="M24" s="168"/>
      <c r="N24" s="168"/>
      <c r="O24" s="168"/>
      <c r="P24" s="168"/>
      <c r="Q24" s="168"/>
      <c r="R24" s="168"/>
      <c r="S24" s="168"/>
      <c r="T24" s="168"/>
      <c r="U24" s="168"/>
      <c r="V24" s="168"/>
      <c r="W24" s="168"/>
      <c r="X24" s="168"/>
      <c r="Y24" s="168"/>
      <c r="Z24" s="168"/>
      <c r="AA24" s="168"/>
      <c r="AB24" s="168"/>
      <c r="AC24" s="168"/>
      <c r="AD24" s="168"/>
      <c r="AE24" s="168"/>
      <c r="AF24" s="168"/>
      <c r="AG24" s="213"/>
      <c r="AH24" s="214"/>
    </row>
    <row r="25">
      <c r="A25" s="221" t="s">
        <v>317</v>
      </c>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228"/>
      <c r="AH25" s="229"/>
    </row>
    <row r="26">
      <c r="A26" s="230" t="s">
        <v>731</v>
      </c>
      <c r="B26" s="242">
        <f t="shared" ref="B26:AF26" si="5">B178</f>
        <v>0</v>
      </c>
      <c r="C26" s="242">
        <f t="shared" si="5"/>
        <v>0</v>
      </c>
      <c r="D26" s="242">
        <f t="shared" si="5"/>
        <v>0</v>
      </c>
      <c r="E26" s="242">
        <f t="shared" si="5"/>
        <v>0</v>
      </c>
      <c r="F26" s="242">
        <f t="shared" si="5"/>
        <v>0</v>
      </c>
      <c r="G26" s="242">
        <f t="shared" si="5"/>
        <v>0</v>
      </c>
      <c r="H26" s="242">
        <f t="shared" si="5"/>
        <v>0</v>
      </c>
      <c r="I26" s="242">
        <f t="shared" si="5"/>
        <v>0</v>
      </c>
      <c r="J26" s="242">
        <f t="shared" si="5"/>
        <v>0</v>
      </c>
      <c r="K26" s="242">
        <f t="shared" si="5"/>
        <v>0</v>
      </c>
      <c r="L26" s="242">
        <f t="shared" si="5"/>
        <v>0</v>
      </c>
      <c r="M26" s="242">
        <f t="shared" si="5"/>
        <v>0</v>
      </c>
      <c r="N26" s="242">
        <f t="shared" si="5"/>
        <v>0</v>
      </c>
      <c r="O26" s="242">
        <f t="shared" si="5"/>
        <v>0</v>
      </c>
      <c r="P26" s="242">
        <f t="shared" si="5"/>
        <v>0</v>
      </c>
      <c r="Q26" s="242">
        <f t="shared" si="5"/>
        <v>0</v>
      </c>
      <c r="R26" s="242">
        <f t="shared" si="5"/>
        <v>0</v>
      </c>
      <c r="S26" s="242">
        <f t="shared" si="5"/>
        <v>0</v>
      </c>
      <c r="T26" s="242">
        <f t="shared" si="5"/>
        <v>0</v>
      </c>
      <c r="U26" s="242">
        <f t="shared" si="5"/>
        <v>0</v>
      </c>
      <c r="V26" s="242">
        <f t="shared" si="5"/>
        <v>0</v>
      </c>
      <c r="W26" s="242">
        <f t="shared" si="5"/>
        <v>0</v>
      </c>
      <c r="X26" s="242">
        <f t="shared" si="5"/>
        <v>0</v>
      </c>
      <c r="Y26" s="242">
        <f t="shared" si="5"/>
        <v>0</v>
      </c>
      <c r="Z26" s="242">
        <f t="shared" si="5"/>
        <v>0</v>
      </c>
      <c r="AA26" s="242">
        <f t="shared" si="5"/>
        <v>0</v>
      </c>
      <c r="AB26" s="242">
        <f t="shared" si="5"/>
        <v>0</v>
      </c>
      <c r="AC26" s="242">
        <f t="shared" si="5"/>
        <v>0</v>
      </c>
      <c r="AD26" s="242">
        <f t="shared" si="5"/>
        <v>0</v>
      </c>
      <c r="AE26" s="242">
        <f t="shared" si="5"/>
        <v>0</v>
      </c>
      <c r="AF26" s="242">
        <f t="shared" si="5"/>
        <v>0</v>
      </c>
      <c r="AG26" s="228">
        <f t="shared" ref="AG26:AG34" si="7">SUM(B26:AF26)</f>
        <v>0</v>
      </c>
      <c r="AH26" s="229"/>
    </row>
    <row r="27">
      <c r="A27" s="230" t="s">
        <v>732</v>
      </c>
      <c r="B27" s="242">
        <f t="shared" ref="B27:AF27" si="6">B179</f>
        <v>0</v>
      </c>
      <c r="C27" s="242">
        <f t="shared" si="6"/>
        <v>0</v>
      </c>
      <c r="D27" s="242">
        <f t="shared" si="6"/>
        <v>0</v>
      </c>
      <c r="E27" s="242">
        <f t="shared" si="6"/>
        <v>0</v>
      </c>
      <c r="F27" s="242">
        <f t="shared" si="6"/>
        <v>0</v>
      </c>
      <c r="G27" s="242">
        <f t="shared" si="6"/>
        <v>0</v>
      </c>
      <c r="H27" s="242">
        <f t="shared" si="6"/>
        <v>0</v>
      </c>
      <c r="I27" s="242">
        <f t="shared" si="6"/>
        <v>0</v>
      </c>
      <c r="J27" s="242">
        <f t="shared" si="6"/>
        <v>0</v>
      </c>
      <c r="K27" s="242">
        <f t="shared" si="6"/>
        <v>0</v>
      </c>
      <c r="L27" s="242">
        <f t="shared" si="6"/>
        <v>0</v>
      </c>
      <c r="M27" s="242">
        <f t="shared" si="6"/>
        <v>0</v>
      </c>
      <c r="N27" s="242">
        <f t="shared" si="6"/>
        <v>0</v>
      </c>
      <c r="O27" s="242">
        <f t="shared" si="6"/>
        <v>0</v>
      </c>
      <c r="P27" s="242">
        <f t="shared" si="6"/>
        <v>0</v>
      </c>
      <c r="Q27" s="242">
        <f t="shared" si="6"/>
        <v>0</v>
      </c>
      <c r="R27" s="242">
        <f t="shared" si="6"/>
        <v>0</v>
      </c>
      <c r="S27" s="242">
        <f t="shared" si="6"/>
        <v>0</v>
      </c>
      <c r="T27" s="242">
        <f t="shared" si="6"/>
        <v>0</v>
      </c>
      <c r="U27" s="242">
        <f t="shared" si="6"/>
        <v>0</v>
      </c>
      <c r="V27" s="242">
        <f t="shared" si="6"/>
        <v>0</v>
      </c>
      <c r="W27" s="242">
        <f t="shared" si="6"/>
        <v>0</v>
      </c>
      <c r="X27" s="242">
        <f t="shared" si="6"/>
        <v>0</v>
      </c>
      <c r="Y27" s="242">
        <f t="shared" si="6"/>
        <v>0</v>
      </c>
      <c r="Z27" s="242">
        <f t="shared" si="6"/>
        <v>0</v>
      </c>
      <c r="AA27" s="242">
        <f t="shared" si="6"/>
        <v>0</v>
      </c>
      <c r="AB27" s="242">
        <f t="shared" si="6"/>
        <v>0</v>
      </c>
      <c r="AC27" s="242">
        <f t="shared" si="6"/>
        <v>0</v>
      </c>
      <c r="AD27" s="242">
        <f t="shared" si="6"/>
        <v>0</v>
      </c>
      <c r="AE27" s="242">
        <f t="shared" si="6"/>
        <v>0</v>
      </c>
      <c r="AF27" s="242">
        <f t="shared" si="6"/>
        <v>0</v>
      </c>
      <c r="AG27" s="228">
        <f t="shared" si="7"/>
        <v>0</v>
      </c>
      <c r="AH27" s="229"/>
    </row>
    <row r="28">
      <c r="A28" s="230" t="s">
        <v>733</v>
      </c>
      <c r="B28" s="242">
        <f t="shared" ref="B28:AF28" si="8">B180</f>
        <v>0</v>
      </c>
      <c r="C28" s="242">
        <f t="shared" si="8"/>
        <v>0</v>
      </c>
      <c r="D28" s="242">
        <f t="shared" si="8"/>
        <v>0</v>
      </c>
      <c r="E28" s="242">
        <f t="shared" si="8"/>
        <v>0</v>
      </c>
      <c r="F28" s="242">
        <f t="shared" si="8"/>
        <v>0</v>
      </c>
      <c r="G28" s="242">
        <f t="shared" si="8"/>
        <v>0</v>
      </c>
      <c r="H28" s="242">
        <f t="shared" si="8"/>
        <v>0</v>
      </c>
      <c r="I28" s="242">
        <f t="shared" si="8"/>
        <v>0</v>
      </c>
      <c r="J28" s="242">
        <f t="shared" si="8"/>
        <v>0</v>
      </c>
      <c r="K28" s="242">
        <f t="shared" si="8"/>
        <v>0</v>
      </c>
      <c r="L28" s="242">
        <f t="shared" si="8"/>
        <v>0</v>
      </c>
      <c r="M28" s="242">
        <f t="shared" si="8"/>
        <v>0</v>
      </c>
      <c r="N28" s="242">
        <f t="shared" si="8"/>
        <v>0</v>
      </c>
      <c r="O28" s="242">
        <f t="shared" si="8"/>
        <v>0</v>
      </c>
      <c r="P28" s="242">
        <f t="shared" si="8"/>
        <v>0</v>
      </c>
      <c r="Q28" s="242">
        <f t="shared" si="8"/>
        <v>0</v>
      </c>
      <c r="R28" s="242">
        <f t="shared" si="8"/>
        <v>0</v>
      </c>
      <c r="S28" s="242">
        <f t="shared" si="8"/>
        <v>0</v>
      </c>
      <c r="T28" s="242">
        <f t="shared" si="8"/>
        <v>0</v>
      </c>
      <c r="U28" s="242">
        <f t="shared" si="8"/>
        <v>0</v>
      </c>
      <c r="V28" s="242">
        <f t="shared" si="8"/>
        <v>0</v>
      </c>
      <c r="W28" s="242">
        <f t="shared" si="8"/>
        <v>0</v>
      </c>
      <c r="X28" s="242">
        <f t="shared" si="8"/>
        <v>0</v>
      </c>
      <c r="Y28" s="242">
        <f t="shared" si="8"/>
        <v>0</v>
      </c>
      <c r="Z28" s="242">
        <f t="shared" si="8"/>
        <v>0</v>
      </c>
      <c r="AA28" s="242">
        <f t="shared" si="8"/>
        <v>0</v>
      </c>
      <c r="AB28" s="242">
        <f t="shared" si="8"/>
        <v>0</v>
      </c>
      <c r="AC28" s="242">
        <f t="shared" si="8"/>
        <v>0</v>
      </c>
      <c r="AD28" s="242">
        <f t="shared" si="8"/>
        <v>0</v>
      </c>
      <c r="AE28" s="242">
        <f t="shared" si="8"/>
        <v>0</v>
      </c>
      <c r="AF28" s="242">
        <f t="shared" si="8"/>
        <v>0</v>
      </c>
      <c r="AG28" s="228">
        <f t="shared" si="7"/>
        <v>0</v>
      </c>
      <c r="AH28" s="229"/>
    </row>
    <row r="29">
      <c r="A29" s="230" t="s">
        <v>734</v>
      </c>
      <c r="B29" s="242">
        <f t="shared" ref="B29:AF29" si="9">B181</f>
        <v>0</v>
      </c>
      <c r="C29" s="242">
        <f t="shared" si="9"/>
        <v>0</v>
      </c>
      <c r="D29" s="242">
        <f t="shared" si="9"/>
        <v>0</v>
      </c>
      <c r="E29" s="242">
        <f t="shared" si="9"/>
        <v>0</v>
      </c>
      <c r="F29" s="242">
        <f t="shared" si="9"/>
        <v>0</v>
      </c>
      <c r="G29" s="242">
        <f t="shared" si="9"/>
        <v>0</v>
      </c>
      <c r="H29" s="242">
        <f t="shared" si="9"/>
        <v>0</v>
      </c>
      <c r="I29" s="242">
        <f t="shared" si="9"/>
        <v>0</v>
      </c>
      <c r="J29" s="242">
        <f t="shared" si="9"/>
        <v>0</v>
      </c>
      <c r="K29" s="242">
        <f t="shared" si="9"/>
        <v>0</v>
      </c>
      <c r="L29" s="242">
        <f t="shared" si="9"/>
        <v>0</v>
      </c>
      <c r="M29" s="242">
        <f t="shared" si="9"/>
        <v>0</v>
      </c>
      <c r="N29" s="242">
        <f t="shared" si="9"/>
        <v>0</v>
      </c>
      <c r="O29" s="242">
        <f t="shared" si="9"/>
        <v>0</v>
      </c>
      <c r="P29" s="242">
        <f t="shared" si="9"/>
        <v>0</v>
      </c>
      <c r="Q29" s="242">
        <f t="shared" si="9"/>
        <v>0</v>
      </c>
      <c r="R29" s="242">
        <f t="shared" si="9"/>
        <v>0</v>
      </c>
      <c r="S29" s="242">
        <f t="shared" si="9"/>
        <v>0</v>
      </c>
      <c r="T29" s="242">
        <f t="shared" si="9"/>
        <v>0</v>
      </c>
      <c r="U29" s="242">
        <f t="shared" si="9"/>
        <v>0</v>
      </c>
      <c r="V29" s="242">
        <f t="shared" si="9"/>
        <v>0</v>
      </c>
      <c r="W29" s="242">
        <f t="shared" si="9"/>
        <v>0</v>
      </c>
      <c r="X29" s="242">
        <f t="shared" si="9"/>
        <v>0</v>
      </c>
      <c r="Y29" s="242">
        <f t="shared" si="9"/>
        <v>0</v>
      </c>
      <c r="Z29" s="242">
        <f t="shared" si="9"/>
        <v>0</v>
      </c>
      <c r="AA29" s="242">
        <f t="shared" si="9"/>
        <v>0</v>
      </c>
      <c r="AB29" s="242">
        <f t="shared" si="9"/>
        <v>0</v>
      </c>
      <c r="AC29" s="242">
        <f t="shared" si="9"/>
        <v>0</v>
      </c>
      <c r="AD29" s="242">
        <f t="shared" si="9"/>
        <v>0</v>
      </c>
      <c r="AE29" s="242">
        <f t="shared" si="9"/>
        <v>0</v>
      </c>
      <c r="AF29" s="242">
        <f t="shared" si="9"/>
        <v>0</v>
      </c>
      <c r="AG29" s="228">
        <f t="shared" si="7"/>
        <v>0</v>
      </c>
      <c r="AH29" s="229"/>
    </row>
    <row r="30">
      <c r="A30" s="230" t="s">
        <v>735</v>
      </c>
      <c r="B30" s="242">
        <f t="shared" ref="B30:AF30" si="10">B184</f>
        <v>8</v>
      </c>
      <c r="C30" s="242">
        <f t="shared" si="10"/>
        <v>5</v>
      </c>
      <c r="D30" s="242">
        <f t="shared" si="10"/>
        <v>6</v>
      </c>
      <c r="E30" s="242">
        <f t="shared" si="10"/>
        <v>3</v>
      </c>
      <c r="F30" s="242">
        <f t="shared" si="10"/>
        <v>6</v>
      </c>
      <c r="G30" s="242">
        <f t="shared" si="10"/>
        <v>9</v>
      </c>
      <c r="H30" s="242">
        <f t="shared" si="10"/>
        <v>7</v>
      </c>
      <c r="I30" s="242">
        <f t="shared" si="10"/>
        <v>7</v>
      </c>
      <c r="J30" s="242">
        <f t="shared" si="10"/>
        <v>2</v>
      </c>
      <c r="K30" s="242">
        <f t="shared" si="10"/>
        <v>4</v>
      </c>
      <c r="L30" s="242">
        <f t="shared" si="10"/>
        <v>3</v>
      </c>
      <c r="M30" s="242">
        <f t="shared" si="10"/>
        <v>8</v>
      </c>
      <c r="N30" s="242">
        <f t="shared" si="10"/>
        <v>4</v>
      </c>
      <c r="O30" s="242">
        <f t="shared" si="10"/>
        <v>4</v>
      </c>
      <c r="P30" s="242">
        <f t="shared" si="10"/>
        <v>5</v>
      </c>
      <c r="Q30" s="242">
        <f t="shared" si="10"/>
        <v>5</v>
      </c>
      <c r="R30" s="242">
        <f t="shared" si="10"/>
        <v>8</v>
      </c>
      <c r="S30" s="242">
        <f t="shared" si="10"/>
        <v>7</v>
      </c>
      <c r="T30" s="242">
        <f t="shared" si="10"/>
        <v>10</v>
      </c>
      <c r="U30" s="242">
        <f t="shared" si="10"/>
        <v>9</v>
      </c>
      <c r="V30" s="242">
        <f t="shared" si="10"/>
        <v>13</v>
      </c>
      <c r="W30" s="242">
        <f t="shared" si="10"/>
        <v>5</v>
      </c>
      <c r="X30" s="242">
        <f t="shared" si="10"/>
        <v>10</v>
      </c>
      <c r="Y30" s="242">
        <f t="shared" si="10"/>
        <v>5</v>
      </c>
      <c r="Z30" s="242">
        <f t="shared" si="10"/>
        <v>7</v>
      </c>
      <c r="AA30" s="242">
        <f t="shared" si="10"/>
        <v>4</v>
      </c>
      <c r="AB30" s="242">
        <f t="shared" si="10"/>
        <v>11</v>
      </c>
      <c r="AC30" s="242">
        <f t="shared" si="10"/>
        <v>16</v>
      </c>
      <c r="AD30" s="242">
        <f t="shared" si="10"/>
        <v>13</v>
      </c>
      <c r="AE30" s="242">
        <f t="shared" si="10"/>
        <v>4</v>
      </c>
      <c r="AF30" s="242">
        <f t="shared" si="10"/>
        <v>9</v>
      </c>
      <c r="AG30" s="228">
        <f t="shared" si="7"/>
        <v>217</v>
      </c>
      <c r="AH30" s="240"/>
    </row>
    <row r="31">
      <c r="A31" s="230" t="s">
        <v>736</v>
      </c>
      <c r="B31" s="242">
        <f t="shared" ref="B31:AF31" si="11">B185</f>
        <v>0</v>
      </c>
      <c r="C31" s="242">
        <f t="shared" si="11"/>
        <v>0</v>
      </c>
      <c r="D31" s="242">
        <f t="shared" si="11"/>
        <v>0</v>
      </c>
      <c r="E31" s="242">
        <f t="shared" si="11"/>
        <v>0</v>
      </c>
      <c r="F31" s="242">
        <f t="shared" si="11"/>
        <v>0</v>
      </c>
      <c r="G31" s="242">
        <f t="shared" si="11"/>
        <v>0</v>
      </c>
      <c r="H31" s="242">
        <f t="shared" si="11"/>
        <v>0</v>
      </c>
      <c r="I31" s="242">
        <f t="shared" si="11"/>
        <v>0</v>
      </c>
      <c r="J31" s="242">
        <f t="shared" si="11"/>
        <v>0</v>
      </c>
      <c r="K31" s="242">
        <f t="shared" si="11"/>
        <v>0</v>
      </c>
      <c r="L31" s="242">
        <f t="shared" si="11"/>
        <v>0</v>
      </c>
      <c r="M31" s="242">
        <f t="shared" si="11"/>
        <v>0</v>
      </c>
      <c r="N31" s="242">
        <f t="shared" si="11"/>
        <v>0</v>
      </c>
      <c r="O31" s="242">
        <f t="shared" si="11"/>
        <v>0</v>
      </c>
      <c r="P31" s="242">
        <f t="shared" si="11"/>
        <v>0</v>
      </c>
      <c r="Q31" s="242">
        <f t="shared" si="11"/>
        <v>0</v>
      </c>
      <c r="R31" s="242">
        <f t="shared" si="11"/>
        <v>0</v>
      </c>
      <c r="S31" s="242">
        <f t="shared" si="11"/>
        <v>0</v>
      </c>
      <c r="T31" s="242">
        <f t="shared" si="11"/>
        <v>0</v>
      </c>
      <c r="U31" s="242">
        <f t="shared" si="11"/>
        <v>0</v>
      </c>
      <c r="V31" s="242">
        <f t="shared" si="11"/>
        <v>0</v>
      </c>
      <c r="W31" s="242">
        <f t="shared" si="11"/>
        <v>0</v>
      </c>
      <c r="X31" s="242">
        <f t="shared" si="11"/>
        <v>0</v>
      </c>
      <c r="Y31" s="242">
        <f t="shared" si="11"/>
        <v>0</v>
      </c>
      <c r="Z31" s="242">
        <f t="shared" si="11"/>
        <v>0</v>
      </c>
      <c r="AA31" s="242">
        <f t="shared" si="11"/>
        <v>0</v>
      </c>
      <c r="AB31" s="242">
        <f t="shared" si="11"/>
        <v>0</v>
      </c>
      <c r="AC31" s="242">
        <f t="shared" si="11"/>
        <v>0</v>
      </c>
      <c r="AD31" s="242">
        <f t="shared" si="11"/>
        <v>0</v>
      </c>
      <c r="AE31" s="242">
        <f t="shared" si="11"/>
        <v>0</v>
      </c>
      <c r="AF31" s="242">
        <f t="shared" si="11"/>
        <v>0</v>
      </c>
      <c r="AG31" s="228">
        <f t="shared" si="7"/>
        <v>0</v>
      </c>
      <c r="AH31" s="240"/>
    </row>
    <row r="32">
      <c r="A32" s="230" t="s">
        <v>737</v>
      </c>
      <c r="B32" s="242">
        <f t="shared" ref="B32:AF32" si="12">B186</f>
        <v>14</v>
      </c>
      <c r="C32" s="242">
        <f t="shared" si="12"/>
        <v>9</v>
      </c>
      <c r="D32" s="242">
        <f t="shared" si="12"/>
        <v>18</v>
      </c>
      <c r="E32" s="242">
        <f t="shared" si="12"/>
        <v>10</v>
      </c>
      <c r="F32" s="242">
        <f t="shared" si="12"/>
        <v>15</v>
      </c>
      <c r="G32" s="242">
        <f t="shared" si="12"/>
        <v>14</v>
      </c>
      <c r="H32" s="242">
        <f t="shared" si="12"/>
        <v>7</v>
      </c>
      <c r="I32" s="242">
        <f t="shared" si="12"/>
        <v>7</v>
      </c>
      <c r="J32" s="242">
        <f t="shared" si="12"/>
        <v>15</v>
      </c>
      <c r="K32" s="242">
        <f t="shared" si="12"/>
        <v>15</v>
      </c>
      <c r="L32" s="242">
        <f t="shared" si="12"/>
        <v>11</v>
      </c>
      <c r="M32" s="242">
        <f t="shared" si="12"/>
        <v>18</v>
      </c>
      <c r="N32" s="242">
        <f t="shared" si="12"/>
        <v>15</v>
      </c>
      <c r="O32" s="242">
        <f t="shared" si="12"/>
        <v>17</v>
      </c>
      <c r="P32" s="242">
        <f t="shared" si="12"/>
        <v>14</v>
      </c>
      <c r="Q32" s="242">
        <f t="shared" si="12"/>
        <v>14</v>
      </c>
      <c r="R32" s="242">
        <f t="shared" si="12"/>
        <v>18</v>
      </c>
      <c r="S32" s="242">
        <f t="shared" si="12"/>
        <v>17</v>
      </c>
      <c r="T32" s="242">
        <f t="shared" si="12"/>
        <v>23</v>
      </c>
      <c r="U32" s="242">
        <f t="shared" si="12"/>
        <v>25</v>
      </c>
      <c r="V32" s="242">
        <f t="shared" si="12"/>
        <v>18</v>
      </c>
      <c r="W32" s="242">
        <f t="shared" si="12"/>
        <v>42</v>
      </c>
      <c r="X32" s="242">
        <f t="shared" si="12"/>
        <v>19</v>
      </c>
      <c r="Y32" s="242">
        <f t="shared" si="12"/>
        <v>22</v>
      </c>
      <c r="Z32" s="242">
        <f t="shared" si="12"/>
        <v>32</v>
      </c>
      <c r="AA32" s="242">
        <f t="shared" si="12"/>
        <v>30</v>
      </c>
      <c r="AB32" s="242">
        <f t="shared" si="12"/>
        <v>28</v>
      </c>
      <c r="AC32" s="242">
        <f t="shared" si="12"/>
        <v>24</v>
      </c>
      <c r="AD32" s="242">
        <f t="shared" si="12"/>
        <v>21</v>
      </c>
      <c r="AE32" s="242">
        <f t="shared" si="12"/>
        <v>22</v>
      </c>
      <c r="AF32" s="242">
        <f t="shared" si="12"/>
        <v>23</v>
      </c>
      <c r="AG32" s="228">
        <f t="shared" si="7"/>
        <v>577</v>
      </c>
      <c r="AH32" s="229"/>
    </row>
    <row r="33">
      <c r="A33" s="230" t="s">
        <v>738</v>
      </c>
      <c r="B33" s="242">
        <f t="shared" ref="B33:AF33" si="13">B187</f>
        <v>0</v>
      </c>
      <c r="C33" s="242">
        <f t="shared" si="13"/>
        <v>0</v>
      </c>
      <c r="D33" s="242">
        <f t="shared" si="13"/>
        <v>0</v>
      </c>
      <c r="E33" s="242">
        <f t="shared" si="13"/>
        <v>0</v>
      </c>
      <c r="F33" s="242">
        <f t="shared" si="13"/>
        <v>0</v>
      </c>
      <c r="G33" s="242">
        <f t="shared" si="13"/>
        <v>0</v>
      </c>
      <c r="H33" s="242">
        <f t="shared" si="13"/>
        <v>0</v>
      </c>
      <c r="I33" s="242">
        <f t="shared" si="13"/>
        <v>0</v>
      </c>
      <c r="J33" s="242">
        <f t="shared" si="13"/>
        <v>0</v>
      </c>
      <c r="K33" s="242">
        <f t="shared" si="13"/>
        <v>0</v>
      </c>
      <c r="L33" s="242">
        <f t="shared" si="13"/>
        <v>0</v>
      </c>
      <c r="M33" s="242">
        <f t="shared" si="13"/>
        <v>0</v>
      </c>
      <c r="N33" s="242">
        <f t="shared" si="13"/>
        <v>0</v>
      </c>
      <c r="O33" s="242">
        <f t="shared" si="13"/>
        <v>0</v>
      </c>
      <c r="P33" s="242">
        <f t="shared" si="13"/>
        <v>0</v>
      </c>
      <c r="Q33" s="242">
        <f t="shared" si="13"/>
        <v>0</v>
      </c>
      <c r="R33" s="242">
        <f t="shared" si="13"/>
        <v>0</v>
      </c>
      <c r="S33" s="242">
        <f t="shared" si="13"/>
        <v>0</v>
      </c>
      <c r="T33" s="242">
        <f t="shared" si="13"/>
        <v>0</v>
      </c>
      <c r="U33" s="242">
        <f t="shared" si="13"/>
        <v>0</v>
      </c>
      <c r="V33" s="242">
        <f t="shared" si="13"/>
        <v>0</v>
      </c>
      <c r="W33" s="242">
        <f t="shared" si="13"/>
        <v>0</v>
      </c>
      <c r="X33" s="242">
        <f t="shared" si="13"/>
        <v>0</v>
      </c>
      <c r="Y33" s="242">
        <f t="shared" si="13"/>
        <v>0</v>
      </c>
      <c r="Z33" s="242">
        <f t="shared" si="13"/>
        <v>0</v>
      </c>
      <c r="AA33" s="242">
        <f t="shared" si="13"/>
        <v>0</v>
      </c>
      <c r="AB33" s="242">
        <f t="shared" si="13"/>
        <v>0</v>
      </c>
      <c r="AC33" s="242">
        <f t="shared" si="13"/>
        <v>0</v>
      </c>
      <c r="AD33" s="242">
        <f t="shared" si="13"/>
        <v>0</v>
      </c>
      <c r="AE33" s="242">
        <f t="shared" si="13"/>
        <v>0</v>
      </c>
      <c r="AF33" s="242">
        <f t="shared" si="13"/>
        <v>0</v>
      </c>
      <c r="AG33" s="228">
        <f t="shared" si="7"/>
        <v>0</v>
      </c>
      <c r="AH33" s="229"/>
    </row>
    <row r="34">
      <c r="A34" s="232" t="s">
        <v>283</v>
      </c>
      <c r="B34" s="233">
        <f t="shared" ref="B34:AF34" si="14">SUM(B26:B33)</f>
        <v>22</v>
      </c>
      <c r="C34" s="233">
        <f t="shared" si="14"/>
        <v>14</v>
      </c>
      <c r="D34" s="233">
        <f t="shared" si="14"/>
        <v>24</v>
      </c>
      <c r="E34" s="233">
        <f t="shared" si="14"/>
        <v>13</v>
      </c>
      <c r="F34" s="233">
        <f t="shared" si="14"/>
        <v>21</v>
      </c>
      <c r="G34" s="233">
        <f t="shared" si="14"/>
        <v>23</v>
      </c>
      <c r="H34" s="233">
        <f t="shared" si="14"/>
        <v>14</v>
      </c>
      <c r="I34" s="233">
        <f t="shared" si="14"/>
        <v>14</v>
      </c>
      <c r="J34" s="233">
        <f t="shared" si="14"/>
        <v>17</v>
      </c>
      <c r="K34" s="233">
        <f t="shared" si="14"/>
        <v>19</v>
      </c>
      <c r="L34" s="233">
        <f t="shared" si="14"/>
        <v>14</v>
      </c>
      <c r="M34" s="233">
        <f t="shared" si="14"/>
        <v>26</v>
      </c>
      <c r="N34" s="233">
        <f t="shared" si="14"/>
        <v>19</v>
      </c>
      <c r="O34" s="233">
        <f t="shared" si="14"/>
        <v>21</v>
      </c>
      <c r="P34" s="233">
        <f t="shared" si="14"/>
        <v>19</v>
      </c>
      <c r="Q34" s="233">
        <f t="shared" si="14"/>
        <v>19</v>
      </c>
      <c r="R34" s="233">
        <f t="shared" si="14"/>
        <v>26</v>
      </c>
      <c r="S34" s="233">
        <f t="shared" si="14"/>
        <v>24</v>
      </c>
      <c r="T34" s="233">
        <f t="shared" si="14"/>
        <v>33</v>
      </c>
      <c r="U34" s="233">
        <f t="shared" si="14"/>
        <v>34</v>
      </c>
      <c r="V34" s="233">
        <f t="shared" si="14"/>
        <v>31</v>
      </c>
      <c r="W34" s="233">
        <f t="shared" si="14"/>
        <v>47</v>
      </c>
      <c r="X34" s="233">
        <f t="shared" si="14"/>
        <v>29</v>
      </c>
      <c r="Y34" s="233">
        <f t="shared" si="14"/>
        <v>27</v>
      </c>
      <c r="Z34" s="233">
        <f t="shared" si="14"/>
        <v>39</v>
      </c>
      <c r="AA34" s="233">
        <f t="shared" si="14"/>
        <v>34</v>
      </c>
      <c r="AB34" s="233">
        <f t="shared" si="14"/>
        <v>39</v>
      </c>
      <c r="AC34" s="233">
        <f t="shared" si="14"/>
        <v>40</v>
      </c>
      <c r="AD34" s="233">
        <f t="shared" si="14"/>
        <v>34</v>
      </c>
      <c r="AE34" s="233">
        <f t="shared" si="14"/>
        <v>26</v>
      </c>
      <c r="AF34" s="233">
        <f t="shared" si="14"/>
        <v>32</v>
      </c>
      <c r="AG34" s="228">
        <f t="shared" si="7"/>
        <v>794</v>
      </c>
      <c r="AH34" s="240"/>
    </row>
    <row r="35">
      <c r="A35" s="234"/>
      <c r="B35" s="183"/>
      <c r="C35" s="183"/>
      <c r="D35" s="183"/>
      <c r="E35" s="183"/>
      <c r="F35" s="183"/>
      <c r="G35" s="183"/>
      <c r="H35" s="183"/>
      <c r="I35" s="183"/>
      <c r="J35" s="183"/>
      <c r="K35" s="183"/>
      <c r="L35" s="183"/>
      <c r="M35" s="183"/>
      <c r="N35" s="183"/>
      <c r="O35" s="183"/>
      <c r="P35" s="183"/>
      <c r="Q35" s="183"/>
      <c r="R35" s="183"/>
      <c r="S35" s="183"/>
      <c r="T35" s="183"/>
      <c r="U35" s="183"/>
      <c r="V35" s="183"/>
      <c r="W35" s="183"/>
      <c r="X35" s="183"/>
      <c r="Y35" s="183"/>
      <c r="Z35" s="183"/>
      <c r="AA35" s="183"/>
      <c r="AB35" s="183"/>
      <c r="AC35" s="183"/>
      <c r="AD35" s="183"/>
      <c r="AE35" s="183"/>
      <c r="AF35" s="183"/>
      <c r="AG35" s="228"/>
      <c r="AH35" s="229"/>
    </row>
    <row r="36">
      <c r="A36" s="239" t="s">
        <v>739</v>
      </c>
      <c r="B36" s="236">
        <f t="shared" ref="B36:AF36" si="15">B182</f>
        <v>2</v>
      </c>
      <c r="C36" s="236">
        <f t="shared" si="15"/>
        <v>6</v>
      </c>
      <c r="D36" s="236">
        <f t="shared" si="15"/>
        <v>3</v>
      </c>
      <c r="E36" s="236">
        <f t="shared" si="15"/>
        <v>4</v>
      </c>
      <c r="F36" s="236">
        <f t="shared" si="15"/>
        <v>1</v>
      </c>
      <c r="G36" s="236">
        <f t="shared" si="15"/>
        <v>2</v>
      </c>
      <c r="H36" s="236">
        <f t="shared" si="15"/>
        <v>1</v>
      </c>
      <c r="I36" s="236">
        <f t="shared" si="15"/>
        <v>0</v>
      </c>
      <c r="J36" s="236">
        <f t="shared" si="15"/>
        <v>1</v>
      </c>
      <c r="K36" s="236">
        <f t="shared" si="15"/>
        <v>1</v>
      </c>
      <c r="L36" s="236">
        <f t="shared" si="15"/>
        <v>1</v>
      </c>
      <c r="M36" s="236">
        <f t="shared" si="15"/>
        <v>2</v>
      </c>
      <c r="N36" s="236">
        <f t="shared" si="15"/>
        <v>1</v>
      </c>
      <c r="O36" s="236">
        <f t="shared" si="15"/>
        <v>3</v>
      </c>
      <c r="P36" s="236">
        <f t="shared" si="15"/>
        <v>1</v>
      </c>
      <c r="Q36" s="236">
        <f t="shared" si="15"/>
        <v>1</v>
      </c>
      <c r="R36" s="236">
        <f t="shared" si="15"/>
        <v>0</v>
      </c>
      <c r="S36" s="236">
        <f t="shared" si="15"/>
        <v>2</v>
      </c>
      <c r="T36" s="236">
        <f t="shared" si="15"/>
        <v>1</v>
      </c>
      <c r="U36" s="236">
        <f t="shared" si="15"/>
        <v>2</v>
      </c>
      <c r="V36" s="236">
        <f t="shared" si="15"/>
        <v>0</v>
      </c>
      <c r="W36" s="236">
        <f t="shared" si="15"/>
        <v>1</v>
      </c>
      <c r="X36" s="236">
        <f t="shared" si="15"/>
        <v>4</v>
      </c>
      <c r="Y36" s="236">
        <f t="shared" si="15"/>
        <v>4</v>
      </c>
      <c r="Z36" s="236">
        <f t="shared" si="15"/>
        <v>3</v>
      </c>
      <c r="AA36" s="236">
        <f t="shared" si="15"/>
        <v>3</v>
      </c>
      <c r="AB36" s="236">
        <f t="shared" si="15"/>
        <v>2</v>
      </c>
      <c r="AC36" s="236">
        <f t="shared" si="15"/>
        <v>0</v>
      </c>
      <c r="AD36" s="236">
        <f t="shared" si="15"/>
        <v>0</v>
      </c>
      <c r="AE36" s="236">
        <f t="shared" si="15"/>
        <v>1</v>
      </c>
      <c r="AF36" s="236">
        <f t="shared" si="15"/>
        <v>3</v>
      </c>
      <c r="AG36" s="228">
        <f t="shared" ref="AG36:AG38" si="17">SUM(B36:AF36)</f>
        <v>56</v>
      </c>
      <c r="AH36" s="229"/>
    </row>
    <row r="37">
      <c r="A37" s="239" t="s">
        <v>740</v>
      </c>
      <c r="B37" s="236">
        <f t="shared" ref="B37:AF37" si="16">B183</f>
        <v>0</v>
      </c>
      <c r="C37" s="236">
        <f t="shared" si="16"/>
        <v>2</v>
      </c>
      <c r="D37" s="236">
        <f t="shared" si="16"/>
        <v>2</v>
      </c>
      <c r="E37" s="236">
        <f t="shared" si="16"/>
        <v>0</v>
      </c>
      <c r="F37" s="236">
        <f t="shared" si="16"/>
        <v>1</v>
      </c>
      <c r="G37" s="236">
        <f t="shared" si="16"/>
        <v>2</v>
      </c>
      <c r="H37" s="236">
        <f t="shared" si="16"/>
        <v>1</v>
      </c>
      <c r="I37" s="236">
        <f t="shared" si="16"/>
        <v>3</v>
      </c>
      <c r="J37" s="236">
        <f t="shared" si="16"/>
        <v>6</v>
      </c>
      <c r="K37" s="236">
        <f t="shared" si="16"/>
        <v>5</v>
      </c>
      <c r="L37" s="236">
        <f t="shared" si="16"/>
        <v>4</v>
      </c>
      <c r="M37" s="236">
        <f t="shared" si="16"/>
        <v>3</v>
      </c>
      <c r="N37" s="236">
        <f t="shared" si="16"/>
        <v>6</v>
      </c>
      <c r="O37" s="236">
        <f t="shared" si="16"/>
        <v>3</v>
      </c>
      <c r="P37" s="236">
        <f t="shared" si="16"/>
        <v>1</v>
      </c>
      <c r="Q37" s="236">
        <f t="shared" si="16"/>
        <v>5</v>
      </c>
      <c r="R37" s="236">
        <f t="shared" si="16"/>
        <v>6</v>
      </c>
      <c r="S37" s="236">
        <f t="shared" si="16"/>
        <v>4</v>
      </c>
      <c r="T37" s="236">
        <f t="shared" si="16"/>
        <v>3</v>
      </c>
      <c r="U37" s="236">
        <f t="shared" si="16"/>
        <v>4</v>
      </c>
      <c r="V37" s="236">
        <f t="shared" si="16"/>
        <v>3</v>
      </c>
      <c r="W37" s="236">
        <f t="shared" si="16"/>
        <v>11</v>
      </c>
      <c r="X37" s="236">
        <f t="shared" si="16"/>
        <v>8</v>
      </c>
      <c r="Y37" s="236">
        <f t="shared" si="16"/>
        <v>5</v>
      </c>
      <c r="Z37" s="236">
        <f t="shared" si="16"/>
        <v>6</v>
      </c>
      <c r="AA37" s="236">
        <f t="shared" si="16"/>
        <v>7</v>
      </c>
      <c r="AB37" s="236">
        <f t="shared" si="16"/>
        <v>2</v>
      </c>
      <c r="AC37" s="236">
        <f t="shared" si="16"/>
        <v>5</v>
      </c>
      <c r="AD37" s="236">
        <f t="shared" si="16"/>
        <v>4</v>
      </c>
      <c r="AE37" s="236">
        <f t="shared" si="16"/>
        <v>2</v>
      </c>
      <c r="AF37" s="236">
        <f t="shared" si="16"/>
        <v>3</v>
      </c>
      <c r="AG37" s="228">
        <f t="shared" si="17"/>
        <v>117</v>
      </c>
      <c r="AH37" s="240"/>
    </row>
    <row r="38">
      <c r="A38" s="232" t="s">
        <v>286</v>
      </c>
      <c r="B38" s="233">
        <f t="shared" ref="B38:AF38" si="18">SUM(B36:B37)</f>
        <v>2</v>
      </c>
      <c r="C38" s="233">
        <f t="shared" si="18"/>
        <v>8</v>
      </c>
      <c r="D38" s="233">
        <f t="shared" si="18"/>
        <v>5</v>
      </c>
      <c r="E38" s="233">
        <f t="shared" si="18"/>
        <v>4</v>
      </c>
      <c r="F38" s="233">
        <f t="shared" si="18"/>
        <v>2</v>
      </c>
      <c r="G38" s="233">
        <f t="shared" si="18"/>
        <v>4</v>
      </c>
      <c r="H38" s="233">
        <f t="shared" si="18"/>
        <v>2</v>
      </c>
      <c r="I38" s="233">
        <f t="shared" si="18"/>
        <v>3</v>
      </c>
      <c r="J38" s="233">
        <f t="shared" si="18"/>
        <v>7</v>
      </c>
      <c r="K38" s="233">
        <f t="shared" si="18"/>
        <v>6</v>
      </c>
      <c r="L38" s="233">
        <f t="shared" si="18"/>
        <v>5</v>
      </c>
      <c r="M38" s="233">
        <f t="shared" si="18"/>
        <v>5</v>
      </c>
      <c r="N38" s="233">
        <f t="shared" si="18"/>
        <v>7</v>
      </c>
      <c r="O38" s="233">
        <f t="shared" si="18"/>
        <v>6</v>
      </c>
      <c r="P38" s="233">
        <f t="shared" si="18"/>
        <v>2</v>
      </c>
      <c r="Q38" s="233">
        <f t="shared" si="18"/>
        <v>6</v>
      </c>
      <c r="R38" s="233">
        <f t="shared" si="18"/>
        <v>6</v>
      </c>
      <c r="S38" s="233">
        <f t="shared" si="18"/>
        <v>6</v>
      </c>
      <c r="T38" s="233">
        <f t="shared" si="18"/>
        <v>4</v>
      </c>
      <c r="U38" s="233">
        <f t="shared" si="18"/>
        <v>6</v>
      </c>
      <c r="V38" s="233">
        <f t="shared" si="18"/>
        <v>3</v>
      </c>
      <c r="W38" s="233">
        <f t="shared" si="18"/>
        <v>12</v>
      </c>
      <c r="X38" s="233">
        <f t="shared" si="18"/>
        <v>12</v>
      </c>
      <c r="Y38" s="233">
        <f t="shared" si="18"/>
        <v>9</v>
      </c>
      <c r="Z38" s="233">
        <f t="shared" si="18"/>
        <v>9</v>
      </c>
      <c r="AA38" s="233">
        <f t="shared" si="18"/>
        <v>10</v>
      </c>
      <c r="AB38" s="233">
        <f t="shared" si="18"/>
        <v>4</v>
      </c>
      <c r="AC38" s="233">
        <f t="shared" si="18"/>
        <v>5</v>
      </c>
      <c r="AD38" s="233">
        <f t="shared" si="18"/>
        <v>4</v>
      </c>
      <c r="AE38" s="233">
        <f t="shared" si="18"/>
        <v>3</v>
      </c>
      <c r="AF38" s="233">
        <f t="shared" si="18"/>
        <v>6</v>
      </c>
      <c r="AG38" s="228">
        <f t="shared" si="17"/>
        <v>173</v>
      </c>
      <c r="AH38" s="229"/>
    </row>
    <row r="39">
      <c r="A39" s="160"/>
      <c r="B39" s="168"/>
      <c r="C39" s="168"/>
      <c r="D39" s="168"/>
      <c r="E39" s="168"/>
      <c r="F39" s="168"/>
      <c r="G39" s="168"/>
      <c r="H39" s="168"/>
      <c r="I39" s="168"/>
      <c r="J39" s="168"/>
      <c r="K39" s="168"/>
      <c r="L39" s="168"/>
      <c r="M39" s="168"/>
      <c r="N39" s="168"/>
      <c r="O39" s="168"/>
      <c r="P39" s="168"/>
      <c r="Q39" s="168"/>
      <c r="R39" s="168"/>
      <c r="S39" s="168"/>
      <c r="T39" s="168"/>
      <c r="U39" s="168"/>
      <c r="V39" s="168"/>
      <c r="W39" s="168"/>
      <c r="X39" s="168"/>
      <c r="Y39" s="168"/>
      <c r="Z39" s="168"/>
      <c r="AA39" s="168"/>
      <c r="AB39" s="168"/>
      <c r="AC39" s="168"/>
      <c r="AD39" s="168"/>
      <c r="AE39" s="168"/>
      <c r="AF39" s="168"/>
      <c r="AG39" s="237"/>
      <c r="AH39" s="238"/>
    </row>
    <row r="40">
      <c r="A40" s="239" t="s">
        <v>328</v>
      </c>
      <c r="B40" s="236">
        <f t="shared" ref="B40:AF40" si="19">B188</f>
        <v>0</v>
      </c>
      <c r="C40" s="236">
        <f t="shared" si="19"/>
        <v>0</v>
      </c>
      <c r="D40" s="236">
        <f t="shared" si="19"/>
        <v>0</v>
      </c>
      <c r="E40" s="236">
        <f t="shared" si="19"/>
        <v>0</v>
      </c>
      <c r="F40" s="236">
        <f t="shared" si="19"/>
        <v>0</v>
      </c>
      <c r="G40" s="236">
        <f t="shared" si="19"/>
        <v>0</v>
      </c>
      <c r="H40" s="236">
        <f t="shared" si="19"/>
        <v>0</v>
      </c>
      <c r="I40" s="236">
        <f t="shared" si="19"/>
        <v>0</v>
      </c>
      <c r="J40" s="236">
        <f t="shared" si="19"/>
        <v>0</v>
      </c>
      <c r="K40" s="236">
        <f t="shared" si="19"/>
        <v>0</v>
      </c>
      <c r="L40" s="236">
        <f t="shared" si="19"/>
        <v>0</v>
      </c>
      <c r="M40" s="236">
        <f t="shared" si="19"/>
        <v>0</v>
      </c>
      <c r="N40" s="236">
        <f t="shared" si="19"/>
        <v>0</v>
      </c>
      <c r="O40" s="236">
        <f t="shared" si="19"/>
        <v>0</v>
      </c>
      <c r="P40" s="236">
        <f t="shared" si="19"/>
        <v>0</v>
      </c>
      <c r="Q40" s="236">
        <f t="shared" si="19"/>
        <v>0</v>
      </c>
      <c r="R40" s="236">
        <f t="shared" si="19"/>
        <v>0</v>
      </c>
      <c r="S40" s="236">
        <f t="shared" si="19"/>
        <v>0</v>
      </c>
      <c r="T40" s="236">
        <f t="shared" si="19"/>
        <v>0</v>
      </c>
      <c r="U40" s="236">
        <f t="shared" si="19"/>
        <v>0</v>
      </c>
      <c r="V40" s="236">
        <f t="shared" si="19"/>
        <v>0</v>
      </c>
      <c r="W40" s="236">
        <f t="shared" si="19"/>
        <v>0</v>
      </c>
      <c r="X40" s="236">
        <f t="shared" si="19"/>
        <v>0</v>
      </c>
      <c r="Y40" s="236">
        <f t="shared" si="19"/>
        <v>0</v>
      </c>
      <c r="Z40" s="236">
        <f t="shared" si="19"/>
        <v>0</v>
      </c>
      <c r="AA40" s="236">
        <f t="shared" si="19"/>
        <v>0</v>
      </c>
      <c r="AB40" s="236">
        <f t="shared" si="19"/>
        <v>0</v>
      </c>
      <c r="AC40" s="236">
        <f t="shared" si="19"/>
        <v>0</v>
      </c>
      <c r="AD40" s="236">
        <f t="shared" si="19"/>
        <v>0</v>
      </c>
      <c r="AE40" s="236">
        <f t="shared" si="19"/>
        <v>0</v>
      </c>
      <c r="AF40" s="236">
        <f t="shared" si="19"/>
        <v>0</v>
      </c>
      <c r="AG40" s="228">
        <f t="shared" ref="AG40:AG41" si="21">SUM(B40:AF40)</f>
        <v>0</v>
      </c>
      <c r="AH40" s="240"/>
    </row>
    <row r="41">
      <c r="A41" s="241" t="s">
        <v>329</v>
      </c>
      <c r="B41" s="233">
        <f t="shared" ref="B41:AF41" si="20">SUM(B39:B40)</f>
        <v>0</v>
      </c>
      <c r="C41" s="233">
        <f t="shared" si="20"/>
        <v>0</v>
      </c>
      <c r="D41" s="233">
        <f t="shared" si="20"/>
        <v>0</v>
      </c>
      <c r="E41" s="233">
        <f t="shared" si="20"/>
        <v>0</v>
      </c>
      <c r="F41" s="233">
        <f t="shared" si="20"/>
        <v>0</v>
      </c>
      <c r="G41" s="233">
        <f t="shared" si="20"/>
        <v>0</v>
      </c>
      <c r="H41" s="233">
        <f t="shared" si="20"/>
        <v>0</v>
      </c>
      <c r="I41" s="233">
        <f t="shared" si="20"/>
        <v>0</v>
      </c>
      <c r="J41" s="233">
        <f t="shared" si="20"/>
        <v>0</v>
      </c>
      <c r="K41" s="233">
        <f t="shared" si="20"/>
        <v>0</v>
      </c>
      <c r="L41" s="233">
        <f t="shared" si="20"/>
        <v>0</v>
      </c>
      <c r="M41" s="233">
        <f t="shared" si="20"/>
        <v>0</v>
      </c>
      <c r="N41" s="233">
        <f t="shared" si="20"/>
        <v>0</v>
      </c>
      <c r="O41" s="233">
        <f t="shared" si="20"/>
        <v>0</v>
      </c>
      <c r="P41" s="233">
        <f t="shared" si="20"/>
        <v>0</v>
      </c>
      <c r="Q41" s="233">
        <f t="shared" si="20"/>
        <v>0</v>
      </c>
      <c r="R41" s="233">
        <f t="shared" si="20"/>
        <v>0</v>
      </c>
      <c r="S41" s="233">
        <f t="shared" si="20"/>
        <v>0</v>
      </c>
      <c r="T41" s="233">
        <f t="shared" si="20"/>
        <v>0</v>
      </c>
      <c r="U41" s="233">
        <f t="shared" si="20"/>
        <v>0</v>
      </c>
      <c r="V41" s="233">
        <f t="shared" si="20"/>
        <v>0</v>
      </c>
      <c r="W41" s="233">
        <f t="shared" si="20"/>
        <v>0</v>
      </c>
      <c r="X41" s="233">
        <f t="shared" si="20"/>
        <v>0</v>
      </c>
      <c r="Y41" s="233">
        <f t="shared" si="20"/>
        <v>0</v>
      </c>
      <c r="Z41" s="233">
        <f t="shared" si="20"/>
        <v>0</v>
      </c>
      <c r="AA41" s="233">
        <f t="shared" si="20"/>
        <v>0</v>
      </c>
      <c r="AB41" s="233">
        <f t="shared" si="20"/>
        <v>0</v>
      </c>
      <c r="AC41" s="233">
        <f t="shared" si="20"/>
        <v>0</v>
      </c>
      <c r="AD41" s="233">
        <f t="shared" si="20"/>
        <v>0</v>
      </c>
      <c r="AE41" s="233">
        <f t="shared" si="20"/>
        <v>0</v>
      </c>
      <c r="AF41" s="233">
        <f t="shared" si="20"/>
        <v>0</v>
      </c>
      <c r="AG41" s="228">
        <f t="shared" si="21"/>
        <v>0</v>
      </c>
      <c r="AH41" s="229"/>
    </row>
    <row r="42">
      <c r="A42" s="160"/>
      <c r="B42" s="168"/>
      <c r="C42" s="168"/>
      <c r="D42" s="168"/>
      <c r="E42" s="168"/>
      <c r="F42" s="168"/>
      <c r="G42" s="168"/>
      <c r="H42" s="168"/>
      <c r="I42" s="168"/>
      <c r="J42" s="168"/>
      <c r="K42" s="168"/>
      <c r="L42" s="168"/>
      <c r="M42" s="168"/>
      <c r="N42" s="168"/>
      <c r="O42" s="168"/>
      <c r="P42" s="168"/>
      <c r="Q42" s="168"/>
      <c r="R42" s="168"/>
      <c r="S42" s="168"/>
      <c r="T42" s="168"/>
      <c r="U42" s="168"/>
      <c r="V42" s="168"/>
      <c r="W42" s="168"/>
      <c r="X42" s="168"/>
      <c r="Y42" s="168"/>
      <c r="Z42" s="168"/>
      <c r="AA42" s="168"/>
      <c r="AB42" s="168"/>
      <c r="AC42" s="168"/>
      <c r="AD42" s="168"/>
      <c r="AE42" s="168"/>
      <c r="AF42" s="168"/>
      <c r="AG42" s="237"/>
      <c r="AH42" s="238"/>
    </row>
    <row r="43">
      <c r="A43" s="230" t="s">
        <v>287</v>
      </c>
      <c r="B43" s="242">
        <f t="shared" ref="B43:AF43" si="22">B206</f>
        <v>5</v>
      </c>
      <c r="C43" s="242">
        <f t="shared" si="22"/>
        <v>1</v>
      </c>
      <c r="D43" s="242">
        <f t="shared" si="22"/>
        <v>6</v>
      </c>
      <c r="E43" s="242">
        <f t="shared" si="22"/>
        <v>4</v>
      </c>
      <c r="F43" s="242">
        <f t="shared" si="22"/>
        <v>2</v>
      </c>
      <c r="G43" s="242">
        <f t="shared" si="22"/>
        <v>8</v>
      </c>
      <c r="H43" s="242">
        <f t="shared" si="22"/>
        <v>2</v>
      </c>
      <c r="I43" s="242">
        <f t="shared" si="22"/>
        <v>2</v>
      </c>
      <c r="J43" s="242">
        <f t="shared" si="22"/>
        <v>4</v>
      </c>
      <c r="K43" s="242">
        <f t="shared" si="22"/>
        <v>3</v>
      </c>
      <c r="L43" s="242">
        <f t="shared" si="22"/>
        <v>2</v>
      </c>
      <c r="M43" s="242">
        <f t="shared" si="22"/>
        <v>5</v>
      </c>
      <c r="N43" s="242">
        <f t="shared" si="22"/>
        <v>3</v>
      </c>
      <c r="O43" s="242">
        <f t="shared" si="22"/>
        <v>5</v>
      </c>
      <c r="P43" s="242">
        <f t="shared" si="22"/>
        <v>3</v>
      </c>
      <c r="Q43" s="242">
        <f t="shared" si="22"/>
        <v>4</v>
      </c>
      <c r="R43" s="242">
        <f t="shared" si="22"/>
        <v>4</v>
      </c>
      <c r="S43" s="242">
        <f t="shared" si="22"/>
        <v>5</v>
      </c>
      <c r="T43" s="242">
        <f t="shared" si="22"/>
        <v>7</v>
      </c>
      <c r="U43" s="242">
        <f t="shared" si="22"/>
        <v>6</v>
      </c>
      <c r="V43" s="242">
        <f t="shared" si="22"/>
        <v>7</v>
      </c>
      <c r="W43" s="242">
        <f t="shared" si="22"/>
        <v>7</v>
      </c>
      <c r="X43" s="242">
        <f t="shared" si="22"/>
        <v>1</v>
      </c>
      <c r="Y43" s="242">
        <f t="shared" si="22"/>
        <v>0</v>
      </c>
      <c r="Z43" s="242">
        <f t="shared" si="22"/>
        <v>4</v>
      </c>
      <c r="AA43" s="242">
        <f t="shared" si="22"/>
        <v>2</v>
      </c>
      <c r="AB43" s="242">
        <f t="shared" si="22"/>
        <v>2</v>
      </c>
      <c r="AC43" s="242">
        <f t="shared" si="22"/>
        <v>0</v>
      </c>
      <c r="AD43" s="242">
        <f t="shared" si="22"/>
        <v>3</v>
      </c>
      <c r="AE43" s="242">
        <f t="shared" si="22"/>
        <v>1</v>
      </c>
      <c r="AF43" s="242">
        <f t="shared" si="22"/>
        <v>0</v>
      </c>
      <c r="AG43" s="228">
        <f t="shared" ref="AG43:AG55" si="24">SUM(B43:AF43)</f>
        <v>108</v>
      </c>
      <c r="AH43" s="229"/>
    </row>
    <row r="44">
      <c r="A44" s="230" t="s">
        <v>288</v>
      </c>
      <c r="B44" s="242">
        <f t="shared" ref="B44:AF44" si="23">B207</f>
        <v>20</v>
      </c>
      <c r="C44" s="242">
        <f t="shared" si="23"/>
        <v>14</v>
      </c>
      <c r="D44" s="242">
        <f t="shared" si="23"/>
        <v>20</v>
      </c>
      <c r="E44" s="242">
        <f t="shared" si="23"/>
        <v>9</v>
      </c>
      <c r="F44" s="242">
        <f t="shared" si="23"/>
        <v>27</v>
      </c>
      <c r="G44" s="242">
        <f t="shared" si="23"/>
        <v>15</v>
      </c>
      <c r="H44" s="242">
        <f t="shared" si="23"/>
        <v>12</v>
      </c>
      <c r="I44" s="242">
        <f t="shared" si="23"/>
        <v>11</v>
      </c>
      <c r="J44" s="242">
        <f t="shared" si="23"/>
        <v>13</v>
      </c>
      <c r="K44" s="242">
        <f t="shared" si="23"/>
        <v>17</v>
      </c>
      <c r="L44" s="242">
        <f t="shared" si="23"/>
        <v>13</v>
      </c>
      <c r="M44" s="242">
        <f t="shared" si="23"/>
        <v>24</v>
      </c>
      <c r="N44" s="242">
        <f t="shared" si="23"/>
        <v>15</v>
      </c>
      <c r="O44" s="242">
        <f t="shared" si="23"/>
        <v>9</v>
      </c>
      <c r="P44" s="242">
        <f t="shared" si="23"/>
        <v>17</v>
      </c>
      <c r="Q44" s="242">
        <f t="shared" si="23"/>
        <v>18</v>
      </c>
      <c r="R44" s="242">
        <f t="shared" si="23"/>
        <v>19</v>
      </c>
      <c r="S44" s="242">
        <f t="shared" si="23"/>
        <v>22</v>
      </c>
      <c r="T44" s="242">
        <f t="shared" si="23"/>
        <v>28</v>
      </c>
      <c r="U44" s="242">
        <f t="shared" si="23"/>
        <v>22</v>
      </c>
      <c r="V44" s="242">
        <f t="shared" si="23"/>
        <v>24</v>
      </c>
      <c r="W44" s="242">
        <f t="shared" si="23"/>
        <v>29</v>
      </c>
      <c r="X44" s="242">
        <f t="shared" si="23"/>
        <v>20</v>
      </c>
      <c r="Y44" s="242">
        <f t="shared" si="23"/>
        <v>20</v>
      </c>
      <c r="Z44" s="242">
        <f t="shared" si="23"/>
        <v>19</v>
      </c>
      <c r="AA44" s="242">
        <f t="shared" si="23"/>
        <v>18</v>
      </c>
      <c r="AB44" s="242">
        <f t="shared" si="23"/>
        <v>19</v>
      </c>
      <c r="AC44" s="242">
        <f t="shared" si="23"/>
        <v>18</v>
      </c>
      <c r="AD44" s="242">
        <f t="shared" si="23"/>
        <v>16</v>
      </c>
      <c r="AE44" s="242">
        <f t="shared" si="23"/>
        <v>12</v>
      </c>
      <c r="AF44" s="242">
        <f t="shared" si="23"/>
        <v>19</v>
      </c>
      <c r="AG44" s="228">
        <f t="shared" si="24"/>
        <v>559</v>
      </c>
      <c r="AH44" s="229"/>
    </row>
    <row r="45">
      <c r="A45" s="230" t="s">
        <v>741</v>
      </c>
      <c r="B45" s="242">
        <f t="shared" ref="B45:AF45" si="25">B208</f>
        <v>3</v>
      </c>
      <c r="C45" s="242">
        <f t="shared" si="25"/>
        <v>0</v>
      </c>
      <c r="D45" s="242">
        <f t="shared" si="25"/>
        <v>2</v>
      </c>
      <c r="E45" s="242">
        <f t="shared" si="25"/>
        <v>1</v>
      </c>
      <c r="F45" s="242">
        <f t="shared" si="25"/>
        <v>0</v>
      </c>
      <c r="G45" s="242">
        <f t="shared" si="25"/>
        <v>1</v>
      </c>
      <c r="H45" s="242">
        <f t="shared" si="25"/>
        <v>2</v>
      </c>
      <c r="I45" s="242">
        <f t="shared" si="25"/>
        <v>1</v>
      </c>
      <c r="J45" s="242">
        <f t="shared" si="25"/>
        <v>0</v>
      </c>
      <c r="K45" s="242">
        <f t="shared" si="25"/>
        <v>2</v>
      </c>
      <c r="L45" s="242">
        <f t="shared" si="25"/>
        <v>3</v>
      </c>
      <c r="M45" s="242">
        <f t="shared" si="25"/>
        <v>3</v>
      </c>
      <c r="N45" s="242">
        <f t="shared" si="25"/>
        <v>1</v>
      </c>
      <c r="O45" s="242">
        <f t="shared" si="25"/>
        <v>0</v>
      </c>
      <c r="P45" s="242">
        <f t="shared" si="25"/>
        <v>8</v>
      </c>
      <c r="Q45" s="242">
        <f t="shared" si="25"/>
        <v>1</v>
      </c>
      <c r="R45" s="242">
        <f t="shared" si="25"/>
        <v>3</v>
      </c>
      <c r="S45" s="242">
        <f t="shared" si="25"/>
        <v>3</v>
      </c>
      <c r="T45" s="242">
        <f t="shared" si="25"/>
        <v>2</v>
      </c>
      <c r="U45" s="242">
        <f t="shared" si="25"/>
        <v>1</v>
      </c>
      <c r="V45" s="242">
        <f t="shared" si="25"/>
        <v>4</v>
      </c>
      <c r="W45" s="242">
        <f t="shared" si="25"/>
        <v>1</v>
      </c>
      <c r="X45" s="242">
        <f t="shared" si="25"/>
        <v>2</v>
      </c>
      <c r="Y45" s="242">
        <f t="shared" si="25"/>
        <v>0</v>
      </c>
      <c r="Z45" s="242">
        <f t="shared" si="25"/>
        <v>1</v>
      </c>
      <c r="AA45" s="242">
        <f t="shared" si="25"/>
        <v>1</v>
      </c>
      <c r="AB45" s="242">
        <f t="shared" si="25"/>
        <v>3</v>
      </c>
      <c r="AC45" s="242">
        <f t="shared" si="25"/>
        <v>0</v>
      </c>
      <c r="AD45" s="242">
        <f t="shared" si="25"/>
        <v>1</v>
      </c>
      <c r="AE45" s="242">
        <f t="shared" si="25"/>
        <v>1</v>
      </c>
      <c r="AF45" s="242">
        <f t="shared" si="25"/>
        <v>2</v>
      </c>
      <c r="AG45" s="228">
        <f t="shared" si="24"/>
        <v>53</v>
      </c>
      <c r="AH45" s="229"/>
    </row>
    <row r="46">
      <c r="A46" s="230" t="s">
        <v>742</v>
      </c>
      <c r="B46" s="242">
        <f t="shared" ref="B46:AF46" si="26">B209</f>
        <v>0</v>
      </c>
      <c r="C46" s="242">
        <f t="shared" si="26"/>
        <v>1</v>
      </c>
      <c r="D46" s="242">
        <f t="shared" si="26"/>
        <v>0</v>
      </c>
      <c r="E46" s="242">
        <f t="shared" si="26"/>
        <v>0</v>
      </c>
      <c r="F46" s="242">
        <f t="shared" si="26"/>
        <v>0</v>
      </c>
      <c r="G46" s="242">
        <f t="shared" si="26"/>
        <v>0</v>
      </c>
      <c r="H46" s="242">
        <f t="shared" si="26"/>
        <v>0</v>
      </c>
      <c r="I46" s="242">
        <f t="shared" si="26"/>
        <v>0</v>
      </c>
      <c r="J46" s="242">
        <f t="shared" si="26"/>
        <v>0</v>
      </c>
      <c r="K46" s="242">
        <f t="shared" si="26"/>
        <v>0</v>
      </c>
      <c r="L46" s="242">
        <f t="shared" si="26"/>
        <v>0</v>
      </c>
      <c r="M46" s="242">
        <f t="shared" si="26"/>
        <v>0</v>
      </c>
      <c r="N46" s="242">
        <f t="shared" si="26"/>
        <v>0</v>
      </c>
      <c r="O46" s="242">
        <f t="shared" si="26"/>
        <v>0</v>
      </c>
      <c r="P46" s="242">
        <f t="shared" si="26"/>
        <v>0</v>
      </c>
      <c r="Q46" s="242">
        <f t="shared" si="26"/>
        <v>0</v>
      </c>
      <c r="R46" s="242">
        <f t="shared" si="26"/>
        <v>0</v>
      </c>
      <c r="S46" s="242">
        <f t="shared" si="26"/>
        <v>0</v>
      </c>
      <c r="T46" s="242">
        <f t="shared" si="26"/>
        <v>0</v>
      </c>
      <c r="U46" s="242">
        <f t="shared" si="26"/>
        <v>0</v>
      </c>
      <c r="V46" s="242">
        <f t="shared" si="26"/>
        <v>1</v>
      </c>
      <c r="W46" s="242">
        <f t="shared" si="26"/>
        <v>0</v>
      </c>
      <c r="X46" s="242">
        <f t="shared" si="26"/>
        <v>0</v>
      </c>
      <c r="Y46" s="242">
        <f t="shared" si="26"/>
        <v>0</v>
      </c>
      <c r="Z46" s="242">
        <f t="shared" si="26"/>
        <v>0</v>
      </c>
      <c r="AA46" s="242">
        <f t="shared" si="26"/>
        <v>0</v>
      </c>
      <c r="AB46" s="242">
        <f t="shared" si="26"/>
        <v>0</v>
      </c>
      <c r="AC46" s="242">
        <f t="shared" si="26"/>
        <v>0</v>
      </c>
      <c r="AD46" s="242">
        <f t="shared" si="26"/>
        <v>0</v>
      </c>
      <c r="AE46" s="242">
        <f t="shared" si="26"/>
        <v>0</v>
      </c>
      <c r="AF46" s="242">
        <f t="shared" si="26"/>
        <v>0</v>
      </c>
      <c r="AG46" s="228">
        <f t="shared" si="24"/>
        <v>2</v>
      </c>
      <c r="AH46" s="229"/>
    </row>
    <row r="47">
      <c r="A47" s="230" t="s">
        <v>743</v>
      </c>
      <c r="B47" s="242">
        <f t="shared" ref="B47:AF47" si="27">B210</f>
        <v>0</v>
      </c>
      <c r="C47" s="242">
        <f t="shared" si="27"/>
        <v>0</v>
      </c>
      <c r="D47" s="242">
        <f t="shared" si="27"/>
        <v>0</v>
      </c>
      <c r="E47" s="242">
        <f t="shared" si="27"/>
        <v>0</v>
      </c>
      <c r="F47" s="242">
        <f t="shared" si="27"/>
        <v>0</v>
      </c>
      <c r="G47" s="242">
        <f t="shared" si="27"/>
        <v>0</v>
      </c>
      <c r="H47" s="242">
        <f t="shared" si="27"/>
        <v>0</v>
      </c>
      <c r="I47" s="242">
        <f t="shared" si="27"/>
        <v>0</v>
      </c>
      <c r="J47" s="242">
        <f t="shared" si="27"/>
        <v>0</v>
      </c>
      <c r="K47" s="242">
        <f t="shared" si="27"/>
        <v>0</v>
      </c>
      <c r="L47" s="242">
        <f t="shared" si="27"/>
        <v>0</v>
      </c>
      <c r="M47" s="242">
        <f t="shared" si="27"/>
        <v>0</v>
      </c>
      <c r="N47" s="242">
        <f t="shared" si="27"/>
        <v>0</v>
      </c>
      <c r="O47" s="242">
        <f t="shared" si="27"/>
        <v>0</v>
      </c>
      <c r="P47" s="242">
        <f t="shared" si="27"/>
        <v>0</v>
      </c>
      <c r="Q47" s="242">
        <f t="shared" si="27"/>
        <v>0</v>
      </c>
      <c r="R47" s="242">
        <f t="shared" si="27"/>
        <v>0</v>
      </c>
      <c r="S47" s="242">
        <f t="shared" si="27"/>
        <v>0</v>
      </c>
      <c r="T47" s="242">
        <f t="shared" si="27"/>
        <v>0</v>
      </c>
      <c r="U47" s="242">
        <f t="shared" si="27"/>
        <v>0</v>
      </c>
      <c r="V47" s="242">
        <f t="shared" si="27"/>
        <v>0</v>
      </c>
      <c r="W47" s="242">
        <f t="shared" si="27"/>
        <v>0</v>
      </c>
      <c r="X47" s="242">
        <f t="shared" si="27"/>
        <v>0</v>
      </c>
      <c r="Y47" s="242">
        <f t="shared" si="27"/>
        <v>0</v>
      </c>
      <c r="Z47" s="242">
        <f t="shared" si="27"/>
        <v>0</v>
      </c>
      <c r="AA47" s="242">
        <f t="shared" si="27"/>
        <v>0</v>
      </c>
      <c r="AB47" s="242">
        <f t="shared" si="27"/>
        <v>0</v>
      </c>
      <c r="AC47" s="242">
        <f t="shared" si="27"/>
        <v>0</v>
      </c>
      <c r="AD47" s="242">
        <f t="shared" si="27"/>
        <v>0</v>
      </c>
      <c r="AE47" s="242">
        <f t="shared" si="27"/>
        <v>0</v>
      </c>
      <c r="AF47" s="242">
        <f t="shared" si="27"/>
        <v>0</v>
      </c>
      <c r="AG47" s="228">
        <f t="shared" si="24"/>
        <v>0</v>
      </c>
      <c r="AH47" s="229"/>
    </row>
    <row r="48">
      <c r="A48" s="230" t="s">
        <v>744</v>
      </c>
      <c r="B48" s="242">
        <f t="shared" ref="B48:AF48" si="28">B211</f>
        <v>0</v>
      </c>
      <c r="C48" s="242">
        <f t="shared" si="28"/>
        <v>0</v>
      </c>
      <c r="D48" s="242">
        <f t="shared" si="28"/>
        <v>0</v>
      </c>
      <c r="E48" s="242">
        <f t="shared" si="28"/>
        <v>0</v>
      </c>
      <c r="F48" s="242">
        <f t="shared" si="28"/>
        <v>0</v>
      </c>
      <c r="G48" s="242">
        <f t="shared" si="28"/>
        <v>0</v>
      </c>
      <c r="H48" s="242">
        <f t="shared" si="28"/>
        <v>0</v>
      </c>
      <c r="I48" s="242">
        <f t="shared" si="28"/>
        <v>0</v>
      </c>
      <c r="J48" s="242">
        <f t="shared" si="28"/>
        <v>0</v>
      </c>
      <c r="K48" s="242">
        <f t="shared" si="28"/>
        <v>0</v>
      </c>
      <c r="L48" s="242">
        <f t="shared" si="28"/>
        <v>0</v>
      </c>
      <c r="M48" s="242">
        <f t="shared" si="28"/>
        <v>0</v>
      </c>
      <c r="N48" s="242">
        <f t="shared" si="28"/>
        <v>0</v>
      </c>
      <c r="O48" s="242">
        <f t="shared" si="28"/>
        <v>0</v>
      </c>
      <c r="P48" s="242">
        <f t="shared" si="28"/>
        <v>0</v>
      </c>
      <c r="Q48" s="242">
        <f t="shared" si="28"/>
        <v>0</v>
      </c>
      <c r="R48" s="242">
        <f t="shared" si="28"/>
        <v>0</v>
      </c>
      <c r="S48" s="242">
        <f t="shared" si="28"/>
        <v>0</v>
      </c>
      <c r="T48" s="242">
        <f t="shared" si="28"/>
        <v>0</v>
      </c>
      <c r="U48" s="242">
        <f t="shared" si="28"/>
        <v>0</v>
      </c>
      <c r="V48" s="242">
        <f t="shared" si="28"/>
        <v>0</v>
      </c>
      <c r="W48" s="242">
        <f t="shared" si="28"/>
        <v>0</v>
      </c>
      <c r="X48" s="242">
        <f t="shared" si="28"/>
        <v>0</v>
      </c>
      <c r="Y48" s="242">
        <f t="shared" si="28"/>
        <v>0</v>
      </c>
      <c r="Z48" s="242">
        <f t="shared" si="28"/>
        <v>0</v>
      </c>
      <c r="AA48" s="242">
        <f t="shared" si="28"/>
        <v>0</v>
      </c>
      <c r="AB48" s="242">
        <f t="shared" si="28"/>
        <v>0</v>
      </c>
      <c r="AC48" s="242">
        <f t="shared" si="28"/>
        <v>0</v>
      </c>
      <c r="AD48" s="242">
        <f t="shared" si="28"/>
        <v>0</v>
      </c>
      <c r="AE48" s="242">
        <f t="shared" si="28"/>
        <v>0</v>
      </c>
      <c r="AF48" s="242">
        <f t="shared" si="28"/>
        <v>0</v>
      </c>
      <c r="AG48" s="228">
        <f t="shared" si="24"/>
        <v>0</v>
      </c>
      <c r="AH48" s="229"/>
    </row>
    <row r="49">
      <c r="A49" s="230" t="s">
        <v>745</v>
      </c>
      <c r="B49" s="242">
        <f t="shared" ref="B49:AF49" si="29">B212</f>
        <v>14</v>
      </c>
      <c r="C49" s="242">
        <f t="shared" si="29"/>
        <v>6</v>
      </c>
      <c r="D49" s="242">
        <f t="shared" si="29"/>
        <v>10</v>
      </c>
      <c r="E49" s="242">
        <f t="shared" si="29"/>
        <v>9</v>
      </c>
      <c r="F49" s="242">
        <f t="shared" si="29"/>
        <v>8</v>
      </c>
      <c r="G49" s="242">
        <f t="shared" si="29"/>
        <v>18</v>
      </c>
      <c r="H49" s="242">
        <f t="shared" si="29"/>
        <v>10</v>
      </c>
      <c r="I49" s="242">
        <f t="shared" si="29"/>
        <v>14</v>
      </c>
      <c r="J49" s="242">
        <f t="shared" si="29"/>
        <v>13</v>
      </c>
      <c r="K49" s="242">
        <f t="shared" si="29"/>
        <v>8</v>
      </c>
      <c r="L49" s="242">
        <f t="shared" si="29"/>
        <v>8</v>
      </c>
      <c r="M49" s="242">
        <f t="shared" si="29"/>
        <v>20</v>
      </c>
      <c r="N49" s="242">
        <f t="shared" si="29"/>
        <v>12</v>
      </c>
      <c r="O49" s="242">
        <f t="shared" si="29"/>
        <v>10</v>
      </c>
      <c r="P49" s="242">
        <f t="shared" si="29"/>
        <v>10</v>
      </c>
      <c r="Q49" s="242">
        <f t="shared" si="29"/>
        <v>8</v>
      </c>
      <c r="R49" s="242">
        <f t="shared" si="29"/>
        <v>11</v>
      </c>
      <c r="S49" s="242">
        <f t="shared" si="29"/>
        <v>13</v>
      </c>
      <c r="T49" s="242">
        <f t="shared" si="29"/>
        <v>17</v>
      </c>
      <c r="U49" s="242">
        <f t="shared" si="29"/>
        <v>13</v>
      </c>
      <c r="V49" s="242">
        <f t="shared" si="29"/>
        <v>13</v>
      </c>
      <c r="W49" s="242">
        <f t="shared" si="29"/>
        <v>12</v>
      </c>
      <c r="X49" s="242">
        <f t="shared" si="29"/>
        <v>5</v>
      </c>
      <c r="Y49" s="242">
        <f t="shared" si="29"/>
        <v>14</v>
      </c>
      <c r="Z49" s="242">
        <f t="shared" si="29"/>
        <v>13</v>
      </c>
      <c r="AA49" s="242">
        <f t="shared" si="29"/>
        <v>16</v>
      </c>
      <c r="AB49" s="242">
        <f t="shared" si="29"/>
        <v>16</v>
      </c>
      <c r="AC49" s="242">
        <f t="shared" si="29"/>
        <v>14</v>
      </c>
      <c r="AD49" s="242">
        <f t="shared" si="29"/>
        <v>9</v>
      </c>
      <c r="AE49" s="242">
        <f t="shared" si="29"/>
        <v>8</v>
      </c>
      <c r="AF49" s="242">
        <f t="shared" si="29"/>
        <v>11</v>
      </c>
      <c r="AG49" s="228">
        <f t="shared" si="24"/>
        <v>363</v>
      </c>
      <c r="AH49" s="229"/>
    </row>
    <row r="50">
      <c r="A50" s="230" t="s">
        <v>746</v>
      </c>
      <c r="B50" s="242">
        <f t="shared" ref="B50:AF50" si="30">B213</f>
        <v>1</v>
      </c>
      <c r="C50" s="242">
        <f t="shared" si="30"/>
        <v>0</v>
      </c>
      <c r="D50" s="242">
        <f t="shared" si="30"/>
        <v>0</v>
      </c>
      <c r="E50" s="242">
        <f t="shared" si="30"/>
        <v>1</v>
      </c>
      <c r="F50" s="242">
        <f t="shared" si="30"/>
        <v>0</v>
      </c>
      <c r="G50" s="242">
        <f t="shared" si="30"/>
        <v>0</v>
      </c>
      <c r="H50" s="242">
        <f t="shared" si="30"/>
        <v>3</v>
      </c>
      <c r="I50" s="242">
        <f t="shared" si="30"/>
        <v>1</v>
      </c>
      <c r="J50" s="242">
        <f t="shared" si="30"/>
        <v>0</v>
      </c>
      <c r="K50" s="242">
        <f t="shared" si="30"/>
        <v>0</v>
      </c>
      <c r="L50" s="242">
        <f t="shared" si="30"/>
        <v>1</v>
      </c>
      <c r="M50" s="242">
        <f t="shared" si="30"/>
        <v>1</v>
      </c>
      <c r="N50" s="242">
        <f t="shared" si="30"/>
        <v>0</v>
      </c>
      <c r="O50" s="242">
        <f t="shared" si="30"/>
        <v>1</v>
      </c>
      <c r="P50" s="242">
        <f t="shared" si="30"/>
        <v>0</v>
      </c>
      <c r="Q50" s="242">
        <f t="shared" si="30"/>
        <v>0</v>
      </c>
      <c r="R50" s="242">
        <f t="shared" si="30"/>
        <v>0</v>
      </c>
      <c r="S50" s="242">
        <f t="shared" si="30"/>
        <v>0</v>
      </c>
      <c r="T50" s="242">
        <f t="shared" si="30"/>
        <v>1</v>
      </c>
      <c r="U50" s="242">
        <f t="shared" si="30"/>
        <v>1</v>
      </c>
      <c r="V50" s="242">
        <f t="shared" si="30"/>
        <v>2</v>
      </c>
      <c r="W50" s="242">
        <f t="shared" si="30"/>
        <v>0</v>
      </c>
      <c r="X50" s="242">
        <f t="shared" si="30"/>
        <v>1</v>
      </c>
      <c r="Y50" s="242">
        <f t="shared" si="30"/>
        <v>0</v>
      </c>
      <c r="Z50" s="242">
        <f t="shared" si="30"/>
        <v>0</v>
      </c>
      <c r="AA50" s="242">
        <f t="shared" si="30"/>
        <v>0</v>
      </c>
      <c r="AB50" s="242">
        <f t="shared" si="30"/>
        <v>1</v>
      </c>
      <c r="AC50" s="242">
        <f t="shared" si="30"/>
        <v>0</v>
      </c>
      <c r="AD50" s="242">
        <f t="shared" si="30"/>
        <v>0</v>
      </c>
      <c r="AE50" s="242">
        <f t="shared" si="30"/>
        <v>0</v>
      </c>
      <c r="AF50" s="242">
        <f t="shared" si="30"/>
        <v>1</v>
      </c>
      <c r="AG50" s="228">
        <f t="shared" si="24"/>
        <v>16</v>
      </c>
      <c r="AH50" s="229"/>
    </row>
    <row r="51">
      <c r="A51" s="230" t="s">
        <v>747</v>
      </c>
      <c r="B51" s="242">
        <f t="shared" ref="B51:AF51" si="31">B214</f>
        <v>0</v>
      </c>
      <c r="C51" s="242">
        <f t="shared" si="31"/>
        <v>0</v>
      </c>
      <c r="D51" s="242">
        <f t="shared" si="31"/>
        <v>0</v>
      </c>
      <c r="E51" s="242">
        <f t="shared" si="31"/>
        <v>0</v>
      </c>
      <c r="F51" s="242">
        <f t="shared" si="31"/>
        <v>0</v>
      </c>
      <c r="G51" s="242">
        <f t="shared" si="31"/>
        <v>0</v>
      </c>
      <c r="H51" s="242">
        <f t="shared" si="31"/>
        <v>0</v>
      </c>
      <c r="I51" s="242">
        <f t="shared" si="31"/>
        <v>0</v>
      </c>
      <c r="J51" s="242">
        <f t="shared" si="31"/>
        <v>0</v>
      </c>
      <c r="K51" s="242">
        <f t="shared" si="31"/>
        <v>0</v>
      </c>
      <c r="L51" s="242">
        <f t="shared" si="31"/>
        <v>0</v>
      </c>
      <c r="M51" s="242">
        <f t="shared" si="31"/>
        <v>0</v>
      </c>
      <c r="N51" s="242">
        <f t="shared" si="31"/>
        <v>0</v>
      </c>
      <c r="O51" s="242">
        <f t="shared" si="31"/>
        <v>0</v>
      </c>
      <c r="P51" s="242">
        <f t="shared" si="31"/>
        <v>0</v>
      </c>
      <c r="Q51" s="242">
        <f t="shared" si="31"/>
        <v>0</v>
      </c>
      <c r="R51" s="242">
        <f t="shared" si="31"/>
        <v>0</v>
      </c>
      <c r="S51" s="242">
        <f t="shared" si="31"/>
        <v>0</v>
      </c>
      <c r="T51" s="242">
        <f t="shared" si="31"/>
        <v>0</v>
      </c>
      <c r="U51" s="242">
        <f t="shared" si="31"/>
        <v>0</v>
      </c>
      <c r="V51" s="242">
        <f t="shared" si="31"/>
        <v>0</v>
      </c>
      <c r="W51" s="242">
        <f t="shared" si="31"/>
        <v>0</v>
      </c>
      <c r="X51" s="242">
        <f t="shared" si="31"/>
        <v>0</v>
      </c>
      <c r="Y51" s="242">
        <f t="shared" si="31"/>
        <v>0</v>
      </c>
      <c r="Z51" s="242">
        <f t="shared" si="31"/>
        <v>0</v>
      </c>
      <c r="AA51" s="242">
        <f t="shared" si="31"/>
        <v>0</v>
      </c>
      <c r="AB51" s="242">
        <f t="shared" si="31"/>
        <v>0</v>
      </c>
      <c r="AC51" s="242">
        <f t="shared" si="31"/>
        <v>0</v>
      </c>
      <c r="AD51" s="242">
        <f t="shared" si="31"/>
        <v>0</v>
      </c>
      <c r="AE51" s="242">
        <f t="shared" si="31"/>
        <v>0</v>
      </c>
      <c r="AF51" s="242">
        <f t="shared" si="31"/>
        <v>0</v>
      </c>
      <c r="AG51" s="228">
        <f t="shared" si="24"/>
        <v>0</v>
      </c>
      <c r="AH51" s="229"/>
    </row>
    <row r="52">
      <c r="A52" s="230" t="s">
        <v>748</v>
      </c>
      <c r="B52" s="242">
        <f t="shared" ref="B52:AF52" si="32">B215</f>
        <v>0</v>
      </c>
      <c r="C52" s="242">
        <f t="shared" si="32"/>
        <v>1</v>
      </c>
      <c r="D52" s="242">
        <f t="shared" si="32"/>
        <v>0</v>
      </c>
      <c r="E52" s="242">
        <f t="shared" si="32"/>
        <v>0</v>
      </c>
      <c r="F52" s="242">
        <f t="shared" si="32"/>
        <v>0</v>
      </c>
      <c r="G52" s="242">
        <f t="shared" si="32"/>
        <v>0</v>
      </c>
      <c r="H52" s="242">
        <f t="shared" si="32"/>
        <v>0</v>
      </c>
      <c r="I52" s="242">
        <f t="shared" si="32"/>
        <v>0</v>
      </c>
      <c r="J52" s="242">
        <f t="shared" si="32"/>
        <v>0</v>
      </c>
      <c r="K52" s="242">
        <f t="shared" si="32"/>
        <v>0</v>
      </c>
      <c r="L52" s="242">
        <f t="shared" si="32"/>
        <v>0</v>
      </c>
      <c r="M52" s="242">
        <f t="shared" si="32"/>
        <v>0</v>
      </c>
      <c r="N52" s="242">
        <f t="shared" si="32"/>
        <v>0</v>
      </c>
      <c r="O52" s="242">
        <f t="shared" si="32"/>
        <v>0</v>
      </c>
      <c r="P52" s="242">
        <f t="shared" si="32"/>
        <v>0</v>
      </c>
      <c r="Q52" s="242">
        <f t="shared" si="32"/>
        <v>0</v>
      </c>
      <c r="R52" s="242">
        <f t="shared" si="32"/>
        <v>0</v>
      </c>
      <c r="S52" s="242">
        <f t="shared" si="32"/>
        <v>0</v>
      </c>
      <c r="T52" s="242">
        <f t="shared" si="32"/>
        <v>0</v>
      </c>
      <c r="U52" s="242">
        <f t="shared" si="32"/>
        <v>0</v>
      </c>
      <c r="V52" s="242">
        <f t="shared" si="32"/>
        <v>1</v>
      </c>
      <c r="W52" s="242">
        <f t="shared" si="32"/>
        <v>0</v>
      </c>
      <c r="X52" s="242">
        <f t="shared" si="32"/>
        <v>1</v>
      </c>
      <c r="Y52" s="242">
        <f t="shared" si="32"/>
        <v>0</v>
      </c>
      <c r="Z52" s="242">
        <f t="shared" si="32"/>
        <v>0</v>
      </c>
      <c r="AA52" s="242">
        <f t="shared" si="32"/>
        <v>0</v>
      </c>
      <c r="AB52" s="242">
        <f t="shared" si="32"/>
        <v>0</v>
      </c>
      <c r="AC52" s="242">
        <f t="shared" si="32"/>
        <v>0</v>
      </c>
      <c r="AD52" s="242">
        <f t="shared" si="32"/>
        <v>1</v>
      </c>
      <c r="AE52" s="242">
        <f t="shared" si="32"/>
        <v>0</v>
      </c>
      <c r="AF52" s="242">
        <f t="shared" si="32"/>
        <v>0</v>
      </c>
      <c r="AG52" s="228">
        <f t="shared" si="24"/>
        <v>4</v>
      </c>
      <c r="AH52" s="229"/>
    </row>
    <row r="53">
      <c r="A53" s="230" t="s">
        <v>338</v>
      </c>
      <c r="B53" s="242">
        <f t="shared" ref="B53:AF53" si="33">B216</f>
        <v>0</v>
      </c>
      <c r="C53" s="242">
        <f t="shared" si="33"/>
        <v>1</v>
      </c>
      <c r="D53" s="242">
        <f t="shared" si="33"/>
        <v>1</v>
      </c>
      <c r="E53" s="242">
        <f t="shared" si="33"/>
        <v>0</v>
      </c>
      <c r="F53" s="242">
        <f t="shared" si="33"/>
        <v>0</v>
      </c>
      <c r="G53" s="242">
        <f t="shared" si="33"/>
        <v>0</v>
      </c>
      <c r="H53" s="242">
        <f t="shared" si="33"/>
        <v>0</v>
      </c>
      <c r="I53" s="242">
        <f t="shared" si="33"/>
        <v>0</v>
      </c>
      <c r="J53" s="242">
        <f t="shared" si="33"/>
        <v>1</v>
      </c>
      <c r="K53" s="242">
        <f t="shared" si="33"/>
        <v>0</v>
      </c>
      <c r="L53" s="242">
        <f t="shared" si="33"/>
        <v>1</v>
      </c>
      <c r="M53" s="242">
        <f t="shared" si="33"/>
        <v>1</v>
      </c>
      <c r="N53" s="242">
        <f t="shared" si="33"/>
        <v>1</v>
      </c>
      <c r="O53" s="242">
        <f t="shared" si="33"/>
        <v>0</v>
      </c>
      <c r="P53" s="242">
        <f t="shared" si="33"/>
        <v>2</v>
      </c>
      <c r="Q53" s="242">
        <f t="shared" si="33"/>
        <v>0</v>
      </c>
      <c r="R53" s="242">
        <f t="shared" si="33"/>
        <v>2</v>
      </c>
      <c r="S53" s="242">
        <f t="shared" si="33"/>
        <v>1</v>
      </c>
      <c r="T53" s="242">
        <f t="shared" si="33"/>
        <v>1</v>
      </c>
      <c r="U53" s="242">
        <f t="shared" si="33"/>
        <v>0</v>
      </c>
      <c r="V53" s="242">
        <f t="shared" si="33"/>
        <v>1</v>
      </c>
      <c r="W53" s="242">
        <f t="shared" si="33"/>
        <v>2</v>
      </c>
      <c r="X53" s="242">
        <f t="shared" si="33"/>
        <v>2</v>
      </c>
      <c r="Y53" s="242">
        <f t="shared" si="33"/>
        <v>1</v>
      </c>
      <c r="Z53" s="242">
        <f t="shared" si="33"/>
        <v>2</v>
      </c>
      <c r="AA53" s="242">
        <f t="shared" si="33"/>
        <v>1</v>
      </c>
      <c r="AB53" s="242">
        <f t="shared" si="33"/>
        <v>0</v>
      </c>
      <c r="AC53" s="242">
        <f t="shared" si="33"/>
        <v>0</v>
      </c>
      <c r="AD53" s="242">
        <f t="shared" si="33"/>
        <v>0</v>
      </c>
      <c r="AE53" s="242">
        <f t="shared" si="33"/>
        <v>0</v>
      </c>
      <c r="AF53" s="242">
        <f t="shared" si="33"/>
        <v>0</v>
      </c>
      <c r="AG53" s="228">
        <f t="shared" si="24"/>
        <v>21</v>
      </c>
      <c r="AH53" s="229"/>
    </row>
    <row r="54">
      <c r="A54" s="230" t="s">
        <v>297</v>
      </c>
      <c r="B54" s="242">
        <f t="shared" ref="B54:AF54" si="34">B217</f>
        <v>0</v>
      </c>
      <c r="C54" s="242">
        <f t="shared" si="34"/>
        <v>0</v>
      </c>
      <c r="D54" s="242">
        <f t="shared" si="34"/>
        <v>0</v>
      </c>
      <c r="E54" s="242">
        <f t="shared" si="34"/>
        <v>0</v>
      </c>
      <c r="F54" s="242">
        <f t="shared" si="34"/>
        <v>0</v>
      </c>
      <c r="G54" s="242">
        <f t="shared" si="34"/>
        <v>0</v>
      </c>
      <c r="H54" s="242">
        <f t="shared" si="34"/>
        <v>0</v>
      </c>
      <c r="I54" s="242">
        <f t="shared" si="34"/>
        <v>0</v>
      </c>
      <c r="J54" s="242">
        <f t="shared" si="34"/>
        <v>0</v>
      </c>
      <c r="K54" s="242">
        <f t="shared" si="34"/>
        <v>0</v>
      </c>
      <c r="L54" s="242">
        <f t="shared" si="34"/>
        <v>0</v>
      </c>
      <c r="M54" s="242">
        <f t="shared" si="34"/>
        <v>0</v>
      </c>
      <c r="N54" s="242">
        <f t="shared" si="34"/>
        <v>0</v>
      </c>
      <c r="O54" s="242">
        <f t="shared" si="34"/>
        <v>0</v>
      </c>
      <c r="P54" s="242">
        <f t="shared" si="34"/>
        <v>0</v>
      </c>
      <c r="Q54" s="242">
        <f t="shared" si="34"/>
        <v>0</v>
      </c>
      <c r="R54" s="242">
        <f t="shared" si="34"/>
        <v>0</v>
      </c>
      <c r="S54" s="242">
        <f t="shared" si="34"/>
        <v>0</v>
      </c>
      <c r="T54" s="242">
        <f t="shared" si="34"/>
        <v>0</v>
      </c>
      <c r="U54" s="242">
        <f t="shared" si="34"/>
        <v>0</v>
      </c>
      <c r="V54" s="242">
        <f t="shared" si="34"/>
        <v>0</v>
      </c>
      <c r="W54" s="242">
        <f t="shared" si="34"/>
        <v>0</v>
      </c>
      <c r="X54" s="242">
        <f t="shared" si="34"/>
        <v>0</v>
      </c>
      <c r="Y54" s="242">
        <f t="shared" si="34"/>
        <v>0</v>
      </c>
      <c r="Z54" s="242">
        <f t="shared" si="34"/>
        <v>0</v>
      </c>
      <c r="AA54" s="242">
        <f t="shared" si="34"/>
        <v>0</v>
      </c>
      <c r="AB54" s="242">
        <f t="shared" si="34"/>
        <v>0</v>
      </c>
      <c r="AC54" s="242">
        <f t="shared" si="34"/>
        <v>0</v>
      </c>
      <c r="AD54" s="242">
        <f t="shared" si="34"/>
        <v>0</v>
      </c>
      <c r="AE54" s="242">
        <f t="shared" si="34"/>
        <v>0</v>
      </c>
      <c r="AF54" s="242">
        <f t="shared" si="34"/>
        <v>0</v>
      </c>
      <c r="AG54" s="228">
        <f t="shared" si="24"/>
        <v>0</v>
      </c>
      <c r="AH54" s="229"/>
    </row>
    <row r="55">
      <c r="A55" s="232" t="s">
        <v>298</v>
      </c>
      <c r="B55" s="233">
        <f t="shared" ref="B55:AF55" si="35">SUM(B43:B54)</f>
        <v>43</v>
      </c>
      <c r="C55" s="233">
        <f t="shared" si="35"/>
        <v>24</v>
      </c>
      <c r="D55" s="233">
        <f t="shared" si="35"/>
        <v>39</v>
      </c>
      <c r="E55" s="233">
        <f t="shared" si="35"/>
        <v>24</v>
      </c>
      <c r="F55" s="233">
        <f t="shared" si="35"/>
        <v>37</v>
      </c>
      <c r="G55" s="233">
        <f t="shared" si="35"/>
        <v>42</v>
      </c>
      <c r="H55" s="233">
        <f t="shared" si="35"/>
        <v>29</v>
      </c>
      <c r="I55" s="233">
        <f t="shared" si="35"/>
        <v>29</v>
      </c>
      <c r="J55" s="233">
        <f t="shared" si="35"/>
        <v>31</v>
      </c>
      <c r="K55" s="233">
        <f t="shared" si="35"/>
        <v>30</v>
      </c>
      <c r="L55" s="233">
        <f t="shared" si="35"/>
        <v>28</v>
      </c>
      <c r="M55" s="233">
        <f t="shared" si="35"/>
        <v>54</v>
      </c>
      <c r="N55" s="233">
        <f t="shared" si="35"/>
        <v>32</v>
      </c>
      <c r="O55" s="233">
        <f t="shared" si="35"/>
        <v>25</v>
      </c>
      <c r="P55" s="233">
        <f t="shared" si="35"/>
        <v>40</v>
      </c>
      <c r="Q55" s="233">
        <f t="shared" si="35"/>
        <v>31</v>
      </c>
      <c r="R55" s="233">
        <f t="shared" si="35"/>
        <v>39</v>
      </c>
      <c r="S55" s="233">
        <f t="shared" si="35"/>
        <v>44</v>
      </c>
      <c r="T55" s="233">
        <f t="shared" si="35"/>
        <v>56</v>
      </c>
      <c r="U55" s="233">
        <f t="shared" si="35"/>
        <v>43</v>
      </c>
      <c r="V55" s="233">
        <f t="shared" si="35"/>
        <v>53</v>
      </c>
      <c r="W55" s="233">
        <f t="shared" si="35"/>
        <v>51</v>
      </c>
      <c r="X55" s="233">
        <f t="shared" si="35"/>
        <v>32</v>
      </c>
      <c r="Y55" s="233">
        <f t="shared" si="35"/>
        <v>35</v>
      </c>
      <c r="Z55" s="233">
        <f t="shared" si="35"/>
        <v>39</v>
      </c>
      <c r="AA55" s="233">
        <f t="shared" si="35"/>
        <v>38</v>
      </c>
      <c r="AB55" s="233">
        <f t="shared" si="35"/>
        <v>41</v>
      </c>
      <c r="AC55" s="233">
        <f t="shared" si="35"/>
        <v>32</v>
      </c>
      <c r="AD55" s="233">
        <f t="shared" si="35"/>
        <v>30</v>
      </c>
      <c r="AE55" s="233">
        <f t="shared" si="35"/>
        <v>22</v>
      </c>
      <c r="AF55" s="233">
        <f t="shared" si="35"/>
        <v>33</v>
      </c>
      <c r="AG55" s="228">
        <f t="shared" si="24"/>
        <v>1126</v>
      </c>
      <c r="AH55" s="229"/>
    </row>
    <row r="56">
      <c r="A56" s="160"/>
      <c r="AG56" s="228"/>
      <c r="AH56" s="229"/>
    </row>
    <row r="57">
      <c r="A57" s="230" t="s">
        <v>749</v>
      </c>
      <c r="B57" s="243">
        <v>8.0</v>
      </c>
      <c r="C57" s="243">
        <v>4.0</v>
      </c>
      <c r="D57" s="243">
        <v>10.0</v>
      </c>
      <c r="E57" s="243">
        <v>7.0</v>
      </c>
      <c r="F57" s="243">
        <v>10.0</v>
      </c>
      <c r="G57" s="243">
        <v>7.0</v>
      </c>
      <c r="H57" s="243">
        <v>9.0</v>
      </c>
      <c r="I57" s="243">
        <v>4.0</v>
      </c>
      <c r="J57" s="243">
        <v>8.0</v>
      </c>
      <c r="K57" s="243">
        <v>3.0</v>
      </c>
      <c r="L57" s="243">
        <v>12.0</v>
      </c>
      <c r="M57" s="243">
        <v>9.0</v>
      </c>
      <c r="N57" s="243">
        <v>3.0</v>
      </c>
      <c r="O57" s="243">
        <v>4.0</v>
      </c>
      <c r="P57" s="243">
        <v>8.0</v>
      </c>
      <c r="Q57" s="243">
        <v>7.0</v>
      </c>
      <c r="R57" s="243">
        <v>4.0</v>
      </c>
      <c r="S57" s="243">
        <v>4.0</v>
      </c>
      <c r="T57" s="243">
        <v>6.0</v>
      </c>
      <c r="U57" s="243">
        <v>6.0</v>
      </c>
      <c r="V57" s="243">
        <v>4.0</v>
      </c>
      <c r="W57" s="243">
        <v>3.0</v>
      </c>
      <c r="X57" s="243">
        <v>3.0</v>
      </c>
      <c r="Y57" s="243">
        <v>5.0</v>
      </c>
      <c r="Z57" s="243">
        <v>5.0</v>
      </c>
      <c r="AA57" s="243">
        <v>7.0</v>
      </c>
      <c r="AB57" s="243">
        <v>5.0</v>
      </c>
      <c r="AC57" s="243">
        <v>5.0</v>
      </c>
      <c r="AD57" s="243">
        <v>0.0</v>
      </c>
      <c r="AE57" s="243">
        <v>1.0</v>
      </c>
      <c r="AF57" s="243">
        <v>8.0</v>
      </c>
      <c r="AG57" s="228">
        <f t="shared" ref="AG57:AG65" si="36">SUM(B57:AF57)</f>
        <v>179</v>
      </c>
      <c r="AH57" s="229"/>
    </row>
    <row r="58">
      <c r="A58" s="230" t="s">
        <v>750</v>
      </c>
      <c r="B58" s="243">
        <v>0.0</v>
      </c>
      <c r="C58" s="243">
        <v>1.0</v>
      </c>
      <c r="D58" s="243">
        <v>1.0</v>
      </c>
      <c r="E58" s="243">
        <v>5.0</v>
      </c>
      <c r="F58" s="243">
        <v>1.0</v>
      </c>
      <c r="G58" s="243">
        <v>1.0</v>
      </c>
      <c r="H58" s="243">
        <v>0.0</v>
      </c>
      <c r="I58" s="243">
        <v>2.0</v>
      </c>
      <c r="J58" s="243">
        <v>3.0</v>
      </c>
      <c r="K58" s="243">
        <v>1.0</v>
      </c>
      <c r="L58" s="243">
        <v>1.0</v>
      </c>
      <c r="M58" s="243">
        <v>0.0</v>
      </c>
      <c r="N58" s="243">
        <v>0.0</v>
      </c>
      <c r="O58" s="243">
        <v>0.0</v>
      </c>
      <c r="P58" s="243">
        <v>1.0</v>
      </c>
      <c r="Q58" s="243">
        <v>1.0</v>
      </c>
      <c r="R58" s="243">
        <v>0.0</v>
      </c>
      <c r="S58" s="243">
        <v>0.0</v>
      </c>
      <c r="T58" s="243">
        <v>1.0</v>
      </c>
      <c r="U58" s="243">
        <v>0.0</v>
      </c>
      <c r="V58" s="243">
        <v>2.0</v>
      </c>
      <c r="W58" s="243">
        <v>0.0</v>
      </c>
      <c r="X58" s="243">
        <v>2.0</v>
      </c>
      <c r="Y58" s="243">
        <v>0.0</v>
      </c>
      <c r="Z58" s="243">
        <v>1.0</v>
      </c>
      <c r="AA58" s="243">
        <v>2.0</v>
      </c>
      <c r="AB58" s="243">
        <v>1.0</v>
      </c>
      <c r="AC58" s="243">
        <v>0.0</v>
      </c>
      <c r="AD58" s="243">
        <v>2.0</v>
      </c>
      <c r="AE58" s="243">
        <v>0.0</v>
      </c>
      <c r="AF58" s="243">
        <v>1.0</v>
      </c>
      <c r="AG58" s="228">
        <f t="shared" si="36"/>
        <v>30</v>
      </c>
      <c r="AH58" s="229"/>
    </row>
    <row r="59">
      <c r="A59" s="230" t="s">
        <v>751</v>
      </c>
      <c r="B59" s="243">
        <v>0.0</v>
      </c>
      <c r="C59" s="243">
        <v>0.0</v>
      </c>
      <c r="D59" s="243">
        <v>0.0</v>
      </c>
      <c r="E59" s="243">
        <v>0.0</v>
      </c>
      <c r="F59" s="243">
        <v>0.0</v>
      </c>
      <c r="G59" s="243">
        <v>0.0</v>
      </c>
      <c r="H59" s="243">
        <v>0.0</v>
      </c>
      <c r="I59" s="243">
        <v>0.0</v>
      </c>
      <c r="J59" s="243">
        <v>0.0</v>
      </c>
      <c r="K59" s="243">
        <v>0.0</v>
      </c>
      <c r="L59" s="243">
        <v>0.0</v>
      </c>
      <c r="M59" s="243">
        <v>0.0</v>
      </c>
      <c r="N59" s="243">
        <v>0.0</v>
      </c>
      <c r="O59" s="243">
        <v>0.0</v>
      </c>
      <c r="P59" s="243">
        <v>0.0</v>
      </c>
      <c r="Q59" s="243">
        <v>0.0</v>
      </c>
      <c r="R59" s="243">
        <v>0.0</v>
      </c>
      <c r="S59" s="243">
        <v>0.0</v>
      </c>
      <c r="T59" s="243">
        <v>0.0</v>
      </c>
      <c r="U59" s="243">
        <v>0.0</v>
      </c>
      <c r="V59" s="243">
        <v>0.0</v>
      </c>
      <c r="W59" s="243">
        <v>0.0</v>
      </c>
      <c r="X59" s="243">
        <v>0.0</v>
      </c>
      <c r="Y59" s="243">
        <v>0.0</v>
      </c>
      <c r="Z59" s="243">
        <v>0.0</v>
      </c>
      <c r="AA59" s="243">
        <v>0.0</v>
      </c>
      <c r="AB59" s="243">
        <v>0.0</v>
      </c>
      <c r="AC59" s="243">
        <v>0.0</v>
      </c>
      <c r="AD59" s="243">
        <v>0.0</v>
      </c>
      <c r="AE59" s="243">
        <v>0.0</v>
      </c>
      <c r="AF59" s="243">
        <v>0.0</v>
      </c>
      <c r="AG59" s="228">
        <f t="shared" si="36"/>
        <v>0</v>
      </c>
      <c r="AH59" s="229"/>
    </row>
    <row r="60">
      <c r="A60" s="230" t="s">
        <v>752</v>
      </c>
      <c r="B60" s="243">
        <v>0.0</v>
      </c>
      <c r="C60" s="243">
        <v>0.0</v>
      </c>
      <c r="D60" s="243">
        <v>0.0</v>
      </c>
      <c r="E60" s="243">
        <v>0.0</v>
      </c>
      <c r="F60" s="243">
        <v>0.0</v>
      </c>
      <c r="G60" s="243">
        <v>0.0</v>
      </c>
      <c r="H60" s="243">
        <v>0.0</v>
      </c>
      <c r="I60" s="243">
        <v>0.0</v>
      </c>
      <c r="J60" s="243">
        <v>0.0</v>
      </c>
      <c r="K60" s="243">
        <v>0.0</v>
      </c>
      <c r="L60" s="243">
        <v>0.0</v>
      </c>
      <c r="M60" s="243">
        <v>0.0</v>
      </c>
      <c r="N60" s="243">
        <v>0.0</v>
      </c>
      <c r="O60" s="243">
        <v>0.0</v>
      </c>
      <c r="P60" s="243">
        <v>0.0</v>
      </c>
      <c r="Q60" s="243">
        <v>0.0</v>
      </c>
      <c r="R60" s="243">
        <v>0.0</v>
      </c>
      <c r="S60" s="243">
        <v>0.0</v>
      </c>
      <c r="T60" s="243">
        <v>0.0</v>
      </c>
      <c r="U60" s="243">
        <v>0.0</v>
      </c>
      <c r="V60" s="243">
        <v>0.0</v>
      </c>
      <c r="W60" s="243">
        <v>0.0</v>
      </c>
      <c r="X60" s="243">
        <v>0.0</v>
      </c>
      <c r="Y60" s="243">
        <f>Summary!Y101-Y57-Y58-Y59-Y61-Y62-Y63-Y64</f>
        <v>5</v>
      </c>
      <c r="Z60" s="243">
        <f>Summary!Z101-Z57-Z58-Z59-Z61-Z62-Z63-Z64</f>
        <v>6</v>
      </c>
      <c r="AA60" s="243">
        <f>Summary!AA101-AA57-AA58-AA59-AA61-AA62-AA63-AA64</f>
        <v>4</v>
      </c>
      <c r="AB60" s="243">
        <f>Summary!AB101-AB57-AB58-AB59-AB61-AB62-AB63-AB64</f>
        <v>5</v>
      </c>
      <c r="AC60" s="243">
        <v>6.0</v>
      </c>
      <c r="AD60" s="243">
        <v>2.0</v>
      </c>
      <c r="AE60" s="243">
        <v>3.0</v>
      </c>
      <c r="AF60" s="243">
        <v>2.0</v>
      </c>
      <c r="AG60" s="228">
        <f t="shared" si="36"/>
        <v>33</v>
      </c>
      <c r="AH60" s="229"/>
    </row>
    <row r="61">
      <c r="A61" s="230" t="s">
        <v>753</v>
      </c>
      <c r="B61" s="243">
        <v>0.0</v>
      </c>
      <c r="C61" s="243">
        <v>0.0</v>
      </c>
      <c r="D61" s="243">
        <v>0.0</v>
      </c>
      <c r="E61" s="243">
        <v>0.0</v>
      </c>
      <c r="F61" s="243">
        <v>0.0</v>
      </c>
      <c r="G61" s="243">
        <v>0.0</v>
      </c>
      <c r="H61" s="243">
        <v>0.0</v>
      </c>
      <c r="I61" s="243">
        <v>0.0</v>
      </c>
      <c r="J61" s="243">
        <v>0.0</v>
      </c>
      <c r="K61" s="243">
        <v>0.0</v>
      </c>
      <c r="L61" s="243">
        <v>0.0</v>
      </c>
      <c r="M61" s="243">
        <v>0.0</v>
      </c>
      <c r="N61" s="243">
        <v>0.0</v>
      </c>
      <c r="O61" s="243">
        <v>0.0</v>
      </c>
      <c r="P61" s="243">
        <v>0.0</v>
      </c>
      <c r="Q61" s="243">
        <v>0.0</v>
      </c>
      <c r="R61" s="243">
        <v>0.0</v>
      </c>
      <c r="S61" s="243">
        <v>0.0</v>
      </c>
      <c r="T61" s="243">
        <v>0.0</v>
      </c>
      <c r="U61" s="243">
        <v>0.0</v>
      </c>
      <c r="V61" s="243">
        <v>0.0</v>
      </c>
      <c r="W61" s="243">
        <v>0.0</v>
      </c>
      <c r="X61" s="243">
        <v>0.0</v>
      </c>
      <c r="Y61" s="243">
        <v>0.0</v>
      </c>
      <c r="Z61" s="243">
        <v>0.0</v>
      </c>
      <c r="AA61" s="243">
        <v>0.0</v>
      </c>
      <c r="AB61" s="243">
        <v>0.0</v>
      </c>
      <c r="AC61" s="243">
        <v>0.0</v>
      </c>
      <c r="AD61" s="243">
        <v>0.0</v>
      </c>
      <c r="AE61" s="243">
        <v>0.0</v>
      </c>
      <c r="AF61" s="243">
        <v>0.0</v>
      </c>
      <c r="AG61" s="228">
        <f t="shared" si="36"/>
        <v>0</v>
      </c>
      <c r="AH61" s="229"/>
    </row>
    <row r="62">
      <c r="A62" s="230" t="s">
        <v>754</v>
      </c>
      <c r="B62" s="243">
        <v>0.0</v>
      </c>
      <c r="C62" s="243">
        <v>0.0</v>
      </c>
      <c r="D62" s="243">
        <v>0.0</v>
      </c>
      <c r="E62" s="243">
        <v>0.0</v>
      </c>
      <c r="F62" s="243">
        <v>0.0</v>
      </c>
      <c r="G62" s="243">
        <v>0.0</v>
      </c>
      <c r="H62" s="243">
        <v>0.0</v>
      </c>
      <c r="I62" s="243">
        <v>0.0</v>
      </c>
      <c r="J62" s="243">
        <v>0.0</v>
      </c>
      <c r="K62" s="243">
        <v>0.0</v>
      </c>
      <c r="L62" s="243">
        <v>0.0</v>
      </c>
      <c r="M62" s="243">
        <v>0.0</v>
      </c>
      <c r="N62" s="243">
        <v>0.0</v>
      </c>
      <c r="O62" s="243">
        <v>0.0</v>
      </c>
      <c r="P62" s="243">
        <v>0.0</v>
      </c>
      <c r="Q62" s="243">
        <v>0.0</v>
      </c>
      <c r="R62" s="243">
        <v>0.0</v>
      </c>
      <c r="S62" s="243">
        <v>0.0</v>
      </c>
      <c r="T62" s="243">
        <v>0.0</v>
      </c>
      <c r="U62" s="243">
        <v>0.0</v>
      </c>
      <c r="V62" s="243">
        <v>0.0</v>
      </c>
      <c r="W62" s="243">
        <v>0.0</v>
      </c>
      <c r="X62" s="243">
        <v>0.0</v>
      </c>
      <c r="Y62" s="243">
        <v>0.0</v>
      </c>
      <c r="Z62" s="243">
        <v>0.0</v>
      </c>
      <c r="AA62" s="243">
        <v>0.0</v>
      </c>
      <c r="AB62" s="243">
        <v>0.0</v>
      </c>
      <c r="AC62" s="243">
        <v>0.0</v>
      </c>
      <c r="AD62" s="243">
        <v>0.0</v>
      </c>
      <c r="AE62" s="243">
        <v>0.0</v>
      </c>
      <c r="AF62" s="243">
        <v>0.0</v>
      </c>
      <c r="AG62" s="228">
        <f t="shared" si="36"/>
        <v>0</v>
      </c>
      <c r="AH62" s="229"/>
    </row>
    <row r="63">
      <c r="A63" s="230" t="s">
        <v>755</v>
      </c>
      <c r="B63" s="243">
        <v>0.0</v>
      </c>
      <c r="C63" s="243">
        <v>0.0</v>
      </c>
      <c r="D63" s="243">
        <v>0.0</v>
      </c>
      <c r="E63" s="243">
        <v>0.0</v>
      </c>
      <c r="F63" s="243">
        <v>0.0</v>
      </c>
      <c r="G63" s="243">
        <v>0.0</v>
      </c>
      <c r="H63" s="243">
        <v>0.0</v>
      </c>
      <c r="I63" s="243">
        <v>0.0</v>
      </c>
      <c r="J63" s="243">
        <v>0.0</v>
      </c>
      <c r="K63" s="243">
        <v>0.0</v>
      </c>
      <c r="L63" s="243">
        <v>0.0</v>
      </c>
      <c r="M63" s="243">
        <v>0.0</v>
      </c>
      <c r="N63" s="243">
        <v>0.0</v>
      </c>
      <c r="O63" s="243">
        <v>0.0</v>
      </c>
      <c r="P63" s="243">
        <v>0.0</v>
      </c>
      <c r="Q63" s="243">
        <v>0.0</v>
      </c>
      <c r="R63" s="243">
        <v>0.0</v>
      </c>
      <c r="S63" s="243">
        <v>0.0</v>
      </c>
      <c r="T63" s="243">
        <v>0.0</v>
      </c>
      <c r="U63" s="243">
        <v>0.0</v>
      </c>
      <c r="V63" s="243">
        <v>0.0</v>
      </c>
      <c r="W63" s="243">
        <v>0.0</v>
      </c>
      <c r="X63" s="243">
        <v>0.0</v>
      </c>
      <c r="Y63" s="243">
        <v>0.0</v>
      </c>
      <c r="Z63" s="243">
        <v>0.0</v>
      </c>
      <c r="AA63" s="243">
        <v>0.0</v>
      </c>
      <c r="AB63" s="243">
        <v>0.0</v>
      </c>
      <c r="AC63" s="243">
        <v>0.0</v>
      </c>
      <c r="AD63" s="243">
        <v>0.0</v>
      </c>
      <c r="AE63" s="243">
        <v>0.0</v>
      </c>
      <c r="AF63" s="243">
        <v>0.0</v>
      </c>
      <c r="AG63" s="228">
        <f t="shared" si="36"/>
        <v>0</v>
      </c>
      <c r="AH63" s="229"/>
    </row>
    <row r="64">
      <c r="A64" s="230" t="s">
        <v>756</v>
      </c>
      <c r="B64" s="243">
        <v>0.0</v>
      </c>
      <c r="C64" s="243">
        <v>0.0</v>
      </c>
      <c r="D64" s="243">
        <v>0.0</v>
      </c>
      <c r="E64" s="243">
        <v>0.0</v>
      </c>
      <c r="F64" s="243">
        <v>0.0</v>
      </c>
      <c r="G64" s="243">
        <v>0.0</v>
      </c>
      <c r="H64" s="243">
        <v>0.0</v>
      </c>
      <c r="I64" s="243">
        <v>0.0</v>
      </c>
      <c r="J64" s="243">
        <v>0.0</v>
      </c>
      <c r="K64" s="243">
        <v>0.0</v>
      </c>
      <c r="L64" s="243">
        <v>0.0</v>
      </c>
      <c r="M64" s="243">
        <v>0.0</v>
      </c>
      <c r="N64" s="243">
        <v>0.0</v>
      </c>
      <c r="O64" s="243">
        <v>0.0</v>
      </c>
      <c r="P64" s="243">
        <v>0.0</v>
      </c>
      <c r="Q64" s="243">
        <v>0.0</v>
      </c>
      <c r="R64" s="243">
        <v>0.0</v>
      </c>
      <c r="S64" s="243">
        <v>0.0</v>
      </c>
      <c r="T64" s="243">
        <v>0.0</v>
      </c>
      <c r="U64" s="243">
        <v>0.0</v>
      </c>
      <c r="V64" s="243">
        <v>0.0</v>
      </c>
      <c r="W64" s="243">
        <v>0.0</v>
      </c>
      <c r="X64" s="243">
        <v>0.0</v>
      </c>
      <c r="Y64" s="243">
        <v>0.0</v>
      </c>
      <c r="Z64" s="243">
        <v>0.0</v>
      </c>
      <c r="AA64" s="243">
        <v>0.0</v>
      </c>
      <c r="AB64" s="243">
        <v>0.0</v>
      </c>
      <c r="AC64" s="243">
        <v>0.0</v>
      </c>
      <c r="AD64" s="243">
        <v>0.0</v>
      </c>
      <c r="AE64" s="243">
        <v>0.0</v>
      </c>
      <c r="AF64" s="243">
        <v>0.0</v>
      </c>
      <c r="AG64" s="228">
        <f t="shared" si="36"/>
        <v>0</v>
      </c>
      <c r="AH64" s="229"/>
    </row>
    <row r="65">
      <c r="A65" s="232" t="s">
        <v>347</v>
      </c>
      <c r="B65" s="233">
        <f t="shared" ref="B65:AF65" si="37">SUM(B57:B64)</f>
        <v>8</v>
      </c>
      <c r="C65" s="233">
        <f t="shared" si="37"/>
        <v>5</v>
      </c>
      <c r="D65" s="233">
        <f t="shared" si="37"/>
        <v>11</v>
      </c>
      <c r="E65" s="233">
        <f t="shared" si="37"/>
        <v>12</v>
      </c>
      <c r="F65" s="233">
        <f t="shared" si="37"/>
        <v>11</v>
      </c>
      <c r="G65" s="233">
        <f t="shared" si="37"/>
        <v>8</v>
      </c>
      <c r="H65" s="233">
        <f t="shared" si="37"/>
        <v>9</v>
      </c>
      <c r="I65" s="233">
        <f t="shared" si="37"/>
        <v>6</v>
      </c>
      <c r="J65" s="233">
        <f t="shared" si="37"/>
        <v>11</v>
      </c>
      <c r="K65" s="233">
        <f t="shared" si="37"/>
        <v>4</v>
      </c>
      <c r="L65" s="233">
        <f t="shared" si="37"/>
        <v>13</v>
      </c>
      <c r="M65" s="233">
        <f t="shared" si="37"/>
        <v>9</v>
      </c>
      <c r="N65" s="233">
        <f t="shared" si="37"/>
        <v>3</v>
      </c>
      <c r="O65" s="233">
        <f t="shared" si="37"/>
        <v>4</v>
      </c>
      <c r="P65" s="233">
        <f t="shared" si="37"/>
        <v>9</v>
      </c>
      <c r="Q65" s="233">
        <f t="shared" si="37"/>
        <v>8</v>
      </c>
      <c r="R65" s="233">
        <f t="shared" si="37"/>
        <v>4</v>
      </c>
      <c r="S65" s="233">
        <f t="shared" si="37"/>
        <v>4</v>
      </c>
      <c r="T65" s="233">
        <f t="shared" si="37"/>
        <v>7</v>
      </c>
      <c r="U65" s="233">
        <f t="shared" si="37"/>
        <v>6</v>
      </c>
      <c r="V65" s="233">
        <f t="shared" si="37"/>
        <v>6</v>
      </c>
      <c r="W65" s="233">
        <f t="shared" si="37"/>
        <v>3</v>
      </c>
      <c r="X65" s="233">
        <f t="shared" si="37"/>
        <v>5</v>
      </c>
      <c r="Y65" s="233">
        <f t="shared" si="37"/>
        <v>10</v>
      </c>
      <c r="Z65" s="233">
        <f t="shared" si="37"/>
        <v>12</v>
      </c>
      <c r="AA65" s="233">
        <f t="shared" si="37"/>
        <v>13</v>
      </c>
      <c r="AB65" s="233">
        <f t="shared" si="37"/>
        <v>11</v>
      </c>
      <c r="AC65" s="233">
        <f t="shared" si="37"/>
        <v>11</v>
      </c>
      <c r="AD65" s="233">
        <f t="shared" si="37"/>
        <v>4</v>
      </c>
      <c r="AE65" s="233">
        <f t="shared" si="37"/>
        <v>4</v>
      </c>
      <c r="AF65" s="233">
        <f t="shared" si="37"/>
        <v>11</v>
      </c>
      <c r="AG65" s="228">
        <f t="shared" si="36"/>
        <v>242</v>
      </c>
      <c r="AH65" s="229"/>
    </row>
    <row r="66">
      <c r="A66" s="160"/>
      <c r="AG66" s="228"/>
      <c r="AH66" s="229"/>
    </row>
    <row r="67">
      <c r="A67" s="221" t="s">
        <v>348</v>
      </c>
      <c r="AG67" s="228"/>
      <c r="AH67" s="229"/>
    </row>
    <row r="68">
      <c r="A68" s="244" t="s">
        <v>349</v>
      </c>
      <c r="B68" s="338">
        <v>0.0</v>
      </c>
      <c r="C68" s="338">
        <v>0.0</v>
      </c>
      <c r="D68" s="338">
        <v>0.0</v>
      </c>
      <c r="E68" s="338">
        <v>0.0</v>
      </c>
      <c r="F68" s="338">
        <v>0.0</v>
      </c>
      <c r="G68" s="338">
        <v>0.0</v>
      </c>
      <c r="H68" s="338">
        <v>0.0</v>
      </c>
      <c r="I68" s="338">
        <v>0.0</v>
      </c>
      <c r="J68" s="338">
        <v>0.0</v>
      </c>
      <c r="K68" s="338">
        <v>0.0</v>
      </c>
      <c r="L68" s="338">
        <v>0.0</v>
      </c>
      <c r="M68" s="338">
        <v>0.0</v>
      </c>
      <c r="N68" s="338">
        <v>0.0</v>
      </c>
      <c r="O68" s="338">
        <v>0.0</v>
      </c>
      <c r="P68" s="338">
        <v>0.0</v>
      </c>
      <c r="Q68" s="338">
        <v>0.0</v>
      </c>
      <c r="R68" s="338">
        <v>0.0</v>
      </c>
      <c r="S68" s="338">
        <v>0.0</v>
      </c>
      <c r="T68" s="338">
        <v>0.0</v>
      </c>
      <c r="U68" s="338">
        <v>0.0</v>
      </c>
      <c r="V68" s="338">
        <v>0.0</v>
      </c>
      <c r="W68" s="338">
        <v>3.0</v>
      </c>
      <c r="X68" s="338">
        <v>0.0</v>
      </c>
      <c r="Y68" s="338">
        <v>0.0</v>
      </c>
      <c r="Z68" s="338">
        <v>0.0</v>
      </c>
      <c r="AA68" s="338">
        <v>0.0</v>
      </c>
      <c r="AB68" s="338">
        <v>0.0</v>
      </c>
      <c r="AC68" s="338">
        <v>0.0</v>
      </c>
      <c r="AD68" s="338">
        <v>0.0</v>
      </c>
      <c r="AE68" s="338">
        <v>0.0</v>
      </c>
      <c r="AF68" s="338">
        <v>0.0</v>
      </c>
      <c r="AG68" s="228">
        <f>SUM(B68:AF68)</f>
        <v>3</v>
      </c>
      <c r="AH68" s="229"/>
    </row>
    <row r="69">
      <c r="A69" s="160"/>
      <c r="AG69" s="228"/>
      <c r="AH69" s="229"/>
    </row>
    <row r="70">
      <c r="A70" s="221" t="s">
        <v>350</v>
      </c>
      <c r="B70" s="246"/>
      <c r="C70" s="246"/>
      <c r="D70" s="246"/>
      <c r="E70" s="246"/>
      <c r="F70" s="246"/>
      <c r="G70" s="246"/>
      <c r="H70" s="246"/>
      <c r="I70" s="246"/>
      <c r="J70" s="246"/>
      <c r="K70" s="246"/>
      <c r="L70" s="246"/>
      <c r="M70" s="246"/>
      <c r="N70" s="246"/>
      <c r="O70" s="246"/>
      <c r="P70" s="246"/>
      <c r="Q70" s="246"/>
      <c r="R70" s="246"/>
      <c r="S70" s="246"/>
      <c r="T70" s="246"/>
      <c r="U70" s="246"/>
      <c r="V70" s="246"/>
      <c r="W70" s="246"/>
      <c r="X70" s="246"/>
      <c r="Y70" s="246"/>
      <c r="Z70" s="246"/>
      <c r="AA70" s="246"/>
      <c r="AB70" s="246"/>
      <c r="AC70" s="246"/>
      <c r="AD70" s="246"/>
      <c r="AE70" s="246"/>
      <c r="AF70" s="246"/>
      <c r="AG70" s="228"/>
      <c r="AH70" s="229"/>
    </row>
    <row r="71">
      <c r="A71" s="230" t="s">
        <v>757</v>
      </c>
      <c r="B71" s="247">
        <f t="shared" ref="B71:AF71" si="38">B26-B103</f>
        <v>0</v>
      </c>
      <c r="C71" s="247">
        <f t="shared" si="38"/>
        <v>0</v>
      </c>
      <c r="D71" s="247">
        <f t="shared" si="38"/>
        <v>0</v>
      </c>
      <c r="E71" s="247">
        <f t="shared" si="38"/>
        <v>0</v>
      </c>
      <c r="F71" s="247">
        <f t="shared" si="38"/>
        <v>0</v>
      </c>
      <c r="G71" s="247">
        <f t="shared" si="38"/>
        <v>0</v>
      </c>
      <c r="H71" s="247">
        <f t="shared" si="38"/>
        <v>0</v>
      </c>
      <c r="I71" s="247">
        <f t="shared" si="38"/>
        <v>0</v>
      </c>
      <c r="J71" s="247">
        <f t="shared" si="38"/>
        <v>0</v>
      </c>
      <c r="K71" s="247">
        <f t="shared" si="38"/>
        <v>0</v>
      </c>
      <c r="L71" s="247">
        <f t="shared" si="38"/>
        <v>0</v>
      </c>
      <c r="M71" s="247">
        <f t="shared" si="38"/>
        <v>0</v>
      </c>
      <c r="N71" s="247">
        <f t="shared" si="38"/>
        <v>0</v>
      </c>
      <c r="O71" s="247">
        <f t="shared" si="38"/>
        <v>0</v>
      </c>
      <c r="P71" s="247">
        <f t="shared" si="38"/>
        <v>0</v>
      </c>
      <c r="Q71" s="247">
        <f t="shared" si="38"/>
        <v>0</v>
      </c>
      <c r="R71" s="247">
        <f t="shared" si="38"/>
        <v>0</v>
      </c>
      <c r="S71" s="247">
        <f t="shared" si="38"/>
        <v>0</v>
      </c>
      <c r="T71" s="247">
        <f t="shared" si="38"/>
        <v>0</v>
      </c>
      <c r="U71" s="247">
        <f t="shared" si="38"/>
        <v>0</v>
      </c>
      <c r="V71" s="247">
        <f t="shared" si="38"/>
        <v>0</v>
      </c>
      <c r="W71" s="247">
        <f t="shared" si="38"/>
        <v>0</v>
      </c>
      <c r="X71" s="247">
        <f t="shared" si="38"/>
        <v>0</v>
      </c>
      <c r="Y71" s="247">
        <f t="shared" si="38"/>
        <v>0</v>
      </c>
      <c r="Z71" s="247">
        <f t="shared" si="38"/>
        <v>0</v>
      </c>
      <c r="AA71" s="247">
        <f t="shared" si="38"/>
        <v>0</v>
      </c>
      <c r="AB71" s="247">
        <f t="shared" si="38"/>
        <v>0</v>
      </c>
      <c r="AC71" s="247">
        <f t="shared" si="38"/>
        <v>0</v>
      </c>
      <c r="AD71" s="247">
        <f t="shared" si="38"/>
        <v>0</v>
      </c>
      <c r="AE71" s="247">
        <f t="shared" si="38"/>
        <v>0</v>
      </c>
      <c r="AF71" s="247">
        <f t="shared" si="38"/>
        <v>0</v>
      </c>
      <c r="AG71" s="228">
        <f t="shared" ref="AG71:AG79" si="40">SUM(B71:AF71)</f>
        <v>0</v>
      </c>
      <c r="AH71" s="229"/>
    </row>
    <row r="72">
      <c r="A72" s="230" t="s">
        <v>758</v>
      </c>
      <c r="B72" s="247">
        <f t="shared" ref="B72:AF72" si="39">B27-B104</f>
        <v>0</v>
      </c>
      <c r="C72" s="247">
        <f t="shared" si="39"/>
        <v>0</v>
      </c>
      <c r="D72" s="247">
        <f t="shared" si="39"/>
        <v>0</v>
      </c>
      <c r="E72" s="247">
        <f t="shared" si="39"/>
        <v>0</v>
      </c>
      <c r="F72" s="247">
        <f t="shared" si="39"/>
        <v>0</v>
      </c>
      <c r="G72" s="247">
        <f t="shared" si="39"/>
        <v>0</v>
      </c>
      <c r="H72" s="247">
        <f t="shared" si="39"/>
        <v>0</v>
      </c>
      <c r="I72" s="247">
        <f t="shared" si="39"/>
        <v>0</v>
      </c>
      <c r="J72" s="247">
        <f t="shared" si="39"/>
        <v>0</v>
      </c>
      <c r="K72" s="247">
        <f t="shared" si="39"/>
        <v>0</v>
      </c>
      <c r="L72" s="247">
        <f t="shared" si="39"/>
        <v>0</v>
      </c>
      <c r="M72" s="247">
        <f t="shared" si="39"/>
        <v>0</v>
      </c>
      <c r="N72" s="247">
        <f t="shared" si="39"/>
        <v>0</v>
      </c>
      <c r="O72" s="247">
        <f t="shared" si="39"/>
        <v>0</v>
      </c>
      <c r="P72" s="247">
        <f t="shared" si="39"/>
        <v>0</v>
      </c>
      <c r="Q72" s="247">
        <f t="shared" si="39"/>
        <v>0</v>
      </c>
      <c r="R72" s="247">
        <f t="shared" si="39"/>
        <v>0</v>
      </c>
      <c r="S72" s="247">
        <f t="shared" si="39"/>
        <v>0</v>
      </c>
      <c r="T72" s="247">
        <f t="shared" si="39"/>
        <v>0</v>
      </c>
      <c r="U72" s="247">
        <f t="shared" si="39"/>
        <v>0</v>
      </c>
      <c r="V72" s="247">
        <f t="shared" si="39"/>
        <v>0</v>
      </c>
      <c r="W72" s="247">
        <f t="shared" si="39"/>
        <v>0</v>
      </c>
      <c r="X72" s="247">
        <f t="shared" si="39"/>
        <v>0</v>
      </c>
      <c r="Y72" s="247">
        <f t="shared" si="39"/>
        <v>0</v>
      </c>
      <c r="Z72" s="247">
        <f t="shared" si="39"/>
        <v>0</v>
      </c>
      <c r="AA72" s="247">
        <f t="shared" si="39"/>
        <v>0</v>
      </c>
      <c r="AB72" s="247">
        <f t="shared" si="39"/>
        <v>0</v>
      </c>
      <c r="AC72" s="247">
        <f t="shared" si="39"/>
        <v>0</v>
      </c>
      <c r="AD72" s="247">
        <f t="shared" si="39"/>
        <v>0</v>
      </c>
      <c r="AE72" s="247">
        <f t="shared" si="39"/>
        <v>0</v>
      </c>
      <c r="AF72" s="247">
        <f t="shared" si="39"/>
        <v>0</v>
      </c>
      <c r="AG72" s="228">
        <f t="shared" si="40"/>
        <v>0</v>
      </c>
      <c r="AH72" s="229"/>
    </row>
    <row r="73">
      <c r="A73" s="230" t="s">
        <v>759</v>
      </c>
      <c r="B73" s="247">
        <f t="shared" ref="B73:AF73" si="41">B28-B105</f>
        <v>0</v>
      </c>
      <c r="C73" s="247">
        <f t="shared" si="41"/>
        <v>0</v>
      </c>
      <c r="D73" s="247">
        <f t="shared" si="41"/>
        <v>0</v>
      </c>
      <c r="E73" s="247">
        <f t="shared" si="41"/>
        <v>0</v>
      </c>
      <c r="F73" s="247">
        <f t="shared" si="41"/>
        <v>0</v>
      </c>
      <c r="G73" s="247">
        <f t="shared" si="41"/>
        <v>0</v>
      </c>
      <c r="H73" s="247">
        <f t="shared" si="41"/>
        <v>0</v>
      </c>
      <c r="I73" s="247">
        <f t="shared" si="41"/>
        <v>0</v>
      </c>
      <c r="J73" s="247">
        <f t="shared" si="41"/>
        <v>0</v>
      </c>
      <c r="K73" s="247">
        <f t="shared" si="41"/>
        <v>0</v>
      </c>
      <c r="L73" s="247">
        <f t="shared" si="41"/>
        <v>0</v>
      </c>
      <c r="M73" s="247">
        <f t="shared" si="41"/>
        <v>0</v>
      </c>
      <c r="N73" s="247">
        <f t="shared" si="41"/>
        <v>0</v>
      </c>
      <c r="O73" s="247">
        <f t="shared" si="41"/>
        <v>0</v>
      </c>
      <c r="P73" s="247">
        <f t="shared" si="41"/>
        <v>0</v>
      </c>
      <c r="Q73" s="247">
        <f t="shared" si="41"/>
        <v>0</v>
      </c>
      <c r="R73" s="247">
        <f t="shared" si="41"/>
        <v>0</v>
      </c>
      <c r="S73" s="247">
        <f t="shared" si="41"/>
        <v>0</v>
      </c>
      <c r="T73" s="247">
        <f t="shared" si="41"/>
        <v>0</v>
      </c>
      <c r="U73" s="247">
        <f t="shared" si="41"/>
        <v>0</v>
      </c>
      <c r="V73" s="247">
        <f t="shared" si="41"/>
        <v>0</v>
      </c>
      <c r="W73" s="247">
        <f t="shared" si="41"/>
        <v>0</v>
      </c>
      <c r="X73" s="247">
        <f t="shared" si="41"/>
        <v>0</v>
      </c>
      <c r="Y73" s="247">
        <f t="shared" si="41"/>
        <v>0</v>
      </c>
      <c r="Z73" s="247">
        <f t="shared" si="41"/>
        <v>0</v>
      </c>
      <c r="AA73" s="247">
        <f t="shared" si="41"/>
        <v>0</v>
      </c>
      <c r="AB73" s="247">
        <f t="shared" si="41"/>
        <v>0</v>
      </c>
      <c r="AC73" s="247">
        <f t="shared" si="41"/>
        <v>0</v>
      </c>
      <c r="AD73" s="247">
        <f t="shared" si="41"/>
        <v>0</v>
      </c>
      <c r="AE73" s="247">
        <f t="shared" si="41"/>
        <v>0</v>
      </c>
      <c r="AF73" s="247">
        <f t="shared" si="41"/>
        <v>0</v>
      </c>
      <c r="AG73" s="228">
        <f t="shared" si="40"/>
        <v>0</v>
      </c>
      <c r="AH73" s="229"/>
    </row>
    <row r="74">
      <c r="A74" s="230" t="s">
        <v>760</v>
      </c>
      <c r="B74" s="247">
        <f t="shared" ref="B74:AF74" si="42">B29-B106</f>
        <v>0</v>
      </c>
      <c r="C74" s="247">
        <f t="shared" si="42"/>
        <v>0</v>
      </c>
      <c r="D74" s="247">
        <f t="shared" si="42"/>
        <v>0</v>
      </c>
      <c r="E74" s="247">
        <f t="shared" si="42"/>
        <v>0</v>
      </c>
      <c r="F74" s="247">
        <f t="shared" si="42"/>
        <v>0</v>
      </c>
      <c r="G74" s="247">
        <f t="shared" si="42"/>
        <v>0</v>
      </c>
      <c r="H74" s="247">
        <f t="shared" si="42"/>
        <v>0</v>
      </c>
      <c r="I74" s="247">
        <f t="shared" si="42"/>
        <v>0</v>
      </c>
      <c r="J74" s="247">
        <f t="shared" si="42"/>
        <v>0</v>
      </c>
      <c r="K74" s="247">
        <f t="shared" si="42"/>
        <v>0</v>
      </c>
      <c r="L74" s="247">
        <f t="shared" si="42"/>
        <v>0</v>
      </c>
      <c r="M74" s="247">
        <f t="shared" si="42"/>
        <v>0</v>
      </c>
      <c r="N74" s="247">
        <f t="shared" si="42"/>
        <v>0</v>
      </c>
      <c r="O74" s="247">
        <f t="shared" si="42"/>
        <v>0</v>
      </c>
      <c r="P74" s="247">
        <f t="shared" si="42"/>
        <v>0</v>
      </c>
      <c r="Q74" s="247">
        <f t="shared" si="42"/>
        <v>0</v>
      </c>
      <c r="R74" s="247">
        <f t="shared" si="42"/>
        <v>0</v>
      </c>
      <c r="S74" s="247">
        <f t="shared" si="42"/>
        <v>0</v>
      </c>
      <c r="T74" s="247">
        <f t="shared" si="42"/>
        <v>0</v>
      </c>
      <c r="U74" s="247">
        <f t="shared" si="42"/>
        <v>0</v>
      </c>
      <c r="V74" s="247">
        <f t="shared" si="42"/>
        <v>0</v>
      </c>
      <c r="W74" s="247">
        <f t="shared" si="42"/>
        <v>0</v>
      </c>
      <c r="X74" s="247">
        <f t="shared" si="42"/>
        <v>0</v>
      </c>
      <c r="Y74" s="247">
        <f t="shared" si="42"/>
        <v>0</v>
      </c>
      <c r="Z74" s="247">
        <f t="shared" si="42"/>
        <v>0</v>
      </c>
      <c r="AA74" s="247">
        <f t="shared" si="42"/>
        <v>0</v>
      </c>
      <c r="AB74" s="247">
        <f t="shared" si="42"/>
        <v>0</v>
      </c>
      <c r="AC74" s="247">
        <f t="shared" si="42"/>
        <v>0</v>
      </c>
      <c r="AD74" s="247">
        <f t="shared" si="42"/>
        <v>0</v>
      </c>
      <c r="AE74" s="247">
        <f t="shared" si="42"/>
        <v>0</v>
      </c>
      <c r="AF74" s="247">
        <f t="shared" si="42"/>
        <v>0</v>
      </c>
      <c r="AG74" s="228">
        <f t="shared" si="40"/>
        <v>0</v>
      </c>
      <c r="AH74" s="229"/>
    </row>
    <row r="75">
      <c r="A75" s="230" t="s">
        <v>761</v>
      </c>
      <c r="B75" s="247">
        <f t="shared" ref="B75:AF75" si="43">B30-B107</f>
        <v>7</v>
      </c>
      <c r="C75" s="247">
        <f t="shared" si="43"/>
        <v>5</v>
      </c>
      <c r="D75" s="247">
        <f t="shared" si="43"/>
        <v>5</v>
      </c>
      <c r="E75" s="247">
        <f t="shared" si="43"/>
        <v>3</v>
      </c>
      <c r="F75" s="247">
        <f t="shared" si="43"/>
        <v>4</v>
      </c>
      <c r="G75" s="247">
        <f t="shared" si="43"/>
        <v>5</v>
      </c>
      <c r="H75" s="247">
        <f t="shared" si="43"/>
        <v>6</v>
      </c>
      <c r="I75" s="247">
        <f t="shared" si="43"/>
        <v>7</v>
      </c>
      <c r="J75" s="247">
        <f t="shared" si="43"/>
        <v>1</v>
      </c>
      <c r="K75" s="247">
        <f t="shared" si="43"/>
        <v>4</v>
      </c>
      <c r="L75" s="247">
        <f t="shared" si="43"/>
        <v>3</v>
      </c>
      <c r="M75" s="247">
        <f t="shared" si="43"/>
        <v>8</v>
      </c>
      <c r="N75" s="247">
        <f t="shared" si="43"/>
        <v>4</v>
      </c>
      <c r="O75" s="247">
        <f t="shared" si="43"/>
        <v>3</v>
      </c>
      <c r="P75" s="247">
        <f t="shared" si="43"/>
        <v>5</v>
      </c>
      <c r="Q75" s="247">
        <f t="shared" si="43"/>
        <v>5</v>
      </c>
      <c r="R75" s="247">
        <f t="shared" si="43"/>
        <v>7</v>
      </c>
      <c r="S75" s="247">
        <f t="shared" si="43"/>
        <v>7</v>
      </c>
      <c r="T75" s="247">
        <f t="shared" si="43"/>
        <v>10</v>
      </c>
      <c r="U75" s="247">
        <f t="shared" si="43"/>
        <v>6</v>
      </c>
      <c r="V75" s="247">
        <f t="shared" si="43"/>
        <v>11</v>
      </c>
      <c r="W75" s="247">
        <f t="shared" si="43"/>
        <v>4</v>
      </c>
      <c r="X75" s="247">
        <f t="shared" si="43"/>
        <v>9</v>
      </c>
      <c r="Y75" s="247">
        <f t="shared" si="43"/>
        <v>5</v>
      </c>
      <c r="Z75" s="247">
        <f t="shared" si="43"/>
        <v>6</v>
      </c>
      <c r="AA75" s="247">
        <f t="shared" si="43"/>
        <v>4</v>
      </c>
      <c r="AB75" s="247">
        <f t="shared" si="43"/>
        <v>9</v>
      </c>
      <c r="AC75" s="247">
        <f t="shared" si="43"/>
        <v>13</v>
      </c>
      <c r="AD75" s="247">
        <f t="shared" si="43"/>
        <v>11</v>
      </c>
      <c r="AE75" s="247">
        <f t="shared" si="43"/>
        <v>4</v>
      </c>
      <c r="AF75" s="247">
        <f t="shared" si="43"/>
        <v>9</v>
      </c>
      <c r="AG75" s="228">
        <f t="shared" si="40"/>
        <v>190</v>
      </c>
      <c r="AH75" s="229"/>
    </row>
    <row r="76">
      <c r="A76" s="230" t="s">
        <v>762</v>
      </c>
      <c r="B76" s="247">
        <f t="shared" ref="B76:AF76" si="44">B31-B108</f>
        <v>0</v>
      </c>
      <c r="C76" s="247">
        <f t="shared" si="44"/>
        <v>0</v>
      </c>
      <c r="D76" s="247">
        <f t="shared" si="44"/>
        <v>0</v>
      </c>
      <c r="E76" s="247">
        <f t="shared" si="44"/>
        <v>0</v>
      </c>
      <c r="F76" s="247">
        <f t="shared" si="44"/>
        <v>0</v>
      </c>
      <c r="G76" s="247">
        <f t="shared" si="44"/>
        <v>0</v>
      </c>
      <c r="H76" s="247">
        <f t="shared" si="44"/>
        <v>0</v>
      </c>
      <c r="I76" s="247">
        <f t="shared" si="44"/>
        <v>0</v>
      </c>
      <c r="J76" s="247">
        <f t="shared" si="44"/>
        <v>0</v>
      </c>
      <c r="K76" s="247">
        <f t="shared" si="44"/>
        <v>0</v>
      </c>
      <c r="L76" s="247">
        <f t="shared" si="44"/>
        <v>0</v>
      </c>
      <c r="M76" s="247">
        <f t="shared" si="44"/>
        <v>0</v>
      </c>
      <c r="N76" s="247">
        <f t="shared" si="44"/>
        <v>0</v>
      </c>
      <c r="O76" s="247">
        <f t="shared" si="44"/>
        <v>0</v>
      </c>
      <c r="P76" s="247">
        <f t="shared" si="44"/>
        <v>0</v>
      </c>
      <c r="Q76" s="247">
        <f t="shared" si="44"/>
        <v>0</v>
      </c>
      <c r="R76" s="247">
        <f t="shared" si="44"/>
        <v>0</v>
      </c>
      <c r="S76" s="247">
        <f t="shared" si="44"/>
        <v>0</v>
      </c>
      <c r="T76" s="247">
        <f t="shared" si="44"/>
        <v>0</v>
      </c>
      <c r="U76" s="247">
        <f t="shared" si="44"/>
        <v>0</v>
      </c>
      <c r="V76" s="247">
        <f t="shared" si="44"/>
        <v>0</v>
      </c>
      <c r="W76" s="247">
        <f t="shared" si="44"/>
        <v>0</v>
      </c>
      <c r="X76" s="247">
        <f t="shared" si="44"/>
        <v>0</v>
      </c>
      <c r="Y76" s="247">
        <f t="shared" si="44"/>
        <v>0</v>
      </c>
      <c r="Z76" s="247">
        <f t="shared" si="44"/>
        <v>0</v>
      </c>
      <c r="AA76" s="247">
        <f t="shared" si="44"/>
        <v>0</v>
      </c>
      <c r="AB76" s="247">
        <f t="shared" si="44"/>
        <v>0</v>
      </c>
      <c r="AC76" s="247">
        <f t="shared" si="44"/>
        <v>0</v>
      </c>
      <c r="AD76" s="247">
        <f t="shared" si="44"/>
        <v>0</v>
      </c>
      <c r="AE76" s="247">
        <f t="shared" si="44"/>
        <v>0</v>
      </c>
      <c r="AF76" s="247">
        <f t="shared" si="44"/>
        <v>0</v>
      </c>
      <c r="AG76" s="228">
        <f t="shared" si="40"/>
        <v>0</v>
      </c>
      <c r="AH76" s="229"/>
    </row>
    <row r="77">
      <c r="A77" s="230" t="s">
        <v>763</v>
      </c>
      <c r="B77" s="247">
        <f t="shared" ref="B77:AF77" si="45">B32-B109</f>
        <v>13</v>
      </c>
      <c r="C77" s="247">
        <f t="shared" si="45"/>
        <v>8</v>
      </c>
      <c r="D77" s="247">
        <f t="shared" si="45"/>
        <v>15</v>
      </c>
      <c r="E77" s="247">
        <f t="shared" si="45"/>
        <v>9</v>
      </c>
      <c r="F77" s="247">
        <f t="shared" si="45"/>
        <v>15</v>
      </c>
      <c r="G77" s="247">
        <f t="shared" si="45"/>
        <v>11</v>
      </c>
      <c r="H77" s="247">
        <f t="shared" si="45"/>
        <v>7</v>
      </c>
      <c r="I77" s="247">
        <f t="shared" si="45"/>
        <v>6</v>
      </c>
      <c r="J77" s="247">
        <f t="shared" si="45"/>
        <v>12</v>
      </c>
      <c r="K77" s="247">
        <f t="shared" si="45"/>
        <v>12</v>
      </c>
      <c r="L77" s="247">
        <f t="shared" si="45"/>
        <v>9</v>
      </c>
      <c r="M77" s="247">
        <f t="shared" si="45"/>
        <v>16</v>
      </c>
      <c r="N77" s="247">
        <f t="shared" si="45"/>
        <v>13</v>
      </c>
      <c r="O77" s="247">
        <f t="shared" si="45"/>
        <v>17</v>
      </c>
      <c r="P77" s="247">
        <f t="shared" si="45"/>
        <v>10</v>
      </c>
      <c r="Q77" s="247">
        <f t="shared" si="45"/>
        <v>11</v>
      </c>
      <c r="R77" s="247">
        <f t="shared" si="45"/>
        <v>16</v>
      </c>
      <c r="S77" s="247">
        <f t="shared" si="45"/>
        <v>12</v>
      </c>
      <c r="T77" s="247">
        <f t="shared" si="45"/>
        <v>21</v>
      </c>
      <c r="U77" s="247">
        <f t="shared" si="45"/>
        <v>20</v>
      </c>
      <c r="V77" s="247">
        <f t="shared" si="45"/>
        <v>14</v>
      </c>
      <c r="W77" s="247">
        <f t="shared" si="45"/>
        <v>40</v>
      </c>
      <c r="X77" s="247">
        <f t="shared" si="45"/>
        <v>18</v>
      </c>
      <c r="Y77" s="247">
        <f t="shared" si="45"/>
        <v>19</v>
      </c>
      <c r="Z77" s="247">
        <f t="shared" si="45"/>
        <v>31</v>
      </c>
      <c r="AA77" s="247">
        <f t="shared" si="45"/>
        <v>27</v>
      </c>
      <c r="AB77" s="247">
        <f t="shared" si="45"/>
        <v>24</v>
      </c>
      <c r="AC77" s="247">
        <f t="shared" si="45"/>
        <v>24</v>
      </c>
      <c r="AD77" s="247">
        <f t="shared" si="45"/>
        <v>19</v>
      </c>
      <c r="AE77" s="247">
        <f t="shared" si="45"/>
        <v>19</v>
      </c>
      <c r="AF77" s="247">
        <f t="shared" si="45"/>
        <v>18</v>
      </c>
      <c r="AG77" s="228">
        <f t="shared" si="40"/>
        <v>506</v>
      </c>
      <c r="AH77" s="229"/>
    </row>
    <row r="78">
      <c r="A78" s="230" t="s">
        <v>764</v>
      </c>
      <c r="B78" s="247">
        <f t="shared" ref="B78:AF78" si="46">B33-B110</f>
        <v>0</v>
      </c>
      <c r="C78" s="247">
        <f t="shared" si="46"/>
        <v>0</v>
      </c>
      <c r="D78" s="247">
        <f t="shared" si="46"/>
        <v>0</v>
      </c>
      <c r="E78" s="247">
        <f t="shared" si="46"/>
        <v>0</v>
      </c>
      <c r="F78" s="247">
        <f t="shared" si="46"/>
        <v>0</v>
      </c>
      <c r="G78" s="247">
        <f t="shared" si="46"/>
        <v>0</v>
      </c>
      <c r="H78" s="247">
        <f t="shared" si="46"/>
        <v>0</v>
      </c>
      <c r="I78" s="247">
        <f t="shared" si="46"/>
        <v>0</v>
      </c>
      <c r="J78" s="247">
        <f t="shared" si="46"/>
        <v>0</v>
      </c>
      <c r="K78" s="247">
        <f t="shared" si="46"/>
        <v>0</v>
      </c>
      <c r="L78" s="247">
        <f t="shared" si="46"/>
        <v>0</v>
      </c>
      <c r="M78" s="247">
        <f t="shared" si="46"/>
        <v>0</v>
      </c>
      <c r="N78" s="247">
        <f t="shared" si="46"/>
        <v>0</v>
      </c>
      <c r="O78" s="247">
        <f t="shared" si="46"/>
        <v>0</v>
      </c>
      <c r="P78" s="247">
        <f t="shared" si="46"/>
        <v>0</v>
      </c>
      <c r="Q78" s="247">
        <f t="shared" si="46"/>
        <v>0</v>
      </c>
      <c r="R78" s="247">
        <f t="shared" si="46"/>
        <v>0</v>
      </c>
      <c r="S78" s="247">
        <f t="shared" si="46"/>
        <v>0</v>
      </c>
      <c r="T78" s="247">
        <f t="shared" si="46"/>
        <v>0</v>
      </c>
      <c r="U78" s="247">
        <f t="shared" si="46"/>
        <v>0</v>
      </c>
      <c r="V78" s="247">
        <f t="shared" si="46"/>
        <v>0</v>
      </c>
      <c r="W78" s="247">
        <f t="shared" si="46"/>
        <v>0</v>
      </c>
      <c r="X78" s="247">
        <f t="shared" si="46"/>
        <v>0</v>
      </c>
      <c r="Y78" s="247">
        <f t="shared" si="46"/>
        <v>0</v>
      </c>
      <c r="Z78" s="247">
        <f t="shared" si="46"/>
        <v>0</v>
      </c>
      <c r="AA78" s="247">
        <f t="shared" si="46"/>
        <v>0</v>
      </c>
      <c r="AB78" s="247">
        <f t="shared" si="46"/>
        <v>0</v>
      </c>
      <c r="AC78" s="247">
        <f t="shared" si="46"/>
        <v>0</v>
      </c>
      <c r="AD78" s="247">
        <f t="shared" si="46"/>
        <v>0</v>
      </c>
      <c r="AE78" s="247">
        <f t="shared" si="46"/>
        <v>0</v>
      </c>
      <c r="AF78" s="247">
        <f t="shared" si="46"/>
        <v>0</v>
      </c>
      <c r="AG78" s="228">
        <f t="shared" si="40"/>
        <v>0</v>
      </c>
      <c r="AH78" s="229"/>
    </row>
    <row r="79">
      <c r="A79" s="232" t="s">
        <v>283</v>
      </c>
      <c r="B79" s="248">
        <f t="shared" ref="B79:AF79" si="47">SUM(B71:B78)</f>
        <v>20</v>
      </c>
      <c r="C79" s="248">
        <f t="shared" si="47"/>
        <v>13</v>
      </c>
      <c r="D79" s="248">
        <f t="shared" si="47"/>
        <v>20</v>
      </c>
      <c r="E79" s="248">
        <f t="shared" si="47"/>
        <v>12</v>
      </c>
      <c r="F79" s="248">
        <f t="shared" si="47"/>
        <v>19</v>
      </c>
      <c r="G79" s="248">
        <f t="shared" si="47"/>
        <v>16</v>
      </c>
      <c r="H79" s="248">
        <f t="shared" si="47"/>
        <v>13</v>
      </c>
      <c r="I79" s="248">
        <f t="shared" si="47"/>
        <v>13</v>
      </c>
      <c r="J79" s="248">
        <f t="shared" si="47"/>
        <v>13</v>
      </c>
      <c r="K79" s="248">
        <f t="shared" si="47"/>
        <v>16</v>
      </c>
      <c r="L79" s="248">
        <f t="shared" si="47"/>
        <v>12</v>
      </c>
      <c r="M79" s="248">
        <f t="shared" si="47"/>
        <v>24</v>
      </c>
      <c r="N79" s="248">
        <f t="shared" si="47"/>
        <v>17</v>
      </c>
      <c r="O79" s="248">
        <f t="shared" si="47"/>
        <v>20</v>
      </c>
      <c r="P79" s="248">
        <f t="shared" si="47"/>
        <v>15</v>
      </c>
      <c r="Q79" s="248">
        <f t="shared" si="47"/>
        <v>16</v>
      </c>
      <c r="R79" s="248">
        <f t="shared" si="47"/>
        <v>23</v>
      </c>
      <c r="S79" s="248">
        <f t="shared" si="47"/>
        <v>19</v>
      </c>
      <c r="T79" s="248">
        <f t="shared" si="47"/>
        <v>31</v>
      </c>
      <c r="U79" s="248">
        <f t="shared" si="47"/>
        <v>26</v>
      </c>
      <c r="V79" s="248">
        <f t="shared" si="47"/>
        <v>25</v>
      </c>
      <c r="W79" s="248">
        <f t="shared" si="47"/>
        <v>44</v>
      </c>
      <c r="X79" s="248">
        <f t="shared" si="47"/>
        <v>27</v>
      </c>
      <c r="Y79" s="248">
        <f t="shared" si="47"/>
        <v>24</v>
      </c>
      <c r="Z79" s="248">
        <f t="shared" si="47"/>
        <v>37</v>
      </c>
      <c r="AA79" s="248">
        <f t="shared" si="47"/>
        <v>31</v>
      </c>
      <c r="AB79" s="248">
        <f t="shared" si="47"/>
        <v>33</v>
      </c>
      <c r="AC79" s="248">
        <f t="shared" si="47"/>
        <v>37</v>
      </c>
      <c r="AD79" s="248">
        <f t="shared" si="47"/>
        <v>30</v>
      </c>
      <c r="AE79" s="248">
        <f t="shared" si="47"/>
        <v>23</v>
      </c>
      <c r="AF79" s="248">
        <f t="shared" si="47"/>
        <v>27</v>
      </c>
      <c r="AG79" s="228">
        <f t="shared" si="40"/>
        <v>696</v>
      </c>
      <c r="AH79" s="229"/>
    </row>
    <row r="80">
      <c r="A80" s="234"/>
      <c r="B80" s="183"/>
      <c r="C80" s="183"/>
      <c r="D80" s="183"/>
      <c r="E80" s="183"/>
      <c r="F80" s="183"/>
      <c r="G80" s="183"/>
      <c r="H80" s="183"/>
      <c r="I80" s="183"/>
      <c r="J80" s="183"/>
      <c r="K80" s="183"/>
      <c r="L80" s="183"/>
      <c r="M80" s="183"/>
      <c r="N80" s="183"/>
      <c r="O80" s="183"/>
      <c r="P80" s="183"/>
      <c r="Q80" s="183"/>
      <c r="R80" s="183"/>
      <c r="S80" s="183"/>
      <c r="T80" s="183"/>
      <c r="U80" s="183"/>
      <c r="V80" s="183"/>
      <c r="W80" s="183"/>
      <c r="X80" s="183"/>
      <c r="Y80" s="183"/>
      <c r="Z80" s="183"/>
      <c r="AA80" s="183"/>
      <c r="AB80" s="183"/>
      <c r="AC80" s="183"/>
      <c r="AD80" s="183"/>
      <c r="AE80" s="183"/>
      <c r="AF80" s="183"/>
      <c r="AG80" s="228"/>
      <c r="AH80" s="229"/>
    </row>
    <row r="81" ht="17.25" customHeight="1">
      <c r="A81" s="239" t="s">
        <v>765</v>
      </c>
      <c r="B81" s="247">
        <f t="shared" ref="B81:AF81" si="48">B36-B113</f>
        <v>2</v>
      </c>
      <c r="C81" s="247">
        <f t="shared" si="48"/>
        <v>3</v>
      </c>
      <c r="D81" s="247">
        <f t="shared" si="48"/>
        <v>2</v>
      </c>
      <c r="E81" s="247">
        <f t="shared" si="48"/>
        <v>4</v>
      </c>
      <c r="F81" s="247">
        <f t="shared" si="48"/>
        <v>1</v>
      </c>
      <c r="G81" s="247">
        <f t="shared" si="48"/>
        <v>1</v>
      </c>
      <c r="H81" s="247">
        <f t="shared" si="48"/>
        <v>1</v>
      </c>
      <c r="I81" s="247">
        <f t="shared" si="48"/>
        <v>0</v>
      </c>
      <c r="J81" s="247">
        <f t="shared" si="48"/>
        <v>1</v>
      </c>
      <c r="K81" s="247">
        <f t="shared" si="48"/>
        <v>0</v>
      </c>
      <c r="L81" s="247">
        <f t="shared" si="48"/>
        <v>1</v>
      </c>
      <c r="M81" s="247">
        <f t="shared" si="48"/>
        <v>2</v>
      </c>
      <c r="N81" s="247">
        <f t="shared" si="48"/>
        <v>0</v>
      </c>
      <c r="O81" s="247">
        <f t="shared" si="48"/>
        <v>2</v>
      </c>
      <c r="P81" s="247">
        <f t="shared" si="48"/>
        <v>0</v>
      </c>
      <c r="Q81" s="247">
        <f t="shared" si="48"/>
        <v>0</v>
      </c>
      <c r="R81" s="247">
        <f t="shared" si="48"/>
        <v>0</v>
      </c>
      <c r="S81" s="247">
        <f t="shared" si="48"/>
        <v>1</v>
      </c>
      <c r="T81" s="247">
        <f t="shared" si="48"/>
        <v>1</v>
      </c>
      <c r="U81" s="247">
        <f t="shared" si="48"/>
        <v>1</v>
      </c>
      <c r="V81" s="247">
        <f t="shared" si="48"/>
        <v>0</v>
      </c>
      <c r="W81" s="247">
        <f t="shared" si="48"/>
        <v>1</v>
      </c>
      <c r="X81" s="247">
        <f t="shared" si="48"/>
        <v>2</v>
      </c>
      <c r="Y81" s="247">
        <f t="shared" si="48"/>
        <v>4</v>
      </c>
      <c r="Z81" s="247">
        <f t="shared" si="48"/>
        <v>2</v>
      </c>
      <c r="AA81" s="247">
        <f t="shared" si="48"/>
        <v>3</v>
      </c>
      <c r="AB81" s="247">
        <f t="shared" si="48"/>
        <v>1</v>
      </c>
      <c r="AC81" s="247">
        <f t="shared" si="48"/>
        <v>0</v>
      </c>
      <c r="AD81" s="247">
        <f t="shared" si="48"/>
        <v>0</v>
      </c>
      <c r="AE81" s="247">
        <f t="shared" si="48"/>
        <v>1</v>
      </c>
      <c r="AF81" s="247">
        <f t="shared" si="48"/>
        <v>2</v>
      </c>
      <c r="AG81" s="228">
        <f t="shared" ref="AG81:AG83" si="50">SUM(B81:AF81)</f>
        <v>39</v>
      </c>
      <c r="AH81" s="229"/>
    </row>
    <row r="82" ht="17.25" customHeight="1">
      <c r="A82" s="239" t="s">
        <v>766</v>
      </c>
      <c r="B82" s="247">
        <f t="shared" ref="B82:AF82" si="49">B37-B114</f>
        <v>0</v>
      </c>
      <c r="C82" s="247">
        <f t="shared" si="49"/>
        <v>1</v>
      </c>
      <c r="D82" s="247">
        <f t="shared" si="49"/>
        <v>1</v>
      </c>
      <c r="E82" s="247">
        <f t="shared" si="49"/>
        <v>0</v>
      </c>
      <c r="F82" s="247">
        <f t="shared" si="49"/>
        <v>1</v>
      </c>
      <c r="G82" s="247">
        <f t="shared" si="49"/>
        <v>2</v>
      </c>
      <c r="H82" s="247">
        <f t="shared" si="49"/>
        <v>1</v>
      </c>
      <c r="I82" s="247">
        <f t="shared" si="49"/>
        <v>1</v>
      </c>
      <c r="J82" s="247">
        <f t="shared" si="49"/>
        <v>5</v>
      </c>
      <c r="K82" s="247">
        <f t="shared" si="49"/>
        <v>5</v>
      </c>
      <c r="L82" s="247">
        <f t="shared" si="49"/>
        <v>3</v>
      </c>
      <c r="M82" s="247">
        <f t="shared" si="49"/>
        <v>0</v>
      </c>
      <c r="N82" s="247">
        <f t="shared" si="49"/>
        <v>3</v>
      </c>
      <c r="O82" s="247">
        <f t="shared" si="49"/>
        <v>1</v>
      </c>
      <c r="P82" s="247">
        <f t="shared" si="49"/>
        <v>0</v>
      </c>
      <c r="Q82" s="247">
        <f t="shared" si="49"/>
        <v>3</v>
      </c>
      <c r="R82" s="247">
        <f t="shared" si="49"/>
        <v>3</v>
      </c>
      <c r="S82" s="247">
        <f t="shared" si="49"/>
        <v>2</v>
      </c>
      <c r="T82" s="247">
        <f t="shared" si="49"/>
        <v>3</v>
      </c>
      <c r="U82" s="247">
        <f t="shared" si="49"/>
        <v>4</v>
      </c>
      <c r="V82" s="247">
        <f t="shared" si="49"/>
        <v>2</v>
      </c>
      <c r="W82" s="247">
        <f t="shared" si="49"/>
        <v>10</v>
      </c>
      <c r="X82" s="247">
        <f t="shared" si="49"/>
        <v>7</v>
      </c>
      <c r="Y82" s="247">
        <f t="shared" si="49"/>
        <v>4</v>
      </c>
      <c r="Z82" s="247">
        <f t="shared" si="49"/>
        <v>4</v>
      </c>
      <c r="AA82" s="247">
        <f t="shared" si="49"/>
        <v>6</v>
      </c>
      <c r="AB82" s="247">
        <f t="shared" si="49"/>
        <v>0</v>
      </c>
      <c r="AC82" s="247">
        <f t="shared" si="49"/>
        <v>3</v>
      </c>
      <c r="AD82" s="247">
        <f t="shared" si="49"/>
        <v>4</v>
      </c>
      <c r="AE82" s="247">
        <f t="shared" si="49"/>
        <v>0</v>
      </c>
      <c r="AF82" s="247">
        <f t="shared" si="49"/>
        <v>1</v>
      </c>
      <c r="AG82" s="228">
        <f t="shared" si="50"/>
        <v>80</v>
      </c>
      <c r="AH82" s="229"/>
    </row>
    <row r="83" ht="17.25" customHeight="1">
      <c r="A83" s="232" t="s">
        <v>286</v>
      </c>
      <c r="B83" s="233">
        <f t="shared" ref="B83:AF83" si="51">SUM(B81:B82)</f>
        <v>2</v>
      </c>
      <c r="C83" s="233">
        <f t="shared" si="51"/>
        <v>4</v>
      </c>
      <c r="D83" s="233">
        <f t="shared" si="51"/>
        <v>3</v>
      </c>
      <c r="E83" s="233">
        <f t="shared" si="51"/>
        <v>4</v>
      </c>
      <c r="F83" s="233">
        <f t="shared" si="51"/>
        <v>2</v>
      </c>
      <c r="G83" s="233">
        <f t="shared" si="51"/>
        <v>3</v>
      </c>
      <c r="H83" s="233">
        <f t="shared" si="51"/>
        <v>2</v>
      </c>
      <c r="I83" s="233">
        <f t="shared" si="51"/>
        <v>1</v>
      </c>
      <c r="J83" s="233">
        <f t="shared" si="51"/>
        <v>6</v>
      </c>
      <c r="K83" s="233">
        <f t="shared" si="51"/>
        <v>5</v>
      </c>
      <c r="L83" s="233">
        <f t="shared" si="51"/>
        <v>4</v>
      </c>
      <c r="M83" s="233">
        <f t="shared" si="51"/>
        <v>2</v>
      </c>
      <c r="N83" s="233">
        <f t="shared" si="51"/>
        <v>3</v>
      </c>
      <c r="O83" s="233">
        <f t="shared" si="51"/>
        <v>3</v>
      </c>
      <c r="P83" s="233">
        <f t="shared" si="51"/>
        <v>0</v>
      </c>
      <c r="Q83" s="233">
        <f t="shared" si="51"/>
        <v>3</v>
      </c>
      <c r="R83" s="233">
        <f t="shared" si="51"/>
        <v>3</v>
      </c>
      <c r="S83" s="233">
        <f t="shared" si="51"/>
        <v>3</v>
      </c>
      <c r="T83" s="233">
        <f t="shared" si="51"/>
        <v>4</v>
      </c>
      <c r="U83" s="233">
        <f t="shared" si="51"/>
        <v>5</v>
      </c>
      <c r="V83" s="233">
        <f t="shared" si="51"/>
        <v>2</v>
      </c>
      <c r="W83" s="233">
        <f t="shared" si="51"/>
        <v>11</v>
      </c>
      <c r="X83" s="233">
        <f t="shared" si="51"/>
        <v>9</v>
      </c>
      <c r="Y83" s="233">
        <f t="shared" si="51"/>
        <v>8</v>
      </c>
      <c r="Z83" s="233">
        <f t="shared" si="51"/>
        <v>6</v>
      </c>
      <c r="AA83" s="233">
        <f t="shared" si="51"/>
        <v>9</v>
      </c>
      <c r="AB83" s="233">
        <f t="shared" si="51"/>
        <v>1</v>
      </c>
      <c r="AC83" s="233">
        <f t="shared" si="51"/>
        <v>3</v>
      </c>
      <c r="AD83" s="233">
        <f t="shared" si="51"/>
        <v>4</v>
      </c>
      <c r="AE83" s="233">
        <f t="shared" si="51"/>
        <v>1</v>
      </c>
      <c r="AF83" s="233">
        <f t="shared" si="51"/>
        <v>3</v>
      </c>
      <c r="AG83" s="228">
        <f t="shared" si="50"/>
        <v>119</v>
      </c>
      <c r="AH83" s="229"/>
    </row>
    <row r="84">
      <c r="A84" s="160"/>
      <c r="AG84" s="228"/>
      <c r="AH84" s="229"/>
    </row>
    <row r="85">
      <c r="A85" s="239" t="s">
        <v>328</v>
      </c>
      <c r="B85" s="249"/>
      <c r="C85" s="249"/>
      <c r="D85" s="249"/>
      <c r="E85" s="249"/>
      <c r="F85" s="249"/>
      <c r="G85" s="249"/>
      <c r="H85" s="249"/>
      <c r="I85" s="249"/>
      <c r="J85" s="249"/>
      <c r="K85" s="249"/>
      <c r="L85" s="249"/>
      <c r="M85" s="249"/>
      <c r="N85" s="249"/>
      <c r="O85" s="249"/>
      <c r="P85" s="249"/>
      <c r="Q85" s="249"/>
      <c r="R85" s="249"/>
      <c r="S85" s="249"/>
      <c r="T85" s="249"/>
      <c r="U85" s="249"/>
      <c r="V85" s="249"/>
      <c r="W85" s="249"/>
      <c r="X85" s="249"/>
      <c r="Y85" s="249"/>
      <c r="Z85" s="249"/>
      <c r="AA85" s="249"/>
      <c r="AB85" s="249"/>
      <c r="AC85" s="249"/>
      <c r="AD85" s="249"/>
      <c r="AE85" s="249"/>
      <c r="AF85" s="249"/>
      <c r="AG85" s="228">
        <f t="shared" ref="AG85:AG86" si="53">SUM(B85:AF85)</f>
        <v>0</v>
      </c>
      <c r="AH85" s="240"/>
    </row>
    <row r="86">
      <c r="A86" s="241" t="s">
        <v>329</v>
      </c>
      <c r="B86" s="233">
        <f t="shared" ref="B86:AF86" si="52">SUM(B84:B85)</f>
        <v>0</v>
      </c>
      <c r="C86" s="233">
        <f t="shared" si="52"/>
        <v>0</v>
      </c>
      <c r="D86" s="233">
        <f t="shared" si="52"/>
        <v>0</v>
      </c>
      <c r="E86" s="233">
        <f t="shared" si="52"/>
        <v>0</v>
      </c>
      <c r="F86" s="233">
        <f t="shared" si="52"/>
        <v>0</v>
      </c>
      <c r="G86" s="233">
        <f t="shared" si="52"/>
        <v>0</v>
      </c>
      <c r="H86" s="233">
        <f t="shared" si="52"/>
        <v>0</v>
      </c>
      <c r="I86" s="233">
        <f t="shared" si="52"/>
        <v>0</v>
      </c>
      <c r="J86" s="233">
        <f t="shared" si="52"/>
        <v>0</v>
      </c>
      <c r="K86" s="233">
        <f t="shared" si="52"/>
        <v>0</v>
      </c>
      <c r="L86" s="233">
        <f t="shared" si="52"/>
        <v>0</v>
      </c>
      <c r="M86" s="233">
        <f t="shared" si="52"/>
        <v>0</v>
      </c>
      <c r="N86" s="233">
        <f t="shared" si="52"/>
        <v>0</v>
      </c>
      <c r="O86" s="233">
        <f t="shared" si="52"/>
        <v>0</v>
      </c>
      <c r="P86" s="233">
        <f t="shared" si="52"/>
        <v>0</v>
      </c>
      <c r="Q86" s="233">
        <f t="shared" si="52"/>
        <v>0</v>
      </c>
      <c r="R86" s="233">
        <f t="shared" si="52"/>
        <v>0</v>
      </c>
      <c r="S86" s="233">
        <f t="shared" si="52"/>
        <v>0</v>
      </c>
      <c r="T86" s="233">
        <f t="shared" si="52"/>
        <v>0</v>
      </c>
      <c r="U86" s="233">
        <f t="shared" si="52"/>
        <v>0</v>
      </c>
      <c r="V86" s="233">
        <f t="shared" si="52"/>
        <v>0</v>
      </c>
      <c r="W86" s="233">
        <f t="shared" si="52"/>
        <v>0</v>
      </c>
      <c r="X86" s="233">
        <f t="shared" si="52"/>
        <v>0</v>
      </c>
      <c r="Y86" s="233">
        <f t="shared" si="52"/>
        <v>0</v>
      </c>
      <c r="Z86" s="233">
        <f t="shared" si="52"/>
        <v>0</v>
      </c>
      <c r="AA86" s="233">
        <f t="shared" si="52"/>
        <v>0</v>
      </c>
      <c r="AB86" s="233">
        <f t="shared" si="52"/>
        <v>0</v>
      </c>
      <c r="AC86" s="233">
        <f t="shared" si="52"/>
        <v>0</v>
      </c>
      <c r="AD86" s="233">
        <f t="shared" si="52"/>
        <v>0</v>
      </c>
      <c r="AE86" s="233">
        <f t="shared" si="52"/>
        <v>0</v>
      </c>
      <c r="AF86" s="233">
        <f t="shared" si="52"/>
        <v>0</v>
      </c>
      <c r="AG86" s="228">
        <f t="shared" si="53"/>
        <v>0</v>
      </c>
      <c r="AH86" s="229"/>
    </row>
    <row r="87">
      <c r="A87" s="143"/>
      <c r="AG87" s="228"/>
      <c r="AH87" s="229"/>
    </row>
    <row r="88">
      <c r="A88" s="250" t="s">
        <v>287</v>
      </c>
      <c r="B88" s="247">
        <f t="shared" ref="B88:AF88" si="54">B43-B120</f>
        <v>5</v>
      </c>
      <c r="C88" s="247">
        <f t="shared" si="54"/>
        <v>0</v>
      </c>
      <c r="D88" s="247">
        <f t="shared" si="54"/>
        <v>5</v>
      </c>
      <c r="E88" s="247">
        <f t="shared" si="54"/>
        <v>4</v>
      </c>
      <c r="F88" s="247">
        <f t="shared" si="54"/>
        <v>2</v>
      </c>
      <c r="G88" s="247">
        <f t="shared" si="54"/>
        <v>8</v>
      </c>
      <c r="H88" s="247">
        <f t="shared" si="54"/>
        <v>2</v>
      </c>
      <c r="I88" s="247">
        <f t="shared" si="54"/>
        <v>2</v>
      </c>
      <c r="J88" s="247">
        <f t="shared" si="54"/>
        <v>4</v>
      </c>
      <c r="K88" s="247">
        <f t="shared" si="54"/>
        <v>1</v>
      </c>
      <c r="L88" s="247">
        <f t="shared" si="54"/>
        <v>2</v>
      </c>
      <c r="M88" s="247">
        <f t="shared" si="54"/>
        <v>5</v>
      </c>
      <c r="N88" s="247">
        <f t="shared" si="54"/>
        <v>2</v>
      </c>
      <c r="O88" s="247">
        <f t="shared" si="54"/>
        <v>4</v>
      </c>
      <c r="P88" s="247">
        <f t="shared" si="54"/>
        <v>3</v>
      </c>
      <c r="Q88" s="247">
        <f t="shared" si="54"/>
        <v>3</v>
      </c>
      <c r="R88" s="247">
        <f t="shared" si="54"/>
        <v>3</v>
      </c>
      <c r="S88" s="247">
        <f t="shared" si="54"/>
        <v>4</v>
      </c>
      <c r="T88" s="247">
        <f t="shared" si="54"/>
        <v>7</v>
      </c>
      <c r="U88" s="247">
        <f t="shared" si="54"/>
        <v>5</v>
      </c>
      <c r="V88" s="247">
        <f t="shared" si="54"/>
        <v>7</v>
      </c>
      <c r="W88" s="247">
        <f t="shared" si="54"/>
        <v>4</v>
      </c>
      <c r="X88" s="247">
        <f t="shared" si="54"/>
        <v>1</v>
      </c>
      <c r="Y88" s="247">
        <f t="shared" si="54"/>
        <v>0</v>
      </c>
      <c r="Z88" s="247">
        <f t="shared" si="54"/>
        <v>4</v>
      </c>
      <c r="AA88" s="247">
        <f t="shared" si="54"/>
        <v>2</v>
      </c>
      <c r="AB88" s="247">
        <f t="shared" si="54"/>
        <v>2</v>
      </c>
      <c r="AC88" s="247">
        <f t="shared" si="54"/>
        <v>0</v>
      </c>
      <c r="AD88" s="247">
        <f t="shared" si="54"/>
        <v>3</v>
      </c>
      <c r="AE88" s="247">
        <f t="shared" si="54"/>
        <v>1</v>
      </c>
      <c r="AF88" s="247">
        <f t="shared" si="54"/>
        <v>0</v>
      </c>
      <c r="AG88" s="228">
        <f t="shared" ref="AG88:AG97" si="56">SUM(B88:AF88)</f>
        <v>95</v>
      </c>
      <c r="AH88" s="229"/>
    </row>
    <row r="89">
      <c r="A89" s="250" t="s">
        <v>288</v>
      </c>
      <c r="B89" s="247">
        <f t="shared" ref="B89:AF89" si="55">B44-B121</f>
        <v>17</v>
      </c>
      <c r="C89" s="247">
        <f t="shared" si="55"/>
        <v>13</v>
      </c>
      <c r="D89" s="247">
        <f t="shared" si="55"/>
        <v>15</v>
      </c>
      <c r="E89" s="247">
        <f t="shared" si="55"/>
        <v>9</v>
      </c>
      <c r="F89" s="247">
        <f t="shared" si="55"/>
        <v>22</v>
      </c>
      <c r="G89" s="247">
        <f t="shared" si="55"/>
        <v>11</v>
      </c>
      <c r="H89" s="247">
        <f t="shared" si="55"/>
        <v>12</v>
      </c>
      <c r="I89" s="247">
        <f t="shared" si="55"/>
        <v>10</v>
      </c>
      <c r="J89" s="247">
        <f t="shared" si="55"/>
        <v>9</v>
      </c>
      <c r="K89" s="247">
        <f t="shared" si="55"/>
        <v>15</v>
      </c>
      <c r="L89" s="247">
        <f t="shared" si="55"/>
        <v>10</v>
      </c>
      <c r="M89" s="247">
        <f t="shared" si="55"/>
        <v>21</v>
      </c>
      <c r="N89" s="247">
        <f t="shared" si="55"/>
        <v>14</v>
      </c>
      <c r="O89" s="247">
        <f t="shared" si="55"/>
        <v>8</v>
      </c>
      <c r="P89" s="247">
        <f t="shared" si="55"/>
        <v>13</v>
      </c>
      <c r="Q89" s="247">
        <f t="shared" si="55"/>
        <v>15</v>
      </c>
      <c r="R89" s="247">
        <f t="shared" si="55"/>
        <v>18</v>
      </c>
      <c r="S89" s="247">
        <f t="shared" si="55"/>
        <v>18</v>
      </c>
      <c r="T89" s="247">
        <f t="shared" si="55"/>
        <v>25</v>
      </c>
      <c r="U89" s="247">
        <f t="shared" si="55"/>
        <v>15</v>
      </c>
      <c r="V89" s="247">
        <f t="shared" si="55"/>
        <v>17</v>
      </c>
      <c r="W89" s="247">
        <f t="shared" si="55"/>
        <v>27</v>
      </c>
      <c r="X89" s="247">
        <f t="shared" si="55"/>
        <v>19</v>
      </c>
      <c r="Y89" s="247">
        <f t="shared" si="55"/>
        <v>17</v>
      </c>
      <c r="Z89" s="247">
        <f t="shared" si="55"/>
        <v>18</v>
      </c>
      <c r="AA89" s="247">
        <f t="shared" si="55"/>
        <v>14</v>
      </c>
      <c r="AB89" s="247">
        <f t="shared" si="55"/>
        <v>15</v>
      </c>
      <c r="AC89" s="247">
        <f t="shared" si="55"/>
        <v>17</v>
      </c>
      <c r="AD89" s="247">
        <f t="shared" si="55"/>
        <v>15</v>
      </c>
      <c r="AE89" s="247">
        <f t="shared" si="55"/>
        <v>10</v>
      </c>
      <c r="AF89" s="247">
        <f t="shared" si="55"/>
        <v>17</v>
      </c>
      <c r="AG89" s="228">
        <f t="shared" si="56"/>
        <v>476</v>
      </c>
      <c r="AH89" s="229"/>
    </row>
    <row r="90">
      <c r="A90" s="250" t="s">
        <v>767</v>
      </c>
      <c r="B90" s="247">
        <f t="shared" ref="B90:AF90" si="57">B45-B122</f>
        <v>3</v>
      </c>
      <c r="C90" s="247">
        <f t="shared" si="57"/>
        <v>0</v>
      </c>
      <c r="D90" s="247">
        <f t="shared" si="57"/>
        <v>2</v>
      </c>
      <c r="E90" s="247">
        <f t="shared" si="57"/>
        <v>1</v>
      </c>
      <c r="F90" s="247">
        <f t="shared" si="57"/>
        <v>0</v>
      </c>
      <c r="G90" s="247">
        <f t="shared" si="57"/>
        <v>0</v>
      </c>
      <c r="H90" s="247">
        <f t="shared" si="57"/>
        <v>2</v>
      </c>
      <c r="I90" s="247">
        <f t="shared" si="57"/>
        <v>1</v>
      </c>
      <c r="J90" s="247">
        <f t="shared" si="57"/>
        <v>0</v>
      </c>
      <c r="K90" s="247">
        <f t="shared" si="57"/>
        <v>1</v>
      </c>
      <c r="L90" s="247">
        <f t="shared" si="57"/>
        <v>1</v>
      </c>
      <c r="M90" s="247">
        <f t="shared" si="57"/>
        <v>1</v>
      </c>
      <c r="N90" s="247">
        <f t="shared" si="57"/>
        <v>1</v>
      </c>
      <c r="O90" s="247">
        <f t="shared" si="57"/>
        <v>0</v>
      </c>
      <c r="P90" s="247">
        <f t="shared" si="57"/>
        <v>3</v>
      </c>
      <c r="Q90" s="247">
        <f t="shared" si="57"/>
        <v>0</v>
      </c>
      <c r="R90" s="247">
        <f t="shared" si="57"/>
        <v>2</v>
      </c>
      <c r="S90" s="247">
        <f t="shared" si="57"/>
        <v>3</v>
      </c>
      <c r="T90" s="247">
        <f t="shared" si="57"/>
        <v>2</v>
      </c>
      <c r="U90" s="247">
        <f t="shared" si="57"/>
        <v>1</v>
      </c>
      <c r="V90" s="247">
        <f t="shared" si="57"/>
        <v>3</v>
      </c>
      <c r="W90" s="247">
        <f t="shared" si="57"/>
        <v>1</v>
      </c>
      <c r="X90" s="247">
        <f t="shared" si="57"/>
        <v>2</v>
      </c>
      <c r="Y90" s="247">
        <f t="shared" si="57"/>
        <v>0</v>
      </c>
      <c r="Z90" s="247">
        <f t="shared" si="57"/>
        <v>1</v>
      </c>
      <c r="AA90" s="247">
        <f t="shared" si="57"/>
        <v>1</v>
      </c>
      <c r="AB90" s="247">
        <f t="shared" si="57"/>
        <v>2</v>
      </c>
      <c r="AC90" s="247">
        <f t="shared" si="57"/>
        <v>0</v>
      </c>
      <c r="AD90" s="247">
        <f t="shared" si="57"/>
        <v>1</v>
      </c>
      <c r="AE90" s="247">
        <f t="shared" si="57"/>
        <v>0</v>
      </c>
      <c r="AF90" s="247">
        <f t="shared" si="57"/>
        <v>2</v>
      </c>
      <c r="AG90" s="228">
        <f t="shared" si="56"/>
        <v>37</v>
      </c>
      <c r="AH90" s="229"/>
    </row>
    <row r="91">
      <c r="A91" s="250" t="s">
        <v>768</v>
      </c>
      <c r="B91" s="247">
        <f t="shared" ref="B91:AF91" si="58">B46-B123</f>
        <v>0</v>
      </c>
      <c r="C91" s="247">
        <f t="shared" si="58"/>
        <v>0</v>
      </c>
      <c r="D91" s="247">
        <f t="shared" si="58"/>
        <v>0</v>
      </c>
      <c r="E91" s="247">
        <f t="shared" si="58"/>
        <v>0</v>
      </c>
      <c r="F91" s="247">
        <f t="shared" si="58"/>
        <v>0</v>
      </c>
      <c r="G91" s="247">
        <f t="shared" si="58"/>
        <v>0</v>
      </c>
      <c r="H91" s="247">
        <f t="shared" si="58"/>
        <v>0</v>
      </c>
      <c r="I91" s="247">
        <f t="shared" si="58"/>
        <v>0</v>
      </c>
      <c r="J91" s="247">
        <f t="shared" si="58"/>
        <v>0</v>
      </c>
      <c r="K91" s="247">
        <f t="shared" si="58"/>
        <v>0</v>
      </c>
      <c r="L91" s="247">
        <f t="shared" si="58"/>
        <v>0</v>
      </c>
      <c r="M91" s="247">
        <f t="shared" si="58"/>
        <v>0</v>
      </c>
      <c r="N91" s="247">
        <f t="shared" si="58"/>
        <v>0</v>
      </c>
      <c r="O91" s="247">
        <f t="shared" si="58"/>
        <v>0</v>
      </c>
      <c r="P91" s="247">
        <f t="shared" si="58"/>
        <v>0</v>
      </c>
      <c r="Q91" s="247">
        <f t="shared" si="58"/>
        <v>0</v>
      </c>
      <c r="R91" s="247">
        <f t="shared" si="58"/>
        <v>0</v>
      </c>
      <c r="S91" s="247">
        <f t="shared" si="58"/>
        <v>0</v>
      </c>
      <c r="T91" s="247">
        <f t="shared" si="58"/>
        <v>0</v>
      </c>
      <c r="U91" s="247">
        <f t="shared" si="58"/>
        <v>0</v>
      </c>
      <c r="V91" s="247">
        <f t="shared" si="58"/>
        <v>0</v>
      </c>
      <c r="W91" s="247">
        <f t="shared" si="58"/>
        <v>0</v>
      </c>
      <c r="X91" s="247">
        <f t="shared" si="58"/>
        <v>0</v>
      </c>
      <c r="Y91" s="247">
        <f t="shared" si="58"/>
        <v>0</v>
      </c>
      <c r="Z91" s="247">
        <f t="shared" si="58"/>
        <v>0</v>
      </c>
      <c r="AA91" s="247">
        <f t="shared" si="58"/>
        <v>0</v>
      </c>
      <c r="AB91" s="247">
        <f t="shared" si="58"/>
        <v>0</v>
      </c>
      <c r="AC91" s="247">
        <f t="shared" si="58"/>
        <v>0</v>
      </c>
      <c r="AD91" s="247">
        <f t="shared" si="58"/>
        <v>0</v>
      </c>
      <c r="AE91" s="247">
        <f t="shared" si="58"/>
        <v>0</v>
      </c>
      <c r="AF91" s="247">
        <f t="shared" si="58"/>
        <v>0</v>
      </c>
      <c r="AG91" s="228">
        <f t="shared" si="56"/>
        <v>0</v>
      </c>
      <c r="AH91" s="229"/>
    </row>
    <row r="92">
      <c r="A92" s="250" t="s">
        <v>769</v>
      </c>
      <c r="B92" s="247">
        <f t="shared" ref="B92:AF92" si="59">B47-B124</f>
        <v>0</v>
      </c>
      <c r="C92" s="247">
        <f t="shared" si="59"/>
        <v>0</v>
      </c>
      <c r="D92" s="247">
        <f t="shared" si="59"/>
        <v>0</v>
      </c>
      <c r="E92" s="247">
        <f t="shared" si="59"/>
        <v>0</v>
      </c>
      <c r="F92" s="247">
        <f t="shared" si="59"/>
        <v>0</v>
      </c>
      <c r="G92" s="247">
        <f t="shared" si="59"/>
        <v>0</v>
      </c>
      <c r="H92" s="247">
        <f t="shared" si="59"/>
        <v>0</v>
      </c>
      <c r="I92" s="247">
        <f t="shared" si="59"/>
        <v>0</v>
      </c>
      <c r="J92" s="247">
        <f t="shared" si="59"/>
        <v>0</v>
      </c>
      <c r="K92" s="247">
        <f t="shared" si="59"/>
        <v>0</v>
      </c>
      <c r="L92" s="247">
        <f t="shared" si="59"/>
        <v>0</v>
      </c>
      <c r="M92" s="247">
        <f t="shared" si="59"/>
        <v>0</v>
      </c>
      <c r="N92" s="247">
        <f t="shared" si="59"/>
        <v>0</v>
      </c>
      <c r="O92" s="247">
        <f t="shared" si="59"/>
        <v>0</v>
      </c>
      <c r="P92" s="247">
        <f t="shared" si="59"/>
        <v>0</v>
      </c>
      <c r="Q92" s="247">
        <f t="shared" si="59"/>
        <v>0</v>
      </c>
      <c r="R92" s="247">
        <f t="shared" si="59"/>
        <v>0</v>
      </c>
      <c r="S92" s="247">
        <f t="shared" si="59"/>
        <v>0</v>
      </c>
      <c r="T92" s="247">
        <f t="shared" si="59"/>
        <v>0</v>
      </c>
      <c r="U92" s="247">
        <f t="shared" si="59"/>
        <v>0</v>
      </c>
      <c r="V92" s="247">
        <f t="shared" si="59"/>
        <v>0</v>
      </c>
      <c r="W92" s="247">
        <f t="shared" si="59"/>
        <v>0</v>
      </c>
      <c r="X92" s="247">
        <f t="shared" si="59"/>
        <v>0</v>
      </c>
      <c r="Y92" s="247">
        <f t="shared" si="59"/>
        <v>0</v>
      </c>
      <c r="Z92" s="247">
        <f t="shared" si="59"/>
        <v>0</v>
      </c>
      <c r="AA92" s="247">
        <f t="shared" si="59"/>
        <v>0</v>
      </c>
      <c r="AB92" s="247">
        <f t="shared" si="59"/>
        <v>0</v>
      </c>
      <c r="AC92" s="247">
        <f t="shared" si="59"/>
        <v>0</v>
      </c>
      <c r="AD92" s="247">
        <f t="shared" si="59"/>
        <v>0</v>
      </c>
      <c r="AE92" s="247">
        <f t="shared" si="59"/>
        <v>0</v>
      </c>
      <c r="AF92" s="247">
        <f t="shared" si="59"/>
        <v>0</v>
      </c>
      <c r="AG92" s="228">
        <f t="shared" si="56"/>
        <v>0</v>
      </c>
      <c r="AH92" s="229"/>
    </row>
    <row r="93">
      <c r="A93" s="250" t="s">
        <v>770</v>
      </c>
      <c r="B93" s="247">
        <f t="shared" ref="B93:AF93" si="60">B48-B125</f>
        <v>0</v>
      </c>
      <c r="C93" s="247">
        <f t="shared" si="60"/>
        <v>0</v>
      </c>
      <c r="D93" s="247">
        <f t="shared" si="60"/>
        <v>0</v>
      </c>
      <c r="E93" s="247">
        <f t="shared" si="60"/>
        <v>0</v>
      </c>
      <c r="F93" s="247">
        <f t="shared" si="60"/>
        <v>0</v>
      </c>
      <c r="G93" s="247">
        <f t="shared" si="60"/>
        <v>0</v>
      </c>
      <c r="H93" s="247">
        <f t="shared" si="60"/>
        <v>0</v>
      </c>
      <c r="I93" s="247">
        <f t="shared" si="60"/>
        <v>0</v>
      </c>
      <c r="J93" s="247">
        <f t="shared" si="60"/>
        <v>0</v>
      </c>
      <c r="K93" s="247">
        <f t="shared" si="60"/>
        <v>0</v>
      </c>
      <c r="L93" s="247">
        <f t="shared" si="60"/>
        <v>0</v>
      </c>
      <c r="M93" s="247">
        <f t="shared" si="60"/>
        <v>0</v>
      </c>
      <c r="N93" s="247">
        <f t="shared" si="60"/>
        <v>0</v>
      </c>
      <c r="O93" s="247">
        <f t="shared" si="60"/>
        <v>0</v>
      </c>
      <c r="P93" s="247">
        <f t="shared" si="60"/>
        <v>0</v>
      </c>
      <c r="Q93" s="247">
        <f t="shared" si="60"/>
        <v>0</v>
      </c>
      <c r="R93" s="247">
        <f t="shared" si="60"/>
        <v>0</v>
      </c>
      <c r="S93" s="247">
        <f t="shared" si="60"/>
        <v>0</v>
      </c>
      <c r="T93" s="247">
        <f t="shared" si="60"/>
        <v>0</v>
      </c>
      <c r="U93" s="247">
        <f t="shared" si="60"/>
        <v>0</v>
      </c>
      <c r="V93" s="247">
        <f t="shared" si="60"/>
        <v>0</v>
      </c>
      <c r="W93" s="247">
        <f t="shared" si="60"/>
        <v>0</v>
      </c>
      <c r="X93" s="247">
        <f t="shared" si="60"/>
        <v>0</v>
      </c>
      <c r="Y93" s="247">
        <f t="shared" si="60"/>
        <v>0</v>
      </c>
      <c r="Z93" s="247">
        <f t="shared" si="60"/>
        <v>0</v>
      </c>
      <c r="AA93" s="247">
        <f t="shared" si="60"/>
        <v>0</v>
      </c>
      <c r="AB93" s="247">
        <f t="shared" si="60"/>
        <v>0</v>
      </c>
      <c r="AC93" s="247">
        <f t="shared" si="60"/>
        <v>0</v>
      </c>
      <c r="AD93" s="247">
        <f t="shared" si="60"/>
        <v>0</v>
      </c>
      <c r="AE93" s="247">
        <f t="shared" si="60"/>
        <v>0</v>
      </c>
      <c r="AF93" s="247">
        <f t="shared" si="60"/>
        <v>0</v>
      </c>
      <c r="AG93" s="228">
        <f t="shared" si="56"/>
        <v>0</v>
      </c>
      <c r="AH93" s="229"/>
    </row>
    <row r="94">
      <c r="A94" s="250" t="s">
        <v>771</v>
      </c>
      <c r="B94" s="247">
        <f t="shared" ref="B94:AF94" si="61">B49-B126</f>
        <v>14</v>
      </c>
      <c r="C94" s="247">
        <f t="shared" si="61"/>
        <v>5</v>
      </c>
      <c r="D94" s="247">
        <f t="shared" si="61"/>
        <v>7</v>
      </c>
      <c r="E94" s="247">
        <f t="shared" si="61"/>
        <v>9</v>
      </c>
      <c r="F94" s="247">
        <f t="shared" si="61"/>
        <v>7</v>
      </c>
      <c r="G94" s="247">
        <f t="shared" si="61"/>
        <v>12</v>
      </c>
      <c r="H94" s="247">
        <f t="shared" si="61"/>
        <v>8</v>
      </c>
      <c r="I94" s="247">
        <f t="shared" si="61"/>
        <v>12</v>
      </c>
      <c r="J94" s="247">
        <f t="shared" si="61"/>
        <v>9</v>
      </c>
      <c r="K94" s="247">
        <f t="shared" si="61"/>
        <v>7</v>
      </c>
      <c r="L94" s="247">
        <f t="shared" si="61"/>
        <v>5</v>
      </c>
      <c r="M94" s="247">
        <f t="shared" si="61"/>
        <v>15</v>
      </c>
      <c r="N94" s="247">
        <f t="shared" si="61"/>
        <v>8</v>
      </c>
      <c r="O94" s="247">
        <f t="shared" si="61"/>
        <v>6</v>
      </c>
      <c r="P94" s="247">
        <f t="shared" si="61"/>
        <v>7</v>
      </c>
      <c r="Q94" s="247">
        <f t="shared" si="61"/>
        <v>6</v>
      </c>
      <c r="R94" s="247">
        <f t="shared" si="61"/>
        <v>9</v>
      </c>
      <c r="S94" s="247">
        <f t="shared" si="61"/>
        <v>11</v>
      </c>
      <c r="T94" s="247">
        <f t="shared" si="61"/>
        <v>15</v>
      </c>
      <c r="U94" s="247">
        <f t="shared" si="61"/>
        <v>10</v>
      </c>
      <c r="V94" s="247">
        <f t="shared" si="61"/>
        <v>11</v>
      </c>
      <c r="W94" s="247">
        <f t="shared" si="61"/>
        <v>12</v>
      </c>
      <c r="X94" s="247">
        <f t="shared" si="61"/>
        <v>5</v>
      </c>
      <c r="Y94" s="247">
        <f t="shared" si="61"/>
        <v>10</v>
      </c>
      <c r="Z94" s="247">
        <f t="shared" si="61"/>
        <v>10</v>
      </c>
      <c r="AA94" s="247">
        <f t="shared" si="61"/>
        <v>13</v>
      </c>
      <c r="AB94" s="247">
        <f t="shared" si="61"/>
        <v>9</v>
      </c>
      <c r="AC94" s="247">
        <f t="shared" si="61"/>
        <v>12</v>
      </c>
      <c r="AD94" s="247">
        <f t="shared" si="61"/>
        <v>8</v>
      </c>
      <c r="AE94" s="247">
        <f t="shared" si="61"/>
        <v>4</v>
      </c>
      <c r="AF94" s="247">
        <f t="shared" si="61"/>
        <v>8</v>
      </c>
      <c r="AG94" s="228">
        <f t="shared" si="56"/>
        <v>284</v>
      </c>
      <c r="AH94" s="229"/>
    </row>
    <row r="95">
      <c r="A95" s="250" t="s">
        <v>772</v>
      </c>
      <c r="B95" s="247">
        <f t="shared" ref="B95:AF95" si="62">B50-B127</f>
        <v>0</v>
      </c>
      <c r="C95" s="247">
        <f t="shared" si="62"/>
        <v>0</v>
      </c>
      <c r="D95" s="247">
        <f t="shared" si="62"/>
        <v>0</v>
      </c>
      <c r="E95" s="247">
        <f t="shared" si="62"/>
        <v>1</v>
      </c>
      <c r="F95" s="247">
        <f t="shared" si="62"/>
        <v>0</v>
      </c>
      <c r="G95" s="247">
        <f t="shared" si="62"/>
        <v>0</v>
      </c>
      <c r="H95" s="247">
        <f t="shared" si="62"/>
        <v>2</v>
      </c>
      <c r="I95" s="247">
        <f t="shared" si="62"/>
        <v>1</v>
      </c>
      <c r="J95" s="247">
        <f t="shared" si="62"/>
        <v>0</v>
      </c>
      <c r="K95" s="247">
        <f t="shared" si="62"/>
        <v>0</v>
      </c>
      <c r="L95" s="247">
        <f t="shared" si="62"/>
        <v>1</v>
      </c>
      <c r="M95" s="247">
        <f t="shared" si="62"/>
        <v>1</v>
      </c>
      <c r="N95" s="247">
        <f t="shared" si="62"/>
        <v>0</v>
      </c>
      <c r="O95" s="247">
        <f t="shared" si="62"/>
        <v>1</v>
      </c>
      <c r="P95" s="247">
        <f t="shared" si="62"/>
        <v>0</v>
      </c>
      <c r="Q95" s="247">
        <f t="shared" si="62"/>
        <v>0</v>
      </c>
      <c r="R95" s="247">
        <f t="shared" si="62"/>
        <v>0</v>
      </c>
      <c r="S95" s="247">
        <f t="shared" si="62"/>
        <v>0</v>
      </c>
      <c r="T95" s="247">
        <f t="shared" si="62"/>
        <v>1</v>
      </c>
      <c r="U95" s="247">
        <f t="shared" si="62"/>
        <v>0</v>
      </c>
      <c r="V95" s="247">
        <f t="shared" si="62"/>
        <v>1</v>
      </c>
      <c r="W95" s="247">
        <f t="shared" si="62"/>
        <v>0</v>
      </c>
      <c r="X95" s="247">
        <f t="shared" si="62"/>
        <v>1</v>
      </c>
      <c r="Y95" s="247">
        <f t="shared" si="62"/>
        <v>0</v>
      </c>
      <c r="Z95" s="247">
        <f t="shared" si="62"/>
        <v>0</v>
      </c>
      <c r="AA95" s="247">
        <f t="shared" si="62"/>
        <v>0</v>
      </c>
      <c r="AB95" s="247">
        <f t="shared" si="62"/>
        <v>0</v>
      </c>
      <c r="AC95" s="247">
        <f t="shared" si="62"/>
        <v>0</v>
      </c>
      <c r="AD95" s="247">
        <f t="shared" si="62"/>
        <v>0</v>
      </c>
      <c r="AE95" s="247">
        <f t="shared" si="62"/>
        <v>0</v>
      </c>
      <c r="AF95" s="247">
        <f t="shared" si="62"/>
        <v>0</v>
      </c>
      <c r="AG95" s="228">
        <f t="shared" si="56"/>
        <v>10</v>
      </c>
      <c r="AH95" s="229"/>
    </row>
    <row r="96">
      <c r="A96" s="250" t="s">
        <v>773</v>
      </c>
      <c r="B96" s="247">
        <f t="shared" ref="B96:AF96" si="63">B51-B128</f>
        <v>0</v>
      </c>
      <c r="C96" s="247">
        <f t="shared" si="63"/>
        <v>0</v>
      </c>
      <c r="D96" s="247">
        <f t="shared" si="63"/>
        <v>0</v>
      </c>
      <c r="E96" s="247">
        <f t="shared" si="63"/>
        <v>0</v>
      </c>
      <c r="F96" s="247">
        <f t="shared" si="63"/>
        <v>0</v>
      </c>
      <c r="G96" s="247">
        <f t="shared" si="63"/>
        <v>0</v>
      </c>
      <c r="H96" s="247">
        <f t="shared" si="63"/>
        <v>0</v>
      </c>
      <c r="I96" s="247">
        <f t="shared" si="63"/>
        <v>0</v>
      </c>
      <c r="J96" s="247">
        <f t="shared" si="63"/>
        <v>0</v>
      </c>
      <c r="K96" s="247">
        <f t="shared" si="63"/>
        <v>0</v>
      </c>
      <c r="L96" s="247">
        <f t="shared" si="63"/>
        <v>0</v>
      </c>
      <c r="M96" s="247">
        <f t="shared" si="63"/>
        <v>0</v>
      </c>
      <c r="N96" s="247">
        <f t="shared" si="63"/>
        <v>0</v>
      </c>
      <c r="O96" s="247">
        <f t="shared" si="63"/>
        <v>0</v>
      </c>
      <c r="P96" s="247">
        <f t="shared" si="63"/>
        <v>0</v>
      </c>
      <c r="Q96" s="247">
        <f t="shared" si="63"/>
        <v>0</v>
      </c>
      <c r="R96" s="247">
        <f t="shared" si="63"/>
        <v>0</v>
      </c>
      <c r="S96" s="247">
        <f t="shared" si="63"/>
        <v>0</v>
      </c>
      <c r="T96" s="247">
        <f t="shared" si="63"/>
        <v>0</v>
      </c>
      <c r="U96" s="247">
        <f t="shared" si="63"/>
        <v>0</v>
      </c>
      <c r="V96" s="247">
        <f t="shared" si="63"/>
        <v>0</v>
      </c>
      <c r="W96" s="247">
        <f t="shared" si="63"/>
        <v>0</v>
      </c>
      <c r="X96" s="247">
        <f t="shared" si="63"/>
        <v>0</v>
      </c>
      <c r="Y96" s="247">
        <f t="shared" si="63"/>
        <v>0</v>
      </c>
      <c r="Z96" s="247">
        <f t="shared" si="63"/>
        <v>0</v>
      </c>
      <c r="AA96" s="247">
        <f t="shared" si="63"/>
        <v>0</v>
      </c>
      <c r="AB96" s="247">
        <f t="shared" si="63"/>
        <v>0</v>
      </c>
      <c r="AC96" s="247">
        <f t="shared" si="63"/>
        <v>0</v>
      </c>
      <c r="AD96" s="247">
        <f t="shared" si="63"/>
        <v>0</v>
      </c>
      <c r="AE96" s="247">
        <f t="shared" si="63"/>
        <v>0</v>
      </c>
      <c r="AF96" s="247">
        <f t="shared" si="63"/>
        <v>0</v>
      </c>
      <c r="AG96" s="228">
        <f t="shared" si="56"/>
        <v>0</v>
      </c>
      <c r="AH96" s="229"/>
    </row>
    <row r="97">
      <c r="A97" s="250" t="s">
        <v>774</v>
      </c>
      <c r="B97" s="247">
        <f t="shared" ref="B97:AF97" si="64">B52-B129</f>
        <v>0</v>
      </c>
      <c r="C97" s="247">
        <f t="shared" si="64"/>
        <v>0</v>
      </c>
      <c r="D97" s="247">
        <f t="shared" si="64"/>
        <v>0</v>
      </c>
      <c r="E97" s="247">
        <f t="shared" si="64"/>
        <v>0</v>
      </c>
      <c r="F97" s="247">
        <f t="shared" si="64"/>
        <v>0</v>
      </c>
      <c r="G97" s="247">
        <f t="shared" si="64"/>
        <v>0</v>
      </c>
      <c r="H97" s="247">
        <f t="shared" si="64"/>
        <v>0</v>
      </c>
      <c r="I97" s="247">
        <f t="shared" si="64"/>
        <v>0</v>
      </c>
      <c r="J97" s="247">
        <f t="shared" si="64"/>
        <v>0</v>
      </c>
      <c r="K97" s="247">
        <f t="shared" si="64"/>
        <v>0</v>
      </c>
      <c r="L97" s="247">
        <f t="shared" si="64"/>
        <v>0</v>
      </c>
      <c r="M97" s="247">
        <f t="shared" si="64"/>
        <v>0</v>
      </c>
      <c r="N97" s="247">
        <f t="shared" si="64"/>
        <v>0</v>
      </c>
      <c r="O97" s="247">
        <f t="shared" si="64"/>
        <v>0</v>
      </c>
      <c r="P97" s="247">
        <f t="shared" si="64"/>
        <v>0</v>
      </c>
      <c r="Q97" s="247">
        <f t="shared" si="64"/>
        <v>0</v>
      </c>
      <c r="R97" s="247">
        <f t="shared" si="64"/>
        <v>0</v>
      </c>
      <c r="S97" s="247">
        <f t="shared" si="64"/>
        <v>0</v>
      </c>
      <c r="T97" s="247">
        <f t="shared" si="64"/>
        <v>0</v>
      </c>
      <c r="U97" s="247">
        <f t="shared" si="64"/>
        <v>0</v>
      </c>
      <c r="V97" s="247">
        <f t="shared" si="64"/>
        <v>1</v>
      </c>
      <c r="W97" s="247">
        <f t="shared" si="64"/>
        <v>0</v>
      </c>
      <c r="X97" s="247">
        <f t="shared" si="64"/>
        <v>0</v>
      </c>
      <c r="Y97" s="247">
        <f t="shared" si="64"/>
        <v>0</v>
      </c>
      <c r="Z97" s="247">
        <f t="shared" si="64"/>
        <v>0</v>
      </c>
      <c r="AA97" s="247">
        <f t="shared" si="64"/>
        <v>0</v>
      </c>
      <c r="AB97" s="247">
        <f t="shared" si="64"/>
        <v>0</v>
      </c>
      <c r="AC97" s="247">
        <f t="shared" si="64"/>
        <v>0</v>
      </c>
      <c r="AD97" s="247">
        <f t="shared" si="64"/>
        <v>1</v>
      </c>
      <c r="AE97" s="247">
        <f t="shared" si="64"/>
        <v>0</v>
      </c>
      <c r="AF97" s="247">
        <f t="shared" si="64"/>
        <v>0</v>
      </c>
      <c r="AG97" s="228">
        <f t="shared" si="56"/>
        <v>2</v>
      </c>
      <c r="AH97" s="229"/>
    </row>
    <row r="98">
      <c r="A98" s="250" t="s">
        <v>338</v>
      </c>
      <c r="B98" s="247">
        <f t="shared" ref="B98:AF98" si="65">B53-B130</f>
        <v>0</v>
      </c>
      <c r="C98" s="247">
        <f t="shared" si="65"/>
        <v>1</v>
      </c>
      <c r="D98" s="247">
        <f t="shared" si="65"/>
        <v>0</v>
      </c>
      <c r="E98" s="247">
        <f t="shared" si="65"/>
        <v>0</v>
      </c>
      <c r="F98" s="247">
        <f t="shared" si="65"/>
        <v>0</v>
      </c>
      <c r="G98" s="247">
        <f t="shared" si="65"/>
        <v>0</v>
      </c>
      <c r="H98" s="247">
        <f t="shared" si="65"/>
        <v>0</v>
      </c>
      <c r="I98" s="247">
        <f t="shared" si="65"/>
        <v>0</v>
      </c>
      <c r="J98" s="247">
        <f t="shared" si="65"/>
        <v>0</v>
      </c>
      <c r="K98" s="247">
        <f t="shared" si="65"/>
        <v>0</v>
      </c>
      <c r="L98" s="247">
        <f t="shared" si="65"/>
        <v>1</v>
      </c>
      <c r="M98" s="247">
        <f t="shared" si="65"/>
        <v>1</v>
      </c>
      <c r="N98" s="247">
        <f t="shared" si="65"/>
        <v>0</v>
      </c>
      <c r="O98" s="247">
        <f t="shared" si="65"/>
        <v>0</v>
      </c>
      <c r="P98" s="247">
        <f t="shared" si="65"/>
        <v>0</v>
      </c>
      <c r="Q98" s="247">
        <f t="shared" si="65"/>
        <v>0</v>
      </c>
      <c r="R98" s="247">
        <f t="shared" si="65"/>
        <v>1</v>
      </c>
      <c r="S98" s="247">
        <f t="shared" si="65"/>
        <v>1</v>
      </c>
      <c r="T98" s="247">
        <f t="shared" si="65"/>
        <v>0</v>
      </c>
      <c r="U98" s="247">
        <f t="shared" si="65"/>
        <v>0</v>
      </c>
      <c r="V98" s="247">
        <f t="shared" si="65"/>
        <v>1</v>
      </c>
      <c r="W98" s="247">
        <f t="shared" si="65"/>
        <v>1</v>
      </c>
      <c r="X98" s="247">
        <f t="shared" si="65"/>
        <v>2</v>
      </c>
      <c r="Y98" s="247">
        <f t="shared" si="65"/>
        <v>1</v>
      </c>
      <c r="Z98" s="247">
        <f t="shared" si="65"/>
        <v>1</v>
      </c>
      <c r="AA98" s="247">
        <f t="shared" si="65"/>
        <v>1</v>
      </c>
      <c r="AB98" s="247">
        <f t="shared" si="65"/>
        <v>0</v>
      </c>
      <c r="AC98" s="247">
        <f t="shared" si="65"/>
        <v>0</v>
      </c>
      <c r="AD98" s="247">
        <f t="shared" si="65"/>
        <v>0</v>
      </c>
      <c r="AE98" s="247">
        <f t="shared" si="65"/>
        <v>0</v>
      </c>
      <c r="AF98" s="247">
        <f t="shared" si="65"/>
        <v>0</v>
      </c>
      <c r="AG98" s="228"/>
      <c r="AH98" s="229"/>
    </row>
    <row r="99">
      <c r="A99" s="250" t="s">
        <v>297</v>
      </c>
      <c r="B99" s="247">
        <f t="shared" ref="B99:AF99" si="66">B54-B131</f>
        <v>0</v>
      </c>
      <c r="C99" s="247">
        <f t="shared" si="66"/>
        <v>0</v>
      </c>
      <c r="D99" s="247">
        <f t="shared" si="66"/>
        <v>0</v>
      </c>
      <c r="E99" s="247">
        <f t="shared" si="66"/>
        <v>0</v>
      </c>
      <c r="F99" s="247">
        <f t="shared" si="66"/>
        <v>0</v>
      </c>
      <c r="G99" s="247">
        <f t="shared" si="66"/>
        <v>0</v>
      </c>
      <c r="H99" s="247">
        <f t="shared" si="66"/>
        <v>0</v>
      </c>
      <c r="I99" s="247">
        <f t="shared" si="66"/>
        <v>0</v>
      </c>
      <c r="J99" s="247">
        <f t="shared" si="66"/>
        <v>0</v>
      </c>
      <c r="K99" s="247">
        <f t="shared" si="66"/>
        <v>0</v>
      </c>
      <c r="L99" s="247">
        <f t="shared" si="66"/>
        <v>0</v>
      </c>
      <c r="M99" s="247">
        <f t="shared" si="66"/>
        <v>0</v>
      </c>
      <c r="N99" s="247">
        <f t="shared" si="66"/>
        <v>0</v>
      </c>
      <c r="O99" s="247">
        <f t="shared" si="66"/>
        <v>0</v>
      </c>
      <c r="P99" s="247">
        <f t="shared" si="66"/>
        <v>0</v>
      </c>
      <c r="Q99" s="247">
        <f t="shared" si="66"/>
        <v>0</v>
      </c>
      <c r="R99" s="247">
        <f t="shared" si="66"/>
        <v>0</v>
      </c>
      <c r="S99" s="247">
        <f t="shared" si="66"/>
        <v>0</v>
      </c>
      <c r="T99" s="247">
        <f t="shared" si="66"/>
        <v>0</v>
      </c>
      <c r="U99" s="247">
        <f t="shared" si="66"/>
        <v>0</v>
      </c>
      <c r="V99" s="247">
        <f t="shared" si="66"/>
        <v>0</v>
      </c>
      <c r="W99" s="247">
        <f t="shared" si="66"/>
        <v>0</v>
      </c>
      <c r="X99" s="247">
        <f t="shared" si="66"/>
        <v>0</v>
      </c>
      <c r="Y99" s="247">
        <f t="shared" si="66"/>
        <v>0</v>
      </c>
      <c r="Z99" s="247">
        <f t="shared" si="66"/>
        <v>0</v>
      </c>
      <c r="AA99" s="247">
        <f t="shared" si="66"/>
        <v>0</v>
      </c>
      <c r="AB99" s="247">
        <f t="shared" si="66"/>
        <v>0</v>
      </c>
      <c r="AC99" s="247">
        <f t="shared" si="66"/>
        <v>0</v>
      </c>
      <c r="AD99" s="247">
        <f t="shared" si="66"/>
        <v>0</v>
      </c>
      <c r="AE99" s="247">
        <f t="shared" si="66"/>
        <v>0</v>
      </c>
      <c r="AF99" s="247">
        <f t="shared" si="66"/>
        <v>0</v>
      </c>
      <c r="AG99" s="228">
        <f t="shared" ref="AG99:AG100" si="68">SUM(B99:AF99)</f>
        <v>0</v>
      </c>
      <c r="AH99" s="229"/>
    </row>
    <row r="100">
      <c r="A100" s="232" t="s">
        <v>298</v>
      </c>
      <c r="B100" s="248">
        <f t="shared" ref="B100:AF100" si="67">SUM(B88:B99)</f>
        <v>39</v>
      </c>
      <c r="C100" s="248">
        <f t="shared" si="67"/>
        <v>19</v>
      </c>
      <c r="D100" s="248">
        <f t="shared" si="67"/>
        <v>29</v>
      </c>
      <c r="E100" s="248">
        <f t="shared" si="67"/>
        <v>24</v>
      </c>
      <c r="F100" s="248">
        <f t="shared" si="67"/>
        <v>31</v>
      </c>
      <c r="G100" s="248">
        <f t="shared" si="67"/>
        <v>31</v>
      </c>
      <c r="H100" s="248">
        <f t="shared" si="67"/>
        <v>26</v>
      </c>
      <c r="I100" s="248">
        <f t="shared" si="67"/>
        <v>26</v>
      </c>
      <c r="J100" s="248">
        <f t="shared" si="67"/>
        <v>22</v>
      </c>
      <c r="K100" s="248">
        <f t="shared" si="67"/>
        <v>24</v>
      </c>
      <c r="L100" s="248">
        <f t="shared" si="67"/>
        <v>20</v>
      </c>
      <c r="M100" s="248">
        <f t="shared" si="67"/>
        <v>44</v>
      </c>
      <c r="N100" s="248">
        <f t="shared" si="67"/>
        <v>25</v>
      </c>
      <c r="O100" s="248">
        <f t="shared" si="67"/>
        <v>19</v>
      </c>
      <c r="P100" s="248">
        <f t="shared" si="67"/>
        <v>26</v>
      </c>
      <c r="Q100" s="248">
        <f t="shared" si="67"/>
        <v>24</v>
      </c>
      <c r="R100" s="248">
        <f t="shared" si="67"/>
        <v>33</v>
      </c>
      <c r="S100" s="248">
        <f t="shared" si="67"/>
        <v>37</v>
      </c>
      <c r="T100" s="248">
        <f t="shared" si="67"/>
        <v>50</v>
      </c>
      <c r="U100" s="248">
        <f t="shared" si="67"/>
        <v>31</v>
      </c>
      <c r="V100" s="248">
        <f t="shared" si="67"/>
        <v>41</v>
      </c>
      <c r="W100" s="248">
        <f t="shared" si="67"/>
        <v>45</v>
      </c>
      <c r="X100" s="248">
        <f t="shared" si="67"/>
        <v>30</v>
      </c>
      <c r="Y100" s="248">
        <f t="shared" si="67"/>
        <v>28</v>
      </c>
      <c r="Z100" s="248">
        <f t="shared" si="67"/>
        <v>34</v>
      </c>
      <c r="AA100" s="248">
        <f t="shared" si="67"/>
        <v>31</v>
      </c>
      <c r="AB100" s="248">
        <f t="shared" si="67"/>
        <v>28</v>
      </c>
      <c r="AC100" s="248">
        <f t="shared" si="67"/>
        <v>29</v>
      </c>
      <c r="AD100" s="248">
        <f t="shared" si="67"/>
        <v>28</v>
      </c>
      <c r="AE100" s="248">
        <f t="shared" si="67"/>
        <v>15</v>
      </c>
      <c r="AF100" s="248">
        <f t="shared" si="67"/>
        <v>27</v>
      </c>
      <c r="AG100" s="228">
        <f t="shared" si="68"/>
        <v>916</v>
      </c>
      <c r="AH100" s="229"/>
    </row>
    <row r="101">
      <c r="A101" s="160"/>
      <c r="AG101" s="228"/>
      <c r="AH101" s="229"/>
    </row>
    <row r="102">
      <c r="A102" s="221" t="s">
        <v>369</v>
      </c>
      <c r="B102" s="246"/>
      <c r="C102" s="246"/>
      <c r="D102" s="246"/>
      <c r="E102" s="246"/>
      <c r="F102" s="246"/>
      <c r="G102" s="246"/>
      <c r="H102" s="246"/>
      <c r="I102" s="246"/>
      <c r="J102" s="246"/>
      <c r="K102" s="246"/>
      <c r="L102" s="246"/>
      <c r="M102" s="246"/>
      <c r="N102" s="246"/>
      <c r="O102" s="246"/>
      <c r="P102" s="246"/>
      <c r="Q102" s="246"/>
      <c r="R102" s="246"/>
      <c r="S102" s="246"/>
      <c r="T102" s="246"/>
      <c r="U102" s="246"/>
      <c r="V102" s="246"/>
      <c r="W102" s="246"/>
      <c r="X102" s="246"/>
      <c r="Y102" s="246"/>
      <c r="Z102" s="246"/>
      <c r="AA102" s="246"/>
      <c r="AB102" s="246"/>
      <c r="AC102" s="246"/>
      <c r="AD102" s="246"/>
      <c r="AE102" s="246"/>
      <c r="AF102" s="246"/>
      <c r="AG102" s="228"/>
      <c r="AH102" s="229"/>
    </row>
    <row r="103">
      <c r="A103" s="230" t="s">
        <v>775</v>
      </c>
      <c r="B103" s="231">
        <v>0.0</v>
      </c>
      <c r="C103" s="231">
        <v>0.0</v>
      </c>
      <c r="D103" s="231">
        <v>0.0</v>
      </c>
      <c r="E103" s="231">
        <v>0.0</v>
      </c>
      <c r="F103" s="231">
        <v>0.0</v>
      </c>
      <c r="G103" s="231">
        <v>0.0</v>
      </c>
      <c r="H103" s="231">
        <v>0.0</v>
      </c>
      <c r="I103" s="231">
        <v>0.0</v>
      </c>
      <c r="J103" s="231">
        <v>0.0</v>
      </c>
      <c r="K103" s="231">
        <v>0.0</v>
      </c>
      <c r="L103" s="231">
        <v>0.0</v>
      </c>
      <c r="M103" s="231">
        <v>0.0</v>
      </c>
      <c r="N103" s="231">
        <v>0.0</v>
      </c>
      <c r="O103" s="231">
        <v>0.0</v>
      </c>
      <c r="P103" s="231">
        <v>0.0</v>
      </c>
      <c r="Q103" s="231">
        <v>0.0</v>
      </c>
      <c r="R103" s="231">
        <v>0.0</v>
      </c>
      <c r="S103" s="231">
        <v>0.0</v>
      </c>
      <c r="T103" s="231">
        <v>0.0</v>
      </c>
      <c r="U103" s="231">
        <v>0.0</v>
      </c>
      <c r="V103" s="231">
        <v>0.0</v>
      </c>
      <c r="W103" s="231">
        <v>0.0</v>
      </c>
      <c r="X103" s="231">
        <v>0.0</v>
      </c>
      <c r="Y103" s="231">
        <v>0.0</v>
      </c>
      <c r="Z103" s="231">
        <v>0.0</v>
      </c>
      <c r="AA103" s="231">
        <v>0.0</v>
      </c>
      <c r="AB103" s="231">
        <v>0.0</v>
      </c>
      <c r="AC103" s="231">
        <v>0.0</v>
      </c>
      <c r="AD103" s="231">
        <v>0.0</v>
      </c>
      <c r="AE103" s="231">
        <v>0.0</v>
      </c>
      <c r="AF103" s="231">
        <v>0.0</v>
      </c>
      <c r="AG103" s="228">
        <f t="shared" ref="AG103:AG111" si="69">SUM(B103:AF103)</f>
        <v>0</v>
      </c>
      <c r="AH103" s="229"/>
    </row>
    <row r="104">
      <c r="A104" s="230" t="s">
        <v>776</v>
      </c>
      <c r="B104" s="231">
        <v>0.0</v>
      </c>
      <c r="C104" s="231">
        <v>0.0</v>
      </c>
      <c r="D104" s="231">
        <v>0.0</v>
      </c>
      <c r="E104" s="231">
        <v>0.0</v>
      </c>
      <c r="F104" s="231">
        <v>0.0</v>
      </c>
      <c r="G104" s="231">
        <v>0.0</v>
      </c>
      <c r="H104" s="231">
        <v>0.0</v>
      </c>
      <c r="I104" s="231">
        <v>0.0</v>
      </c>
      <c r="J104" s="231">
        <v>0.0</v>
      </c>
      <c r="K104" s="231">
        <v>0.0</v>
      </c>
      <c r="L104" s="231">
        <v>0.0</v>
      </c>
      <c r="M104" s="231">
        <v>0.0</v>
      </c>
      <c r="N104" s="231">
        <v>0.0</v>
      </c>
      <c r="O104" s="231">
        <v>0.0</v>
      </c>
      <c r="P104" s="231">
        <v>0.0</v>
      </c>
      <c r="Q104" s="231">
        <v>0.0</v>
      </c>
      <c r="R104" s="231">
        <v>0.0</v>
      </c>
      <c r="S104" s="231">
        <v>0.0</v>
      </c>
      <c r="T104" s="231">
        <v>0.0</v>
      </c>
      <c r="U104" s="231">
        <v>0.0</v>
      </c>
      <c r="V104" s="231">
        <v>0.0</v>
      </c>
      <c r="W104" s="231">
        <v>0.0</v>
      </c>
      <c r="X104" s="231">
        <v>0.0</v>
      </c>
      <c r="Y104" s="231">
        <v>0.0</v>
      </c>
      <c r="Z104" s="231">
        <v>0.0</v>
      </c>
      <c r="AA104" s="231">
        <v>0.0</v>
      </c>
      <c r="AB104" s="231">
        <v>0.0</v>
      </c>
      <c r="AC104" s="231">
        <v>0.0</v>
      </c>
      <c r="AD104" s="231">
        <v>0.0</v>
      </c>
      <c r="AE104" s="231">
        <v>0.0</v>
      </c>
      <c r="AF104" s="231">
        <v>0.0</v>
      </c>
      <c r="AG104" s="228">
        <f t="shared" si="69"/>
        <v>0</v>
      </c>
      <c r="AH104" s="229"/>
    </row>
    <row r="105">
      <c r="A105" s="230" t="s">
        <v>777</v>
      </c>
      <c r="B105" s="231">
        <v>0.0</v>
      </c>
      <c r="C105" s="231">
        <v>0.0</v>
      </c>
      <c r="D105" s="231">
        <v>0.0</v>
      </c>
      <c r="E105" s="231">
        <v>0.0</v>
      </c>
      <c r="F105" s="231">
        <v>0.0</v>
      </c>
      <c r="G105" s="231">
        <v>0.0</v>
      </c>
      <c r="H105" s="231">
        <v>0.0</v>
      </c>
      <c r="I105" s="231">
        <v>0.0</v>
      </c>
      <c r="J105" s="231">
        <v>0.0</v>
      </c>
      <c r="K105" s="231">
        <v>0.0</v>
      </c>
      <c r="L105" s="231">
        <v>0.0</v>
      </c>
      <c r="M105" s="231">
        <v>0.0</v>
      </c>
      <c r="N105" s="231">
        <v>0.0</v>
      </c>
      <c r="O105" s="231">
        <v>0.0</v>
      </c>
      <c r="P105" s="231">
        <v>0.0</v>
      </c>
      <c r="Q105" s="231">
        <v>0.0</v>
      </c>
      <c r="R105" s="231">
        <v>0.0</v>
      </c>
      <c r="S105" s="231">
        <v>0.0</v>
      </c>
      <c r="T105" s="231">
        <v>0.0</v>
      </c>
      <c r="U105" s="231">
        <v>0.0</v>
      </c>
      <c r="V105" s="231">
        <v>0.0</v>
      </c>
      <c r="W105" s="231">
        <v>0.0</v>
      </c>
      <c r="X105" s="231">
        <v>0.0</v>
      </c>
      <c r="Y105" s="231">
        <v>0.0</v>
      </c>
      <c r="Z105" s="231">
        <v>0.0</v>
      </c>
      <c r="AA105" s="231">
        <v>0.0</v>
      </c>
      <c r="AB105" s="231">
        <v>0.0</v>
      </c>
      <c r="AC105" s="231">
        <v>0.0</v>
      </c>
      <c r="AD105" s="231">
        <v>0.0</v>
      </c>
      <c r="AE105" s="231">
        <v>0.0</v>
      </c>
      <c r="AF105" s="231">
        <v>0.0</v>
      </c>
      <c r="AG105" s="228">
        <f t="shared" si="69"/>
        <v>0</v>
      </c>
      <c r="AH105" s="229"/>
    </row>
    <row r="106">
      <c r="A106" s="230" t="s">
        <v>778</v>
      </c>
      <c r="B106" s="231">
        <v>0.0</v>
      </c>
      <c r="C106" s="231">
        <v>0.0</v>
      </c>
      <c r="D106" s="231">
        <v>0.0</v>
      </c>
      <c r="E106" s="231">
        <v>0.0</v>
      </c>
      <c r="F106" s="231">
        <v>0.0</v>
      </c>
      <c r="G106" s="231">
        <v>0.0</v>
      </c>
      <c r="H106" s="231">
        <v>0.0</v>
      </c>
      <c r="I106" s="231">
        <v>0.0</v>
      </c>
      <c r="J106" s="231">
        <v>0.0</v>
      </c>
      <c r="K106" s="231">
        <v>0.0</v>
      </c>
      <c r="L106" s="231">
        <v>0.0</v>
      </c>
      <c r="M106" s="231">
        <v>0.0</v>
      </c>
      <c r="N106" s="231">
        <v>0.0</v>
      </c>
      <c r="O106" s="231">
        <v>0.0</v>
      </c>
      <c r="P106" s="231">
        <v>0.0</v>
      </c>
      <c r="Q106" s="231">
        <v>0.0</v>
      </c>
      <c r="R106" s="231">
        <v>0.0</v>
      </c>
      <c r="S106" s="231">
        <v>0.0</v>
      </c>
      <c r="T106" s="231">
        <v>0.0</v>
      </c>
      <c r="U106" s="231">
        <v>0.0</v>
      </c>
      <c r="V106" s="231">
        <v>0.0</v>
      </c>
      <c r="W106" s="231">
        <v>0.0</v>
      </c>
      <c r="X106" s="231">
        <v>0.0</v>
      </c>
      <c r="Y106" s="231">
        <v>0.0</v>
      </c>
      <c r="Z106" s="231">
        <v>0.0</v>
      </c>
      <c r="AA106" s="231">
        <v>0.0</v>
      </c>
      <c r="AB106" s="231">
        <v>0.0</v>
      </c>
      <c r="AC106" s="231">
        <v>0.0</v>
      </c>
      <c r="AD106" s="231">
        <v>0.0</v>
      </c>
      <c r="AE106" s="231">
        <v>0.0</v>
      </c>
      <c r="AF106" s="231">
        <v>0.0</v>
      </c>
      <c r="AG106" s="228">
        <f t="shared" si="69"/>
        <v>0</v>
      </c>
      <c r="AH106" s="229"/>
    </row>
    <row r="107">
      <c r="A107" s="230" t="s">
        <v>779</v>
      </c>
      <c r="B107" s="231">
        <v>1.0</v>
      </c>
      <c r="C107" s="231">
        <v>0.0</v>
      </c>
      <c r="D107" s="231">
        <v>1.0</v>
      </c>
      <c r="E107" s="231">
        <v>0.0</v>
      </c>
      <c r="F107" s="231">
        <v>2.0</v>
      </c>
      <c r="G107" s="231">
        <v>4.0</v>
      </c>
      <c r="H107" s="231">
        <v>1.0</v>
      </c>
      <c r="I107" s="231">
        <v>0.0</v>
      </c>
      <c r="J107" s="231">
        <v>1.0</v>
      </c>
      <c r="K107" s="231">
        <v>0.0</v>
      </c>
      <c r="L107" s="231">
        <v>0.0</v>
      </c>
      <c r="M107" s="231">
        <v>0.0</v>
      </c>
      <c r="N107" s="231">
        <v>0.0</v>
      </c>
      <c r="O107" s="231">
        <v>1.0</v>
      </c>
      <c r="P107" s="231">
        <v>0.0</v>
      </c>
      <c r="Q107" s="231">
        <v>0.0</v>
      </c>
      <c r="R107" s="231">
        <v>1.0</v>
      </c>
      <c r="S107" s="231">
        <v>0.0</v>
      </c>
      <c r="T107" s="231">
        <v>0.0</v>
      </c>
      <c r="U107" s="231">
        <v>3.0</v>
      </c>
      <c r="V107" s="231">
        <v>2.0</v>
      </c>
      <c r="W107" s="231">
        <v>1.0</v>
      </c>
      <c r="X107" s="231">
        <v>1.0</v>
      </c>
      <c r="Y107" s="231">
        <v>0.0</v>
      </c>
      <c r="Z107" s="231">
        <v>1.0</v>
      </c>
      <c r="AA107" s="231">
        <v>0.0</v>
      </c>
      <c r="AB107" s="231">
        <v>2.0</v>
      </c>
      <c r="AC107" s="231">
        <v>3.0</v>
      </c>
      <c r="AD107" s="231">
        <v>2.0</v>
      </c>
      <c r="AE107" s="231">
        <v>0.0</v>
      </c>
      <c r="AF107" s="231">
        <v>0.0</v>
      </c>
      <c r="AG107" s="228">
        <f t="shared" si="69"/>
        <v>27</v>
      </c>
      <c r="AH107" s="229"/>
    </row>
    <row r="108">
      <c r="A108" s="230" t="s">
        <v>780</v>
      </c>
      <c r="B108" s="231">
        <v>0.0</v>
      </c>
      <c r="C108" s="231">
        <v>0.0</v>
      </c>
      <c r="D108" s="231">
        <v>0.0</v>
      </c>
      <c r="E108" s="231">
        <v>0.0</v>
      </c>
      <c r="F108" s="231">
        <v>0.0</v>
      </c>
      <c r="G108" s="231">
        <v>0.0</v>
      </c>
      <c r="H108" s="231">
        <v>0.0</v>
      </c>
      <c r="I108" s="231">
        <v>0.0</v>
      </c>
      <c r="J108" s="231">
        <v>0.0</v>
      </c>
      <c r="K108" s="231">
        <v>0.0</v>
      </c>
      <c r="L108" s="231">
        <v>0.0</v>
      </c>
      <c r="M108" s="231">
        <v>0.0</v>
      </c>
      <c r="N108" s="231">
        <v>0.0</v>
      </c>
      <c r="O108" s="231">
        <v>0.0</v>
      </c>
      <c r="P108" s="231">
        <v>0.0</v>
      </c>
      <c r="Q108" s="231">
        <v>0.0</v>
      </c>
      <c r="R108" s="231">
        <v>0.0</v>
      </c>
      <c r="S108" s="231">
        <v>0.0</v>
      </c>
      <c r="T108" s="231">
        <v>0.0</v>
      </c>
      <c r="U108" s="231">
        <v>0.0</v>
      </c>
      <c r="V108" s="231">
        <v>0.0</v>
      </c>
      <c r="W108" s="231">
        <v>0.0</v>
      </c>
      <c r="X108" s="231">
        <v>0.0</v>
      </c>
      <c r="Y108" s="231">
        <v>0.0</v>
      </c>
      <c r="Z108" s="231">
        <v>0.0</v>
      </c>
      <c r="AA108" s="231">
        <v>0.0</v>
      </c>
      <c r="AB108" s="231">
        <v>0.0</v>
      </c>
      <c r="AC108" s="231">
        <v>0.0</v>
      </c>
      <c r="AD108" s="231">
        <v>0.0</v>
      </c>
      <c r="AE108" s="231">
        <v>0.0</v>
      </c>
      <c r="AF108" s="231">
        <v>0.0</v>
      </c>
      <c r="AG108" s="228">
        <f t="shared" si="69"/>
        <v>0</v>
      </c>
      <c r="AH108" s="229"/>
    </row>
    <row r="109">
      <c r="A109" s="230" t="s">
        <v>781</v>
      </c>
      <c r="B109" s="231">
        <v>1.0</v>
      </c>
      <c r="C109" s="231">
        <v>1.0</v>
      </c>
      <c r="D109" s="231">
        <v>3.0</v>
      </c>
      <c r="E109" s="231">
        <v>1.0</v>
      </c>
      <c r="F109" s="231">
        <v>0.0</v>
      </c>
      <c r="G109" s="231">
        <v>3.0</v>
      </c>
      <c r="H109" s="231">
        <v>0.0</v>
      </c>
      <c r="I109" s="231">
        <v>1.0</v>
      </c>
      <c r="J109" s="231">
        <v>3.0</v>
      </c>
      <c r="K109" s="231">
        <v>3.0</v>
      </c>
      <c r="L109" s="231">
        <v>2.0</v>
      </c>
      <c r="M109" s="231">
        <v>2.0</v>
      </c>
      <c r="N109" s="231">
        <v>2.0</v>
      </c>
      <c r="O109" s="231">
        <v>0.0</v>
      </c>
      <c r="P109" s="231">
        <v>4.0</v>
      </c>
      <c r="Q109" s="231">
        <v>3.0</v>
      </c>
      <c r="R109" s="231">
        <v>2.0</v>
      </c>
      <c r="S109" s="231">
        <v>5.0</v>
      </c>
      <c r="T109" s="231">
        <v>2.0</v>
      </c>
      <c r="U109" s="231">
        <v>5.0</v>
      </c>
      <c r="V109" s="231">
        <v>4.0</v>
      </c>
      <c r="W109" s="231">
        <v>2.0</v>
      </c>
      <c r="X109" s="231">
        <v>1.0</v>
      </c>
      <c r="Y109" s="231">
        <v>3.0</v>
      </c>
      <c r="Z109" s="231">
        <v>1.0</v>
      </c>
      <c r="AA109" s="231">
        <v>3.0</v>
      </c>
      <c r="AB109" s="231">
        <v>4.0</v>
      </c>
      <c r="AC109" s="231">
        <v>0.0</v>
      </c>
      <c r="AD109" s="231">
        <v>2.0</v>
      </c>
      <c r="AE109" s="231">
        <v>3.0</v>
      </c>
      <c r="AF109" s="231">
        <v>5.0</v>
      </c>
      <c r="AG109" s="228">
        <f t="shared" si="69"/>
        <v>71</v>
      </c>
      <c r="AH109" s="229"/>
    </row>
    <row r="110">
      <c r="A110" s="230" t="s">
        <v>782</v>
      </c>
      <c r="B110" s="231">
        <v>0.0</v>
      </c>
      <c r="C110" s="231">
        <v>0.0</v>
      </c>
      <c r="D110" s="231">
        <v>0.0</v>
      </c>
      <c r="E110" s="231">
        <v>0.0</v>
      </c>
      <c r="F110" s="231">
        <v>0.0</v>
      </c>
      <c r="G110" s="231">
        <v>0.0</v>
      </c>
      <c r="H110" s="231">
        <v>0.0</v>
      </c>
      <c r="I110" s="231">
        <v>0.0</v>
      </c>
      <c r="J110" s="231">
        <v>0.0</v>
      </c>
      <c r="K110" s="231">
        <v>0.0</v>
      </c>
      <c r="L110" s="231">
        <v>0.0</v>
      </c>
      <c r="M110" s="231">
        <v>0.0</v>
      </c>
      <c r="N110" s="231">
        <v>0.0</v>
      </c>
      <c r="O110" s="231">
        <v>0.0</v>
      </c>
      <c r="P110" s="231">
        <v>0.0</v>
      </c>
      <c r="Q110" s="231">
        <v>0.0</v>
      </c>
      <c r="R110" s="231">
        <v>0.0</v>
      </c>
      <c r="S110" s="231">
        <v>0.0</v>
      </c>
      <c r="T110" s="231">
        <v>0.0</v>
      </c>
      <c r="U110" s="231">
        <v>0.0</v>
      </c>
      <c r="V110" s="231">
        <v>0.0</v>
      </c>
      <c r="W110" s="231">
        <v>0.0</v>
      </c>
      <c r="X110" s="231">
        <v>0.0</v>
      </c>
      <c r="Y110" s="231">
        <v>0.0</v>
      </c>
      <c r="Z110" s="231">
        <v>0.0</v>
      </c>
      <c r="AA110" s="231">
        <v>0.0</v>
      </c>
      <c r="AB110" s="231">
        <v>0.0</v>
      </c>
      <c r="AC110" s="231">
        <v>0.0</v>
      </c>
      <c r="AD110" s="231">
        <v>0.0</v>
      </c>
      <c r="AE110" s="231">
        <v>0.0</v>
      </c>
      <c r="AF110" s="231">
        <v>0.0</v>
      </c>
      <c r="AG110" s="228">
        <f t="shared" si="69"/>
        <v>0</v>
      </c>
      <c r="AH110" s="229"/>
    </row>
    <row r="111">
      <c r="A111" s="232" t="s">
        <v>283</v>
      </c>
      <c r="B111" s="248">
        <f t="shared" ref="B111:AF111" si="70">SUM(B103:B110)</f>
        <v>2</v>
      </c>
      <c r="C111" s="248">
        <f t="shared" si="70"/>
        <v>1</v>
      </c>
      <c r="D111" s="248">
        <f t="shared" si="70"/>
        <v>4</v>
      </c>
      <c r="E111" s="248">
        <f t="shared" si="70"/>
        <v>1</v>
      </c>
      <c r="F111" s="248">
        <f t="shared" si="70"/>
        <v>2</v>
      </c>
      <c r="G111" s="248">
        <f t="shared" si="70"/>
        <v>7</v>
      </c>
      <c r="H111" s="248">
        <f t="shared" si="70"/>
        <v>1</v>
      </c>
      <c r="I111" s="248">
        <f t="shared" si="70"/>
        <v>1</v>
      </c>
      <c r="J111" s="248">
        <f t="shared" si="70"/>
        <v>4</v>
      </c>
      <c r="K111" s="248">
        <f t="shared" si="70"/>
        <v>3</v>
      </c>
      <c r="L111" s="248">
        <f t="shared" si="70"/>
        <v>2</v>
      </c>
      <c r="M111" s="248">
        <f t="shared" si="70"/>
        <v>2</v>
      </c>
      <c r="N111" s="248">
        <f t="shared" si="70"/>
        <v>2</v>
      </c>
      <c r="O111" s="248">
        <f t="shared" si="70"/>
        <v>1</v>
      </c>
      <c r="P111" s="248">
        <f t="shared" si="70"/>
        <v>4</v>
      </c>
      <c r="Q111" s="248">
        <f t="shared" si="70"/>
        <v>3</v>
      </c>
      <c r="R111" s="248">
        <f t="shared" si="70"/>
        <v>3</v>
      </c>
      <c r="S111" s="248">
        <f t="shared" si="70"/>
        <v>5</v>
      </c>
      <c r="T111" s="248">
        <f t="shared" si="70"/>
        <v>2</v>
      </c>
      <c r="U111" s="248">
        <f t="shared" si="70"/>
        <v>8</v>
      </c>
      <c r="V111" s="248">
        <f t="shared" si="70"/>
        <v>6</v>
      </c>
      <c r="W111" s="248">
        <f t="shared" si="70"/>
        <v>3</v>
      </c>
      <c r="X111" s="248">
        <f t="shared" si="70"/>
        <v>2</v>
      </c>
      <c r="Y111" s="248">
        <f t="shared" si="70"/>
        <v>3</v>
      </c>
      <c r="Z111" s="248">
        <f t="shared" si="70"/>
        <v>2</v>
      </c>
      <c r="AA111" s="248">
        <f t="shared" si="70"/>
        <v>3</v>
      </c>
      <c r="AB111" s="248">
        <f t="shared" si="70"/>
        <v>6</v>
      </c>
      <c r="AC111" s="248">
        <f t="shared" si="70"/>
        <v>3</v>
      </c>
      <c r="AD111" s="248">
        <f t="shared" si="70"/>
        <v>4</v>
      </c>
      <c r="AE111" s="248">
        <f t="shared" si="70"/>
        <v>3</v>
      </c>
      <c r="AF111" s="248">
        <f t="shared" si="70"/>
        <v>5</v>
      </c>
      <c r="AG111" s="228">
        <f t="shared" si="69"/>
        <v>98</v>
      </c>
      <c r="AH111" s="229"/>
    </row>
    <row r="112">
      <c r="A112" s="234"/>
      <c r="B112" s="183"/>
      <c r="C112" s="183"/>
      <c r="D112" s="183"/>
      <c r="E112" s="183"/>
      <c r="F112" s="183"/>
      <c r="G112" s="183"/>
      <c r="H112" s="183"/>
      <c r="I112" s="183"/>
      <c r="J112" s="183"/>
      <c r="K112" s="183"/>
      <c r="L112" s="183"/>
      <c r="M112" s="183"/>
      <c r="N112" s="183"/>
      <c r="O112" s="183"/>
      <c r="P112" s="183"/>
      <c r="Q112" s="183"/>
      <c r="R112" s="183"/>
      <c r="S112" s="183"/>
      <c r="T112" s="183"/>
      <c r="U112" s="183"/>
      <c r="V112" s="183"/>
      <c r="W112" s="183"/>
      <c r="X112" s="183"/>
      <c r="Y112" s="183"/>
      <c r="Z112" s="183"/>
      <c r="AA112" s="183"/>
      <c r="AB112" s="183"/>
      <c r="AC112" s="183"/>
      <c r="AD112" s="183"/>
      <c r="AE112" s="183"/>
      <c r="AF112" s="183"/>
      <c r="AG112" s="228"/>
      <c r="AH112" s="229"/>
    </row>
    <row r="113">
      <c r="A113" s="239" t="s">
        <v>783</v>
      </c>
      <c r="B113" s="249">
        <v>0.0</v>
      </c>
      <c r="C113" s="249">
        <v>3.0</v>
      </c>
      <c r="D113" s="249">
        <v>1.0</v>
      </c>
      <c r="E113" s="249">
        <v>0.0</v>
      </c>
      <c r="F113" s="249">
        <v>0.0</v>
      </c>
      <c r="G113" s="249">
        <v>1.0</v>
      </c>
      <c r="H113" s="249">
        <v>0.0</v>
      </c>
      <c r="I113" s="249">
        <v>0.0</v>
      </c>
      <c r="J113" s="249">
        <v>0.0</v>
      </c>
      <c r="K113" s="249">
        <v>1.0</v>
      </c>
      <c r="L113" s="249">
        <v>0.0</v>
      </c>
      <c r="M113" s="249">
        <v>0.0</v>
      </c>
      <c r="N113" s="249">
        <v>1.0</v>
      </c>
      <c r="O113" s="249">
        <v>1.0</v>
      </c>
      <c r="P113" s="249">
        <v>1.0</v>
      </c>
      <c r="Q113" s="249">
        <v>1.0</v>
      </c>
      <c r="R113" s="249">
        <v>0.0</v>
      </c>
      <c r="S113" s="249">
        <v>1.0</v>
      </c>
      <c r="T113" s="249">
        <v>0.0</v>
      </c>
      <c r="U113" s="249">
        <v>1.0</v>
      </c>
      <c r="V113" s="249">
        <v>0.0</v>
      </c>
      <c r="W113" s="249">
        <v>0.0</v>
      </c>
      <c r="X113" s="249">
        <v>2.0</v>
      </c>
      <c r="Y113" s="249">
        <v>0.0</v>
      </c>
      <c r="Z113" s="249">
        <v>1.0</v>
      </c>
      <c r="AA113" s="249">
        <v>0.0</v>
      </c>
      <c r="AB113" s="249">
        <v>1.0</v>
      </c>
      <c r="AC113" s="249">
        <v>0.0</v>
      </c>
      <c r="AD113" s="249">
        <v>0.0</v>
      </c>
      <c r="AE113" s="249">
        <v>0.0</v>
      </c>
      <c r="AF113" s="249">
        <v>1.0</v>
      </c>
      <c r="AG113" s="228">
        <f t="shared" ref="AG113:AG115" si="71">SUM(B113:AF113)</f>
        <v>17</v>
      </c>
      <c r="AH113" s="229"/>
    </row>
    <row r="114">
      <c r="A114" s="239" t="s">
        <v>784</v>
      </c>
      <c r="B114" s="249">
        <v>0.0</v>
      </c>
      <c r="C114" s="249">
        <v>1.0</v>
      </c>
      <c r="D114" s="249">
        <v>1.0</v>
      </c>
      <c r="E114" s="249">
        <v>0.0</v>
      </c>
      <c r="F114" s="249">
        <v>0.0</v>
      </c>
      <c r="G114" s="249">
        <v>0.0</v>
      </c>
      <c r="H114" s="249">
        <v>0.0</v>
      </c>
      <c r="I114" s="249">
        <v>2.0</v>
      </c>
      <c r="J114" s="249">
        <v>1.0</v>
      </c>
      <c r="K114" s="249">
        <v>0.0</v>
      </c>
      <c r="L114" s="249">
        <v>1.0</v>
      </c>
      <c r="M114" s="249">
        <v>3.0</v>
      </c>
      <c r="N114" s="249">
        <v>3.0</v>
      </c>
      <c r="O114" s="249">
        <v>2.0</v>
      </c>
      <c r="P114" s="249">
        <v>1.0</v>
      </c>
      <c r="Q114" s="249">
        <v>2.0</v>
      </c>
      <c r="R114" s="249">
        <v>3.0</v>
      </c>
      <c r="S114" s="249">
        <v>2.0</v>
      </c>
      <c r="T114" s="249">
        <v>0.0</v>
      </c>
      <c r="U114" s="249">
        <v>0.0</v>
      </c>
      <c r="V114" s="249">
        <v>1.0</v>
      </c>
      <c r="W114" s="249">
        <v>1.0</v>
      </c>
      <c r="X114" s="249">
        <v>1.0</v>
      </c>
      <c r="Y114" s="249">
        <v>1.0</v>
      </c>
      <c r="Z114" s="249">
        <v>2.0</v>
      </c>
      <c r="AA114" s="249">
        <v>1.0</v>
      </c>
      <c r="AB114" s="249">
        <v>2.0</v>
      </c>
      <c r="AC114" s="249">
        <v>2.0</v>
      </c>
      <c r="AD114" s="249">
        <v>0.0</v>
      </c>
      <c r="AE114" s="249">
        <v>2.0</v>
      </c>
      <c r="AF114" s="249">
        <v>2.0</v>
      </c>
      <c r="AG114" s="228">
        <f t="shared" si="71"/>
        <v>37</v>
      </c>
      <c r="AH114" s="229"/>
    </row>
    <row r="115">
      <c r="A115" s="232" t="s">
        <v>286</v>
      </c>
      <c r="B115" s="233">
        <f t="shared" ref="B115:AF115" si="72">SUM(B113:B114)</f>
        <v>0</v>
      </c>
      <c r="C115" s="233">
        <f t="shared" si="72"/>
        <v>4</v>
      </c>
      <c r="D115" s="233">
        <f t="shared" si="72"/>
        <v>2</v>
      </c>
      <c r="E115" s="233">
        <f t="shared" si="72"/>
        <v>0</v>
      </c>
      <c r="F115" s="233">
        <f t="shared" si="72"/>
        <v>0</v>
      </c>
      <c r="G115" s="233">
        <f t="shared" si="72"/>
        <v>1</v>
      </c>
      <c r="H115" s="233">
        <f t="shared" si="72"/>
        <v>0</v>
      </c>
      <c r="I115" s="233">
        <f t="shared" si="72"/>
        <v>2</v>
      </c>
      <c r="J115" s="233">
        <f t="shared" si="72"/>
        <v>1</v>
      </c>
      <c r="K115" s="233">
        <f t="shared" si="72"/>
        <v>1</v>
      </c>
      <c r="L115" s="233">
        <f t="shared" si="72"/>
        <v>1</v>
      </c>
      <c r="M115" s="233">
        <f t="shared" si="72"/>
        <v>3</v>
      </c>
      <c r="N115" s="233">
        <f t="shared" si="72"/>
        <v>4</v>
      </c>
      <c r="O115" s="233">
        <f t="shared" si="72"/>
        <v>3</v>
      </c>
      <c r="P115" s="233">
        <f t="shared" si="72"/>
        <v>2</v>
      </c>
      <c r="Q115" s="233">
        <f t="shared" si="72"/>
        <v>3</v>
      </c>
      <c r="R115" s="233">
        <f t="shared" si="72"/>
        <v>3</v>
      </c>
      <c r="S115" s="233">
        <f t="shared" si="72"/>
        <v>3</v>
      </c>
      <c r="T115" s="233">
        <f t="shared" si="72"/>
        <v>0</v>
      </c>
      <c r="U115" s="233">
        <f t="shared" si="72"/>
        <v>1</v>
      </c>
      <c r="V115" s="233">
        <f t="shared" si="72"/>
        <v>1</v>
      </c>
      <c r="W115" s="233">
        <f t="shared" si="72"/>
        <v>1</v>
      </c>
      <c r="X115" s="233">
        <f t="shared" si="72"/>
        <v>3</v>
      </c>
      <c r="Y115" s="233">
        <f t="shared" si="72"/>
        <v>1</v>
      </c>
      <c r="Z115" s="233">
        <f t="shared" si="72"/>
        <v>3</v>
      </c>
      <c r="AA115" s="233">
        <f t="shared" si="72"/>
        <v>1</v>
      </c>
      <c r="AB115" s="233">
        <f t="shared" si="72"/>
        <v>3</v>
      </c>
      <c r="AC115" s="233">
        <f t="shared" si="72"/>
        <v>2</v>
      </c>
      <c r="AD115" s="233">
        <f t="shared" si="72"/>
        <v>0</v>
      </c>
      <c r="AE115" s="233">
        <f t="shared" si="72"/>
        <v>2</v>
      </c>
      <c r="AF115" s="233">
        <f t="shared" si="72"/>
        <v>3</v>
      </c>
      <c r="AG115" s="228">
        <f t="shared" si="71"/>
        <v>54</v>
      </c>
      <c r="AH115" s="229"/>
    </row>
    <row r="116">
      <c r="A116" s="160"/>
      <c r="AG116" s="228"/>
      <c r="AH116" s="229"/>
    </row>
    <row r="117">
      <c r="A117" s="239" t="s">
        <v>328</v>
      </c>
      <c r="B117" s="249">
        <v>0.0</v>
      </c>
      <c r="C117" s="249">
        <v>0.0</v>
      </c>
      <c r="D117" s="249">
        <v>0.0</v>
      </c>
      <c r="E117" s="249">
        <v>0.0</v>
      </c>
      <c r="F117" s="249">
        <v>0.0</v>
      </c>
      <c r="G117" s="249">
        <v>0.0</v>
      </c>
      <c r="H117" s="249">
        <v>0.0</v>
      </c>
      <c r="I117" s="249">
        <v>0.0</v>
      </c>
      <c r="J117" s="249">
        <v>0.0</v>
      </c>
      <c r="K117" s="249">
        <v>0.0</v>
      </c>
      <c r="L117" s="249">
        <v>0.0</v>
      </c>
      <c r="M117" s="249">
        <v>0.0</v>
      </c>
      <c r="N117" s="249">
        <v>0.0</v>
      </c>
      <c r="O117" s="249">
        <v>0.0</v>
      </c>
      <c r="P117" s="249">
        <v>0.0</v>
      </c>
      <c r="Q117" s="249">
        <v>0.0</v>
      </c>
      <c r="R117" s="249">
        <v>0.0</v>
      </c>
      <c r="S117" s="249">
        <v>0.0</v>
      </c>
      <c r="T117" s="249">
        <v>0.0</v>
      </c>
      <c r="U117" s="249">
        <v>0.0</v>
      </c>
      <c r="V117" s="249">
        <v>0.0</v>
      </c>
      <c r="W117" s="249">
        <v>0.0</v>
      </c>
      <c r="X117" s="249">
        <v>0.0</v>
      </c>
      <c r="Y117" s="249">
        <v>0.0</v>
      </c>
      <c r="Z117" s="249">
        <v>0.0</v>
      </c>
      <c r="AA117" s="249">
        <v>0.0</v>
      </c>
      <c r="AB117" s="249">
        <v>0.0</v>
      </c>
      <c r="AC117" s="249">
        <v>0.0</v>
      </c>
      <c r="AD117" s="249">
        <v>0.0</v>
      </c>
      <c r="AE117" s="249">
        <v>0.0</v>
      </c>
      <c r="AF117" s="249">
        <v>0.0</v>
      </c>
      <c r="AG117" s="228">
        <f t="shared" ref="AG117:AG118" si="74">SUM(B117:AF117)</f>
        <v>0</v>
      </c>
      <c r="AH117" s="240"/>
    </row>
    <row r="118">
      <c r="A118" s="241" t="s">
        <v>329</v>
      </c>
      <c r="B118" s="233">
        <f t="shared" ref="B118:AF118" si="73">SUM(B116:B117)</f>
        <v>0</v>
      </c>
      <c r="C118" s="233">
        <f t="shared" si="73"/>
        <v>0</v>
      </c>
      <c r="D118" s="233">
        <f t="shared" si="73"/>
        <v>0</v>
      </c>
      <c r="E118" s="233">
        <f t="shared" si="73"/>
        <v>0</v>
      </c>
      <c r="F118" s="233">
        <f t="shared" si="73"/>
        <v>0</v>
      </c>
      <c r="G118" s="233">
        <f t="shared" si="73"/>
        <v>0</v>
      </c>
      <c r="H118" s="233">
        <f t="shared" si="73"/>
        <v>0</v>
      </c>
      <c r="I118" s="233">
        <f t="shared" si="73"/>
        <v>0</v>
      </c>
      <c r="J118" s="233">
        <f t="shared" si="73"/>
        <v>0</v>
      </c>
      <c r="K118" s="233">
        <f t="shared" si="73"/>
        <v>0</v>
      </c>
      <c r="L118" s="233">
        <f t="shared" si="73"/>
        <v>0</v>
      </c>
      <c r="M118" s="233">
        <f t="shared" si="73"/>
        <v>0</v>
      </c>
      <c r="N118" s="233">
        <f t="shared" si="73"/>
        <v>0</v>
      </c>
      <c r="O118" s="233">
        <f t="shared" si="73"/>
        <v>0</v>
      </c>
      <c r="P118" s="233">
        <f t="shared" si="73"/>
        <v>0</v>
      </c>
      <c r="Q118" s="233">
        <f t="shared" si="73"/>
        <v>0</v>
      </c>
      <c r="R118" s="233">
        <f t="shared" si="73"/>
        <v>0</v>
      </c>
      <c r="S118" s="233">
        <f t="shared" si="73"/>
        <v>0</v>
      </c>
      <c r="T118" s="233">
        <f t="shared" si="73"/>
        <v>0</v>
      </c>
      <c r="U118" s="233">
        <f t="shared" si="73"/>
        <v>0</v>
      </c>
      <c r="V118" s="233">
        <f t="shared" si="73"/>
        <v>0</v>
      </c>
      <c r="W118" s="233">
        <f t="shared" si="73"/>
        <v>0</v>
      </c>
      <c r="X118" s="233">
        <f t="shared" si="73"/>
        <v>0</v>
      </c>
      <c r="Y118" s="233">
        <f t="shared" si="73"/>
        <v>0</v>
      </c>
      <c r="Z118" s="233">
        <f t="shared" si="73"/>
        <v>0</v>
      </c>
      <c r="AA118" s="233">
        <f t="shared" si="73"/>
        <v>0</v>
      </c>
      <c r="AB118" s="233">
        <f t="shared" si="73"/>
        <v>0</v>
      </c>
      <c r="AC118" s="233">
        <f t="shared" si="73"/>
        <v>0</v>
      </c>
      <c r="AD118" s="233">
        <f t="shared" si="73"/>
        <v>0</v>
      </c>
      <c r="AE118" s="233">
        <f t="shared" si="73"/>
        <v>0</v>
      </c>
      <c r="AF118" s="233">
        <f t="shared" si="73"/>
        <v>0</v>
      </c>
      <c r="AG118" s="228">
        <f t="shared" si="74"/>
        <v>0</v>
      </c>
      <c r="AH118" s="229"/>
    </row>
    <row r="119">
      <c r="A119" s="160"/>
      <c r="AG119" s="228"/>
      <c r="AH119" s="229"/>
    </row>
    <row r="120">
      <c r="A120" s="230" t="s">
        <v>287</v>
      </c>
      <c r="B120" s="231">
        <v>0.0</v>
      </c>
      <c r="C120" s="231">
        <v>1.0</v>
      </c>
      <c r="D120" s="231">
        <v>1.0</v>
      </c>
      <c r="E120" s="231">
        <v>0.0</v>
      </c>
      <c r="F120" s="231">
        <v>0.0</v>
      </c>
      <c r="G120" s="231">
        <v>0.0</v>
      </c>
      <c r="H120" s="231">
        <v>0.0</v>
      </c>
      <c r="I120" s="231">
        <v>0.0</v>
      </c>
      <c r="J120" s="231">
        <v>0.0</v>
      </c>
      <c r="K120" s="231">
        <v>2.0</v>
      </c>
      <c r="L120" s="231">
        <v>0.0</v>
      </c>
      <c r="M120" s="231">
        <v>0.0</v>
      </c>
      <c r="N120" s="231">
        <v>1.0</v>
      </c>
      <c r="O120" s="231">
        <v>1.0</v>
      </c>
      <c r="P120" s="231">
        <v>0.0</v>
      </c>
      <c r="Q120" s="231">
        <v>1.0</v>
      </c>
      <c r="R120" s="231">
        <v>1.0</v>
      </c>
      <c r="S120" s="231">
        <v>1.0</v>
      </c>
      <c r="T120" s="231">
        <v>0.0</v>
      </c>
      <c r="U120" s="231">
        <v>1.0</v>
      </c>
      <c r="V120" s="231">
        <v>0.0</v>
      </c>
      <c r="W120" s="231">
        <v>3.0</v>
      </c>
      <c r="X120" s="231">
        <v>0.0</v>
      </c>
      <c r="Y120" s="231">
        <v>0.0</v>
      </c>
      <c r="Z120" s="231">
        <v>0.0</v>
      </c>
      <c r="AA120" s="231">
        <v>0.0</v>
      </c>
      <c r="AB120" s="231">
        <v>0.0</v>
      </c>
      <c r="AC120" s="231">
        <v>0.0</v>
      </c>
      <c r="AD120" s="231">
        <v>0.0</v>
      </c>
      <c r="AE120" s="231">
        <v>0.0</v>
      </c>
      <c r="AF120" s="231">
        <v>0.0</v>
      </c>
      <c r="AG120" s="228">
        <f t="shared" ref="AG120:AG132" si="75">SUM(B120:AF120)</f>
        <v>13</v>
      </c>
      <c r="AH120" s="229"/>
    </row>
    <row r="121">
      <c r="A121" s="230" t="s">
        <v>288</v>
      </c>
      <c r="B121" s="231">
        <v>3.0</v>
      </c>
      <c r="C121" s="231">
        <v>1.0</v>
      </c>
      <c r="D121" s="231">
        <v>5.0</v>
      </c>
      <c r="E121" s="231">
        <v>0.0</v>
      </c>
      <c r="F121" s="231">
        <v>5.0</v>
      </c>
      <c r="G121" s="231">
        <v>4.0</v>
      </c>
      <c r="H121" s="231">
        <v>0.0</v>
      </c>
      <c r="I121" s="231">
        <v>1.0</v>
      </c>
      <c r="J121" s="231">
        <v>4.0</v>
      </c>
      <c r="K121" s="231">
        <v>2.0</v>
      </c>
      <c r="L121" s="231">
        <v>3.0</v>
      </c>
      <c r="M121" s="231">
        <v>3.0</v>
      </c>
      <c r="N121" s="231">
        <v>1.0</v>
      </c>
      <c r="O121" s="231">
        <v>1.0</v>
      </c>
      <c r="P121" s="231">
        <v>4.0</v>
      </c>
      <c r="Q121" s="231">
        <v>3.0</v>
      </c>
      <c r="R121" s="231">
        <v>1.0</v>
      </c>
      <c r="S121" s="231">
        <v>4.0</v>
      </c>
      <c r="T121" s="231">
        <v>3.0</v>
      </c>
      <c r="U121" s="231">
        <v>7.0</v>
      </c>
      <c r="V121" s="231">
        <v>7.0</v>
      </c>
      <c r="W121" s="231">
        <v>2.0</v>
      </c>
      <c r="X121" s="231">
        <v>1.0</v>
      </c>
      <c r="Y121" s="231">
        <v>3.0</v>
      </c>
      <c r="Z121" s="231">
        <v>1.0</v>
      </c>
      <c r="AA121" s="231">
        <v>4.0</v>
      </c>
      <c r="AB121" s="231">
        <v>4.0</v>
      </c>
      <c r="AC121" s="231">
        <v>1.0</v>
      </c>
      <c r="AD121" s="231">
        <v>1.0</v>
      </c>
      <c r="AE121" s="231">
        <v>2.0</v>
      </c>
      <c r="AF121" s="231">
        <v>2.0</v>
      </c>
      <c r="AG121" s="228">
        <f t="shared" si="75"/>
        <v>83</v>
      </c>
      <c r="AH121" s="229"/>
    </row>
    <row r="122">
      <c r="A122" s="230" t="s">
        <v>785</v>
      </c>
      <c r="B122" s="231">
        <v>0.0</v>
      </c>
      <c r="C122" s="231">
        <v>0.0</v>
      </c>
      <c r="D122" s="231">
        <v>0.0</v>
      </c>
      <c r="E122" s="231">
        <v>0.0</v>
      </c>
      <c r="F122" s="231">
        <v>0.0</v>
      </c>
      <c r="G122" s="231">
        <v>1.0</v>
      </c>
      <c r="H122" s="231">
        <v>0.0</v>
      </c>
      <c r="I122" s="231">
        <v>0.0</v>
      </c>
      <c r="J122" s="231">
        <v>0.0</v>
      </c>
      <c r="K122" s="231">
        <v>1.0</v>
      </c>
      <c r="L122" s="231">
        <v>2.0</v>
      </c>
      <c r="M122" s="231">
        <v>2.0</v>
      </c>
      <c r="N122" s="231">
        <v>0.0</v>
      </c>
      <c r="O122" s="231">
        <v>0.0</v>
      </c>
      <c r="P122" s="231">
        <v>5.0</v>
      </c>
      <c r="Q122" s="231">
        <v>1.0</v>
      </c>
      <c r="R122" s="231">
        <v>1.0</v>
      </c>
      <c r="S122" s="231">
        <v>0.0</v>
      </c>
      <c r="T122" s="231">
        <v>0.0</v>
      </c>
      <c r="U122" s="231">
        <v>0.0</v>
      </c>
      <c r="V122" s="231">
        <v>1.0</v>
      </c>
      <c r="W122" s="231">
        <v>0.0</v>
      </c>
      <c r="X122" s="231">
        <v>0.0</v>
      </c>
      <c r="Y122" s="231">
        <v>0.0</v>
      </c>
      <c r="Z122" s="231">
        <v>0.0</v>
      </c>
      <c r="AA122" s="231">
        <v>0.0</v>
      </c>
      <c r="AB122" s="231">
        <v>1.0</v>
      </c>
      <c r="AC122" s="231">
        <v>0.0</v>
      </c>
      <c r="AD122" s="231">
        <v>0.0</v>
      </c>
      <c r="AE122" s="231">
        <v>1.0</v>
      </c>
      <c r="AF122" s="231">
        <v>0.0</v>
      </c>
      <c r="AG122" s="228">
        <f t="shared" si="75"/>
        <v>16</v>
      </c>
      <c r="AH122" s="229"/>
    </row>
    <row r="123">
      <c r="A123" s="230" t="s">
        <v>786</v>
      </c>
      <c r="B123" s="231">
        <v>0.0</v>
      </c>
      <c r="C123" s="231">
        <v>1.0</v>
      </c>
      <c r="D123" s="231">
        <v>0.0</v>
      </c>
      <c r="E123" s="231">
        <v>0.0</v>
      </c>
      <c r="F123" s="231">
        <v>0.0</v>
      </c>
      <c r="G123" s="231">
        <v>0.0</v>
      </c>
      <c r="H123" s="231">
        <v>0.0</v>
      </c>
      <c r="I123" s="231">
        <v>0.0</v>
      </c>
      <c r="J123" s="231">
        <v>0.0</v>
      </c>
      <c r="K123" s="231">
        <v>0.0</v>
      </c>
      <c r="L123" s="231">
        <v>0.0</v>
      </c>
      <c r="M123" s="231">
        <v>0.0</v>
      </c>
      <c r="N123" s="231">
        <v>0.0</v>
      </c>
      <c r="O123" s="231">
        <v>0.0</v>
      </c>
      <c r="P123" s="231">
        <v>0.0</v>
      </c>
      <c r="Q123" s="231">
        <v>0.0</v>
      </c>
      <c r="R123" s="231">
        <v>0.0</v>
      </c>
      <c r="S123" s="231">
        <v>0.0</v>
      </c>
      <c r="T123" s="231">
        <v>0.0</v>
      </c>
      <c r="U123" s="231">
        <v>0.0</v>
      </c>
      <c r="V123" s="231">
        <v>1.0</v>
      </c>
      <c r="W123" s="231">
        <v>0.0</v>
      </c>
      <c r="X123" s="231">
        <v>0.0</v>
      </c>
      <c r="Y123" s="231">
        <v>0.0</v>
      </c>
      <c r="Z123" s="231">
        <v>0.0</v>
      </c>
      <c r="AA123" s="231">
        <v>0.0</v>
      </c>
      <c r="AB123" s="231">
        <v>0.0</v>
      </c>
      <c r="AC123" s="231">
        <v>0.0</v>
      </c>
      <c r="AD123" s="231">
        <v>0.0</v>
      </c>
      <c r="AE123" s="231">
        <v>0.0</v>
      </c>
      <c r="AF123" s="231">
        <v>0.0</v>
      </c>
      <c r="AG123" s="228">
        <f t="shared" si="75"/>
        <v>2</v>
      </c>
      <c r="AH123" s="229"/>
    </row>
    <row r="124">
      <c r="A124" s="230" t="s">
        <v>787</v>
      </c>
      <c r="B124" s="231">
        <v>0.0</v>
      </c>
      <c r="C124" s="231">
        <v>0.0</v>
      </c>
      <c r="D124" s="231">
        <v>0.0</v>
      </c>
      <c r="E124" s="231">
        <v>0.0</v>
      </c>
      <c r="F124" s="231">
        <v>0.0</v>
      </c>
      <c r="G124" s="231">
        <v>0.0</v>
      </c>
      <c r="H124" s="231">
        <v>0.0</v>
      </c>
      <c r="I124" s="231">
        <v>0.0</v>
      </c>
      <c r="J124" s="231">
        <v>0.0</v>
      </c>
      <c r="K124" s="231">
        <v>0.0</v>
      </c>
      <c r="L124" s="231">
        <v>0.0</v>
      </c>
      <c r="M124" s="231">
        <v>0.0</v>
      </c>
      <c r="N124" s="231">
        <v>0.0</v>
      </c>
      <c r="O124" s="231">
        <v>0.0</v>
      </c>
      <c r="P124" s="231">
        <v>0.0</v>
      </c>
      <c r="Q124" s="231">
        <v>0.0</v>
      </c>
      <c r="R124" s="231">
        <v>0.0</v>
      </c>
      <c r="S124" s="231">
        <v>0.0</v>
      </c>
      <c r="T124" s="231">
        <v>0.0</v>
      </c>
      <c r="U124" s="231">
        <v>0.0</v>
      </c>
      <c r="V124" s="231">
        <v>0.0</v>
      </c>
      <c r="W124" s="231">
        <v>0.0</v>
      </c>
      <c r="X124" s="231">
        <v>0.0</v>
      </c>
      <c r="Y124" s="231">
        <v>0.0</v>
      </c>
      <c r="Z124" s="231">
        <v>0.0</v>
      </c>
      <c r="AA124" s="231">
        <v>0.0</v>
      </c>
      <c r="AB124" s="231">
        <v>0.0</v>
      </c>
      <c r="AC124" s="231">
        <v>0.0</v>
      </c>
      <c r="AD124" s="231">
        <v>0.0</v>
      </c>
      <c r="AE124" s="231">
        <v>0.0</v>
      </c>
      <c r="AF124" s="231">
        <v>0.0</v>
      </c>
      <c r="AG124" s="228">
        <f t="shared" si="75"/>
        <v>0</v>
      </c>
      <c r="AH124" s="229"/>
    </row>
    <row r="125">
      <c r="A125" s="230" t="s">
        <v>788</v>
      </c>
      <c r="B125" s="231">
        <v>0.0</v>
      </c>
      <c r="C125" s="231">
        <v>0.0</v>
      </c>
      <c r="D125" s="231">
        <v>0.0</v>
      </c>
      <c r="E125" s="231">
        <v>0.0</v>
      </c>
      <c r="F125" s="231">
        <v>0.0</v>
      </c>
      <c r="G125" s="231">
        <v>0.0</v>
      </c>
      <c r="H125" s="231">
        <v>0.0</v>
      </c>
      <c r="I125" s="231">
        <v>0.0</v>
      </c>
      <c r="J125" s="231">
        <v>0.0</v>
      </c>
      <c r="K125" s="231">
        <v>0.0</v>
      </c>
      <c r="L125" s="231">
        <v>0.0</v>
      </c>
      <c r="M125" s="231">
        <v>0.0</v>
      </c>
      <c r="N125" s="231">
        <v>0.0</v>
      </c>
      <c r="O125" s="231">
        <v>0.0</v>
      </c>
      <c r="P125" s="231">
        <v>0.0</v>
      </c>
      <c r="Q125" s="231">
        <v>0.0</v>
      </c>
      <c r="R125" s="231">
        <v>0.0</v>
      </c>
      <c r="S125" s="231">
        <v>0.0</v>
      </c>
      <c r="T125" s="231">
        <v>0.0</v>
      </c>
      <c r="U125" s="231">
        <v>0.0</v>
      </c>
      <c r="V125" s="231">
        <v>0.0</v>
      </c>
      <c r="W125" s="231">
        <v>0.0</v>
      </c>
      <c r="X125" s="231">
        <v>0.0</v>
      </c>
      <c r="Y125" s="231">
        <v>0.0</v>
      </c>
      <c r="Z125" s="231">
        <v>0.0</v>
      </c>
      <c r="AA125" s="231">
        <v>0.0</v>
      </c>
      <c r="AB125" s="231">
        <v>0.0</v>
      </c>
      <c r="AC125" s="231">
        <v>0.0</v>
      </c>
      <c r="AD125" s="231">
        <v>0.0</v>
      </c>
      <c r="AE125" s="231">
        <v>0.0</v>
      </c>
      <c r="AF125" s="231">
        <v>0.0</v>
      </c>
      <c r="AG125" s="228">
        <f t="shared" si="75"/>
        <v>0</v>
      </c>
      <c r="AH125" s="229"/>
    </row>
    <row r="126">
      <c r="A126" s="230" t="s">
        <v>789</v>
      </c>
      <c r="B126" s="231">
        <v>0.0</v>
      </c>
      <c r="C126" s="231">
        <v>1.0</v>
      </c>
      <c r="D126" s="231">
        <v>3.0</v>
      </c>
      <c r="E126" s="231">
        <v>0.0</v>
      </c>
      <c r="F126" s="231">
        <v>1.0</v>
      </c>
      <c r="G126" s="231">
        <v>6.0</v>
      </c>
      <c r="H126" s="231">
        <v>2.0</v>
      </c>
      <c r="I126" s="231">
        <v>2.0</v>
      </c>
      <c r="J126" s="231">
        <v>4.0</v>
      </c>
      <c r="K126" s="231">
        <v>1.0</v>
      </c>
      <c r="L126" s="231">
        <v>3.0</v>
      </c>
      <c r="M126" s="231">
        <v>5.0</v>
      </c>
      <c r="N126" s="231">
        <v>4.0</v>
      </c>
      <c r="O126" s="231">
        <v>4.0</v>
      </c>
      <c r="P126" s="231">
        <v>3.0</v>
      </c>
      <c r="Q126" s="231">
        <v>2.0</v>
      </c>
      <c r="R126" s="231">
        <v>2.0</v>
      </c>
      <c r="S126" s="231">
        <v>2.0</v>
      </c>
      <c r="T126" s="231">
        <v>2.0</v>
      </c>
      <c r="U126" s="231">
        <v>3.0</v>
      </c>
      <c r="V126" s="231">
        <v>2.0</v>
      </c>
      <c r="W126" s="231">
        <v>0.0</v>
      </c>
      <c r="X126" s="231">
        <v>0.0</v>
      </c>
      <c r="Y126" s="231">
        <v>4.0</v>
      </c>
      <c r="Z126" s="231">
        <v>3.0</v>
      </c>
      <c r="AA126" s="231">
        <v>3.0</v>
      </c>
      <c r="AB126" s="231">
        <v>7.0</v>
      </c>
      <c r="AC126" s="231">
        <v>2.0</v>
      </c>
      <c r="AD126" s="231">
        <v>1.0</v>
      </c>
      <c r="AE126" s="231">
        <v>4.0</v>
      </c>
      <c r="AF126" s="231">
        <v>3.0</v>
      </c>
      <c r="AG126" s="228">
        <f t="shared" si="75"/>
        <v>79</v>
      </c>
      <c r="AH126" s="229"/>
    </row>
    <row r="127">
      <c r="A127" s="230" t="s">
        <v>790</v>
      </c>
      <c r="B127" s="231">
        <v>1.0</v>
      </c>
      <c r="C127" s="231">
        <v>0.0</v>
      </c>
      <c r="D127" s="231">
        <v>0.0</v>
      </c>
      <c r="E127" s="231">
        <v>0.0</v>
      </c>
      <c r="F127" s="231">
        <v>0.0</v>
      </c>
      <c r="G127" s="231">
        <v>0.0</v>
      </c>
      <c r="H127" s="231">
        <v>1.0</v>
      </c>
      <c r="I127" s="231">
        <v>0.0</v>
      </c>
      <c r="J127" s="231">
        <v>0.0</v>
      </c>
      <c r="K127" s="231">
        <v>0.0</v>
      </c>
      <c r="L127" s="231">
        <v>0.0</v>
      </c>
      <c r="M127" s="231">
        <v>0.0</v>
      </c>
      <c r="N127" s="231">
        <v>0.0</v>
      </c>
      <c r="O127" s="231">
        <v>0.0</v>
      </c>
      <c r="P127" s="231">
        <v>0.0</v>
      </c>
      <c r="Q127" s="231">
        <v>0.0</v>
      </c>
      <c r="R127" s="231">
        <v>0.0</v>
      </c>
      <c r="S127" s="231">
        <v>0.0</v>
      </c>
      <c r="T127" s="231">
        <v>0.0</v>
      </c>
      <c r="U127" s="231">
        <v>1.0</v>
      </c>
      <c r="V127" s="231">
        <v>1.0</v>
      </c>
      <c r="W127" s="231">
        <v>0.0</v>
      </c>
      <c r="X127" s="231">
        <v>0.0</v>
      </c>
      <c r="Y127" s="231">
        <v>0.0</v>
      </c>
      <c r="Z127" s="231">
        <v>0.0</v>
      </c>
      <c r="AA127" s="231">
        <v>0.0</v>
      </c>
      <c r="AB127" s="231">
        <v>1.0</v>
      </c>
      <c r="AC127" s="231">
        <v>0.0</v>
      </c>
      <c r="AD127" s="231">
        <v>0.0</v>
      </c>
      <c r="AE127" s="231">
        <v>0.0</v>
      </c>
      <c r="AF127" s="231">
        <v>1.0</v>
      </c>
      <c r="AG127" s="228">
        <f t="shared" si="75"/>
        <v>6</v>
      </c>
      <c r="AH127" s="229"/>
    </row>
    <row r="128">
      <c r="A128" s="230" t="s">
        <v>791</v>
      </c>
      <c r="B128" s="236">
        <v>0.0</v>
      </c>
      <c r="C128" s="236">
        <v>0.0</v>
      </c>
      <c r="D128" s="236">
        <v>0.0</v>
      </c>
      <c r="E128" s="236">
        <v>0.0</v>
      </c>
      <c r="F128" s="236">
        <v>0.0</v>
      </c>
      <c r="G128" s="236">
        <v>0.0</v>
      </c>
      <c r="H128" s="236">
        <v>0.0</v>
      </c>
      <c r="I128" s="236">
        <v>0.0</v>
      </c>
      <c r="J128" s="236">
        <v>0.0</v>
      </c>
      <c r="K128" s="236">
        <v>0.0</v>
      </c>
      <c r="L128" s="236">
        <v>0.0</v>
      </c>
      <c r="M128" s="236">
        <v>0.0</v>
      </c>
      <c r="N128" s="236">
        <v>0.0</v>
      </c>
      <c r="O128" s="236">
        <v>0.0</v>
      </c>
      <c r="P128" s="236">
        <v>0.0</v>
      </c>
      <c r="Q128" s="236">
        <v>0.0</v>
      </c>
      <c r="R128" s="236">
        <v>0.0</v>
      </c>
      <c r="S128" s="236">
        <v>0.0</v>
      </c>
      <c r="T128" s="236">
        <v>0.0</v>
      </c>
      <c r="U128" s="236">
        <v>0.0</v>
      </c>
      <c r="V128" s="236">
        <v>0.0</v>
      </c>
      <c r="W128" s="236">
        <v>0.0</v>
      </c>
      <c r="X128" s="236">
        <v>0.0</v>
      </c>
      <c r="Y128" s="236">
        <v>0.0</v>
      </c>
      <c r="Z128" s="236">
        <v>0.0</v>
      </c>
      <c r="AA128" s="236">
        <v>0.0</v>
      </c>
      <c r="AB128" s="236">
        <v>0.0</v>
      </c>
      <c r="AC128" s="236">
        <v>0.0</v>
      </c>
      <c r="AD128" s="236">
        <v>0.0</v>
      </c>
      <c r="AE128" s="236">
        <v>0.0</v>
      </c>
      <c r="AF128" s="236">
        <v>0.0</v>
      </c>
      <c r="AG128" s="228">
        <f t="shared" si="75"/>
        <v>0</v>
      </c>
      <c r="AH128" s="229"/>
    </row>
    <row r="129">
      <c r="A129" s="230" t="s">
        <v>792</v>
      </c>
      <c r="B129" s="236">
        <v>0.0</v>
      </c>
      <c r="C129" s="236">
        <v>1.0</v>
      </c>
      <c r="D129" s="236">
        <v>0.0</v>
      </c>
      <c r="E129" s="236">
        <v>0.0</v>
      </c>
      <c r="F129" s="236">
        <v>0.0</v>
      </c>
      <c r="G129" s="236">
        <v>0.0</v>
      </c>
      <c r="H129" s="236">
        <v>0.0</v>
      </c>
      <c r="I129" s="236">
        <v>0.0</v>
      </c>
      <c r="J129" s="236">
        <v>0.0</v>
      </c>
      <c r="K129" s="236">
        <v>0.0</v>
      </c>
      <c r="L129" s="236">
        <v>0.0</v>
      </c>
      <c r="M129" s="236">
        <v>0.0</v>
      </c>
      <c r="N129" s="236">
        <v>0.0</v>
      </c>
      <c r="O129" s="236">
        <v>0.0</v>
      </c>
      <c r="P129" s="236">
        <v>0.0</v>
      </c>
      <c r="Q129" s="236">
        <v>0.0</v>
      </c>
      <c r="R129" s="236">
        <v>0.0</v>
      </c>
      <c r="S129" s="236">
        <v>0.0</v>
      </c>
      <c r="T129" s="236">
        <v>0.0</v>
      </c>
      <c r="U129" s="236">
        <v>0.0</v>
      </c>
      <c r="V129" s="236">
        <v>0.0</v>
      </c>
      <c r="W129" s="236">
        <v>0.0</v>
      </c>
      <c r="X129" s="236">
        <v>1.0</v>
      </c>
      <c r="Y129" s="236">
        <v>0.0</v>
      </c>
      <c r="Z129" s="236">
        <v>0.0</v>
      </c>
      <c r="AA129" s="236">
        <v>0.0</v>
      </c>
      <c r="AB129" s="236">
        <v>0.0</v>
      </c>
      <c r="AC129" s="236">
        <v>0.0</v>
      </c>
      <c r="AD129" s="236">
        <v>0.0</v>
      </c>
      <c r="AE129" s="236">
        <v>0.0</v>
      </c>
      <c r="AF129" s="236">
        <v>0.0</v>
      </c>
      <c r="AG129" s="228">
        <f t="shared" si="75"/>
        <v>2</v>
      </c>
      <c r="AH129" s="229"/>
    </row>
    <row r="130">
      <c r="A130" s="230" t="s">
        <v>338</v>
      </c>
      <c r="B130" s="236">
        <v>0.0</v>
      </c>
      <c r="C130" s="236">
        <v>0.0</v>
      </c>
      <c r="D130" s="236">
        <v>1.0</v>
      </c>
      <c r="E130" s="236">
        <v>0.0</v>
      </c>
      <c r="F130" s="236">
        <v>0.0</v>
      </c>
      <c r="G130" s="236">
        <v>0.0</v>
      </c>
      <c r="H130" s="236">
        <v>0.0</v>
      </c>
      <c r="I130" s="236">
        <v>0.0</v>
      </c>
      <c r="J130" s="236">
        <v>1.0</v>
      </c>
      <c r="K130" s="236">
        <v>0.0</v>
      </c>
      <c r="L130" s="236">
        <v>0.0</v>
      </c>
      <c r="M130" s="236">
        <v>0.0</v>
      </c>
      <c r="N130" s="236">
        <v>1.0</v>
      </c>
      <c r="O130" s="236">
        <v>0.0</v>
      </c>
      <c r="P130" s="236">
        <v>2.0</v>
      </c>
      <c r="Q130" s="236">
        <v>0.0</v>
      </c>
      <c r="R130" s="236">
        <v>1.0</v>
      </c>
      <c r="S130" s="236">
        <v>0.0</v>
      </c>
      <c r="T130" s="236">
        <v>1.0</v>
      </c>
      <c r="U130" s="236">
        <v>0.0</v>
      </c>
      <c r="V130" s="236">
        <v>0.0</v>
      </c>
      <c r="W130" s="236">
        <v>1.0</v>
      </c>
      <c r="X130" s="236">
        <v>0.0</v>
      </c>
      <c r="Y130" s="236">
        <v>0.0</v>
      </c>
      <c r="Z130" s="236">
        <v>1.0</v>
      </c>
      <c r="AA130" s="236">
        <v>0.0</v>
      </c>
      <c r="AB130" s="236">
        <v>0.0</v>
      </c>
      <c r="AC130" s="236">
        <v>0.0</v>
      </c>
      <c r="AD130" s="236">
        <v>0.0</v>
      </c>
      <c r="AE130" s="236">
        <v>0.0</v>
      </c>
      <c r="AF130" s="236">
        <v>0.0</v>
      </c>
      <c r="AG130" s="228">
        <f t="shared" si="75"/>
        <v>9</v>
      </c>
      <c r="AH130" s="229"/>
    </row>
    <row r="131">
      <c r="A131" s="230" t="s">
        <v>297</v>
      </c>
      <c r="B131" s="236">
        <v>0.0</v>
      </c>
      <c r="C131" s="236">
        <v>0.0</v>
      </c>
      <c r="D131" s="236">
        <v>0.0</v>
      </c>
      <c r="E131" s="236">
        <v>0.0</v>
      </c>
      <c r="F131" s="236">
        <v>0.0</v>
      </c>
      <c r="G131" s="236">
        <v>0.0</v>
      </c>
      <c r="H131" s="236">
        <v>0.0</v>
      </c>
      <c r="I131" s="236">
        <v>0.0</v>
      </c>
      <c r="J131" s="236">
        <v>0.0</v>
      </c>
      <c r="K131" s="236">
        <v>0.0</v>
      </c>
      <c r="L131" s="236">
        <v>0.0</v>
      </c>
      <c r="M131" s="236">
        <v>0.0</v>
      </c>
      <c r="N131" s="236">
        <v>0.0</v>
      </c>
      <c r="O131" s="236">
        <v>0.0</v>
      </c>
      <c r="P131" s="236">
        <v>0.0</v>
      </c>
      <c r="Q131" s="236">
        <v>0.0</v>
      </c>
      <c r="R131" s="236">
        <v>0.0</v>
      </c>
      <c r="S131" s="236">
        <v>0.0</v>
      </c>
      <c r="T131" s="236">
        <v>0.0</v>
      </c>
      <c r="U131" s="236">
        <v>0.0</v>
      </c>
      <c r="V131" s="236">
        <v>0.0</v>
      </c>
      <c r="W131" s="236">
        <v>0.0</v>
      </c>
      <c r="X131" s="236">
        <v>0.0</v>
      </c>
      <c r="Y131" s="236">
        <v>0.0</v>
      </c>
      <c r="Z131" s="236">
        <v>0.0</v>
      </c>
      <c r="AA131" s="236">
        <v>0.0</v>
      </c>
      <c r="AB131" s="236">
        <v>0.0</v>
      </c>
      <c r="AC131" s="236">
        <v>0.0</v>
      </c>
      <c r="AD131" s="236">
        <v>0.0</v>
      </c>
      <c r="AE131" s="236">
        <v>0.0</v>
      </c>
      <c r="AF131" s="236">
        <v>0.0</v>
      </c>
      <c r="AG131" s="228">
        <f t="shared" si="75"/>
        <v>0</v>
      </c>
      <c r="AH131" s="229"/>
    </row>
    <row r="132">
      <c r="A132" s="232" t="s">
        <v>298</v>
      </c>
      <c r="B132" s="248">
        <f t="shared" ref="B132:AF132" si="76">SUM(B120:B131)</f>
        <v>4</v>
      </c>
      <c r="C132" s="248">
        <f t="shared" si="76"/>
        <v>5</v>
      </c>
      <c r="D132" s="248">
        <f t="shared" si="76"/>
        <v>10</v>
      </c>
      <c r="E132" s="248">
        <f t="shared" si="76"/>
        <v>0</v>
      </c>
      <c r="F132" s="248">
        <f t="shared" si="76"/>
        <v>6</v>
      </c>
      <c r="G132" s="248">
        <f t="shared" si="76"/>
        <v>11</v>
      </c>
      <c r="H132" s="248">
        <f t="shared" si="76"/>
        <v>3</v>
      </c>
      <c r="I132" s="248">
        <f t="shared" si="76"/>
        <v>3</v>
      </c>
      <c r="J132" s="248">
        <f t="shared" si="76"/>
        <v>9</v>
      </c>
      <c r="K132" s="248">
        <f t="shared" si="76"/>
        <v>6</v>
      </c>
      <c r="L132" s="248">
        <f t="shared" si="76"/>
        <v>8</v>
      </c>
      <c r="M132" s="248">
        <f t="shared" si="76"/>
        <v>10</v>
      </c>
      <c r="N132" s="248">
        <f t="shared" si="76"/>
        <v>7</v>
      </c>
      <c r="O132" s="248">
        <f t="shared" si="76"/>
        <v>6</v>
      </c>
      <c r="P132" s="248">
        <f t="shared" si="76"/>
        <v>14</v>
      </c>
      <c r="Q132" s="248">
        <f t="shared" si="76"/>
        <v>7</v>
      </c>
      <c r="R132" s="248">
        <f t="shared" si="76"/>
        <v>6</v>
      </c>
      <c r="S132" s="248">
        <f t="shared" si="76"/>
        <v>7</v>
      </c>
      <c r="T132" s="248">
        <f t="shared" si="76"/>
        <v>6</v>
      </c>
      <c r="U132" s="248">
        <f t="shared" si="76"/>
        <v>12</v>
      </c>
      <c r="V132" s="248">
        <f t="shared" si="76"/>
        <v>12</v>
      </c>
      <c r="W132" s="248">
        <f t="shared" si="76"/>
        <v>6</v>
      </c>
      <c r="X132" s="248">
        <f t="shared" si="76"/>
        <v>2</v>
      </c>
      <c r="Y132" s="248">
        <f t="shared" si="76"/>
        <v>7</v>
      </c>
      <c r="Z132" s="248">
        <f t="shared" si="76"/>
        <v>5</v>
      </c>
      <c r="AA132" s="248">
        <f t="shared" si="76"/>
        <v>7</v>
      </c>
      <c r="AB132" s="248">
        <f t="shared" si="76"/>
        <v>13</v>
      </c>
      <c r="AC132" s="248">
        <f t="shared" si="76"/>
        <v>3</v>
      </c>
      <c r="AD132" s="248">
        <f t="shared" si="76"/>
        <v>2</v>
      </c>
      <c r="AE132" s="248">
        <f t="shared" si="76"/>
        <v>7</v>
      </c>
      <c r="AF132" s="248">
        <f t="shared" si="76"/>
        <v>6</v>
      </c>
      <c r="AG132" s="228">
        <f t="shared" si="75"/>
        <v>210</v>
      </c>
      <c r="AH132" s="229"/>
    </row>
    <row r="133">
      <c r="A133" s="160"/>
      <c r="AG133" s="228"/>
      <c r="AH133" s="229"/>
    </row>
    <row r="134">
      <c r="A134" s="230" t="s">
        <v>793</v>
      </c>
      <c r="B134" s="243">
        <v>8.0</v>
      </c>
      <c r="C134" s="243">
        <v>4.0</v>
      </c>
      <c r="D134" s="243">
        <v>10.0</v>
      </c>
      <c r="E134" s="243">
        <v>7.0</v>
      </c>
      <c r="F134" s="243">
        <v>10.0</v>
      </c>
      <c r="G134" s="243">
        <v>7.0</v>
      </c>
      <c r="H134" s="243">
        <v>9.0</v>
      </c>
      <c r="I134" s="243">
        <v>4.0</v>
      </c>
      <c r="J134" s="243">
        <v>8.0</v>
      </c>
      <c r="K134" s="243">
        <v>3.0</v>
      </c>
      <c r="L134" s="243">
        <v>12.0</v>
      </c>
      <c r="M134" s="243">
        <v>9.0</v>
      </c>
      <c r="N134" s="243">
        <v>3.0</v>
      </c>
      <c r="O134" s="243">
        <v>4.0</v>
      </c>
      <c r="P134" s="243">
        <v>8.0</v>
      </c>
      <c r="Q134" s="243">
        <v>7.0</v>
      </c>
      <c r="R134" s="243">
        <v>4.0</v>
      </c>
      <c r="S134" s="243">
        <v>4.0</v>
      </c>
      <c r="T134" s="243">
        <v>6.0</v>
      </c>
      <c r="U134" s="243">
        <v>6.0</v>
      </c>
      <c r="V134" s="243">
        <v>4.0</v>
      </c>
      <c r="W134" s="243">
        <v>3.0</v>
      </c>
      <c r="X134" s="243">
        <v>3.0</v>
      </c>
      <c r="Y134" s="243">
        <v>4.0</v>
      </c>
      <c r="Z134" s="243">
        <v>5.0</v>
      </c>
      <c r="AA134" s="243">
        <v>7.0</v>
      </c>
      <c r="AB134" s="243">
        <v>5.0</v>
      </c>
      <c r="AC134" s="243">
        <v>5.0</v>
      </c>
      <c r="AD134" s="243">
        <v>0.0</v>
      </c>
      <c r="AE134" s="243">
        <v>1.0</v>
      </c>
      <c r="AF134" s="243">
        <v>8.0</v>
      </c>
      <c r="AG134" s="228">
        <f t="shared" ref="AG134:AG142" si="77">SUM(B134:AF134)</f>
        <v>178</v>
      </c>
      <c r="AH134" s="229"/>
    </row>
    <row r="135">
      <c r="A135" s="230" t="s">
        <v>794</v>
      </c>
      <c r="B135" s="243">
        <v>0.0</v>
      </c>
      <c r="C135" s="243">
        <v>1.0</v>
      </c>
      <c r="D135" s="243">
        <v>1.0</v>
      </c>
      <c r="E135" s="243">
        <v>5.0</v>
      </c>
      <c r="F135" s="243">
        <v>1.0</v>
      </c>
      <c r="G135" s="243">
        <v>1.0</v>
      </c>
      <c r="H135" s="243">
        <v>0.0</v>
      </c>
      <c r="I135" s="243">
        <v>2.0</v>
      </c>
      <c r="J135" s="243">
        <v>3.0</v>
      </c>
      <c r="K135" s="243">
        <v>1.0</v>
      </c>
      <c r="L135" s="243">
        <v>1.0</v>
      </c>
      <c r="M135" s="243">
        <v>0.0</v>
      </c>
      <c r="N135" s="243">
        <v>0.0</v>
      </c>
      <c r="O135" s="243">
        <v>0.0</v>
      </c>
      <c r="P135" s="243">
        <v>1.0</v>
      </c>
      <c r="Q135" s="243">
        <v>1.0</v>
      </c>
      <c r="R135" s="243">
        <v>0.0</v>
      </c>
      <c r="S135" s="243">
        <v>0.0</v>
      </c>
      <c r="T135" s="243">
        <v>1.0</v>
      </c>
      <c r="U135" s="243">
        <v>0.0</v>
      </c>
      <c r="V135" s="243">
        <v>2.0</v>
      </c>
      <c r="W135" s="243">
        <v>0.0</v>
      </c>
      <c r="X135" s="243">
        <v>2.0</v>
      </c>
      <c r="Y135" s="243">
        <v>0.0</v>
      </c>
      <c r="Z135" s="243">
        <v>1.0</v>
      </c>
      <c r="AA135" s="243">
        <v>2.0</v>
      </c>
      <c r="AB135" s="243">
        <v>1.0</v>
      </c>
      <c r="AC135" s="243">
        <v>0.0</v>
      </c>
      <c r="AD135" s="243">
        <v>2.0</v>
      </c>
      <c r="AE135" s="243">
        <v>0.0</v>
      </c>
      <c r="AF135" s="243">
        <v>1.0</v>
      </c>
      <c r="AG135" s="228">
        <f t="shared" si="77"/>
        <v>30</v>
      </c>
      <c r="AH135" s="229"/>
    </row>
    <row r="136">
      <c r="A136" s="230" t="s">
        <v>795</v>
      </c>
      <c r="B136" s="243">
        <v>0.0</v>
      </c>
      <c r="C136" s="243">
        <v>0.0</v>
      </c>
      <c r="D136" s="243">
        <v>0.0</v>
      </c>
      <c r="E136" s="243">
        <v>0.0</v>
      </c>
      <c r="F136" s="243">
        <v>0.0</v>
      </c>
      <c r="G136" s="243">
        <v>0.0</v>
      </c>
      <c r="H136" s="243">
        <v>0.0</v>
      </c>
      <c r="I136" s="243">
        <v>0.0</v>
      </c>
      <c r="J136" s="243">
        <v>0.0</v>
      </c>
      <c r="K136" s="243">
        <v>0.0</v>
      </c>
      <c r="L136" s="243">
        <v>0.0</v>
      </c>
      <c r="M136" s="243">
        <v>0.0</v>
      </c>
      <c r="N136" s="243">
        <v>0.0</v>
      </c>
      <c r="O136" s="243">
        <v>0.0</v>
      </c>
      <c r="P136" s="243">
        <v>0.0</v>
      </c>
      <c r="Q136" s="243">
        <v>0.0</v>
      </c>
      <c r="R136" s="243">
        <v>0.0</v>
      </c>
      <c r="S136" s="243">
        <v>0.0</v>
      </c>
      <c r="T136" s="243">
        <v>0.0</v>
      </c>
      <c r="U136" s="243">
        <v>0.0</v>
      </c>
      <c r="V136" s="243">
        <v>0.0</v>
      </c>
      <c r="W136" s="243">
        <v>0.0</v>
      </c>
      <c r="X136" s="243">
        <v>0.0</v>
      </c>
      <c r="Y136" s="243">
        <v>0.0</v>
      </c>
      <c r="Z136" s="243">
        <v>0.0</v>
      </c>
      <c r="AA136" s="243">
        <v>0.0</v>
      </c>
      <c r="AB136" s="243">
        <v>0.0</v>
      </c>
      <c r="AC136" s="243">
        <v>0.0</v>
      </c>
      <c r="AD136" s="243">
        <v>0.0</v>
      </c>
      <c r="AE136" s="243">
        <v>0.0</v>
      </c>
      <c r="AF136" s="243">
        <v>0.0</v>
      </c>
      <c r="AG136" s="228">
        <f t="shared" si="77"/>
        <v>0</v>
      </c>
      <c r="AH136" s="229"/>
    </row>
    <row r="137">
      <c r="A137" s="230" t="s">
        <v>796</v>
      </c>
      <c r="B137" s="243">
        <v>0.0</v>
      </c>
      <c r="C137" s="243">
        <v>0.0</v>
      </c>
      <c r="D137" s="243">
        <v>0.0</v>
      </c>
      <c r="E137" s="243">
        <v>0.0</v>
      </c>
      <c r="F137" s="243">
        <v>0.0</v>
      </c>
      <c r="G137" s="243">
        <v>0.0</v>
      </c>
      <c r="H137" s="243">
        <v>0.0</v>
      </c>
      <c r="I137" s="243">
        <v>0.0</v>
      </c>
      <c r="J137" s="243">
        <v>0.0</v>
      </c>
      <c r="K137" s="243">
        <v>0.0</v>
      </c>
      <c r="L137" s="243">
        <v>0.0</v>
      </c>
      <c r="M137" s="243">
        <v>0.0</v>
      </c>
      <c r="N137" s="243">
        <v>0.0</v>
      </c>
      <c r="O137" s="243">
        <v>0.0</v>
      </c>
      <c r="P137" s="243">
        <v>0.0</v>
      </c>
      <c r="Q137" s="243">
        <v>0.0</v>
      </c>
      <c r="R137" s="243">
        <v>0.0</v>
      </c>
      <c r="S137" s="243">
        <v>0.0</v>
      </c>
      <c r="T137" s="243">
        <v>0.0</v>
      </c>
      <c r="U137" s="243">
        <v>0.0</v>
      </c>
      <c r="V137" s="243">
        <v>0.0</v>
      </c>
      <c r="W137" s="243">
        <v>0.0</v>
      </c>
      <c r="X137" s="243">
        <v>0.0</v>
      </c>
      <c r="Y137" s="243">
        <v>1.0</v>
      </c>
      <c r="Z137" s="243">
        <v>2.0</v>
      </c>
      <c r="AA137" s="243">
        <v>0.0</v>
      </c>
      <c r="AB137" s="243">
        <v>1.0</v>
      </c>
      <c r="AC137" s="243">
        <v>0.0</v>
      </c>
      <c r="AD137" s="243">
        <v>1.0</v>
      </c>
      <c r="AE137" s="243">
        <v>0.0</v>
      </c>
      <c r="AF137" s="243">
        <v>1.0</v>
      </c>
      <c r="AG137" s="228">
        <f t="shared" si="77"/>
        <v>6</v>
      </c>
      <c r="AH137" s="229"/>
    </row>
    <row r="138">
      <c r="A138" s="230" t="s">
        <v>797</v>
      </c>
      <c r="B138" s="243">
        <v>0.0</v>
      </c>
      <c r="C138" s="243">
        <v>0.0</v>
      </c>
      <c r="D138" s="243">
        <v>0.0</v>
      </c>
      <c r="E138" s="243">
        <v>0.0</v>
      </c>
      <c r="F138" s="243">
        <v>0.0</v>
      </c>
      <c r="G138" s="243">
        <v>0.0</v>
      </c>
      <c r="H138" s="243">
        <v>0.0</v>
      </c>
      <c r="I138" s="243">
        <v>0.0</v>
      </c>
      <c r="J138" s="243">
        <v>0.0</v>
      </c>
      <c r="K138" s="243">
        <v>0.0</v>
      </c>
      <c r="L138" s="243">
        <v>0.0</v>
      </c>
      <c r="M138" s="243">
        <v>0.0</v>
      </c>
      <c r="N138" s="243">
        <v>0.0</v>
      </c>
      <c r="O138" s="243">
        <v>0.0</v>
      </c>
      <c r="P138" s="243">
        <v>0.0</v>
      </c>
      <c r="Q138" s="243">
        <v>0.0</v>
      </c>
      <c r="R138" s="243">
        <v>0.0</v>
      </c>
      <c r="S138" s="243">
        <v>0.0</v>
      </c>
      <c r="T138" s="243">
        <v>0.0</v>
      </c>
      <c r="U138" s="243">
        <v>0.0</v>
      </c>
      <c r="V138" s="243">
        <v>0.0</v>
      </c>
      <c r="W138" s="243">
        <v>0.0</v>
      </c>
      <c r="X138" s="243">
        <v>0.0</v>
      </c>
      <c r="Y138" s="243">
        <v>0.0</v>
      </c>
      <c r="Z138" s="243">
        <v>0.0</v>
      </c>
      <c r="AA138" s="243">
        <v>0.0</v>
      </c>
      <c r="AB138" s="243">
        <v>0.0</v>
      </c>
      <c r="AC138" s="243">
        <v>0.0</v>
      </c>
      <c r="AD138" s="243">
        <v>0.0</v>
      </c>
      <c r="AE138" s="243">
        <v>0.0</v>
      </c>
      <c r="AF138" s="243">
        <v>0.0</v>
      </c>
      <c r="AG138" s="228">
        <f t="shared" si="77"/>
        <v>0</v>
      </c>
      <c r="AH138" s="229"/>
    </row>
    <row r="139">
      <c r="A139" s="230" t="s">
        <v>798</v>
      </c>
      <c r="B139" s="243">
        <v>0.0</v>
      </c>
      <c r="C139" s="243">
        <v>0.0</v>
      </c>
      <c r="D139" s="243">
        <v>0.0</v>
      </c>
      <c r="E139" s="243">
        <v>0.0</v>
      </c>
      <c r="F139" s="243">
        <v>0.0</v>
      </c>
      <c r="G139" s="243">
        <v>0.0</v>
      </c>
      <c r="H139" s="243">
        <v>0.0</v>
      </c>
      <c r="I139" s="243">
        <v>0.0</v>
      </c>
      <c r="J139" s="243">
        <v>0.0</v>
      </c>
      <c r="K139" s="243">
        <v>0.0</v>
      </c>
      <c r="L139" s="243">
        <v>0.0</v>
      </c>
      <c r="M139" s="243">
        <v>0.0</v>
      </c>
      <c r="N139" s="243">
        <v>0.0</v>
      </c>
      <c r="O139" s="243">
        <v>0.0</v>
      </c>
      <c r="P139" s="243">
        <v>0.0</v>
      </c>
      <c r="Q139" s="243">
        <v>0.0</v>
      </c>
      <c r="R139" s="243">
        <v>0.0</v>
      </c>
      <c r="S139" s="243">
        <v>0.0</v>
      </c>
      <c r="T139" s="243">
        <v>0.0</v>
      </c>
      <c r="U139" s="243">
        <v>0.0</v>
      </c>
      <c r="V139" s="243">
        <v>0.0</v>
      </c>
      <c r="W139" s="243">
        <v>0.0</v>
      </c>
      <c r="X139" s="243">
        <v>0.0</v>
      </c>
      <c r="Y139" s="243">
        <v>0.0</v>
      </c>
      <c r="Z139" s="243">
        <v>0.0</v>
      </c>
      <c r="AA139" s="243">
        <v>0.0</v>
      </c>
      <c r="AB139" s="243">
        <v>0.0</v>
      </c>
      <c r="AC139" s="243">
        <v>0.0</v>
      </c>
      <c r="AD139" s="243">
        <v>0.0</v>
      </c>
      <c r="AE139" s="243">
        <v>0.0</v>
      </c>
      <c r="AF139" s="243">
        <v>0.0</v>
      </c>
      <c r="AG139" s="228">
        <f t="shared" si="77"/>
        <v>0</v>
      </c>
      <c r="AH139" s="229"/>
    </row>
    <row r="140">
      <c r="A140" s="230" t="s">
        <v>799</v>
      </c>
      <c r="B140" s="243">
        <v>0.0</v>
      </c>
      <c r="C140" s="243">
        <v>0.0</v>
      </c>
      <c r="D140" s="243">
        <v>0.0</v>
      </c>
      <c r="E140" s="243">
        <v>0.0</v>
      </c>
      <c r="F140" s="243">
        <v>0.0</v>
      </c>
      <c r="G140" s="243">
        <v>0.0</v>
      </c>
      <c r="H140" s="243">
        <v>0.0</v>
      </c>
      <c r="I140" s="243">
        <v>0.0</v>
      </c>
      <c r="J140" s="243">
        <v>0.0</v>
      </c>
      <c r="K140" s="243">
        <v>0.0</v>
      </c>
      <c r="L140" s="243">
        <v>0.0</v>
      </c>
      <c r="M140" s="243">
        <v>0.0</v>
      </c>
      <c r="N140" s="243">
        <v>0.0</v>
      </c>
      <c r="O140" s="243">
        <v>0.0</v>
      </c>
      <c r="P140" s="243">
        <v>0.0</v>
      </c>
      <c r="Q140" s="243">
        <v>0.0</v>
      </c>
      <c r="R140" s="243">
        <v>0.0</v>
      </c>
      <c r="S140" s="243">
        <v>0.0</v>
      </c>
      <c r="T140" s="243">
        <v>0.0</v>
      </c>
      <c r="U140" s="243">
        <v>0.0</v>
      </c>
      <c r="V140" s="243">
        <v>0.0</v>
      </c>
      <c r="W140" s="243">
        <v>0.0</v>
      </c>
      <c r="X140" s="243">
        <v>0.0</v>
      </c>
      <c r="Y140" s="243">
        <v>0.0</v>
      </c>
      <c r="Z140" s="243">
        <v>0.0</v>
      </c>
      <c r="AA140" s="243">
        <v>0.0</v>
      </c>
      <c r="AB140" s="243">
        <v>0.0</v>
      </c>
      <c r="AC140" s="243">
        <v>0.0</v>
      </c>
      <c r="AD140" s="243">
        <v>0.0</v>
      </c>
      <c r="AE140" s="243">
        <v>0.0</v>
      </c>
      <c r="AF140" s="243">
        <v>0.0</v>
      </c>
      <c r="AG140" s="228">
        <f t="shared" si="77"/>
        <v>0</v>
      </c>
      <c r="AH140" s="229"/>
    </row>
    <row r="141">
      <c r="A141" s="230" t="s">
        <v>800</v>
      </c>
      <c r="B141" s="243">
        <v>0.0</v>
      </c>
      <c r="C141" s="243">
        <v>0.0</v>
      </c>
      <c r="D141" s="243">
        <v>0.0</v>
      </c>
      <c r="E141" s="243">
        <v>0.0</v>
      </c>
      <c r="F141" s="243">
        <v>0.0</v>
      </c>
      <c r="G141" s="243">
        <v>0.0</v>
      </c>
      <c r="H141" s="243">
        <v>0.0</v>
      </c>
      <c r="I141" s="243">
        <v>0.0</v>
      </c>
      <c r="J141" s="243">
        <v>0.0</v>
      </c>
      <c r="K141" s="243">
        <v>0.0</v>
      </c>
      <c r="L141" s="243">
        <v>0.0</v>
      </c>
      <c r="M141" s="243">
        <v>0.0</v>
      </c>
      <c r="N141" s="243">
        <v>0.0</v>
      </c>
      <c r="O141" s="243">
        <v>0.0</v>
      </c>
      <c r="P141" s="243">
        <v>0.0</v>
      </c>
      <c r="Q141" s="243">
        <v>0.0</v>
      </c>
      <c r="R141" s="243">
        <v>0.0</v>
      </c>
      <c r="S141" s="243">
        <v>0.0</v>
      </c>
      <c r="T141" s="243">
        <v>0.0</v>
      </c>
      <c r="U141" s="243">
        <v>0.0</v>
      </c>
      <c r="V141" s="243">
        <v>0.0</v>
      </c>
      <c r="W141" s="243">
        <v>0.0</v>
      </c>
      <c r="X141" s="243">
        <v>0.0</v>
      </c>
      <c r="Y141" s="243">
        <v>0.0</v>
      </c>
      <c r="Z141" s="243">
        <v>0.0</v>
      </c>
      <c r="AA141" s="243">
        <v>0.0</v>
      </c>
      <c r="AB141" s="243">
        <v>0.0</v>
      </c>
      <c r="AC141" s="243">
        <v>0.0</v>
      </c>
      <c r="AD141" s="243">
        <v>0.0</v>
      </c>
      <c r="AE141" s="243">
        <v>0.0</v>
      </c>
      <c r="AF141" s="243">
        <v>0.0</v>
      </c>
      <c r="AG141" s="228">
        <f t="shared" si="77"/>
        <v>0</v>
      </c>
      <c r="AH141" s="229"/>
    </row>
    <row r="142">
      <c r="A142" s="232" t="s">
        <v>347</v>
      </c>
      <c r="B142" s="248">
        <f t="shared" ref="B142:AF142" si="78">SUM(B134:B141)</f>
        <v>8</v>
      </c>
      <c r="C142" s="248">
        <f t="shared" si="78"/>
        <v>5</v>
      </c>
      <c r="D142" s="248">
        <f t="shared" si="78"/>
        <v>11</v>
      </c>
      <c r="E142" s="248">
        <f t="shared" si="78"/>
        <v>12</v>
      </c>
      <c r="F142" s="248">
        <f t="shared" si="78"/>
        <v>11</v>
      </c>
      <c r="G142" s="248">
        <f t="shared" si="78"/>
        <v>8</v>
      </c>
      <c r="H142" s="248">
        <f t="shared" si="78"/>
        <v>9</v>
      </c>
      <c r="I142" s="248">
        <f t="shared" si="78"/>
        <v>6</v>
      </c>
      <c r="J142" s="248">
        <f t="shared" si="78"/>
        <v>11</v>
      </c>
      <c r="K142" s="248">
        <f t="shared" si="78"/>
        <v>4</v>
      </c>
      <c r="L142" s="248">
        <f t="shared" si="78"/>
        <v>13</v>
      </c>
      <c r="M142" s="248">
        <f t="shared" si="78"/>
        <v>9</v>
      </c>
      <c r="N142" s="248">
        <f t="shared" si="78"/>
        <v>3</v>
      </c>
      <c r="O142" s="248">
        <f t="shared" si="78"/>
        <v>4</v>
      </c>
      <c r="P142" s="248">
        <f t="shared" si="78"/>
        <v>9</v>
      </c>
      <c r="Q142" s="248">
        <f t="shared" si="78"/>
        <v>8</v>
      </c>
      <c r="R142" s="248">
        <f t="shared" si="78"/>
        <v>4</v>
      </c>
      <c r="S142" s="248">
        <f t="shared" si="78"/>
        <v>4</v>
      </c>
      <c r="T142" s="248">
        <f t="shared" si="78"/>
        <v>7</v>
      </c>
      <c r="U142" s="248">
        <f t="shared" si="78"/>
        <v>6</v>
      </c>
      <c r="V142" s="248">
        <f t="shared" si="78"/>
        <v>6</v>
      </c>
      <c r="W142" s="248">
        <f t="shared" si="78"/>
        <v>3</v>
      </c>
      <c r="X142" s="248">
        <f t="shared" si="78"/>
        <v>5</v>
      </c>
      <c r="Y142" s="248">
        <f t="shared" si="78"/>
        <v>5</v>
      </c>
      <c r="Z142" s="248">
        <f t="shared" si="78"/>
        <v>8</v>
      </c>
      <c r="AA142" s="248">
        <f t="shared" si="78"/>
        <v>9</v>
      </c>
      <c r="AB142" s="248">
        <f t="shared" si="78"/>
        <v>7</v>
      </c>
      <c r="AC142" s="248">
        <f t="shared" si="78"/>
        <v>5</v>
      </c>
      <c r="AD142" s="248">
        <f t="shared" si="78"/>
        <v>3</v>
      </c>
      <c r="AE142" s="248">
        <f t="shared" si="78"/>
        <v>1</v>
      </c>
      <c r="AF142" s="248">
        <f t="shared" si="78"/>
        <v>10</v>
      </c>
      <c r="AG142" s="228">
        <f t="shared" si="77"/>
        <v>214</v>
      </c>
      <c r="AH142" s="229"/>
    </row>
    <row r="143">
      <c r="A143" s="160"/>
      <c r="AG143" s="228"/>
      <c r="AH143" s="229"/>
    </row>
    <row r="144">
      <c r="A144" s="221" t="s">
        <v>396</v>
      </c>
      <c r="B144" s="168"/>
      <c r="C144" s="168"/>
      <c r="D144" s="168"/>
      <c r="E144" s="168"/>
      <c r="F144" s="168"/>
      <c r="G144" s="168"/>
      <c r="H144" s="168"/>
      <c r="I144" s="168"/>
      <c r="J144" s="168"/>
      <c r="K144" s="168"/>
      <c r="L144" s="168"/>
      <c r="M144" s="168"/>
      <c r="N144" s="168"/>
      <c r="O144" s="168"/>
      <c r="P144" s="168"/>
      <c r="Q144" s="168"/>
      <c r="R144" s="168"/>
      <c r="S144" s="168"/>
      <c r="T144" s="168"/>
      <c r="U144" s="168"/>
      <c r="V144" s="168"/>
      <c r="W144" s="168"/>
      <c r="X144" s="168"/>
      <c r="Y144" s="168"/>
      <c r="Z144" s="168"/>
      <c r="AA144" s="168"/>
      <c r="AB144" s="168"/>
      <c r="AC144" s="168"/>
      <c r="AD144" s="168"/>
      <c r="AE144" s="168"/>
      <c r="AF144" s="168"/>
      <c r="AG144" s="228"/>
      <c r="AH144" s="229"/>
    </row>
    <row r="145">
      <c r="A145" s="250" t="s">
        <v>801</v>
      </c>
      <c r="B145" s="247">
        <f t="shared" ref="B145:AF145" si="79">B26-(B299+B311+B370+B382+B445+B461)</f>
        <v>-2</v>
      </c>
      <c r="C145" s="247">
        <f t="shared" si="79"/>
        <v>0</v>
      </c>
      <c r="D145" s="247">
        <f t="shared" si="79"/>
        <v>0</v>
      </c>
      <c r="E145" s="247">
        <f t="shared" si="79"/>
        <v>0</v>
      </c>
      <c r="F145" s="247">
        <f t="shared" si="79"/>
        <v>0</v>
      </c>
      <c r="G145" s="247">
        <f t="shared" si="79"/>
        <v>0</v>
      </c>
      <c r="H145" s="247">
        <f t="shared" si="79"/>
        <v>0</v>
      </c>
      <c r="I145" s="247">
        <f t="shared" si="79"/>
        <v>0</v>
      </c>
      <c r="J145" s="247">
        <f t="shared" si="79"/>
        <v>0</v>
      </c>
      <c r="K145" s="247">
        <f t="shared" si="79"/>
        <v>0</v>
      </c>
      <c r="L145" s="247">
        <f t="shared" si="79"/>
        <v>0</v>
      </c>
      <c r="M145" s="247">
        <f t="shared" si="79"/>
        <v>0</v>
      </c>
      <c r="N145" s="247">
        <f t="shared" si="79"/>
        <v>0</v>
      </c>
      <c r="O145" s="247">
        <f t="shared" si="79"/>
        <v>0</v>
      </c>
      <c r="P145" s="247">
        <f t="shared" si="79"/>
        <v>0</v>
      </c>
      <c r="Q145" s="247">
        <f t="shared" si="79"/>
        <v>0</v>
      </c>
      <c r="R145" s="247">
        <f t="shared" si="79"/>
        <v>0</v>
      </c>
      <c r="S145" s="247">
        <f t="shared" si="79"/>
        <v>0</v>
      </c>
      <c r="T145" s="247">
        <f t="shared" si="79"/>
        <v>0</v>
      </c>
      <c r="U145" s="247">
        <f t="shared" si="79"/>
        <v>0</v>
      </c>
      <c r="V145" s="247">
        <f t="shared" si="79"/>
        <v>0</v>
      </c>
      <c r="W145" s="247">
        <f t="shared" si="79"/>
        <v>0</v>
      </c>
      <c r="X145" s="247">
        <f t="shared" si="79"/>
        <v>0</v>
      </c>
      <c r="Y145" s="247">
        <f t="shared" si="79"/>
        <v>0</v>
      </c>
      <c r="Z145" s="247">
        <f t="shared" si="79"/>
        <v>0</v>
      </c>
      <c r="AA145" s="247">
        <f t="shared" si="79"/>
        <v>0</v>
      </c>
      <c r="AB145" s="247">
        <f t="shared" si="79"/>
        <v>0</v>
      </c>
      <c r="AC145" s="247">
        <f t="shared" si="79"/>
        <v>0</v>
      </c>
      <c r="AD145" s="247">
        <f t="shared" si="79"/>
        <v>0</v>
      </c>
      <c r="AE145" s="247">
        <f t="shared" si="79"/>
        <v>0</v>
      </c>
      <c r="AF145" s="247">
        <f t="shared" si="79"/>
        <v>0</v>
      </c>
      <c r="AG145" s="228">
        <f t="shared" ref="AG145:AG153" si="81">SUM(B145:AF145)</f>
        <v>-2</v>
      </c>
      <c r="AH145" s="229"/>
    </row>
    <row r="146">
      <c r="A146" s="250" t="s">
        <v>802</v>
      </c>
      <c r="B146" s="247">
        <f t="shared" ref="B146:AF146" si="80">B27-(B300+B312+B371+B446+B462)</f>
        <v>0</v>
      </c>
      <c r="C146" s="247">
        <f t="shared" si="80"/>
        <v>0</v>
      </c>
      <c r="D146" s="247">
        <f t="shared" si="80"/>
        <v>0</v>
      </c>
      <c r="E146" s="247">
        <f t="shared" si="80"/>
        <v>0</v>
      </c>
      <c r="F146" s="247">
        <f t="shared" si="80"/>
        <v>0</v>
      </c>
      <c r="G146" s="247">
        <f t="shared" si="80"/>
        <v>0</v>
      </c>
      <c r="H146" s="247">
        <f t="shared" si="80"/>
        <v>0</v>
      </c>
      <c r="I146" s="247">
        <f t="shared" si="80"/>
        <v>0</v>
      </c>
      <c r="J146" s="247">
        <f t="shared" si="80"/>
        <v>0</v>
      </c>
      <c r="K146" s="247">
        <f t="shared" si="80"/>
        <v>0</v>
      </c>
      <c r="L146" s="247">
        <f t="shared" si="80"/>
        <v>0</v>
      </c>
      <c r="M146" s="247">
        <f t="shared" si="80"/>
        <v>0</v>
      </c>
      <c r="N146" s="247">
        <f t="shared" si="80"/>
        <v>0</v>
      </c>
      <c r="O146" s="247">
        <f t="shared" si="80"/>
        <v>0</v>
      </c>
      <c r="P146" s="247">
        <f t="shared" si="80"/>
        <v>0</v>
      </c>
      <c r="Q146" s="247">
        <f t="shared" si="80"/>
        <v>0</v>
      </c>
      <c r="R146" s="247">
        <f t="shared" si="80"/>
        <v>0</v>
      </c>
      <c r="S146" s="247">
        <f t="shared" si="80"/>
        <v>0</v>
      </c>
      <c r="T146" s="247">
        <f t="shared" si="80"/>
        <v>0</v>
      </c>
      <c r="U146" s="247">
        <f t="shared" si="80"/>
        <v>0</v>
      </c>
      <c r="V146" s="247">
        <f t="shared" si="80"/>
        <v>0</v>
      </c>
      <c r="W146" s="247">
        <f t="shared" si="80"/>
        <v>0</v>
      </c>
      <c r="X146" s="247">
        <f t="shared" si="80"/>
        <v>0</v>
      </c>
      <c r="Y146" s="247">
        <f t="shared" si="80"/>
        <v>0</v>
      </c>
      <c r="Z146" s="247">
        <f t="shared" si="80"/>
        <v>0</v>
      </c>
      <c r="AA146" s="247">
        <f t="shared" si="80"/>
        <v>0</v>
      </c>
      <c r="AB146" s="247">
        <f t="shared" si="80"/>
        <v>0</v>
      </c>
      <c r="AC146" s="247">
        <f t="shared" si="80"/>
        <v>0</v>
      </c>
      <c r="AD146" s="247">
        <f t="shared" si="80"/>
        <v>0</v>
      </c>
      <c r="AE146" s="247">
        <f t="shared" si="80"/>
        <v>0</v>
      </c>
      <c r="AF146" s="247">
        <f t="shared" si="80"/>
        <v>0</v>
      </c>
      <c r="AG146" s="228">
        <f t="shared" si="81"/>
        <v>0</v>
      </c>
      <c r="AH146" s="229"/>
    </row>
    <row r="147">
      <c r="A147" s="250" t="s">
        <v>803</v>
      </c>
      <c r="B147" s="247">
        <f t="shared" ref="B147:AF147" si="82">B28-(B301+B313+B372+B447+B463)</f>
        <v>0</v>
      </c>
      <c r="C147" s="247">
        <f t="shared" si="82"/>
        <v>0</v>
      </c>
      <c r="D147" s="247">
        <f t="shared" si="82"/>
        <v>0</v>
      </c>
      <c r="E147" s="247">
        <f t="shared" si="82"/>
        <v>0</v>
      </c>
      <c r="F147" s="247">
        <f t="shared" si="82"/>
        <v>0</v>
      </c>
      <c r="G147" s="247">
        <f t="shared" si="82"/>
        <v>-1</v>
      </c>
      <c r="H147" s="247">
        <f t="shared" si="82"/>
        <v>0</v>
      </c>
      <c r="I147" s="247">
        <f t="shared" si="82"/>
        <v>0</v>
      </c>
      <c r="J147" s="247">
        <f t="shared" si="82"/>
        <v>0</v>
      </c>
      <c r="K147" s="247">
        <f t="shared" si="82"/>
        <v>0</v>
      </c>
      <c r="L147" s="247">
        <f t="shared" si="82"/>
        <v>0</v>
      </c>
      <c r="M147" s="247">
        <f t="shared" si="82"/>
        <v>0</v>
      </c>
      <c r="N147" s="247">
        <f t="shared" si="82"/>
        <v>0</v>
      </c>
      <c r="O147" s="247">
        <f t="shared" si="82"/>
        <v>0</v>
      </c>
      <c r="P147" s="247">
        <f t="shared" si="82"/>
        <v>0</v>
      </c>
      <c r="Q147" s="247">
        <f t="shared" si="82"/>
        <v>0</v>
      </c>
      <c r="R147" s="247">
        <f t="shared" si="82"/>
        <v>0</v>
      </c>
      <c r="S147" s="247">
        <f t="shared" si="82"/>
        <v>0</v>
      </c>
      <c r="T147" s="247">
        <f t="shared" si="82"/>
        <v>0</v>
      </c>
      <c r="U147" s="247">
        <f t="shared" si="82"/>
        <v>0</v>
      </c>
      <c r="V147" s="247">
        <f t="shared" si="82"/>
        <v>0</v>
      </c>
      <c r="W147" s="247">
        <f t="shared" si="82"/>
        <v>0</v>
      </c>
      <c r="X147" s="247">
        <f t="shared" si="82"/>
        <v>0</v>
      </c>
      <c r="Y147" s="247">
        <f t="shared" si="82"/>
        <v>0</v>
      </c>
      <c r="Z147" s="247">
        <f t="shared" si="82"/>
        <v>0</v>
      </c>
      <c r="AA147" s="247">
        <f t="shared" si="82"/>
        <v>0</v>
      </c>
      <c r="AB147" s="247">
        <f t="shared" si="82"/>
        <v>0</v>
      </c>
      <c r="AC147" s="247">
        <f t="shared" si="82"/>
        <v>0</v>
      </c>
      <c r="AD147" s="247">
        <f t="shared" si="82"/>
        <v>0</v>
      </c>
      <c r="AE147" s="247">
        <f t="shared" si="82"/>
        <v>0</v>
      </c>
      <c r="AF147" s="247">
        <f t="shared" si="82"/>
        <v>0</v>
      </c>
      <c r="AG147" s="228">
        <f t="shared" si="81"/>
        <v>-1</v>
      </c>
      <c r="AH147" s="229"/>
    </row>
    <row r="148">
      <c r="A148" s="250" t="s">
        <v>804</v>
      </c>
      <c r="B148" s="247">
        <f t="shared" ref="B148:AF148" si="83">B29-(B302+B314+B373+B448+B464)</f>
        <v>0</v>
      </c>
      <c r="C148" s="247">
        <f t="shared" si="83"/>
        <v>0</v>
      </c>
      <c r="D148" s="247">
        <f t="shared" si="83"/>
        <v>0</v>
      </c>
      <c r="E148" s="247">
        <f t="shared" si="83"/>
        <v>0</v>
      </c>
      <c r="F148" s="247">
        <f t="shared" si="83"/>
        <v>0</v>
      </c>
      <c r="G148" s="247">
        <f t="shared" si="83"/>
        <v>0</v>
      </c>
      <c r="H148" s="247">
        <f t="shared" si="83"/>
        <v>0</v>
      </c>
      <c r="I148" s="247">
        <f t="shared" si="83"/>
        <v>0</v>
      </c>
      <c r="J148" s="247">
        <f t="shared" si="83"/>
        <v>0</v>
      </c>
      <c r="K148" s="247">
        <f t="shared" si="83"/>
        <v>0</v>
      </c>
      <c r="L148" s="247">
        <f t="shared" si="83"/>
        <v>0</v>
      </c>
      <c r="M148" s="247">
        <f t="shared" si="83"/>
        <v>0</v>
      </c>
      <c r="N148" s="247">
        <f t="shared" si="83"/>
        <v>0</v>
      </c>
      <c r="O148" s="247">
        <f t="shared" si="83"/>
        <v>0</v>
      </c>
      <c r="P148" s="247">
        <f t="shared" si="83"/>
        <v>0</v>
      </c>
      <c r="Q148" s="247">
        <f t="shared" si="83"/>
        <v>0</v>
      </c>
      <c r="R148" s="247">
        <f t="shared" si="83"/>
        <v>0</v>
      </c>
      <c r="S148" s="247">
        <f t="shared" si="83"/>
        <v>0</v>
      </c>
      <c r="T148" s="247">
        <f t="shared" si="83"/>
        <v>0</v>
      </c>
      <c r="U148" s="247">
        <f t="shared" si="83"/>
        <v>0</v>
      </c>
      <c r="V148" s="247">
        <f t="shared" si="83"/>
        <v>0</v>
      </c>
      <c r="W148" s="247">
        <f t="shared" si="83"/>
        <v>0</v>
      </c>
      <c r="X148" s="247">
        <f t="shared" si="83"/>
        <v>0</v>
      </c>
      <c r="Y148" s="247">
        <f t="shared" si="83"/>
        <v>0</v>
      </c>
      <c r="Z148" s="247">
        <f t="shared" si="83"/>
        <v>0</v>
      </c>
      <c r="AA148" s="247">
        <f t="shared" si="83"/>
        <v>0</v>
      </c>
      <c r="AB148" s="247">
        <f t="shared" si="83"/>
        <v>0</v>
      </c>
      <c r="AC148" s="247">
        <f t="shared" si="83"/>
        <v>0</v>
      </c>
      <c r="AD148" s="247">
        <f t="shared" si="83"/>
        <v>0</v>
      </c>
      <c r="AE148" s="247">
        <f t="shared" si="83"/>
        <v>0</v>
      </c>
      <c r="AF148" s="247">
        <f t="shared" si="83"/>
        <v>0</v>
      </c>
      <c r="AG148" s="228">
        <f t="shared" si="81"/>
        <v>0</v>
      </c>
      <c r="AH148" s="229"/>
    </row>
    <row r="149">
      <c r="A149" s="230" t="s">
        <v>805</v>
      </c>
      <c r="B149" s="247">
        <f t="shared" ref="B149:AF149" si="84">B30-(B305+B376+B451)</f>
        <v>8</v>
      </c>
      <c r="C149" s="247">
        <f t="shared" si="84"/>
        <v>4</v>
      </c>
      <c r="D149" s="247">
        <f t="shared" si="84"/>
        <v>4</v>
      </c>
      <c r="E149" s="247">
        <f t="shared" si="84"/>
        <v>3</v>
      </c>
      <c r="F149" s="247">
        <f t="shared" si="84"/>
        <v>6</v>
      </c>
      <c r="G149" s="247">
        <f t="shared" si="84"/>
        <v>3</v>
      </c>
      <c r="H149" s="247">
        <f t="shared" si="84"/>
        <v>7</v>
      </c>
      <c r="I149" s="247">
        <f t="shared" si="84"/>
        <v>4</v>
      </c>
      <c r="J149" s="247">
        <f t="shared" si="84"/>
        <v>2</v>
      </c>
      <c r="K149" s="247">
        <f t="shared" si="84"/>
        <v>3</v>
      </c>
      <c r="L149" s="247">
        <f t="shared" si="84"/>
        <v>3</v>
      </c>
      <c r="M149" s="247">
        <f t="shared" si="84"/>
        <v>8</v>
      </c>
      <c r="N149" s="247">
        <f t="shared" si="84"/>
        <v>4</v>
      </c>
      <c r="O149" s="247">
        <f t="shared" si="84"/>
        <v>4</v>
      </c>
      <c r="P149" s="247">
        <f t="shared" si="84"/>
        <v>3</v>
      </c>
      <c r="Q149" s="247">
        <f t="shared" si="84"/>
        <v>5</v>
      </c>
      <c r="R149" s="247">
        <f t="shared" si="84"/>
        <v>8</v>
      </c>
      <c r="S149" s="247">
        <f t="shared" si="84"/>
        <v>7</v>
      </c>
      <c r="T149" s="247">
        <f t="shared" si="84"/>
        <v>10</v>
      </c>
      <c r="U149" s="247">
        <f t="shared" si="84"/>
        <v>8</v>
      </c>
      <c r="V149" s="247">
        <f t="shared" si="84"/>
        <v>13</v>
      </c>
      <c r="W149" s="247">
        <f t="shared" si="84"/>
        <v>5</v>
      </c>
      <c r="X149" s="247">
        <f t="shared" si="84"/>
        <v>8</v>
      </c>
      <c r="Y149" s="247">
        <f t="shared" si="84"/>
        <v>5</v>
      </c>
      <c r="Z149" s="247">
        <f t="shared" si="84"/>
        <v>6</v>
      </c>
      <c r="AA149" s="247">
        <f t="shared" si="84"/>
        <v>4</v>
      </c>
      <c r="AB149" s="247">
        <f t="shared" si="84"/>
        <v>10</v>
      </c>
      <c r="AC149" s="247">
        <f t="shared" si="84"/>
        <v>16</v>
      </c>
      <c r="AD149" s="247">
        <f t="shared" si="84"/>
        <v>13</v>
      </c>
      <c r="AE149" s="247">
        <f t="shared" si="84"/>
        <v>4</v>
      </c>
      <c r="AF149" s="247">
        <f t="shared" si="84"/>
        <v>8</v>
      </c>
      <c r="AG149" s="228">
        <f t="shared" si="81"/>
        <v>196</v>
      </c>
      <c r="AH149" s="229"/>
    </row>
    <row r="150">
      <c r="A150" s="230" t="s">
        <v>806</v>
      </c>
      <c r="B150" s="247">
        <f t="shared" ref="B150:AF150" si="85">B31-(B306+B377+B452)</f>
        <v>0</v>
      </c>
      <c r="C150" s="247">
        <f t="shared" si="85"/>
        <v>0</v>
      </c>
      <c r="D150" s="247">
        <f t="shared" si="85"/>
        <v>0</v>
      </c>
      <c r="E150" s="247">
        <f t="shared" si="85"/>
        <v>0</v>
      </c>
      <c r="F150" s="247">
        <f t="shared" si="85"/>
        <v>0</v>
      </c>
      <c r="G150" s="247">
        <f t="shared" si="85"/>
        <v>0</v>
      </c>
      <c r="H150" s="247">
        <f t="shared" si="85"/>
        <v>0</v>
      </c>
      <c r="I150" s="247">
        <f t="shared" si="85"/>
        <v>0</v>
      </c>
      <c r="J150" s="247">
        <f t="shared" si="85"/>
        <v>0</v>
      </c>
      <c r="K150" s="247">
        <f t="shared" si="85"/>
        <v>0</v>
      </c>
      <c r="L150" s="247">
        <f t="shared" si="85"/>
        <v>0</v>
      </c>
      <c r="M150" s="247">
        <f t="shared" si="85"/>
        <v>0</v>
      </c>
      <c r="N150" s="247">
        <f t="shared" si="85"/>
        <v>0</v>
      </c>
      <c r="O150" s="247">
        <f t="shared" si="85"/>
        <v>0</v>
      </c>
      <c r="P150" s="247">
        <f t="shared" si="85"/>
        <v>0</v>
      </c>
      <c r="Q150" s="247">
        <f t="shared" si="85"/>
        <v>0</v>
      </c>
      <c r="R150" s="247">
        <f t="shared" si="85"/>
        <v>0</v>
      </c>
      <c r="S150" s="247">
        <f t="shared" si="85"/>
        <v>0</v>
      </c>
      <c r="T150" s="247">
        <f t="shared" si="85"/>
        <v>0</v>
      </c>
      <c r="U150" s="247">
        <f t="shared" si="85"/>
        <v>0</v>
      </c>
      <c r="V150" s="247">
        <f t="shared" si="85"/>
        <v>0</v>
      </c>
      <c r="W150" s="247">
        <f t="shared" si="85"/>
        <v>0</v>
      </c>
      <c r="X150" s="247">
        <f t="shared" si="85"/>
        <v>0</v>
      </c>
      <c r="Y150" s="247">
        <f t="shared" si="85"/>
        <v>0</v>
      </c>
      <c r="Z150" s="247">
        <f t="shared" si="85"/>
        <v>0</v>
      </c>
      <c r="AA150" s="247">
        <f t="shared" si="85"/>
        <v>0</v>
      </c>
      <c r="AB150" s="247">
        <f t="shared" si="85"/>
        <v>0</v>
      </c>
      <c r="AC150" s="247">
        <f t="shared" si="85"/>
        <v>0</v>
      </c>
      <c r="AD150" s="247">
        <f t="shared" si="85"/>
        <v>0</v>
      </c>
      <c r="AE150" s="247">
        <f t="shared" si="85"/>
        <v>0</v>
      </c>
      <c r="AF150" s="247">
        <f t="shared" si="85"/>
        <v>0</v>
      </c>
      <c r="AG150" s="228">
        <f t="shared" si="81"/>
        <v>0</v>
      </c>
      <c r="AH150" s="229"/>
    </row>
    <row r="151">
      <c r="A151" s="230" t="s">
        <v>807</v>
      </c>
      <c r="B151" s="247">
        <f t="shared" ref="B151:AF151" si="86">B32-(B307+B378+B453)</f>
        <v>14</v>
      </c>
      <c r="C151" s="247">
        <f t="shared" si="86"/>
        <v>8</v>
      </c>
      <c r="D151" s="247">
        <f t="shared" si="86"/>
        <v>18</v>
      </c>
      <c r="E151" s="247">
        <f t="shared" si="86"/>
        <v>10</v>
      </c>
      <c r="F151" s="247">
        <f t="shared" si="86"/>
        <v>15</v>
      </c>
      <c r="G151" s="247">
        <f t="shared" si="86"/>
        <v>10</v>
      </c>
      <c r="H151" s="247">
        <f t="shared" si="86"/>
        <v>4</v>
      </c>
      <c r="I151" s="247">
        <f t="shared" si="86"/>
        <v>5</v>
      </c>
      <c r="J151" s="247">
        <f t="shared" si="86"/>
        <v>14</v>
      </c>
      <c r="K151" s="247">
        <f t="shared" si="86"/>
        <v>15</v>
      </c>
      <c r="L151" s="247">
        <f t="shared" si="86"/>
        <v>10</v>
      </c>
      <c r="M151" s="247">
        <f t="shared" si="86"/>
        <v>18</v>
      </c>
      <c r="N151" s="247">
        <f t="shared" si="86"/>
        <v>14</v>
      </c>
      <c r="O151" s="247">
        <f t="shared" si="86"/>
        <v>16</v>
      </c>
      <c r="P151" s="247">
        <f t="shared" si="86"/>
        <v>14</v>
      </c>
      <c r="Q151" s="247">
        <f t="shared" si="86"/>
        <v>13</v>
      </c>
      <c r="R151" s="247">
        <f t="shared" si="86"/>
        <v>18</v>
      </c>
      <c r="S151" s="247">
        <f t="shared" si="86"/>
        <v>16</v>
      </c>
      <c r="T151" s="247">
        <f t="shared" si="86"/>
        <v>23</v>
      </c>
      <c r="U151" s="247">
        <f t="shared" si="86"/>
        <v>21</v>
      </c>
      <c r="V151" s="247">
        <f t="shared" si="86"/>
        <v>16</v>
      </c>
      <c r="W151" s="247">
        <f t="shared" si="86"/>
        <v>40</v>
      </c>
      <c r="X151" s="247">
        <f t="shared" si="86"/>
        <v>18</v>
      </c>
      <c r="Y151" s="247">
        <f t="shared" si="86"/>
        <v>22</v>
      </c>
      <c r="Z151" s="247">
        <f t="shared" si="86"/>
        <v>32</v>
      </c>
      <c r="AA151" s="247">
        <f t="shared" si="86"/>
        <v>30</v>
      </c>
      <c r="AB151" s="247">
        <f t="shared" si="86"/>
        <v>27</v>
      </c>
      <c r="AC151" s="247">
        <f t="shared" si="86"/>
        <v>23</v>
      </c>
      <c r="AD151" s="247">
        <f t="shared" si="86"/>
        <v>21</v>
      </c>
      <c r="AE151" s="247">
        <f t="shared" si="86"/>
        <v>20</v>
      </c>
      <c r="AF151" s="247">
        <f t="shared" si="86"/>
        <v>23</v>
      </c>
      <c r="AG151" s="228">
        <f t="shared" si="81"/>
        <v>548</v>
      </c>
      <c r="AH151" s="229"/>
    </row>
    <row r="152">
      <c r="A152" s="230" t="s">
        <v>808</v>
      </c>
      <c r="B152" s="247">
        <f t="shared" ref="B152:AF152" si="87">B33-(B308+B379+B454)</f>
        <v>0</v>
      </c>
      <c r="C152" s="247">
        <f t="shared" si="87"/>
        <v>0</v>
      </c>
      <c r="D152" s="247">
        <f t="shared" si="87"/>
        <v>0</v>
      </c>
      <c r="E152" s="247">
        <f t="shared" si="87"/>
        <v>0</v>
      </c>
      <c r="F152" s="247">
        <f t="shared" si="87"/>
        <v>0</v>
      </c>
      <c r="G152" s="247">
        <f t="shared" si="87"/>
        <v>0</v>
      </c>
      <c r="H152" s="247">
        <f t="shared" si="87"/>
        <v>0</v>
      </c>
      <c r="I152" s="247">
        <f t="shared" si="87"/>
        <v>0</v>
      </c>
      <c r="J152" s="247">
        <f t="shared" si="87"/>
        <v>0</v>
      </c>
      <c r="K152" s="247">
        <f t="shared" si="87"/>
        <v>0</v>
      </c>
      <c r="L152" s="247">
        <f t="shared" si="87"/>
        <v>0</v>
      </c>
      <c r="M152" s="247">
        <f t="shared" si="87"/>
        <v>0</v>
      </c>
      <c r="N152" s="247">
        <f t="shared" si="87"/>
        <v>0</v>
      </c>
      <c r="O152" s="247">
        <f t="shared" si="87"/>
        <v>0</v>
      </c>
      <c r="P152" s="247">
        <f t="shared" si="87"/>
        <v>0</v>
      </c>
      <c r="Q152" s="247">
        <f t="shared" si="87"/>
        <v>0</v>
      </c>
      <c r="R152" s="247">
        <f t="shared" si="87"/>
        <v>0</v>
      </c>
      <c r="S152" s="247">
        <f t="shared" si="87"/>
        <v>0</v>
      </c>
      <c r="T152" s="247">
        <f t="shared" si="87"/>
        <v>0</v>
      </c>
      <c r="U152" s="247">
        <f t="shared" si="87"/>
        <v>0</v>
      </c>
      <c r="V152" s="247">
        <f t="shared" si="87"/>
        <v>0</v>
      </c>
      <c r="W152" s="247">
        <f t="shared" si="87"/>
        <v>0</v>
      </c>
      <c r="X152" s="247">
        <f t="shared" si="87"/>
        <v>0</v>
      </c>
      <c r="Y152" s="247">
        <f t="shared" si="87"/>
        <v>0</v>
      </c>
      <c r="Z152" s="247">
        <f t="shared" si="87"/>
        <v>0</v>
      </c>
      <c r="AA152" s="247">
        <f t="shared" si="87"/>
        <v>0</v>
      </c>
      <c r="AB152" s="247">
        <f t="shared" si="87"/>
        <v>0</v>
      </c>
      <c r="AC152" s="247">
        <f t="shared" si="87"/>
        <v>0</v>
      </c>
      <c r="AD152" s="247">
        <f t="shared" si="87"/>
        <v>0</v>
      </c>
      <c r="AE152" s="247">
        <f t="shared" si="87"/>
        <v>0</v>
      </c>
      <c r="AF152" s="247">
        <f t="shared" si="87"/>
        <v>0</v>
      </c>
      <c r="AG152" s="228">
        <f t="shared" si="81"/>
        <v>0</v>
      </c>
      <c r="AH152" s="229"/>
    </row>
    <row r="153">
      <c r="A153" s="232" t="s">
        <v>283</v>
      </c>
      <c r="B153" s="233">
        <f t="shared" ref="B153:AF153" si="88">SUM(B145:B152)</f>
        <v>20</v>
      </c>
      <c r="C153" s="233">
        <f t="shared" si="88"/>
        <v>12</v>
      </c>
      <c r="D153" s="233">
        <f t="shared" si="88"/>
        <v>22</v>
      </c>
      <c r="E153" s="233">
        <f t="shared" si="88"/>
        <v>13</v>
      </c>
      <c r="F153" s="233">
        <f t="shared" si="88"/>
        <v>21</v>
      </c>
      <c r="G153" s="233">
        <f t="shared" si="88"/>
        <v>12</v>
      </c>
      <c r="H153" s="233">
        <f t="shared" si="88"/>
        <v>11</v>
      </c>
      <c r="I153" s="233">
        <f t="shared" si="88"/>
        <v>9</v>
      </c>
      <c r="J153" s="233">
        <f t="shared" si="88"/>
        <v>16</v>
      </c>
      <c r="K153" s="233">
        <f t="shared" si="88"/>
        <v>18</v>
      </c>
      <c r="L153" s="233">
        <f t="shared" si="88"/>
        <v>13</v>
      </c>
      <c r="M153" s="233">
        <f t="shared" si="88"/>
        <v>26</v>
      </c>
      <c r="N153" s="233">
        <f t="shared" si="88"/>
        <v>18</v>
      </c>
      <c r="O153" s="233">
        <f t="shared" si="88"/>
        <v>20</v>
      </c>
      <c r="P153" s="233">
        <f t="shared" si="88"/>
        <v>17</v>
      </c>
      <c r="Q153" s="233">
        <f t="shared" si="88"/>
        <v>18</v>
      </c>
      <c r="R153" s="233">
        <f t="shared" si="88"/>
        <v>26</v>
      </c>
      <c r="S153" s="233">
        <f t="shared" si="88"/>
        <v>23</v>
      </c>
      <c r="T153" s="233">
        <f t="shared" si="88"/>
        <v>33</v>
      </c>
      <c r="U153" s="233">
        <f t="shared" si="88"/>
        <v>29</v>
      </c>
      <c r="V153" s="233">
        <f t="shared" si="88"/>
        <v>29</v>
      </c>
      <c r="W153" s="233">
        <f t="shared" si="88"/>
        <v>45</v>
      </c>
      <c r="X153" s="233">
        <f t="shared" si="88"/>
        <v>26</v>
      </c>
      <c r="Y153" s="233">
        <f t="shared" si="88"/>
        <v>27</v>
      </c>
      <c r="Z153" s="233">
        <f t="shared" si="88"/>
        <v>38</v>
      </c>
      <c r="AA153" s="233">
        <f t="shared" si="88"/>
        <v>34</v>
      </c>
      <c r="AB153" s="233">
        <f t="shared" si="88"/>
        <v>37</v>
      </c>
      <c r="AC153" s="233">
        <f t="shared" si="88"/>
        <v>39</v>
      </c>
      <c r="AD153" s="233">
        <f t="shared" si="88"/>
        <v>34</v>
      </c>
      <c r="AE153" s="233">
        <f t="shared" si="88"/>
        <v>24</v>
      </c>
      <c r="AF153" s="233">
        <f t="shared" si="88"/>
        <v>31</v>
      </c>
      <c r="AG153" s="228">
        <f t="shared" si="81"/>
        <v>741</v>
      </c>
      <c r="AH153" s="229"/>
    </row>
    <row r="154">
      <c r="A154" s="234"/>
      <c r="B154" s="183"/>
      <c r="C154" s="183"/>
      <c r="D154" s="183"/>
      <c r="E154" s="183"/>
      <c r="F154" s="183"/>
      <c r="G154" s="183"/>
      <c r="H154" s="183"/>
      <c r="I154" s="183"/>
      <c r="J154" s="183"/>
      <c r="K154" s="183"/>
      <c r="L154" s="183"/>
      <c r="M154" s="183"/>
      <c r="N154" s="183"/>
      <c r="O154" s="183"/>
      <c r="P154" s="183"/>
      <c r="Q154" s="183"/>
      <c r="R154" s="183"/>
      <c r="S154" s="183"/>
      <c r="T154" s="183"/>
      <c r="U154" s="183"/>
      <c r="V154" s="183"/>
      <c r="W154" s="183"/>
      <c r="X154" s="183"/>
      <c r="Y154" s="183"/>
      <c r="Z154" s="183"/>
      <c r="AA154" s="183"/>
      <c r="AB154" s="183"/>
      <c r="AC154" s="183"/>
      <c r="AD154" s="183"/>
      <c r="AE154" s="183"/>
      <c r="AF154" s="183"/>
      <c r="AG154" s="228"/>
      <c r="AH154" s="229"/>
    </row>
    <row r="155">
      <c r="A155" s="239" t="s">
        <v>809</v>
      </c>
      <c r="B155" s="247">
        <f t="shared" ref="B155:AF155" si="89">B36-(B303+B374+B449)</f>
        <v>2</v>
      </c>
      <c r="C155" s="247">
        <f t="shared" si="89"/>
        <v>6</v>
      </c>
      <c r="D155" s="247">
        <f t="shared" si="89"/>
        <v>3</v>
      </c>
      <c r="E155" s="247">
        <f t="shared" si="89"/>
        <v>4</v>
      </c>
      <c r="F155" s="247">
        <f t="shared" si="89"/>
        <v>1</v>
      </c>
      <c r="G155" s="247">
        <f t="shared" si="89"/>
        <v>0</v>
      </c>
      <c r="H155" s="247">
        <f t="shared" si="89"/>
        <v>1</v>
      </c>
      <c r="I155" s="247">
        <f t="shared" si="89"/>
        <v>0</v>
      </c>
      <c r="J155" s="247">
        <f t="shared" si="89"/>
        <v>1</v>
      </c>
      <c r="K155" s="247">
        <f t="shared" si="89"/>
        <v>1</v>
      </c>
      <c r="L155" s="247">
        <f t="shared" si="89"/>
        <v>1</v>
      </c>
      <c r="M155" s="247">
        <f t="shared" si="89"/>
        <v>2</v>
      </c>
      <c r="N155" s="247">
        <f t="shared" si="89"/>
        <v>1</v>
      </c>
      <c r="O155" s="247">
        <f t="shared" si="89"/>
        <v>0</v>
      </c>
      <c r="P155" s="247">
        <f t="shared" si="89"/>
        <v>1</v>
      </c>
      <c r="Q155" s="247">
        <f t="shared" si="89"/>
        <v>1</v>
      </c>
      <c r="R155" s="247">
        <f t="shared" si="89"/>
        <v>0</v>
      </c>
      <c r="S155" s="247">
        <f t="shared" si="89"/>
        <v>2</v>
      </c>
      <c r="T155" s="247">
        <f t="shared" si="89"/>
        <v>1</v>
      </c>
      <c r="U155" s="247">
        <f t="shared" si="89"/>
        <v>2</v>
      </c>
      <c r="V155" s="247">
        <f t="shared" si="89"/>
        <v>0</v>
      </c>
      <c r="W155" s="247">
        <f t="shared" si="89"/>
        <v>1</v>
      </c>
      <c r="X155" s="247">
        <f t="shared" si="89"/>
        <v>3</v>
      </c>
      <c r="Y155" s="247">
        <f t="shared" si="89"/>
        <v>4</v>
      </c>
      <c r="Z155" s="247">
        <f t="shared" si="89"/>
        <v>3</v>
      </c>
      <c r="AA155" s="247">
        <f t="shared" si="89"/>
        <v>3</v>
      </c>
      <c r="AB155" s="247">
        <f t="shared" si="89"/>
        <v>2</v>
      </c>
      <c r="AC155" s="247">
        <f t="shared" si="89"/>
        <v>0</v>
      </c>
      <c r="AD155" s="247">
        <f t="shared" si="89"/>
        <v>0</v>
      </c>
      <c r="AE155" s="247">
        <f t="shared" si="89"/>
        <v>1</v>
      </c>
      <c r="AF155" s="247">
        <f t="shared" si="89"/>
        <v>3</v>
      </c>
      <c r="AG155" s="228">
        <f t="shared" ref="AG155:AG157" si="91">SUM(B155:AF155)</f>
        <v>50</v>
      </c>
      <c r="AH155" s="229"/>
    </row>
    <row r="156">
      <c r="A156" s="239" t="s">
        <v>810</v>
      </c>
      <c r="B156" s="247">
        <f t="shared" ref="B156:AF156" si="90">B37-(B304+B375+B450)</f>
        <v>0</v>
      </c>
      <c r="C156" s="247">
        <f t="shared" si="90"/>
        <v>2</v>
      </c>
      <c r="D156" s="247">
        <f t="shared" si="90"/>
        <v>2</v>
      </c>
      <c r="E156" s="247">
        <f t="shared" si="90"/>
        <v>0</v>
      </c>
      <c r="F156" s="247">
        <f t="shared" si="90"/>
        <v>1</v>
      </c>
      <c r="G156" s="247">
        <f t="shared" si="90"/>
        <v>0</v>
      </c>
      <c r="H156" s="247">
        <f t="shared" si="90"/>
        <v>-1</v>
      </c>
      <c r="I156" s="247">
        <f t="shared" si="90"/>
        <v>3</v>
      </c>
      <c r="J156" s="247">
        <f t="shared" si="90"/>
        <v>6</v>
      </c>
      <c r="K156" s="247">
        <f t="shared" si="90"/>
        <v>5</v>
      </c>
      <c r="L156" s="247">
        <f t="shared" si="90"/>
        <v>4</v>
      </c>
      <c r="M156" s="247">
        <f t="shared" si="90"/>
        <v>3</v>
      </c>
      <c r="N156" s="247">
        <f t="shared" si="90"/>
        <v>6</v>
      </c>
      <c r="O156" s="247">
        <f t="shared" si="90"/>
        <v>3</v>
      </c>
      <c r="P156" s="247">
        <f t="shared" si="90"/>
        <v>1</v>
      </c>
      <c r="Q156" s="247">
        <f t="shared" si="90"/>
        <v>5</v>
      </c>
      <c r="R156" s="247">
        <f t="shared" si="90"/>
        <v>6</v>
      </c>
      <c r="S156" s="247">
        <f t="shared" si="90"/>
        <v>4</v>
      </c>
      <c r="T156" s="247">
        <f t="shared" si="90"/>
        <v>3</v>
      </c>
      <c r="U156" s="247">
        <f t="shared" si="90"/>
        <v>3</v>
      </c>
      <c r="V156" s="247">
        <f t="shared" si="90"/>
        <v>3</v>
      </c>
      <c r="W156" s="247">
        <f t="shared" si="90"/>
        <v>11</v>
      </c>
      <c r="X156" s="247">
        <f t="shared" si="90"/>
        <v>8</v>
      </c>
      <c r="Y156" s="247">
        <f t="shared" si="90"/>
        <v>5</v>
      </c>
      <c r="Z156" s="247">
        <f t="shared" si="90"/>
        <v>6</v>
      </c>
      <c r="AA156" s="247">
        <f t="shared" si="90"/>
        <v>7</v>
      </c>
      <c r="AB156" s="247">
        <f t="shared" si="90"/>
        <v>0</v>
      </c>
      <c r="AC156" s="247">
        <f t="shared" si="90"/>
        <v>5</v>
      </c>
      <c r="AD156" s="247">
        <f t="shared" si="90"/>
        <v>4</v>
      </c>
      <c r="AE156" s="247">
        <f t="shared" si="90"/>
        <v>1</v>
      </c>
      <c r="AF156" s="247">
        <f t="shared" si="90"/>
        <v>3</v>
      </c>
      <c r="AG156" s="228">
        <f t="shared" si="91"/>
        <v>109</v>
      </c>
      <c r="AH156" s="229"/>
    </row>
    <row r="157">
      <c r="A157" s="232" t="s">
        <v>286</v>
      </c>
      <c r="B157" s="233">
        <f t="shared" ref="B157:AF157" si="92">SUM(B155:B156)</f>
        <v>2</v>
      </c>
      <c r="C157" s="233">
        <f t="shared" si="92"/>
        <v>8</v>
      </c>
      <c r="D157" s="233">
        <f t="shared" si="92"/>
        <v>5</v>
      </c>
      <c r="E157" s="233">
        <f t="shared" si="92"/>
        <v>4</v>
      </c>
      <c r="F157" s="233">
        <f t="shared" si="92"/>
        <v>2</v>
      </c>
      <c r="G157" s="233">
        <f t="shared" si="92"/>
        <v>0</v>
      </c>
      <c r="H157" s="233">
        <f t="shared" si="92"/>
        <v>0</v>
      </c>
      <c r="I157" s="233">
        <f t="shared" si="92"/>
        <v>3</v>
      </c>
      <c r="J157" s="233">
        <f t="shared" si="92"/>
        <v>7</v>
      </c>
      <c r="K157" s="233">
        <f t="shared" si="92"/>
        <v>6</v>
      </c>
      <c r="L157" s="233">
        <f t="shared" si="92"/>
        <v>5</v>
      </c>
      <c r="M157" s="233">
        <f t="shared" si="92"/>
        <v>5</v>
      </c>
      <c r="N157" s="233">
        <f t="shared" si="92"/>
        <v>7</v>
      </c>
      <c r="O157" s="233">
        <f t="shared" si="92"/>
        <v>3</v>
      </c>
      <c r="P157" s="233">
        <f t="shared" si="92"/>
        <v>2</v>
      </c>
      <c r="Q157" s="233">
        <f t="shared" si="92"/>
        <v>6</v>
      </c>
      <c r="R157" s="233">
        <f t="shared" si="92"/>
        <v>6</v>
      </c>
      <c r="S157" s="233">
        <f t="shared" si="92"/>
        <v>6</v>
      </c>
      <c r="T157" s="233">
        <f t="shared" si="92"/>
        <v>4</v>
      </c>
      <c r="U157" s="233">
        <f t="shared" si="92"/>
        <v>5</v>
      </c>
      <c r="V157" s="233">
        <f t="shared" si="92"/>
        <v>3</v>
      </c>
      <c r="W157" s="233">
        <f t="shared" si="92"/>
        <v>12</v>
      </c>
      <c r="X157" s="233">
        <f t="shared" si="92"/>
        <v>11</v>
      </c>
      <c r="Y157" s="233">
        <f t="shared" si="92"/>
        <v>9</v>
      </c>
      <c r="Z157" s="233">
        <f t="shared" si="92"/>
        <v>9</v>
      </c>
      <c r="AA157" s="233">
        <f t="shared" si="92"/>
        <v>10</v>
      </c>
      <c r="AB157" s="233">
        <f t="shared" si="92"/>
        <v>2</v>
      </c>
      <c r="AC157" s="233">
        <f t="shared" si="92"/>
        <v>5</v>
      </c>
      <c r="AD157" s="233">
        <f t="shared" si="92"/>
        <v>4</v>
      </c>
      <c r="AE157" s="233">
        <f t="shared" si="92"/>
        <v>2</v>
      </c>
      <c r="AF157" s="233">
        <f t="shared" si="92"/>
        <v>6</v>
      </c>
      <c r="AG157" s="228">
        <f t="shared" si="91"/>
        <v>159</v>
      </c>
      <c r="AH157" s="229"/>
    </row>
    <row r="158">
      <c r="A158" s="160"/>
      <c r="B158" s="168"/>
      <c r="C158" s="168"/>
      <c r="D158" s="168"/>
      <c r="E158" s="168"/>
      <c r="F158" s="168"/>
      <c r="G158" s="168"/>
      <c r="H158" s="168"/>
      <c r="I158" s="168"/>
      <c r="J158" s="168"/>
      <c r="K158" s="168"/>
      <c r="L158" s="168"/>
      <c r="M158" s="168"/>
      <c r="N158" s="168"/>
      <c r="O158" s="168"/>
      <c r="P158" s="168"/>
      <c r="Q158" s="168"/>
      <c r="R158" s="168"/>
      <c r="S158" s="168"/>
      <c r="T158" s="168"/>
      <c r="U158" s="168"/>
      <c r="V158" s="168"/>
      <c r="W158" s="168"/>
      <c r="X158" s="168"/>
      <c r="Y158" s="168"/>
      <c r="Z158" s="168"/>
      <c r="AA158" s="168"/>
      <c r="AB158" s="168"/>
      <c r="AC158" s="168"/>
      <c r="AD158" s="168"/>
      <c r="AE158" s="168"/>
      <c r="AF158" s="168"/>
      <c r="AG158" s="228"/>
      <c r="AH158" s="229"/>
    </row>
    <row r="159">
      <c r="A159" s="239" t="s">
        <v>328</v>
      </c>
      <c r="B159" s="249"/>
      <c r="C159" s="249"/>
      <c r="D159" s="249"/>
      <c r="E159" s="249"/>
      <c r="F159" s="249"/>
      <c r="G159" s="249"/>
      <c r="H159" s="249"/>
      <c r="I159" s="249"/>
      <c r="J159" s="249"/>
      <c r="K159" s="249"/>
      <c r="L159" s="249"/>
      <c r="M159" s="249"/>
      <c r="N159" s="249"/>
      <c r="O159" s="249"/>
      <c r="P159" s="249"/>
      <c r="Q159" s="249"/>
      <c r="R159" s="249"/>
      <c r="S159" s="249"/>
      <c r="T159" s="249"/>
      <c r="U159" s="249"/>
      <c r="V159" s="249"/>
      <c r="W159" s="249"/>
      <c r="X159" s="249"/>
      <c r="Y159" s="249"/>
      <c r="Z159" s="249"/>
      <c r="AA159" s="249"/>
      <c r="AB159" s="249"/>
      <c r="AC159" s="249"/>
      <c r="AD159" s="249"/>
      <c r="AE159" s="249"/>
      <c r="AF159" s="249"/>
      <c r="AG159" s="228">
        <f t="shared" ref="AG159:AG160" si="94">SUM(B159:AF159)</f>
        <v>0</v>
      </c>
      <c r="AH159" s="240"/>
    </row>
    <row r="160">
      <c r="A160" s="241" t="s">
        <v>329</v>
      </c>
      <c r="B160" s="233">
        <f t="shared" ref="B160:AF160" si="93">SUM(B158:B159)</f>
        <v>0</v>
      </c>
      <c r="C160" s="233">
        <f t="shared" si="93"/>
        <v>0</v>
      </c>
      <c r="D160" s="233">
        <f t="shared" si="93"/>
        <v>0</v>
      </c>
      <c r="E160" s="233">
        <f t="shared" si="93"/>
        <v>0</v>
      </c>
      <c r="F160" s="233">
        <f t="shared" si="93"/>
        <v>0</v>
      </c>
      <c r="G160" s="233">
        <f t="shared" si="93"/>
        <v>0</v>
      </c>
      <c r="H160" s="233">
        <f t="shared" si="93"/>
        <v>0</v>
      </c>
      <c r="I160" s="233">
        <f t="shared" si="93"/>
        <v>0</v>
      </c>
      <c r="J160" s="233">
        <f t="shared" si="93"/>
        <v>0</v>
      </c>
      <c r="K160" s="233">
        <f t="shared" si="93"/>
        <v>0</v>
      </c>
      <c r="L160" s="233">
        <f t="shared" si="93"/>
        <v>0</v>
      </c>
      <c r="M160" s="233">
        <f t="shared" si="93"/>
        <v>0</v>
      </c>
      <c r="N160" s="233">
        <f t="shared" si="93"/>
        <v>0</v>
      </c>
      <c r="O160" s="233">
        <f t="shared" si="93"/>
        <v>0</v>
      </c>
      <c r="P160" s="233">
        <f t="shared" si="93"/>
        <v>0</v>
      </c>
      <c r="Q160" s="233">
        <f t="shared" si="93"/>
        <v>0</v>
      </c>
      <c r="R160" s="233">
        <f t="shared" si="93"/>
        <v>0</v>
      </c>
      <c r="S160" s="233">
        <f t="shared" si="93"/>
        <v>0</v>
      </c>
      <c r="T160" s="233">
        <f t="shared" si="93"/>
        <v>0</v>
      </c>
      <c r="U160" s="233">
        <f t="shared" si="93"/>
        <v>0</v>
      </c>
      <c r="V160" s="233">
        <f t="shared" si="93"/>
        <v>0</v>
      </c>
      <c r="W160" s="233">
        <f t="shared" si="93"/>
        <v>0</v>
      </c>
      <c r="X160" s="233">
        <f t="shared" si="93"/>
        <v>0</v>
      </c>
      <c r="Y160" s="233">
        <f t="shared" si="93"/>
        <v>0</v>
      </c>
      <c r="Z160" s="233">
        <f t="shared" si="93"/>
        <v>0</v>
      </c>
      <c r="AA160" s="233">
        <f t="shared" si="93"/>
        <v>0</v>
      </c>
      <c r="AB160" s="233">
        <f t="shared" si="93"/>
        <v>0</v>
      </c>
      <c r="AC160" s="233">
        <f t="shared" si="93"/>
        <v>0</v>
      </c>
      <c r="AD160" s="233">
        <f t="shared" si="93"/>
        <v>0</v>
      </c>
      <c r="AE160" s="233">
        <f t="shared" si="93"/>
        <v>0</v>
      </c>
      <c r="AF160" s="233">
        <f t="shared" si="93"/>
        <v>0</v>
      </c>
      <c r="AG160" s="228">
        <f t="shared" si="94"/>
        <v>0</v>
      </c>
      <c r="AH160" s="229"/>
    </row>
    <row r="161">
      <c r="A161" s="143"/>
      <c r="B161" s="168"/>
      <c r="C161" s="168"/>
      <c r="D161" s="168"/>
      <c r="E161" s="168"/>
      <c r="F161" s="168"/>
      <c r="G161" s="168"/>
      <c r="H161" s="168"/>
      <c r="I161" s="168"/>
      <c r="J161" s="168"/>
      <c r="K161" s="168"/>
      <c r="L161" s="168"/>
      <c r="M161" s="168"/>
      <c r="N161" s="168"/>
      <c r="O161" s="168"/>
      <c r="P161" s="168"/>
      <c r="Q161" s="168"/>
      <c r="R161" s="168"/>
      <c r="S161" s="168"/>
      <c r="T161" s="168"/>
      <c r="U161" s="168"/>
      <c r="V161" s="168"/>
      <c r="W161" s="168"/>
      <c r="X161" s="168"/>
      <c r="Y161" s="168"/>
      <c r="Z161" s="168"/>
      <c r="AA161" s="168"/>
      <c r="AB161" s="168"/>
      <c r="AC161" s="168"/>
      <c r="AD161" s="168"/>
      <c r="AE161" s="168"/>
      <c r="AF161" s="168"/>
      <c r="AG161" s="228"/>
      <c r="AH161" s="229"/>
    </row>
    <row r="162">
      <c r="A162" s="250" t="s">
        <v>287</v>
      </c>
      <c r="B162" s="247">
        <f t="shared" ref="B162:AF162" si="95">B43-(B327+B343+B398+B480+B495)</f>
        <v>5</v>
      </c>
      <c r="C162" s="247">
        <f t="shared" si="95"/>
        <v>0</v>
      </c>
      <c r="D162" s="247">
        <f t="shared" si="95"/>
        <v>6</v>
      </c>
      <c r="E162" s="247">
        <f t="shared" si="95"/>
        <v>4</v>
      </c>
      <c r="F162" s="247">
        <f t="shared" si="95"/>
        <v>2</v>
      </c>
      <c r="G162" s="247">
        <f t="shared" si="95"/>
        <v>8</v>
      </c>
      <c r="H162" s="247">
        <f t="shared" si="95"/>
        <v>2</v>
      </c>
      <c r="I162" s="247">
        <f t="shared" si="95"/>
        <v>2</v>
      </c>
      <c r="J162" s="247">
        <f t="shared" si="95"/>
        <v>4</v>
      </c>
      <c r="K162" s="247">
        <f t="shared" si="95"/>
        <v>3</v>
      </c>
      <c r="L162" s="247">
        <f t="shared" si="95"/>
        <v>2</v>
      </c>
      <c r="M162" s="247">
        <f t="shared" si="95"/>
        <v>5</v>
      </c>
      <c r="N162" s="247">
        <f t="shared" si="95"/>
        <v>2</v>
      </c>
      <c r="O162" s="247">
        <f t="shared" si="95"/>
        <v>5</v>
      </c>
      <c r="P162" s="247">
        <f t="shared" si="95"/>
        <v>3</v>
      </c>
      <c r="Q162" s="247">
        <f t="shared" si="95"/>
        <v>4</v>
      </c>
      <c r="R162" s="247">
        <f t="shared" si="95"/>
        <v>4</v>
      </c>
      <c r="S162" s="247">
        <f t="shared" si="95"/>
        <v>5</v>
      </c>
      <c r="T162" s="247">
        <f t="shared" si="95"/>
        <v>7</v>
      </c>
      <c r="U162" s="247">
        <f t="shared" si="95"/>
        <v>5</v>
      </c>
      <c r="V162" s="247">
        <f t="shared" si="95"/>
        <v>7</v>
      </c>
      <c r="W162" s="247">
        <f t="shared" si="95"/>
        <v>7</v>
      </c>
      <c r="X162" s="247">
        <f t="shared" si="95"/>
        <v>1</v>
      </c>
      <c r="Y162" s="247">
        <f t="shared" si="95"/>
        <v>0</v>
      </c>
      <c r="Z162" s="247">
        <f t="shared" si="95"/>
        <v>4</v>
      </c>
      <c r="AA162" s="247">
        <f t="shared" si="95"/>
        <v>2</v>
      </c>
      <c r="AB162" s="247">
        <f t="shared" si="95"/>
        <v>1</v>
      </c>
      <c r="AC162" s="247">
        <f t="shared" si="95"/>
        <v>0</v>
      </c>
      <c r="AD162" s="247">
        <f t="shared" si="95"/>
        <v>3</v>
      </c>
      <c r="AE162" s="247">
        <f t="shared" si="95"/>
        <v>1</v>
      </c>
      <c r="AF162" s="247">
        <f t="shared" si="95"/>
        <v>0</v>
      </c>
      <c r="AG162" s="228">
        <f t="shared" ref="AG162:AG171" si="97">SUM(B162:AF162)</f>
        <v>104</v>
      </c>
      <c r="AH162" s="229"/>
    </row>
    <row r="163">
      <c r="A163" s="250" t="s">
        <v>288</v>
      </c>
      <c r="B163" s="247">
        <f t="shared" ref="B163:AF163" si="96">B44-(B328+B344+B399+B481+B496)</f>
        <v>19</v>
      </c>
      <c r="C163" s="247">
        <f t="shared" si="96"/>
        <v>12</v>
      </c>
      <c r="D163" s="247">
        <f t="shared" si="96"/>
        <v>18</v>
      </c>
      <c r="E163" s="247">
        <f t="shared" si="96"/>
        <v>9</v>
      </c>
      <c r="F163" s="247">
        <f t="shared" si="96"/>
        <v>27</v>
      </c>
      <c r="G163" s="247">
        <f t="shared" si="96"/>
        <v>10</v>
      </c>
      <c r="H163" s="247">
        <f t="shared" si="96"/>
        <v>11</v>
      </c>
      <c r="I163" s="247">
        <f t="shared" si="96"/>
        <v>9</v>
      </c>
      <c r="J163" s="247">
        <f t="shared" si="96"/>
        <v>13</v>
      </c>
      <c r="K163" s="247">
        <f t="shared" si="96"/>
        <v>16</v>
      </c>
      <c r="L163" s="247">
        <f t="shared" si="96"/>
        <v>13</v>
      </c>
      <c r="M163" s="247">
        <f t="shared" si="96"/>
        <v>24</v>
      </c>
      <c r="N163" s="247">
        <f t="shared" si="96"/>
        <v>14</v>
      </c>
      <c r="O163" s="247">
        <f t="shared" si="96"/>
        <v>8</v>
      </c>
      <c r="P163" s="247">
        <f t="shared" si="96"/>
        <v>15</v>
      </c>
      <c r="Q163" s="247">
        <f t="shared" si="96"/>
        <v>17</v>
      </c>
      <c r="R163" s="247">
        <f t="shared" si="96"/>
        <v>19</v>
      </c>
      <c r="S163" s="247">
        <f t="shared" si="96"/>
        <v>22</v>
      </c>
      <c r="T163" s="247">
        <f t="shared" si="96"/>
        <v>28</v>
      </c>
      <c r="U163" s="247">
        <f t="shared" si="96"/>
        <v>20</v>
      </c>
      <c r="V163" s="247">
        <f t="shared" si="96"/>
        <v>24</v>
      </c>
      <c r="W163" s="247">
        <f t="shared" si="96"/>
        <v>28</v>
      </c>
      <c r="X163" s="247">
        <f t="shared" si="96"/>
        <v>20</v>
      </c>
      <c r="Y163" s="247">
        <f t="shared" si="96"/>
        <v>20</v>
      </c>
      <c r="Z163" s="247">
        <f t="shared" si="96"/>
        <v>18</v>
      </c>
      <c r="AA163" s="247">
        <f t="shared" si="96"/>
        <v>18</v>
      </c>
      <c r="AB163" s="247">
        <f t="shared" si="96"/>
        <v>17</v>
      </c>
      <c r="AC163" s="247">
        <f t="shared" si="96"/>
        <v>17</v>
      </c>
      <c r="AD163" s="247">
        <f t="shared" si="96"/>
        <v>16</v>
      </c>
      <c r="AE163" s="247">
        <f t="shared" si="96"/>
        <v>10</v>
      </c>
      <c r="AF163" s="247">
        <f t="shared" si="96"/>
        <v>19</v>
      </c>
      <c r="AG163" s="228">
        <f t="shared" si="97"/>
        <v>531</v>
      </c>
      <c r="AH163" s="229"/>
    </row>
    <row r="164">
      <c r="A164" s="250" t="s">
        <v>811</v>
      </c>
      <c r="B164" s="247">
        <f t="shared" ref="B164:AF164" si="98">B45-(B329+B345+B400+B482+B497)</f>
        <v>3</v>
      </c>
      <c r="C164" s="247">
        <f t="shared" si="98"/>
        <v>-1</v>
      </c>
      <c r="D164" s="247">
        <f t="shared" si="98"/>
        <v>2</v>
      </c>
      <c r="E164" s="247">
        <f t="shared" si="98"/>
        <v>1</v>
      </c>
      <c r="F164" s="247">
        <f t="shared" si="98"/>
        <v>0</v>
      </c>
      <c r="G164" s="247">
        <f t="shared" si="98"/>
        <v>1</v>
      </c>
      <c r="H164" s="247">
        <f t="shared" si="98"/>
        <v>1</v>
      </c>
      <c r="I164" s="247">
        <f t="shared" si="98"/>
        <v>-1</v>
      </c>
      <c r="J164" s="247">
        <f t="shared" si="98"/>
        <v>0</v>
      </c>
      <c r="K164" s="247">
        <f t="shared" si="98"/>
        <v>2</v>
      </c>
      <c r="L164" s="247">
        <f t="shared" si="98"/>
        <v>2</v>
      </c>
      <c r="M164" s="247">
        <f t="shared" si="98"/>
        <v>3</v>
      </c>
      <c r="N164" s="247">
        <f t="shared" si="98"/>
        <v>1</v>
      </c>
      <c r="O164" s="247">
        <f t="shared" si="98"/>
        <v>0</v>
      </c>
      <c r="P164" s="247">
        <f t="shared" si="98"/>
        <v>8</v>
      </c>
      <c r="Q164" s="247">
        <f t="shared" si="98"/>
        <v>1</v>
      </c>
      <c r="R164" s="247">
        <f t="shared" si="98"/>
        <v>3</v>
      </c>
      <c r="S164" s="247">
        <f t="shared" si="98"/>
        <v>1</v>
      </c>
      <c r="T164" s="247">
        <f t="shared" si="98"/>
        <v>2</v>
      </c>
      <c r="U164" s="247">
        <f t="shared" si="98"/>
        <v>1</v>
      </c>
      <c r="V164" s="247">
        <f t="shared" si="98"/>
        <v>4</v>
      </c>
      <c r="W164" s="247">
        <f t="shared" si="98"/>
        <v>1</v>
      </c>
      <c r="X164" s="247">
        <f t="shared" si="98"/>
        <v>2</v>
      </c>
      <c r="Y164" s="247">
        <f t="shared" si="98"/>
        <v>0</v>
      </c>
      <c r="Z164" s="247">
        <f t="shared" si="98"/>
        <v>1</v>
      </c>
      <c r="AA164" s="247">
        <f t="shared" si="98"/>
        <v>1</v>
      </c>
      <c r="AB164" s="247">
        <f t="shared" si="98"/>
        <v>3</v>
      </c>
      <c r="AC164" s="247">
        <f t="shared" si="98"/>
        <v>0</v>
      </c>
      <c r="AD164" s="247">
        <f t="shared" si="98"/>
        <v>1</v>
      </c>
      <c r="AE164" s="247">
        <f t="shared" si="98"/>
        <v>1</v>
      </c>
      <c r="AF164" s="247">
        <f t="shared" si="98"/>
        <v>2</v>
      </c>
      <c r="AG164" s="228">
        <f t="shared" si="97"/>
        <v>46</v>
      </c>
      <c r="AH164" s="229"/>
    </row>
    <row r="165">
      <c r="A165" s="250" t="s">
        <v>812</v>
      </c>
      <c r="B165" s="247">
        <f t="shared" ref="B165:AF165" si="99">B46-(B330+B346+B401+B483+B498)</f>
        <v>0</v>
      </c>
      <c r="C165" s="247">
        <f t="shared" si="99"/>
        <v>1</v>
      </c>
      <c r="D165" s="247">
        <f t="shared" si="99"/>
        <v>0</v>
      </c>
      <c r="E165" s="247">
        <f t="shared" si="99"/>
        <v>0</v>
      </c>
      <c r="F165" s="247">
        <f t="shared" si="99"/>
        <v>0</v>
      </c>
      <c r="G165" s="247">
        <f t="shared" si="99"/>
        <v>0</v>
      </c>
      <c r="H165" s="247">
        <f t="shared" si="99"/>
        <v>0</v>
      </c>
      <c r="I165" s="247">
        <f t="shared" si="99"/>
        <v>0</v>
      </c>
      <c r="J165" s="247">
        <f t="shared" si="99"/>
        <v>0</v>
      </c>
      <c r="K165" s="247">
        <f t="shared" si="99"/>
        <v>0</v>
      </c>
      <c r="L165" s="247">
        <f t="shared" si="99"/>
        <v>0</v>
      </c>
      <c r="M165" s="247">
        <f t="shared" si="99"/>
        <v>0</v>
      </c>
      <c r="N165" s="247">
        <f t="shared" si="99"/>
        <v>0</v>
      </c>
      <c r="O165" s="247">
        <f t="shared" si="99"/>
        <v>0</v>
      </c>
      <c r="P165" s="247">
        <f t="shared" si="99"/>
        <v>0</v>
      </c>
      <c r="Q165" s="247">
        <f t="shared" si="99"/>
        <v>0</v>
      </c>
      <c r="R165" s="247">
        <f t="shared" si="99"/>
        <v>0</v>
      </c>
      <c r="S165" s="247">
        <f t="shared" si="99"/>
        <v>0</v>
      </c>
      <c r="T165" s="247">
        <f t="shared" si="99"/>
        <v>0</v>
      </c>
      <c r="U165" s="247">
        <f t="shared" si="99"/>
        <v>-1</v>
      </c>
      <c r="V165" s="247">
        <f t="shared" si="99"/>
        <v>1</v>
      </c>
      <c r="W165" s="247">
        <f t="shared" si="99"/>
        <v>0</v>
      </c>
      <c r="X165" s="247">
        <f t="shared" si="99"/>
        <v>0</v>
      </c>
      <c r="Y165" s="247">
        <f t="shared" si="99"/>
        <v>0</v>
      </c>
      <c r="Z165" s="247">
        <f t="shared" si="99"/>
        <v>0</v>
      </c>
      <c r="AA165" s="247">
        <f t="shared" si="99"/>
        <v>0</v>
      </c>
      <c r="AB165" s="247">
        <f t="shared" si="99"/>
        <v>0</v>
      </c>
      <c r="AC165" s="247">
        <f t="shared" si="99"/>
        <v>0</v>
      </c>
      <c r="AD165" s="247">
        <f t="shared" si="99"/>
        <v>0</v>
      </c>
      <c r="AE165" s="247">
        <f t="shared" si="99"/>
        <v>0</v>
      </c>
      <c r="AF165" s="247">
        <f t="shared" si="99"/>
        <v>0</v>
      </c>
      <c r="AG165" s="228">
        <f t="shared" si="97"/>
        <v>1</v>
      </c>
      <c r="AH165" s="229"/>
    </row>
    <row r="166">
      <c r="A166" s="250" t="s">
        <v>813</v>
      </c>
      <c r="B166" s="247">
        <f t="shared" ref="B166:AF166" si="100">B47-(B331+B347+B402+B484+B499)</f>
        <v>0</v>
      </c>
      <c r="C166" s="247">
        <f t="shared" si="100"/>
        <v>0</v>
      </c>
      <c r="D166" s="247">
        <f t="shared" si="100"/>
        <v>0</v>
      </c>
      <c r="E166" s="247">
        <f t="shared" si="100"/>
        <v>0</v>
      </c>
      <c r="F166" s="247">
        <f t="shared" si="100"/>
        <v>0</v>
      </c>
      <c r="G166" s="247">
        <f t="shared" si="100"/>
        <v>0</v>
      </c>
      <c r="H166" s="247">
        <f t="shared" si="100"/>
        <v>0</v>
      </c>
      <c r="I166" s="247">
        <f t="shared" si="100"/>
        <v>0</v>
      </c>
      <c r="J166" s="247">
        <f t="shared" si="100"/>
        <v>0</v>
      </c>
      <c r="K166" s="247">
        <f t="shared" si="100"/>
        <v>0</v>
      </c>
      <c r="L166" s="247">
        <f t="shared" si="100"/>
        <v>0</v>
      </c>
      <c r="M166" s="247">
        <f t="shared" si="100"/>
        <v>0</v>
      </c>
      <c r="N166" s="247">
        <f t="shared" si="100"/>
        <v>0</v>
      </c>
      <c r="O166" s="247">
        <f t="shared" si="100"/>
        <v>0</v>
      </c>
      <c r="P166" s="247">
        <f t="shared" si="100"/>
        <v>0</v>
      </c>
      <c r="Q166" s="247">
        <f t="shared" si="100"/>
        <v>0</v>
      </c>
      <c r="R166" s="247">
        <f t="shared" si="100"/>
        <v>0</v>
      </c>
      <c r="S166" s="247">
        <f t="shared" si="100"/>
        <v>0</v>
      </c>
      <c r="T166" s="247">
        <f t="shared" si="100"/>
        <v>0</v>
      </c>
      <c r="U166" s="247">
        <f t="shared" si="100"/>
        <v>0</v>
      </c>
      <c r="V166" s="247">
        <f t="shared" si="100"/>
        <v>0</v>
      </c>
      <c r="W166" s="247">
        <f t="shared" si="100"/>
        <v>0</v>
      </c>
      <c r="X166" s="247">
        <f t="shared" si="100"/>
        <v>0</v>
      </c>
      <c r="Y166" s="247">
        <f t="shared" si="100"/>
        <v>0</v>
      </c>
      <c r="Z166" s="247">
        <f t="shared" si="100"/>
        <v>0</v>
      </c>
      <c r="AA166" s="247">
        <f t="shared" si="100"/>
        <v>0</v>
      </c>
      <c r="AB166" s="247">
        <f t="shared" si="100"/>
        <v>0</v>
      </c>
      <c r="AC166" s="247">
        <f t="shared" si="100"/>
        <v>0</v>
      </c>
      <c r="AD166" s="247">
        <f t="shared" si="100"/>
        <v>0</v>
      </c>
      <c r="AE166" s="247">
        <f t="shared" si="100"/>
        <v>0</v>
      </c>
      <c r="AF166" s="247">
        <f t="shared" si="100"/>
        <v>0</v>
      </c>
      <c r="AG166" s="228">
        <f t="shared" si="97"/>
        <v>0</v>
      </c>
      <c r="AH166" s="229"/>
    </row>
    <row r="167">
      <c r="A167" s="250" t="s">
        <v>814</v>
      </c>
      <c r="B167" s="247">
        <f t="shared" ref="B167:AF167" si="101">B48-(B332+B348+B403+B485+B500)</f>
        <v>0</v>
      </c>
      <c r="C167" s="247">
        <f t="shared" si="101"/>
        <v>0</v>
      </c>
      <c r="D167" s="247">
        <f t="shared" si="101"/>
        <v>0</v>
      </c>
      <c r="E167" s="247">
        <f t="shared" si="101"/>
        <v>0</v>
      </c>
      <c r="F167" s="247">
        <f t="shared" si="101"/>
        <v>0</v>
      </c>
      <c r="G167" s="247">
        <f t="shared" si="101"/>
        <v>0</v>
      </c>
      <c r="H167" s="247">
        <f t="shared" si="101"/>
        <v>0</v>
      </c>
      <c r="I167" s="247">
        <f t="shared" si="101"/>
        <v>0</v>
      </c>
      <c r="J167" s="247">
        <f t="shared" si="101"/>
        <v>0</v>
      </c>
      <c r="K167" s="247">
        <f t="shared" si="101"/>
        <v>0</v>
      </c>
      <c r="L167" s="247">
        <f t="shared" si="101"/>
        <v>0</v>
      </c>
      <c r="M167" s="247">
        <f t="shared" si="101"/>
        <v>0</v>
      </c>
      <c r="N167" s="247">
        <f t="shared" si="101"/>
        <v>0</v>
      </c>
      <c r="O167" s="247">
        <f t="shared" si="101"/>
        <v>0</v>
      </c>
      <c r="P167" s="247">
        <f t="shared" si="101"/>
        <v>0</v>
      </c>
      <c r="Q167" s="247">
        <f t="shared" si="101"/>
        <v>0</v>
      </c>
      <c r="R167" s="247">
        <f t="shared" si="101"/>
        <v>0</v>
      </c>
      <c r="S167" s="247">
        <f t="shared" si="101"/>
        <v>0</v>
      </c>
      <c r="T167" s="247">
        <f t="shared" si="101"/>
        <v>0</v>
      </c>
      <c r="U167" s="247">
        <f t="shared" si="101"/>
        <v>0</v>
      </c>
      <c r="V167" s="247">
        <f t="shared" si="101"/>
        <v>0</v>
      </c>
      <c r="W167" s="247">
        <f t="shared" si="101"/>
        <v>0</v>
      </c>
      <c r="X167" s="247">
        <f t="shared" si="101"/>
        <v>0</v>
      </c>
      <c r="Y167" s="247">
        <f t="shared" si="101"/>
        <v>0</v>
      </c>
      <c r="Z167" s="247">
        <f t="shared" si="101"/>
        <v>0</v>
      </c>
      <c r="AA167" s="247">
        <f t="shared" si="101"/>
        <v>0</v>
      </c>
      <c r="AB167" s="247">
        <f t="shared" si="101"/>
        <v>0</v>
      </c>
      <c r="AC167" s="247">
        <f t="shared" si="101"/>
        <v>0</v>
      </c>
      <c r="AD167" s="247">
        <f t="shared" si="101"/>
        <v>0</v>
      </c>
      <c r="AE167" s="247">
        <f t="shared" si="101"/>
        <v>0</v>
      </c>
      <c r="AF167" s="247">
        <f t="shared" si="101"/>
        <v>0</v>
      </c>
      <c r="AG167" s="228">
        <f t="shared" si="97"/>
        <v>0</v>
      </c>
      <c r="AH167" s="229"/>
    </row>
    <row r="168">
      <c r="A168" s="250" t="s">
        <v>815</v>
      </c>
      <c r="B168" s="247">
        <f t="shared" ref="B168:AF168" si="102">B49-(B333+B349+B404+B486+B501)</f>
        <v>14</v>
      </c>
      <c r="C168" s="247">
        <f t="shared" si="102"/>
        <v>5</v>
      </c>
      <c r="D168" s="247">
        <f t="shared" si="102"/>
        <v>10</v>
      </c>
      <c r="E168" s="247">
        <f t="shared" si="102"/>
        <v>9</v>
      </c>
      <c r="F168" s="247">
        <f t="shared" si="102"/>
        <v>8</v>
      </c>
      <c r="G168" s="247">
        <f t="shared" si="102"/>
        <v>16</v>
      </c>
      <c r="H168" s="247">
        <f t="shared" si="102"/>
        <v>9</v>
      </c>
      <c r="I168" s="247">
        <f t="shared" si="102"/>
        <v>11</v>
      </c>
      <c r="J168" s="247">
        <f t="shared" si="102"/>
        <v>13</v>
      </c>
      <c r="K168" s="247">
        <f t="shared" si="102"/>
        <v>8</v>
      </c>
      <c r="L168" s="247">
        <f t="shared" si="102"/>
        <v>8</v>
      </c>
      <c r="M168" s="247">
        <f t="shared" si="102"/>
        <v>20</v>
      </c>
      <c r="N168" s="247">
        <f t="shared" si="102"/>
        <v>12</v>
      </c>
      <c r="O168" s="247">
        <f t="shared" si="102"/>
        <v>9</v>
      </c>
      <c r="P168" s="247">
        <f t="shared" si="102"/>
        <v>10</v>
      </c>
      <c r="Q168" s="247">
        <f t="shared" si="102"/>
        <v>8</v>
      </c>
      <c r="R168" s="247">
        <f t="shared" si="102"/>
        <v>11</v>
      </c>
      <c r="S168" s="247">
        <f t="shared" si="102"/>
        <v>12</v>
      </c>
      <c r="T168" s="247">
        <f t="shared" si="102"/>
        <v>17</v>
      </c>
      <c r="U168" s="247">
        <f t="shared" si="102"/>
        <v>13</v>
      </c>
      <c r="V168" s="247">
        <f t="shared" si="102"/>
        <v>12</v>
      </c>
      <c r="W168" s="247">
        <f t="shared" si="102"/>
        <v>11</v>
      </c>
      <c r="X168" s="247">
        <f t="shared" si="102"/>
        <v>5</v>
      </c>
      <c r="Y168" s="247">
        <f t="shared" si="102"/>
        <v>14</v>
      </c>
      <c r="Z168" s="247">
        <f t="shared" si="102"/>
        <v>13</v>
      </c>
      <c r="AA168" s="247">
        <f t="shared" si="102"/>
        <v>16</v>
      </c>
      <c r="AB168" s="247">
        <f t="shared" si="102"/>
        <v>16</v>
      </c>
      <c r="AC168" s="247">
        <f t="shared" si="102"/>
        <v>14</v>
      </c>
      <c r="AD168" s="247">
        <f t="shared" si="102"/>
        <v>9</v>
      </c>
      <c r="AE168" s="247">
        <f t="shared" si="102"/>
        <v>7</v>
      </c>
      <c r="AF168" s="247">
        <f t="shared" si="102"/>
        <v>11</v>
      </c>
      <c r="AG168" s="228">
        <f t="shared" si="97"/>
        <v>351</v>
      </c>
      <c r="AH168" s="229"/>
    </row>
    <row r="169">
      <c r="A169" s="250" t="s">
        <v>816</v>
      </c>
      <c r="B169" s="247">
        <f t="shared" ref="B169:AF169" si="103">B50-(B334+B350+B405+B487+B502)</f>
        <v>1</v>
      </c>
      <c r="C169" s="247">
        <f t="shared" si="103"/>
        <v>0</v>
      </c>
      <c r="D169" s="247">
        <f t="shared" si="103"/>
        <v>0</v>
      </c>
      <c r="E169" s="247">
        <f t="shared" si="103"/>
        <v>1</v>
      </c>
      <c r="F169" s="247">
        <f t="shared" si="103"/>
        <v>0</v>
      </c>
      <c r="G169" s="247">
        <f t="shared" si="103"/>
        <v>0</v>
      </c>
      <c r="H169" s="247">
        <f t="shared" si="103"/>
        <v>2</v>
      </c>
      <c r="I169" s="247">
        <f t="shared" si="103"/>
        <v>1</v>
      </c>
      <c r="J169" s="247">
        <f t="shared" si="103"/>
        <v>0</v>
      </c>
      <c r="K169" s="247">
        <f t="shared" si="103"/>
        <v>0</v>
      </c>
      <c r="L169" s="247">
        <f t="shared" si="103"/>
        <v>0</v>
      </c>
      <c r="M169" s="247">
        <f t="shared" si="103"/>
        <v>1</v>
      </c>
      <c r="N169" s="247">
        <f t="shared" si="103"/>
        <v>0</v>
      </c>
      <c r="O169" s="247">
        <f t="shared" si="103"/>
        <v>1</v>
      </c>
      <c r="P169" s="247">
        <f t="shared" si="103"/>
        <v>0</v>
      </c>
      <c r="Q169" s="247">
        <f t="shared" si="103"/>
        <v>0</v>
      </c>
      <c r="R169" s="247">
        <f t="shared" si="103"/>
        <v>0</v>
      </c>
      <c r="S169" s="247">
        <f t="shared" si="103"/>
        <v>0</v>
      </c>
      <c r="T169" s="247">
        <f t="shared" si="103"/>
        <v>1</v>
      </c>
      <c r="U169" s="247">
        <f t="shared" si="103"/>
        <v>0</v>
      </c>
      <c r="V169" s="247">
        <f t="shared" si="103"/>
        <v>2</v>
      </c>
      <c r="W169" s="247">
        <f t="shared" si="103"/>
        <v>0</v>
      </c>
      <c r="X169" s="247">
        <f t="shared" si="103"/>
        <v>1</v>
      </c>
      <c r="Y169" s="247">
        <f t="shared" si="103"/>
        <v>0</v>
      </c>
      <c r="Z169" s="247">
        <f t="shared" si="103"/>
        <v>0</v>
      </c>
      <c r="AA169" s="247">
        <f t="shared" si="103"/>
        <v>0</v>
      </c>
      <c r="AB169" s="247">
        <f t="shared" si="103"/>
        <v>1</v>
      </c>
      <c r="AC169" s="247">
        <f t="shared" si="103"/>
        <v>0</v>
      </c>
      <c r="AD169" s="247">
        <f t="shared" si="103"/>
        <v>0</v>
      </c>
      <c r="AE169" s="247">
        <f t="shared" si="103"/>
        <v>0</v>
      </c>
      <c r="AF169" s="247">
        <f t="shared" si="103"/>
        <v>1</v>
      </c>
      <c r="AG169" s="228">
        <f t="shared" si="97"/>
        <v>13</v>
      </c>
      <c r="AH169" s="229"/>
    </row>
    <row r="170">
      <c r="A170" s="230" t="s">
        <v>817</v>
      </c>
      <c r="B170" s="247">
        <f t="shared" ref="B170:AF170" si="104">B51-(B335+B406+B488)</f>
        <v>0</v>
      </c>
      <c r="C170" s="247">
        <f t="shared" si="104"/>
        <v>0</v>
      </c>
      <c r="D170" s="247">
        <f t="shared" si="104"/>
        <v>0</v>
      </c>
      <c r="E170" s="247">
        <f t="shared" si="104"/>
        <v>0</v>
      </c>
      <c r="F170" s="247">
        <f t="shared" si="104"/>
        <v>0</v>
      </c>
      <c r="G170" s="247">
        <f t="shared" si="104"/>
        <v>0</v>
      </c>
      <c r="H170" s="247">
        <f t="shared" si="104"/>
        <v>0</v>
      </c>
      <c r="I170" s="247">
        <f t="shared" si="104"/>
        <v>0</v>
      </c>
      <c r="J170" s="247">
        <f t="shared" si="104"/>
        <v>0</v>
      </c>
      <c r="K170" s="247">
        <f t="shared" si="104"/>
        <v>0</v>
      </c>
      <c r="L170" s="247">
        <f t="shared" si="104"/>
        <v>0</v>
      </c>
      <c r="M170" s="247">
        <f t="shared" si="104"/>
        <v>0</v>
      </c>
      <c r="N170" s="247">
        <f t="shared" si="104"/>
        <v>0</v>
      </c>
      <c r="O170" s="247">
        <f t="shared" si="104"/>
        <v>0</v>
      </c>
      <c r="P170" s="247">
        <f t="shared" si="104"/>
        <v>0</v>
      </c>
      <c r="Q170" s="247">
        <f t="shared" si="104"/>
        <v>0</v>
      </c>
      <c r="R170" s="247">
        <f t="shared" si="104"/>
        <v>0</v>
      </c>
      <c r="S170" s="247">
        <f t="shared" si="104"/>
        <v>0</v>
      </c>
      <c r="T170" s="247">
        <f t="shared" si="104"/>
        <v>0</v>
      </c>
      <c r="U170" s="247">
        <f t="shared" si="104"/>
        <v>0</v>
      </c>
      <c r="V170" s="247">
        <f t="shared" si="104"/>
        <v>0</v>
      </c>
      <c r="W170" s="247">
        <f t="shared" si="104"/>
        <v>0</v>
      </c>
      <c r="X170" s="247">
        <f t="shared" si="104"/>
        <v>0</v>
      </c>
      <c r="Y170" s="247">
        <f t="shared" si="104"/>
        <v>0</v>
      </c>
      <c r="Z170" s="247">
        <f t="shared" si="104"/>
        <v>0</v>
      </c>
      <c r="AA170" s="247">
        <f t="shared" si="104"/>
        <v>0</v>
      </c>
      <c r="AB170" s="247">
        <f t="shared" si="104"/>
        <v>0</v>
      </c>
      <c r="AC170" s="247">
        <f t="shared" si="104"/>
        <v>0</v>
      </c>
      <c r="AD170" s="247">
        <f t="shared" si="104"/>
        <v>0</v>
      </c>
      <c r="AE170" s="247">
        <f t="shared" si="104"/>
        <v>0</v>
      </c>
      <c r="AF170" s="247">
        <f t="shared" si="104"/>
        <v>0</v>
      </c>
      <c r="AG170" s="228">
        <f t="shared" si="97"/>
        <v>0</v>
      </c>
      <c r="AH170" s="229"/>
    </row>
    <row r="171">
      <c r="A171" s="230" t="s">
        <v>818</v>
      </c>
      <c r="B171" s="247">
        <f t="shared" ref="B171:AF171" si="105">B52-(B336+B407+B489)</f>
        <v>0</v>
      </c>
      <c r="C171" s="247">
        <f t="shared" si="105"/>
        <v>1</v>
      </c>
      <c r="D171" s="247">
        <f t="shared" si="105"/>
        <v>0</v>
      </c>
      <c r="E171" s="247">
        <f t="shared" si="105"/>
        <v>0</v>
      </c>
      <c r="F171" s="247">
        <f t="shared" si="105"/>
        <v>0</v>
      </c>
      <c r="G171" s="247">
        <f t="shared" si="105"/>
        <v>0</v>
      </c>
      <c r="H171" s="247">
        <f t="shared" si="105"/>
        <v>0</v>
      </c>
      <c r="I171" s="247">
        <f t="shared" si="105"/>
        <v>0</v>
      </c>
      <c r="J171" s="247">
        <f t="shared" si="105"/>
        <v>0</v>
      </c>
      <c r="K171" s="247">
        <f t="shared" si="105"/>
        <v>0</v>
      </c>
      <c r="L171" s="247">
        <f t="shared" si="105"/>
        <v>0</v>
      </c>
      <c r="M171" s="247">
        <f t="shared" si="105"/>
        <v>0</v>
      </c>
      <c r="N171" s="247">
        <f t="shared" si="105"/>
        <v>0</v>
      </c>
      <c r="O171" s="247">
        <f t="shared" si="105"/>
        <v>0</v>
      </c>
      <c r="P171" s="247">
        <f t="shared" si="105"/>
        <v>0</v>
      </c>
      <c r="Q171" s="247">
        <f t="shared" si="105"/>
        <v>0</v>
      </c>
      <c r="R171" s="247">
        <f t="shared" si="105"/>
        <v>0</v>
      </c>
      <c r="S171" s="247">
        <f t="shared" si="105"/>
        <v>0</v>
      </c>
      <c r="T171" s="247">
        <f t="shared" si="105"/>
        <v>0</v>
      </c>
      <c r="U171" s="247">
        <f t="shared" si="105"/>
        <v>0</v>
      </c>
      <c r="V171" s="247">
        <f t="shared" si="105"/>
        <v>1</v>
      </c>
      <c r="W171" s="247">
        <f t="shared" si="105"/>
        <v>0</v>
      </c>
      <c r="X171" s="247">
        <f t="shared" si="105"/>
        <v>1</v>
      </c>
      <c r="Y171" s="247">
        <f t="shared" si="105"/>
        <v>0</v>
      </c>
      <c r="Z171" s="247">
        <f t="shared" si="105"/>
        <v>0</v>
      </c>
      <c r="AA171" s="247">
        <f t="shared" si="105"/>
        <v>0</v>
      </c>
      <c r="AB171" s="247">
        <f t="shared" si="105"/>
        <v>0</v>
      </c>
      <c r="AC171" s="247">
        <f t="shared" si="105"/>
        <v>-1</v>
      </c>
      <c r="AD171" s="247">
        <f t="shared" si="105"/>
        <v>1</v>
      </c>
      <c r="AE171" s="247">
        <f t="shared" si="105"/>
        <v>0</v>
      </c>
      <c r="AF171" s="247">
        <f t="shared" si="105"/>
        <v>0</v>
      </c>
      <c r="AG171" s="228">
        <f t="shared" si="97"/>
        <v>3</v>
      </c>
      <c r="AH171" s="229"/>
    </row>
    <row r="172">
      <c r="A172" s="230" t="s">
        <v>338</v>
      </c>
      <c r="B172" s="247">
        <f t="shared" ref="B172:AF172" si="106">B53-(B338+B409+B490)</f>
        <v>0</v>
      </c>
      <c r="C172" s="247">
        <f t="shared" si="106"/>
        <v>1</v>
      </c>
      <c r="D172" s="247">
        <f t="shared" si="106"/>
        <v>1</v>
      </c>
      <c r="E172" s="247">
        <f t="shared" si="106"/>
        <v>0</v>
      </c>
      <c r="F172" s="247">
        <f t="shared" si="106"/>
        <v>0</v>
      </c>
      <c r="G172" s="247">
        <f t="shared" si="106"/>
        <v>0</v>
      </c>
      <c r="H172" s="247">
        <f t="shared" si="106"/>
        <v>-1</v>
      </c>
      <c r="I172" s="247">
        <f t="shared" si="106"/>
        <v>0</v>
      </c>
      <c r="J172" s="247">
        <f t="shared" si="106"/>
        <v>1</v>
      </c>
      <c r="K172" s="247">
        <f t="shared" si="106"/>
        <v>0</v>
      </c>
      <c r="L172" s="247">
        <f t="shared" si="106"/>
        <v>1</v>
      </c>
      <c r="M172" s="247">
        <f t="shared" si="106"/>
        <v>1</v>
      </c>
      <c r="N172" s="247">
        <f t="shared" si="106"/>
        <v>1</v>
      </c>
      <c r="O172" s="247">
        <f t="shared" si="106"/>
        <v>0</v>
      </c>
      <c r="P172" s="247">
        <f t="shared" si="106"/>
        <v>2</v>
      </c>
      <c r="Q172" s="247">
        <f t="shared" si="106"/>
        <v>0</v>
      </c>
      <c r="R172" s="247">
        <f t="shared" si="106"/>
        <v>2</v>
      </c>
      <c r="S172" s="247">
        <f t="shared" si="106"/>
        <v>0</v>
      </c>
      <c r="T172" s="247">
        <f t="shared" si="106"/>
        <v>1</v>
      </c>
      <c r="U172" s="247">
        <f t="shared" si="106"/>
        <v>0</v>
      </c>
      <c r="V172" s="247">
        <f t="shared" si="106"/>
        <v>1</v>
      </c>
      <c r="W172" s="247">
        <f t="shared" si="106"/>
        <v>2</v>
      </c>
      <c r="X172" s="247">
        <f t="shared" si="106"/>
        <v>2</v>
      </c>
      <c r="Y172" s="247">
        <f t="shared" si="106"/>
        <v>1</v>
      </c>
      <c r="Z172" s="247">
        <f t="shared" si="106"/>
        <v>2</v>
      </c>
      <c r="AA172" s="247">
        <f t="shared" si="106"/>
        <v>1</v>
      </c>
      <c r="AB172" s="247">
        <f t="shared" si="106"/>
        <v>0</v>
      </c>
      <c r="AC172" s="247">
        <f t="shared" si="106"/>
        <v>0</v>
      </c>
      <c r="AD172" s="247">
        <f t="shared" si="106"/>
        <v>0</v>
      </c>
      <c r="AE172" s="247">
        <f t="shared" si="106"/>
        <v>0</v>
      </c>
      <c r="AF172" s="247">
        <f t="shared" si="106"/>
        <v>0</v>
      </c>
      <c r="AG172" s="228"/>
      <c r="AH172" s="229"/>
    </row>
    <row r="173">
      <c r="A173" s="230" t="s">
        <v>297</v>
      </c>
      <c r="B173" s="247">
        <f t="shared" ref="B173:AF173" si="107">B54-(B339+B410+B491)</f>
        <v>0</v>
      </c>
      <c r="C173" s="247">
        <f t="shared" si="107"/>
        <v>0</v>
      </c>
      <c r="D173" s="247">
        <f t="shared" si="107"/>
        <v>0</v>
      </c>
      <c r="E173" s="247">
        <f t="shared" si="107"/>
        <v>0</v>
      </c>
      <c r="F173" s="247">
        <f t="shared" si="107"/>
        <v>0</v>
      </c>
      <c r="G173" s="247">
        <f t="shared" si="107"/>
        <v>0</v>
      </c>
      <c r="H173" s="247">
        <f t="shared" si="107"/>
        <v>0</v>
      </c>
      <c r="I173" s="247">
        <f t="shared" si="107"/>
        <v>0</v>
      </c>
      <c r="J173" s="247">
        <f t="shared" si="107"/>
        <v>0</v>
      </c>
      <c r="K173" s="247">
        <f t="shared" si="107"/>
        <v>0</v>
      </c>
      <c r="L173" s="247">
        <f t="shared" si="107"/>
        <v>0</v>
      </c>
      <c r="M173" s="247">
        <f t="shared" si="107"/>
        <v>0</v>
      </c>
      <c r="N173" s="247">
        <f t="shared" si="107"/>
        <v>0</v>
      </c>
      <c r="O173" s="247">
        <f t="shared" si="107"/>
        <v>0</v>
      </c>
      <c r="P173" s="247">
        <f t="shared" si="107"/>
        <v>0</v>
      </c>
      <c r="Q173" s="247">
        <f t="shared" si="107"/>
        <v>0</v>
      </c>
      <c r="R173" s="247">
        <f t="shared" si="107"/>
        <v>0</v>
      </c>
      <c r="S173" s="247">
        <f t="shared" si="107"/>
        <v>0</v>
      </c>
      <c r="T173" s="247">
        <f t="shared" si="107"/>
        <v>0</v>
      </c>
      <c r="U173" s="247">
        <f t="shared" si="107"/>
        <v>0</v>
      </c>
      <c r="V173" s="247">
        <f t="shared" si="107"/>
        <v>0</v>
      </c>
      <c r="W173" s="247">
        <f t="shared" si="107"/>
        <v>0</v>
      </c>
      <c r="X173" s="247">
        <f t="shared" si="107"/>
        <v>0</v>
      </c>
      <c r="Y173" s="247">
        <f t="shared" si="107"/>
        <v>0</v>
      </c>
      <c r="Z173" s="247">
        <f t="shared" si="107"/>
        <v>0</v>
      </c>
      <c r="AA173" s="247">
        <f t="shared" si="107"/>
        <v>0</v>
      </c>
      <c r="AB173" s="247">
        <f t="shared" si="107"/>
        <v>0</v>
      </c>
      <c r="AC173" s="247">
        <f t="shared" si="107"/>
        <v>0</v>
      </c>
      <c r="AD173" s="247">
        <f t="shared" si="107"/>
        <v>0</v>
      </c>
      <c r="AE173" s="247">
        <f t="shared" si="107"/>
        <v>0</v>
      </c>
      <c r="AF173" s="247">
        <f t="shared" si="107"/>
        <v>0</v>
      </c>
      <c r="AG173" s="228">
        <f t="shared" ref="AG173:AG174" si="109">SUM(B173:AF173)</f>
        <v>0</v>
      </c>
      <c r="AH173" s="229"/>
    </row>
    <row r="174">
      <c r="A174" s="232" t="s">
        <v>298</v>
      </c>
      <c r="B174" s="233">
        <f t="shared" ref="B174:AF174" si="108">SUM(B162:B173)</f>
        <v>42</v>
      </c>
      <c r="C174" s="233">
        <f t="shared" si="108"/>
        <v>19</v>
      </c>
      <c r="D174" s="233">
        <f t="shared" si="108"/>
        <v>37</v>
      </c>
      <c r="E174" s="233">
        <f t="shared" si="108"/>
        <v>24</v>
      </c>
      <c r="F174" s="233">
        <f t="shared" si="108"/>
        <v>37</v>
      </c>
      <c r="G174" s="233">
        <f t="shared" si="108"/>
        <v>35</v>
      </c>
      <c r="H174" s="233">
        <f t="shared" si="108"/>
        <v>24</v>
      </c>
      <c r="I174" s="233">
        <f t="shared" si="108"/>
        <v>22</v>
      </c>
      <c r="J174" s="233">
        <f t="shared" si="108"/>
        <v>31</v>
      </c>
      <c r="K174" s="233">
        <f t="shared" si="108"/>
        <v>29</v>
      </c>
      <c r="L174" s="233">
        <f t="shared" si="108"/>
        <v>26</v>
      </c>
      <c r="M174" s="233">
        <f t="shared" si="108"/>
        <v>54</v>
      </c>
      <c r="N174" s="233">
        <f t="shared" si="108"/>
        <v>30</v>
      </c>
      <c r="O174" s="233">
        <f t="shared" si="108"/>
        <v>23</v>
      </c>
      <c r="P174" s="233">
        <f t="shared" si="108"/>
        <v>38</v>
      </c>
      <c r="Q174" s="233">
        <f t="shared" si="108"/>
        <v>30</v>
      </c>
      <c r="R174" s="233">
        <f t="shared" si="108"/>
        <v>39</v>
      </c>
      <c r="S174" s="233">
        <f t="shared" si="108"/>
        <v>40</v>
      </c>
      <c r="T174" s="233">
        <f t="shared" si="108"/>
        <v>56</v>
      </c>
      <c r="U174" s="233">
        <f t="shared" si="108"/>
        <v>38</v>
      </c>
      <c r="V174" s="233">
        <f t="shared" si="108"/>
        <v>52</v>
      </c>
      <c r="W174" s="233">
        <f t="shared" si="108"/>
        <v>49</v>
      </c>
      <c r="X174" s="233">
        <f t="shared" si="108"/>
        <v>32</v>
      </c>
      <c r="Y174" s="233">
        <f t="shared" si="108"/>
        <v>35</v>
      </c>
      <c r="Z174" s="233">
        <f t="shared" si="108"/>
        <v>38</v>
      </c>
      <c r="AA174" s="233">
        <f t="shared" si="108"/>
        <v>38</v>
      </c>
      <c r="AB174" s="233">
        <f t="shared" si="108"/>
        <v>38</v>
      </c>
      <c r="AC174" s="233">
        <f t="shared" si="108"/>
        <v>30</v>
      </c>
      <c r="AD174" s="233">
        <f t="shared" si="108"/>
        <v>30</v>
      </c>
      <c r="AE174" s="233">
        <f t="shared" si="108"/>
        <v>19</v>
      </c>
      <c r="AF174" s="233">
        <f t="shared" si="108"/>
        <v>33</v>
      </c>
      <c r="AG174" s="228">
        <f t="shared" si="109"/>
        <v>1068</v>
      </c>
      <c r="AH174" s="229"/>
    </row>
    <row r="175">
      <c r="A175" s="160"/>
      <c r="AG175" s="228"/>
      <c r="AH175" s="229"/>
    </row>
    <row r="176">
      <c r="A176" s="251" t="s">
        <v>415</v>
      </c>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c r="AA176" s="222"/>
      <c r="AB176" s="222"/>
      <c r="AC176" s="222"/>
      <c r="AD176" s="222"/>
      <c r="AE176" s="222"/>
      <c r="AF176" s="222"/>
      <c r="AG176" s="228"/>
      <c r="AH176" s="229"/>
    </row>
    <row r="177">
      <c r="A177" s="252" t="s">
        <v>416</v>
      </c>
      <c r="B177" s="253"/>
      <c r="C177" s="253"/>
      <c r="D177" s="253"/>
      <c r="E177" s="253"/>
      <c r="F177" s="253"/>
      <c r="G177" s="253"/>
      <c r="H177" s="253"/>
      <c r="I177" s="253"/>
      <c r="J177" s="253"/>
      <c r="K177" s="253"/>
      <c r="L177" s="253"/>
      <c r="M177" s="253"/>
      <c r="N177" s="253"/>
      <c r="O177" s="253"/>
      <c r="P177" s="253"/>
      <c r="Q177" s="253"/>
      <c r="R177" s="253"/>
      <c r="S177" s="253"/>
      <c r="T177" s="253"/>
      <c r="U177" s="253"/>
      <c r="V177" s="253"/>
      <c r="W177" s="253"/>
      <c r="X177" s="253"/>
      <c r="Y177" s="253"/>
      <c r="Z177" s="253"/>
      <c r="AA177" s="253"/>
      <c r="AB177" s="253"/>
      <c r="AC177" s="253"/>
      <c r="AD177" s="253"/>
      <c r="AE177" s="253"/>
      <c r="AF177" s="253"/>
      <c r="AG177" s="228"/>
      <c r="AH177" s="229"/>
    </row>
    <row r="178" outlineLevel="1">
      <c r="A178" s="252" t="s">
        <v>819</v>
      </c>
      <c r="B178" s="236">
        <v>0.0</v>
      </c>
      <c r="C178" s="236">
        <v>0.0</v>
      </c>
      <c r="D178" s="236">
        <v>0.0</v>
      </c>
      <c r="E178" s="236">
        <v>0.0</v>
      </c>
      <c r="F178" s="236">
        <v>0.0</v>
      </c>
      <c r="G178" s="236">
        <v>0.0</v>
      </c>
      <c r="H178" s="236">
        <v>0.0</v>
      </c>
      <c r="I178" s="236">
        <v>0.0</v>
      </c>
      <c r="J178" s="236">
        <v>0.0</v>
      </c>
      <c r="K178" s="236">
        <v>0.0</v>
      </c>
      <c r="L178" s="236">
        <v>0.0</v>
      </c>
      <c r="M178" s="236">
        <v>0.0</v>
      </c>
      <c r="N178" s="236">
        <v>0.0</v>
      </c>
      <c r="O178" s="236">
        <v>0.0</v>
      </c>
      <c r="P178" s="236">
        <v>0.0</v>
      </c>
      <c r="Q178" s="236">
        <v>0.0</v>
      </c>
      <c r="R178" s="236">
        <v>0.0</v>
      </c>
      <c r="S178" s="236">
        <v>0.0</v>
      </c>
      <c r="T178" s="236">
        <v>0.0</v>
      </c>
      <c r="U178" s="236">
        <v>0.0</v>
      </c>
      <c r="V178" s="236">
        <v>0.0</v>
      </c>
      <c r="W178" s="236">
        <v>0.0</v>
      </c>
      <c r="X178" s="236">
        <v>0.0</v>
      </c>
      <c r="Y178" s="236">
        <v>0.0</v>
      </c>
      <c r="Z178" s="236">
        <v>0.0</v>
      </c>
      <c r="AA178" s="236">
        <v>0.0</v>
      </c>
      <c r="AB178" s="236">
        <v>0.0</v>
      </c>
      <c r="AC178" s="236">
        <v>0.0</v>
      </c>
      <c r="AD178" s="236">
        <v>0.0</v>
      </c>
      <c r="AE178" s="236">
        <v>0.0</v>
      </c>
      <c r="AF178" s="236">
        <v>0.0</v>
      </c>
      <c r="AG178" s="228">
        <f t="shared" ref="AG178:AG187" si="110">SUM(B178:AF178)</f>
        <v>0</v>
      </c>
      <c r="AH178" s="229"/>
    </row>
    <row r="179" outlineLevel="1">
      <c r="A179" s="252" t="s">
        <v>820</v>
      </c>
      <c r="B179" s="236">
        <v>0.0</v>
      </c>
      <c r="C179" s="236">
        <v>0.0</v>
      </c>
      <c r="D179" s="236">
        <v>0.0</v>
      </c>
      <c r="E179" s="236">
        <v>0.0</v>
      </c>
      <c r="F179" s="236">
        <v>0.0</v>
      </c>
      <c r="G179" s="236">
        <v>0.0</v>
      </c>
      <c r="H179" s="236">
        <v>0.0</v>
      </c>
      <c r="I179" s="236">
        <v>0.0</v>
      </c>
      <c r="J179" s="236">
        <v>0.0</v>
      </c>
      <c r="K179" s="236">
        <v>0.0</v>
      </c>
      <c r="L179" s="236">
        <v>0.0</v>
      </c>
      <c r="M179" s="236">
        <v>0.0</v>
      </c>
      <c r="N179" s="236">
        <v>0.0</v>
      </c>
      <c r="O179" s="236">
        <v>0.0</v>
      </c>
      <c r="P179" s="236">
        <v>0.0</v>
      </c>
      <c r="Q179" s="236">
        <v>0.0</v>
      </c>
      <c r="R179" s="236">
        <v>0.0</v>
      </c>
      <c r="S179" s="236">
        <v>0.0</v>
      </c>
      <c r="T179" s="236">
        <v>0.0</v>
      </c>
      <c r="U179" s="236">
        <v>0.0</v>
      </c>
      <c r="V179" s="236">
        <v>0.0</v>
      </c>
      <c r="W179" s="236">
        <v>0.0</v>
      </c>
      <c r="X179" s="236">
        <v>0.0</v>
      </c>
      <c r="Y179" s="236">
        <v>0.0</v>
      </c>
      <c r="Z179" s="236">
        <v>0.0</v>
      </c>
      <c r="AA179" s="236">
        <v>0.0</v>
      </c>
      <c r="AB179" s="236">
        <v>0.0</v>
      </c>
      <c r="AC179" s="236">
        <v>0.0</v>
      </c>
      <c r="AD179" s="236">
        <v>0.0</v>
      </c>
      <c r="AE179" s="236">
        <v>0.0</v>
      </c>
      <c r="AF179" s="236">
        <v>0.0</v>
      </c>
      <c r="AG179" s="228">
        <f t="shared" si="110"/>
        <v>0</v>
      </c>
      <c r="AH179" s="229"/>
    </row>
    <row r="180" outlineLevel="1">
      <c r="A180" s="252" t="s">
        <v>821</v>
      </c>
      <c r="B180" s="236">
        <v>0.0</v>
      </c>
      <c r="C180" s="236">
        <v>0.0</v>
      </c>
      <c r="D180" s="236">
        <v>0.0</v>
      </c>
      <c r="E180" s="236">
        <v>0.0</v>
      </c>
      <c r="F180" s="236">
        <v>0.0</v>
      </c>
      <c r="G180" s="236">
        <v>0.0</v>
      </c>
      <c r="H180" s="236">
        <v>0.0</v>
      </c>
      <c r="I180" s="236">
        <v>0.0</v>
      </c>
      <c r="J180" s="236">
        <v>0.0</v>
      </c>
      <c r="K180" s="236">
        <v>0.0</v>
      </c>
      <c r="L180" s="236">
        <v>0.0</v>
      </c>
      <c r="M180" s="236">
        <v>0.0</v>
      </c>
      <c r="N180" s="236">
        <v>0.0</v>
      </c>
      <c r="O180" s="236">
        <v>0.0</v>
      </c>
      <c r="P180" s="236">
        <v>0.0</v>
      </c>
      <c r="Q180" s="236">
        <v>0.0</v>
      </c>
      <c r="R180" s="236">
        <v>0.0</v>
      </c>
      <c r="S180" s="236">
        <v>0.0</v>
      </c>
      <c r="T180" s="236">
        <v>0.0</v>
      </c>
      <c r="U180" s="236">
        <v>0.0</v>
      </c>
      <c r="V180" s="236">
        <v>0.0</v>
      </c>
      <c r="W180" s="236">
        <v>0.0</v>
      </c>
      <c r="X180" s="236">
        <v>0.0</v>
      </c>
      <c r="Y180" s="236">
        <v>0.0</v>
      </c>
      <c r="Z180" s="236">
        <v>0.0</v>
      </c>
      <c r="AA180" s="236">
        <v>0.0</v>
      </c>
      <c r="AB180" s="236">
        <v>0.0</v>
      </c>
      <c r="AC180" s="236">
        <v>0.0</v>
      </c>
      <c r="AD180" s="236">
        <v>0.0</v>
      </c>
      <c r="AE180" s="236">
        <v>0.0</v>
      </c>
      <c r="AF180" s="236">
        <v>0.0</v>
      </c>
      <c r="AG180" s="228">
        <f t="shared" si="110"/>
        <v>0</v>
      </c>
      <c r="AH180" s="229"/>
    </row>
    <row r="181" outlineLevel="1">
      <c r="A181" s="252" t="s">
        <v>822</v>
      </c>
      <c r="B181" s="236">
        <v>0.0</v>
      </c>
      <c r="C181" s="236">
        <v>0.0</v>
      </c>
      <c r="D181" s="236">
        <v>0.0</v>
      </c>
      <c r="E181" s="236">
        <v>0.0</v>
      </c>
      <c r="F181" s="236">
        <v>0.0</v>
      </c>
      <c r="G181" s="236">
        <v>0.0</v>
      </c>
      <c r="H181" s="236">
        <v>0.0</v>
      </c>
      <c r="I181" s="236">
        <v>0.0</v>
      </c>
      <c r="J181" s="236">
        <v>0.0</v>
      </c>
      <c r="K181" s="236">
        <v>0.0</v>
      </c>
      <c r="L181" s="236">
        <v>0.0</v>
      </c>
      <c r="M181" s="236">
        <v>0.0</v>
      </c>
      <c r="N181" s="236">
        <v>0.0</v>
      </c>
      <c r="O181" s="236">
        <v>0.0</v>
      </c>
      <c r="P181" s="236">
        <v>0.0</v>
      </c>
      <c r="Q181" s="236">
        <v>0.0</v>
      </c>
      <c r="R181" s="236">
        <v>0.0</v>
      </c>
      <c r="S181" s="236">
        <v>0.0</v>
      </c>
      <c r="T181" s="236">
        <v>0.0</v>
      </c>
      <c r="U181" s="236">
        <v>0.0</v>
      </c>
      <c r="V181" s="236">
        <v>0.0</v>
      </c>
      <c r="W181" s="236">
        <v>0.0</v>
      </c>
      <c r="X181" s="236">
        <v>0.0</v>
      </c>
      <c r="Y181" s="236">
        <v>0.0</v>
      </c>
      <c r="Z181" s="236">
        <v>0.0</v>
      </c>
      <c r="AA181" s="236">
        <v>0.0</v>
      </c>
      <c r="AB181" s="236">
        <v>0.0</v>
      </c>
      <c r="AC181" s="236">
        <v>0.0</v>
      </c>
      <c r="AD181" s="236">
        <v>0.0</v>
      </c>
      <c r="AE181" s="236">
        <v>0.0</v>
      </c>
      <c r="AF181" s="236">
        <v>0.0</v>
      </c>
      <c r="AG181" s="228">
        <f t="shared" si="110"/>
        <v>0</v>
      </c>
      <c r="AH181" s="229"/>
    </row>
    <row r="182" outlineLevel="1">
      <c r="A182" s="254" t="s">
        <v>823</v>
      </c>
      <c r="B182" s="236">
        <v>2.0</v>
      </c>
      <c r="C182" s="236">
        <v>6.0</v>
      </c>
      <c r="D182" s="236">
        <v>3.0</v>
      </c>
      <c r="E182" s="236">
        <v>4.0</v>
      </c>
      <c r="F182" s="236">
        <v>1.0</v>
      </c>
      <c r="G182" s="236">
        <v>2.0</v>
      </c>
      <c r="H182" s="236">
        <v>1.0</v>
      </c>
      <c r="I182" s="236">
        <v>0.0</v>
      </c>
      <c r="J182" s="236">
        <v>1.0</v>
      </c>
      <c r="K182" s="236">
        <v>1.0</v>
      </c>
      <c r="L182" s="236">
        <v>1.0</v>
      </c>
      <c r="M182" s="236">
        <v>2.0</v>
      </c>
      <c r="N182" s="236">
        <v>1.0</v>
      </c>
      <c r="O182" s="236">
        <v>3.0</v>
      </c>
      <c r="P182" s="236">
        <v>1.0</v>
      </c>
      <c r="Q182" s="236">
        <v>1.0</v>
      </c>
      <c r="R182" s="236">
        <v>0.0</v>
      </c>
      <c r="S182" s="236">
        <v>2.0</v>
      </c>
      <c r="T182" s="236">
        <v>1.0</v>
      </c>
      <c r="U182" s="236">
        <v>2.0</v>
      </c>
      <c r="V182" s="236">
        <v>0.0</v>
      </c>
      <c r="W182" s="236">
        <v>1.0</v>
      </c>
      <c r="X182" s="236">
        <v>4.0</v>
      </c>
      <c r="Y182" s="236">
        <v>4.0</v>
      </c>
      <c r="Z182" s="236">
        <v>3.0</v>
      </c>
      <c r="AA182" s="236">
        <v>3.0</v>
      </c>
      <c r="AB182" s="236">
        <v>2.0</v>
      </c>
      <c r="AC182" s="236">
        <v>0.0</v>
      </c>
      <c r="AD182" s="236">
        <v>0.0</v>
      </c>
      <c r="AE182" s="236">
        <v>1.0</v>
      </c>
      <c r="AF182" s="236">
        <v>3.0</v>
      </c>
      <c r="AG182" s="228">
        <f t="shared" si="110"/>
        <v>56</v>
      </c>
      <c r="AH182" s="229"/>
    </row>
    <row r="183" outlineLevel="1">
      <c r="A183" s="254" t="s">
        <v>824</v>
      </c>
      <c r="B183" s="236">
        <v>0.0</v>
      </c>
      <c r="C183" s="236">
        <v>2.0</v>
      </c>
      <c r="D183" s="236">
        <v>2.0</v>
      </c>
      <c r="E183" s="236">
        <v>0.0</v>
      </c>
      <c r="F183" s="236">
        <v>1.0</v>
      </c>
      <c r="G183" s="236">
        <v>2.0</v>
      </c>
      <c r="H183" s="236">
        <v>1.0</v>
      </c>
      <c r="I183" s="236">
        <v>3.0</v>
      </c>
      <c r="J183" s="236">
        <v>6.0</v>
      </c>
      <c r="K183" s="236">
        <v>5.0</v>
      </c>
      <c r="L183" s="236">
        <v>4.0</v>
      </c>
      <c r="M183" s="236">
        <v>3.0</v>
      </c>
      <c r="N183" s="236">
        <v>6.0</v>
      </c>
      <c r="O183" s="236">
        <v>3.0</v>
      </c>
      <c r="P183" s="236">
        <v>1.0</v>
      </c>
      <c r="Q183" s="236">
        <v>5.0</v>
      </c>
      <c r="R183" s="236">
        <v>6.0</v>
      </c>
      <c r="S183" s="236">
        <v>4.0</v>
      </c>
      <c r="T183" s="236">
        <v>3.0</v>
      </c>
      <c r="U183" s="236">
        <v>4.0</v>
      </c>
      <c r="V183" s="236">
        <v>3.0</v>
      </c>
      <c r="W183" s="236">
        <v>11.0</v>
      </c>
      <c r="X183" s="236">
        <v>8.0</v>
      </c>
      <c r="Y183" s="236">
        <v>5.0</v>
      </c>
      <c r="Z183" s="236">
        <v>6.0</v>
      </c>
      <c r="AA183" s="236">
        <v>7.0</v>
      </c>
      <c r="AB183" s="236">
        <v>2.0</v>
      </c>
      <c r="AC183" s="236">
        <v>5.0</v>
      </c>
      <c r="AD183" s="236">
        <v>4.0</v>
      </c>
      <c r="AE183" s="236">
        <v>2.0</v>
      </c>
      <c r="AF183" s="236">
        <v>3.0</v>
      </c>
      <c r="AG183" s="228">
        <f t="shared" si="110"/>
        <v>117</v>
      </c>
      <c r="AH183" s="229"/>
    </row>
    <row r="184" outlineLevel="1">
      <c r="A184" s="252" t="s">
        <v>825</v>
      </c>
      <c r="B184" s="236">
        <v>8.0</v>
      </c>
      <c r="C184" s="236">
        <v>5.0</v>
      </c>
      <c r="D184" s="236">
        <v>6.0</v>
      </c>
      <c r="E184" s="236">
        <v>3.0</v>
      </c>
      <c r="F184" s="236">
        <v>6.0</v>
      </c>
      <c r="G184" s="236">
        <v>9.0</v>
      </c>
      <c r="H184" s="236">
        <v>7.0</v>
      </c>
      <c r="I184" s="236">
        <v>7.0</v>
      </c>
      <c r="J184" s="236">
        <v>2.0</v>
      </c>
      <c r="K184" s="236">
        <v>4.0</v>
      </c>
      <c r="L184" s="236">
        <v>3.0</v>
      </c>
      <c r="M184" s="236">
        <v>8.0</v>
      </c>
      <c r="N184" s="236">
        <v>4.0</v>
      </c>
      <c r="O184" s="236">
        <v>4.0</v>
      </c>
      <c r="P184" s="236">
        <v>5.0</v>
      </c>
      <c r="Q184" s="236">
        <v>5.0</v>
      </c>
      <c r="R184" s="236">
        <v>8.0</v>
      </c>
      <c r="S184" s="236">
        <v>7.0</v>
      </c>
      <c r="T184" s="236">
        <v>10.0</v>
      </c>
      <c r="U184" s="236">
        <v>9.0</v>
      </c>
      <c r="V184" s="236">
        <v>13.0</v>
      </c>
      <c r="W184" s="236">
        <v>5.0</v>
      </c>
      <c r="X184" s="236">
        <v>10.0</v>
      </c>
      <c r="Y184" s="236">
        <v>5.0</v>
      </c>
      <c r="Z184" s="236">
        <v>7.0</v>
      </c>
      <c r="AA184" s="236">
        <v>4.0</v>
      </c>
      <c r="AB184" s="236">
        <v>11.0</v>
      </c>
      <c r="AC184" s="236">
        <v>16.0</v>
      </c>
      <c r="AD184" s="236">
        <v>13.0</v>
      </c>
      <c r="AE184" s="236">
        <v>4.0</v>
      </c>
      <c r="AF184" s="236">
        <v>9.0</v>
      </c>
      <c r="AG184" s="228">
        <f t="shared" si="110"/>
        <v>217</v>
      </c>
      <c r="AH184" s="229"/>
    </row>
    <row r="185" outlineLevel="1">
      <c r="A185" s="252" t="s">
        <v>826</v>
      </c>
      <c r="B185" s="236">
        <v>0.0</v>
      </c>
      <c r="C185" s="236">
        <v>0.0</v>
      </c>
      <c r="D185" s="236">
        <v>0.0</v>
      </c>
      <c r="E185" s="236">
        <v>0.0</v>
      </c>
      <c r="F185" s="236">
        <v>0.0</v>
      </c>
      <c r="G185" s="236">
        <v>0.0</v>
      </c>
      <c r="H185" s="236">
        <v>0.0</v>
      </c>
      <c r="I185" s="236">
        <v>0.0</v>
      </c>
      <c r="J185" s="236">
        <v>0.0</v>
      </c>
      <c r="K185" s="236">
        <v>0.0</v>
      </c>
      <c r="L185" s="236">
        <v>0.0</v>
      </c>
      <c r="M185" s="236">
        <v>0.0</v>
      </c>
      <c r="N185" s="236">
        <v>0.0</v>
      </c>
      <c r="O185" s="236">
        <v>0.0</v>
      </c>
      <c r="P185" s="236">
        <v>0.0</v>
      </c>
      <c r="Q185" s="236">
        <v>0.0</v>
      </c>
      <c r="R185" s="236">
        <v>0.0</v>
      </c>
      <c r="S185" s="236">
        <v>0.0</v>
      </c>
      <c r="T185" s="236">
        <v>0.0</v>
      </c>
      <c r="U185" s="236">
        <v>0.0</v>
      </c>
      <c r="V185" s="236">
        <v>0.0</v>
      </c>
      <c r="W185" s="236">
        <v>0.0</v>
      </c>
      <c r="X185" s="236">
        <v>0.0</v>
      </c>
      <c r="Y185" s="236">
        <v>0.0</v>
      </c>
      <c r="Z185" s="236">
        <v>0.0</v>
      </c>
      <c r="AA185" s="236">
        <v>0.0</v>
      </c>
      <c r="AB185" s="236">
        <v>0.0</v>
      </c>
      <c r="AC185" s="236">
        <v>0.0</v>
      </c>
      <c r="AD185" s="236">
        <v>0.0</v>
      </c>
      <c r="AE185" s="236">
        <v>0.0</v>
      </c>
      <c r="AF185" s="236">
        <v>0.0</v>
      </c>
      <c r="AG185" s="228">
        <f t="shared" si="110"/>
        <v>0</v>
      </c>
      <c r="AH185" s="229"/>
    </row>
    <row r="186" outlineLevel="1">
      <c r="A186" s="252" t="s">
        <v>827</v>
      </c>
      <c r="B186" s="236">
        <v>14.0</v>
      </c>
      <c r="C186" s="236">
        <v>9.0</v>
      </c>
      <c r="D186" s="236">
        <v>18.0</v>
      </c>
      <c r="E186" s="236">
        <v>10.0</v>
      </c>
      <c r="F186" s="236">
        <v>15.0</v>
      </c>
      <c r="G186" s="236">
        <v>14.0</v>
      </c>
      <c r="H186" s="236">
        <v>7.0</v>
      </c>
      <c r="I186" s="236">
        <v>7.0</v>
      </c>
      <c r="J186" s="236">
        <v>15.0</v>
      </c>
      <c r="K186" s="236">
        <v>15.0</v>
      </c>
      <c r="L186" s="236">
        <v>11.0</v>
      </c>
      <c r="M186" s="236">
        <v>18.0</v>
      </c>
      <c r="N186" s="236">
        <v>15.0</v>
      </c>
      <c r="O186" s="236">
        <v>17.0</v>
      </c>
      <c r="P186" s="236">
        <v>14.0</v>
      </c>
      <c r="Q186" s="236">
        <v>14.0</v>
      </c>
      <c r="R186" s="236">
        <v>18.0</v>
      </c>
      <c r="S186" s="236">
        <v>17.0</v>
      </c>
      <c r="T186" s="236">
        <v>23.0</v>
      </c>
      <c r="U186" s="236">
        <v>25.0</v>
      </c>
      <c r="V186" s="236">
        <v>18.0</v>
      </c>
      <c r="W186" s="236">
        <v>42.0</v>
      </c>
      <c r="X186" s="236">
        <v>19.0</v>
      </c>
      <c r="Y186" s="236">
        <v>22.0</v>
      </c>
      <c r="Z186" s="236">
        <v>32.0</v>
      </c>
      <c r="AA186" s="236">
        <v>30.0</v>
      </c>
      <c r="AB186" s="236">
        <v>28.0</v>
      </c>
      <c r="AC186" s="236">
        <v>24.0</v>
      </c>
      <c r="AD186" s="236">
        <v>21.0</v>
      </c>
      <c r="AE186" s="236">
        <v>22.0</v>
      </c>
      <c r="AF186" s="236">
        <v>23.0</v>
      </c>
      <c r="AG186" s="228">
        <f t="shared" si="110"/>
        <v>577</v>
      </c>
      <c r="AH186" s="229"/>
    </row>
    <row r="187" outlineLevel="1">
      <c r="A187" s="252" t="s">
        <v>828</v>
      </c>
      <c r="B187" s="236">
        <v>0.0</v>
      </c>
      <c r="C187" s="236">
        <v>0.0</v>
      </c>
      <c r="D187" s="236">
        <v>0.0</v>
      </c>
      <c r="E187" s="236">
        <v>0.0</v>
      </c>
      <c r="F187" s="236">
        <v>0.0</v>
      </c>
      <c r="G187" s="236">
        <v>0.0</v>
      </c>
      <c r="H187" s="236">
        <v>0.0</v>
      </c>
      <c r="I187" s="236">
        <v>0.0</v>
      </c>
      <c r="J187" s="236">
        <v>0.0</v>
      </c>
      <c r="K187" s="236">
        <v>0.0</v>
      </c>
      <c r="L187" s="236">
        <v>0.0</v>
      </c>
      <c r="M187" s="236">
        <v>0.0</v>
      </c>
      <c r="N187" s="236">
        <v>0.0</v>
      </c>
      <c r="O187" s="236">
        <v>0.0</v>
      </c>
      <c r="P187" s="236">
        <v>0.0</v>
      </c>
      <c r="Q187" s="236">
        <v>0.0</v>
      </c>
      <c r="R187" s="236">
        <v>0.0</v>
      </c>
      <c r="S187" s="236">
        <v>0.0</v>
      </c>
      <c r="T187" s="236">
        <v>0.0</v>
      </c>
      <c r="U187" s="236">
        <v>0.0</v>
      </c>
      <c r="V187" s="236">
        <v>0.0</v>
      </c>
      <c r="W187" s="236">
        <v>0.0</v>
      </c>
      <c r="X187" s="236">
        <v>0.0</v>
      </c>
      <c r="Y187" s="236">
        <v>0.0</v>
      </c>
      <c r="Z187" s="236">
        <v>0.0</v>
      </c>
      <c r="AA187" s="236">
        <v>0.0</v>
      </c>
      <c r="AB187" s="236">
        <v>0.0</v>
      </c>
      <c r="AC187" s="236">
        <v>0.0</v>
      </c>
      <c r="AD187" s="236">
        <v>0.0</v>
      </c>
      <c r="AE187" s="236">
        <v>0.0</v>
      </c>
      <c r="AF187" s="236">
        <v>0.0</v>
      </c>
      <c r="AG187" s="228">
        <f t="shared" si="110"/>
        <v>0</v>
      </c>
      <c r="AH187" s="229"/>
    </row>
    <row r="188" outlineLevel="1">
      <c r="A188" s="254" t="s">
        <v>427</v>
      </c>
      <c r="B188" s="236">
        <v>0.0</v>
      </c>
      <c r="C188" s="236">
        <v>0.0</v>
      </c>
      <c r="D188" s="236">
        <v>0.0</v>
      </c>
      <c r="E188" s="236">
        <v>0.0</v>
      </c>
      <c r="F188" s="236">
        <v>0.0</v>
      </c>
      <c r="G188" s="236">
        <v>0.0</v>
      </c>
      <c r="H188" s="236">
        <v>0.0</v>
      </c>
      <c r="I188" s="236">
        <v>0.0</v>
      </c>
      <c r="J188" s="236">
        <v>0.0</v>
      </c>
      <c r="K188" s="236">
        <v>0.0</v>
      </c>
      <c r="L188" s="236">
        <v>0.0</v>
      </c>
      <c r="M188" s="236">
        <v>0.0</v>
      </c>
      <c r="N188" s="236">
        <v>0.0</v>
      </c>
      <c r="O188" s="236">
        <v>0.0</v>
      </c>
      <c r="P188" s="236">
        <v>0.0</v>
      </c>
      <c r="Q188" s="236">
        <v>0.0</v>
      </c>
      <c r="R188" s="236">
        <v>0.0</v>
      </c>
      <c r="S188" s="236">
        <v>0.0</v>
      </c>
      <c r="T188" s="236">
        <v>0.0</v>
      </c>
      <c r="U188" s="236">
        <v>0.0</v>
      </c>
      <c r="V188" s="236">
        <v>0.0</v>
      </c>
      <c r="W188" s="236">
        <v>0.0</v>
      </c>
      <c r="X188" s="236">
        <v>0.0</v>
      </c>
      <c r="Y188" s="236">
        <v>0.0</v>
      </c>
      <c r="Z188" s="236">
        <v>0.0</v>
      </c>
      <c r="AA188" s="236">
        <v>0.0</v>
      </c>
      <c r="AB188" s="236">
        <v>0.0</v>
      </c>
      <c r="AC188" s="236">
        <v>0.0</v>
      </c>
      <c r="AD188" s="236">
        <v>0.0</v>
      </c>
      <c r="AE188" s="236">
        <v>0.0</v>
      </c>
      <c r="AF188" s="236">
        <v>0.0</v>
      </c>
      <c r="AG188" s="228"/>
      <c r="AH188" s="229"/>
    </row>
    <row r="189" collapsed="1">
      <c r="A189" s="252" t="s">
        <v>428</v>
      </c>
      <c r="B189" s="253"/>
      <c r="C189" s="253"/>
      <c r="D189" s="253"/>
      <c r="E189" s="253"/>
      <c r="F189" s="253"/>
      <c r="G189" s="253"/>
      <c r="H189" s="253"/>
      <c r="I189" s="253"/>
      <c r="J189" s="253"/>
      <c r="K189" s="253"/>
      <c r="L189" s="253"/>
      <c r="M189" s="253"/>
      <c r="N189" s="253"/>
      <c r="O189" s="253"/>
      <c r="P189" s="253"/>
      <c r="Q189" s="253"/>
      <c r="R189" s="253"/>
      <c r="S189" s="253"/>
      <c r="T189" s="253"/>
      <c r="U189" s="253"/>
      <c r="V189" s="253"/>
      <c r="W189" s="253"/>
      <c r="X189" s="253"/>
      <c r="Y189" s="253"/>
      <c r="Z189" s="253"/>
      <c r="AA189" s="253"/>
      <c r="AB189" s="253"/>
      <c r="AC189" s="253"/>
      <c r="AD189" s="253"/>
      <c r="AE189" s="253"/>
      <c r="AF189" s="253"/>
      <c r="AG189" s="228"/>
      <c r="AH189" s="229"/>
    </row>
    <row r="190" hidden="1" outlineLevel="1">
      <c r="A190" s="252" t="s">
        <v>829</v>
      </c>
      <c r="B190" s="339"/>
      <c r="C190" s="339"/>
      <c r="D190" s="339"/>
      <c r="E190" s="339"/>
      <c r="F190" s="339"/>
      <c r="G190" s="339"/>
      <c r="H190" s="339"/>
      <c r="I190" s="339"/>
      <c r="J190" s="339"/>
      <c r="K190" s="339"/>
      <c r="L190" s="339"/>
      <c r="M190" s="339"/>
      <c r="N190" s="339"/>
      <c r="O190" s="339"/>
      <c r="P190" s="339"/>
      <c r="Q190" s="339"/>
      <c r="R190" s="339"/>
      <c r="S190" s="339"/>
      <c r="T190" s="339"/>
      <c r="U190" s="339"/>
      <c r="V190" s="339"/>
      <c r="W190" s="339"/>
      <c r="X190" s="339"/>
      <c r="Y190" s="339"/>
      <c r="Z190" s="339"/>
      <c r="AA190" s="339"/>
      <c r="AB190" s="339"/>
      <c r="AC190" s="339"/>
      <c r="AD190" s="339"/>
      <c r="AE190" s="339"/>
      <c r="AF190" s="339"/>
      <c r="AG190" s="228">
        <f t="shared" ref="AG190:AG199" si="111">SUM(B190:AF190)</f>
        <v>0</v>
      </c>
      <c r="AH190" s="229"/>
    </row>
    <row r="191" hidden="1" outlineLevel="1">
      <c r="A191" s="252" t="s">
        <v>830</v>
      </c>
      <c r="B191" s="339"/>
      <c r="C191" s="339"/>
      <c r="D191" s="339"/>
      <c r="E191" s="339"/>
      <c r="F191" s="339"/>
      <c r="G191" s="339"/>
      <c r="H191" s="339"/>
      <c r="I191" s="339"/>
      <c r="J191" s="339"/>
      <c r="K191" s="339"/>
      <c r="L191" s="339"/>
      <c r="M191" s="339"/>
      <c r="N191" s="339"/>
      <c r="O191" s="339"/>
      <c r="P191" s="339"/>
      <c r="Q191" s="339"/>
      <c r="R191" s="339"/>
      <c r="S191" s="339"/>
      <c r="T191" s="339"/>
      <c r="U191" s="339"/>
      <c r="V191" s="339"/>
      <c r="W191" s="339"/>
      <c r="X191" s="339"/>
      <c r="Y191" s="339"/>
      <c r="Z191" s="339"/>
      <c r="AA191" s="339"/>
      <c r="AB191" s="339"/>
      <c r="AC191" s="339"/>
      <c r="AD191" s="339"/>
      <c r="AE191" s="339"/>
      <c r="AF191" s="339"/>
      <c r="AG191" s="228">
        <f t="shared" si="111"/>
        <v>0</v>
      </c>
      <c r="AH191" s="229"/>
    </row>
    <row r="192" hidden="1" outlineLevel="1">
      <c r="A192" s="252" t="s">
        <v>831</v>
      </c>
      <c r="B192" s="339"/>
      <c r="C192" s="339"/>
      <c r="D192" s="339"/>
      <c r="E192" s="339"/>
      <c r="F192" s="339"/>
      <c r="G192" s="339"/>
      <c r="H192" s="339"/>
      <c r="I192" s="339"/>
      <c r="J192" s="339"/>
      <c r="K192" s="339"/>
      <c r="L192" s="339"/>
      <c r="M192" s="339"/>
      <c r="N192" s="339"/>
      <c r="O192" s="339"/>
      <c r="P192" s="339"/>
      <c r="Q192" s="339"/>
      <c r="R192" s="339"/>
      <c r="S192" s="339"/>
      <c r="T192" s="339"/>
      <c r="U192" s="339"/>
      <c r="V192" s="339"/>
      <c r="W192" s="339"/>
      <c r="X192" s="339"/>
      <c r="Y192" s="339"/>
      <c r="Z192" s="339"/>
      <c r="AA192" s="339"/>
      <c r="AB192" s="339"/>
      <c r="AC192" s="339"/>
      <c r="AD192" s="339"/>
      <c r="AE192" s="339"/>
      <c r="AF192" s="339"/>
      <c r="AG192" s="228">
        <f t="shared" si="111"/>
        <v>0</v>
      </c>
      <c r="AH192" s="229"/>
    </row>
    <row r="193" hidden="1" outlineLevel="1">
      <c r="A193" s="252" t="s">
        <v>832</v>
      </c>
      <c r="B193" s="339"/>
      <c r="C193" s="339"/>
      <c r="D193" s="339"/>
      <c r="E193" s="339"/>
      <c r="F193" s="339"/>
      <c r="G193" s="339"/>
      <c r="H193" s="339"/>
      <c r="I193" s="339"/>
      <c r="J193" s="339"/>
      <c r="K193" s="339"/>
      <c r="L193" s="339"/>
      <c r="M193" s="339"/>
      <c r="N193" s="339"/>
      <c r="O193" s="339"/>
      <c r="P193" s="339"/>
      <c r="Q193" s="339"/>
      <c r="R193" s="339"/>
      <c r="S193" s="339"/>
      <c r="T193" s="339"/>
      <c r="U193" s="339"/>
      <c r="V193" s="339"/>
      <c r="W193" s="339"/>
      <c r="X193" s="339"/>
      <c r="Y193" s="339"/>
      <c r="Z193" s="339"/>
      <c r="AA193" s="339"/>
      <c r="AB193" s="339"/>
      <c r="AC193" s="339"/>
      <c r="AD193" s="339"/>
      <c r="AE193" s="339"/>
      <c r="AF193" s="339"/>
      <c r="AG193" s="228">
        <f t="shared" si="111"/>
        <v>0</v>
      </c>
      <c r="AH193" s="229"/>
    </row>
    <row r="194" hidden="1" outlineLevel="1">
      <c r="A194" s="252" t="s">
        <v>833</v>
      </c>
      <c r="B194" s="339"/>
      <c r="C194" s="339"/>
      <c r="D194" s="339"/>
      <c r="E194" s="339"/>
      <c r="F194" s="339"/>
      <c r="G194" s="339"/>
      <c r="H194" s="339"/>
      <c r="I194" s="339"/>
      <c r="J194" s="339"/>
      <c r="K194" s="339"/>
      <c r="L194" s="339"/>
      <c r="M194" s="339"/>
      <c r="N194" s="339"/>
      <c r="O194" s="339"/>
      <c r="P194" s="339"/>
      <c r="Q194" s="339"/>
      <c r="R194" s="339"/>
      <c r="S194" s="339"/>
      <c r="T194" s="339"/>
      <c r="U194" s="339"/>
      <c r="V194" s="339"/>
      <c r="W194" s="339"/>
      <c r="X194" s="339"/>
      <c r="Y194" s="339"/>
      <c r="Z194" s="339"/>
      <c r="AA194" s="339"/>
      <c r="AB194" s="339"/>
      <c r="AC194" s="339"/>
      <c r="AD194" s="339"/>
      <c r="AE194" s="339"/>
      <c r="AF194" s="339"/>
      <c r="AG194" s="228">
        <f t="shared" si="111"/>
        <v>0</v>
      </c>
      <c r="AH194" s="229"/>
    </row>
    <row r="195" hidden="1" outlineLevel="1">
      <c r="A195" s="252" t="s">
        <v>834</v>
      </c>
      <c r="B195" s="339"/>
      <c r="C195" s="339"/>
      <c r="D195" s="339"/>
      <c r="E195" s="339"/>
      <c r="F195" s="339"/>
      <c r="G195" s="339"/>
      <c r="H195" s="339"/>
      <c r="I195" s="339"/>
      <c r="J195" s="339"/>
      <c r="K195" s="339"/>
      <c r="L195" s="339"/>
      <c r="M195" s="339"/>
      <c r="N195" s="339"/>
      <c r="O195" s="339"/>
      <c r="P195" s="339"/>
      <c r="Q195" s="339"/>
      <c r="R195" s="339"/>
      <c r="S195" s="339"/>
      <c r="T195" s="339"/>
      <c r="U195" s="339"/>
      <c r="V195" s="339"/>
      <c r="W195" s="339"/>
      <c r="X195" s="339"/>
      <c r="Y195" s="339"/>
      <c r="Z195" s="339"/>
      <c r="AA195" s="339"/>
      <c r="AB195" s="339"/>
      <c r="AC195" s="339"/>
      <c r="AD195" s="339"/>
      <c r="AE195" s="339"/>
      <c r="AF195" s="339"/>
      <c r="AG195" s="228">
        <f t="shared" si="111"/>
        <v>0</v>
      </c>
      <c r="AH195" s="229"/>
    </row>
    <row r="196" hidden="1" outlineLevel="1">
      <c r="A196" s="252" t="s">
        <v>835</v>
      </c>
      <c r="B196" s="339"/>
      <c r="C196" s="339"/>
      <c r="D196" s="339"/>
      <c r="E196" s="339"/>
      <c r="F196" s="339"/>
      <c r="G196" s="339"/>
      <c r="H196" s="339"/>
      <c r="I196" s="339"/>
      <c r="J196" s="339"/>
      <c r="K196" s="339"/>
      <c r="L196" s="339"/>
      <c r="M196" s="339"/>
      <c r="N196" s="339"/>
      <c r="O196" s="339"/>
      <c r="P196" s="339"/>
      <c r="Q196" s="339"/>
      <c r="R196" s="339"/>
      <c r="S196" s="339"/>
      <c r="T196" s="339"/>
      <c r="U196" s="339"/>
      <c r="V196" s="339"/>
      <c r="W196" s="339"/>
      <c r="X196" s="339"/>
      <c r="Y196" s="339"/>
      <c r="Z196" s="339"/>
      <c r="AA196" s="339"/>
      <c r="AB196" s="339"/>
      <c r="AC196" s="339"/>
      <c r="AD196" s="339"/>
      <c r="AE196" s="339"/>
      <c r="AF196" s="339"/>
      <c r="AG196" s="228">
        <f t="shared" si="111"/>
        <v>0</v>
      </c>
      <c r="AH196" s="229"/>
    </row>
    <row r="197" hidden="1" outlineLevel="1">
      <c r="A197" s="252" t="s">
        <v>836</v>
      </c>
      <c r="B197" s="339"/>
      <c r="C197" s="339"/>
      <c r="D197" s="339"/>
      <c r="E197" s="339"/>
      <c r="F197" s="339"/>
      <c r="G197" s="339"/>
      <c r="H197" s="339"/>
      <c r="I197" s="339"/>
      <c r="J197" s="339"/>
      <c r="K197" s="339"/>
      <c r="L197" s="339"/>
      <c r="M197" s="339"/>
      <c r="N197" s="339"/>
      <c r="O197" s="339"/>
      <c r="P197" s="339"/>
      <c r="Q197" s="339"/>
      <c r="R197" s="339"/>
      <c r="S197" s="339"/>
      <c r="T197" s="339"/>
      <c r="U197" s="339"/>
      <c r="V197" s="339"/>
      <c r="W197" s="339"/>
      <c r="X197" s="339"/>
      <c r="Y197" s="339"/>
      <c r="Z197" s="339"/>
      <c r="AA197" s="339"/>
      <c r="AB197" s="339"/>
      <c r="AC197" s="339"/>
      <c r="AD197" s="339"/>
      <c r="AE197" s="339"/>
      <c r="AF197" s="339"/>
      <c r="AG197" s="228">
        <f t="shared" si="111"/>
        <v>0</v>
      </c>
      <c r="AH197" s="229"/>
    </row>
    <row r="198" hidden="1" outlineLevel="1">
      <c r="A198" s="252" t="s">
        <v>837</v>
      </c>
      <c r="B198" s="339"/>
      <c r="C198" s="339"/>
      <c r="D198" s="339"/>
      <c r="E198" s="339"/>
      <c r="F198" s="339"/>
      <c r="G198" s="339"/>
      <c r="H198" s="339"/>
      <c r="I198" s="339"/>
      <c r="J198" s="339"/>
      <c r="K198" s="339"/>
      <c r="L198" s="339"/>
      <c r="M198" s="339"/>
      <c r="N198" s="339"/>
      <c r="O198" s="339"/>
      <c r="P198" s="339"/>
      <c r="Q198" s="339"/>
      <c r="R198" s="339"/>
      <c r="S198" s="339"/>
      <c r="T198" s="339"/>
      <c r="U198" s="339"/>
      <c r="V198" s="339"/>
      <c r="W198" s="339"/>
      <c r="X198" s="339"/>
      <c r="Y198" s="339"/>
      <c r="Z198" s="339"/>
      <c r="AA198" s="339"/>
      <c r="AB198" s="339"/>
      <c r="AC198" s="339"/>
      <c r="AD198" s="339"/>
      <c r="AE198" s="339"/>
      <c r="AF198" s="339"/>
      <c r="AG198" s="228">
        <f t="shared" si="111"/>
        <v>0</v>
      </c>
      <c r="AH198" s="229"/>
    </row>
    <row r="199" hidden="1" outlineLevel="1">
      <c r="A199" s="252" t="s">
        <v>838</v>
      </c>
      <c r="B199" s="339"/>
      <c r="C199" s="339"/>
      <c r="D199" s="339"/>
      <c r="E199" s="339"/>
      <c r="F199" s="339"/>
      <c r="G199" s="339"/>
      <c r="H199" s="339"/>
      <c r="I199" s="339"/>
      <c r="J199" s="339"/>
      <c r="K199" s="339"/>
      <c r="L199" s="339"/>
      <c r="M199" s="339"/>
      <c r="N199" s="339"/>
      <c r="O199" s="339"/>
      <c r="P199" s="339"/>
      <c r="Q199" s="339"/>
      <c r="R199" s="339"/>
      <c r="S199" s="339"/>
      <c r="T199" s="339"/>
      <c r="U199" s="339"/>
      <c r="V199" s="339"/>
      <c r="W199" s="339"/>
      <c r="X199" s="339"/>
      <c r="Y199" s="339"/>
      <c r="Z199" s="339"/>
      <c r="AA199" s="339"/>
      <c r="AB199" s="339"/>
      <c r="AC199" s="339"/>
      <c r="AD199" s="339"/>
      <c r="AE199" s="339"/>
      <c r="AF199" s="339"/>
      <c r="AG199" s="228">
        <f t="shared" si="111"/>
        <v>0</v>
      </c>
      <c r="AH199" s="229"/>
    </row>
    <row r="200" hidden="1" outlineLevel="1">
      <c r="A200" s="254" t="s">
        <v>427</v>
      </c>
      <c r="B200" s="339"/>
      <c r="C200" s="339"/>
      <c r="D200" s="339"/>
      <c r="E200" s="339"/>
      <c r="F200" s="339"/>
      <c r="G200" s="339"/>
      <c r="H200" s="339"/>
      <c r="I200" s="339"/>
      <c r="J200" s="339"/>
      <c r="K200" s="339"/>
      <c r="L200" s="339"/>
      <c r="M200" s="339"/>
      <c r="N200" s="339"/>
      <c r="O200" s="339"/>
      <c r="P200" s="339"/>
      <c r="Q200" s="339"/>
      <c r="R200" s="339"/>
      <c r="S200" s="339"/>
      <c r="T200" s="339"/>
      <c r="U200" s="339"/>
      <c r="V200" s="339"/>
      <c r="W200" s="339"/>
      <c r="X200" s="339"/>
      <c r="Y200" s="339"/>
      <c r="Z200" s="339"/>
      <c r="AA200" s="339"/>
      <c r="AB200" s="339"/>
      <c r="AC200" s="339"/>
      <c r="AD200" s="339"/>
      <c r="AE200" s="339"/>
      <c r="AF200" s="339"/>
      <c r="AG200" s="228"/>
      <c r="AH200" s="229"/>
    </row>
    <row r="201">
      <c r="A201" s="256" t="s">
        <v>439</v>
      </c>
      <c r="B201" s="257">
        <f t="shared" ref="B201:AF201" si="112">B178+B190+B179+B191+B184+B196+B185+B197</f>
        <v>8</v>
      </c>
      <c r="C201" s="257">
        <f t="shared" si="112"/>
        <v>5</v>
      </c>
      <c r="D201" s="257">
        <f t="shared" si="112"/>
        <v>6</v>
      </c>
      <c r="E201" s="257">
        <f t="shared" si="112"/>
        <v>3</v>
      </c>
      <c r="F201" s="257">
        <f t="shared" si="112"/>
        <v>6</v>
      </c>
      <c r="G201" s="257">
        <f t="shared" si="112"/>
        <v>9</v>
      </c>
      <c r="H201" s="257">
        <f t="shared" si="112"/>
        <v>7</v>
      </c>
      <c r="I201" s="257">
        <f t="shared" si="112"/>
        <v>7</v>
      </c>
      <c r="J201" s="257">
        <f t="shared" si="112"/>
        <v>2</v>
      </c>
      <c r="K201" s="257">
        <f t="shared" si="112"/>
        <v>4</v>
      </c>
      <c r="L201" s="257">
        <f t="shared" si="112"/>
        <v>3</v>
      </c>
      <c r="M201" s="257">
        <f t="shared" si="112"/>
        <v>8</v>
      </c>
      <c r="N201" s="257">
        <f t="shared" si="112"/>
        <v>4</v>
      </c>
      <c r="O201" s="257">
        <f t="shared" si="112"/>
        <v>4</v>
      </c>
      <c r="P201" s="257">
        <f t="shared" si="112"/>
        <v>5</v>
      </c>
      <c r="Q201" s="257">
        <f t="shared" si="112"/>
        <v>5</v>
      </c>
      <c r="R201" s="257">
        <f t="shared" si="112"/>
        <v>8</v>
      </c>
      <c r="S201" s="257">
        <f t="shared" si="112"/>
        <v>7</v>
      </c>
      <c r="T201" s="257">
        <f t="shared" si="112"/>
        <v>10</v>
      </c>
      <c r="U201" s="257">
        <f t="shared" si="112"/>
        <v>9</v>
      </c>
      <c r="V201" s="257">
        <f t="shared" si="112"/>
        <v>13</v>
      </c>
      <c r="W201" s="257">
        <f t="shared" si="112"/>
        <v>5</v>
      </c>
      <c r="X201" s="257">
        <f t="shared" si="112"/>
        <v>10</v>
      </c>
      <c r="Y201" s="257">
        <f t="shared" si="112"/>
        <v>5</v>
      </c>
      <c r="Z201" s="257">
        <f t="shared" si="112"/>
        <v>7</v>
      </c>
      <c r="AA201" s="257">
        <f t="shared" si="112"/>
        <v>4</v>
      </c>
      <c r="AB201" s="257">
        <f t="shared" si="112"/>
        <v>11</v>
      </c>
      <c r="AC201" s="257">
        <f t="shared" si="112"/>
        <v>16</v>
      </c>
      <c r="AD201" s="257">
        <f t="shared" si="112"/>
        <v>13</v>
      </c>
      <c r="AE201" s="257">
        <f t="shared" si="112"/>
        <v>4</v>
      </c>
      <c r="AF201" s="257">
        <f t="shared" si="112"/>
        <v>9</v>
      </c>
      <c r="AG201" s="228">
        <f t="shared" ref="AG201:AG202" si="114">SUM(B201:AF201)</f>
        <v>217</v>
      </c>
      <c r="AH201" s="229"/>
    </row>
    <row r="202">
      <c r="A202" s="256" t="s">
        <v>440</v>
      </c>
      <c r="B202" s="257">
        <f t="shared" ref="B202:AF202" si="113">B180+B192+B181+B193+B186+B198+B187+B199</f>
        <v>14</v>
      </c>
      <c r="C202" s="257">
        <f t="shared" si="113"/>
        <v>9</v>
      </c>
      <c r="D202" s="257">
        <f t="shared" si="113"/>
        <v>18</v>
      </c>
      <c r="E202" s="257">
        <f t="shared" si="113"/>
        <v>10</v>
      </c>
      <c r="F202" s="257">
        <f t="shared" si="113"/>
        <v>15</v>
      </c>
      <c r="G202" s="257">
        <f t="shared" si="113"/>
        <v>14</v>
      </c>
      <c r="H202" s="257">
        <f t="shared" si="113"/>
        <v>7</v>
      </c>
      <c r="I202" s="257">
        <f t="shared" si="113"/>
        <v>7</v>
      </c>
      <c r="J202" s="257">
        <f t="shared" si="113"/>
        <v>15</v>
      </c>
      <c r="K202" s="257">
        <f t="shared" si="113"/>
        <v>15</v>
      </c>
      <c r="L202" s="257">
        <f t="shared" si="113"/>
        <v>11</v>
      </c>
      <c r="M202" s="257">
        <f t="shared" si="113"/>
        <v>18</v>
      </c>
      <c r="N202" s="257">
        <f t="shared" si="113"/>
        <v>15</v>
      </c>
      <c r="O202" s="257">
        <f t="shared" si="113"/>
        <v>17</v>
      </c>
      <c r="P202" s="257">
        <f t="shared" si="113"/>
        <v>14</v>
      </c>
      <c r="Q202" s="257">
        <f t="shared" si="113"/>
        <v>14</v>
      </c>
      <c r="R202" s="257">
        <f t="shared" si="113"/>
        <v>18</v>
      </c>
      <c r="S202" s="257">
        <f t="shared" si="113"/>
        <v>17</v>
      </c>
      <c r="T202" s="257">
        <f t="shared" si="113"/>
        <v>23</v>
      </c>
      <c r="U202" s="257">
        <f t="shared" si="113"/>
        <v>25</v>
      </c>
      <c r="V202" s="257">
        <f t="shared" si="113"/>
        <v>18</v>
      </c>
      <c r="W202" s="257">
        <f t="shared" si="113"/>
        <v>42</v>
      </c>
      <c r="X202" s="257">
        <f t="shared" si="113"/>
        <v>19</v>
      </c>
      <c r="Y202" s="257">
        <f t="shared" si="113"/>
        <v>22</v>
      </c>
      <c r="Z202" s="257">
        <f t="shared" si="113"/>
        <v>32</v>
      </c>
      <c r="AA202" s="257">
        <f t="shared" si="113"/>
        <v>30</v>
      </c>
      <c r="AB202" s="257">
        <f t="shared" si="113"/>
        <v>28</v>
      </c>
      <c r="AC202" s="257">
        <f t="shared" si="113"/>
        <v>24</v>
      </c>
      <c r="AD202" s="257">
        <f t="shared" si="113"/>
        <v>21</v>
      </c>
      <c r="AE202" s="257">
        <f t="shared" si="113"/>
        <v>22</v>
      </c>
      <c r="AF202" s="257">
        <f t="shared" si="113"/>
        <v>23</v>
      </c>
      <c r="AG202" s="228">
        <f t="shared" si="114"/>
        <v>577</v>
      </c>
      <c r="AH202" s="229"/>
    </row>
    <row r="203">
      <c r="A203" s="258" t="s">
        <v>329</v>
      </c>
      <c r="B203" s="257"/>
      <c r="C203" s="257"/>
      <c r="D203" s="257"/>
      <c r="E203" s="257"/>
      <c r="F203" s="257"/>
      <c r="G203" s="257"/>
      <c r="H203" s="257"/>
      <c r="I203" s="257"/>
      <c r="J203" s="257"/>
      <c r="K203" s="257"/>
      <c r="L203" s="257"/>
      <c r="M203" s="257"/>
      <c r="N203" s="257"/>
      <c r="O203" s="257"/>
      <c r="P203" s="257"/>
      <c r="Q203" s="257"/>
      <c r="R203" s="257"/>
      <c r="S203" s="257"/>
      <c r="T203" s="257"/>
      <c r="U203" s="257"/>
      <c r="V203" s="257"/>
      <c r="W203" s="257"/>
      <c r="X203" s="257"/>
      <c r="Y203" s="257"/>
      <c r="Z203" s="257"/>
      <c r="AA203" s="257"/>
      <c r="AB203" s="257"/>
      <c r="AC203" s="257"/>
      <c r="AD203" s="257"/>
      <c r="AE203" s="257"/>
      <c r="AF203" s="257"/>
      <c r="AG203" s="228"/>
      <c r="AH203" s="229"/>
    </row>
    <row r="204" ht="21.0" customHeight="1">
      <c r="A204" s="160"/>
      <c r="B204" s="168"/>
      <c r="C204" s="168"/>
      <c r="D204" s="168"/>
      <c r="E204" s="168"/>
      <c r="F204" s="168"/>
      <c r="G204" s="168"/>
      <c r="H204" s="168"/>
      <c r="I204" s="168"/>
      <c r="J204" s="168"/>
      <c r="K204" s="168"/>
      <c r="L204" s="168"/>
      <c r="M204" s="168"/>
      <c r="N204" s="168"/>
      <c r="O204" s="168"/>
      <c r="P204" s="168"/>
      <c r="Q204" s="168"/>
      <c r="R204" s="168"/>
      <c r="S204" s="168"/>
      <c r="T204" s="168"/>
      <c r="U204" s="168"/>
      <c r="V204" s="168"/>
      <c r="W204" s="168"/>
      <c r="X204" s="168"/>
      <c r="Y204" s="168"/>
      <c r="Z204" s="168"/>
      <c r="AA204" s="168"/>
      <c r="AB204" s="168"/>
      <c r="AC204" s="168"/>
      <c r="AD204" s="168"/>
      <c r="AE204" s="168"/>
      <c r="AF204" s="168"/>
      <c r="AG204" s="228"/>
      <c r="AH204" s="229"/>
    </row>
    <row r="205">
      <c r="A205" s="252" t="s">
        <v>441</v>
      </c>
      <c r="B205" s="253"/>
      <c r="C205" s="253"/>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c r="AA205" s="253"/>
      <c r="AB205" s="253"/>
      <c r="AC205" s="253"/>
      <c r="AD205" s="253"/>
      <c r="AE205" s="253"/>
      <c r="AF205" s="253"/>
      <c r="AG205" s="228"/>
      <c r="AH205" s="229"/>
    </row>
    <row r="206" outlineLevel="1">
      <c r="A206" s="252" t="s">
        <v>442</v>
      </c>
      <c r="B206" s="236">
        <v>5.0</v>
      </c>
      <c r="C206" s="236">
        <v>1.0</v>
      </c>
      <c r="D206" s="236">
        <v>6.0</v>
      </c>
      <c r="E206" s="236">
        <v>4.0</v>
      </c>
      <c r="F206" s="236">
        <v>2.0</v>
      </c>
      <c r="G206" s="236">
        <v>8.0</v>
      </c>
      <c r="H206" s="236">
        <v>2.0</v>
      </c>
      <c r="I206" s="236">
        <v>2.0</v>
      </c>
      <c r="J206" s="236">
        <v>4.0</v>
      </c>
      <c r="K206" s="236">
        <v>3.0</v>
      </c>
      <c r="L206" s="236">
        <v>2.0</v>
      </c>
      <c r="M206" s="236">
        <v>5.0</v>
      </c>
      <c r="N206" s="236">
        <v>3.0</v>
      </c>
      <c r="O206" s="236">
        <v>5.0</v>
      </c>
      <c r="P206" s="236">
        <v>3.0</v>
      </c>
      <c r="Q206" s="236">
        <v>4.0</v>
      </c>
      <c r="R206" s="236">
        <v>4.0</v>
      </c>
      <c r="S206" s="236">
        <v>5.0</v>
      </c>
      <c r="T206" s="236">
        <v>7.0</v>
      </c>
      <c r="U206" s="236">
        <v>6.0</v>
      </c>
      <c r="V206" s="236">
        <v>7.0</v>
      </c>
      <c r="W206" s="236">
        <v>7.0</v>
      </c>
      <c r="X206" s="236">
        <v>1.0</v>
      </c>
      <c r="Y206" s="236">
        <v>0.0</v>
      </c>
      <c r="Z206" s="236">
        <v>4.0</v>
      </c>
      <c r="AA206" s="236">
        <v>2.0</v>
      </c>
      <c r="AB206" s="236">
        <v>2.0</v>
      </c>
      <c r="AC206" s="236">
        <v>0.0</v>
      </c>
      <c r="AD206" s="236">
        <v>3.0</v>
      </c>
      <c r="AE206" s="236">
        <v>1.0</v>
      </c>
      <c r="AF206" s="236">
        <v>0.0</v>
      </c>
      <c r="AG206" s="228">
        <f t="shared" ref="AG206:AG215" si="115">SUM(B206:AF206)</f>
        <v>108</v>
      </c>
      <c r="AH206" s="229"/>
    </row>
    <row r="207" outlineLevel="1">
      <c r="A207" s="252" t="s">
        <v>443</v>
      </c>
      <c r="B207" s="236">
        <v>20.0</v>
      </c>
      <c r="C207" s="236">
        <v>14.0</v>
      </c>
      <c r="D207" s="236">
        <v>20.0</v>
      </c>
      <c r="E207" s="236">
        <v>9.0</v>
      </c>
      <c r="F207" s="236">
        <v>27.0</v>
      </c>
      <c r="G207" s="236">
        <v>15.0</v>
      </c>
      <c r="H207" s="236">
        <v>12.0</v>
      </c>
      <c r="I207" s="236">
        <v>11.0</v>
      </c>
      <c r="J207" s="236">
        <v>13.0</v>
      </c>
      <c r="K207" s="236">
        <v>17.0</v>
      </c>
      <c r="L207" s="236">
        <v>13.0</v>
      </c>
      <c r="M207" s="236">
        <v>24.0</v>
      </c>
      <c r="N207" s="236">
        <v>15.0</v>
      </c>
      <c r="O207" s="236">
        <v>9.0</v>
      </c>
      <c r="P207" s="236">
        <v>17.0</v>
      </c>
      <c r="Q207" s="236">
        <v>18.0</v>
      </c>
      <c r="R207" s="236">
        <v>19.0</v>
      </c>
      <c r="S207" s="236">
        <v>22.0</v>
      </c>
      <c r="T207" s="236">
        <v>28.0</v>
      </c>
      <c r="U207" s="236">
        <v>22.0</v>
      </c>
      <c r="V207" s="236">
        <v>24.0</v>
      </c>
      <c r="W207" s="236">
        <v>29.0</v>
      </c>
      <c r="X207" s="236">
        <v>20.0</v>
      </c>
      <c r="Y207" s="236">
        <v>20.0</v>
      </c>
      <c r="Z207" s="236">
        <v>19.0</v>
      </c>
      <c r="AA207" s="236">
        <v>18.0</v>
      </c>
      <c r="AB207" s="236">
        <v>19.0</v>
      </c>
      <c r="AC207" s="236">
        <v>18.0</v>
      </c>
      <c r="AD207" s="236">
        <v>16.0</v>
      </c>
      <c r="AE207" s="236">
        <v>12.0</v>
      </c>
      <c r="AF207" s="236">
        <v>19.0</v>
      </c>
      <c r="AG207" s="228">
        <f t="shared" si="115"/>
        <v>559</v>
      </c>
      <c r="AH207" s="229"/>
    </row>
    <row r="208" outlineLevel="1">
      <c r="A208" s="252" t="s">
        <v>839</v>
      </c>
      <c r="B208" s="236">
        <v>3.0</v>
      </c>
      <c r="C208" s="236">
        <v>0.0</v>
      </c>
      <c r="D208" s="236">
        <v>2.0</v>
      </c>
      <c r="E208" s="236">
        <v>1.0</v>
      </c>
      <c r="F208" s="236">
        <v>0.0</v>
      </c>
      <c r="G208" s="236">
        <v>1.0</v>
      </c>
      <c r="H208" s="236">
        <v>2.0</v>
      </c>
      <c r="I208" s="236">
        <v>1.0</v>
      </c>
      <c r="J208" s="236">
        <v>0.0</v>
      </c>
      <c r="K208" s="236">
        <v>2.0</v>
      </c>
      <c r="L208" s="236">
        <v>3.0</v>
      </c>
      <c r="M208" s="236">
        <v>3.0</v>
      </c>
      <c r="N208" s="236">
        <v>1.0</v>
      </c>
      <c r="O208" s="236">
        <v>0.0</v>
      </c>
      <c r="P208" s="236">
        <v>8.0</v>
      </c>
      <c r="Q208" s="236">
        <v>1.0</v>
      </c>
      <c r="R208" s="236">
        <v>3.0</v>
      </c>
      <c r="S208" s="236">
        <v>3.0</v>
      </c>
      <c r="T208" s="236">
        <v>2.0</v>
      </c>
      <c r="U208" s="236">
        <v>1.0</v>
      </c>
      <c r="V208" s="236">
        <v>4.0</v>
      </c>
      <c r="W208" s="236">
        <v>1.0</v>
      </c>
      <c r="X208" s="236">
        <v>2.0</v>
      </c>
      <c r="Y208" s="236">
        <v>0.0</v>
      </c>
      <c r="Z208" s="236">
        <v>1.0</v>
      </c>
      <c r="AA208" s="236">
        <v>1.0</v>
      </c>
      <c r="AB208" s="236">
        <v>3.0</v>
      </c>
      <c r="AC208" s="236">
        <v>0.0</v>
      </c>
      <c r="AD208" s="236">
        <v>1.0</v>
      </c>
      <c r="AE208" s="236">
        <v>1.0</v>
      </c>
      <c r="AF208" s="236">
        <v>2.0</v>
      </c>
      <c r="AG208" s="228">
        <f t="shared" si="115"/>
        <v>53</v>
      </c>
      <c r="AH208" s="229"/>
    </row>
    <row r="209" outlineLevel="1">
      <c r="A209" s="252" t="s">
        <v>840</v>
      </c>
      <c r="B209" s="236">
        <v>0.0</v>
      </c>
      <c r="C209" s="236">
        <v>1.0</v>
      </c>
      <c r="D209" s="236">
        <v>0.0</v>
      </c>
      <c r="E209" s="236">
        <v>0.0</v>
      </c>
      <c r="F209" s="236">
        <v>0.0</v>
      </c>
      <c r="G209" s="236">
        <v>0.0</v>
      </c>
      <c r="H209" s="236">
        <v>0.0</v>
      </c>
      <c r="I209" s="236">
        <v>0.0</v>
      </c>
      <c r="J209" s="236">
        <v>0.0</v>
      </c>
      <c r="K209" s="236">
        <v>0.0</v>
      </c>
      <c r="L209" s="236">
        <v>0.0</v>
      </c>
      <c r="M209" s="236">
        <v>0.0</v>
      </c>
      <c r="N209" s="236">
        <v>0.0</v>
      </c>
      <c r="O209" s="236">
        <v>0.0</v>
      </c>
      <c r="P209" s="236">
        <v>0.0</v>
      </c>
      <c r="Q209" s="236">
        <v>0.0</v>
      </c>
      <c r="R209" s="236">
        <v>0.0</v>
      </c>
      <c r="S209" s="236">
        <v>0.0</v>
      </c>
      <c r="T209" s="236">
        <v>0.0</v>
      </c>
      <c r="U209" s="236">
        <v>0.0</v>
      </c>
      <c r="V209" s="236">
        <v>1.0</v>
      </c>
      <c r="W209" s="236">
        <v>0.0</v>
      </c>
      <c r="X209" s="236">
        <v>0.0</v>
      </c>
      <c r="Y209" s="236">
        <v>0.0</v>
      </c>
      <c r="Z209" s="236">
        <v>0.0</v>
      </c>
      <c r="AA209" s="236">
        <v>0.0</v>
      </c>
      <c r="AB209" s="236">
        <v>0.0</v>
      </c>
      <c r="AC209" s="236">
        <v>0.0</v>
      </c>
      <c r="AD209" s="236">
        <v>0.0</v>
      </c>
      <c r="AE209" s="236">
        <v>0.0</v>
      </c>
      <c r="AF209" s="236">
        <v>0.0</v>
      </c>
      <c r="AG209" s="228">
        <f t="shared" si="115"/>
        <v>2</v>
      </c>
      <c r="AH209" s="229"/>
    </row>
    <row r="210" outlineLevel="1">
      <c r="A210" s="252" t="s">
        <v>841</v>
      </c>
      <c r="B210" s="236">
        <v>0.0</v>
      </c>
      <c r="C210" s="236">
        <v>0.0</v>
      </c>
      <c r="D210" s="236">
        <v>0.0</v>
      </c>
      <c r="E210" s="236">
        <v>0.0</v>
      </c>
      <c r="F210" s="236">
        <v>0.0</v>
      </c>
      <c r="G210" s="236">
        <v>0.0</v>
      </c>
      <c r="H210" s="236">
        <v>0.0</v>
      </c>
      <c r="I210" s="236">
        <v>0.0</v>
      </c>
      <c r="J210" s="236">
        <v>0.0</v>
      </c>
      <c r="K210" s="236">
        <v>0.0</v>
      </c>
      <c r="L210" s="236">
        <v>0.0</v>
      </c>
      <c r="M210" s="236">
        <v>0.0</v>
      </c>
      <c r="N210" s="236">
        <v>0.0</v>
      </c>
      <c r="O210" s="236">
        <v>0.0</v>
      </c>
      <c r="P210" s="236">
        <v>0.0</v>
      </c>
      <c r="Q210" s="236">
        <v>0.0</v>
      </c>
      <c r="R210" s="236">
        <v>0.0</v>
      </c>
      <c r="S210" s="236">
        <v>0.0</v>
      </c>
      <c r="T210" s="236">
        <v>0.0</v>
      </c>
      <c r="U210" s="236">
        <v>0.0</v>
      </c>
      <c r="V210" s="236">
        <v>0.0</v>
      </c>
      <c r="W210" s="236">
        <v>0.0</v>
      </c>
      <c r="X210" s="236">
        <v>0.0</v>
      </c>
      <c r="Y210" s="236">
        <v>0.0</v>
      </c>
      <c r="Z210" s="236">
        <v>0.0</v>
      </c>
      <c r="AA210" s="236">
        <v>0.0</v>
      </c>
      <c r="AB210" s="236">
        <v>0.0</v>
      </c>
      <c r="AC210" s="236">
        <v>0.0</v>
      </c>
      <c r="AD210" s="236">
        <v>0.0</v>
      </c>
      <c r="AE210" s="236">
        <v>0.0</v>
      </c>
      <c r="AF210" s="236">
        <v>0.0</v>
      </c>
      <c r="AG210" s="228">
        <f t="shared" si="115"/>
        <v>0</v>
      </c>
      <c r="AH210" s="229"/>
    </row>
    <row r="211" outlineLevel="1">
      <c r="A211" s="252" t="s">
        <v>842</v>
      </c>
      <c r="B211" s="236">
        <v>0.0</v>
      </c>
      <c r="C211" s="236">
        <v>0.0</v>
      </c>
      <c r="D211" s="236">
        <v>0.0</v>
      </c>
      <c r="E211" s="236">
        <v>0.0</v>
      </c>
      <c r="F211" s="236">
        <v>0.0</v>
      </c>
      <c r="G211" s="236">
        <v>0.0</v>
      </c>
      <c r="H211" s="236">
        <v>0.0</v>
      </c>
      <c r="I211" s="236">
        <v>0.0</v>
      </c>
      <c r="J211" s="236">
        <v>0.0</v>
      </c>
      <c r="K211" s="236">
        <v>0.0</v>
      </c>
      <c r="L211" s="236">
        <v>0.0</v>
      </c>
      <c r="M211" s="236">
        <v>0.0</v>
      </c>
      <c r="N211" s="236">
        <v>0.0</v>
      </c>
      <c r="O211" s="236">
        <v>0.0</v>
      </c>
      <c r="P211" s="236">
        <v>0.0</v>
      </c>
      <c r="Q211" s="236">
        <v>0.0</v>
      </c>
      <c r="R211" s="236">
        <v>0.0</v>
      </c>
      <c r="S211" s="236">
        <v>0.0</v>
      </c>
      <c r="T211" s="236">
        <v>0.0</v>
      </c>
      <c r="U211" s="236">
        <v>0.0</v>
      </c>
      <c r="V211" s="236">
        <v>0.0</v>
      </c>
      <c r="W211" s="236">
        <v>0.0</v>
      </c>
      <c r="X211" s="236">
        <v>0.0</v>
      </c>
      <c r="Y211" s="236">
        <v>0.0</v>
      </c>
      <c r="Z211" s="236">
        <v>0.0</v>
      </c>
      <c r="AA211" s="236">
        <v>0.0</v>
      </c>
      <c r="AB211" s="236">
        <v>0.0</v>
      </c>
      <c r="AC211" s="236">
        <v>0.0</v>
      </c>
      <c r="AD211" s="236">
        <v>0.0</v>
      </c>
      <c r="AE211" s="236">
        <v>0.0</v>
      </c>
      <c r="AF211" s="236">
        <v>0.0</v>
      </c>
      <c r="AG211" s="228">
        <f t="shared" si="115"/>
        <v>0</v>
      </c>
      <c r="AH211" s="229"/>
    </row>
    <row r="212" outlineLevel="1">
      <c r="A212" s="252" t="s">
        <v>843</v>
      </c>
      <c r="B212" s="236">
        <v>14.0</v>
      </c>
      <c r="C212" s="236">
        <v>6.0</v>
      </c>
      <c r="D212" s="236">
        <v>10.0</v>
      </c>
      <c r="E212" s="236">
        <v>9.0</v>
      </c>
      <c r="F212" s="236">
        <v>8.0</v>
      </c>
      <c r="G212" s="236">
        <v>18.0</v>
      </c>
      <c r="H212" s="236">
        <v>10.0</v>
      </c>
      <c r="I212" s="236">
        <v>14.0</v>
      </c>
      <c r="J212" s="236">
        <v>13.0</v>
      </c>
      <c r="K212" s="236">
        <v>8.0</v>
      </c>
      <c r="L212" s="236">
        <v>8.0</v>
      </c>
      <c r="M212" s="236">
        <v>20.0</v>
      </c>
      <c r="N212" s="236">
        <v>12.0</v>
      </c>
      <c r="O212" s="236">
        <v>10.0</v>
      </c>
      <c r="P212" s="236">
        <v>10.0</v>
      </c>
      <c r="Q212" s="236">
        <v>8.0</v>
      </c>
      <c r="R212" s="236">
        <v>11.0</v>
      </c>
      <c r="S212" s="236">
        <v>13.0</v>
      </c>
      <c r="T212" s="236">
        <v>17.0</v>
      </c>
      <c r="U212" s="236">
        <v>13.0</v>
      </c>
      <c r="V212" s="236">
        <v>13.0</v>
      </c>
      <c r="W212" s="236">
        <v>12.0</v>
      </c>
      <c r="X212" s="236">
        <v>5.0</v>
      </c>
      <c r="Y212" s="236">
        <v>14.0</v>
      </c>
      <c r="Z212" s="236">
        <v>13.0</v>
      </c>
      <c r="AA212" s="236">
        <v>16.0</v>
      </c>
      <c r="AB212" s="236">
        <v>16.0</v>
      </c>
      <c r="AC212" s="236">
        <v>14.0</v>
      </c>
      <c r="AD212" s="236">
        <v>9.0</v>
      </c>
      <c r="AE212" s="236">
        <v>8.0</v>
      </c>
      <c r="AF212" s="236">
        <v>11.0</v>
      </c>
      <c r="AG212" s="228">
        <f t="shared" si="115"/>
        <v>363</v>
      </c>
      <c r="AH212" s="229"/>
    </row>
    <row r="213" outlineLevel="1">
      <c r="A213" s="252" t="s">
        <v>844</v>
      </c>
      <c r="B213" s="236">
        <v>1.0</v>
      </c>
      <c r="C213" s="236">
        <v>0.0</v>
      </c>
      <c r="D213" s="236">
        <v>0.0</v>
      </c>
      <c r="E213" s="236">
        <v>1.0</v>
      </c>
      <c r="F213" s="236">
        <v>0.0</v>
      </c>
      <c r="G213" s="236">
        <v>0.0</v>
      </c>
      <c r="H213" s="236">
        <v>3.0</v>
      </c>
      <c r="I213" s="236">
        <v>1.0</v>
      </c>
      <c r="J213" s="236">
        <v>0.0</v>
      </c>
      <c r="K213" s="236">
        <v>0.0</v>
      </c>
      <c r="L213" s="236">
        <v>1.0</v>
      </c>
      <c r="M213" s="236">
        <v>1.0</v>
      </c>
      <c r="N213" s="236">
        <v>0.0</v>
      </c>
      <c r="O213" s="236">
        <v>1.0</v>
      </c>
      <c r="P213" s="236">
        <v>0.0</v>
      </c>
      <c r="Q213" s="236">
        <v>0.0</v>
      </c>
      <c r="R213" s="236">
        <v>0.0</v>
      </c>
      <c r="S213" s="236">
        <v>0.0</v>
      </c>
      <c r="T213" s="236">
        <v>1.0</v>
      </c>
      <c r="U213" s="236">
        <v>1.0</v>
      </c>
      <c r="V213" s="236">
        <v>2.0</v>
      </c>
      <c r="W213" s="236">
        <v>0.0</v>
      </c>
      <c r="X213" s="236">
        <v>1.0</v>
      </c>
      <c r="Y213" s="236">
        <v>0.0</v>
      </c>
      <c r="Z213" s="236">
        <v>0.0</v>
      </c>
      <c r="AA213" s="236">
        <v>0.0</v>
      </c>
      <c r="AB213" s="236">
        <v>1.0</v>
      </c>
      <c r="AC213" s="236">
        <v>0.0</v>
      </c>
      <c r="AD213" s="236">
        <v>0.0</v>
      </c>
      <c r="AE213" s="236">
        <v>0.0</v>
      </c>
      <c r="AF213" s="236">
        <v>1.0</v>
      </c>
      <c r="AG213" s="228">
        <f t="shared" si="115"/>
        <v>16</v>
      </c>
      <c r="AH213" s="229"/>
    </row>
    <row r="214" outlineLevel="1">
      <c r="A214" s="252" t="s">
        <v>845</v>
      </c>
      <c r="B214" s="236">
        <v>0.0</v>
      </c>
      <c r="C214" s="236">
        <v>0.0</v>
      </c>
      <c r="D214" s="236">
        <v>0.0</v>
      </c>
      <c r="E214" s="236">
        <v>0.0</v>
      </c>
      <c r="F214" s="236">
        <v>0.0</v>
      </c>
      <c r="G214" s="236">
        <v>0.0</v>
      </c>
      <c r="H214" s="236">
        <v>0.0</v>
      </c>
      <c r="I214" s="236">
        <v>0.0</v>
      </c>
      <c r="J214" s="236">
        <v>0.0</v>
      </c>
      <c r="K214" s="236">
        <v>0.0</v>
      </c>
      <c r="L214" s="236">
        <v>0.0</v>
      </c>
      <c r="M214" s="236">
        <v>0.0</v>
      </c>
      <c r="N214" s="236">
        <v>0.0</v>
      </c>
      <c r="O214" s="236">
        <v>0.0</v>
      </c>
      <c r="P214" s="236">
        <v>0.0</v>
      </c>
      <c r="Q214" s="236">
        <v>0.0</v>
      </c>
      <c r="R214" s="236">
        <v>0.0</v>
      </c>
      <c r="S214" s="236">
        <v>0.0</v>
      </c>
      <c r="T214" s="236">
        <v>0.0</v>
      </c>
      <c r="U214" s="236">
        <v>0.0</v>
      </c>
      <c r="V214" s="236">
        <v>0.0</v>
      </c>
      <c r="W214" s="236">
        <v>0.0</v>
      </c>
      <c r="X214" s="236">
        <v>0.0</v>
      </c>
      <c r="Y214" s="236">
        <v>0.0</v>
      </c>
      <c r="Z214" s="236">
        <v>0.0</v>
      </c>
      <c r="AA214" s="236">
        <v>0.0</v>
      </c>
      <c r="AB214" s="236">
        <v>0.0</v>
      </c>
      <c r="AC214" s="236">
        <v>0.0</v>
      </c>
      <c r="AD214" s="236">
        <v>0.0</v>
      </c>
      <c r="AE214" s="236">
        <v>0.0</v>
      </c>
      <c r="AF214" s="236">
        <v>0.0</v>
      </c>
      <c r="AG214" s="228">
        <f t="shared" si="115"/>
        <v>0</v>
      </c>
      <c r="AH214" s="229"/>
    </row>
    <row r="215" outlineLevel="1">
      <c r="A215" s="252" t="s">
        <v>846</v>
      </c>
      <c r="B215" s="236">
        <v>0.0</v>
      </c>
      <c r="C215" s="236">
        <v>1.0</v>
      </c>
      <c r="D215" s="236">
        <v>0.0</v>
      </c>
      <c r="E215" s="236">
        <v>0.0</v>
      </c>
      <c r="F215" s="236">
        <v>0.0</v>
      </c>
      <c r="G215" s="236">
        <v>0.0</v>
      </c>
      <c r="H215" s="236">
        <v>0.0</v>
      </c>
      <c r="I215" s="236">
        <v>0.0</v>
      </c>
      <c r="J215" s="236">
        <v>0.0</v>
      </c>
      <c r="K215" s="236">
        <v>0.0</v>
      </c>
      <c r="L215" s="236">
        <v>0.0</v>
      </c>
      <c r="M215" s="236">
        <v>0.0</v>
      </c>
      <c r="N215" s="236">
        <v>0.0</v>
      </c>
      <c r="O215" s="236">
        <v>0.0</v>
      </c>
      <c r="P215" s="236">
        <v>0.0</v>
      </c>
      <c r="Q215" s="236">
        <v>0.0</v>
      </c>
      <c r="R215" s="236">
        <v>0.0</v>
      </c>
      <c r="S215" s="236">
        <v>0.0</v>
      </c>
      <c r="T215" s="236">
        <v>0.0</v>
      </c>
      <c r="U215" s="236">
        <v>0.0</v>
      </c>
      <c r="V215" s="236">
        <v>1.0</v>
      </c>
      <c r="W215" s="236">
        <v>0.0</v>
      </c>
      <c r="X215" s="236">
        <v>1.0</v>
      </c>
      <c r="Y215" s="236">
        <v>0.0</v>
      </c>
      <c r="Z215" s="236">
        <v>0.0</v>
      </c>
      <c r="AA215" s="236">
        <v>0.0</v>
      </c>
      <c r="AB215" s="236">
        <v>0.0</v>
      </c>
      <c r="AC215" s="236">
        <v>0.0</v>
      </c>
      <c r="AD215" s="236">
        <v>1.0</v>
      </c>
      <c r="AE215" s="236">
        <v>0.0</v>
      </c>
      <c r="AF215" s="236">
        <v>0.0</v>
      </c>
      <c r="AG215" s="228">
        <f t="shared" si="115"/>
        <v>4</v>
      </c>
      <c r="AH215" s="229"/>
    </row>
    <row r="216" outlineLevel="1">
      <c r="A216" s="252" t="s">
        <v>338</v>
      </c>
      <c r="B216" s="236">
        <v>0.0</v>
      </c>
      <c r="C216" s="236">
        <v>1.0</v>
      </c>
      <c r="D216" s="236">
        <v>1.0</v>
      </c>
      <c r="E216" s="236">
        <v>0.0</v>
      </c>
      <c r="F216" s="236">
        <v>0.0</v>
      </c>
      <c r="G216" s="236">
        <v>0.0</v>
      </c>
      <c r="H216" s="236">
        <v>0.0</v>
      </c>
      <c r="I216" s="236">
        <v>0.0</v>
      </c>
      <c r="J216" s="236">
        <v>1.0</v>
      </c>
      <c r="K216" s="236">
        <v>0.0</v>
      </c>
      <c r="L216" s="236">
        <v>1.0</v>
      </c>
      <c r="M216" s="236">
        <v>1.0</v>
      </c>
      <c r="N216" s="236">
        <v>1.0</v>
      </c>
      <c r="O216" s="236">
        <v>0.0</v>
      </c>
      <c r="P216" s="236">
        <v>2.0</v>
      </c>
      <c r="Q216" s="236">
        <v>0.0</v>
      </c>
      <c r="R216" s="236">
        <v>2.0</v>
      </c>
      <c r="S216" s="236">
        <v>1.0</v>
      </c>
      <c r="T216" s="236">
        <v>1.0</v>
      </c>
      <c r="U216" s="236">
        <v>0.0</v>
      </c>
      <c r="V216" s="236">
        <v>1.0</v>
      </c>
      <c r="W216" s="236">
        <v>2.0</v>
      </c>
      <c r="X216" s="236">
        <v>2.0</v>
      </c>
      <c r="Y216" s="236">
        <v>1.0</v>
      </c>
      <c r="Z216" s="236">
        <v>2.0</v>
      </c>
      <c r="AA216" s="236">
        <v>1.0</v>
      </c>
      <c r="AB216" s="236">
        <v>0.0</v>
      </c>
      <c r="AC216" s="236">
        <v>0.0</v>
      </c>
      <c r="AD216" s="236">
        <v>0.0</v>
      </c>
      <c r="AE216" s="236">
        <v>0.0</v>
      </c>
      <c r="AF216" s="236">
        <v>0.0</v>
      </c>
      <c r="AG216" s="228"/>
      <c r="AH216" s="229"/>
    </row>
    <row r="217" outlineLevel="1">
      <c r="A217" s="252" t="s">
        <v>297</v>
      </c>
      <c r="B217" s="236">
        <v>0.0</v>
      </c>
      <c r="C217" s="236">
        <v>0.0</v>
      </c>
      <c r="D217" s="236">
        <v>0.0</v>
      </c>
      <c r="E217" s="236">
        <v>0.0</v>
      </c>
      <c r="F217" s="236">
        <v>0.0</v>
      </c>
      <c r="G217" s="236">
        <v>0.0</v>
      </c>
      <c r="H217" s="236">
        <v>0.0</v>
      </c>
      <c r="I217" s="236">
        <v>0.0</v>
      </c>
      <c r="J217" s="236">
        <v>0.0</v>
      </c>
      <c r="K217" s="236">
        <v>0.0</v>
      </c>
      <c r="L217" s="236">
        <v>0.0</v>
      </c>
      <c r="M217" s="236">
        <v>0.0</v>
      </c>
      <c r="N217" s="236">
        <v>0.0</v>
      </c>
      <c r="O217" s="236">
        <v>0.0</v>
      </c>
      <c r="P217" s="236">
        <v>0.0</v>
      </c>
      <c r="Q217" s="236">
        <v>0.0</v>
      </c>
      <c r="R217" s="236">
        <v>0.0</v>
      </c>
      <c r="S217" s="236">
        <v>0.0</v>
      </c>
      <c r="T217" s="236">
        <v>0.0</v>
      </c>
      <c r="U217" s="236">
        <v>0.0</v>
      </c>
      <c r="V217" s="236">
        <v>0.0</v>
      </c>
      <c r="W217" s="236">
        <v>0.0</v>
      </c>
      <c r="X217" s="236">
        <v>0.0</v>
      </c>
      <c r="Y217" s="236">
        <v>0.0</v>
      </c>
      <c r="Z217" s="236">
        <v>0.0</v>
      </c>
      <c r="AA217" s="236">
        <v>0.0</v>
      </c>
      <c r="AB217" s="236">
        <v>0.0</v>
      </c>
      <c r="AC217" s="236">
        <v>0.0</v>
      </c>
      <c r="AD217" s="236">
        <v>0.0</v>
      </c>
      <c r="AE217" s="236">
        <v>0.0</v>
      </c>
      <c r="AF217" s="236">
        <v>0.0</v>
      </c>
      <c r="AG217" s="228">
        <f t="shared" ref="AG217:AG218" si="117">SUM(B217:AF217)</f>
        <v>0</v>
      </c>
      <c r="AH217" s="229"/>
    </row>
    <row r="218">
      <c r="A218" s="256" t="s">
        <v>298</v>
      </c>
      <c r="B218" s="257">
        <f t="shared" ref="B218:AF218" si="116">SUM(B206:B217)</f>
        <v>43</v>
      </c>
      <c r="C218" s="257">
        <f t="shared" si="116"/>
        <v>24</v>
      </c>
      <c r="D218" s="257">
        <f t="shared" si="116"/>
        <v>39</v>
      </c>
      <c r="E218" s="257">
        <f t="shared" si="116"/>
        <v>24</v>
      </c>
      <c r="F218" s="257">
        <f t="shared" si="116"/>
        <v>37</v>
      </c>
      <c r="G218" s="257">
        <f t="shared" si="116"/>
        <v>42</v>
      </c>
      <c r="H218" s="257">
        <f t="shared" si="116"/>
        <v>29</v>
      </c>
      <c r="I218" s="257">
        <f t="shared" si="116"/>
        <v>29</v>
      </c>
      <c r="J218" s="257">
        <f t="shared" si="116"/>
        <v>31</v>
      </c>
      <c r="K218" s="257">
        <f t="shared" si="116"/>
        <v>30</v>
      </c>
      <c r="L218" s="257">
        <f t="shared" si="116"/>
        <v>28</v>
      </c>
      <c r="M218" s="257">
        <f t="shared" si="116"/>
        <v>54</v>
      </c>
      <c r="N218" s="257">
        <f t="shared" si="116"/>
        <v>32</v>
      </c>
      <c r="O218" s="257">
        <f t="shared" si="116"/>
        <v>25</v>
      </c>
      <c r="P218" s="257">
        <f t="shared" si="116"/>
        <v>40</v>
      </c>
      <c r="Q218" s="257">
        <f t="shared" si="116"/>
        <v>31</v>
      </c>
      <c r="R218" s="257">
        <f t="shared" si="116"/>
        <v>39</v>
      </c>
      <c r="S218" s="257">
        <f t="shared" si="116"/>
        <v>44</v>
      </c>
      <c r="T218" s="257">
        <f t="shared" si="116"/>
        <v>56</v>
      </c>
      <c r="U218" s="257">
        <f t="shared" si="116"/>
        <v>43</v>
      </c>
      <c r="V218" s="257">
        <f t="shared" si="116"/>
        <v>53</v>
      </c>
      <c r="W218" s="257">
        <f t="shared" si="116"/>
        <v>51</v>
      </c>
      <c r="X218" s="257">
        <f t="shared" si="116"/>
        <v>32</v>
      </c>
      <c r="Y218" s="257">
        <f t="shared" si="116"/>
        <v>35</v>
      </c>
      <c r="Z218" s="257">
        <f t="shared" si="116"/>
        <v>39</v>
      </c>
      <c r="AA218" s="257">
        <f t="shared" si="116"/>
        <v>38</v>
      </c>
      <c r="AB218" s="257">
        <f t="shared" si="116"/>
        <v>41</v>
      </c>
      <c r="AC218" s="257">
        <f t="shared" si="116"/>
        <v>32</v>
      </c>
      <c r="AD218" s="257">
        <f t="shared" si="116"/>
        <v>30</v>
      </c>
      <c r="AE218" s="257">
        <f t="shared" si="116"/>
        <v>22</v>
      </c>
      <c r="AF218" s="257">
        <f t="shared" si="116"/>
        <v>33</v>
      </c>
      <c r="AG218" s="228">
        <f t="shared" si="117"/>
        <v>1126</v>
      </c>
      <c r="AH218" s="229"/>
    </row>
    <row r="219">
      <c r="A219" s="160"/>
      <c r="B219" s="168"/>
      <c r="C219" s="168"/>
      <c r="D219" s="168"/>
      <c r="E219" s="168"/>
      <c r="F219" s="168"/>
      <c r="G219" s="168"/>
      <c r="H219" s="168"/>
      <c r="I219" s="168"/>
      <c r="J219" s="168"/>
      <c r="K219" s="168"/>
      <c r="L219" s="168"/>
      <c r="M219" s="168"/>
      <c r="N219" s="168"/>
      <c r="O219" s="168"/>
      <c r="P219" s="168"/>
      <c r="Q219" s="168"/>
      <c r="R219" s="168"/>
      <c r="S219" s="168"/>
      <c r="T219" s="168"/>
      <c r="U219" s="168"/>
      <c r="V219" s="168"/>
      <c r="W219" s="168"/>
      <c r="X219" s="168"/>
      <c r="Y219" s="168"/>
      <c r="Z219" s="168"/>
      <c r="AA219" s="168"/>
      <c r="AB219" s="168"/>
      <c r="AC219" s="168"/>
      <c r="AD219" s="168"/>
      <c r="AE219" s="168"/>
      <c r="AF219" s="168"/>
      <c r="AG219" s="228"/>
      <c r="AH219" s="229"/>
    </row>
    <row r="220" collapsed="1">
      <c r="A220" s="252" t="s">
        <v>847</v>
      </c>
      <c r="B220" s="253"/>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c r="AA220" s="253"/>
      <c r="AB220" s="253"/>
      <c r="AC220" s="253"/>
      <c r="AD220" s="253"/>
      <c r="AE220" s="253"/>
      <c r="AF220" s="253"/>
      <c r="AG220" s="228"/>
      <c r="AH220" s="229"/>
    </row>
    <row r="221" hidden="1" outlineLevel="1">
      <c r="A221" s="252" t="s">
        <v>442</v>
      </c>
      <c r="B221" s="339"/>
      <c r="C221" s="339"/>
      <c r="D221" s="339"/>
      <c r="E221" s="339"/>
      <c r="F221" s="339"/>
      <c r="G221" s="339"/>
      <c r="H221" s="339"/>
      <c r="I221" s="339"/>
      <c r="J221" s="339"/>
      <c r="K221" s="339"/>
      <c r="L221" s="339"/>
      <c r="M221" s="339"/>
      <c r="N221" s="339"/>
      <c r="O221" s="339"/>
      <c r="P221" s="339"/>
      <c r="Q221" s="339"/>
      <c r="R221" s="339"/>
      <c r="S221" s="339"/>
      <c r="T221" s="339"/>
      <c r="U221" s="339"/>
      <c r="V221" s="339"/>
      <c r="W221" s="339"/>
      <c r="X221" s="339"/>
      <c r="Y221" s="339"/>
      <c r="Z221" s="339"/>
      <c r="AA221" s="339"/>
      <c r="AB221" s="339"/>
      <c r="AC221" s="339"/>
      <c r="AD221" s="339"/>
      <c r="AE221" s="339"/>
      <c r="AF221" s="339"/>
      <c r="AG221" s="228">
        <f t="shared" ref="AG221:AG230" si="118">SUM(B221:AF221)</f>
        <v>0</v>
      </c>
      <c r="AH221" s="229"/>
    </row>
    <row r="222" hidden="1" outlineLevel="1">
      <c r="A222" s="252" t="s">
        <v>443</v>
      </c>
      <c r="B222" s="339"/>
      <c r="C222" s="339"/>
      <c r="D222" s="339"/>
      <c r="E222" s="339"/>
      <c r="F222" s="339"/>
      <c r="G222" s="339"/>
      <c r="H222" s="339"/>
      <c r="I222" s="339"/>
      <c r="J222" s="339"/>
      <c r="K222" s="339"/>
      <c r="L222" s="339"/>
      <c r="M222" s="339"/>
      <c r="N222" s="339"/>
      <c r="O222" s="339"/>
      <c r="P222" s="339"/>
      <c r="Q222" s="339"/>
      <c r="R222" s="339"/>
      <c r="S222" s="339"/>
      <c r="T222" s="339"/>
      <c r="U222" s="339"/>
      <c r="V222" s="339"/>
      <c r="W222" s="339"/>
      <c r="X222" s="339"/>
      <c r="Y222" s="339"/>
      <c r="Z222" s="339"/>
      <c r="AA222" s="339"/>
      <c r="AB222" s="339"/>
      <c r="AC222" s="339"/>
      <c r="AD222" s="339"/>
      <c r="AE222" s="339"/>
      <c r="AF222" s="339"/>
      <c r="AG222" s="228">
        <f t="shared" si="118"/>
        <v>0</v>
      </c>
      <c r="AH222" s="229"/>
    </row>
    <row r="223" hidden="1" outlineLevel="1">
      <c r="A223" s="252" t="s">
        <v>848</v>
      </c>
      <c r="B223" s="339"/>
      <c r="C223" s="339"/>
      <c r="D223" s="339"/>
      <c r="E223" s="339"/>
      <c r="F223" s="339"/>
      <c r="G223" s="339"/>
      <c r="H223" s="339"/>
      <c r="I223" s="339"/>
      <c r="J223" s="339"/>
      <c r="K223" s="339"/>
      <c r="L223" s="339"/>
      <c r="M223" s="339"/>
      <c r="N223" s="339"/>
      <c r="O223" s="339"/>
      <c r="P223" s="339"/>
      <c r="Q223" s="339"/>
      <c r="R223" s="339"/>
      <c r="S223" s="339"/>
      <c r="T223" s="339"/>
      <c r="U223" s="339"/>
      <c r="V223" s="339"/>
      <c r="W223" s="339"/>
      <c r="X223" s="339"/>
      <c r="Y223" s="339"/>
      <c r="Z223" s="339"/>
      <c r="AA223" s="339"/>
      <c r="AB223" s="339"/>
      <c r="AC223" s="339"/>
      <c r="AD223" s="339"/>
      <c r="AE223" s="339"/>
      <c r="AF223" s="339"/>
      <c r="AG223" s="228">
        <f t="shared" si="118"/>
        <v>0</v>
      </c>
      <c r="AH223" s="229"/>
    </row>
    <row r="224" hidden="1" outlineLevel="1">
      <c r="A224" s="252" t="s">
        <v>849</v>
      </c>
      <c r="B224" s="339"/>
      <c r="C224" s="339"/>
      <c r="D224" s="339"/>
      <c r="E224" s="339"/>
      <c r="F224" s="339"/>
      <c r="G224" s="339"/>
      <c r="H224" s="339"/>
      <c r="I224" s="339"/>
      <c r="J224" s="339"/>
      <c r="K224" s="339"/>
      <c r="L224" s="339"/>
      <c r="M224" s="339"/>
      <c r="N224" s="339"/>
      <c r="O224" s="339"/>
      <c r="P224" s="339"/>
      <c r="Q224" s="339"/>
      <c r="R224" s="339"/>
      <c r="S224" s="339"/>
      <c r="T224" s="339"/>
      <c r="U224" s="339"/>
      <c r="V224" s="339"/>
      <c r="W224" s="339"/>
      <c r="X224" s="339"/>
      <c r="Y224" s="339"/>
      <c r="Z224" s="339"/>
      <c r="AA224" s="339"/>
      <c r="AB224" s="339"/>
      <c r="AC224" s="339"/>
      <c r="AD224" s="339"/>
      <c r="AE224" s="339"/>
      <c r="AF224" s="339"/>
      <c r="AG224" s="228">
        <f t="shared" si="118"/>
        <v>0</v>
      </c>
      <c r="AH224" s="229"/>
    </row>
    <row r="225" hidden="1" outlineLevel="1">
      <c r="A225" s="252" t="s">
        <v>850</v>
      </c>
      <c r="B225" s="339"/>
      <c r="C225" s="339"/>
      <c r="D225" s="339"/>
      <c r="E225" s="339"/>
      <c r="F225" s="339"/>
      <c r="G225" s="339"/>
      <c r="H225" s="339"/>
      <c r="I225" s="339"/>
      <c r="J225" s="339"/>
      <c r="K225" s="339"/>
      <c r="L225" s="339"/>
      <c r="M225" s="339"/>
      <c r="N225" s="339"/>
      <c r="O225" s="339"/>
      <c r="P225" s="339"/>
      <c r="Q225" s="339"/>
      <c r="R225" s="339"/>
      <c r="S225" s="339"/>
      <c r="T225" s="339"/>
      <c r="U225" s="339"/>
      <c r="V225" s="339"/>
      <c r="W225" s="339"/>
      <c r="X225" s="339"/>
      <c r="Y225" s="339"/>
      <c r="Z225" s="339"/>
      <c r="AA225" s="339"/>
      <c r="AB225" s="339"/>
      <c r="AC225" s="339"/>
      <c r="AD225" s="339"/>
      <c r="AE225" s="339"/>
      <c r="AF225" s="339"/>
      <c r="AG225" s="228">
        <f t="shared" si="118"/>
        <v>0</v>
      </c>
      <c r="AH225" s="229"/>
    </row>
    <row r="226" hidden="1" outlineLevel="1">
      <c r="A226" s="252" t="s">
        <v>851</v>
      </c>
      <c r="B226" s="339"/>
      <c r="C226" s="339"/>
      <c r="D226" s="339"/>
      <c r="E226" s="339"/>
      <c r="F226" s="339"/>
      <c r="G226" s="339"/>
      <c r="H226" s="339"/>
      <c r="I226" s="339"/>
      <c r="J226" s="339"/>
      <c r="K226" s="339"/>
      <c r="L226" s="339"/>
      <c r="M226" s="339"/>
      <c r="N226" s="339"/>
      <c r="O226" s="339"/>
      <c r="P226" s="339"/>
      <c r="Q226" s="339"/>
      <c r="R226" s="339"/>
      <c r="S226" s="339"/>
      <c r="T226" s="339"/>
      <c r="U226" s="339"/>
      <c r="V226" s="339"/>
      <c r="W226" s="339"/>
      <c r="X226" s="339"/>
      <c r="Y226" s="339"/>
      <c r="Z226" s="339"/>
      <c r="AA226" s="339"/>
      <c r="AB226" s="339"/>
      <c r="AC226" s="339"/>
      <c r="AD226" s="339"/>
      <c r="AE226" s="339"/>
      <c r="AF226" s="339"/>
      <c r="AG226" s="228">
        <f t="shared" si="118"/>
        <v>0</v>
      </c>
      <c r="AH226" s="229"/>
    </row>
    <row r="227" hidden="1" outlineLevel="1">
      <c r="A227" s="252" t="s">
        <v>852</v>
      </c>
      <c r="B227" s="339"/>
      <c r="C227" s="339"/>
      <c r="D227" s="339"/>
      <c r="E227" s="339"/>
      <c r="F227" s="339"/>
      <c r="G227" s="339"/>
      <c r="H227" s="339"/>
      <c r="I227" s="339"/>
      <c r="J227" s="339"/>
      <c r="K227" s="339"/>
      <c r="L227" s="339"/>
      <c r="M227" s="339"/>
      <c r="N227" s="339"/>
      <c r="O227" s="339"/>
      <c r="P227" s="339"/>
      <c r="Q227" s="339"/>
      <c r="R227" s="339"/>
      <c r="S227" s="339"/>
      <c r="T227" s="339"/>
      <c r="U227" s="339"/>
      <c r="V227" s="339"/>
      <c r="W227" s="339"/>
      <c r="X227" s="339"/>
      <c r="Y227" s="339"/>
      <c r="Z227" s="339"/>
      <c r="AA227" s="339"/>
      <c r="AB227" s="339"/>
      <c r="AC227" s="339"/>
      <c r="AD227" s="339"/>
      <c r="AE227" s="339"/>
      <c r="AF227" s="339"/>
      <c r="AG227" s="228">
        <f t="shared" si="118"/>
        <v>0</v>
      </c>
      <c r="AH227" s="229"/>
    </row>
    <row r="228" hidden="1" outlineLevel="1">
      <c r="A228" s="252" t="s">
        <v>853</v>
      </c>
      <c r="B228" s="339"/>
      <c r="C228" s="339"/>
      <c r="D228" s="339"/>
      <c r="E228" s="339"/>
      <c r="F228" s="339"/>
      <c r="G228" s="339"/>
      <c r="H228" s="339"/>
      <c r="I228" s="339"/>
      <c r="J228" s="339"/>
      <c r="K228" s="339"/>
      <c r="L228" s="339"/>
      <c r="M228" s="339"/>
      <c r="N228" s="339"/>
      <c r="O228" s="339"/>
      <c r="P228" s="339"/>
      <c r="Q228" s="339"/>
      <c r="R228" s="339"/>
      <c r="S228" s="339"/>
      <c r="T228" s="339"/>
      <c r="U228" s="339"/>
      <c r="V228" s="339"/>
      <c r="W228" s="339"/>
      <c r="X228" s="339"/>
      <c r="Y228" s="339"/>
      <c r="Z228" s="339"/>
      <c r="AA228" s="339"/>
      <c r="AB228" s="339"/>
      <c r="AC228" s="339"/>
      <c r="AD228" s="339"/>
      <c r="AE228" s="339"/>
      <c r="AF228" s="339"/>
      <c r="AG228" s="228">
        <f t="shared" si="118"/>
        <v>0</v>
      </c>
      <c r="AH228" s="229"/>
    </row>
    <row r="229" hidden="1" outlineLevel="1">
      <c r="A229" s="252" t="s">
        <v>854</v>
      </c>
      <c r="B229" s="339"/>
      <c r="C229" s="339"/>
      <c r="D229" s="339"/>
      <c r="E229" s="339"/>
      <c r="F229" s="339"/>
      <c r="G229" s="339"/>
      <c r="H229" s="339"/>
      <c r="I229" s="339"/>
      <c r="J229" s="339"/>
      <c r="K229" s="339"/>
      <c r="L229" s="339"/>
      <c r="M229" s="339"/>
      <c r="N229" s="339"/>
      <c r="O229" s="339"/>
      <c r="P229" s="339"/>
      <c r="Q229" s="339"/>
      <c r="R229" s="339"/>
      <c r="S229" s="339"/>
      <c r="T229" s="339"/>
      <c r="U229" s="339"/>
      <c r="V229" s="339"/>
      <c r="W229" s="339"/>
      <c r="X229" s="339"/>
      <c r="Y229" s="339"/>
      <c r="Z229" s="339"/>
      <c r="AA229" s="339"/>
      <c r="AB229" s="339"/>
      <c r="AC229" s="339"/>
      <c r="AD229" s="339"/>
      <c r="AE229" s="339"/>
      <c r="AF229" s="339"/>
      <c r="AG229" s="228">
        <f t="shared" si="118"/>
        <v>0</v>
      </c>
      <c r="AH229" s="229"/>
    </row>
    <row r="230" hidden="1" outlineLevel="1">
      <c r="A230" s="252" t="s">
        <v>855</v>
      </c>
      <c r="B230" s="339"/>
      <c r="C230" s="339"/>
      <c r="D230" s="339"/>
      <c r="E230" s="339"/>
      <c r="F230" s="339"/>
      <c r="G230" s="339"/>
      <c r="H230" s="339"/>
      <c r="I230" s="339"/>
      <c r="J230" s="339"/>
      <c r="K230" s="339"/>
      <c r="L230" s="339"/>
      <c r="M230" s="339"/>
      <c r="N230" s="339"/>
      <c r="O230" s="339"/>
      <c r="P230" s="339"/>
      <c r="Q230" s="339"/>
      <c r="R230" s="339"/>
      <c r="S230" s="339"/>
      <c r="T230" s="339"/>
      <c r="U230" s="339"/>
      <c r="V230" s="339"/>
      <c r="W230" s="339"/>
      <c r="X230" s="339"/>
      <c r="Y230" s="339"/>
      <c r="Z230" s="339"/>
      <c r="AA230" s="339"/>
      <c r="AB230" s="339"/>
      <c r="AC230" s="339"/>
      <c r="AD230" s="339"/>
      <c r="AE230" s="339"/>
      <c r="AF230" s="339"/>
      <c r="AG230" s="228">
        <f t="shared" si="118"/>
        <v>0</v>
      </c>
      <c r="AH230" s="229"/>
    </row>
    <row r="231" hidden="1" outlineLevel="1">
      <c r="A231" s="252" t="s">
        <v>338</v>
      </c>
      <c r="B231" s="339"/>
      <c r="C231" s="339"/>
      <c r="D231" s="339"/>
      <c r="E231" s="339"/>
      <c r="F231" s="339"/>
      <c r="G231" s="339"/>
      <c r="H231" s="339"/>
      <c r="I231" s="339"/>
      <c r="J231" s="339"/>
      <c r="K231" s="339"/>
      <c r="L231" s="339"/>
      <c r="M231" s="339"/>
      <c r="N231" s="339"/>
      <c r="O231" s="339"/>
      <c r="P231" s="339"/>
      <c r="Q231" s="339"/>
      <c r="R231" s="339"/>
      <c r="S231" s="339"/>
      <c r="T231" s="339"/>
      <c r="U231" s="339"/>
      <c r="V231" s="339"/>
      <c r="W231" s="339"/>
      <c r="X231" s="339"/>
      <c r="Y231" s="339"/>
      <c r="Z231" s="339"/>
      <c r="AA231" s="339"/>
      <c r="AB231" s="339"/>
      <c r="AC231" s="339"/>
      <c r="AD231" s="339"/>
      <c r="AE231" s="339"/>
      <c r="AF231" s="339"/>
      <c r="AG231" s="228"/>
      <c r="AH231" s="229"/>
    </row>
    <row r="232" hidden="1" outlineLevel="1">
      <c r="A232" s="252" t="s">
        <v>297</v>
      </c>
      <c r="B232" s="339"/>
      <c r="C232" s="339"/>
      <c r="D232" s="339"/>
      <c r="E232" s="339"/>
      <c r="F232" s="339"/>
      <c r="G232" s="339"/>
      <c r="H232" s="339"/>
      <c r="I232" s="339"/>
      <c r="J232" s="339"/>
      <c r="K232" s="339"/>
      <c r="L232" s="339"/>
      <c r="M232" s="339"/>
      <c r="N232" s="339"/>
      <c r="O232" s="339"/>
      <c r="P232" s="339"/>
      <c r="Q232" s="339"/>
      <c r="R232" s="339"/>
      <c r="S232" s="339"/>
      <c r="T232" s="339"/>
      <c r="U232" s="339"/>
      <c r="V232" s="339"/>
      <c r="W232" s="339"/>
      <c r="X232" s="339"/>
      <c r="Y232" s="339"/>
      <c r="Z232" s="339"/>
      <c r="AA232" s="339"/>
      <c r="AB232" s="339"/>
      <c r="AC232" s="339"/>
      <c r="AD232" s="339"/>
      <c r="AE232" s="339"/>
      <c r="AF232" s="339"/>
      <c r="AG232" s="228">
        <f t="shared" ref="AG232:AG233" si="120">SUM(B232:AF232)</f>
        <v>0</v>
      </c>
      <c r="AH232" s="229"/>
    </row>
    <row r="233">
      <c r="A233" s="256" t="s">
        <v>298</v>
      </c>
      <c r="B233" s="257">
        <f t="shared" ref="B233:AF233" si="119">SUM(B221:B232)</f>
        <v>0</v>
      </c>
      <c r="C233" s="257">
        <f t="shared" si="119"/>
        <v>0</v>
      </c>
      <c r="D233" s="257">
        <f t="shared" si="119"/>
        <v>0</v>
      </c>
      <c r="E233" s="257">
        <f t="shared" si="119"/>
        <v>0</v>
      </c>
      <c r="F233" s="257">
        <f t="shared" si="119"/>
        <v>0</v>
      </c>
      <c r="G233" s="257">
        <f t="shared" si="119"/>
        <v>0</v>
      </c>
      <c r="H233" s="257">
        <f t="shared" si="119"/>
        <v>0</v>
      </c>
      <c r="I233" s="257">
        <f t="shared" si="119"/>
        <v>0</v>
      </c>
      <c r="J233" s="257">
        <f t="shared" si="119"/>
        <v>0</v>
      </c>
      <c r="K233" s="257">
        <f t="shared" si="119"/>
        <v>0</v>
      </c>
      <c r="L233" s="257">
        <f t="shared" si="119"/>
        <v>0</v>
      </c>
      <c r="M233" s="257">
        <f t="shared" si="119"/>
        <v>0</v>
      </c>
      <c r="N233" s="257">
        <f t="shared" si="119"/>
        <v>0</v>
      </c>
      <c r="O233" s="257">
        <f t="shared" si="119"/>
        <v>0</v>
      </c>
      <c r="P233" s="257">
        <f t="shared" si="119"/>
        <v>0</v>
      </c>
      <c r="Q233" s="257">
        <f t="shared" si="119"/>
        <v>0</v>
      </c>
      <c r="R233" s="257">
        <f t="shared" si="119"/>
        <v>0</v>
      </c>
      <c r="S233" s="257">
        <f t="shared" si="119"/>
        <v>0</v>
      </c>
      <c r="T233" s="257">
        <f t="shared" si="119"/>
        <v>0</v>
      </c>
      <c r="U233" s="257">
        <f t="shared" si="119"/>
        <v>0</v>
      </c>
      <c r="V233" s="257">
        <f t="shared" si="119"/>
        <v>0</v>
      </c>
      <c r="W233" s="257">
        <f t="shared" si="119"/>
        <v>0</v>
      </c>
      <c r="X233" s="257">
        <f t="shared" si="119"/>
        <v>0</v>
      </c>
      <c r="Y233" s="257">
        <f t="shared" si="119"/>
        <v>0</v>
      </c>
      <c r="Z233" s="257">
        <f t="shared" si="119"/>
        <v>0</v>
      </c>
      <c r="AA233" s="257">
        <f t="shared" si="119"/>
        <v>0</v>
      </c>
      <c r="AB233" s="257">
        <f t="shared" si="119"/>
        <v>0</v>
      </c>
      <c r="AC233" s="257">
        <f t="shared" si="119"/>
        <v>0</v>
      </c>
      <c r="AD233" s="257">
        <f t="shared" si="119"/>
        <v>0</v>
      </c>
      <c r="AE233" s="257">
        <f t="shared" si="119"/>
        <v>0</v>
      </c>
      <c r="AF233" s="257">
        <f t="shared" si="119"/>
        <v>0</v>
      </c>
      <c r="AG233" s="228">
        <f t="shared" si="120"/>
        <v>0</v>
      </c>
      <c r="AH233" s="229"/>
    </row>
    <row r="234">
      <c r="A234" s="160"/>
      <c r="B234" s="168"/>
      <c r="C234" s="168"/>
      <c r="D234" s="168"/>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68"/>
      <c r="AA234" s="168"/>
      <c r="AB234" s="168"/>
      <c r="AC234" s="168"/>
      <c r="AD234" s="168"/>
      <c r="AE234" s="168"/>
      <c r="AF234" s="168"/>
      <c r="AG234" s="228"/>
      <c r="AH234" s="229"/>
    </row>
    <row r="235">
      <c r="A235" s="251" t="s">
        <v>461</v>
      </c>
      <c r="B235" s="259"/>
      <c r="C235" s="259"/>
      <c r="D235" s="259"/>
      <c r="E235" s="259"/>
      <c r="F235" s="259"/>
      <c r="G235" s="259"/>
      <c r="H235" s="259"/>
      <c r="I235" s="259"/>
      <c r="J235" s="259"/>
      <c r="K235" s="259"/>
      <c r="L235" s="259"/>
      <c r="M235" s="259"/>
      <c r="N235" s="259"/>
      <c r="O235" s="259"/>
      <c r="P235" s="259"/>
      <c r="Q235" s="259"/>
      <c r="R235" s="259"/>
      <c r="S235" s="259"/>
      <c r="T235" s="259"/>
      <c r="U235" s="259"/>
      <c r="V235" s="259"/>
      <c r="W235" s="259"/>
      <c r="X235" s="259"/>
      <c r="Y235" s="259"/>
      <c r="Z235" s="259"/>
      <c r="AA235" s="259"/>
      <c r="AB235" s="259"/>
      <c r="AC235" s="259"/>
      <c r="AD235" s="259"/>
      <c r="AE235" s="259"/>
      <c r="AF235" s="259"/>
      <c r="AG235" s="228"/>
      <c r="AH235" s="229"/>
    </row>
    <row r="236">
      <c r="A236" s="252" t="s">
        <v>416</v>
      </c>
      <c r="B236" s="253"/>
      <c r="C236" s="253"/>
      <c r="D236" s="253"/>
      <c r="E236" s="253"/>
      <c r="F236" s="253"/>
      <c r="G236" s="253"/>
      <c r="H236" s="253"/>
      <c r="I236" s="253"/>
      <c r="J236" s="253"/>
      <c r="K236" s="253"/>
      <c r="L236" s="253"/>
      <c r="M236" s="253"/>
      <c r="N236" s="253"/>
      <c r="O236" s="253"/>
      <c r="P236" s="253"/>
      <c r="Q236" s="253"/>
      <c r="R236" s="253"/>
      <c r="S236" s="253"/>
      <c r="T236" s="253"/>
      <c r="U236" s="253"/>
      <c r="V236" s="253"/>
      <c r="W236" s="253"/>
      <c r="X236" s="253"/>
      <c r="Y236" s="253"/>
      <c r="Z236" s="253"/>
      <c r="AA236" s="253"/>
      <c r="AB236" s="253"/>
      <c r="AC236" s="253"/>
      <c r="AD236" s="253"/>
      <c r="AE236" s="253"/>
      <c r="AF236" s="253"/>
      <c r="AG236" s="260"/>
      <c r="AH236" s="261"/>
    </row>
    <row r="237" outlineLevel="1">
      <c r="A237" s="252" t="s">
        <v>856</v>
      </c>
      <c r="B237" s="262">
        <v>0.0</v>
      </c>
      <c r="C237" s="262">
        <v>0.0</v>
      </c>
      <c r="D237" s="262">
        <v>0.0</v>
      </c>
      <c r="E237" s="262">
        <v>0.0</v>
      </c>
      <c r="F237" s="262">
        <v>0.0</v>
      </c>
      <c r="G237" s="262">
        <v>0.0</v>
      </c>
      <c r="H237" s="262">
        <v>0.0</v>
      </c>
      <c r="I237" s="262">
        <v>0.0</v>
      </c>
      <c r="J237" s="262">
        <v>0.0</v>
      </c>
      <c r="K237" s="262">
        <v>0.0</v>
      </c>
      <c r="L237" s="262">
        <v>0.0</v>
      </c>
      <c r="M237" s="262">
        <v>0.0</v>
      </c>
      <c r="N237" s="262">
        <v>0.0</v>
      </c>
      <c r="O237" s="262">
        <v>0.0</v>
      </c>
      <c r="P237" s="262">
        <v>0.0</v>
      </c>
      <c r="Q237" s="262">
        <v>0.0</v>
      </c>
      <c r="R237" s="262">
        <v>0.0</v>
      </c>
      <c r="S237" s="262">
        <v>0.0</v>
      </c>
      <c r="T237" s="262">
        <v>0.0</v>
      </c>
      <c r="U237" s="262">
        <v>0.0</v>
      </c>
      <c r="V237" s="262">
        <v>0.0</v>
      </c>
      <c r="W237" s="262">
        <v>0.0</v>
      </c>
      <c r="X237" s="262">
        <v>0.0</v>
      </c>
      <c r="Y237" s="262">
        <v>0.0</v>
      </c>
      <c r="Z237" s="262">
        <v>0.0</v>
      </c>
      <c r="AA237" s="262">
        <v>0.0</v>
      </c>
      <c r="AB237" s="262">
        <v>0.0</v>
      </c>
      <c r="AC237" s="262">
        <v>0.0</v>
      </c>
      <c r="AD237" s="262">
        <v>0.0</v>
      </c>
      <c r="AE237" s="262">
        <v>0.0</v>
      </c>
      <c r="AF237" s="262">
        <v>0.0</v>
      </c>
      <c r="AG237" s="172">
        <f t="shared" ref="AG237:AG246" si="121">SUM(B237:AF237)</f>
        <v>0</v>
      </c>
      <c r="AH237" s="173"/>
    </row>
    <row r="238" outlineLevel="1">
      <c r="A238" s="252" t="s">
        <v>857</v>
      </c>
      <c r="B238" s="262">
        <v>0.0</v>
      </c>
      <c r="C238" s="262">
        <v>0.0</v>
      </c>
      <c r="D238" s="262">
        <v>0.0</v>
      </c>
      <c r="E238" s="262">
        <v>0.0</v>
      </c>
      <c r="F238" s="262">
        <v>0.0</v>
      </c>
      <c r="G238" s="262">
        <v>0.0</v>
      </c>
      <c r="H238" s="262">
        <v>0.0</v>
      </c>
      <c r="I238" s="262">
        <v>0.0</v>
      </c>
      <c r="J238" s="262">
        <v>0.0</v>
      </c>
      <c r="K238" s="262">
        <v>0.0</v>
      </c>
      <c r="L238" s="262">
        <v>0.0</v>
      </c>
      <c r="M238" s="262">
        <v>0.0</v>
      </c>
      <c r="N238" s="262">
        <v>0.0</v>
      </c>
      <c r="O238" s="262">
        <v>0.0</v>
      </c>
      <c r="P238" s="262">
        <v>0.0</v>
      </c>
      <c r="Q238" s="262">
        <v>0.0</v>
      </c>
      <c r="R238" s="262">
        <v>0.0</v>
      </c>
      <c r="S238" s="262">
        <v>0.0</v>
      </c>
      <c r="T238" s="262">
        <v>0.0</v>
      </c>
      <c r="U238" s="262">
        <v>0.0</v>
      </c>
      <c r="V238" s="262">
        <v>0.0</v>
      </c>
      <c r="W238" s="262">
        <v>0.0</v>
      </c>
      <c r="X238" s="262">
        <v>0.0</v>
      </c>
      <c r="Y238" s="262">
        <v>0.0</v>
      </c>
      <c r="Z238" s="262">
        <v>0.0</v>
      </c>
      <c r="AA238" s="262">
        <v>0.0</v>
      </c>
      <c r="AB238" s="262">
        <v>0.0</v>
      </c>
      <c r="AC238" s="262">
        <v>0.0</v>
      </c>
      <c r="AD238" s="262">
        <v>0.0</v>
      </c>
      <c r="AE238" s="262">
        <v>0.0</v>
      </c>
      <c r="AF238" s="262">
        <v>0.0</v>
      </c>
      <c r="AG238" s="172">
        <f t="shared" si="121"/>
        <v>0</v>
      </c>
      <c r="AH238" s="173"/>
    </row>
    <row r="239" outlineLevel="1">
      <c r="A239" s="252" t="s">
        <v>858</v>
      </c>
      <c r="B239" s="262">
        <v>0.0</v>
      </c>
      <c r="C239" s="262">
        <v>0.0</v>
      </c>
      <c r="D239" s="262">
        <v>0.0</v>
      </c>
      <c r="E239" s="262">
        <v>0.0</v>
      </c>
      <c r="F239" s="262">
        <v>0.0</v>
      </c>
      <c r="G239" s="262">
        <v>0.0</v>
      </c>
      <c r="H239" s="262">
        <v>0.0</v>
      </c>
      <c r="I239" s="262">
        <v>0.0</v>
      </c>
      <c r="J239" s="262">
        <v>0.0</v>
      </c>
      <c r="K239" s="262">
        <v>0.0</v>
      </c>
      <c r="L239" s="262">
        <v>0.0</v>
      </c>
      <c r="M239" s="262">
        <v>0.0</v>
      </c>
      <c r="N239" s="262">
        <v>0.0</v>
      </c>
      <c r="O239" s="262">
        <v>0.0</v>
      </c>
      <c r="P239" s="262">
        <v>0.0</v>
      </c>
      <c r="Q239" s="262">
        <v>0.0</v>
      </c>
      <c r="R239" s="262">
        <v>0.0</v>
      </c>
      <c r="S239" s="262">
        <v>0.0</v>
      </c>
      <c r="T239" s="262">
        <v>0.0</v>
      </c>
      <c r="U239" s="262">
        <v>0.0</v>
      </c>
      <c r="V239" s="262">
        <v>0.0</v>
      </c>
      <c r="W239" s="262">
        <v>0.0</v>
      </c>
      <c r="X239" s="262">
        <v>0.0</v>
      </c>
      <c r="Y239" s="262">
        <v>0.0</v>
      </c>
      <c r="Z239" s="262">
        <v>0.0</v>
      </c>
      <c r="AA239" s="262">
        <v>0.0</v>
      </c>
      <c r="AB239" s="262">
        <v>0.0</v>
      </c>
      <c r="AC239" s="262">
        <v>0.0</v>
      </c>
      <c r="AD239" s="262">
        <v>0.0</v>
      </c>
      <c r="AE239" s="262">
        <v>0.0</v>
      </c>
      <c r="AF239" s="262">
        <v>0.0</v>
      </c>
      <c r="AG239" s="172">
        <f t="shared" si="121"/>
        <v>0</v>
      </c>
      <c r="AH239" s="173"/>
    </row>
    <row r="240" outlineLevel="1">
      <c r="A240" s="252" t="s">
        <v>859</v>
      </c>
      <c r="B240" s="262">
        <v>0.0</v>
      </c>
      <c r="C240" s="262">
        <v>0.0</v>
      </c>
      <c r="D240" s="262">
        <v>0.0</v>
      </c>
      <c r="E240" s="262">
        <v>0.0</v>
      </c>
      <c r="F240" s="262">
        <v>0.0</v>
      </c>
      <c r="G240" s="262">
        <v>0.0</v>
      </c>
      <c r="H240" s="262">
        <v>0.0</v>
      </c>
      <c r="I240" s="262">
        <v>0.0</v>
      </c>
      <c r="J240" s="262">
        <v>0.0</v>
      </c>
      <c r="K240" s="262">
        <v>0.0</v>
      </c>
      <c r="L240" s="262">
        <v>0.0</v>
      </c>
      <c r="M240" s="262">
        <v>0.0</v>
      </c>
      <c r="N240" s="262">
        <v>0.0</v>
      </c>
      <c r="O240" s="262">
        <v>0.0</v>
      </c>
      <c r="P240" s="262">
        <v>0.0</v>
      </c>
      <c r="Q240" s="262">
        <v>0.0</v>
      </c>
      <c r="R240" s="262">
        <v>0.0</v>
      </c>
      <c r="S240" s="262">
        <v>0.0</v>
      </c>
      <c r="T240" s="262">
        <v>0.0</v>
      </c>
      <c r="U240" s="262">
        <v>0.0</v>
      </c>
      <c r="V240" s="262">
        <v>0.0</v>
      </c>
      <c r="W240" s="262">
        <v>0.0</v>
      </c>
      <c r="X240" s="262">
        <v>0.0</v>
      </c>
      <c r="Y240" s="262">
        <v>0.0</v>
      </c>
      <c r="Z240" s="262">
        <v>0.0</v>
      </c>
      <c r="AA240" s="262">
        <v>0.0</v>
      </c>
      <c r="AB240" s="262">
        <v>0.0</v>
      </c>
      <c r="AC240" s="262">
        <v>0.0</v>
      </c>
      <c r="AD240" s="262">
        <v>0.0</v>
      </c>
      <c r="AE240" s="262">
        <v>0.0</v>
      </c>
      <c r="AF240" s="262">
        <v>0.0</v>
      </c>
      <c r="AG240" s="172">
        <f t="shared" si="121"/>
        <v>0</v>
      </c>
      <c r="AH240" s="173"/>
    </row>
    <row r="241" outlineLevel="1">
      <c r="A241" s="254" t="s">
        <v>860</v>
      </c>
      <c r="B241" s="262">
        <v>437.75</v>
      </c>
      <c r="C241" s="262">
        <v>1327.18</v>
      </c>
      <c r="D241" s="262">
        <v>683.44</v>
      </c>
      <c r="E241" s="262">
        <v>898.13</v>
      </c>
      <c r="F241" s="262">
        <v>226.24</v>
      </c>
      <c r="G241" s="262">
        <v>449.46</v>
      </c>
      <c r="H241" s="262">
        <v>209.0</v>
      </c>
      <c r="I241" s="262">
        <v>0.0</v>
      </c>
      <c r="J241" s="262">
        <v>221.54</v>
      </c>
      <c r="K241" s="262">
        <v>204.11</v>
      </c>
      <c r="L241" s="262">
        <v>211.94</v>
      </c>
      <c r="M241" s="262">
        <v>452.48</v>
      </c>
      <c r="N241" s="262">
        <v>227.87</v>
      </c>
      <c r="O241" s="262">
        <v>675.6</v>
      </c>
      <c r="P241" s="262">
        <v>225.2</v>
      </c>
      <c r="Q241" s="262">
        <v>226.24</v>
      </c>
      <c r="R241" s="262">
        <v>0.0</v>
      </c>
      <c r="S241" s="262">
        <v>449.34</v>
      </c>
      <c r="T241" s="262">
        <v>209.0</v>
      </c>
      <c r="U241" s="262">
        <v>441.81</v>
      </c>
      <c r="V241" s="262">
        <v>0.0</v>
      </c>
      <c r="W241" s="262">
        <v>226.66</v>
      </c>
      <c r="X241" s="262">
        <v>914.49</v>
      </c>
      <c r="Y241" s="262">
        <v>895.31</v>
      </c>
      <c r="Z241" s="262">
        <v>675.28</v>
      </c>
      <c r="AA241" s="262">
        <v>680.04</v>
      </c>
      <c r="AB241" s="262">
        <v>458.09</v>
      </c>
      <c r="AC241" s="262">
        <v>0.0</v>
      </c>
      <c r="AD241" s="262">
        <v>0.0</v>
      </c>
      <c r="AE241" s="262">
        <v>221.54</v>
      </c>
      <c r="AF241" s="262">
        <v>668.8</v>
      </c>
      <c r="AG241" s="172">
        <f t="shared" si="121"/>
        <v>12516.54</v>
      </c>
      <c r="AH241" s="173"/>
    </row>
    <row r="242" outlineLevel="1">
      <c r="A242" s="254" t="s">
        <v>861</v>
      </c>
      <c r="B242" s="262">
        <v>0.0</v>
      </c>
      <c r="C242" s="262">
        <v>553.63</v>
      </c>
      <c r="D242" s="262">
        <v>554.91</v>
      </c>
      <c r="E242" s="262">
        <v>0.0</v>
      </c>
      <c r="F242" s="262">
        <v>254.83</v>
      </c>
      <c r="G242" s="262">
        <v>558.47</v>
      </c>
      <c r="H242" s="262">
        <v>261.11</v>
      </c>
      <c r="I242" s="262">
        <v>844.67</v>
      </c>
      <c r="J242" s="262">
        <v>1636.7</v>
      </c>
      <c r="K242" s="262">
        <v>1402.49</v>
      </c>
      <c r="L242" s="262">
        <v>1117.45</v>
      </c>
      <c r="M242" s="262">
        <v>773.32</v>
      </c>
      <c r="N242" s="262">
        <v>1675.47</v>
      </c>
      <c r="O242" s="262">
        <v>839.81</v>
      </c>
      <c r="P242" s="262">
        <v>284.26</v>
      </c>
      <c r="Q242" s="262">
        <v>1352.04</v>
      </c>
      <c r="R242" s="262">
        <v>1619.08</v>
      </c>
      <c r="S242" s="262">
        <v>1104.15</v>
      </c>
      <c r="T242" s="262">
        <v>828.17</v>
      </c>
      <c r="U242" s="262">
        <v>1099.21</v>
      </c>
      <c r="V242" s="262">
        <v>784.85</v>
      </c>
      <c r="W242" s="262">
        <v>2997.05</v>
      </c>
      <c r="X242" s="262">
        <v>2215.05</v>
      </c>
      <c r="Y242" s="262">
        <v>1330.92</v>
      </c>
      <c r="Z242" s="262">
        <v>1675.05</v>
      </c>
      <c r="AA242" s="262">
        <v>1911.84</v>
      </c>
      <c r="AB242" s="262">
        <v>516.13</v>
      </c>
      <c r="AC242" s="262">
        <v>1352.57</v>
      </c>
      <c r="AD242" s="262">
        <v>1087.8</v>
      </c>
      <c r="AE242" s="262">
        <v>556.59</v>
      </c>
      <c r="AF242" s="262">
        <v>821.05</v>
      </c>
      <c r="AG242" s="172">
        <f t="shared" si="121"/>
        <v>32008.67</v>
      </c>
      <c r="AH242" s="173"/>
    </row>
    <row r="243" outlineLevel="1">
      <c r="A243" s="252" t="s">
        <v>862</v>
      </c>
      <c r="B243" s="262">
        <v>1782.24</v>
      </c>
      <c r="C243" s="262">
        <v>1118.16</v>
      </c>
      <c r="D243" s="262">
        <v>1318.21</v>
      </c>
      <c r="E243" s="262">
        <v>668.28</v>
      </c>
      <c r="F243" s="262">
        <v>1361.34</v>
      </c>
      <c r="G243" s="262">
        <v>1328.5</v>
      </c>
      <c r="H243" s="262">
        <v>1496.8</v>
      </c>
      <c r="I243" s="262">
        <v>1568.02</v>
      </c>
      <c r="J243" s="262">
        <v>443.6</v>
      </c>
      <c r="K243" s="262">
        <v>881.84</v>
      </c>
      <c r="L243" s="262">
        <v>666.72</v>
      </c>
      <c r="M243" s="262">
        <v>1801.59</v>
      </c>
      <c r="N243" s="262">
        <v>901.31</v>
      </c>
      <c r="O243" s="262">
        <v>880.41</v>
      </c>
      <c r="P243" s="262">
        <v>1123.39</v>
      </c>
      <c r="Q243" s="262">
        <v>1139.58</v>
      </c>
      <c r="R243" s="262">
        <v>1710.3</v>
      </c>
      <c r="S243" s="262">
        <v>1560.66</v>
      </c>
      <c r="T243" s="262">
        <v>2205.27</v>
      </c>
      <c r="U243" s="262">
        <v>1737.01</v>
      </c>
      <c r="V243" s="262">
        <v>2706.55</v>
      </c>
      <c r="W243" s="262">
        <v>891.13</v>
      </c>
      <c r="X243" s="262">
        <v>2251.19</v>
      </c>
      <c r="Y243" s="262">
        <v>1131.74</v>
      </c>
      <c r="Z243" s="262">
        <v>1571.95</v>
      </c>
      <c r="AA243" s="262">
        <v>898.97</v>
      </c>
      <c r="AB243" s="262">
        <v>2472.89</v>
      </c>
      <c r="AC243" s="262">
        <v>3019.38</v>
      </c>
      <c r="AD243" s="262">
        <v>2642.94</v>
      </c>
      <c r="AE243" s="262">
        <v>899.49</v>
      </c>
      <c r="AF243" s="262">
        <v>1968.78</v>
      </c>
      <c r="AG243" s="172">
        <f t="shared" si="121"/>
        <v>46148.24</v>
      </c>
      <c r="AH243" s="173"/>
    </row>
    <row r="244" outlineLevel="1">
      <c r="A244" s="252" t="s">
        <v>863</v>
      </c>
      <c r="B244" s="262">
        <v>0.0</v>
      </c>
      <c r="C244" s="262">
        <v>0.0</v>
      </c>
      <c r="D244" s="262">
        <v>0.0</v>
      </c>
      <c r="E244" s="262">
        <v>0.0</v>
      </c>
      <c r="F244" s="262">
        <v>0.0</v>
      </c>
      <c r="G244" s="262">
        <v>0.0</v>
      </c>
      <c r="H244" s="262">
        <v>0.0</v>
      </c>
      <c r="I244" s="262">
        <v>0.0</v>
      </c>
      <c r="J244" s="262">
        <v>0.0</v>
      </c>
      <c r="K244" s="262">
        <v>0.0</v>
      </c>
      <c r="L244" s="262">
        <v>0.0</v>
      </c>
      <c r="M244" s="262">
        <v>0.0</v>
      </c>
      <c r="N244" s="262">
        <v>0.0</v>
      </c>
      <c r="O244" s="262">
        <v>0.0</v>
      </c>
      <c r="P244" s="262">
        <v>0.0</v>
      </c>
      <c r="Q244" s="262">
        <v>0.0</v>
      </c>
      <c r="R244" s="262">
        <v>0.0</v>
      </c>
      <c r="S244" s="262">
        <v>0.0</v>
      </c>
      <c r="T244" s="262">
        <v>0.0</v>
      </c>
      <c r="U244" s="262">
        <v>0.0</v>
      </c>
      <c r="V244" s="262">
        <v>0.0</v>
      </c>
      <c r="W244" s="262">
        <v>0.0</v>
      </c>
      <c r="X244" s="262">
        <v>0.0</v>
      </c>
      <c r="Y244" s="262">
        <v>0.0</v>
      </c>
      <c r="Z244" s="262">
        <v>0.0</v>
      </c>
      <c r="AA244" s="262">
        <v>0.0</v>
      </c>
      <c r="AB244" s="262">
        <v>0.0</v>
      </c>
      <c r="AC244" s="262">
        <v>0.0</v>
      </c>
      <c r="AD244" s="262">
        <v>0.0</v>
      </c>
      <c r="AE244" s="262">
        <v>0.0</v>
      </c>
      <c r="AF244" s="262">
        <v>0.0</v>
      </c>
      <c r="AG244" s="172">
        <f t="shared" si="121"/>
        <v>0</v>
      </c>
      <c r="AH244" s="173"/>
    </row>
    <row r="245" outlineLevel="1">
      <c r="A245" s="252" t="s">
        <v>864</v>
      </c>
      <c r="B245" s="262">
        <v>3877.25</v>
      </c>
      <c r="C245" s="262">
        <v>2431.03</v>
      </c>
      <c r="D245" s="262">
        <v>4975.21</v>
      </c>
      <c r="E245" s="262">
        <v>2661.04</v>
      </c>
      <c r="F245" s="262">
        <v>4071.42</v>
      </c>
      <c r="G245" s="262">
        <v>3845.37</v>
      </c>
      <c r="H245" s="262">
        <v>1909.78</v>
      </c>
      <c r="I245" s="262">
        <v>1933.13</v>
      </c>
      <c r="J245" s="262">
        <v>4088.93</v>
      </c>
      <c r="K245" s="262">
        <v>4162.97</v>
      </c>
      <c r="L245" s="262">
        <v>3028.2</v>
      </c>
      <c r="M245" s="262">
        <v>4936.56</v>
      </c>
      <c r="N245" s="262">
        <v>4163.02</v>
      </c>
      <c r="O245" s="262">
        <v>4730.91</v>
      </c>
      <c r="P245" s="262">
        <v>3885.91</v>
      </c>
      <c r="Q245" s="262">
        <v>3882.12</v>
      </c>
      <c r="R245" s="262">
        <v>4987.65</v>
      </c>
      <c r="S245" s="262">
        <v>4661.44</v>
      </c>
      <c r="T245" s="262">
        <v>6280.79</v>
      </c>
      <c r="U245" s="262">
        <v>6860.55</v>
      </c>
      <c r="V245" s="262">
        <v>5007.91</v>
      </c>
      <c r="W245" s="262">
        <v>11568.38</v>
      </c>
      <c r="X245" s="262">
        <v>5183.98</v>
      </c>
      <c r="Y245" s="262">
        <v>5941.71</v>
      </c>
      <c r="Z245" s="262">
        <v>8355.59</v>
      </c>
      <c r="AA245" s="262">
        <v>8172.29</v>
      </c>
      <c r="AB245" s="262">
        <v>7556.67</v>
      </c>
      <c r="AC245" s="262">
        <v>6470.92</v>
      </c>
      <c r="AD245" s="262">
        <v>5625.07</v>
      </c>
      <c r="AE245" s="262">
        <v>5916.47</v>
      </c>
      <c r="AF245" s="262">
        <v>6234.73</v>
      </c>
      <c r="AG245" s="172">
        <f t="shared" si="121"/>
        <v>157407</v>
      </c>
      <c r="AH245" s="173"/>
    </row>
    <row r="246" outlineLevel="1">
      <c r="A246" s="252" t="s">
        <v>865</v>
      </c>
      <c r="B246" s="262">
        <v>0.0</v>
      </c>
      <c r="C246" s="262">
        <v>0.0</v>
      </c>
      <c r="D246" s="262">
        <v>0.0</v>
      </c>
      <c r="E246" s="262">
        <v>0.0</v>
      </c>
      <c r="F246" s="262">
        <v>0.0</v>
      </c>
      <c r="G246" s="262">
        <v>0.0</v>
      </c>
      <c r="H246" s="262">
        <v>0.0</v>
      </c>
      <c r="I246" s="262">
        <v>0.0</v>
      </c>
      <c r="J246" s="262">
        <v>0.0</v>
      </c>
      <c r="K246" s="262">
        <v>0.0</v>
      </c>
      <c r="L246" s="262">
        <v>0.0</v>
      </c>
      <c r="M246" s="262">
        <v>0.0</v>
      </c>
      <c r="N246" s="262">
        <v>0.0</v>
      </c>
      <c r="O246" s="262">
        <v>0.0</v>
      </c>
      <c r="P246" s="262">
        <v>0.0</v>
      </c>
      <c r="Q246" s="262">
        <v>0.0</v>
      </c>
      <c r="R246" s="262">
        <v>0.0</v>
      </c>
      <c r="S246" s="262">
        <v>0.0</v>
      </c>
      <c r="T246" s="262">
        <v>0.0</v>
      </c>
      <c r="U246" s="262">
        <v>0.0</v>
      </c>
      <c r="V246" s="262">
        <v>0.0</v>
      </c>
      <c r="W246" s="262">
        <v>0.0</v>
      </c>
      <c r="X246" s="262">
        <v>0.0</v>
      </c>
      <c r="Y246" s="262">
        <v>0.0</v>
      </c>
      <c r="Z246" s="262">
        <v>0.0</v>
      </c>
      <c r="AA246" s="262">
        <v>0.0</v>
      </c>
      <c r="AB246" s="262">
        <v>0.0</v>
      </c>
      <c r="AC246" s="262">
        <v>0.0</v>
      </c>
      <c r="AD246" s="262">
        <v>0.0</v>
      </c>
      <c r="AE246" s="262">
        <v>0.0</v>
      </c>
      <c r="AF246" s="262">
        <v>0.0</v>
      </c>
      <c r="AG246" s="172">
        <f t="shared" si="121"/>
        <v>0</v>
      </c>
      <c r="AH246" s="173"/>
    </row>
    <row r="247" outlineLevel="1">
      <c r="A247" s="254" t="s">
        <v>427</v>
      </c>
      <c r="B247" s="262">
        <v>0.0</v>
      </c>
      <c r="C247" s="262">
        <v>0.0</v>
      </c>
      <c r="D247" s="262">
        <v>0.0</v>
      </c>
      <c r="E247" s="262">
        <v>0.0</v>
      </c>
      <c r="F247" s="262">
        <v>0.0</v>
      </c>
      <c r="G247" s="262">
        <v>0.0</v>
      </c>
      <c r="H247" s="262">
        <v>0.0</v>
      </c>
      <c r="I247" s="262">
        <v>0.0</v>
      </c>
      <c r="J247" s="262">
        <v>0.0</v>
      </c>
      <c r="K247" s="262">
        <v>0.0</v>
      </c>
      <c r="L247" s="262">
        <v>0.0</v>
      </c>
      <c r="M247" s="262">
        <v>0.0</v>
      </c>
      <c r="N247" s="262">
        <v>0.0</v>
      </c>
      <c r="O247" s="262">
        <v>0.0</v>
      </c>
      <c r="P247" s="262">
        <v>0.0</v>
      </c>
      <c r="Q247" s="262">
        <v>0.0</v>
      </c>
      <c r="R247" s="262">
        <v>0.0</v>
      </c>
      <c r="S247" s="262">
        <v>0.0</v>
      </c>
      <c r="T247" s="262">
        <v>0.0</v>
      </c>
      <c r="U247" s="262">
        <v>0.0</v>
      </c>
      <c r="V247" s="262">
        <v>0.0</v>
      </c>
      <c r="W247" s="262">
        <v>0.0</v>
      </c>
      <c r="X247" s="262">
        <v>0.0</v>
      </c>
      <c r="Y247" s="262">
        <v>0.0</v>
      </c>
      <c r="Z247" s="262">
        <v>0.0</v>
      </c>
      <c r="AA247" s="262">
        <v>0.0</v>
      </c>
      <c r="AB247" s="262">
        <v>0.0</v>
      </c>
      <c r="AC247" s="262">
        <v>0.0</v>
      </c>
      <c r="AD247" s="262">
        <v>0.0</v>
      </c>
      <c r="AE247" s="262">
        <v>0.0</v>
      </c>
      <c r="AF247" s="262">
        <v>0.0</v>
      </c>
      <c r="AG247" s="172"/>
      <c r="AH247" s="173"/>
    </row>
    <row r="248" collapsed="1">
      <c r="A248" s="252" t="s">
        <v>428</v>
      </c>
      <c r="B248" s="253"/>
      <c r="C248" s="253"/>
      <c r="D248" s="253"/>
      <c r="E248" s="253"/>
      <c r="F248" s="253"/>
      <c r="G248" s="253"/>
      <c r="H248" s="253"/>
      <c r="I248" s="253"/>
      <c r="J248" s="253"/>
      <c r="K248" s="253"/>
      <c r="L248" s="253"/>
      <c r="M248" s="253"/>
      <c r="N248" s="253"/>
      <c r="O248" s="253"/>
      <c r="P248" s="253"/>
      <c r="Q248" s="253"/>
      <c r="R248" s="253"/>
      <c r="S248" s="253"/>
      <c r="T248" s="253"/>
      <c r="U248" s="253"/>
      <c r="V248" s="253"/>
      <c r="W248" s="253"/>
      <c r="X248" s="253"/>
      <c r="Y248" s="253"/>
      <c r="Z248" s="253"/>
      <c r="AA248" s="253"/>
      <c r="AB248" s="253"/>
      <c r="AC248" s="253"/>
      <c r="AD248" s="253"/>
      <c r="AE248" s="253"/>
      <c r="AF248" s="253"/>
      <c r="AG248" s="260"/>
      <c r="AH248" s="261"/>
    </row>
    <row r="249" hidden="1" outlineLevel="1">
      <c r="A249" s="252" t="s">
        <v>866</v>
      </c>
      <c r="B249" s="340"/>
      <c r="C249" s="340"/>
      <c r="D249" s="340"/>
      <c r="E249" s="340"/>
      <c r="F249" s="340"/>
      <c r="G249" s="340"/>
      <c r="H249" s="340"/>
      <c r="I249" s="340"/>
      <c r="J249" s="340"/>
      <c r="K249" s="340"/>
      <c r="L249" s="340"/>
      <c r="M249" s="340"/>
      <c r="N249" s="340"/>
      <c r="O249" s="340"/>
      <c r="P249" s="340"/>
      <c r="Q249" s="340"/>
      <c r="R249" s="340"/>
      <c r="S249" s="340"/>
      <c r="T249" s="340"/>
      <c r="U249" s="340"/>
      <c r="V249" s="340"/>
      <c r="W249" s="340"/>
      <c r="X249" s="340"/>
      <c r="Y249" s="340"/>
      <c r="Z249" s="340"/>
      <c r="AA249" s="340"/>
      <c r="AB249" s="340"/>
      <c r="AC249" s="340"/>
      <c r="AD249" s="340"/>
      <c r="AE249" s="340"/>
      <c r="AF249" s="340"/>
      <c r="AG249" s="172">
        <f t="shared" ref="AG249:AG258" si="122">SUM(B249:AF249)</f>
        <v>0</v>
      </c>
      <c r="AH249" s="173"/>
    </row>
    <row r="250" hidden="1" outlineLevel="1">
      <c r="A250" s="252" t="s">
        <v>867</v>
      </c>
      <c r="B250" s="340"/>
      <c r="C250" s="340"/>
      <c r="D250" s="340"/>
      <c r="E250" s="340"/>
      <c r="F250" s="340"/>
      <c r="G250" s="340"/>
      <c r="H250" s="340"/>
      <c r="I250" s="340"/>
      <c r="J250" s="340"/>
      <c r="K250" s="340"/>
      <c r="L250" s="340"/>
      <c r="M250" s="340"/>
      <c r="N250" s="340"/>
      <c r="O250" s="340"/>
      <c r="P250" s="340"/>
      <c r="Q250" s="340"/>
      <c r="R250" s="340"/>
      <c r="S250" s="340"/>
      <c r="T250" s="340"/>
      <c r="U250" s="340"/>
      <c r="V250" s="340"/>
      <c r="W250" s="340"/>
      <c r="X250" s="340"/>
      <c r="Y250" s="340"/>
      <c r="Z250" s="340"/>
      <c r="AA250" s="340"/>
      <c r="AB250" s="340"/>
      <c r="AC250" s="340"/>
      <c r="AD250" s="340"/>
      <c r="AE250" s="340"/>
      <c r="AF250" s="340"/>
      <c r="AG250" s="172">
        <f t="shared" si="122"/>
        <v>0</v>
      </c>
      <c r="AH250" s="173"/>
    </row>
    <row r="251" hidden="1" outlineLevel="1">
      <c r="A251" s="252" t="s">
        <v>868</v>
      </c>
      <c r="B251" s="340"/>
      <c r="C251" s="340"/>
      <c r="D251" s="340"/>
      <c r="E251" s="340"/>
      <c r="F251" s="340"/>
      <c r="G251" s="340"/>
      <c r="H251" s="340"/>
      <c r="I251" s="340"/>
      <c r="J251" s="340"/>
      <c r="K251" s="340"/>
      <c r="L251" s="340"/>
      <c r="M251" s="340"/>
      <c r="N251" s="340"/>
      <c r="O251" s="340"/>
      <c r="P251" s="340"/>
      <c r="Q251" s="340"/>
      <c r="R251" s="340"/>
      <c r="S251" s="340"/>
      <c r="T251" s="340"/>
      <c r="U251" s="340"/>
      <c r="V251" s="340"/>
      <c r="W251" s="340"/>
      <c r="X251" s="340"/>
      <c r="Y251" s="340"/>
      <c r="Z251" s="340"/>
      <c r="AA251" s="340"/>
      <c r="AB251" s="340"/>
      <c r="AC251" s="340"/>
      <c r="AD251" s="340"/>
      <c r="AE251" s="340"/>
      <c r="AF251" s="340"/>
      <c r="AG251" s="172">
        <f t="shared" si="122"/>
        <v>0</v>
      </c>
      <c r="AH251" s="173"/>
    </row>
    <row r="252" hidden="1" outlineLevel="1">
      <c r="A252" s="252" t="s">
        <v>869</v>
      </c>
      <c r="B252" s="340"/>
      <c r="C252" s="340"/>
      <c r="D252" s="340"/>
      <c r="E252" s="340"/>
      <c r="F252" s="340"/>
      <c r="G252" s="340"/>
      <c r="H252" s="340"/>
      <c r="I252" s="340"/>
      <c r="J252" s="340"/>
      <c r="K252" s="340"/>
      <c r="L252" s="340"/>
      <c r="M252" s="340"/>
      <c r="N252" s="340"/>
      <c r="O252" s="340"/>
      <c r="P252" s="340"/>
      <c r="Q252" s="340"/>
      <c r="R252" s="340"/>
      <c r="S252" s="340"/>
      <c r="T252" s="340"/>
      <c r="U252" s="340"/>
      <c r="V252" s="340"/>
      <c r="W252" s="340"/>
      <c r="X252" s="340"/>
      <c r="Y252" s="340"/>
      <c r="Z252" s="340"/>
      <c r="AA252" s="340"/>
      <c r="AB252" s="340"/>
      <c r="AC252" s="340"/>
      <c r="AD252" s="340"/>
      <c r="AE252" s="340"/>
      <c r="AF252" s="340"/>
      <c r="AG252" s="172">
        <f t="shared" si="122"/>
        <v>0</v>
      </c>
      <c r="AH252" s="173"/>
    </row>
    <row r="253" hidden="1" outlineLevel="1">
      <c r="A253" s="252" t="s">
        <v>870</v>
      </c>
      <c r="B253" s="341"/>
      <c r="C253" s="341"/>
      <c r="D253" s="341"/>
      <c r="E253" s="341"/>
      <c r="F253" s="341"/>
      <c r="G253" s="341"/>
      <c r="H253" s="341"/>
      <c r="I253" s="341"/>
      <c r="J253" s="341"/>
      <c r="K253" s="341"/>
      <c r="L253" s="341"/>
      <c r="M253" s="341"/>
      <c r="N253" s="341"/>
      <c r="O253" s="341"/>
      <c r="P253" s="341"/>
      <c r="Q253" s="341"/>
      <c r="R253" s="341"/>
      <c r="S253" s="341"/>
      <c r="T253" s="341"/>
      <c r="U253" s="341"/>
      <c r="V253" s="341"/>
      <c r="W253" s="341"/>
      <c r="X253" s="341"/>
      <c r="Y253" s="341"/>
      <c r="Z253" s="341"/>
      <c r="AA253" s="341"/>
      <c r="AB253" s="341"/>
      <c r="AC253" s="341"/>
      <c r="AD253" s="341"/>
      <c r="AE253" s="341"/>
      <c r="AF253" s="341"/>
      <c r="AG253" s="172">
        <f t="shared" si="122"/>
        <v>0</v>
      </c>
      <c r="AH253" s="173"/>
    </row>
    <row r="254" hidden="1" outlineLevel="1">
      <c r="A254" s="252" t="s">
        <v>871</v>
      </c>
      <c r="B254" s="341"/>
      <c r="C254" s="341"/>
      <c r="D254" s="341"/>
      <c r="E254" s="341"/>
      <c r="F254" s="341"/>
      <c r="G254" s="341"/>
      <c r="H254" s="341"/>
      <c r="I254" s="341"/>
      <c r="J254" s="341"/>
      <c r="K254" s="341"/>
      <c r="L254" s="341"/>
      <c r="M254" s="341"/>
      <c r="N254" s="341"/>
      <c r="O254" s="341"/>
      <c r="P254" s="341"/>
      <c r="Q254" s="341"/>
      <c r="R254" s="341"/>
      <c r="S254" s="341"/>
      <c r="T254" s="341"/>
      <c r="U254" s="341"/>
      <c r="V254" s="341"/>
      <c r="W254" s="341"/>
      <c r="X254" s="341"/>
      <c r="Y254" s="341"/>
      <c r="Z254" s="341"/>
      <c r="AA254" s="341"/>
      <c r="AB254" s="341"/>
      <c r="AC254" s="341"/>
      <c r="AD254" s="341"/>
      <c r="AE254" s="341"/>
      <c r="AF254" s="341"/>
      <c r="AG254" s="172">
        <f t="shared" si="122"/>
        <v>0</v>
      </c>
      <c r="AH254" s="173"/>
    </row>
    <row r="255" hidden="1" outlineLevel="1">
      <c r="A255" s="252" t="s">
        <v>872</v>
      </c>
      <c r="B255" s="341"/>
      <c r="C255" s="341"/>
      <c r="D255" s="341"/>
      <c r="E255" s="341"/>
      <c r="F255" s="341"/>
      <c r="G255" s="341"/>
      <c r="H255" s="341"/>
      <c r="I255" s="341"/>
      <c r="J255" s="341"/>
      <c r="K255" s="341"/>
      <c r="L255" s="341"/>
      <c r="M255" s="341"/>
      <c r="N255" s="341"/>
      <c r="O255" s="341"/>
      <c r="P255" s="341"/>
      <c r="Q255" s="341"/>
      <c r="R255" s="341"/>
      <c r="S255" s="341"/>
      <c r="T255" s="341"/>
      <c r="U255" s="341"/>
      <c r="V255" s="341"/>
      <c r="W255" s="341"/>
      <c r="X255" s="341"/>
      <c r="Y255" s="341"/>
      <c r="Z255" s="341"/>
      <c r="AA255" s="341"/>
      <c r="AB255" s="341"/>
      <c r="AC255" s="341"/>
      <c r="AD255" s="341"/>
      <c r="AE255" s="341"/>
      <c r="AF255" s="341"/>
      <c r="AG255" s="172">
        <f t="shared" si="122"/>
        <v>0</v>
      </c>
      <c r="AH255" s="173"/>
    </row>
    <row r="256" hidden="1" outlineLevel="1">
      <c r="A256" s="252" t="s">
        <v>873</v>
      </c>
      <c r="B256" s="341"/>
      <c r="C256" s="341"/>
      <c r="D256" s="341"/>
      <c r="E256" s="341"/>
      <c r="F256" s="341"/>
      <c r="G256" s="341"/>
      <c r="H256" s="341"/>
      <c r="I256" s="341"/>
      <c r="J256" s="341"/>
      <c r="K256" s="341"/>
      <c r="L256" s="341"/>
      <c r="M256" s="341"/>
      <c r="N256" s="341"/>
      <c r="O256" s="341"/>
      <c r="P256" s="341"/>
      <c r="Q256" s="341"/>
      <c r="R256" s="341"/>
      <c r="S256" s="341"/>
      <c r="T256" s="341"/>
      <c r="U256" s="341"/>
      <c r="V256" s="341"/>
      <c r="W256" s="341"/>
      <c r="X256" s="341"/>
      <c r="Y256" s="341"/>
      <c r="Z256" s="341"/>
      <c r="AA256" s="341"/>
      <c r="AB256" s="341"/>
      <c r="AC256" s="341"/>
      <c r="AD256" s="341"/>
      <c r="AE256" s="341"/>
      <c r="AF256" s="341"/>
      <c r="AG256" s="172">
        <f t="shared" si="122"/>
        <v>0</v>
      </c>
      <c r="AH256" s="173"/>
    </row>
    <row r="257" hidden="1" outlineLevel="1">
      <c r="A257" s="252" t="s">
        <v>874</v>
      </c>
      <c r="B257" s="341"/>
      <c r="C257" s="341"/>
      <c r="D257" s="341"/>
      <c r="E257" s="341"/>
      <c r="F257" s="341"/>
      <c r="G257" s="341"/>
      <c r="H257" s="341"/>
      <c r="I257" s="341"/>
      <c r="J257" s="341"/>
      <c r="K257" s="341"/>
      <c r="L257" s="341"/>
      <c r="M257" s="341"/>
      <c r="N257" s="341"/>
      <c r="O257" s="341"/>
      <c r="P257" s="341"/>
      <c r="Q257" s="341"/>
      <c r="R257" s="341"/>
      <c r="S257" s="341"/>
      <c r="T257" s="341"/>
      <c r="U257" s="341"/>
      <c r="V257" s="341"/>
      <c r="W257" s="341"/>
      <c r="X257" s="341"/>
      <c r="Y257" s="341"/>
      <c r="Z257" s="341"/>
      <c r="AA257" s="341"/>
      <c r="AB257" s="341"/>
      <c r="AC257" s="341"/>
      <c r="AD257" s="341"/>
      <c r="AE257" s="341"/>
      <c r="AF257" s="341"/>
      <c r="AG257" s="172">
        <f t="shared" si="122"/>
        <v>0</v>
      </c>
      <c r="AH257" s="173"/>
    </row>
    <row r="258" hidden="1" outlineLevel="1">
      <c r="A258" s="252" t="s">
        <v>875</v>
      </c>
      <c r="B258" s="341"/>
      <c r="C258" s="341"/>
      <c r="D258" s="341"/>
      <c r="E258" s="341"/>
      <c r="F258" s="341"/>
      <c r="G258" s="341"/>
      <c r="H258" s="341"/>
      <c r="I258" s="341"/>
      <c r="J258" s="341"/>
      <c r="K258" s="341"/>
      <c r="L258" s="341"/>
      <c r="M258" s="341"/>
      <c r="N258" s="341"/>
      <c r="O258" s="341"/>
      <c r="P258" s="341"/>
      <c r="Q258" s="341"/>
      <c r="R258" s="341"/>
      <c r="S258" s="341"/>
      <c r="T258" s="341"/>
      <c r="U258" s="341"/>
      <c r="V258" s="341"/>
      <c r="W258" s="341"/>
      <c r="X258" s="341"/>
      <c r="Y258" s="341"/>
      <c r="Z258" s="341"/>
      <c r="AA258" s="341"/>
      <c r="AB258" s="341"/>
      <c r="AC258" s="341"/>
      <c r="AD258" s="341"/>
      <c r="AE258" s="341"/>
      <c r="AF258" s="341"/>
      <c r="AG258" s="172">
        <f t="shared" si="122"/>
        <v>0</v>
      </c>
      <c r="AH258" s="173"/>
    </row>
    <row r="259" hidden="1" outlineLevel="1">
      <c r="A259" s="254" t="s">
        <v>427</v>
      </c>
      <c r="B259" s="341"/>
      <c r="C259" s="341"/>
      <c r="D259" s="341"/>
      <c r="E259" s="341"/>
      <c r="F259" s="341"/>
      <c r="G259" s="341"/>
      <c r="H259" s="341"/>
      <c r="I259" s="341"/>
      <c r="J259" s="341"/>
      <c r="K259" s="341"/>
      <c r="L259" s="341"/>
      <c r="M259" s="341"/>
      <c r="N259" s="341"/>
      <c r="O259" s="341"/>
      <c r="P259" s="341"/>
      <c r="Q259" s="341"/>
      <c r="R259" s="341"/>
      <c r="S259" s="341"/>
      <c r="T259" s="341"/>
      <c r="U259" s="341"/>
      <c r="V259" s="341"/>
      <c r="W259" s="341"/>
      <c r="X259" s="341"/>
      <c r="Y259" s="341"/>
      <c r="Z259" s="341"/>
      <c r="AA259" s="341"/>
      <c r="AB259" s="341"/>
      <c r="AC259" s="341"/>
      <c r="AD259" s="341"/>
      <c r="AE259" s="341"/>
      <c r="AF259" s="341"/>
      <c r="AG259" s="172"/>
      <c r="AH259" s="173"/>
    </row>
    <row r="260">
      <c r="A260" s="256" t="s">
        <v>439</v>
      </c>
      <c r="B260" s="264">
        <f t="shared" ref="B260:AF260" si="123">B237+B249+B238+B250+B243+B255+B244+B256</f>
        <v>1782.24</v>
      </c>
      <c r="C260" s="264">
        <f t="shared" si="123"/>
        <v>1118.16</v>
      </c>
      <c r="D260" s="264">
        <f t="shared" si="123"/>
        <v>1318.21</v>
      </c>
      <c r="E260" s="264">
        <f t="shared" si="123"/>
        <v>668.28</v>
      </c>
      <c r="F260" s="264">
        <f t="shared" si="123"/>
        <v>1361.34</v>
      </c>
      <c r="G260" s="264">
        <f t="shared" si="123"/>
        <v>1328.5</v>
      </c>
      <c r="H260" s="264">
        <f t="shared" si="123"/>
        <v>1496.8</v>
      </c>
      <c r="I260" s="264">
        <f t="shared" si="123"/>
        <v>1568.02</v>
      </c>
      <c r="J260" s="264">
        <f t="shared" si="123"/>
        <v>443.6</v>
      </c>
      <c r="K260" s="264">
        <f t="shared" si="123"/>
        <v>881.84</v>
      </c>
      <c r="L260" s="264">
        <f t="shared" si="123"/>
        <v>666.72</v>
      </c>
      <c r="M260" s="264">
        <f t="shared" si="123"/>
        <v>1801.59</v>
      </c>
      <c r="N260" s="264">
        <f t="shared" si="123"/>
        <v>901.31</v>
      </c>
      <c r="O260" s="264">
        <f t="shared" si="123"/>
        <v>880.41</v>
      </c>
      <c r="P260" s="264">
        <f t="shared" si="123"/>
        <v>1123.39</v>
      </c>
      <c r="Q260" s="264">
        <f t="shared" si="123"/>
        <v>1139.58</v>
      </c>
      <c r="R260" s="264">
        <f t="shared" si="123"/>
        <v>1710.3</v>
      </c>
      <c r="S260" s="264">
        <f t="shared" si="123"/>
        <v>1560.66</v>
      </c>
      <c r="T260" s="264">
        <f t="shared" si="123"/>
        <v>2205.27</v>
      </c>
      <c r="U260" s="264">
        <f t="shared" si="123"/>
        <v>1737.01</v>
      </c>
      <c r="V260" s="264">
        <f t="shared" si="123"/>
        <v>2706.55</v>
      </c>
      <c r="W260" s="264">
        <f t="shared" si="123"/>
        <v>891.13</v>
      </c>
      <c r="X260" s="264">
        <f t="shared" si="123"/>
        <v>2251.19</v>
      </c>
      <c r="Y260" s="264">
        <f t="shared" si="123"/>
        <v>1131.74</v>
      </c>
      <c r="Z260" s="264">
        <f t="shared" si="123"/>
        <v>1571.95</v>
      </c>
      <c r="AA260" s="264">
        <f t="shared" si="123"/>
        <v>898.97</v>
      </c>
      <c r="AB260" s="264">
        <f t="shared" si="123"/>
        <v>2472.89</v>
      </c>
      <c r="AC260" s="264">
        <f t="shared" si="123"/>
        <v>3019.38</v>
      </c>
      <c r="AD260" s="264">
        <f t="shared" si="123"/>
        <v>2642.94</v>
      </c>
      <c r="AE260" s="264">
        <f t="shared" si="123"/>
        <v>899.49</v>
      </c>
      <c r="AF260" s="264">
        <f t="shared" si="123"/>
        <v>1968.78</v>
      </c>
      <c r="AG260" s="172">
        <f t="shared" ref="AG260:AG261" si="125">SUM(B260:AF260)</f>
        <v>46148.24</v>
      </c>
      <c r="AH260" s="173"/>
    </row>
    <row r="261">
      <c r="A261" s="256" t="s">
        <v>440</v>
      </c>
      <c r="B261" s="264">
        <f t="shared" ref="B261:AF261" si="124">B239+B251+B240+B252+B245+B257+B246+B258</f>
        <v>3877.25</v>
      </c>
      <c r="C261" s="264">
        <f t="shared" si="124"/>
        <v>2431.03</v>
      </c>
      <c r="D261" s="264">
        <f t="shared" si="124"/>
        <v>4975.21</v>
      </c>
      <c r="E261" s="264">
        <f t="shared" si="124"/>
        <v>2661.04</v>
      </c>
      <c r="F261" s="264">
        <f t="shared" si="124"/>
        <v>4071.42</v>
      </c>
      <c r="G261" s="264">
        <f t="shared" si="124"/>
        <v>3845.37</v>
      </c>
      <c r="H261" s="264">
        <f t="shared" si="124"/>
        <v>1909.78</v>
      </c>
      <c r="I261" s="264">
        <f t="shared" si="124"/>
        <v>1933.13</v>
      </c>
      <c r="J261" s="264">
        <f t="shared" si="124"/>
        <v>4088.93</v>
      </c>
      <c r="K261" s="264">
        <f t="shared" si="124"/>
        <v>4162.97</v>
      </c>
      <c r="L261" s="264">
        <f t="shared" si="124"/>
        <v>3028.2</v>
      </c>
      <c r="M261" s="264">
        <f t="shared" si="124"/>
        <v>4936.56</v>
      </c>
      <c r="N261" s="264">
        <f t="shared" si="124"/>
        <v>4163.02</v>
      </c>
      <c r="O261" s="264">
        <f t="shared" si="124"/>
        <v>4730.91</v>
      </c>
      <c r="P261" s="264">
        <f t="shared" si="124"/>
        <v>3885.91</v>
      </c>
      <c r="Q261" s="264">
        <f t="shared" si="124"/>
        <v>3882.12</v>
      </c>
      <c r="R261" s="264">
        <f t="shared" si="124"/>
        <v>4987.65</v>
      </c>
      <c r="S261" s="264">
        <f t="shared" si="124"/>
        <v>4661.44</v>
      </c>
      <c r="T261" s="264">
        <f t="shared" si="124"/>
        <v>6280.79</v>
      </c>
      <c r="U261" s="264">
        <f t="shared" si="124"/>
        <v>6860.55</v>
      </c>
      <c r="V261" s="264">
        <f t="shared" si="124"/>
        <v>5007.91</v>
      </c>
      <c r="W261" s="264">
        <f t="shared" si="124"/>
        <v>11568.38</v>
      </c>
      <c r="X261" s="264">
        <f t="shared" si="124"/>
        <v>5183.98</v>
      </c>
      <c r="Y261" s="264">
        <f t="shared" si="124"/>
        <v>5941.71</v>
      </c>
      <c r="Z261" s="264">
        <f t="shared" si="124"/>
        <v>8355.59</v>
      </c>
      <c r="AA261" s="264">
        <f t="shared" si="124"/>
        <v>8172.29</v>
      </c>
      <c r="AB261" s="264">
        <f t="shared" si="124"/>
        <v>7556.67</v>
      </c>
      <c r="AC261" s="264">
        <f t="shared" si="124"/>
        <v>6470.92</v>
      </c>
      <c r="AD261" s="264">
        <f t="shared" si="124"/>
        <v>5625.07</v>
      </c>
      <c r="AE261" s="264">
        <f t="shared" si="124"/>
        <v>5916.47</v>
      </c>
      <c r="AF261" s="264">
        <f t="shared" si="124"/>
        <v>6234.73</v>
      </c>
      <c r="AG261" s="172">
        <f t="shared" si="125"/>
        <v>157407</v>
      </c>
      <c r="AH261" s="173"/>
    </row>
    <row r="262">
      <c r="A262" s="258" t="s">
        <v>329</v>
      </c>
      <c r="B262" s="264"/>
      <c r="C262" s="264"/>
      <c r="D262" s="264"/>
      <c r="E262" s="264"/>
      <c r="F262" s="264"/>
      <c r="G262" s="264"/>
      <c r="H262" s="264"/>
      <c r="I262" s="264"/>
      <c r="J262" s="264"/>
      <c r="K262" s="264"/>
      <c r="L262" s="264"/>
      <c r="M262" s="264"/>
      <c r="N262" s="264"/>
      <c r="O262" s="264"/>
      <c r="P262" s="264"/>
      <c r="Q262" s="264"/>
      <c r="R262" s="264"/>
      <c r="S262" s="264"/>
      <c r="T262" s="264"/>
      <c r="U262" s="264"/>
      <c r="V262" s="264"/>
      <c r="W262" s="264"/>
      <c r="X262" s="264"/>
      <c r="Y262" s="264"/>
      <c r="Z262" s="264"/>
      <c r="AA262" s="264"/>
      <c r="AB262" s="264"/>
      <c r="AC262" s="264"/>
      <c r="AD262" s="264"/>
      <c r="AE262" s="264"/>
      <c r="AF262" s="264"/>
      <c r="AG262" s="172"/>
      <c r="AH262" s="173"/>
    </row>
    <row r="263" ht="16.5" customHeight="1">
      <c r="A263" s="160"/>
      <c r="B263" s="265"/>
      <c r="C263" s="265"/>
      <c r="D263" s="265"/>
      <c r="E263" s="265"/>
      <c r="F263" s="265"/>
      <c r="G263" s="265"/>
      <c r="H263" s="265"/>
      <c r="I263" s="265"/>
      <c r="J263" s="265"/>
      <c r="K263" s="265"/>
      <c r="L263" s="265"/>
      <c r="M263" s="265"/>
      <c r="N263" s="265"/>
      <c r="O263" s="265"/>
      <c r="P263" s="265"/>
      <c r="Q263" s="265"/>
      <c r="R263" s="265"/>
      <c r="S263" s="265"/>
      <c r="T263" s="265"/>
      <c r="U263" s="265"/>
      <c r="V263" s="265"/>
      <c r="W263" s="265"/>
      <c r="X263" s="265"/>
      <c r="Y263" s="265"/>
      <c r="Z263" s="265"/>
      <c r="AA263" s="265"/>
      <c r="AB263" s="265"/>
      <c r="AC263" s="265"/>
      <c r="AD263" s="265"/>
      <c r="AE263" s="265"/>
      <c r="AF263" s="265"/>
      <c r="AG263" s="260"/>
      <c r="AH263" s="261"/>
    </row>
    <row r="264">
      <c r="A264" s="252" t="s">
        <v>441</v>
      </c>
      <c r="B264" s="253"/>
      <c r="C264" s="253"/>
      <c r="D264" s="253"/>
      <c r="E264" s="253"/>
      <c r="F264" s="253"/>
      <c r="G264" s="253"/>
      <c r="H264" s="253"/>
      <c r="I264" s="253"/>
      <c r="J264" s="253"/>
      <c r="K264" s="253"/>
      <c r="L264" s="253"/>
      <c r="M264" s="253"/>
      <c r="N264" s="253"/>
      <c r="O264" s="253"/>
      <c r="P264" s="253"/>
      <c r="Q264" s="253"/>
      <c r="R264" s="253"/>
      <c r="S264" s="253"/>
      <c r="T264" s="253"/>
      <c r="U264" s="253"/>
      <c r="V264" s="253"/>
      <c r="W264" s="253"/>
      <c r="X264" s="253"/>
      <c r="Y264" s="253"/>
      <c r="Z264" s="253"/>
      <c r="AA264" s="253"/>
      <c r="AB264" s="253"/>
      <c r="AC264" s="253"/>
      <c r="AD264" s="253"/>
      <c r="AE264" s="253"/>
      <c r="AF264" s="253"/>
      <c r="AG264" s="260"/>
      <c r="AH264" s="261"/>
    </row>
    <row r="265" outlineLevel="1">
      <c r="A265" s="252" t="s">
        <v>442</v>
      </c>
      <c r="B265" s="266">
        <v>134.56</v>
      </c>
      <c r="C265" s="266">
        <v>26.59</v>
      </c>
      <c r="D265" s="266">
        <v>157.91</v>
      </c>
      <c r="E265" s="266">
        <v>107.0</v>
      </c>
      <c r="F265" s="266">
        <v>54.44</v>
      </c>
      <c r="G265" s="266">
        <v>213.34</v>
      </c>
      <c r="H265" s="266">
        <v>53.63</v>
      </c>
      <c r="I265" s="266">
        <v>54.03</v>
      </c>
      <c r="J265" s="266">
        <v>101.92</v>
      </c>
      <c r="K265" s="266">
        <v>80.86</v>
      </c>
      <c r="L265" s="266">
        <v>53.94</v>
      </c>
      <c r="M265" s="266">
        <v>127.78</v>
      </c>
      <c r="N265" s="266">
        <v>80.69</v>
      </c>
      <c r="O265" s="266">
        <v>132.3</v>
      </c>
      <c r="P265" s="266">
        <v>80.63</v>
      </c>
      <c r="Q265" s="266">
        <v>109.67</v>
      </c>
      <c r="R265" s="266">
        <v>108.11</v>
      </c>
      <c r="S265" s="266">
        <v>132.66</v>
      </c>
      <c r="T265" s="266">
        <v>179.77</v>
      </c>
      <c r="U265" s="266">
        <v>153.96</v>
      </c>
      <c r="V265" s="266">
        <v>187.58</v>
      </c>
      <c r="W265" s="266">
        <v>178.98</v>
      </c>
      <c r="X265" s="266">
        <v>26.56</v>
      </c>
      <c r="Y265" s="266">
        <v>0.0</v>
      </c>
      <c r="Z265" s="266">
        <v>106.79</v>
      </c>
      <c r="AA265" s="266">
        <v>53.78</v>
      </c>
      <c r="AB265" s="266">
        <v>53.81</v>
      </c>
      <c r="AC265" s="266">
        <v>0.0</v>
      </c>
      <c r="AD265" s="266">
        <v>81.19</v>
      </c>
      <c r="AE265" s="266">
        <v>27.19</v>
      </c>
      <c r="AF265" s="266">
        <v>0.0</v>
      </c>
      <c r="AG265" s="172">
        <f t="shared" ref="AG265:AG274" si="126">SUM(B265:AF265)</f>
        <v>2859.67</v>
      </c>
      <c r="AH265" s="173"/>
    </row>
    <row r="266" outlineLevel="1">
      <c r="A266" s="252" t="s">
        <v>443</v>
      </c>
      <c r="B266" s="266">
        <v>45.47</v>
      </c>
      <c r="C266" s="266">
        <v>0.0</v>
      </c>
      <c r="D266" s="266">
        <v>29.97</v>
      </c>
      <c r="E266" s="266">
        <v>0.0</v>
      </c>
      <c r="F266" s="266">
        <v>103.81</v>
      </c>
      <c r="G266" s="266">
        <v>60.7</v>
      </c>
      <c r="H266" s="266">
        <v>30.02</v>
      </c>
      <c r="I266" s="266">
        <v>30.0</v>
      </c>
      <c r="J266" s="266">
        <v>14.95</v>
      </c>
      <c r="K266" s="266">
        <v>0.0</v>
      </c>
      <c r="L266" s="266">
        <v>59.06</v>
      </c>
      <c r="M266" s="266">
        <v>44.78</v>
      </c>
      <c r="N266" s="266">
        <v>29.68</v>
      </c>
      <c r="O266" s="266">
        <v>28.93</v>
      </c>
      <c r="P266" s="266">
        <v>15.16</v>
      </c>
      <c r="Q266" s="266">
        <v>0.0</v>
      </c>
      <c r="R266" s="266">
        <v>30.05</v>
      </c>
      <c r="S266" s="266">
        <v>45.37</v>
      </c>
      <c r="T266" s="266">
        <v>59.89</v>
      </c>
      <c r="U266" s="266">
        <v>54.45</v>
      </c>
      <c r="V266" s="266">
        <v>42.29</v>
      </c>
      <c r="W266" s="266">
        <v>60.19</v>
      </c>
      <c r="X266" s="266">
        <v>15.05</v>
      </c>
      <c r="Y266" s="266">
        <v>59.33</v>
      </c>
      <c r="Z266" s="266">
        <v>73.29</v>
      </c>
      <c r="AA266" s="266">
        <v>30.1</v>
      </c>
      <c r="AB266" s="266">
        <v>30.08</v>
      </c>
      <c r="AC266" s="266">
        <v>0.0</v>
      </c>
      <c r="AD266" s="266">
        <v>0.0</v>
      </c>
      <c r="AE266" s="266">
        <v>14.0</v>
      </c>
      <c r="AF266" s="266">
        <v>30.0</v>
      </c>
      <c r="AG266" s="172">
        <f t="shared" si="126"/>
        <v>1036.62</v>
      </c>
      <c r="AH266" s="173"/>
    </row>
    <row r="267" outlineLevel="1">
      <c r="A267" s="252" t="s">
        <v>876</v>
      </c>
      <c r="B267" s="266">
        <v>110.68</v>
      </c>
      <c r="C267" s="266">
        <v>0.0</v>
      </c>
      <c r="D267" s="266">
        <v>72.68</v>
      </c>
      <c r="E267" s="266">
        <v>36.38</v>
      </c>
      <c r="F267" s="266">
        <v>0.0</v>
      </c>
      <c r="G267" s="266">
        <v>37.06</v>
      </c>
      <c r="H267" s="266">
        <v>72.46</v>
      </c>
      <c r="I267" s="266">
        <v>36.64</v>
      </c>
      <c r="J267" s="266">
        <v>0.0</v>
      </c>
      <c r="K267" s="266">
        <v>55.4</v>
      </c>
      <c r="L267" s="266">
        <v>109.55</v>
      </c>
      <c r="M267" s="266">
        <v>109.84</v>
      </c>
      <c r="N267" s="266">
        <v>37.32</v>
      </c>
      <c r="O267" s="266">
        <v>0.0</v>
      </c>
      <c r="P267" s="266">
        <v>294.3</v>
      </c>
      <c r="Q267" s="266">
        <v>37.02</v>
      </c>
      <c r="R267" s="266">
        <v>107.79</v>
      </c>
      <c r="S267" s="266">
        <v>109.48</v>
      </c>
      <c r="T267" s="266">
        <v>71.23</v>
      </c>
      <c r="U267" s="266">
        <v>36.72</v>
      </c>
      <c r="V267" s="266">
        <v>138.09</v>
      </c>
      <c r="W267" s="266">
        <v>36.25</v>
      </c>
      <c r="X267" s="266">
        <v>74.67</v>
      </c>
      <c r="Y267" s="266">
        <v>0.0</v>
      </c>
      <c r="Z267" s="266">
        <v>34.0</v>
      </c>
      <c r="AA267" s="266">
        <v>36.25</v>
      </c>
      <c r="AB267" s="266">
        <v>111.54</v>
      </c>
      <c r="AC267" s="266">
        <v>0.0</v>
      </c>
      <c r="AD267" s="266">
        <v>36.38</v>
      </c>
      <c r="AE267" s="266">
        <v>35.62</v>
      </c>
      <c r="AF267" s="266">
        <v>74.13</v>
      </c>
      <c r="AG267" s="172">
        <f t="shared" si="126"/>
        <v>1911.48</v>
      </c>
      <c r="AH267" s="173"/>
    </row>
    <row r="268" outlineLevel="1">
      <c r="A268" s="252" t="s">
        <v>877</v>
      </c>
      <c r="B268" s="266">
        <v>0.0</v>
      </c>
      <c r="C268" s="266">
        <v>36.3</v>
      </c>
      <c r="D268" s="266">
        <v>0.0</v>
      </c>
      <c r="E268" s="266">
        <v>0.0</v>
      </c>
      <c r="F268" s="266">
        <v>0.0</v>
      </c>
      <c r="G268" s="266">
        <v>0.0</v>
      </c>
      <c r="H268" s="266">
        <v>0.0</v>
      </c>
      <c r="I268" s="266">
        <v>0.0</v>
      </c>
      <c r="J268" s="266">
        <v>0.0</v>
      </c>
      <c r="K268" s="266">
        <v>0.0</v>
      </c>
      <c r="L268" s="266">
        <v>0.0</v>
      </c>
      <c r="M268" s="266">
        <v>0.0</v>
      </c>
      <c r="N268" s="266">
        <v>0.0</v>
      </c>
      <c r="O268" s="266">
        <v>0.0</v>
      </c>
      <c r="P268" s="266">
        <v>0.0</v>
      </c>
      <c r="Q268" s="266">
        <v>0.0</v>
      </c>
      <c r="R268" s="266">
        <v>0.0</v>
      </c>
      <c r="S268" s="266">
        <v>0.0</v>
      </c>
      <c r="T268" s="266">
        <v>0.0</v>
      </c>
      <c r="U268" s="266">
        <v>0.0</v>
      </c>
      <c r="V268" s="266">
        <v>29.1</v>
      </c>
      <c r="W268" s="266">
        <v>0.0</v>
      </c>
      <c r="X268" s="266">
        <v>0.0</v>
      </c>
      <c r="Y268" s="266">
        <v>0.0</v>
      </c>
      <c r="Z268" s="266">
        <v>0.0</v>
      </c>
      <c r="AA268" s="266">
        <v>0.0</v>
      </c>
      <c r="AB268" s="266">
        <v>0.0</v>
      </c>
      <c r="AC268" s="266">
        <v>0.0</v>
      </c>
      <c r="AD268" s="266">
        <v>0.0</v>
      </c>
      <c r="AE268" s="266">
        <v>0.0</v>
      </c>
      <c r="AF268" s="266">
        <v>0.0</v>
      </c>
      <c r="AG268" s="172">
        <f t="shared" si="126"/>
        <v>65.4</v>
      </c>
      <c r="AH268" s="173"/>
    </row>
    <row r="269" outlineLevel="1">
      <c r="A269" s="252" t="s">
        <v>878</v>
      </c>
      <c r="B269" s="266">
        <v>0.0</v>
      </c>
      <c r="C269" s="266">
        <v>0.0</v>
      </c>
      <c r="D269" s="266">
        <v>0.0</v>
      </c>
      <c r="E269" s="266">
        <v>0.0</v>
      </c>
      <c r="F269" s="266">
        <v>0.0</v>
      </c>
      <c r="G269" s="266">
        <v>0.0</v>
      </c>
      <c r="H269" s="266">
        <v>0.0</v>
      </c>
      <c r="I269" s="266">
        <v>0.0</v>
      </c>
      <c r="J269" s="266">
        <v>0.0</v>
      </c>
      <c r="K269" s="266">
        <v>0.0</v>
      </c>
      <c r="L269" s="266">
        <v>0.0</v>
      </c>
      <c r="M269" s="266">
        <v>0.0</v>
      </c>
      <c r="N269" s="266">
        <v>0.0</v>
      </c>
      <c r="O269" s="266">
        <v>0.0</v>
      </c>
      <c r="P269" s="266">
        <v>0.0</v>
      </c>
      <c r="Q269" s="266">
        <v>0.0</v>
      </c>
      <c r="R269" s="266">
        <v>0.0</v>
      </c>
      <c r="S269" s="266">
        <v>0.0</v>
      </c>
      <c r="T269" s="266">
        <v>0.0</v>
      </c>
      <c r="U269" s="266">
        <v>0.0</v>
      </c>
      <c r="V269" s="266">
        <v>0.0</v>
      </c>
      <c r="W269" s="266">
        <v>0.0</v>
      </c>
      <c r="X269" s="266">
        <v>0.0</v>
      </c>
      <c r="Y269" s="266">
        <v>0.0</v>
      </c>
      <c r="Z269" s="266">
        <v>0.0</v>
      </c>
      <c r="AA269" s="266">
        <v>0.0</v>
      </c>
      <c r="AB269" s="266">
        <v>0.0</v>
      </c>
      <c r="AC269" s="266">
        <v>0.0</v>
      </c>
      <c r="AD269" s="266">
        <v>0.0</v>
      </c>
      <c r="AE269" s="266">
        <v>0.0</v>
      </c>
      <c r="AF269" s="266">
        <v>0.0</v>
      </c>
      <c r="AG269" s="172">
        <f t="shared" si="126"/>
        <v>0</v>
      </c>
      <c r="AH269" s="173"/>
    </row>
    <row r="270" outlineLevel="1">
      <c r="A270" s="252" t="s">
        <v>879</v>
      </c>
      <c r="B270" s="266">
        <v>0.0</v>
      </c>
      <c r="C270" s="266">
        <v>0.0</v>
      </c>
      <c r="D270" s="266">
        <v>0.0</v>
      </c>
      <c r="E270" s="266">
        <v>0.0</v>
      </c>
      <c r="F270" s="266">
        <v>0.0</v>
      </c>
      <c r="G270" s="266">
        <v>0.0</v>
      </c>
      <c r="H270" s="266">
        <v>0.0</v>
      </c>
      <c r="I270" s="266">
        <v>0.0</v>
      </c>
      <c r="J270" s="266">
        <v>0.0</v>
      </c>
      <c r="K270" s="266">
        <v>0.0</v>
      </c>
      <c r="L270" s="266">
        <v>0.0</v>
      </c>
      <c r="M270" s="266">
        <v>0.0</v>
      </c>
      <c r="N270" s="266">
        <v>0.0</v>
      </c>
      <c r="O270" s="266">
        <v>0.0</v>
      </c>
      <c r="P270" s="266">
        <v>0.0</v>
      </c>
      <c r="Q270" s="266">
        <v>0.0</v>
      </c>
      <c r="R270" s="266">
        <v>0.0</v>
      </c>
      <c r="S270" s="266">
        <v>0.0</v>
      </c>
      <c r="T270" s="266">
        <v>0.0</v>
      </c>
      <c r="U270" s="266">
        <v>0.0</v>
      </c>
      <c r="V270" s="266">
        <v>0.0</v>
      </c>
      <c r="W270" s="266">
        <v>0.0</v>
      </c>
      <c r="X270" s="266">
        <v>0.0</v>
      </c>
      <c r="Y270" s="266">
        <v>0.0</v>
      </c>
      <c r="Z270" s="266">
        <v>0.0</v>
      </c>
      <c r="AA270" s="266">
        <v>0.0</v>
      </c>
      <c r="AB270" s="266">
        <v>0.0</v>
      </c>
      <c r="AC270" s="266">
        <v>0.0</v>
      </c>
      <c r="AD270" s="266">
        <v>0.0</v>
      </c>
      <c r="AE270" s="266">
        <v>0.0</v>
      </c>
      <c r="AF270" s="266">
        <v>0.0</v>
      </c>
      <c r="AG270" s="172">
        <f t="shared" si="126"/>
        <v>0</v>
      </c>
      <c r="AH270" s="173"/>
    </row>
    <row r="271" outlineLevel="1">
      <c r="A271" s="252" t="s">
        <v>880</v>
      </c>
      <c r="B271" s="266">
        <v>296.54</v>
      </c>
      <c r="C271" s="266">
        <v>156.72</v>
      </c>
      <c r="D271" s="266">
        <v>239.78</v>
      </c>
      <c r="E271" s="266">
        <v>187.94</v>
      </c>
      <c r="F271" s="266">
        <v>134.48</v>
      </c>
      <c r="G271" s="266">
        <v>459.25</v>
      </c>
      <c r="H271" s="266">
        <v>175.79</v>
      </c>
      <c r="I271" s="266">
        <v>293.32</v>
      </c>
      <c r="J271" s="266">
        <v>280.29</v>
      </c>
      <c r="K271" s="266">
        <v>135.2</v>
      </c>
      <c r="L271" s="266">
        <v>185.65</v>
      </c>
      <c r="M271" s="266">
        <v>341.2</v>
      </c>
      <c r="N271" s="266">
        <v>236.79</v>
      </c>
      <c r="O271" s="266">
        <v>158.79</v>
      </c>
      <c r="P271" s="266">
        <v>239.48</v>
      </c>
      <c r="Q271" s="266">
        <v>79.97</v>
      </c>
      <c r="R271" s="266">
        <v>264.22</v>
      </c>
      <c r="S271" s="266">
        <v>266.18</v>
      </c>
      <c r="T271" s="266">
        <v>437.29</v>
      </c>
      <c r="U271" s="266">
        <v>301.66</v>
      </c>
      <c r="V271" s="266">
        <v>332.54</v>
      </c>
      <c r="W271" s="266">
        <v>305.9</v>
      </c>
      <c r="X271" s="266">
        <v>133.85</v>
      </c>
      <c r="Y271" s="266">
        <v>291.19</v>
      </c>
      <c r="Z271" s="266">
        <v>336.55</v>
      </c>
      <c r="AA271" s="266">
        <v>291.12</v>
      </c>
      <c r="AB271" s="266">
        <v>403.66</v>
      </c>
      <c r="AC271" s="266">
        <v>355.02</v>
      </c>
      <c r="AD271" s="266">
        <v>239.82</v>
      </c>
      <c r="AE271" s="266">
        <v>212.11</v>
      </c>
      <c r="AF271" s="266">
        <v>272.55</v>
      </c>
      <c r="AG271" s="172">
        <f t="shared" si="126"/>
        <v>8044.85</v>
      </c>
      <c r="AH271" s="173"/>
    </row>
    <row r="272" outlineLevel="1">
      <c r="A272" s="252" t="s">
        <v>881</v>
      </c>
      <c r="B272" s="266">
        <v>26.88</v>
      </c>
      <c r="C272" s="266">
        <v>0.0</v>
      </c>
      <c r="D272" s="266">
        <v>0.0</v>
      </c>
      <c r="E272" s="266">
        <v>25.0</v>
      </c>
      <c r="F272" s="266">
        <v>0.0</v>
      </c>
      <c r="G272" s="266">
        <v>0.0</v>
      </c>
      <c r="H272" s="266">
        <v>78.41</v>
      </c>
      <c r="I272" s="266">
        <v>26.5</v>
      </c>
      <c r="J272" s="266">
        <v>0.0</v>
      </c>
      <c r="K272" s="266">
        <v>0.0</v>
      </c>
      <c r="L272" s="266">
        <v>26.86</v>
      </c>
      <c r="M272" s="266">
        <v>25.0</v>
      </c>
      <c r="N272" s="266">
        <v>0.0</v>
      </c>
      <c r="O272" s="266">
        <v>27.0</v>
      </c>
      <c r="P272" s="266">
        <v>0.0</v>
      </c>
      <c r="Q272" s="266">
        <v>0.0</v>
      </c>
      <c r="R272" s="266">
        <v>0.0</v>
      </c>
      <c r="S272" s="266">
        <v>0.0</v>
      </c>
      <c r="T272" s="266">
        <v>27.28</v>
      </c>
      <c r="U272" s="266">
        <v>25.0</v>
      </c>
      <c r="V272" s="266">
        <v>48.22</v>
      </c>
      <c r="W272" s="266">
        <v>0.0</v>
      </c>
      <c r="X272" s="266">
        <v>26.75</v>
      </c>
      <c r="Y272" s="266">
        <v>0.0</v>
      </c>
      <c r="Z272" s="266">
        <v>0.0</v>
      </c>
      <c r="AA272" s="266">
        <v>0.0</v>
      </c>
      <c r="AB272" s="266">
        <v>26.76</v>
      </c>
      <c r="AC272" s="266">
        <v>0.0</v>
      </c>
      <c r="AD272" s="266">
        <v>0.0</v>
      </c>
      <c r="AE272" s="266">
        <v>0.0</v>
      </c>
      <c r="AF272" s="266">
        <v>21.72</v>
      </c>
      <c r="AG272" s="172">
        <f t="shared" si="126"/>
        <v>411.38</v>
      </c>
      <c r="AH272" s="173"/>
    </row>
    <row r="273" outlineLevel="1">
      <c r="A273" s="252" t="s">
        <v>882</v>
      </c>
      <c r="B273" s="342">
        <v>0.0</v>
      </c>
      <c r="C273" s="342">
        <v>0.0</v>
      </c>
      <c r="D273" s="342">
        <v>0.0</v>
      </c>
      <c r="E273" s="342">
        <v>0.0</v>
      </c>
      <c r="F273" s="342">
        <v>0.0</v>
      </c>
      <c r="G273" s="342">
        <v>0.0</v>
      </c>
      <c r="H273" s="342">
        <v>0.0</v>
      </c>
      <c r="I273" s="342">
        <v>0.0</v>
      </c>
      <c r="J273" s="342">
        <v>0.0</v>
      </c>
      <c r="K273" s="342">
        <v>0.0</v>
      </c>
      <c r="L273" s="342">
        <v>0.0</v>
      </c>
      <c r="M273" s="342">
        <v>0.0</v>
      </c>
      <c r="N273" s="342">
        <v>0.0</v>
      </c>
      <c r="O273" s="342">
        <v>0.0</v>
      </c>
      <c r="P273" s="342">
        <v>0.0</v>
      </c>
      <c r="Q273" s="342">
        <v>0.0</v>
      </c>
      <c r="R273" s="342">
        <v>0.0</v>
      </c>
      <c r="S273" s="342">
        <v>0.0</v>
      </c>
      <c r="T273" s="342">
        <v>0.0</v>
      </c>
      <c r="U273" s="342">
        <v>0.0</v>
      </c>
      <c r="V273" s="342">
        <v>0.0</v>
      </c>
      <c r="W273" s="342">
        <v>0.0</v>
      </c>
      <c r="X273" s="342">
        <v>0.0</v>
      </c>
      <c r="Y273" s="342">
        <v>0.0</v>
      </c>
      <c r="Z273" s="342">
        <v>0.0</v>
      </c>
      <c r="AA273" s="342">
        <v>0.0</v>
      </c>
      <c r="AB273" s="342">
        <v>0.0</v>
      </c>
      <c r="AC273" s="342">
        <v>0.0</v>
      </c>
      <c r="AD273" s="342">
        <v>0.0</v>
      </c>
      <c r="AE273" s="342">
        <v>0.0</v>
      </c>
      <c r="AF273" s="342">
        <v>0.0</v>
      </c>
      <c r="AG273" s="172">
        <f t="shared" si="126"/>
        <v>0</v>
      </c>
      <c r="AH273" s="173"/>
    </row>
    <row r="274" outlineLevel="1">
      <c r="A274" s="252" t="s">
        <v>883</v>
      </c>
      <c r="B274" s="342">
        <v>0.0</v>
      </c>
      <c r="C274" s="342">
        <v>105.69</v>
      </c>
      <c r="D274" s="342">
        <v>0.0</v>
      </c>
      <c r="E274" s="342">
        <v>0.0</v>
      </c>
      <c r="F274" s="342">
        <v>0.0</v>
      </c>
      <c r="G274" s="342">
        <v>0.0</v>
      </c>
      <c r="H274" s="342">
        <v>0.0</v>
      </c>
      <c r="I274" s="342">
        <v>0.0</v>
      </c>
      <c r="J274" s="342">
        <v>0.0</v>
      </c>
      <c r="K274" s="342">
        <v>0.0</v>
      </c>
      <c r="L274" s="342">
        <v>0.0</v>
      </c>
      <c r="M274" s="342">
        <v>0.0</v>
      </c>
      <c r="N274" s="342">
        <v>0.0</v>
      </c>
      <c r="O274" s="342">
        <v>0.0</v>
      </c>
      <c r="P274" s="342">
        <v>0.0</v>
      </c>
      <c r="Q274" s="342">
        <v>0.0</v>
      </c>
      <c r="R274" s="342">
        <v>0.0</v>
      </c>
      <c r="S274" s="342">
        <v>0.0</v>
      </c>
      <c r="T274" s="342">
        <v>0.0</v>
      </c>
      <c r="U274" s="342">
        <v>0.0</v>
      </c>
      <c r="V274" s="342">
        <v>104.94</v>
      </c>
      <c r="W274" s="342">
        <v>0.0</v>
      </c>
      <c r="X274" s="342">
        <v>105.93</v>
      </c>
      <c r="Y274" s="342">
        <v>0.0</v>
      </c>
      <c r="Z274" s="342">
        <v>0.0</v>
      </c>
      <c r="AA274" s="342">
        <v>0.0</v>
      </c>
      <c r="AB274" s="342">
        <v>0.0</v>
      </c>
      <c r="AC274" s="342">
        <v>0.0</v>
      </c>
      <c r="AD274" s="342">
        <v>96.67</v>
      </c>
      <c r="AE274" s="342">
        <v>0.0</v>
      </c>
      <c r="AF274" s="342">
        <v>0.0</v>
      </c>
      <c r="AG274" s="172">
        <f t="shared" si="126"/>
        <v>413.23</v>
      </c>
      <c r="AH274" s="173"/>
    </row>
    <row r="275" outlineLevel="1">
      <c r="A275" s="252" t="s">
        <v>338</v>
      </c>
      <c r="B275" s="342">
        <v>0.0</v>
      </c>
      <c r="C275" s="342">
        <v>356.14</v>
      </c>
      <c r="D275" s="342">
        <v>377.79</v>
      </c>
      <c r="E275" s="342">
        <v>0.0</v>
      </c>
      <c r="F275" s="342">
        <v>0.0</v>
      </c>
      <c r="G275" s="342">
        <v>0.0</v>
      </c>
      <c r="H275" s="342">
        <v>0.0</v>
      </c>
      <c r="I275" s="342">
        <v>0.0</v>
      </c>
      <c r="J275" s="342">
        <v>380.41</v>
      </c>
      <c r="K275" s="342">
        <v>0.0</v>
      </c>
      <c r="L275" s="342">
        <v>376.05</v>
      </c>
      <c r="M275" s="342">
        <v>373.43</v>
      </c>
      <c r="N275" s="342">
        <v>379.54</v>
      </c>
      <c r="O275" s="342">
        <v>0.0</v>
      </c>
      <c r="P275" s="342">
        <v>755.58</v>
      </c>
      <c r="Q275" s="342">
        <v>0.0</v>
      </c>
      <c r="R275" s="342">
        <v>639.98</v>
      </c>
      <c r="S275" s="342">
        <v>373.43</v>
      </c>
      <c r="T275" s="342">
        <v>377.79</v>
      </c>
      <c r="U275" s="342">
        <v>0.0</v>
      </c>
      <c r="V275" s="342">
        <v>377.79</v>
      </c>
      <c r="W275" s="342">
        <v>755.58</v>
      </c>
      <c r="X275" s="342">
        <v>755.93</v>
      </c>
      <c r="Y275" s="342">
        <v>318.9</v>
      </c>
      <c r="Z275" s="342">
        <v>751.13</v>
      </c>
      <c r="AA275" s="342">
        <v>383.03</v>
      </c>
      <c r="AB275" s="342">
        <v>0.0</v>
      </c>
      <c r="AC275" s="342">
        <v>0.0</v>
      </c>
      <c r="AD275" s="342">
        <v>0.0</v>
      </c>
      <c r="AE275" s="342">
        <v>0.0</v>
      </c>
      <c r="AF275" s="342">
        <v>0.0</v>
      </c>
      <c r="AG275" s="172"/>
      <c r="AH275" s="173"/>
    </row>
    <row r="276" outlineLevel="1">
      <c r="A276" s="252" t="s">
        <v>297</v>
      </c>
      <c r="B276" s="342">
        <v>0.0</v>
      </c>
      <c r="C276" s="342">
        <v>0.0</v>
      </c>
      <c r="D276" s="342">
        <v>0.0</v>
      </c>
      <c r="E276" s="342">
        <v>0.0</v>
      </c>
      <c r="F276" s="342">
        <v>0.0</v>
      </c>
      <c r="G276" s="342">
        <v>0.0</v>
      </c>
      <c r="H276" s="342">
        <v>0.0</v>
      </c>
      <c r="I276" s="342">
        <v>0.0</v>
      </c>
      <c r="J276" s="342">
        <v>0.0</v>
      </c>
      <c r="K276" s="342">
        <v>0.0</v>
      </c>
      <c r="L276" s="342">
        <v>0.0</v>
      </c>
      <c r="M276" s="342">
        <v>0.0</v>
      </c>
      <c r="N276" s="342">
        <v>0.0</v>
      </c>
      <c r="O276" s="342">
        <v>0.0</v>
      </c>
      <c r="P276" s="342">
        <v>0.0</v>
      </c>
      <c r="Q276" s="342">
        <v>0.0</v>
      </c>
      <c r="R276" s="342">
        <v>0.0</v>
      </c>
      <c r="S276" s="342">
        <v>0.0</v>
      </c>
      <c r="T276" s="342">
        <v>0.0</v>
      </c>
      <c r="U276" s="342">
        <v>0.0</v>
      </c>
      <c r="V276" s="342">
        <v>0.0</v>
      </c>
      <c r="W276" s="342">
        <v>0.0</v>
      </c>
      <c r="X276" s="342">
        <v>0.0</v>
      </c>
      <c r="Y276" s="342">
        <v>0.0</v>
      </c>
      <c r="Z276" s="342">
        <v>0.0</v>
      </c>
      <c r="AA276" s="342">
        <v>0.0</v>
      </c>
      <c r="AB276" s="342">
        <v>0.0</v>
      </c>
      <c r="AC276" s="342">
        <v>0.0</v>
      </c>
      <c r="AD276" s="342">
        <v>0.0</v>
      </c>
      <c r="AE276" s="342">
        <v>0.0</v>
      </c>
      <c r="AF276" s="342">
        <v>0.0</v>
      </c>
      <c r="AG276" s="172">
        <f t="shared" ref="AG276:AG277" si="128">SUM(B276:AF276)</f>
        <v>0</v>
      </c>
      <c r="AH276" s="173"/>
    </row>
    <row r="277">
      <c r="A277" s="256" t="s">
        <v>298</v>
      </c>
      <c r="B277" s="264">
        <f t="shared" ref="B277:AF277" si="127">SUM(B265:B276)</f>
        <v>614.13</v>
      </c>
      <c r="C277" s="264">
        <f t="shared" si="127"/>
        <v>681.44</v>
      </c>
      <c r="D277" s="264">
        <f t="shared" si="127"/>
        <v>878.13</v>
      </c>
      <c r="E277" s="264">
        <f t="shared" si="127"/>
        <v>356.32</v>
      </c>
      <c r="F277" s="264">
        <f t="shared" si="127"/>
        <v>292.73</v>
      </c>
      <c r="G277" s="264">
        <f t="shared" si="127"/>
        <v>770.35</v>
      </c>
      <c r="H277" s="264">
        <f t="shared" si="127"/>
        <v>410.31</v>
      </c>
      <c r="I277" s="264">
        <f t="shared" si="127"/>
        <v>440.49</v>
      </c>
      <c r="J277" s="264">
        <f t="shared" si="127"/>
        <v>777.57</v>
      </c>
      <c r="K277" s="264">
        <f t="shared" si="127"/>
        <v>271.46</v>
      </c>
      <c r="L277" s="264">
        <f t="shared" si="127"/>
        <v>811.11</v>
      </c>
      <c r="M277" s="264">
        <f t="shared" si="127"/>
        <v>1022.03</v>
      </c>
      <c r="N277" s="264">
        <f t="shared" si="127"/>
        <v>764.02</v>
      </c>
      <c r="O277" s="264">
        <f t="shared" si="127"/>
        <v>347.02</v>
      </c>
      <c r="P277" s="264">
        <f t="shared" si="127"/>
        <v>1385.15</v>
      </c>
      <c r="Q277" s="264">
        <f t="shared" si="127"/>
        <v>226.66</v>
      </c>
      <c r="R277" s="264">
        <f t="shared" si="127"/>
        <v>1150.15</v>
      </c>
      <c r="S277" s="264">
        <f t="shared" si="127"/>
        <v>927.12</v>
      </c>
      <c r="T277" s="264">
        <f t="shared" si="127"/>
        <v>1153.25</v>
      </c>
      <c r="U277" s="264">
        <f t="shared" si="127"/>
        <v>571.79</v>
      </c>
      <c r="V277" s="264">
        <f t="shared" si="127"/>
        <v>1260.55</v>
      </c>
      <c r="W277" s="264">
        <f t="shared" si="127"/>
        <v>1336.9</v>
      </c>
      <c r="X277" s="264">
        <f t="shared" si="127"/>
        <v>1138.74</v>
      </c>
      <c r="Y277" s="264">
        <f t="shared" si="127"/>
        <v>669.42</v>
      </c>
      <c r="Z277" s="264">
        <f t="shared" si="127"/>
        <v>1301.76</v>
      </c>
      <c r="AA277" s="264">
        <f t="shared" si="127"/>
        <v>794.28</v>
      </c>
      <c r="AB277" s="264">
        <f t="shared" si="127"/>
        <v>625.85</v>
      </c>
      <c r="AC277" s="264">
        <f t="shared" si="127"/>
        <v>355.02</v>
      </c>
      <c r="AD277" s="264">
        <f t="shared" si="127"/>
        <v>454.06</v>
      </c>
      <c r="AE277" s="264">
        <f t="shared" si="127"/>
        <v>288.92</v>
      </c>
      <c r="AF277" s="264">
        <f t="shared" si="127"/>
        <v>398.4</v>
      </c>
      <c r="AG277" s="172">
        <f t="shared" si="128"/>
        <v>22475.13</v>
      </c>
      <c r="AH277" s="173"/>
    </row>
    <row r="278">
      <c r="A278" s="160"/>
      <c r="B278" s="265"/>
      <c r="C278" s="265"/>
      <c r="D278" s="265"/>
      <c r="E278" s="265"/>
      <c r="F278" s="265"/>
      <c r="G278" s="265"/>
      <c r="H278" s="265"/>
      <c r="I278" s="265"/>
      <c r="J278" s="265"/>
      <c r="K278" s="265"/>
      <c r="L278" s="265"/>
      <c r="M278" s="265"/>
      <c r="N278" s="265"/>
      <c r="O278" s="265"/>
      <c r="P278" s="265"/>
      <c r="Q278" s="265"/>
      <c r="R278" s="265"/>
      <c r="S278" s="265"/>
      <c r="T278" s="265"/>
      <c r="U278" s="265"/>
      <c r="V278" s="265"/>
      <c r="W278" s="265"/>
      <c r="X278" s="265"/>
      <c r="Y278" s="265"/>
      <c r="Z278" s="265"/>
      <c r="AA278" s="265"/>
      <c r="AB278" s="265"/>
      <c r="AC278" s="265"/>
      <c r="AD278" s="265"/>
      <c r="AE278" s="265"/>
      <c r="AF278" s="265"/>
      <c r="AG278" s="260"/>
      <c r="AH278" s="261"/>
    </row>
    <row r="279" collapsed="1">
      <c r="A279" s="252" t="s">
        <v>884</v>
      </c>
      <c r="B279" s="253"/>
      <c r="C279" s="253"/>
      <c r="D279" s="253"/>
      <c r="E279" s="253"/>
      <c r="F279" s="253"/>
      <c r="G279" s="253"/>
      <c r="H279" s="253"/>
      <c r="I279" s="253"/>
      <c r="J279" s="253"/>
      <c r="K279" s="253"/>
      <c r="L279" s="253"/>
      <c r="M279" s="253"/>
      <c r="N279" s="253"/>
      <c r="O279" s="253"/>
      <c r="P279" s="253"/>
      <c r="Q279" s="253"/>
      <c r="R279" s="253"/>
      <c r="S279" s="253"/>
      <c r="T279" s="253"/>
      <c r="U279" s="253"/>
      <c r="V279" s="253"/>
      <c r="W279" s="253"/>
      <c r="X279" s="253"/>
      <c r="Y279" s="253"/>
      <c r="Z279" s="253"/>
      <c r="AA279" s="253"/>
      <c r="AB279" s="253"/>
      <c r="AC279" s="253"/>
      <c r="AD279" s="253"/>
      <c r="AE279" s="253"/>
      <c r="AF279" s="253"/>
      <c r="AG279" s="260"/>
      <c r="AH279" s="261"/>
    </row>
    <row r="280" hidden="1" outlineLevel="1">
      <c r="A280" s="252" t="s">
        <v>442</v>
      </c>
      <c r="B280" s="340"/>
      <c r="C280" s="340"/>
      <c r="D280" s="340"/>
      <c r="E280" s="340"/>
      <c r="F280" s="340"/>
      <c r="G280" s="340"/>
      <c r="H280" s="340"/>
      <c r="I280" s="340"/>
      <c r="J280" s="340"/>
      <c r="K280" s="340"/>
      <c r="L280" s="340"/>
      <c r="M280" s="340"/>
      <c r="N280" s="340"/>
      <c r="O280" s="340"/>
      <c r="P280" s="340"/>
      <c r="Q280" s="340"/>
      <c r="R280" s="340"/>
      <c r="S280" s="340"/>
      <c r="T280" s="340"/>
      <c r="U280" s="340"/>
      <c r="V280" s="340"/>
      <c r="W280" s="340"/>
      <c r="X280" s="340"/>
      <c r="Y280" s="340"/>
      <c r="Z280" s="340"/>
      <c r="AA280" s="340"/>
      <c r="AB280" s="340"/>
      <c r="AC280" s="340"/>
      <c r="AD280" s="340"/>
      <c r="AE280" s="340"/>
      <c r="AF280" s="340"/>
      <c r="AG280" s="172">
        <f t="shared" ref="AG280:AG289" si="129">SUM(B280:AF280)</f>
        <v>0</v>
      </c>
      <c r="AH280" s="173"/>
    </row>
    <row r="281" hidden="1" outlineLevel="1">
      <c r="A281" s="252" t="s">
        <v>443</v>
      </c>
      <c r="B281" s="340"/>
      <c r="C281" s="340"/>
      <c r="D281" s="340"/>
      <c r="E281" s="340"/>
      <c r="F281" s="340"/>
      <c r="G281" s="340"/>
      <c r="H281" s="340"/>
      <c r="I281" s="340"/>
      <c r="J281" s="340"/>
      <c r="K281" s="340"/>
      <c r="L281" s="340"/>
      <c r="M281" s="340"/>
      <c r="N281" s="340"/>
      <c r="O281" s="340"/>
      <c r="P281" s="340"/>
      <c r="Q281" s="340"/>
      <c r="R281" s="340"/>
      <c r="S281" s="340"/>
      <c r="T281" s="340"/>
      <c r="U281" s="340"/>
      <c r="V281" s="340"/>
      <c r="W281" s="340"/>
      <c r="X281" s="340"/>
      <c r="Y281" s="340"/>
      <c r="Z281" s="340"/>
      <c r="AA281" s="340"/>
      <c r="AB281" s="340"/>
      <c r="AC281" s="340"/>
      <c r="AD281" s="340"/>
      <c r="AE281" s="340"/>
      <c r="AF281" s="340"/>
      <c r="AG281" s="172">
        <f t="shared" si="129"/>
        <v>0</v>
      </c>
      <c r="AH281" s="173"/>
    </row>
    <row r="282" hidden="1" outlineLevel="1">
      <c r="A282" s="252" t="s">
        <v>885</v>
      </c>
      <c r="B282" s="340"/>
      <c r="C282" s="340"/>
      <c r="D282" s="340"/>
      <c r="E282" s="340"/>
      <c r="F282" s="340"/>
      <c r="G282" s="340"/>
      <c r="H282" s="340"/>
      <c r="I282" s="340"/>
      <c r="J282" s="340"/>
      <c r="K282" s="340"/>
      <c r="L282" s="340"/>
      <c r="M282" s="340"/>
      <c r="N282" s="340"/>
      <c r="O282" s="340"/>
      <c r="P282" s="340"/>
      <c r="Q282" s="340"/>
      <c r="R282" s="340"/>
      <c r="S282" s="340"/>
      <c r="T282" s="340"/>
      <c r="U282" s="340"/>
      <c r="V282" s="340"/>
      <c r="W282" s="340"/>
      <c r="X282" s="340"/>
      <c r="Y282" s="340"/>
      <c r="Z282" s="340"/>
      <c r="AA282" s="340"/>
      <c r="AB282" s="340"/>
      <c r="AC282" s="340"/>
      <c r="AD282" s="340"/>
      <c r="AE282" s="340"/>
      <c r="AF282" s="340"/>
      <c r="AG282" s="172">
        <f t="shared" si="129"/>
        <v>0</v>
      </c>
      <c r="AH282" s="173"/>
    </row>
    <row r="283" hidden="1" outlineLevel="1">
      <c r="A283" s="252" t="s">
        <v>886</v>
      </c>
      <c r="B283" s="340"/>
      <c r="C283" s="340"/>
      <c r="D283" s="340"/>
      <c r="E283" s="340"/>
      <c r="F283" s="340"/>
      <c r="G283" s="340"/>
      <c r="H283" s="340"/>
      <c r="I283" s="340"/>
      <c r="J283" s="340"/>
      <c r="K283" s="340"/>
      <c r="L283" s="340"/>
      <c r="M283" s="340"/>
      <c r="N283" s="340"/>
      <c r="O283" s="340"/>
      <c r="P283" s="340"/>
      <c r="Q283" s="340"/>
      <c r="R283" s="340"/>
      <c r="S283" s="340"/>
      <c r="T283" s="340"/>
      <c r="U283" s="340"/>
      <c r="V283" s="340"/>
      <c r="W283" s="340"/>
      <c r="X283" s="340"/>
      <c r="Y283" s="340"/>
      <c r="Z283" s="340"/>
      <c r="AA283" s="340"/>
      <c r="AB283" s="340"/>
      <c r="AC283" s="340"/>
      <c r="AD283" s="340"/>
      <c r="AE283" s="340"/>
      <c r="AF283" s="340"/>
      <c r="AG283" s="172">
        <f t="shared" si="129"/>
        <v>0</v>
      </c>
      <c r="AH283" s="173"/>
    </row>
    <row r="284" hidden="1" outlineLevel="1">
      <c r="A284" s="252" t="s">
        <v>887</v>
      </c>
      <c r="B284" s="340"/>
      <c r="C284" s="340"/>
      <c r="D284" s="340"/>
      <c r="E284" s="340"/>
      <c r="F284" s="340"/>
      <c r="G284" s="340"/>
      <c r="H284" s="340"/>
      <c r="I284" s="340"/>
      <c r="J284" s="340"/>
      <c r="K284" s="340"/>
      <c r="L284" s="340"/>
      <c r="M284" s="340"/>
      <c r="N284" s="340"/>
      <c r="O284" s="340"/>
      <c r="P284" s="340"/>
      <c r="Q284" s="340"/>
      <c r="R284" s="340"/>
      <c r="S284" s="340"/>
      <c r="T284" s="340"/>
      <c r="U284" s="340"/>
      <c r="V284" s="340"/>
      <c r="W284" s="340"/>
      <c r="X284" s="340"/>
      <c r="Y284" s="340"/>
      <c r="Z284" s="340"/>
      <c r="AA284" s="340"/>
      <c r="AB284" s="340"/>
      <c r="AC284" s="340"/>
      <c r="AD284" s="340"/>
      <c r="AE284" s="340"/>
      <c r="AF284" s="340"/>
      <c r="AG284" s="172">
        <f t="shared" si="129"/>
        <v>0</v>
      </c>
      <c r="AH284" s="173"/>
    </row>
    <row r="285" hidden="1" outlineLevel="1">
      <c r="A285" s="252" t="s">
        <v>888</v>
      </c>
      <c r="B285" s="340"/>
      <c r="C285" s="340"/>
      <c r="D285" s="340"/>
      <c r="E285" s="340"/>
      <c r="F285" s="340"/>
      <c r="G285" s="340"/>
      <c r="H285" s="340"/>
      <c r="I285" s="340"/>
      <c r="J285" s="340"/>
      <c r="K285" s="340"/>
      <c r="L285" s="340"/>
      <c r="M285" s="340"/>
      <c r="N285" s="340"/>
      <c r="O285" s="340"/>
      <c r="P285" s="340"/>
      <c r="Q285" s="340"/>
      <c r="R285" s="340"/>
      <c r="S285" s="340"/>
      <c r="T285" s="340"/>
      <c r="U285" s="340"/>
      <c r="V285" s="340"/>
      <c r="W285" s="340"/>
      <c r="X285" s="340"/>
      <c r="Y285" s="340"/>
      <c r="Z285" s="340"/>
      <c r="AA285" s="340"/>
      <c r="AB285" s="340"/>
      <c r="AC285" s="340"/>
      <c r="AD285" s="340"/>
      <c r="AE285" s="340"/>
      <c r="AF285" s="340"/>
      <c r="AG285" s="172">
        <f t="shared" si="129"/>
        <v>0</v>
      </c>
      <c r="AH285" s="173"/>
    </row>
    <row r="286" hidden="1" outlineLevel="1">
      <c r="A286" s="252" t="s">
        <v>889</v>
      </c>
      <c r="B286" s="340"/>
      <c r="C286" s="340"/>
      <c r="D286" s="340"/>
      <c r="E286" s="340"/>
      <c r="F286" s="340"/>
      <c r="G286" s="340"/>
      <c r="H286" s="340"/>
      <c r="I286" s="340"/>
      <c r="J286" s="340"/>
      <c r="K286" s="340"/>
      <c r="L286" s="340"/>
      <c r="M286" s="340"/>
      <c r="N286" s="340"/>
      <c r="O286" s="340"/>
      <c r="P286" s="340"/>
      <c r="Q286" s="340"/>
      <c r="R286" s="340"/>
      <c r="S286" s="340"/>
      <c r="T286" s="340"/>
      <c r="U286" s="340"/>
      <c r="V286" s="340"/>
      <c r="W286" s="340"/>
      <c r="X286" s="340"/>
      <c r="Y286" s="340"/>
      <c r="Z286" s="340"/>
      <c r="AA286" s="340"/>
      <c r="AB286" s="340"/>
      <c r="AC286" s="340"/>
      <c r="AD286" s="340"/>
      <c r="AE286" s="340"/>
      <c r="AF286" s="340"/>
      <c r="AG286" s="172">
        <f t="shared" si="129"/>
        <v>0</v>
      </c>
      <c r="AH286" s="173"/>
    </row>
    <row r="287" hidden="1" outlineLevel="1">
      <c r="A287" s="252" t="s">
        <v>890</v>
      </c>
      <c r="B287" s="340"/>
      <c r="C287" s="340"/>
      <c r="D287" s="340"/>
      <c r="E287" s="340"/>
      <c r="F287" s="340"/>
      <c r="G287" s="340"/>
      <c r="H287" s="340"/>
      <c r="I287" s="340"/>
      <c r="J287" s="340"/>
      <c r="K287" s="340"/>
      <c r="L287" s="340"/>
      <c r="M287" s="340"/>
      <c r="N287" s="340"/>
      <c r="O287" s="340"/>
      <c r="P287" s="340"/>
      <c r="Q287" s="340"/>
      <c r="R287" s="340"/>
      <c r="S287" s="340"/>
      <c r="T287" s="340"/>
      <c r="U287" s="340"/>
      <c r="V287" s="340"/>
      <c r="W287" s="340"/>
      <c r="X287" s="340"/>
      <c r="Y287" s="340"/>
      <c r="Z287" s="340"/>
      <c r="AA287" s="340"/>
      <c r="AB287" s="340"/>
      <c r="AC287" s="340"/>
      <c r="AD287" s="340"/>
      <c r="AE287" s="340"/>
      <c r="AF287" s="340"/>
      <c r="AG287" s="172">
        <f t="shared" si="129"/>
        <v>0</v>
      </c>
      <c r="AH287" s="173"/>
    </row>
    <row r="288" hidden="1" outlineLevel="1">
      <c r="A288" s="252" t="s">
        <v>891</v>
      </c>
      <c r="B288" s="341"/>
      <c r="C288" s="341"/>
      <c r="D288" s="341"/>
      <c r="E288" s="341"/>
      <c r="F288" s="341"/>
      <c r="G288" s="341"/>
      <c r="H288" s="341"/>
      <c r="I288" s="341"/>
      <c r="J288" s="341"/>
      <c r="K288" s="341"/>
      <c r="L288" s="341"/>
      <c r="M288" s="341"/>
      <c r="N288" s="341"/>
      <c r="O288" s="341"/>
      <c r="P288" s="341"/>
      <c r="Q288" s="341"/>
      <c r="R288" s="341"/>
      <c r="S288" s="341"/>
      <c r="T288" s="341"/>
      <c r="U288" s="341"/>
      <c r="V288" s="341"/>
      <c r="W288" s="341"/>
      <c r="X288" s="341"/>
      <c r="Y288" s="341"/>
      <c r="Z288" s="341"/>
      <c r="AA288" s="341"/>
      <c r="AB288" s="341"/>
      <c r="AC288" s="341"/>
      <c r="AD288" s="341"/>
      <c r="AE288" s="341"/>
      <c r="AF288" s="341"/>
      <c r="AG288" s="172">
        <f t="shared" si="129"/>
        <v>0</v>
      </c>
      <c r="AH288" s="173"/>
    </row>
    <row r="289" hidden="1" outlineLevel="1">
      <c r="A289" s="252" t="s">
        <v>892</v>
      </c>
      <c r="B289" s="341"/>
      <c r="C289" s="341"/>
      <c r="D289" s="341"/>
      <c r="E289" s="341"/>
      <c r="F289" s="341"/>
      <c r="G289" s="341"/>
      <c r="H289" s="341"/>
      <c r="I289" s="341"/>
      <c r="J289" s="341"/>
      <c r="K289" s="341"/>
      <c r="L289" s="341"/>
      <c r="M289" s="341"/>
      <c r="N289" s="341"/>
      <c r="O289" s="341"/>
      <c r="P289" s="341"/>
      <c r="Q289" s="341"/>
      <c r="R289" s="341"/>
      <c r="S289" s="341"/>
      <c r="T289" s="341"/>
      <c r="U289" s="341"/>
      <c r="V289" s="341"/>
      <c r="W289" s="341"/>
      <c r="X289" s="341"/>
      <c r="Y289" s="341"/>
      <c r="Z289" s="341"/>
      <c r="AA289" s="341"/>
      <c r="AB289" s="341"/>
      <c r="AC289" s="341"/>
      <c r="AD289" s="341"/>
      <c r="AE289" s="341"/>
      <c r="AF289" s="341"/>
      <c r="AG289" s="172">
        <f t="shared" si="129"/>
        <v>0</v>
      </c>
      <c r="AH289" s="173"/>
    </row>
    <row r="290" hidden="1" outlineLevel="1">
      <c r="A290" s="252" t="s">
        <v>338</v>
      </c>
      <c r="B290" s="341"/>
      <c r="C290" s="341"/>
      <c r="D290" s="341"/>
      <c r="E290" s="341"/>
      <c r="F290" s="341"/>
      <c r="G290" s="341"/>
      <c r="H290" s="341"/>
      <c r="I290" s="341"/>
      <c r="J290" s="341"/>
      <c r="K290" s="341"/>
      <c r="L290" s="341"/>
      <c r="M290" s="341"/>
      <c r="N290" s="341"/>
      <c r="O290" s="341"/>
      <c r="P290" s="341"/>
      <c r="Q290" s="341"/>
      <c r="R290" s="341"/>
      <c r="S290" s="341"/>
      <c r="T290" s="341"/>
      <c r="U290" s="341"/>
      <c r="V290" s="341"/>
      <c r="W290" s="341"/>
      <c r="X290" s="341"/>
      <c r="Y290" s="341"/>
      <c r="Z290" s="341"/>
      <c r="AA290" s="341"/>
      <c r="AB290" s="341"/>
      <c r="AC290" s="341"/>
      <c r="AD290" s="341"/>
      <c r="AE290" s="341"/>
      <c r="AF290" s="341"/>
      <c r="AG290" s="172"/>
      <c r="AH290" s="173"/>
    </row>
    <row r="291" hidden="1" outlineLevel="1">
      <c r="A291" s="252" t="s">
        <v>297</v>
      </c>
      <c r="B291" s="341"/>
      <c r="C291" s="341"/>
      <c r="D291" s="341"/>
      <c r="E291" s="341"/>
      <c r="F291" s="341"/>
      <c r="G291" s="341"/>
      <c r="H291" s="341"/>
      <c r="I291" s="341"/>
      <c r="J291" s="341"/>
      <c r="K291" s="341"/>
      <c r="L291" s="341"/>
      <c r="M291" s="341"/>
      <c r="N291" s="341"/>
      <c r="O291" s="341"/>
      <c r="P291" s="341"/>
      <c r="Q291" s="341"/>
      <c r="R291" s="341"/>
      <c r="S291" s="341"/>
      <c r="T291" s="341"/>
      <c r="U291" s="341"/>
      <c r="V291" s="341"/>
      <c r="W291" s="341"/>
      <c r="X291" s="341"/>
      <c r="Y291" s="341"/>
      <c r="Z291" s="341"/>
      <c r="AA291" s="341"/>
      <c r="AB291" s="341"/>
      <c r="AC291" s="341"/>
      <c r="AD291" s="341"/>
      <c r="AE291" s="341"/>
      <c r="AF291" s="341"/>
      <c r="AG291" s="172">
        <f t="shared" ref="AG291:AG292" si="131">SUM(B291:AF291)</f>
        <v>0</v>
      </c>
      <c r="AH291" s="173"/>
    </row>
    <row r="292">
      <c r="A292" s="256" t="s">
        <v>298</v>
      </c>
      <c r="B292" s="264">
        <f t="shared" ref="B292:AF292" si="130">SUM(B280:B291)</f>
        <v>0</v>
      </c>
      <c r="C292" s="264">
        <f t="shared" si="130"/>
        <v>0</v>
      </c>
      <c r="D292" s="264">
        <f t="shared" si="130"/>
        <v>0</v>
      </c>
      <c r="E292" s="264">
        <f t="shared" si="130"/>
        <v>0</v>
      </c>
      <c r="F292" s="264">
        <f t="shared" si="130"/>
        <v>0</v>
      </c>
      <c r="G292" s="264">
        <f t="shared" si="130"/>
        <v>0</v>
      </c>
      <c r="H292" s="264">
        <f t="shared" si="130"/>
        <v>0</v>
      </c>
      <c r="I292" s="264">
        <f t="shared" si="130"/>
        <v>0</v>
      </c>
      <c r="J292" s="264">
        <f t="shared" si="130"/>
        <v>0</v>
      </c>
      <c r="K292" s="264">
        <f t="shared" si="130"/>
        <v>0</v>
      </c>
      <c r="L292" s="264">
        <f t="shared" si="130"/>
        <v>0</v>
      </c>
      <c r="M292" s="264">
        <f t="shared" si="130"/>
        <v>0</v>
      </c>
      <c r="N292" s="264">
        <f t="shared" si="130"/>
        <v>0</v>
      </c>
      <c r="O292" s="264">
        <f t="shared" si="130"/>
        <v>0</v>
      </c>
      <c r="P292" s="264">
        <f t="shared" si="130"/>
        <v>0</v>
      </c>
      <c r="Q292" s="264">
        <f t="shared" si="130"/>
        <v>0</v>
      </c>
      <c r="R292" s="264">
        <f t="shared" si="130"/>
        <v>0</v>
      </c>
      <c r="S292" s="264">
        <f t="shared" si="130"/>
        <v>0</v>
      </c>
      <c r="T292" s="264">
        <f t="shared" si="130"/>
        <v>0</v>
      </c>
      <c r="U292" s="264">
        <f t="shared" si="130"/>
        <v>0</v>
      </c>
      <c r="V292" s="264">
        <f t="shared" si="130"/>
        <v>0</v>
      </c>
      <c r="W292" s="264">
        <f t="shared" si="130"/>
        <v>0</v>
      </c>
      <c r="X292" s="264">
        <f t="shared" si="130"/>
        <v>0</v>
      </c>
      <c r="Y292" s="264">
        <f t="shared" si="130"/>
        <v>0</v>
      </c>
      <c r="Z292" s="264">
        <f t="shared" si="130"/>
        <v>0</v>
      </c>
      <c r="AA292" s="264">
        <f t="shared" si="130"/>
        <v>0</v>
      </c>
      <c r="AB292" s="264">
        <f t="shared" si="130"/>
        <v>0</v>
      </c>
      <c r="AC292" s="264">
        <f t="shared" si="130"/>
        <v>0</v>
      </c>
      <c r="AD292" s="264">
        <f t="shared" si="130"/>
        <v>0</v>
      </c>
      <c r="AE292" s="264">
        <f t="shared" si="130"/>
        <v>0</v>
      </c>
      <c r="AF292" s="264">
        <f t="shared" si="130"/>
        <v>0</v>
      </c>
      <c r="AG292" s="172">
        <f t="shared" si="131"/>
        <v>0</v>
      </c>
      <c r="AH292" s="173"/>
    </row>
    <row r="293">
      <c r="A293" s="160"/>
      <c r="B293" s="267"/>
      <c r="C293" s="267"/>
      <c r="D293" s="267"/>
      <c r="E293" s="267"/>
      <c r="F293" s="267"/>
      <c r="G293" s="267"/>
      <c r="H293" s="267"/>
      <c r="I293" s="267"/>
      <c r="J293" s="267"/>
      <c r="K293" s="267"/>
      <c r="L293" s="267"/>
      <c r="M293" s="267"/>
      <c r="N293" s="267"/>
      <c r="O293" s="267"/>
      <c r="P293" s="267"/>
      <c r="Q293" s="267"/>
      <c r="R293" s="267"/>
      <c r="S293" s="267"/>
      <c r="T293" s="267"/>
      <c r="U293" s="267"/>
      <c r="V293" s="267"/>
      <c r="W293" s="267"/>
      <c r="X293" s="267"/>
      <c r="Y293" s="267"/>
      <c r="Z293" s="267"/>
      <c r="AA293" s="267"/>
      <c r="AB293" s="267"/>
      <c r="AC293" s="267"/>
      <c r="AD293" s="267"/>
      <c r="AE293" s="267"/>
      <c r="AF293" s="267"/>
      <c r="AG293" s="268"/>
      <c r="AH293" s="27"/>
    </row>
    <row r="294">
      <c r="A294" s="269" t="s">
        <v>499</v>
      </c>
      <c r="B294" s="270"/>
      <c r="C294" s="270"/>
      <c r="D294" s="270"/>
      <c r="E294" s="270"/>
      <c r="F294" s="270"/>
      <c r="G294" s="270"/>
      <c r="H294" s="270"/>
      <c r="I294" s="270"/>
      <c r="J294" s="270"/>
      <c r="K294" s="270"/>
      <c r="L294" s="270"/>
      <c r="M294" s="270"/>
      <c r="N294" s="270"/>
      <c r="O294" s="270"/>
      <c r="P294" s="270"/>
      <c r="Q294" s="270"/>
      <c r="R294" s="270"/>
      <c r="S294" s="270"/>
      <c r="T294" s="270"/>
      <c r="U294" s="270"/>
      <c r="V294" s="270"/>
      <c r="W294" s="270"/>
      <c r="X294" s="270"/>
      <c r="Y294" s="270"/>
      <c r="Z294" s="270"/>
      <c r="AA294" s="270"/>
      <c r="AB294" s="270"/>
      <c r="AC294" s="270"/>
      <c r="AD294" s="270"/>
      <c r="AE294" s="270"/>
      <c r="AF294" s="270"/>
      <c r="AG294" s="268"/>
      <c r="AH294" s="27"/>
    </row>
    <row r="295">
      <c r="A295" s="271" t="s">
        <v>269</v>
      </c>
      <c r="B295" s="272">
        <v>0.0</v>
      </c>
      <c r="C295" s="272">
        <v>0.0</v>
      </c>
      <c r="D295" s="272">
        <v>0.0</v>
      </c>
      <c r="E295" s="272">
        <v>0.0</v>
      </c>
      <c r="F295" s="272">
        <v>0.0</v>
      </c>
      <c r="G295" s="272">
        <v>0.0</v>
      </c>
      <c r="H295" s="272">
        <v>0.0</v>
      </c>
      <c r="I295" s="272">
        <v>0.0</v>
      </c>
      <c r="J295" s="272">
        <v>0.0</v>
      </c>
      <c r="K295" s="272">
        <v>0.0</v>
      </c>
      <c r="L295" s="272">
        <v>0.0</v>
      </c>
      <c r="M295" s="272">
        <v>0.0</v>
      </c>
      <c r="N295" s="272">
        <v>0.0</v>
      </c>
      <c r="O295" s="272">
        <v>0.0</v>
      </c>
      <c r="P295" s="272">
        <v>0.0</v>
      </c>
      <c r="Q295" s="272">
        <v>0.0</v>
      </c>
      <c r="R295" s="272">
        <v>0.0</v>
      </c>
      <c r="S295" s="272">
        <v>0.0</v>
      </c>
      <c r="T295" s="272">
        <v>0.0</v>
      </c>
      <c r="U295" s="272">
        <v>0.0</v>
      </c>
      <c r="V295" s="272">
        <v>0.0</v>
      </c>
      <c r="W295" s="272">
        <v>0.0</v>
      </c>
      <c r="X295" s="272">
        <v>0.0</v>
      </c>
      <c r="Y295" s="272">
        <v>0.0</v>
      </c>
      <c r="Z295" s="272">
        <v>0.0</v>
      </c>
      <c r="AA295" s="272">
        <v>0.0</v>
      </c>
      <c r="AB295" s="272">
        <v>0.0</v>
      </c>
      <c r="AC295" s="272">
        <v>0.0</v>
      </c>
      <c r="AD295" s="272">
        <v>0.0</v>
      </c>
      <c r="AE295" s="272">
        <v>0.0</v>
      </c>
      <c r="AF295" s="272">
        <v>0.0</v>
      </c>
      <c r="AG295" s="172">
        <f>SUM(B295:AF295)</f>
        <v>0</v>
      </c>
      <c r="AH295" s="173"/>
    </row>
    <row r="296">
      <c r="A296" s="160"/>
      <c r="B296" s="267"/>
      <c r="C296" s="267"/>
      <c r="D296" s="267"/>
      <c r="E296" s="267"/>
      <c r="F296" s="267"/>
      <c r="G296" s="267"/>
      <c r="H296" s="267"/>
      <c r="I296" s="267"/>
      <c r="J296" s="267"/>
      <c r="K296" s="267"/>
      <c r="L296" s="267"/>
      <c r="M296" s="267"/>
      <c r="N296" s="267"/>
      <c r="O296" s="267"/>
      <c r="P296" s="267"/>
      <c r="Q296" s="267"/>
      <c r="R296" s="267"/>
      <c r="S296" s="267"/>
      <c r="T296" s="267"/>
      <c r="U296" s="267"/>
      <c r="V296" s="267"/>
      <c r="W296" s="267"/>
      <c r="X296" s="267"/>
      <c r="Y296" s="267"/>
      <c r="Z296" s="267"/>
      <c r="AA296" s="267"/>
      <c r="AB296" s="267"/>
      <c r="AC296" s="267"/>
      <c r="AD296" s="267"/>
      <c r="AE296" s="267"/>
      <c r="AF296" s="267"/>
      <c r="AG296" s="268"/>
      <c r="AH296" s="27"/>
    </row>
    <row r="297">
      <c r="A297" s="221" t="s">
        <v>500</v>
      </c>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c r="AA297" s="222"/>
      <c r="AB297" s="222"/>
      <c r="AC297" s="222"/>
      <c r="AD297" s="222"/>
      <c r="AE297" s="222"/>
      <c r="AF297" s="222"/>
      <c r="AG297" s="268"/>
      <c r="AH297" s="27"/>
    </row>
    <row r="298">
      <c r="A298" s="273" t="s">
        <v>416</v>
      </c>
      <c r="B298" s="274"/>
      <c r="C298" s="274"/>
      <c r="D298" s="274"/>
      <c r="E298" s="274"/>
      <c r="F298" s="274"/>
      <c r="G298" s="274"/>
      <c r="H298" s="274"/>
      <c r="I298" s="274"/>
      <c r="J298" s="274"/>
      <c r="K298" s="274"/>
      <c r="L298" s="274"/>
      <c r="M298" s="274"/>
      <c r="N298" s="274"/>
      <c r="O298" s="274"/>
      <c r="P298" s="274"/>
      <c r="Q298" s="274"/>
      <c r="R298" s="274"/>
      <c r="S298" s="274"/>
      <c r="T298" s="274"/>
      <c r="U298" s="274"/>
      <c r="V298" s="274"/>
      <c r="W298" s="274"/>
      <c r="X298" s="274"/>
      <c r="Y298" s="274"/>
      <c r="Z298" s="274"/>
      <c r="AA298" s="274"/>
      <c r="AB298" s="274"/>
      <c r="AC298" s="274"/>
      <c r="AD298" s="274"/>
      <c r="AE298" s="274"/>
      <c r="AF298" s="274"/>
      <c r="AG298" s="228"/>
      <c r="AH298" s="229"/>
    </row>
    <row r="299" outlineLevel="1">
      <c r="A299" s="273" t="s">
        <v>893</v>
      </c>
      <c r="B299" s="236">
        <v>2.0</v>
      </c>
      <c r="C299" s="236">
        <v>0.0</v>
      </c>
      <c r="D299" s="236">
        <v>0.0</v>
      </c>
      <c r="E299" s="236">
        <v>0.0</v>
      </c>
      <c r="F299" s="236">
        <v>0.0</v>
      </c>
      <c r="G299" s="236">
        <v>0.0</v>
      </c>
      <c r="H299" s="236">
        <v>0.0</v>
      </c>
      <c r="I299" s="236">
        <v>0.0</v>
      </c>
      <c r="J299" s="236">
        <v>0.0</v>
      </c>
      <c r="K299" s="236">
        <v>0.0</v>
      </c>
      <c r="L299" s="236">
        <v>0.0</v>
      </c>
      <c r="M299" s="236">
        <v>0.0</v>
      </c>
      <c r="N299" s="236">
        <v>0.0</v>
      </c>
      <c r="O299" s="236">
        <v>0.0</v>
      </c>
      <c r="P299" s="236">
        <v>0.0</v>
      </c>
      <c r="Q299" s="236">
        <v>0.0</v>
      </c>
      <c r="R299" s="236">
        <v>0.0</v>
      </c>
      <c r="S299" s="236">
        <v>0.0</v>
      </c>
      <c r="T299" s="236">
        <v>0.0</v>
      </c>
      <c r="U299" s="236">
        <v>0.0</v>
      </c>
      <c r="V299" s="236">
        <v>0.0</v>
      </c>
      <c r="W299" s="236">
        <v>0.0</v>
      </c>
      <c r="X299" s="236">
        <v>0.0</v>
      </c>
      <c r="Y299" s="236">
        <v>0.0</v>
      </c>
      <c r="Z299" s="236">
        <v>0.0</v>
      </c>
      <c r="AA299" s="236">
        <v>0.0</v>
      </c>
      <c r="AB299" s="236">
        <v>0.0</v>
      </c>
      <c r="AC299" s="236">
        <v>0.0</v>
      </c>
      <c r="AD299" s="236">
        <v>0.0</v>
      </c>
      <c r="AE299" s="236">
        <v>0.0</v>
      </c>
      <c r="AF299" s="236">
        <v>0.0</v>
      </c>
      <c r="AG299" s="172">
        <f t="shared" ref="AG299:AG308" si="132">SUM(B299:AF299)</f>
        <v>2</v>
      </c>
      <c r="AH299" s="173"/>
    </row>
    <row r="300" outlineLevel="1">
      <c r="A300" s="273" t="s">
        <v>894</v>
      </c>
      <c r="B300" s="236">
        <v>0.0</v>
      </c>
      <c r="C300" s="236">
        <v>0.0</v>
      </c>
      <c r="D300" s="236">
        <v>0.0</v>
      </c>
      <c r="E300" s="236">
        <v>0.0</v>
      </c>
      <c r="F300" s="236">
        <v>0.0</v>
      </c>
      <c r="G300" s="236">
        <v>0.0</v>
      </c>
      <c r="H300" s="236">
        <v>0.0</v>
      </c>
      <c r="I300" s="236">
        <v>0.0</v>
      </c>
      <c r="J300" s="236">
        <v>0.0</v>
      </c>
      <c r="K300" s="236">
        <v>0.0</v>
      </c>
      <c r="L300" s="236">
        <v>0.0</v>
      </c>
      <c r="M300" s="236">
        <v>0.0</v>
      </c>
      <c r="N300" s="236">
        <v>0.0</v>
      </c>
      <c r="O300" s="236">
        <v>0.0</v>
      </c>
      <c r="P300" s="236">
        <v>0.0</v>
      </c>
      <c r="Q300" s="236">
        <v>0.0</v>
      </c>
      <c r="R300" s="236">
        <v>0.0</v>
      </c>
      <c r="S300" s="236">
        <v>0.0</v>
      </c>
      <c r="T300" s="236">
        <v>0.0</v>
      </c>
      <c r="U300" s="236">
        <v>0.0</v>
      </c>
      <c r="V300" s="236">
        <v>0.0</v>
      </c>
      <c r="W300" s="236">
        <v>0.0</v>
      </c>
      <c r="X300" s="236">
        <v>0.0</v>
      </c>
      <c r="Y300" s="236">
        <v>0.0</v>
      </c>
      <c r="Z300" s="236">
        <v>0.0</v>
      </c>
      <c r="AA300" s="236">
        <v>0.0</v>
      </c>
      <c r="AB300" s="236">
        <v>0.0</v>
      </c>
      <c r="AC300" s="236">
        <v>0.0</v>
      </c>
      <c r="AD300" s="236">
        <v>0.0</v>
      </c>
      <c r="AE300" s="236">
        <v>0.0</v>
      </c>
      <c r="AF300" s="236">
        <v>0.0</v>
      </c>
      <c r="AG300" s="172">
        <f t="shared" si="132"/>
        <v>0</v>
      </c>
      <c r="AH300" s="173"/>
    </row>
    <row r="301" outlineLevel="1">
      <c r="A301" s="273" t="s">
        <v>895</v>
      </c>
      <c r="B301" s="236">
        <v>0.0</v>
      </c>
      <c r="C301" s="236">
        <v>0.0</v>
      </c>
      <c r="D301" s="236">
        <v>0.0</v>
      </c>
      <c r="E301" s="236">
        <v>0.0</v>
      </c>
      <c r="F301" s="236">
        <v>0.0</v>
      </c>
      <c r="G301" s="236">
        <v>0.0</v>
      </c>
      <c r="H301" s="236">
        <v>0.0</v>
      </c>
      <c r="I301" s="236">
        <v>0.0</v>
      </c>
      <c r="J301" s="236">
        <v>0.0</v>
      </c>
      <c r="K301" s="236">
        <v>0.0</v>
      </c>
      <c r="L301" s="236">
        <v>0.0</v>
      </c>
      <c r="M301" s="236">
        <v>0.0</v>
      </c>
      <c r="N301" s="236">
        <v>0.0</v>
      </c>
      <c r="O301" s="236">
        <v>0.0</v>
      </c>
      <c r="P301" s="236">
        <v>0.0</v>
      </c>
      <c r="Q301" s="236">
        <v>0.0</v>
      </c>
      <c r="R301" s="236">
        <v>0.0</v>
      </c>
      <c r="S301" s="236">
        <v>0.0</v>
      </c>
      <c r="T301" s="236">
        <v>0.0</v>
      </c>
      <c r="U301" s="236">
        <v>0.0</v>
      </c>
      <c r="V301" s="236">
        <v>0.0</v>
      </c>
      <c r="W301" s="236">
        <v>0.0</v>
      </c>
      <c r="X301" s="236">
        <v>0.0</v>
      </c>
      <c r="Y301" s="236">
        <v>0.0</v>
      </c>
      <c r="Z301" s="236">
        <v>0.0</v>
      </c>
      <c r="AA301" s="236">
        <v>0.0</v>
      </c>
      <c r="AB301" s="236">
        <v>0.0</v>
      </c>
      <c r="AC301" s="236">
        <v>0.0</v>
      </c>
      <c r="AD301" s="236">
        <v>0.0</v>
      </c>
      <c r="AE301" s="236">
        <v>0.0</v>
      </c>
      <c r="AF301" s="236">
        <v>0.0</v>
      </c>
      <c r="AG301" s="172">
        <f t="shared" si="132"/>
        <v>0</v>
      </c>
      <c r="AH301" s="173"/>
    </row>
    <row r="302" outlineLevel="1">
      <c r="A302" s="273" t="s">
        <v>896</v>
      </c>
      <c r="B302" s="236">
        <v>0.0</v>
      </c>
      <c r="C302" s="236">
        <v>0.0</v>
      </c>
      <c r="D302" s="236">
        <v>0.0</v>
      </c>
      <c r="E302" s="236">
        <v>0.0</v>
      </c>
      <c r="F302" s="236">
        <v>0.0</v>
      </c>
      <c r="G302" s="236">
        <v>0.0</v>
      </c>
      <c r="H302" s="236">
        <v>0.0</v>
      </c>
      <c r="I302" s="236">
        <v>0.0</v>
      </c>
      <c r="J302" s="236">
        <v>0.0</v>
      </c>
      <c r="K302" s="236">
        <v>0.0</v>
      </c>
      <c r="L302" s="236">
        <v>0.0</v>
      </c>
      <c r="M302" s="236">
        <v>0.0</v>
      </c>
      <c r="N302" s="236">
        <v>0.0</v>
      </c>
      <c r="O302" s="236">
        <v>0.0</v>
      </c>
      <c r="P302" s="236">
        <v>0.0</v>
      </c>
      <c r="Q302" s="236">
        <v>0.0</v>
      </c>
      <c r="R302" s="236">
        <v>0.0</v>
      </c>
      <c r="S302" s="236">
        <v>0.0</v>
      </c>
      <c r="T302" s="236">
        <v>0.0</v>
      </c>
      <c r="U302" s="236">
        <v>0.0</v>
      </c>
      <c r="V302" s="236">
        <v>0.0</v>
      </c>
      <c r="W302" s="236">
        <v>0.0</v>
      </c>
      <c r="X302" s="236">
        <v>0.0</v>
      </c>
      <c r="Y302" s="236">
        <v>0.0</v>
      </c>
      <c r="Z302" s="236">
        <v>0.0</v>
      </c>
      <c r="AA302" s="236">
        <v>0.0</v>
      </c>
      <c r="AB302" s="236">
        <v>0.0</v>
      </c>
      <c r="AC302" s="236">
        <v>0.0</v>
      </c>
      <c r="AD302" s="236">
        <v>0.0</v>
      </c>
      <c r="AE302" s="236">
        <v>0.0</v>
      </c>
      <c r="AF302" s="236">
        <v>0.0</v>
      </c>
      <c r="AG302" s="172">
        <f t="shared" si="132"/>
        <v>0</v>
      </c>
      <c r="AH302" s="173"/>
    </row>
    <row r="303" outlineLevel="1">
      <c r="A303" s="277" t="s">
        <v>897</v>
      </c>
      <c r="B303" s="249">
        <v>0.0</v>
      </c>
      <c r="C303" s="249">
        <v>0.0</v>
      </c>
      <c r="D303" s="249">
        <v>0.0</v>
      </c>
      <c r="E303" s="249">
        <v>0.0</v>
      </c>
      <c r="F303" s="249">
        <v>0.0</v>
      </c>
      <c r="G303" s="249">
        <v>0.0</v>
      </c>
      <c r="H303" s="249">
        <v>0.0</v>
      </c>
      <c r="I303" s="249">
        <v>0.0</v>
      </c>
      <c r="J303" s="249">
        <v>0.0</v>
      </c>
      <c r="K303" s="249">
        <v>0.0</v>
      </c>
      <c r="L303" s="249">
        <v>0.0</v>
      </c>
      <c r="M303" s="249">
        <v>0.0</v>
      </c>
      <c r="N303" s="249">
        <v>0.0</v>
      </c>
      <c r="O303" s="249">
        <v>2.0</v>
      </c>
      <c r="P303" s="249">
        <v>0.0</v>
      </c>
      <c r="Q303" s="249">
        <v>0.0</v>
      </c>
      <c r="R303" s="249">
        <v>0.0</v>
      </c>
      <c r="S303" s="249">
        <v>0.0</v>
      </c>
      <c r="T303" s="249">
        <v>0.0</v>
      </c>
      <c r="U303" s="249">
        <v>0.0</v>
      </c>
      <c r="V303" s="249">
        <v>0.0</v>
      </c>
      <c r="W303" s="249">
        <v>0.0</v>
      </c>
      <c r="X303" s="249">
        <v>1.0</v>
      </c>
      <c r="Y303" s="249">
        <v>0.0</v>
      </c>
      <c r="Z303" s="249">
        <v>0.0</v>
      </c>
      <c r="AA303" s="249">
        <v>0.0</v>
      </c>
      <c r="AB303" s="249">
        <v>0.0</v>
      </c>
      <c r="AC303" s="249">
        <v>0.0</v>
      </c>
      <c r="AD303" s="249">
        <v>0.0</v>
      </c>
      <c r="AE303" s="249">
        <v>0.0</v>
      </c>
      <c r="AF303" s="249">
        <v>0.0</v>
      </c>
      <c r="AG303" s="172">
        <f t="shared" si="132"/>
        <v>3</v>
      </c>
      <c r="AH303" s="173"/>
    </row>
    <row r="304" outlineLevel="1">
      <c r="A304" s="277" t="s">
        <v>898</v>
      </c>
      <c r="B304" s="249">
        <v>0.0</v>
      </c>
      <c r="C304" s="249">
        <v>0.0</v>
      </c>
      <c r="D304" s="249">
        <v>0.0</v>
      </c>
      <c r="E304" s="249">
        <v>0.0</v>
      </c>
      <c r="F304" s="249">
        <v>0.0</v>
      </c>
      <c r="G304" s="249">
        <v>0.0</v>
      </c>
      <c r="H304" s="249">
        <v>1.0</v>
      </c>
      <c r="I304" s="249">
        <v>0.0</v>
      </c>
      <c r="J304" s="249">
        <v>0.0</v>
      </c>
      <c r="K304" s="249">
        <v>0.0</v>
      </c>
      <c r="L304" s="249">
        <v>0.0</v>
      </c>
      <c r="M304" s="249">
        <v>0.0</v>
      </c>
      <c r="N304" s="249">
        <v>0.0</v>
      </c>
      <c r="O304" s="249">
        <v>0.0</v>
      </c>
      <c r="P304" s="249">
        <v>0.0</v>
      </c>
      <c r="Q304" s="249">
        <v>0.0</v>
      </c>
      <c r="R304" s="249">
        <v>0.0</v>
      </c>
      <c r="S304" s="249">
        <v>0.0</v>
      </c>
      <c r="T304" s="249">
        <v>0.0</v>
      </c>
      <c r="U304" s="249">
        <v>0.0</v>
      </c>
      <c r="V304" s="249">
        <v>0.0</v>
      </c>
      <c r="W304" s="249">
        <v>0.0</v>
      </c>
      <c r="X304" s="249">
        <v>0.0</v>
      </c>
      <c r="Y304" s="249">
        <v>0.0</v>
      </c>
      <c r="Z304" s="249">
        <v>0.0</v>
      </c>
      <c r="AA304" s="249">
        <v>0.0</v>
      </c>
      <c r="AB304" s="249">
        <v>0.0</v>
      </c>
      <c r="AC304" s="249">
        <v>0.0</v>
      </c>
      <c r="AD304" s="249">
        <v>0.0</v>
      </c>
      <c r="AE304" s="249">
        <v>0.0</v>
      </c>
      <c r="AF304" s="249">
        <v>0.0</v>
      </c>
      <c r="AG304" s="172">
        <f t="shared" si="132"/>
        <v>1</v>
      </c>
      <c r="AH304" s="173"/>
    </row>
    <row r="305" outlineLevel="1">
      <c r="A305" s="273" t="s">
        <v>899</v>
      </c>
      <c r="B305" s="249">
        <v>0.0</v>
      </c>
      <c r="C305" s="249">
        <v>0.0</v>
      </c>
      <c r="D305" s="249">
        <v>1.0</v>
      </c>
      <c r="E305" s="249">
        <v>0.0</v>
      </c>
      <c r="F305" s="249">
        <v>0.0</v>
      </c>
      <c r="G305" s="249">
        <v>0.0</v>
      </c>
      <c r="H305" s="249">
        <v>0.0</v>
      </c>
      <c r="I305" s="249">
        <v>1.0</v>
      </c>
      <c r="J305" s="249">
        <v>0.0</v>
      </c>
      <c r="K305" s="249">
        <v>1.0</v>
      </c>
      <c r="L305" s="249">
        <v>0.0</v>
      </c>
      <c r="M305" s="249">
        <v>0.0</v>
      </c>
      <c r="N305" s="249">
        <v>0.0</v>
      </c>
      <c r="O305" s="249">
        <v>0.0</v>
      </c>
      <c r="P305" s="249">
        <v>0.0</v>
      </c>
      <c r="Q305" s="249">
        <v>0.0</v>
      </c>
      <c r="R305" s="249">
        <v>0.0</v>
      </c>
      <c r="S305" s="249">
        <v>0.0</v>
      </c>
      <c r="T305" s="249">
        <v>0.0</v>
      </c>
      <c r="U305" s="249">
        <v>0.0</v>
      </c>
      <c r="V305" s="249">
        <v>0.0</v>
      </c>
      <c r="W305" s="249">
        <v>0.0</v>
      </c>
      <c r="X305" s="249">
        <v>0.0</v>
      </c>
      <c r="Y305" s="249">
        <v>0.0</v>
      </c>
      <c r="Z305" s="249">
        <v>1.0</v>
      </c>
      <c r="AA305" s="249">
        <v>0.0</v>
      </c>
      <c r="AB305" s="249">
        <v>0.0</v>
      </c>
      <c r="AC305" s="249">
        <v>0.0</v>
      </c>
      <c r="AD305" s="249">
        <v>0.0</v>
      </c>
      <c r="AE305" s="249">
        <v>0.0</v>
      </c>
      <c r="AF305" s="249">
        <v>1.0</v>
      </c>
      <c r="AG305" s="172">
        <f t="shared" si="132"/>
        <v>5</v>
      </c>
      <c r="AH305" s="173"/>
    </row>
    <row r="306" outlineLevel="1">
      <c r="A306" s="273" t="s">
        <v>900</v>
      </c>
      <c r="B306" s="249">
        <v>0.0</v>
      </c>
      <c r="C306" s="249">
        <v>0.0</v>
      </c>
      <c r="D306" s="249">
        <v>0.0</v>
      </c>
      <c r="E306" s="249">
        <v>0.0</v>
      </c>
      <c r="F306" s="249">
        <v>0.0</v>
      </c>
      <c r="G306" s="249">
        <v>0.0</v>
      </c>
      <c r="H306" s="249">
        <v>0.0</v>
      </c>
      <c r="I306" s="249">
        <v>0.0</v>
      </c>
      <c r="J306" s="249">
        <v>0.0</v>
      </c>
      <c r="K306" s="249">
        <v>0.0</v>
      </c>
      <c r="L306" s="249">
        <v>0.0</v>
      </c>
      <c r="M306" s="249">
        <v>0.0</v>
      </c>
      <c r="N306" s="249">
        <v>0.0</v>
      </c>
      <c r="O306" s="249">
        <v>0.0</v>
      </c>
      <c r="P306" s="249">
        <v>0.0</v>
      </c>
      <c r="Q306" s="249">
        <v>0.0</v>
      </c>
      <c r="R306" s="249">
        <v>0.0</v>
      </c>
      <c r="S306" s="249">
        <v>0.0</v>
      </c>
      <c r="T306" s="249">
        <v>0.0</v>
      </c>
      <c r="U306" s="249">
        <v>0.0</v>
      </c>
      <c r="V306" s="249">
        <v>0.0</v>
      </c>
      <c r="W306" s="249">
        <v>0.0</v>
      </c>
      <c r="X306" s="249">
        <v>0.0</v>
      </c>
      <c r="Y306" s="249">
        <v>0.0</v>
      </c>
      <c r="Z306" s="249">
        <v>0.0</v>
      </c>
      <c r="AA306" s="249">
        <v>0.0</v>
      </c>
      <c r="AB306" s="249">
        <v>0.0</v>
      </c>
      <c r="AC306" s="249">
        <v>0.0</v>
      </c>
      <c r="AD306" s="249">
        <v>0.0</v>
      </c>
      <c r="AE306" s="249">
        <v>0.0</v>
      </c>
      <c r="AF306" s="249">
        <v>0.0</v>
      </c>
      <c r="AG306" s="172">
        <f t="shared" si="132"/>
        <v>0</v>
      </c>
      <c r="AH306" s="173"/>
    </row>
    <row r="307" outlineLevel="1">
      <c r="A307" s="273" t="s">
        <v>901</v>
      </c>
      <c r="B307" s="249">
        <v>0.0</v>
      </c>
      <c r="C307" s="249">
        <v>1.0</v>
      </c>
      <c r="D307" s="249">
        <v>0.0</v>
      </c>
      <c r="E307" s="249">
        <v>0.0</v>
      </c>
      <c r="F307" s="249">
        <v>0.0</v>
      </c>
      <c r="G307" s="249">
        <v>2.0</v>
      </c>
      <c r="H307" s="249">
        <v>2.0</v>
      </c>
      <c r="I307" s="249">
        <v>1.0</v>
      </c>
      <c r="J307" s="249">
        <v>1.0</v>
      </c>
      <c r="K307" s="249">
        <v>0.0</v>
      </c>
      <c r="L307" s="249">
        <v>1.0</v>
      </c>
      <c r="M307" s="249">
        <v>0.0</v>
      </c>
      <c r="N307" s="249">
        <v>0.0</v>
      </c>
      <c r="O307" s="249">
        <v>0.0</v>
      </c>
      <c r="P307" s="249">
        <v>0.0</v>
      </c>
      <c r="Q307" s="249">
        <v>0.0</v>
      </c>
      <c r="R307" s="249">
        <v>0.0</v>
      </c>
      <c r="S307" s="249">
        <v>1.0</v>
      </c>
      <c r="T307" s="249">
        <v>0.0</v>
      </c>
      <c r="U307" s="249">
        <v>0.0</v>
      </c>
      <c r="V307" s="249">
        <v>0.0</v>
      </c>
      <c r="W307" s="249">
        <v>1.0</v>
      </c>
      <c r="X307" s="249">
        <v>1.0</v>
      </c>
      <c r="Y307" s="249">
        <v>0.0</v>
      </c>
      <c r="Z307" s="249">
        <v>0.0</v>
      </c>
      <c r="AA307" s="249">
        <v>0.0</v>
      </c>
      <c r="AB307" s="249">
        <v>0.0</v>
      </c>
      <c r="AC307" s="249">
        <v>0.0</v>
      </c>
      <c r="AD307" s="249">
        <v>0.0</v>
      </c>
      <c r="AE307" s="249">
        <v>1.0</v>
      </c>
      <c r="AF307" s="249">
        <v>0.0</v>
      </c>
      <c r="AG307" s="172">
        <f t="shared" si="132"/>
        <v>12</v>
      </c>
      <c r="AH307" s="173"/>
    </row>
    <row r="308" outlineLevel="1">
      <c r="A308" s="273" t="s">
        <v>902</v>
      </c>
      <c r="B308" s="249">
        <v>0.0</v>
      </c>
      <c r="C308" s="249">
        <v>0.0</v>
      </c>
      <c r="D308" s="249">
        <v>0.0</v>
      </c>
      <c r="E308" s="249">
        <v>0.0</v>
      </c>
      <c r="F308" s="249">
        <v>0.0</v>
      </c>
      <c r="G308" s="249">
        <v>0.0</v>
      </c>
      <c r="H308" s="249">
        <v>0.0</v>
      </c>
      <c r="I308" s="249">
        <v>0.0</v>
      </c>
      <c r="J308" s="249">
        <v>0.0</v>
      </c>
      <c r="K308" s="249">
        <v>0.0</v>
      </c>
      <c r="L308" s="249">
        <v>0.0</v>
      </c>
      <c r="M308" s="249">
        <v>0.0</v>
      </c>
      <c r="N308" s="249">
        <v>0.0</v>
      </c>
      <c r="O308" s="249">
        <v>0.0</v>
      </c>
      <c r="P308" s="249">
        <v>0.0</v>
      </c>
      <c r="Q308" s="249">
        <v>0.0</v>
      </c>
      <c r="R308" s="249">
        <v>0.0</v>
      </c>
      <c r="S308" s="249">
        <v>0.0</v>
      </c>
      <c r="T308" s="249">
        <v>0.0</v>
      </c>
      <c r="U308" s="249">
        <v>0.0</v>
      </c>
      <c r="V308" s="249">
        <v>0.0</v>
      </c>
      <c r="W308" s="249">
        <v>0.0</v>
      </c>
      <c r="X308" s="249">
        <v>0.0</v>
      </c>
      <c r="Y308" s="249">
        <v>0.0</v>
      </c>
      <c r="Z308" s="249">
        <v>0.0</v>
      </c>
      <c r="AA308" s="249">
        <v>0.0</v>
      </c>
      <c r="AB308" s="249">
        <v>0.0</v>
      </c>
      <c r="AC308" s="249">
        <v>0.0</v>
      </c>
      <c r="AD308" s="249">
        <v>0.0</v>
      </c>
      <c r="AE308" s="249">
        <v>0.0</v>
      </c>
      <c r="AF308" s="249">
        <v>0.0</v>
      </c>
      <c r="AG308" s="172">
        <f t="shared" si="132"/>
        <v>0</v>
      </c>
      <c r="AH308" s="173"/>
    </row>
    <row r="309" outlineLevel="1">
      <c r="A309" s="277" t="s">
        <v>427</v>
      </c>
      <c r="B309" s="249">
        <v>0.0</v>
      </c>
      <c r="C309" s="249">
        <v>0.0</v>
      </c>
      <c r="D309" s="249">
        <v>0.0</v>
      </c>
      <c r="E309" s="249">
        <v>0.0</v>
      </c>
      <c r="F309" s="249">
        <v>0.0</v>
      </c>
      <c r="G309" s="249">
        <v>1.0</v>
      </c>
      <c r="H309" s="249">
        <v>1.0</v>
      </c>
      <c r="I309" s="249">
        <v>2.0</v>
      </c>
      <c r="J309" s="249">
        <v>4.0</v>
      </c>
      <c r="K309" s="249">
        <v>0.0</v>
      </c>
      <c r="L309" s="249">
        <v>3.0</v>
      </c>
      <c r="M309" s="249">
        <v>0.0</v>
      </c>
      <c r="N309" s="249">
        <v>3.0</v>
      </c>
      <c r="O309" s="249">
        <v>3.0</v>
      </c>
      <c r="P309" s="249">
        <v>0.0</v>
      </c>
      <c r="Q309" s="249">
        <v>0.0</v>
      </c>
      <c r="R309" s="249">
        <v>0.0</v>
      </c>
      <c r="S309" s="249">
        <v>0.0</v>
      </c>
      <c r="T309" s="249">
        <v>0.0</v>
      </c>
      <c r="U309" s="249">
        <v>4.0</v>
      </c>
      <c r="V309" s="249">
        <v>0.0</v>
      </c>
      <c r="W309" s="249">
        <v>0.0</v>
      </c>
      <c r="X309" s="249">
        <v>0.0</v>
      </c>
      <c r="Y309" s="249">
        <v>1.0</v>
      </c>
      <c r="Z309" s="249">
        <v>0.0</v>
      </c>
      <c r="AA309" s="249">
        <v>0.0</v>
      </c>
      <c r="AB309" s="249">
        <v>0.0</v>
      </c>
      <c r="AC309" s="249">
        <v>0.0</v>
      </c>
      <c r="AD309" s="249">
        <v>0.0</v>
      </c>
      <c r="AE309" s="249">
        <v>5.0</v>
      </c>
      <c r="AF309" s="249">
        <v>1.0</v>
      </c>
      <c r="AG309" s="172"/>
      <c r="AH309" s="173"/>
    </row>
    <row r="310" collapsed="1">
      <c r="A310" s="273" t="s">
        <v>428</v>
      </c>
      <c r="B310" s="274"/>
      <c r="C310" s="274"/>
      <c r="D310" s="274"/>
      <c r="E310" s="274"/>
      <c r="F310" s="274"/>
      <c r="G310" s="274"/>
      <c r="H310" s="274"/>
      <c r="I310" s="274"/>
      <c r="J310" s="274"/>
      <c r="K310" s="274"/>
      <c r="L310" s="274"/>
      <c r="M310" s="274"/>
      <c r="N310" s="274"/>
      <c r="O310" s="274"/>
      <c r="P310" s="274"/>
      <c r="Q310" s="274"/>
      <c r="R310" s="274"/>
      <c r="S310" s="274"/>
      <c r="T310" s="274"/>
      <c r="U310" s="274"/>
      <c r="V310" s="274"/>
      <c r="W310" s="274"/>
      <c r="X310" s="274"/>
      <c r="Y310" s="274"/>
      <c r="Z310" s="274"/>
      <c r="AA310" s="274"/>
      <c r="AB310" s="274"/>
      <c r="AC310" s="274"/>
      <c r="AD310" s="274"/>
      <c r="AE310" s="274"/>
      <c r="AF310" s="274"/>
      <c r="AG310" s="228"/>
      <c r="AH310" s="229"/>
    </row>
    <row r="311" hidden="1" outlineLevel="1">
      <c r="A311" s="273" t="s">
        <v>903</v>
      </c>
      <c r="B311" s="343"/>
      <c r="C311" s="343"/>
      <c r="D311" s="343"/>
      <c r="E311" s="343"/>
      <c r="F311" s="343"/>
      <c r="G311" s="343"/>
      <c r="H311" s="343"/>
      <c r="I311" s="343"/>
      <c r="J311" s="343"/>
      <c r="K311" s="343"/>
      <c r="L311" s="343"/>
      <c r="M311" s="343"/>
      <c r="N311" s="343"/>
      <c r="O311" s="343"/>
      <c r="P311" s="343"/>
      <c r="Q311" s="343"/>
      <c r="R311" s="343"/>
      <c r="S311" s="343"/>
      <c r="T311" s="343"/>
      <c r="U311" s="343"/>
      <c r="V311" s="343"/>
      <c r="W311" s="343"/>
      <c r="X311" s="343"/>
      <c r="Y311" s="343"/>
      <c r="Z311" s="343"/>
      <c r="AA311" s="343"/>
      <c r="AB311" s="343"/>
      <c r="AC311" s="343"/>
      <c r="AD311" s="343"/>
      <c r="AE311" s="343"/>
      <c r="AF311" s="343"/>
      <c r="AG311" s="172">
        <f t="shared" ref="AG311:AG320" si="133">SUM(B311:AF311)</f>
        <v>0</v>
      </c>
      <c r="AH311" s="173"/>
    </row>
    <row r="312" hidden="1" outlineLevel="1">
      <c r="A312" s="273" t="s">
        <v>904</v>
      </c>
      <c r="B312" s="343"/>
      <c r="C312" s="343"/>
      <c r="D312" s="343"/>
      <c r="E312" s="343"/>
      <c r="F312" s="343"/>
      <c r="G312" s="343"/>
      <c r="H312" s="343"/>
      <c r="I312" s="343"/>
      <c r="J312" s="343"/>
      <c r="K312" s="343"/>
      <c r="L312" s="343"/>
      <c r="M312" s="343"/>
      <c r="N312" s="343"/>
      <c r="O312" s="343"/>
      <c r="P312" s="343"/>
      <c r="Q312" s="343"/>
      <c r="R312" s="343"/>
      <c r="S312" s="343"/>
      <c r="T312" s="343"/>
      <c r="U312" s="343"/>
      <c r="V312" s="343"/>
      <c r="W312" s="343"/>
      <c r="X312" s="343"/>
      <c r="Y312" s="343"/>
      <c r="Z312" s="343"/>
      <c r="AA312" s="343"/>
      <c r="AB312" s="343"/>
      <c r="AC312" s="343"/>
      <c r="AD312" s="343"/>
      <c r="AE312" s="343"/>
      <c r="AF312" s="343"/>
      <c r="AG312" s="172">
        <f t="shared" si="133"/>
        <v>0</v>
      </c>
      <c r="AH312" s="173"/>
    </row>
    <row r="313" hidden="1" outlineLevel="1">
      <c r="A313" s="273" t="s">
        <v>905</v>
      </c>
      <c r="B313" s="343"/>
      <c r="C313" s="343"/>
      <c r="D313" s="343"/>
      <c r="E313" s="343"/>
      <c r="F313" s="343"/>
      <c r="G313" s="343"/>
      <c r="H313" s="343"/>
      <c r="I313" s="343"/>
      <c r="J313" s="343"/>
      <c r="K313" s="343"/>
      <c r="L313" s="343"/>
      <c r="M313" s="343"/>
      <c r="N313" s="343"/>
      <c r="O313" s="343"/>
      <c r="P313" s="343"/>
      <c r="Q313" s="343"/>
      <c r="R313" s="343"/>
      <c r="S313" s="343"/>
      <c r="T313" s="343"/>
      <c r="U313" s="343"/>
      <c r="V313" s="343"/>
      <c r="W313" s="343"/>
      <c r="X313" s="343"/>
      <c r="Y313" s="343"/>
      <c r="Z313" s="343"/>
      <c r="AA313" s="343"/>
      <c r="AB313" s="343"/>
      <c r="AC313" s="343"/>
      <c r="AD313" s="343"/>
      <c r="AE313" s="343"/>
      <c r="AF313" s="343"/>
      <c r="AG313" s="172">
        <f t="shared" si="133"/>
        <v>0</v>
      </c>
      <c r="AH313" s="173"/>
    </row>
    <row r="314" hidden="1" outlineLevel="1">
      <c r="A314" s="273" t="s">
        <v>906</v>
      </c>
      <c r="B314" s="343"/>
      <c r="C314" s="343"/>
      <c r="D314" s="343"/>
      <c r="E314" s="343"/>
      <c r="F314" s="343"/>
      <c r="G314" s="343"/>
      <c r="H314" s="343"/>
      <c r="I314" s="343"/>
      <c r="J314" s="343"/>
      <c r="K314" s="343"/>
      <c r="L314" s="343"/>
      <c r="M314" s="343"/>
      <c r="N314" s="343"/>
      <c r="O314" s="343"/>
      <c r="P314" s="343"/>
      <c r="Q314" s="343"/>
      <c r="R314" s="343"/>
      <c r="S314" s="343"/>
      <c r="T314" s="343"/>
      <c r="U314" s="343"/>
      <c r="V314" s="343"/>
      <c r="W314" s="343"/>
      <c r="X314" s="343"/>
      <c r="Y314" s="343"/>
      <c r="Z314" s="343"/>
      <c r="AA314" s="343"/>
      <c r="AB314" s="343"/>
      <c r="AC314" s="343"/>
      <c r="AD314" s="343"/>
      <c r="AE314" s="343"/>
      <c r="AF314" s="343"/>
      <c r="AG314" s="172">
        <f t="shared" si="133"/>
        <v>0</v>
      </c>
      <c r="AH314" s="173"/>
    </row>
    <row r="315" hidden="1" outlineLevel="1">
      <c r="A315" s="273" t="s">
        <v>907</v>
      </c>
      <c r="B315" s="344"/>
      <c r="C315" s="344"/>
      <c r="D315" s="344"/>
      <c r="E315" s="344"/>
      <c r="F315" s="344"/>
      <c r="G315" s="344"/>
      <c r="H315" s="344"/>
      <c r="I315" s="344"/>
      <c r="J315" s="344"/>
      <c r="K315" s="344"/>
      <c r="L315" s="344"/>
      <c r="M315" s="344"/>
      <c r="N315" s="344"/>
      <c r="O315" s="344"/>
      <c r="P315" s="344"/>
      <c r="Q315" s="344"/>
      <c r="R315" s="344"/>
      <c r="S315" s="344"/>
      <c r="T315" s="344"/>
      <c r="U315" s="344"/>
      <c r="V315" s="344"/>
      <c r="W315" s="344"/>
      <c r="X315" s="344"/>
      <c r="Y315" s="344"/>
      <c r="Z315" s="344"/>
      <c r="AA315" s="344"/>
      <c r="AB315" s="344"/>
      <c r="AC315" s="344"/>
      <c r="AD315" s="344"/>
      <c r="AE315" s="344"/>
      <c r="AF315" s="344"/>
      <c r="AG315" s="172">
        <f t="shared" si="133"/>
        <v>0</v>
      </c>
      <c r="AH315" s="173"/>
    </row>
    <row r="316" hidden="1" outlineLevel="1">
      <c r="A316" s="273" t="s">
        <v>908</v>
      </c>
      <c r="B316" s="344"/>
      <c r="C316" s="344"/>
      <c r="D316" s="344"/>
      <c r="E316" s="344"/>
      <c r="F316" s="344"/>
      <c r="G316" s="344"/>
      <c r="H316" s="344"/>
      <c r="I316" s="344"/>
      <c r="J316" s="344"/>
      <c r="K316" s="344"/>
      <c r="L316" s="344"/>
      <c r="M316" s="344"/>
      <c r="N316" s="344"/>
      <c r="O316" s="344"/>
      <c r="P316" s="344"/>
      <c r="Q316" s="344"/>
      <c r="R316" s="344"/>
      <c r="S316" s="344"/>
      <c r="T316" s="344"/>
      <c r="U316" s="344"/>
      <c r="V316" s="344"/>
      <c r="W316" s="344"/>
      <c r="X316" s="344"/>
      <c r="Y316" s="344"/>
      <c r="Z316" s="344"/>
      <c r="AA316" s="344"/>
      <c r="AB316" s="344"/>
      <c r="AC316" s="344"/>
      <c r="AD316" s="344"/>
      <c r="AE316" s="344"/>
      <c r="AF316" s="344"/>
      <c r="AG316" s="172">
        <f t="shared" si="133"/>
        <v>0</v>
      </c>
      <c r="AH316" s="173"/>
    </row>
    <row r="317" hidden="1" outlineLevel="1">
      <c r="A317" s="273" t="s">
        <v>909</v>
      </c>
      <c r="B317" s="344"/>
      <c r="C317" s="344"/>
      <c r="D317" s="344"/>
      <c r="E317" s="344"/>
      <c r="F317" s="344"/>
      <c r="G317" s="344"/>
      <c r="H317" s="344"/>
      <c r="I317" s="344"/>
      <c r="J317" s="344"/>
      <c r="K317" s="344"/>
      <c r="L317" s="344"/>
      <c r="M317" s="344"/>
      <c r="N317" s="344"/>
      <c r="O317" s="344"/>
      <c r="P317" s="344"/>
      <c r="Q317" s="344"/>
      <c r="R317" s="344"/>
      <c r="S317" s="344"/>
      <c r="T317" s="344"/>
      <c r="U317" s="344"/>
      <c r="V317" s="344"/>
      <c r="W317" s="344"/>
      <c r="X317" s="344"/>
      <c r="Y317" s="344"/>
      <c r="Z317" s="344"/>
      <c r="AA317" s="344"/>
      <c r="AB317" s="344"/>
      <c r="AC317" s="344"/>
      <c r="AD317" s="344"/>
      <c r="AE317" s="344"/>
      <c r="AF317" s="344"/>
      <c r="AG317" s="172">
        <f t="shared" si="133"/>
        <v>0</v>
      </c>
      <c r="AH317" s="173"/>
    </row>
    <row r="318" hidden="1" outlineLevel="1">
      <c r="A318" s="273" t="s">
        <v>910</v>
      </c>
      <c r="B318" s="344"/>
      <c r="C318" s="344"/>
      <c r="D318" s="344"/>
      <c r="E318" s="344"/>
      <c r="F318" s="344"/>
      <c r="G318" s="344"/>
      <c r="H318" s="344"/>
      <c r="I318" s="344"/>
      <c r="J318" s="344"/>
      <c r="K318" s="344"/>
      <c r="L318" s="344"/>
      <c r="M318" s="344"/>
      <c r="N318" s="344"/>
      <c r="O318" s="344"/>
      <c r="P318" s="344"/>
      <c r="Q318" s="344"/>
      <c r="R318" s="344"/>
      <c r="S318" s="344"/>
      <c r="T318" s="344"/>
      <c r="U318" s="344"/>
      <c r="V318" s="344"/>
      <c r="W318" s="344"/>
      <c r="X318" s="344"/>
      <c r="Y318" s="344"/>
      <c r="Z318" s="344"/>
      <c r="AA318" s="344"/>
      <c r="AB318" s="344"/>
      <c r="AC318" s="344"/>
      <c r="AD318" s="344"/>
      <c r="AE318" s="344"/>
      <c r="AF318" s="344"/>
      <c r="AG318" s="172">
        <f t="shared" si="133"/>
        <v>0</v>
      </c>
      <c r="AH318" s="173"/>
    </row>
    <row r="319" hidden="1" outlineLevel="1">
      <c r="A319" s="273" t="s">
        <v>911</v>
      </c>
      <c r="B319" s="344"/>
      <c r="C319" s="344"/>
      <c r="D319" s="344"/>
      <c r="E319" s="344"/>
      <c r="F319" s="344"/>
      <c r="G319" s="344"/>
      <c r="H319" s="344"/>
      <c r="I319" s="344"/>
      <c r="J319" s="344"/>
      <c r="K319" s="344"/>
      <c r="L319" s="344"/>
      <c r="M319" s="344"/>
      <c r="N319" s="344"/>
      <c r="O319" s="344"/>
      <c r="P319" s="344"/>
      <c r="Q319" s="344"/>
      <c r="R319" s="344"/>
      <c r="S319" s="344"/>
      <c r="T319" s="344"/>
      <c r="U319" s="344"/>
      <c r="V319" s="344"/>
      <c r="W319" s="344"/>
      <c r="X319" s="344"/>
      <c r="Y319" s="344"/>
      <c r="Z319" s="344"/>
      <c r="AA319" s="344"/>
      <c r="AB319" s="344"/>
      <c r="AC319" s="344"/>
      <c r="AD319" s="344"/>
      <c r="AE319" s="344"/>
      <c r="AF319" s="344"/>
      <c r="AG319" s="172">
        <f t="shared" si="133"/>
        <v>0</v>
      </c>
      <c r="AH319" s="173"/>
    </row>
    <row r="320" hidden="1" outlineLevel="1">
      <c r="A320" s="273" t="s">
        <v>912</v>
      </c>
      <c r="B320" s="344"/>
      <c r="C320" s="344"/>
      <c r="D320" s="344"/>
      <c r="E320" s="344"/>
      <c r="F320" s="344"/>
      <c r="G320" s="344"/>
      <c r="H320" s="344"/>
      <c r="I320" s="344"/>
      <c r="J320" s="344"/>
      <c r="K320" s="344"/>
      <c r="L320" s="344"/>
      <c r="M320" s="344"/>
      <c r="N320" s="344"/>
      <c r="O320" s="344"/>
      <c r="P320" s="344"/>
      <c r="Q320" s="344"/>
      <c r="R320" s="344"/>
      <c r="S320" s="344"/>
      <c r="T320" s="344"/>
      <c r="U320" s="344"/>
      <c r="V320" s="344"/>
      <c r="W320" s="344"/>
      <c r="X320" s="344"/>
      <c r="Y320" s="344"/>
      <c r="Z320" s="344"/>
      <c r="AA320" s="344"/>
      <c r="AB320" s="344"/>
      <c r="AC320" s="344"/>
      <c r="AD320" s="344"/>
      <c r="AE320" s="344"/>
      <c r="AF320" s="344"/>
      <c r="AG320" s="172">
        <f t="shared" si="133"/>
        <v>0</v>
      </c>
      <c r="AH320" s="173"/>
    </row>
    <row r="321" hidden="1" outlineLevel="1">
      <c r="A321" s="277" t="s">
        <v>427</v>
      </c>
      <c r="B321" s="344"/>
      <c r="C321" s="344"/>
      <c r="D321" s="344"/>
      <c r="E321" s="344"/>
      <c r="F321" s="344"/>
      <c r="G321" s="344"/>
      <c r="H321" s="344"/>
      <c r="I321" s="344"/>
      <c r="J321" s="344"/>
      <c r="K321" s="344"/>
      <c r="L321" s="344"/>
      <c r="M321" s="344"/>
      <c r="N321" s="344"/>
      <c r="O321" s="344"/>
      <c r="P321" s="344"/>
      <c r="Q321" s="344"/>
      <c r="R321" s="344"/>
      <c r="S321" s="344"/>
      <c r="T321" s="344"/>
      <c r="U321" s="344"/>
      <c r="V321" s="344"/>
      <c r="W321" s="344"/>
      <c r="X321" s="344"/>
      <c r="Y321" s="344"/>
      <c r="Z321" s="344"/>
      <c r="AA321" s="344"/>
      <c r="AB321" s="344"/>
      <c r="AC321" s="344"/>
      <c r="AD321" s="344"/>
      <c r="AE321" s="344"/>
      <c r="AF321" s="344"/>
      <c r="AG321" s="172"/>
      <c r="AH321" s="173"/>
    </row>
    <row r="322">
      <c r="A322" s="279" t="s">
        <v>439</v>
      </c>
      <c r="B322" s="280">
        <f t="shared" ref="B322:AF322" si="134">SUM(B299,B300,B311,B312,B305,B317,B306,B318)</f>
        <v>2</v>
      </c>
      <c r="C322" s="280">
        <f t="shared" si="134"/>
        <v>0</v>
      </c>
      <c r="D322" s="280">
        <f t="shared" si="134"/>
        <v>1</v>
      </c>
      <c r="E322" s="280">
        <f t="shared" si="134"/>
        <v>0</v>
      </c>
      <c r="F322" s="280">
        <f t="shared" si="134"/>
        <v>0</v>
      </c>
      <c r="G322" s="280">
        <f t="shared" si="134"/>
        <v>0</v>
      </c>
      <c r="H322" s="280">
        <f t="shared" si="134"/>
        <v>0</v>
      </c>
      <c r="I322" s="280">
        <f t="shared" si="134"/>
        <v>1</v>
      </c>
      <c r="J322" s="280">
        <f t="shared" si="134"/>
        <v>0</v>
      </c>
      <c r="K322" s="280">
        <f t="shared" si="134"/>
        <v>1</v>
      </c>
      <c r="L322" s="280">
        <f t="shared" si="134"/>
        <v>0</v>
      </c>
      <c r="M322" s="280">
        <f t="shared" si="134"/>
        <v>0</v>
      </c>
      <c r="N322" s="280">
        <f t="shared" si="134"/>
        <v>0</v>
      </c>
      <c r="O322" s="280">
        <f t="shared" si="134"/>
        <v>0</v>
      </c>
      <c r="P322" s="280">
        <f t="shared" si="134"/>
        <v>0</v>
      </c>
      <c r="Q322" s="280">
        <f t="shared" si="134"/>
        <v>0</v>
      </c>
      <c r="R322" s="280">
        <f t="shared" si="134"/>
        <v>0</v>
      </c>
      <c r="S322" s="280">
        <f t="shared" si="134"/>
        <v>0</v>
      </c>
      <c r="T322" s="280">
        <f t="shared" si="134"/>
        <v>0</v>
      </c>
      <c r="U322" s="280">
        <f t="shared" si="134"/>
        <v>0</v>
      </c>
      <c r="V322" s="280">
        <f t="shared" si="134"/>
        <v>0</v>
      </c>
      <c r="W322" s="280">
        <f t="shared" si="134"/>
        <v>0</v>
      </c>
      <c r="X322" s="280">
        <f t="shared" si="134"/>
        <v>0</v>
      </c>
      <c r="Y322" s="280">
        <f t="shared" si="134"/>
        <v>0</v>
      </c>
      <c r="Z322" s="280">
        <f t="shared" si="134"/>
        <v>1</v>
      </c>
      <c r="AA322" s="280">
        <f t="shared" si="134"/>
        <v>0</v>
      </c>
      <c r="AB322" s="280">
        <f t="shared" si="134"/>
        <v>0</v>
      </c>
      <c r="AC322" s="280">
        <f t="shared" si="134"/>
        <v>0</v>
      </c>
      <c r="AD322" s="280">
        <f t="shared" si="134"/>
        <v>0</v>
      </c>
      <c r="AE322" s="280">
        <f t="shared" si="134"/>
        <v>0</v>
      </c>
      <c r="AF322" s="280">
        <f t="shared" si="134"/>
        <v>1</v>
      </c>
      <c r="AG322" s="172">
        <f t="shared" ref="AG322:AG323" si="136">SUM(B322:AF322)</f>
        <v>7</v>
      </c>
      <c r="AH322" s="173"/>
    </row>
    <row r="323">
      <c r="A323" s="279" t="s">
        <v>440</v>
      </c>
      <c r="B323" s="280">
        <f t="shared" ref="B323:AF323" si="135">SUM(B301,B302,B313,B314,B307,B319,B308,B320)</f>
        <v>0</v>
      </c>
      <c r="C323" s="280">
        <f t="shared" si="135"/>
        <v>1</v>
      </c>
      <c r="D323" s="280">
        <f t="shared" si="135"/>
        <v>0</v>
      </c>
      <c r="E323" s="280">
        <f t="shared" si="135"/>
        <v>0</v>
      </c>
      <c r="F323" s="280">
        <f t="shared" si="135"/>
        <v>0</v>
      </c>
      <c r="G323" s="280">
        <f t="shared" si="135"/>
        <v>2</v>
      </c>
      <c r="H323" s="280">
        <f t="shared" si="135"/>
        <v>2</v>
      </c>
      <c r="I323" s="280">
        <f t="shared" si="135"/>
        <v>1</v>
      </c>
      <c r="J323" s="280">
        <f t="shared" si="135"/>
        <v>1</v>
      </c>
      <c r="K323" s="280">
        <f t="shared" si="135"/>
        <v>0</v>
      </c>
      <c r="L323" s="280">
        <f t="shared" si="135"/>
        <v>1</v>
      </c>
      <c r="M323" s="280">
        <f t="shared" si="135"/>
        <v>0</v>
      </c>
      <c r="N323" s="280">
        <f t="shared" si="135"/>
        <v>0</v>
      </c>
      <c r="O323" s="280">
        <f t="shared" si="135"/>
        <v>0</v>
      </c>
      <c r="P323" s="280">
        <f t="shared" si="135"/>
        <v>0</v>
      </c>
      <c r="Q323" s="280">
        <f t="shared" si="135"/>
        <v>0</v>
      </c>
      <c r="R323" s="280">
        <f t="shared" si="135"/>
        <v>0</v>
      </c>
      <c r="S323" s="280">
        <f t="shared" si="135"/>
        <v>1</v>
      </c>
      <c r="T323" s="280">
        <f t="shared" si="135"/>
        <v>0</v>
      </c>
      <c r="U323" s="280">
        <f t="shared" si="135"/>
        <v>0</v>
      </c>
      <c r="V323" s="280">
        <f t="shared" si="135"/>
        <v>0</v>
      </c>
      <c r="W323" s="280">
        <f t="shared" si="135"/>
        <v>1</v>
      </c>
      <c r="X323" s="280">
        <f t="shared" si="135"/>
        <v>1</v>
      </c>
      <c r="Y323" s="280">
        <f t="shared" si="135"/>
        <v>0</v>
      </c>
      <c r="Z323" s="280">
        <f t="shared" si="135"/>
        <v>0</v>
      </c>
      <c r="AA323" s="280">
        <f t="shared" si="135"/>
        <v>0</v>
      </c>
      <c r="AB323" s="280">
        <f t="shared" si="135"/>
        <v>0</v>
      </c>
      <c r="AC323" s="280">
        <f t="shared" si="135"/>
        <v>0</v>
      </c>
      <c r="AD323" s="280">
        <f t="shared" si="135"/>
        <v>0</v>
      </c>
      <c r="AE323" s="280">
        <f t="shared" si="135"/>
        <v>1</v>
      </c>
      <c r="AF323" s="280">
        <f t="shared" si="135"/>
        <v>0</v>
      </c>
      <c r="AG323" s="172">
        <f t="shared" si="136"/>
        <v>12</v>
      </c>
      <c r="AH323" s="173"/>
    </row>
    <row r="324">
      <c r="A324" s="281" t="s">
        <v>329</v>
      </c>
      <c r="B324" s="280"/>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172"/>
      <c r="AH324" s="173"/>
    </row>
    <row r="325">
      <c r="A325" s="160"/>
      <c r="B325" s="168"/>
      <c r="C325" s="168"/>
      <c r="D325" s="168"/>
      <c r="E325" s="168"/>
      <c r="F325" s="168"/>
      <c r="G325" s="168"/>
      <c r="H325" s="168"/>
      <c r="I325" s="168"/>
      <c r="J325" s="168"/>
      <c r="K325" s="168"/>
      <c r="L325" s="168"/>
      <c r="M325" s="168"/>
      <c r="N325" s="168"/>
      <c r="O325" s="168"/>
      <c r="P325" s="168"/>
      <c r="Q325" s="168"/>
      <c r="R325" s="168"/>
      <c r="S325" s="168"/>
      <c r="T325" s="168"/>
      <c r="U325" s="168"/>
      <c r="V325" s="168"/>
      <c r="W325" s="168"/>
      <c r="X325" s="168"/>
      <c r="Y325" s="168"/>
      <c r="Z325" s="168"/>
      <c r="AA325" s="168"/>
      <c r="AB325" s="168"/>
      <c r="AC325" s="168"/>
      <c r="AD325" s="168"/>
      <c r="AE325" s="168"/>
      <c r="AF325" s="168"/>
      <c r="AG325" s="228"/>
      <c r="AH325" s="229"/>
    </row>
    <row r="326">
      <c r="A326" s="273" t="s">
        <v>441</v>
      </c>
      <c r="B326" s="274"/>
      <c r="C326" s="274"/>
      <c r="D326" s="274"/>
      <c r="E326" s="274"/>
      <c r="F326" s="274"/>
      <c r="G326" s="274"/>
      <c r="H326" s="274"/>
      <c r="I326" s="274"/>
      <c r="J326" s="274"/>
      <c r="K326" s="274"/>
      <c r="L326" s="274"/>
      <c r="M326" s="274"/>
      <c r="N326" s="274"/>
      <c r="O326" s="274"/>
      <c r="P326" s="274"/>
      <c r="Q326" s="274"/>
      <c r="R326" s="274"/>
      <c r="S326" s="274"/>
      <c r="T326" s="274"/>
      <c r="U326" s="274"/>
      <c r="V326" s="274"/>
      <c r="W326" s="274"/>
      <c r="X326" s="274"/>
      <c r="Y326" s="274"/>
      <c r="Z326" s="274"/>
      <c r="AA326" s="274"/>
      <c r="AB326" s="274"/>
      <c r="AC326" s="274"/>
      <c r="AD326" s="274"/>
      <c r="AE326" s="274"/>
      <c r="AF326" s="274"/>
      <c r="AG326" s="228"/>
      <c r="AH326" s="229"/>
    </row>
    <row r="327" outlineLevel="1">
      <c r="A327" s="273" t="s">
        <v>442</v>
      </c>
      <c r="B327" s="236">
        <v>0.0</v>
      </c>
      <c r="C327" s="236">
        <v>0.0</v>
      </c>
      <c r="D327" s="236">
        <v>0.0</v>
      </c>
      <c r="E327" s="236">
        <v>0.0</v>
      </c>
      <c r="F327" s="236">
        <v>0.0</v>
      </c>
      <c r="G327" s="236">
        <v>0.0</v>
      </c>
      <c r="H327" s="236">
        <v>0.0</v>
      </c>
      <c r="I327" s="236">
        <v>0.0</v>
      </c>
      <c r="J327" s="236">
        <v>0.0</v>
      </c>
      <c r="K327" s="236">
        <v>0.0</v>
      </c>
      <c r="L327" s="236">
        <v>0.0</v>
      </c>
      <c r="M327" s="236">
        <v>0.0</v>
      </c>
      <c r="N327" s="236">
        <v>0.0</v>
      </c>
      <c r="O327" s="236">
        <v>0.0</v>
      </c>
      <c r="P327" s="236">
        <v>0.0</v>
      </c>
      <c r="Q327" s="236">
        <v>0.0</v>
      </c>
      <c r="R327" s="236">
        <v>0.0</v>
      </c>
      <c r="S327" s="236">
        <v>0.0</v>
      </c>
      <c r="T327" s="236">
        <v>0.0</v>
      </c>
      <c r="U327" s="236">
        <v>1.0</v>
      </c>
      <c r="V327" s="236">
        <v>0.0</v>
      </c>
      <c r="W327" s="236">
        <v>0.0</v>
      </c>
      <c r="X327" s="236">
        <v>0.0</v>
      </c>
      <c r="Y327" s="236">
        <v>0.0</v>
      </c>
      <c r="Z327" s="236">
        <v>0.0</v>
      </c>
      <c r="AA327" s="236">
        <v>0.0</v>
      </c>
      <c r="AB327" s="236">
        <v>0.0</v>
      </c>
      <c r="AC327" s="236">
        <v>0.0</v>
      </c>
      <c r="AD327" s="236">
        <v>0.0</v>
      </c>
      <c r="AE327" s="236">
        <v>0.0</v>
      </c>
      <c r="AF327" s="236">
        <v>0.0</v>
      </c>
      <c r="AG327" s="172">
        <f t="shared" ref="AG327:AG337" si="137">SUM(B327:AF327)</f>
        <v>1</v>
      </c>
      <c r="AH327" s="173"/>
    </row>
    <row r="328" outlineLevel="1">
      <c r="A328" s="273" t="s">
        <v>443</v>
      </c>
      <c r="B328" s="236">
        <v>1.0</v>
      </c>
      <c r="C328" s="236">
        <v>1.0</v>
      </c>
      <c r="D328" s="236">
        <v>1.0</v>
      </c>
      <c r="E328" s="236">
        <v>0.0</v>
      </c>
      <c r="F328" s="236">
        <v>0.0</v>
      </c>
      <c r="G328" s="236">
        <v>0.0</v>
      </c>
      <c r="H328" s="236">
        <v>1.0</v>
      </c>
      <c r="I328" s="236">
        <v>1.0</v>
      </c>
      <c r="J328" s="236">
        <v>0.0</v>
      </c>
      <c r="K328" s="236">
        <v>1.0</v>
      </c>
      <c r="L328" s="236">
        <v>0.0</v>
      </c>
      <c r="M328" s="236">
        <v>0.0</v>
      </c>
      <c r="N328" s="236">
        <v>0.0</v>
      </c>
      <c r="O328" s="236">
        <v>0.0</v>
      </c>
      <c r="P328" s="236">
        <v>0.0</v>
      </c>
      <c r="Q328" s="236">
        <v>0.0</v>
      </c>
      <c r="R328" s="236">
        <v>0.0</v>
      </c>
      <c r="S328" s="236">
        <v>0.0</v>
      </c>
      <c r="T328" s="236">
        <v>0.0</v>
      </c>
      <c r="U328" s="236">
        <v>0.0</v>
      </c>
      <c r="V328" s="236">
        <v>0.0</v>
      </c>
      <c r="W328" s="236">
        <v>1.0</v>
      </c>
      <c r="X328" s="236">
        <v>0.0</v>
      </c>
      <c r="Y328" s="236">
        <v>0.0</v>
      </c>
      <c r="Z328" s="236">
        <v>1.0</v>
      </c>
      <c r="AA328" s="236">
        <v>0.0</v>
      </c>
      <c r="AB328" s="236">
        <v>0.0</v>
      </c>
      <c r="AC328" s="236">
        <v>0.0</v>
      </c>
      <c r="AD328" s="236">
        <v>0.0</v>
      </c>
      <c r="AE328" s="236">
        <v>1.0</v>
      </c>
      <c r="AF328" s="236">
        <v>0.0</v>
      </c>
      <c r="AG328" s="172">
        <f t="shared" si="137"/>
        <v>9</v>
      </c>
      <c r="AH328" s="173"/>
    </row>
    <row r="329" outlineLevel="1">
      <c r="A329" s="273" t="s">
        <v>913</v>
      </c>
      <c r="B329" s="236">
        <v>0.0</v>
      </c>
      <c r="C329" s="236">
        <v>0.0</v>
      </c>
      <c r="D329" s="236">
        <v>0.0</v>
      </c>
      <c r="E329" s="236">
        <v>0.0</v>
      </c>
      <c r="F329" s="236">
        <v>0.0</v>
      </c>
      <c r="G329" s="236">
        <v>0.0</v>
      </c>
      <c r="H329" s="236">
        <v>1.0</v>
      </c>
      <c r="I329" s="236">
        <v>2.0</v>
      </c>
      <c r="J329" s="236">
        <v>0.0</v>
      </c>
      <c r="K329" s="236">
        <v>0.0</v>
      </c>
      <c r="L329" s="236">
        <v>1.0</v>
      </c>
      <c r="M329" s="236">
        <v>0.0</v>
      </c>
      <c r="N329" s="236">
        <v>0.0</v>
      </c>
      <c r="O329" s="236">
        <v>0.0</v>
      </c>
      <c r="P329" s="236">
        <v>0.0</v>
      </c>
      <c r="Q329" s="236">
        <v>0.0</v>
      </c>
      <c r="R329" s="236">
        <v>0.0</v>
      </c>
      <c r="S329" s="236">
        <v>2.0</v>
      </c>
      <c r="T329" s="236">
        <v>0.0</v>
      </c>
      <c r="U329" s="236">
        <v>0.0</v>
      </c>
      <c r="V329" s="236">
        <v>0.0</v>
      </c>
      <c r="W329" s="236">
        <v>0.0</v>
      </c>
      <c r="X329" s="236">
        <v>0.0</v>
      </c>
      <c r="Y329" s="236">
        <v>0.0</v>
      </c>
      <c r="Z329" s="236">
        <v>0.0</v>
      </c>
      <c r="AA329" s="236">
        <v>0.0</v>
      </c>
      <c r="AB329" s="236">
        <v>0.0</v>
      </c>
      <c r="AC329" s="236">
        <v>0.0</v>
      </c>
      <c r="AD329" s="236">
        <v>0.0</v>
      </c>
      <c r="AE329" s="236">
        <v>0.0</v>
      </c>
      <c r="AF329" s="236">
        <v>0.0</v>
      </c>
      <c r="AG329" s="172">
        <f t="shared" si="137"/>
        <v>6</v>
      </c>
      <c r="AH329" s="173"/>
    </row>
    <row r="330" outlineLevel="1">
      <c r="A330" s="273" t="s">
        <v>914</v>
      </c>
      <c r="B330" s="236">
        <v>0.0</v>
      </c>
      <c r="C330" s="236">
        <v>0.0</v>
      </c>
      <c r="D330" s="236">
        <v>0.0</v>
      </c>
      <c r="E330" s="236">
        <v>0.0</v>
      </c>
      <c r="F330" s="236">
        <v>0.0</v>
      </c>
      <c r="G330" s="236">
        <v>0.0</v>
      </c>
      <c r="H330" s="236">
        <v>0.0</v>
      </c>
      <c r="I330" s="236">
        <v>0.0</v>
      </c>
      <c r="J330" s="236">
        <v>0.0</v>
      </c>
      <c r="K330" s="236">
        <v>0.0</v>
      </c>
      <c r="L330" s="236">
        <v>0.0</v>
      </c>
      <c r="M330" s="236">
        <v>0.0</v>
      </c>
      <c r="N330" s="236">
        <v>0.0</v>
      </c>
      <c r="O330" s="236">
        <v>0.0</v>
      </c>
      <c r="P330" s="236">
        <v>0.0</v>
      </c>
      <c r="Q330" s="236">
        <v>0.0</v>
      </c>
      <c r="R330" s="236">
        <v>0.0</v>
      </c>
      <c r="S330" s="236">
        <v>0.0</v>
      </c>
      <c r="T330" s="236">
        <v>0.0</v>
      </c>
      <c r="U330" s="236">
        <v>0.0</v>
      </c>
      <c r="V330" s="236">
        <v>0.0</v>
      </c>
      <c r="W330" s="236">
        <v>0.0</v>
      </c>
      <c r="X330" s="236">
        <v>0.0</v>
      </c>
      <c r="Y330" s="236">
        <v>0.0</v>
      </c>
      <c r="Z330" s="236">
        <v>0.0</v>
      </c>
      <c r="AA330" s="236">
        <v>0.0</v>
      </c>
      <c r="AB330" s="236">
        <v>0.0</v>
      </c>
      <c r="AC330" s="236">
        <v>0.0</v>
      </c>
      <c r="AD330" s="236">
        <v>0.0</v>
      </c>
      <c r="AE330" s="236">
        <v>0.0</v>
      </c>
      <c r="AF330" s="236">
        <v>0.0</v>
      </c>
      <c r="AG330" s="172">
        <f t="shared" si="137"/>
        <v>0</v>
      </c>
      <c r="AH330" s="173"/>
    </row>
    <row r="331" outlineLevel="1">
      <c r="A331" s="273" t="s">
        <v>915</v>
      </c>
      <c r="B331" s="236">
        <v>0.0</v>
      </c>
      <c r="C331" s="236">
        <v>0.0</v>
      </c>
      <c r="D331" s="236">
        <v>0.0</v>
      </c>
      <c r="E331" s="236">
        <v>0.0</v>
      </c>
      <c r="F331" s="236">
        <v>0.0</v>
      </c>
      <c r="G331" s="236">
        <v>0.0</v>
      </c>
      <c r="H331" s="236">
        <v>0.0</v>
      </c>
      <c r="I331" s="236">
        <v>0.0</v>
      </c>
      <c r="J331" s="236">
        <v>0.0</v>
      </c>
      <c r="K331" s="236">
        <v>0.0</v>
      </c>
      <c r="L331" s="236">
        <v>0.0</v>
      </c>
      <c r="M331" s="236">
        <v>0.0</v>
      </c>
      <c r="N331" s="236">
        <v>0.0</v>
      </c>
      <c r="O331" s="236">
        <v>0.0</v>
      </c>
      <c r="P331" s="236">
        <v>0.0</v>
      </c>
      <c r="Q331" s="236">
        <v>0.0</v>
      </c>
      <c r="R331" s="236">
        <v>0.0</v>
      </c>
      <c r="S331" s="236">
        <v>0.0</v>
      </c>
      <c r="T331" s="236">
        <v>0.0</v>
      </c>
      <c r="U331" s="236">
        <v>0.0</v>
      </c>
      <c r="V331" s="236">
        <v>0.0</v>
      </c>
      <c r="W331" s="236">
        <v>0.0</v>
      </c>
      <c r="X331" s="236">
        <v>0.0</v>
      </c>
      <c r="Y331" s="236">
        <v>0.0</v>
      </c>
      <c r="Z331" s="236">
        <v>0.0</v>
      </c>
      <c r="AA331" s="236">
        <v>0.0</v>
      </c>
      <c r="AB331" s="236">
        <v>0.0</v>
      </c>
      <c r="AC331" s="236">
        <v>0.0</v>
      </c>
      <c r="AD331" s="236">
        <v>0.0</v>
      </c>
      <c r="AE331" s="236">
        <v>0.0</v>
      </c>
      <c r="AF331" s="236">
        <v>0.0</v>
      </c>
      <c r="AG331" s="172">
        <f t="shared" si="137"/>
        <v>0</v>
      </c>
      <c r="AH331" s="173"/>
    </row>
    <row r="332" outlineLevel="1">
      <c r="A332" s="273" t="s">
        <v>916</v>
      </c>
      <c r="B332" s="236">
        <v>0.0</v>
      </c>
      <c r="C332" s="236">
        <v>0.0</v>
      </c>
      <c r="D332" s="236">
        <v>0.0</v>
      </c>
      <c r="E332" s="236">
        <v>0.0</v>
      </c>
      <c r="F332" s="236">
        <v>0.0</v>
      </c>
      <c r="G332" s="236">
        <v>0.0</v>
      </c>
      <c r="H332" s="236">
        <v>0.0</v>
      </c>
      <c r="I332" s="236">
        <v>0.0</v>
      </c>
      <c r="J332" s="236">
        <v>0.0</v>
      </c>
      <c r="K332" s="236">
        <v>0.0</v>
      </c>
      <c r="L332" s="236">
        <v>0.0</v>
      </c>
      <c r="M332" s="236">
        <v>0.0</v>
      </c>
      <c r="N332" s="236">
        <v>0.0</v>
      </c>
      <c r="O332" s="236">
        <v>0.0</v>
      </c>
      <c r="P332" s="236">
        <v>0.0</v>
      </c>
      <c r="Q332" s="236">
        <v>0.0</v>
      </c>
      <c r="R332" s="236">
        <v>0.0</v>
      </c>
      <c r="S332" s="236">
        <v>0.0</v>
      </c>
      <c r="T332" s="236">
        <v>0.0</v>
      </c>
      <c r="U332" s="236">
        <v>0.0</v>
      </c>
      <c r="V332" s="236">
        <v>0.0</v>
      </c>
      <c r="W332" s="236">
        <v>0.0</v>
      </c>
      <c r="X332" s="236">
        <v>0.0</v>
      </c>
      <c r="Y332" s="236">
        <v>0.0</v>
      </c>
      <c r="Z332" s="236">
        <v>0.0</v>
      </c>
      <c r="AA332" s="236">
        <v>0.0</v>
      </c>
      <c r="AB332" s="236">
        <v>0.0</v>
      </c>
      <c r="AC332" s="236">
        <v>0.0</v>
      </c>
      <c r="AD332" s="236">
        <v>0.0</v>
      </c>
      <c r="AE332" s="236">
        <v>0.0</v>
      </c>
      <c r="AF332" s="236">
        <v>0.0</v>
      </c>
      <c r="AG332" s="172">
        <f t="shared" si="137"/>
        <v>0</v>
      </c>
      <c r="AH332" s="173"/>
    </row>
    <row r="333" outlineLevel="1">
      <c r="A333" s="273" t="s">
        <v>917</v>
      </c>
      <c r="B333" s="236">
        <v>0.0</v>
      </c>
      <c r="C333" s="236">
        <v>0.0</v>
      </c>
      <c r="D333" s="236">
        <v>0.0</v>
      </c>
      <c r="E333" s="236">
        <v>0.0</v>
      </c>
      <c r="F333" s="236">
        <v>0.0</v>
      </c>
      <c r="G333" s="236">
        <v>0.0</v>
      </c>
      <c r="H333" s="236">
        <v>1.0</v>
      </c>
      <c r="I333" s="236">
        <v>2.0</v>
      </c>
      <c r="J333" s="236">
        <v>0.0</v>
      </c>
      <c r="K333" s="236">
        <v>0.0</v>
      </c>
      <c r="L333" s="236">
        <v>0.0</v>
      </c>
      <c r="M333" s="236">
        <v>0.0</v>
      </c>
      <c r="N333" s="236">
        <v>0.0</v>
      </c>
      <c r="O333" s="236">
        <v>0.0</v>
      </c>
      <c r="P333" s="236">
        <v>0.0</v>
      </c>
      <c r="Q333" s="236">
        <v>0.0</v>
      </c>
      <c r="R333" s="236">
        <v>0.0</v>
      </c>
      <c r="S333" s="236">
        <v>1.0</v>
      </c>
      <c r="T333" s="236">
        <v>0.0</v>
      </c>
      <c r="U333" s="236">
        <v>0.0</v>
      </c>
      <c r="V333" s="236">
        <v>0.0</v>
      </c>
      <c r="W333" s="236">
        <v>1.0</v>
      </c>
      <c r="X333" s="236">
        <v>0.0</v>
      </c>
      <c r="Y333" s="236">
        <v>0.0</v>
      </c>
      <c r="Z333" s="236">
        <v>0.0</v>
      </c>
      <c r="AA333" s="236">
        <v>0.0</v>
      </c>
      <c r="AB333" s="236">
        <v>0.0</v>
      </c>
      <c r="AC333" s="236">
        <v>0.0</v>
      </c>
      <c r="AD333" s="236">
        <v>0.0</v>
      </c>
      <c r="AE333" s="236">
        <v>1.0</v>
      </c>
      <c r="AF333" s="236">
        <v>0.0</v>
      </c>
      <c r="AG333" s="172">
        <f t="shared" si="137"/>
        <v>6</v>
      </c>
      <c r="AH333" s="173"/>
    </row>
    <row r="334" outlineLevel="1">
      <c r="A334" s="273" t="s">
        <v>918</v>
      </c>
      <c r="B334" s="236">
        <v>0.0</v>
      </c>
      <c r="C334" s="236">
        <v>0.0</v>
      </c>
      <c r="D334" s="236">
        <v>0.0</v>
      </c>
      <c r="E334" s="236">
        <v>0.0</v>
      </c>
      <c r="F334" s="236">
        <v>0.0</v>
      </c>
      <c r="G334" s="236">
        <v>0.0</v>
      </c>
      <c r="H334" s="236">
        <v>0.0</v>
      </c>
      <c r="I334" s="236">
        <v>0.0</v>
      </c>
      <c r="J334" s="236">
        <v>0.0</v>
      </c>
      <c r="K334" s="236">
        <v>0.0</v>
      </c>
      <c r="L334" s="236">
        <v>1.0</v>
      </c>
      <c r="M334" s="236">
        <v>0.0</v>
      </c>
      <c r="N334" s="236">
        <v>0.0</v>
      </c>
      <c r="O334" s="236">
        <v>0.0</v>
      </c>
      <c r="P334" s="236">
        <v>0.0</v>
      </c>
      <c r="Q334" s="236">
        <v>0.0</v>
      </c>
      <c r="R334" s="236">
        <v>0.0</v>
      </c>
      <c r="S334" s="236">
        <v>0.0</v>
      </c>
      <c r="T334" s="236">
        <v>0.0</v>
      </c>
      <c r="U334" s="236">
        <v>0.0</v>
      </c>
      <c r="V334" s="236">
        <v>0.0</v>
      </c>
      <c r="W334" s="236">
        <v>0.0</v>
      </c>
      <c r="X334" s="236">
        <v>0.0</v>
      </c>
      <c r="Y334" s="236">
        <v>0.0</v>
      </c>
      <c r="Z334" s="236">
        <v>0.0</v>
      </c>
      <c r="AA334" s="236">
        <v>0.0</v>
      </c>
      <c r="AB334" s="236">
        <v>0.0</v>
      </c>
      <c r="AC334" s="236">
        <v>0.0</v>
      </c>
      <c r="AD334" s="236">
        <v>0.0</v>
      </c>
      <c r="AE334" s="236">
        <v>0.0</v>
      </c>
      <c r="AF334" s="236">
        <v>0.0</v>
      </c>
      <c r="AG334" s="172">
        <f t="shared" si="137"/>
        <v>1</v>
      </c>
      <c r="AH334" s="173"/>
    </row>
    <row r="335" outlineLevel="1">
      <c r="A335" s="273" t="s">
        <v>919</v>
      </c>
      <c r="B335" s="236">
        <v>0.0</v>
      </c>
      <c r="C335" s="236">
        <v>0.0</v>
      </c>
      <c r="D335" s="236">
        <v>0.0</v>
      </c>
      <c r="E335" s="236">
        <v>0.0</v>
      </c>
      <c r="F335" s="236">
        <v>0.0</v>
      </c>
      <c r="G335" s="236">
        <v>0.0</v>
      </c>
      <c r="H335" s="236">
        <v>0.0</v>
      </c>
      <c r="I335" s="236">
        <v>0.0</v>
      </c>
      <c r="J335" s="236">
        <v>0.0</v>
      </c>
      <c r="K335" s="236">
        <v>0.0</v>
      </c>
      <c r="L335" s="236">
        <v>0.0</v>
      </c>
      <c r="M335" s="236">
        <v>0.0</v>
      </c>
      <c r="N335" s="236">
        <v>0.0</v>
      </c>
      <c r="O335" s="236">
        <v>0.0</v>
      </c>
      <c r="P335" s="236">
        <v>0.0</v>
      </c>
      <c r="Q335" s="236">
        <v>0.0</v>
      </c>
      <c r="R335" s="236">
        <v>0.0</v>
      </c>
      <c r="S335" s="236">
        <v>0.0</v>
      </c>
      <c r="T335" s="236">
        <v>0.0</v>
      </c>
      <c r="U335" s="236">
        <v>0.0</v>
      </c>
      <c r="V335" s="236">
        <v>0.0</v>
      </c>
      <c r="W335" s="236">
        <v>0.0</v>
      </c>
      <c r="X335" s="236">
        <v>0.0</v>
      </c>
      <c r="Y335" s="236">
        <v>0.0</v>
      </c>
      <c r="Z335" s="236">
        <v>0.0</v>
      </c>
      <c r="AA335" s="236">
        <v>0.0</v>
      </c>
      <c r="AB335" s="236">
        <v>0.0</v>
      </c>
      <c r="AC335" s="236">
        <v>0.0</v>
      </c>
      <c r="AD335" s="236">
        <v>0.0</v>
      </c>
      <c r="AE335" s="236">
        <v>0.0</v>
      </c>
      <c r="AF335" s="236">
        <v>0.0</v>
      </c>
      <c r="AG335" s="172">
        <f t="shared" si="137"/>
        <v>0</v>
      </c>
      <c r="AH335" s="173"/>
    </row>
    <row r="336" outlineLevel="1">
      <c r="A336" s="273" t="s">
        <v>920</v>
      </c>
      <c r="B336" s="236">
        <v>0.0</v>
      </c>
      <c r="C336" s="236">
        <v>0.0</v>
      </c>
      <c r="D336" s="236">
        <v>0.0</v>
      </c>
      <c r="E336" s="236">
        <v>0.0</v>
      </c>
      <c r="F336" s="236">
        <v>0.0</v>
      </c>
      <c r="G336" s="236">
        <v>0.0</v>
      </c>
      <c r="H336" s="236">
        <v>0.0</v>
      </c>
      <c r="I336" s="236">
        <v>0.0</v>
      </c>
      <c r="J336" s="236">
        <v>0.0</v>
      </c>
      <c r="K336" s="236">
        <v>0.0</v>
      </c>
      <c r="L336" s="236">
        <v>0.0</v>
      </c>
      <c r="M336" s="236">
        <v>0.0</v>
      </c>
      <c r="N336" s="236">
        <v>0.0</v>
      </c>
      <c r="O336" s="236">
        <v>0.0</v>
      </c>
      <c r="P336" s="236">
        <v>0.0</v>
      </c>
      <c r="Q336" s="236">
        <v>0.0</v>
      </c>
      <c r="R336" s="236">
        <v>0.0</v>
      </c>
      <c r="S336" s="236">
        <v>0.0</v>
      </c>
      <c r="T336" s="236">
        <v>0.0</v>
      </c>
      <c r="U336" s="236">
        <v>0.0</v>
      </c>
      <c r="V336" s="236">
        <v>0.0</v>
      </c>
      <c r="W336" s="236">
        <v>0.0</v>
      </c>
      <c r="X336" s="236">
        <v>0.0</v>
      </c>
      <c r="Y336" s="236">
        <v>0.0</v>
      </c>
      <c r="Z336" s="236">
        <v>0.0</v>
      </c>
      <c r="AA336" s="236">
        <v>0.0</v>
      </c>
      <c r="AB336" s="236">
        <v>0.0</v>
      </c>
      <c r="AC336" s="236">
        <v>0.0</v>
      </c>
      <c r="AD336" s="236">
        <v>0.0</v>
      </c>
      <c r="AE336" s="236">
        <v>0.0</v>
      </c>
      <c r="AF336" s="236">
        <v>0.0</v>
      </c>
      <c r="AG336" s="172">
        <f t="shared" si="137"/>
        <v>0</v>
      </c>
      <c r="AH336" s="173"/>
    </row>
    <row r="337" outlineLevel="1">
      <c r="A337" s="273" t="s">
        <v>921</v>
      </c>
      <c r="B337" s="242">
        <v>21.0</v>
      </c>
      <c r="C337" s="242">
        <v>3.0</v>
      </c>
      <c r="D337" s="242">
        <v>5.0</v>
      </c>
      <c r="E337" s="242">
        <v>2.0</v>
      </c>
      <c r="F337" s="242">
        <v>0.0</v>
      </c>
      <c r="G337" s="242">
        <v>4.0</v>
      </c>
      <c r="H337" s="242">
        <v>7.0</v>
      </c>
      <c r="I337" s="242">
        <v>3.0</v>
      </c>
      <c r="J337" s="242">
        <v>11.0</v>
      </c>
      <c r="K337" s="242">
        <v>3.0</v>
      </c>
      <c r="L337" s="242">
        <v>4.0</v>
      </c>
      <c r="M337" s="242">
        <v>1.0</v>
      </c>
      <c r="N337" s="242">
        <v>2.0</v>
      </c>
      <c r="O337" s="242">
        <v>0.0</v>
      </c>
      <c r="P337" s="242">
        <v>3.0</v>
      </c>
      <c r="Q337" s="242">
        <v>4.0</v>
      </c>
      <c r="R337" s="242">
        <v>3.0</v>
      </c>
      <c r="S337" s="242">
        <v>2.0</v>
      </c>
      <c r="T337" s="242">
        <v>4.0</v>
      </c>
      <c r="U337" s="242">
        <v>5.0</v>
      </c>
      <c r="V337" s="242">
        <v>5.0</v>
      </c>
      <c r="W337" s="242">
        <v>3.0</v>
      </c>
      <c r="X337" s="242">
        <v>5.0</v>
      </c>
      <c r="Y337" s="242">
        <v>4.0</v>
      </c>
      <c r="Z337" s="242">
        <v>2.0</v>
      </c>
      <c r="AA337" s="242">
        <v>2.0</v>
      </c>
      <c r="AB337" s="242">
        <v>2.0</v>
      </c>
      <c r="AC337" s="242">
        <v>4.0</v>
      </c>
      <c r="AD337" s="242">
        <v>1.0</v>
      </c>
      <c r="AE337" s="242">
        <v>5.0</v>
      </c>
      <c r="AF337" s="242">
        <v>6.0</v>
      </c>
      <c r="AG337" s="172">
        <f t="shared" si="137"/>
        <v>126</v>
      </c>
      <c r="AH337" s="173"/>
    </row>
    <row r="338" outlineLevel="1">
      <c r="A338" s="273" t="s">
        <v>338</v>
      </c>
      <c r="B338" s="242">
        <v>0.0</v>
      </c>
      <c r="C338" s="242">
        <v>0.0</v>
      </c>
      <c r="D338" s="242">
        <v>0.0</v>
      </c>
      <c r="E338" s="242">
        <v>0.0</v>
      </c>
      <c r="F338" s="242">
        <v>0.0</v>
      </c>
      <c r="G338" s="242">
        <v>0.0</v>
      </c>
      <c r="H338" s="242">
        <v>0.0</v>
      </c>
      <c r="I338" s="242">
        <v>0.0</v>
      </c>
      <c r="J338" s="242">
        <v>0.0</v>
      </c>
      <c r="K338" s="242">
        <v>0.0</v>
      </c>
      <c r="L338" s="242">
        <v>0.0</v>
      </c>
      <c r="M338" s="242">
        <v>0.0</v>
      </c>
      <c r="N338" s="242">
        <v>0.0</v>
      </c>
      <c r="O338" s="242">
        <v>0.0</v>
      </c>
      <c r="P338" s="242">
        <v>0.0</v>
      </c>
      <c r="Q338" s="242">
        <v>0.0</v>
      </c>
      <c r="R338" s="242">
        <v>0.0</v>
      </c>
      <c r="S338" s="242">
        <v>1.0</v>
      </c>
      <c r="T338" s="242">
        <v>0.0</v>
      </c>
      <c r="U338" s="242">
        <v>0.0</v>
      </c>
      <c r="V338" s="242">
        <v>0.0</v>
      </c>
      <c r="W338" s="242">
        <v>0.0</v>
      </c>
      <c r="X338" s="242">
        <v>0.0</v>
      </c>
      <c r="Y338" s="242">
        <v>0.0</v>
      </c>
      <c r="Z338" s="242">
        <v>0.0</v>
      </c>
      <c r="AA338" s="242">
        <v>0.0</v>
      </c>
      <c r="AB338" s="242">
        <v>0.0</v>
      </c>
      <c r="AC338" s="242">
        <v>0.0</v>
      </c>
      <c r="AD338" s="242">
        <v>0.0</v>
      </c>
      <c r="AE338" s="242">
        <v>0.0</v>
      </c>
      <c r="AF338" s="242">
        <v>0.0</v>
      </c>
      <c r="AG338" s="172"/>
      <c r="AH338" s="173"/>
    </row>
    <row r="339" outlineLevel="1">
      <c r="A339" s="273" t="s">
        <v>297</v>
      </c>
      <c r="B339" s="242">
        <v>0.0</v>
      </c>
      <c r="C339" s="242">
        <v>0.0</v>
      </c>
      <c r="D339" s="242">
        <v>0.0</v>
      </c>
      <c r="E339" s="242">
        <v>0.0</v>
      </c>
      <c r="F339" s="242">
        <v>0.0</v>
      </c>
      <c r="G339" s="242">
        <v>0.0</v>
      </c>
      <c r="H339" s="242">
        <v>0.0</v>
      </c>
      <c r="I339" s="242">
        <v>0.0</v>
      </c>
      <c r="J339" s="242">
        <v>0.0</v>
      </c>
      <c r="K339" s="242">
        <v>0.0</v>
      </c>
      <c r="L339" s="242">
        <v>0.0</v>
      </c>
      <c r="M339" s="242">
        <v>0.0</v>
      </c>
      <c r="N339" s="242">
        <v>0.0</v>
      </c>
      <c r="O339" s="242">
        <v>0.0</v>
      </c>
      <c r="P339" s="242">
        <v>0.0</v>
      </c>
      <c r="Q339" s="242">
        <v>0.0</v>
      </c>
      <c r="R339" s="242">
        <v>0.0</v>
      </c>
      <c r="S339" s="242">
        <v>0.0</v>
      </c>
      <c r="T339" s="242">
        <v>0.0</v>
      </c>
      <c r="U339" s="242">
        <v>0.0</v>
      </c>
      <c r="V339" s="242">
        <v>0.0</v>
      </c>
      <c r="W339" s="242">
        <v>0.0</v>
      </c>
      <c r="X339" s="242">
        <v>0.0</v>
      </c>
      <c r="Y339" s="242">
        <v>0.0</v>
      </c>
      <c r="Z339" s="242">
        <v>0.0</v>
      </c>
      <c r="AA339" s="242">
        <v>0.0</v>
      </c>
      <c r="AB339" s="242">
        <v>0.0</v>
      </c>
      <c r="AC339" s="242">
        <v>0.0</v>
      </c>
      <c r="AD339" s="242">
        <v>0.0</v>
      </c>
      <c r="AE339" s="242">
        <v>0.0</v>
      </c>
      <c r="AF339" s="242">
        <v>0.0</v>
      </c>
      <c r="AG339" s="172">
        <f t="shared" ref="AG339:AG340" si="139">SUM(B339:AF339)</f>
        <v>0</v>
      </c>
      <c r="AH339" s="173"/>
    </row>
    <row r="340">
      <c r="A340" s="279" t="s">
        <v>298</v>
      </c>
      <c r="B340" s="280">
        <f t="shared" ref="B340:AF340" si="138">SUM(B327:B339)</f>
        <v>22</v>
      </c>
      <c r="C340" s="280">
        <f t="shared" si="138"/>
        <v>4</v>
      </c>
      <c r="D340" s="280">
        <f t="shared" si="138"/>
        <v>6</v>
      </c>
      <c r="E340" s="280">
        <f t="shared" si="138"/>
        <v>2</v>
      </c>
      <c r="F340" s="280">
        <f t="shared" si="138"/>
        <v>0</v>
      </c>
      <c r="G340" s="280">
        <f t="shared" si="138"/>
        <v>4</v>
      </c>
      <c r="H340" s="280">
        <f t="shared" si="138"/>
        <v>10</v>
      </c>
      <c r="I340" s="280">
        <f t="shared" si="138"/>
        <v>8</v>
      </c>
      <c r="J340" s="280">
        <f t="shared" si="138"/>
        <v>11</v>
      </c>
      <c r="K340" s="280">
        <f t="shared" si="138"/>
        <v>4</v>
      </c>
      <c r="L340" s="280">
        <f t="shared" si="138"/>
        <v>6</v>
      </c>
      <c r="M340" s="280">
        <f t="shared" si="138"/>
        <v>1</v>
      </c>
      <c r="N340" s="280">
        <f t="shared" si="138"/>
        <v>2</v>
      </c>
      <c r="O340" s="280">
        <f t="shared" si="138"/>
        <v>0</v>
      </c>
      <c r="P340" s="280">
        <f t="shared" si="138"/>
        <v>3</v>
      </c>
      <c r="Q340" s="280">
        <f t="shared" si="138"/>
        <v>4</v>
      </c>
      <c r="R340" s="280">
        <f t="shared" si="138"/>
        <v>3</v>
      </c>
      <c r="S340" s="280">
        <f t="shared" si="138"/>
        <v>6</v>
      </c>
      <c r="T340" s="280">
        <f t="shared" si="138"/>
        <v>4</v>
      </c>
      <c r="U340" s="280">
        <f t="shared" si="138"/>
        <v>6</v>
      </c>
      <c r="V340" s="280">
        <f t="shared" si="138"/>
        <v>5</v>
      </c>
      <c r="W340" s="280">
        <f t="shared" si="138"/>
        <v>5</v>
      </c>
      <c r="X340" s="280">
        <f t="shared" si="138"/>
        <v>5</v>
      </c>
      <c r="Y340" s="280">
        <f t="shared" si="138"/>
        <v>4</v>
      </c>
      <c r="Z340" s="280">
        <f t="shared" si="138"/>
        <v>3</v>
      </c>
      <c r="AA340" s="280">
        <f t="shared" si="138"/>
        <v>2</v>
      </c>
      <c r="AB340" s="280">
        <f t="shared" si="138"/>
        <v>2</v>
      </c>
      <c r="AC340" s="280">
        <f t="shared" si="138"/>
        <v>4</v>
      </c>
      <c r="AD340" s="280">
        <f t="shared" si="138"/>
        <v>1</v>
      </c>
      <c r="AE340" s="280">
        <f t="shared" si="138"/>
        <v>7</v>
      </c>
      <c r="AF340" s="280">
        <f t="shared" si="138"/>
        <v>6</v>
      </c>
      <c r="AG340" s="172">
        <f t="shared" si="139"/>
        <v>150</v>
      </c>
      <c r="AH340" s="173"/>
    </row>
    <row r="341">
      <c r="A341" s="160"/>
      <c r="B341" s="168"/>
      <c r="C341" s="168"/>
      <c r="D341" s="168"/>
      <c r="E341" s="168"/>
      <c r="F341" s="168"/>
      <c r="G341" s="168"/>
      <c r="H341" s="168"/>
      <c r="I341" s="168"/>
      <c r="J341" s="168"/>
      <c r="K341" s="168"/>
      <c r="L341" s="168"/>
      <c r="M341" s="168"/>
      <c r="N341" s="168"/>
      <c r="O341" s="168"/>
      <c r="P341" s="168"/>
      <c r="Q341" s="168"/>
      <c r="R341" s="168"/>
      <c r="S341" s="168"/>
      <c r="T341" s="168"/>
      <c r="U341" s="168"/>
      <c r="V341" s="168"/>
      <c r="W341" s="168"/>
      <c r="X341" s="168"/>
      <c r="Y341" s="168"/>
      <c r="Z341" s="168"/>
      <c r="AA341" s="168"/>
      <c r="AB341" s="168"/>
      <c r="AC341" s="168"/>
      <c r="AD341" s="168"/>
      <c r="AE341" s="168"/>
      <c r="AF341" s="168"/>
      <c r="AG341" s="228"/>
      <c r="AH341" s="229"/>
    </row>
    <row r="342" collapsed="1">
      <c r="A342" s="273" t="s">
        <v>530</v>
      </c>
      <c r="B342" s="274"/>
      <c r="C342" s="274"/>
      <c r="D342" s="274"/>
      <c r="E342" s="274"/>
      <c r="F342" s="274"/>
      <c r="G342" s="274"/>
      <c r="H342" s="274"/>
      <c r="I342" s="274"/>
      <c r="J342" s="274"/>
      <c r="K342" s="274"/>
      <c r="L342" s="274"/>
      <c r="M342" s="274"/>
      <c r="N342" s="274"/>
      <c r="O342" s="274"/>
      <c r="P342" s="274"/>
      <c r="Q342" s="274"/>
      <c r="R342" s="274"/>
      <c r="S342" s="274"/>
      <c r="T342" s="274"/>
      <c r="U342" s="274"/>
      <c r="V342" s="274"/>
      <c r="W342" s="274"/>
      <c r="X342" s="274"/>
      <c r="Y342" s="274"/>
      <c r="Z342" s="274"/>
      <c r="AA342" s="274"/>
      <c r="AB342" s="274"/>
      <c r="AC342" s="274"/>
      <c r="AD342" s="274"/>
      <c r="AE342" s="274"/>
      <c r="AF342" s="274"/>
      <c r="AG342" s="228"/>
      <c r="AH342" s="229"/>
    </row>
    <row r="343" hidden="1" outlineLevel="1">
      <c r="A343" s="273" t="s">
        <v>442</v>
      </c>
      <c r="B343" s="343"/>
      <c r="C343" s="343"/>
      <c r="D343" s="343"/>
      <c r="E343" s="343"/>
      <c r="F343" s="343"/>
      <c r="G343" s="343"/>
      <c r="H343" s="343"/>
      <c r="I343" s="343"/>
      <c r="J343" s="343"/>
      <c r="K343" s="343"/>
      <c r="L343" s="343"/>
      <c r="M343" s="343"/>
      <c r="N343" s="343"/>
      <c r="O343" s="343"/>
      <c r="P343" s="343"/>
      <c r="Q343" s="343"/>
      <c r="R343" s="343"/>
      <c r="S343" s="343"/>
      <c r="T343" s="343"/>
      <c r="U343" s="343"/>
      <c r="V343" s="343"/>
      <c r="W343" s="343"/>
      <c r="X343" s="343"/>
      <c r="Y343" s="343"/>
      <c r="Z343" s="343"/>
      <c r="AA343" s="343"/>
      <c r="AB343" s="343"/>
      <c r="AC343" s="343"/>
      <c r="AD343" s="343"/>
      <c r="AE343" s="343"/>
      <c r="AF343" s="343"/>
      <c r="AG343" s="172">
        <f t="shared" ref="AG343:AG352" si="140">SUM(B343:AF343)</f>
        <v>0</v>
      </c>
      <c r="AH343" s="173"/>
    </row>
    <row r="344" hidden="1" outlineLevel="1">
      <c r="A344" s="273" t="s">
        <v>443</v>
      </c>
      <c r="B344" s="343"/>
      <c r="C344" s="343"/>
      <c r="D344" s="343"/>
      <c r="E344" s="343"/>
      <c r="F344" s="343"/>
      <c r="G344" s="343"/>
      <c r="H344" s="343"/>
      <c r="I344" s="343"/>
      <c r="J344" s="343"/>
      <c r="K344" s="343"/>
      <c r="L344" s="343"/>
      <c r="M344" s="343"/>
      <c r="N344" s="343"/>
      <c r="O344" s="343"/>
      <c r="P344" s="343"/>
      <c r="Q344" s="343"/>
      <c r="R344" s="343"/>
      <c r="S344" s="343"/>
      <c r="T344" s="343"/>
      <c r="U344" s="343"/>
      <c r="V344" s="343"/>
      <c r="W344" s="343"/>
      <c r="X344" s="343"/>
      <c r="Y344" s="343"/>
      <c r="Z344" s="343"/>
      <c r="AA344" s="343"/>
      <c r="AB344" s="343"/>
      <c r="AC344" s="343"/>
      <c r="AD344" s="343"/>
      <c r="AE344" s="343"/>
      <c r="AF344" s="343"/>
      <c r="AG344" s="172">
        <f t="shared" si="140"/>
        <v>0</v>
      </c>
      <c r="AH344" s="173"/>
    </row>
    <row r="345" hidden="1" outlineLevel="1">
      <c r="A345" s="273" t="s">
        <v>922</v>
      </c>
      <c r="B345" s="343"/>
      <c r="C345" s="343"/>
      <c r="D345" s="343"/>
      <c r="E345" s="343"/>
      <c r="F345" s="343"/>
      <c r="G345" s="343"/>
      <c r="H345" s="343"/>
      <c r="I345" s="343"/>
      <c r="J345" s="343"/>
      <c r="K345" s="343"/>
      <c r="L345" s="343"/>
      <c r="M345" s="343"/>
      <c r="N345" s="343"/>
      <c r="O345" s="343"/>
      <c r="P345" s="343"/>
      <c r="Q345" s="343"/>
      <c r="R345" s="343"/>
      <c r="S345" s="343"/>
      <c r="T345" s="343"/>
      <c r="U345" s="343"/>
      <c r="V345" s="343"/>
      <c r="W345" s="343"/>
      <c r="X345" s="343"/>
      <c r="Y345" s="343"/>
      <c r="Z345" s="343"/>
      <c r="AA345" s="343"/>
      <c r="AB345" s="343"/>
      <c r="AC345" s="343"/>
      <c r="AD345" s="343"/>
      <c r="AE345" s="343"/>
      <c r="AF345" s="343"/>
      <c r="AG345" s="172">
        <f t="shared" si="140"/>
        <v>0</v>
      </c>
      <c r="AH345" s="173"/>
    </row>
    <row r="346" hidden="1" outlineLevel="1">
      <c r="A346" s="273" t="s">
        <v>923</v>
      </c>
      <c r="B346" s="343"/>
      <c r="C346" s="343"/>
      <c r="D346" s="343"/>
      <c r="E346" s="343"/>
      <c r="F346" s="343"/>
      <c r="G346" s="343"/>
      <c r="H346" s="343"/>
      <c r="I346" s="343"/>
      <c r="J346" s="343"/>
      <c r="K346" s="343"/>
      <c r="L346" s="343"/>
      <c r="M346" s="343"/>
      <c r="N346" s="343"/>
      <c r="O346" s="343"/>
      <c r="P346" s="343"/>
      <c r="Q346" s="343"/>
      <c r="R346" s="343"/>
      <c r="S346" s="343"/>
      <c r="T346" s="343"/>
      <c r="U346" s="343"/>
      <c r="V346" s="343"/>
      <c r="W346" s="343"/>
      <c r="X346" s="343"/>
      <c r="Y346" s="343"/>
      <c r="Z346" s="343"/>
      <c r="AA346" s="343"/>
      <c r="AB346" s="343"/>
      <c r="AC346" s="343"/>
      <c r="AD346" s="343"/>
      <c r="AE346" s="343"/>
      <c r="AF346" s="343"/>
      <c r="AG346" s="172">
        <f t="shared" si="140"/>
        <v>0</v>
      </c>
      <c r="AH346" s="173"/>
    </row>
    <row r="347" hidden="1" outlineLevel="1">
      <c r="A347" s="273" t="s">
        <v>924</v>
      </c>
      <c r="B347" s="343"/>
      <c r="C347" s="343"/>
      <c r="D347" s="343"/>
      <c r="E347" s="343"/>
      <c r="F347" s="343"/>
      <c r="G347" s="343"/>
      <c r="H347" s="343"/>
      <c r="I347" s="343"/>
      <c r="J347" s="343"/>
      <c r="K347" s="343"/>
      <c r="L347" s="343"/>
      <c r="M347" s="343"/>
      <c r="N347" s="343"/>
      <c r="O347" s="343"/>
      <c r="P347" s="343"/>
      <c r="Q347" s="343"/>
      <c r="R347" s="343"/>
      <c r="S347" s="343"/>
      <c r="T347" s="343"/>
      <c r="U347" s="343"/>
      <c r="V347" s="343"/>
      <c r="W347" s="343"/>
      <c r="X347" s="343"/>
      <c r="Y347" s="343"/>
      <c r="Z347" s="343"/>
      <c r="AA347" s="343"/>
      <c r="AB347" s="343"/>
      <c r="AC347" s="343"/>
      <c r="AD347" s="343"/>
      <c r="AE347" s="343"/>
      <c r="AF347" s="343"/>
      <c r="AG347" s="172">
        <f t="shared" si="140"/>
        <v>0</v>
      </c>
      <c r="AH347" s="173"/>
    </row>
    <row r="348" hidden="1" outlineLevel="1">
      <c r="A348" s="273" t="s">
        <v>925</v>
      </c>
      <c r="B348" s="343"/>
      <c r="C348" s="343"/>
      <c r="D348" s="343"/>
      <c r="E348" s="343"/>
      <c r="F348" s="343"/>
      <c r="G348" s="343"/>
      <c r="H348" s="343"/>
      <c r="I348" s="343"/>
      <c r="J348" s="343"/>
      <c r="K348" s="343"/>
      <c r="L348" s="343"/>
      <c r="M348" s="343"/>
      <c r="N348" s="343"/>
      <c r="O348" s="343"/>
      <c r="P348" s="343"/>
      <c r="Q348" s="343"/>
      <c r="R348" s="343"/>
      <c r="S348" s="343"/>
      <c r="T348" s="343"/>
      <c r="U348" s="343"/>
      <c r="V348" s="343"/>
      <c r="W348" s="343"/>
      <c r="X348" s="343"/>
      <c r="Y348" s="343"/>
      <c r="Z348" s="343"/>
      <c r="AA348" s="343"/>
      <c r="AB348" s="343"/>
      <c r="AC348" s="343"/>
      <c r="AD348" s="343"/>
      <c r="AE348" s="343"/>
      <c r="AF348" s="343"/>
      <c r="AG348" s="172">
        <f t="shared" si="140"/>
        <v>0</v>
      </c>
      <c r="AH348" s="173"/>
    </row>
    <row r="349" hidden="1" outlineLevel="1">
      <c r="A349" s="273" t="s">
        <v>926</v>
      </c>
      <c r="B349" s="343"/>
      <c r="C349" s="343"/>
      <c r="D349" s="343"/>
      <c r="E349" s="343"/>
      <c r="F349" s="343"/>
      <c r="G349" s="343"/>
      <c r="H349" s="343"/>
      <c r="I349" s="343"/>
      <c r="J349" s="343"/>
      <c r="K349" s="343"/>
      <c r="L349" s="343"/>
      <c r="M349" s="343"/>
      <c r="N349" s="343"/>
      <c r="O349" s="343"/>
      <c r="P349" s="343"/>
      <c r="Q349" s="343"/>
      <c r="R349" s="343"/>
      <c r="S349" s="343"/>
      <c r="T349" s="343"/>
      <c r="U349" s="343"/>
      <c r="V349" s="343"/>
      <c r="W349" s="343"/>
      <c r="X349" s="343"/>
      <c r="Y349" s="343"/>
      <c r="Z349" s="343"/>
      <c r="AA349" s="343"/>
      <c r="AB349" s="343"/>
      <c r="AC349" s="343"/>
      <c r="AD349" s="343"/>
      <c r="AE349" s="343"/>
      <c r="AF349" s="343"/>
      <c r="AG349" s="172">
        <f t="shared" si="140"/>
        <v>0</v>
      </c>
      <c r="AH349" s="173"/>
    </row>
    <row r="350" hidden="1" outlineLevel="1">
      <c r="A350" s="273" t="s">
        <v>927</v>
      </c>
      <c r="B350" s="343"/>
      <c r="C350" s="343"/>
      <c r="D350" s="343"/>
      <c r="E350" s="343"/>
      <c r="F350" s="343"/>
      <c r="G350" s="343"/>
      <c r="H350" s="343"/>
      <c r="I350" s="343"/>
      <c r="J350" s="343"/>
      <c r="K350" s="343"/>
      <c r="L350" s="343"/>
      <c r="M350" s="343"/>
      <c r="N350" s="343"/>
      <c r="O350" s="343"/>
      <c r="P350" s="343"/>
      <c r="Q350" s="343"/>
      <c r="R350" s="343"/>
      <c r="S350" s="343"/>
      <c r="T350" s="343"/>
      <c r="U350" s="343"/>
      <c r="V350" s="343"/>
      <c r="W350" s="343"/>
      <c r="X350" s="343"/>
      <c r="Y350" s="343"/>
      <c r="Z350" s="343"/>
      <c r="AA350" s="343"/>
      <c r="AB350" s="343"/>
      <c r="AC350" s="343"/>
      <c r="AD350" s="343"/>
      <c r="AE350" s="343"/>
      <c r="AF350" s="343"/>
      <c r="AG350" s="172">
        <f t="shared" si="140"/>
        <v>0</v>
      </c>
      <c r="AH350" s="173"/>
    </row>
    <row r="351" hidden="1" outlineLevel="1">
      <c r="A351" s="273" t="s">
        <v>928</v>
      </c>
      <c r="B351" s="344"/>
      <c r="C351" s="344"/>
      <c r="D351" s="344"/>
      <c r="E351" s="344"/>
      <c r="F351" s="344"/>
      <c r="G351" s="344"/>
      <c r="H351" s="344"/>
      <c r="I351" s="344"/>
      <c r="J351" s="344"/>
      <c r="K351" s="344"/>
      <c r="L351" s="344"/>
      <c r="M351" s="344"/>
      <c r="N351" s="344"/>
      <c r="O351" s="344"/>
      <c r="P351" s="344"/>
      <c r="Q351" s="344"/>
      <c r="R351" s="344"/>
      <c r="S351" s="344"/>
      <c r="T351" s="344"/>
      <c r="U351" s="344"/>
      <c r="V351" s="344"/>
      <c r="W351" s="344"/>
      <c r="X351" s="344"/>
      <c r="Y351" s="344"/>
      <c r="Z351" s="344"/>
      <c r="AA351" s="344"/>
      <c r="AB351" s="344"/>
      <c r="AC351" s="344"/>
      <c r="AD351" s="344"/>
      <c r="AE351" s="344"/>
      <c r="AF351" s="344"/>
      <c r="AG351" s="172">
        <f t="shared" si="140"/>
        <v>0</v>
      </c>
      <c r="AH351" s="173"/>
    </row>
    <row r="352" ht="18.0" hidden="1" customHeight="1" outlineLevel="1">
      <c r="A352" s="273" t="s">
        <v>929</v>
      </c>
      <c r="B352" s="344"/>
      <c r="C352" s="344"/>
      <c r="D352" s="344"/>
      <c r="E352" s="344"/>
      <c r="F352" s="344"/>
      <c r="G352" s="344"/>
      <c r="H352" s="344"/>
      <c r="I352" s="344"/>
      <c r="J352" s="344"/>
      <c r="K352" s="344"/>
      <c r="L352" s="344"/>
      <c r="M352" s="344"/>
      <c r="N352" s="344"/>
      <c r="O352" s="344"/>
      <c r="P352" s="344"/>
      <c r="Q352" s="344"/>
      <c r="R352" s="344"/>
      <c r="S352" s="344"/>
      <c r="T352" s="344"/>
      <c r="U352" s="344"/>
      <c r="V352" s="344"/>
      <c r="W352" s="344"/>
      <c r="X352" s="344"/>
      <c r="Y352" s="344"/>
      <c r="Z352" s="344"/>
      <c r="AA352" s="344"/>
      <c r="AB352" s="344"/>
      <c r="AC352" s="344"/>
      <c r="AD352" s="344"/>
      <c r="AE352" s="344"/>
      <c r="AF352" s="344"/>
      <c r="AG352" s="172">
        <f t="shared" si="140"/>
        <v>0</v>
      </c>
      <c r="AH352" s="173"/>
    </row>
    <row r="353" ht="18.0" hidden="1" customHeight="1" outlineLevel="1">
      <c r="A353" s="273" t="s">
        <v>539</v>
      </c>
      <c r="B353" s="344"/>
      <c r="C353" s="344"/>
      <c r="D353" s="344"/>
      <c r="E353" s="344"/>
      <c r="F353" s="344"/>
      <c r="G353" s="344"/>
      <c r="H353" s="344"/>
      <c r="I353" s="344"/>
      <c r="J353" s="344"/>
      <c r="K353" s="344"/>
      <c r="L353" s="344"/>
      <c r="M353" s="344"/>
      <c r="N353" s="344"/>
      <c r="O353" s="344"/>
      <c r="P353" s="344"/>
      <c r="Q353" s="344"/>
      <c r="R353" s="344"/>
      <c r="S353" s="344"/>
      <c r="T353" s="344"/>
      <c r="U353" s="344"/>
      <c r="V353" s="344"/>
      <c r="W353" s="344"/>
      <c r="X353" s="344"/>
      <c r="Y353" s="344"/>
      <c r="Z353" s="344"/>
      <c r="AA353" s="344"/>
      <c r="AB353" s="344"/>
      <c r="AC353" s="344"/>
      <c r="AD353" s="344"/>
      <c r="AE353" s="344"/>
      <c r="AF353" s="344"/>
      <c r="AG353" s="172"/>
      <c r="AH353" s="173"/>
    </row>
    <row r="354" ht="18.0" hidden="1" customHeight="1" outlineLevel="1">
      <c r="A354" s="273" t="s">
        <v>338</v>
      </c>
      <c r="B354" s="344"/>
      <c r="C354" s="344"/>
      <c r="D354" s="344"/>
      <c r="E354" s="344"/>
      <c r="F354" s="344"/>
      <c r="G354" s="344"/>
      <c r="H354" s="344"/>
      <c r="I354" s="344"/>
      <c r="J354" s="344"/>
      <c r="K354" s="344"/>
      <c r="L354" s="344"/>
      <c r="M354" s="344"/>
      <c r="N354" s="344"/>
      <c r="O354" s="344"/>
      <c r="P354" s="344"/>
      <c r="Q354" s="344"/>
      <c r="R354" s="344"/>
      <c r="S354" s="344"/>
      <c r="T354" s="344"/>
      <c r="U354" s="344"/>
      <c r="V354" s="344"/>
      <c r="W354" s="344"/>
      <c r="X354" s="344"/>
      <c r="Y354" s="344"/>
      <c r="Z354" s="344"/>
      <c r="AA354" s="344"/>
      <c r="AB354" s="344"/>
      <c r="AC354" s="344"/>
      <c r="AD354" s="344"/>
      <c r="AE354" s="344"/>
      <c r="AF354" s="344"/>
      <c r="AG354" s="172"/>
      <c r="AH354" s="173"/>
    </row>
    <row r="355" ht="18.0" hidden="1" customHeight="1" outlineLevel="1">
      <c r="A355" s="273" t="s">
        <v>297</v>
      </c>
      <c r="B355" s="344"/>
      <c r="C355" s="344"/>
      <c r="D355" s="344"/>
      <c r="E355" s="344"/>
      <c r="F355" s="344"/>
      <c r="G355" s="344"/>
      <c r="H355" s="344"/>
      <c r="I355" s="344"/>
      <c r="J355" s="344"/>
      <c r="K355" s="344"/>
      <c r="L355" s="344"/>
      <c r="M355" s="344"/>
      <c r="N355" s="344"/>
      <c r="O355" s="344"/>
      <c r="P355" s="344"/>
      <c r="Q355" s="344"/>
      <c r="R355" s="344"/>
      <c r="S355" s="344"/>
      <c r="T355" s="344"/>
      <c r="U355" s="344"/>
      <c r="V355" s="344"/>
      <c r="W355" s="344"/>
      <c r="X355" s="344"/>
      <c r="Y355" s="344"/>
      <c r="Z355" s="344"/>
      <c r="AA355" s="344"/>
      <c r="AB355" s="344"/>
      <c r="AC355" s="344"/>
      <c r="AD355" s="344"/>
      <c r="AE355" s="344"/>
      <c r="AF355" s="344"/>
      <c r="AG355" s="172">
        <f t="shared" ref="AG355:AG356" si="142">SUM(B355:AF355)</f>
        <v>0</v>
      </c>
      <c r="AH355" s="173"/>
    </row>
    <row r="356">
      <c r="A356" s="279" t="s">
        <v>298</v>
      </c>
      <c r="B356" s="280">
        <f t="shared" ref="B356:AF356" si="141">SUM(B343:B355)</f>
        <v>0</v>
      </c>
      <c r="C356" s="280">
        <f t="shared" si="141"/>
        <v>0</v>
      </c>
      <c r="D356" s="280">
        <f t="shared" si="141"/>
        <v>0</v>
      </c>
      <c r="E356" s="280">
        <f t="shared" si="141"/>
        <v>0</v>
      </c>
      <c r="F356" s="280">
        <f t="shared" si="141"/>
        <v>0</v>
      </c>
      <c r="G356" s="280">
        <f t="shared" si="141"/>
        <v>0</v>
      </c>
      <c r="H356" s="280">
        <f t="shared" si="141"/>
        <v>0</v>
      </c>
      <c r="I356" s="280">
        <f t="shared" si="141"/>
        <v>0</v>
      </c>
      <c r="J356" s="280">
        <f t="shared" si="141"/>
        <v>0</v>
      </c>
      <c r="K356" s="280">
        <f t="shared" si="141"/>
        <v>0</v>
      </c>
      <c r="L356" s="280">
        <f t="shared" si="141"/>
        <v>0</v>
      </c>
      <c r="M356" s="280">
        <f t="shared" si="141"/>
        <v>0</v>
      </c>
      <c r="N356" s="280">
        <f t="shared" si="141"/>
        <v>0</v>
      </c>
      <c r="O356" s="280">
        <f t="shared" si="141"/>
        <v>0</v>
      </c>
      <c r="P356" s="280">
        <f t="shared" si="141"/>
        <v>0</v>
      </c>
      <c r="Q356" s="280">
        <f t="shared" si="141"/>
        <v>0</v>
      </c>
      <c r="R356" s="280">
        <f t="shared" si="141"/>
        <v>0</v>
      </c>
      <c r="S356" s="280">
        <f t="shared" si="141"/>
        <v>0</v>
      </c>
      <c r="T356" s="280">
        <f t="shared" si="141"/>
        <v>0</v>
      </c>
      <c r="U356" s="280">
        <f t="shared" si="141"/>
        <v>0</v>
      </c>
      <c r="V356" s="280">
        <f t="shared" si="141"/>
        <v>0</v>
      </c>
      <c r="W356" s="280">
        <f t="shared" si="141"/>
        <v>0</v>
      </c>
      <c r="X356" s="280">
        <f t="shared" si="141"/>
        <v>0</v>
      </c>
      <c r="Y356" s="280">
        <f t="shared" si="141"/>
        <v>0</v>
      </c>
      <c r="Z356" s="280">
        <f t="shared" si="141"/>
        <v>0</v>
      </c>
      <c r="AA356" s="280">
        <f t="shared" si="141"/>
        <v>0</v>
      </c>
      <c r="AB356" s="280">
        <f t="shared" si="141"/>
        <v>0</v>
      </c>
      <c r="AC356" s="280">
        <f t="shared" si="141"/>
        <v>0</v>
      </c>
      <c r="AD356" s="280">
        <f t="shared" si="141"/>
        <v>0</v>
      </c>
      <c r="AE356" s="280">
        <f t="shared" si="141"/>
        <v>0</v>
      </c>
      <c r="AF356" s="280">
        <f t="shared" si="141"/>
        <v>0</v>
      </c>
      <c r="AG356" s="172">
        <f t="shared" si="142"/>
        <v>0</v>
      </c>
      <c r="AH356" s="173"/>
    </row>
    <row r="357">
      <c r="A357" s="160"/>
      <c r="B357" s="168"/>
      <c r="C357" s="168"/>
      <c r="D357" s="168"/>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68"/>
      <c r="AA357" s="168"/>
      <c r="AB357" s="168"/>
      <c r="AC357" s="168"/>
      <c r="AD357" s="168"/>
      <c r="AE357" s="168"/>
      <c r="AF357" s="168"/>
      <c r="AG357" s="228"/>
      <c r="AH357" s="229"/>
    </row>
    <row r="358">
      <c r="A358" s="221" t="s">
        <v>540</v>
      </c>
      <c r="B358" s="168"/>
      <c r="C358" s="168"/>
      <c r="D358" s="168"/>
      <c r="E358" s="168"/>
      <c r="F358" s="168"/>
      <c r="G358" s="168"/>
      <c r="H358" s="168"/>
      <c r="I358" s="168"/>
      <c r="J358" s="168"/>
      <c r="K358" s="168"/>
      <c r="L358" s="168"/>
      <c r="M358" s="168"/>
      <c r="N358" s="168"/>
      <c r="O358" s="168"/>
      <c r="P358" s="168"/>
      <c r="Q358" s="168"/>
      <c r="R358" s="168"/>
      <c r="S358" s="168"/>
      <c r="T358" s="168"/>
      <c r="U358" s="168"/>
      <c r="V358" s="168"/>
      <c r="W358" s="168"/>
      <c r="X358" s="168"/>
      <c r="Y358" s="168"/>
      <c r="Z358" s="168"/>
      <c r="AA358" s="168"/>
      <c r="AB358" s="168"/>
      <c r="AC358" s="168"/>
      <c r="AD358" s="168"/>
      <c r="AE358" s="168"/>
      <c r="AF358" s="168"/>
      <c r="AG358" s="268"/>
      <c r="AH358" s="27"/>
    </row>
    <row r="359">
      <c r="A359" s="273" t="s">
        <v>541</v>
      </c>
      <c r="B359" s="262">
        <v>2385.72</v>
      </c>
      <c r="C359" s="262">
        <v>501.85</v>
      </c>
      <c r="D359" s="262">
        <v>684.85</v>
      </c>
      <c r="E359" s="262">
        <v>179.98</v>
      </c>
      <c r="F359" s="262">
        <v>0.0</v>
      </c>
      <c r="G359" s="262">
        <v>1107.87</v>
      </c>
      <c r="H359" s="262">
        <v>1468.85</v>
      </c>
      <c r="I359" s="262">
        <v>1035.64</v>
      </c>
      <c r="J359" s="262">
        <v>2125.18</v>
      </c>
      <c r="K359" s="262">
        <v>436.34</v>
      </c>
      <c r="L359" s="262">
        <v>1457.11</v>
      </c>
      <c r="M359" s="262">
        <v>59.99</v>
      </c>
      <c r="N359" s="262">
        <v>874.56</v>
      </c>
      <c r="O359" s="262">
        <v>1132.22</v>
      </c>
      <c r="P359" s="262">
        <v>280.31</v>
      </c>
      <c r="Q359" s="262">
        <v>385.87</v>
      </c>
      <c r="R359" s="262">
        <v>286.97</v>
      </c>
      <c r="S359" s="262">
        <v>1009.82</v>
      </c>
      <c r="T359" s="262">
        <v>375.26</v>
      </c>
      <c r="U359" s="262">
        <v>1475.98</v>
      </c>
      <c r="V359" s="262">
        <v>475.24</v>
      </c>
      <c r="W359" s="262">
        <v>513.92</v>
      </c>
      <c r="X359" s="262">
        <v>759.8</v>
      </c>
      <c r="Y359" s="262">
        <v>581.77</v>
      </c>
      <c r="Z359" s="262">
        <v>385.32</v>
      </c>
      <c r="AA359" s="262">
        <v>191.09</v>
      </c>
      <c r="AB359" s="262">
        <v>179.98</v>
      </c>
      <c r="AC359" s="262">
        <v>364.91</v>
      </c>
      <c r="AD359" s="262">
        <v>270.3</v>
      </c>
      <c r="AE359" s="262">
        <v>2050.95</v>
      </c>
      <c r="AF359" s="262">
        <v>984.7</v>
      </c>
      <c r="AG359" s="172">
        <f t="shared" ref="AG359:AG360" si="144">SUM(B359:AF359)</f>
        <v>24022.35</v>
      </c>
      <c r="AH359" s="173"/>
    </row>
    <row r="360">
      <c r="A360" s="282" t="s">
        <v>542</v>
      </c>
      <c r="B360" s="283">
        <f t="shared" ref="B360:AF360" si="143">SUM(B359)</f>
        <v>2385.72</v>
      </c>
      <c r="C360" s="283">
        <f t="shared" si="143"/>
        <v>501.85</v>
      </c>
      <c r="D360" s="283">
        <f t="shared" si="143"/>
        <v>684.85</v>
      </c>
      <c r="E360" s="283">
        <f t="shared" si="143"/>
        <v>179.98</v>
      </c>
      <c r="F360" s="283">
        <f t="shared" si="143"/>
        <v>0</v>
      </c>
      <c r="G360" s="283">
        <f t="shared" si="143"/>
        <v>1107.87</v>
      </c>
      <c r="H360" s="283">
        <f t="shared" si="143"/>
        <v>1468.85</v>
      </c>
      <c r="I360" s="283">
        <f t="shared" si="143"/>
        <v>1035.64</v>
      </c>
      <c r="J360" s="283">
        <f t="shared" si="143"/>
        <v>2125.18</v>
      </c>
      <c r="K360" s="283">
        <f t="shared" si="143"/>
        <v>436.34</v>
      </c>
      <c r="L360" s="283">
        <f t="shared" si="143"/>
        <v>1457.11</v>
      </c>
      <c r="M360" s="283">
        <f t="shared" si="143"/>
        <v>59.99</v>
      </c>
      <c r="N360" s="283">
        <f t="shared" si="143"/>
        <v>874.56</v>
      </c>
      <c r="O360" s="283">
        <f t="shared" si="143"/>
        <v>1132.22</v>
      </c>
      <c r="P360" s="283">
        <f t="shared" si="143"/>
        <v>280.31</v>
      </c>
      <c r="Q360" s="283">
        <f t="shared" si="143"/>
        <v>385.87</v>
      </c>
      <c r="R360" s="283">
        <f t="shared" si="143"/>
        <v>286.97</v>
      </c>
      <c r="S360" s="283">
        <f t="shared" si="143"/>
        <v>1009.82</v>
      </c>
      <c r="T360" s="283">
        <f t="shared" si="143"/>
        <v>375.26</v>
      </c>
      <c r="U360" s="283">
        <f t="shared" si="143"/>
        <v>1475.98</v>
      </c>
      <c r="V360" s="283">
        <f t="shared" si="143"/>
        <v>475.24</v>
      </c>
      <c r="W360" s="283">
        <f t="shared" si="143"/>
        <v>513.92</v>
      </c>
      <c r="X360" s="283">
        <f t="shared" si="143"/>
        <v>759.8</v>
      </c>
      <c r="Y360" s="283">
        <f t="shared" si="143"/>
        <v>581.77</v>
      </c>
      <c r="Z360" s="283">
        <f t="shared" si="143"/>
        <v>385.32</v>
      </c>
      <c r="AA360" s="283">
        <f t="shared" si="143"/>
        <v>191.09</v>
      </c>
      <c r="AB360" s="283">
        <f t="shared" si="143"/>
        <v>179.98</v>
      </c>
      <c r="AC360" s="283">
        <f t="shared" si="143"/>
        <v>364.91</v>
      </c>
      <c r="AD360" s="283">
        <f t="shared" si="143"/>
        <v>270.3</v>
      </c>
      <c r="AE360" s="283">
        <f t="shared" si="143"/>
        <v>2050.95</v>
      </c>
      <c r="AF360" s="283">
        <f t="shared" si="143"/>
        <v>984.7</v>
      </c>
      <c r="AG360" s="172">
        <f t="shared" si="144"/>
        <v>24022.35</v>
      </c>
      <c r="AH360" s="173"/>
    </row>
    <row r="361">
      <c r="A361" s="160"/>
      <c r="B361" s="267"/>
      <c r="C361" s="267"/>
      <c r="D361" s="267"/>
      <c r="E361" s="267"/>
      <c r="F361" s="267"/>
      <c r="G361" s="267"/>
      <c r="H361" s="267"/>
      <c r="I361" s="267"/>
      <c r="J361" s="267"/>
      <c r="K361" s="267"/>
      <c r="L361" s="267"/>
      <c r="M361" s="267"/>
      <c r="N361" s="267"/>
      <c r="O361" s="267"/>
      <c r="P361" s="267"/>
      <c r="Q361" s="267"/>
      <c r="R361" s="267"/>
      <c r="S361" s="267"/>
      <c r="T361" s="267"/>
      <c r="U361" s="267"/>
      <c r="V361" s="267"/>
      <c r="W361" s="267"/>
      <c r="X361" s="267"/>
      <c r="Y361" s="267"/>
      <c r="Z361" s="267"/>
      <c r="AA361" s="267"/>
      <c r="AB361" s="267"/>
      <c r="AC361" s="267"/>
      <c r="AD361" s="267"/>
      <c r="AE361" s="267"/>
      <c r="AF361" s="267"/>
      <c r="AG361" s="260"/>
      <c r="AH361" s="261"/>
    </row>
    <row r="362">
      <c r="A362" s="273" t="s">
        <v>543</v>
      </c>
      <c r="B362" s="345"/>
      <c r="C362" s="345"/>
      <c r="D362" s="345"/>
      <c r="E362" s="345"/>
      <c r="F362" s="345"/>
      <c r="G362" s="345"/>
      <c r="H362" s="345"/>
      <c r="I362" s="345"/>
      <c r="J362" s="345"/>
      <c r="K362" s="345"/>
      <c r="L362" s="345"/>
      <c r="M362" s="345"/>
      <c r="N362" s="345"/>
      <c r="O362" s="345"/>
      <c r="P362" s="345"/>
      <c r="Q362" s="345"/>
      <c r="R362" s="345"/>
      <c r="S362" s="345"/>
      <c r="T362" s="345"/>
      <c r="U362" s="345"/>
      <c r="V362" s="345"/>
      <c r="W362" s="345"/>
      <c r="X362" s="345"/>
      <c r="Y362" s="345"/>
      <c r="Z362" s="345"/>
      <c r="AA362" s="345"/>
      <c r="AB362" s="345"/>
      <c r="AC362" s="345"/>
      <c r="AD362" s="345"/>
      <c r="AE362" s="345"/>
      <c r="AF362" s="345"/>
      <c r="AG362" s="172">
        <f t="shared" ref="AG362:AG365" si="145">SUM(B362:AF362)</f>
        <v>0</v>
      </c>
      <c r="AH362" s="173"/>
    </row>
    <row r="363">
      <c r="A363" s="273" t="s">
        <v>544</v>
      </c>
      <c r="B363" s="345"/>
      <c r="C363" s="345"/>
      <c r="D363" s="345"/>
      <c r="E363" s="345"/>
      <c r="F363" s="345"/>
      <c r="G363" s="345"/>
      <c r="H363" s="345"/>
      <c r="I363" s="345"/>
      <c r="J363" s="345"/>
      <c r="K363" s="345"/>
      <c r="L363" s="345"/>
      <c r="M363" s="345"/>
      <c r="N363" s="345"/>
      <c r="O363" s="345"/>
      <c r="P363" s="345"/>
      <c r="Q363" s="345"/>
      <c r="R363" s="345"/>
      <c r="S363" s="345"/>
      <c r="T363" s="345"/>
      <c r="U363" s="345"/>
      <c r="V363" s="345"/>
      <c r="W363" s="345"/>
      <c r="X363" s="345"/>
      <c r="Y363" s="345"/>
      <c r="Z363" s="345"/>
      <c r="AA363" s="345"/>
      <c r="AB363" s="345"/>
      <c r="AC363" s="345"/>
      <c r="AD363" s="345"/>
      <c r="AE363" s="345"/>
      <c r="AF363" s="345"/>
      <c r="AG363" s="172">
        <f t="shared" si="145"/>
        <v>0</v>
      </c>
      <c r="AH363" s="173"/>
    </row>
    <row r="364">
      <c r="A364" s="273" t="s">
        <v>545</v>
      </c>
      <c r="B364" s="262">
        <f t="shared" ref="B364:AF364" si="146">B362*0.22</f>
        <v>0</v>
      </c>
      <c r="C364" s="262">
        <f t="shared" si="146"/>
        <v>0</v>
      </c>
      <c r="D364" s="262">
        <f t="shared" si="146"/>
        <v>0</v>
      </c>
      <c r="E364" s="262">
        <f t="shared" si="146"/>
        <v>0</v>
      </c>
      <c r="F364" s="262">
        <f t="shared" si="146"/>
        <v>0</v>
      </c>
      <c r="G364" s="262">
        <f t="shared" si="146"/>
        <v>0</v>
      </c>
      <c r="H364" s="262">
        <f t="shared" si="146"/>
        <v>0</v>
      </c>
      <c r="I364" s="262">
        <f t="shared" si="146"/>
        <v>0</v>
      </c>
      <c r="J364" s="262">
        <f t="shared" si="146"/>
        <v>0</v>
      </c>
      <c r="K364" s="262">
        <f t="shared" si="146"/>
        <v>0</v>
      </c>
      <c r="L364" s="262">
        <f t="shared" si="146"/>
        <v>0</v>
      </c>
      <c r="M364" s="262">
        <f t="shared" si="146"/>
        <v>0</v>
      </c>
      <c r="N364" s="262">
        <f t="shared" si="146"/>
        <v>0</v>
      </c>
      <c r="O364" s="262">
        <f t="shared" si="146"/>
        <v>0</v>
      </c>
      <c r="P364" s="262">
        <f t="shared" si="146"/>
        <v>0</v>
      </c>
      <c r="Q364" s="262">
        <f t="shared" si="146"/>
        <v>0</v>
      </c>
      <c r="R364" s="262">
        <f t="shared" si="146"/>
        <v>0</v>
      </c>
      <c r="S364" s="262">
        <f t="shared" si="146"/>
        <v>0</v>
      </c>
      <c r="T364" s="262">
        <f t="shared" si="146"/>
        <v>0</v>
      </c>
      <c r="U364" s="262">
        <f t="shared" si="146"/>
        <v>0</v>
      </c>
      <c r="V364" s="262">
        <f t="shared" si="146"/>
        <v>0</v>
      </c>
      <c r="W364" s="262">
        <f t="shared" si="146"/>
        <v>0</v>
      </c>
      <c r="X364" s="262">
        <f t="shared" si="146"/>
        <v>0</v>
      </c>
      <c r="Y364" s="262">
        <f t="shared" si="146"/>
        <v>0</v>
      </c>
      <c r="Z364" s="262">
        <f t="shared" si="146"/>
        <v>0</v>
      </c>
      <c r="AA364" s="262">
        <f t="shared" si="146"/>
        <v>0</v>
      </c>
      <c r="AB364" s="262">
        <f t="shared" si="146"/>
        <v>0</v>
      </c>
      <c r="AC364" s="262">
        <f t="shared" si="146"/>
        <v>0</v>
      </c>
      <c r="AD364" s="262">
        <f t="shared" si="146"/>
        <v>0</v>
      </c>
      <c r="AE364" s="262">
        <f t="shared" si="146"/>
        <v>0</v>
      </c>
      <c r="AF364" s="262">
        <f t="shared" si="146"/>
        <v>0</v>
      </c>
      <c r="AG364" s="172">
        <f t="shared" si="145"/>
        <v>0</v>
      </c>
      <c r="AH364" s="173"/>
    </row>
    <row r="365">
      <c r="A365" s="282" t="s">
        <v>546</v>
      </c>
      <c r="B365" s="283">
        <f t="shared" ref="B365:AF365" si="147">B362+B363</f>
        <v>0</v>
      </c>
      <c r="C365" s="283">
        <f t="shared" si="147"/>
        <v>0</v>
      </c>
      <c r="D365" s="283">
        <f t="shared" si="147"/>
        <v>0</v>
      </c>
      <c r="E365" s="283">
        <f t="shared" si="147"/>
        <v>0</v>
      </c>
      <c r="F365" s="283">
        <f t="shared" si="147"/>
        <v>0</v>
      </c>
      <c r="G365" s="283">
        <f t="shared" si="147"/>
        <v>0</v>
      </c>
      <c r="H365" s="283">
        <f t="shared" si="147"/>
        <v>0</v>
      </c>
      <c r="I365" s="283">
        <f t="shared" si="147"/>
        <v>0</v>
      </c>
      <c r="J365" s="283">
        <f t="shared" si="147"/>
        <v>0</v>
      </c>
      <c r="K365" s="283">
        <f t="shared" si="147"/>
        <v>0</v>
      </c>
      <c r="L365" s="283">
        <f t="shared" si="147"/>
        <v>0</v>
      </c>
      <c r="M365" s="283">
        <f t="shared" si="147"/>
        <v>0</v>
      </c>
      <c r="N365" s="283">
        <f t="shared" si="147"/>
        <v>0</v>
      </c>
      <c r="O365" s="283">
        <f t="shared" si="147"/>
        <v>0</v>
      </c>
      <c r="P365" s="283">
        <f t="shared" si="147"/>
        <v>0</v>
      </c>
      <c r="Q365" s="283">
        <f t="shared" si="147"/>
        <v>0</v>
      </c>
      <c r="R365" s="283">
        <f t="shared" si="147"/>
        <v>0</v>
      </c>
      <c r="S365" s="283">
        <f t="shared" si="147"/>
        <v>0</v>
      </c>
      <c r="T365" s="283">
        <f t="shared" si="147"/>
        <v>0</v>
      </c>
      <c r="U365" s="283">
        <f t="shared" si="147"/>
        <v>0</v>
      </c>
      <c r="V365" s="283">
        <f t="shared" si="147"/>
        <v>0</v>
      </c>
      <c r="W365" s="283">
        <f t="shared" si="147"/>
        <v>0</v>
      </c>
      <c r="X365" s="283">
        <f t="shared" si="147"/>
        <v>0</v>
      </c>
      <c r="Y365" s="283">
        <f t="shared" si="147"/>
        <v>0</v>
      </c>
      <c r="Z365" s="283">
        <f t="shared" si="147"/>
        <v>0</v>
      </c>
      <c r="AA365" s="283">
        <f t="shared" si="147"/>
        <v>0</v>
      </c>
      <c r="AB365" s="283">
        <f t="shared" si="147"/>
        <v>0</v>
      </c>
      <c r="AC365" s="283">
        <f t="shared" si="147"/>
        <v>0</v>
      </c>
      <c r="AD365" s="283">
        <f t="shared" si="147"/>
        <v>0</v>
      </c>
      <c r="AE365" s="283">
        <f t="shared" si="147"/>
        <v>0</v>
      </c>
      <c r="AF365" s="283">
        <f t="shared" si="147"/>
        <v>0</v>
      </c>
      <c r="AG365" s="172">
        <f t="shared" si="145"/>
        <v>0</v>
      </c>
      <c r="AH365" s="173"/>
    </row>
    <row r="366">
      <c r="A366" s="234"/>
      <c r="B366" s="267"/>
      <c r="C366" s="267"/>
      <c r="D366" s="267"/>
      <c r="E366" s="267"/>
      <c r="F366" s="267"/>
      <c r="G366" s="267"/>
      <c r="H366" s="267"/>
      <c r="I366" s="267"/>
      <c r="J366" s="267"/>
      <c r="K366" s="267"/>
      <c r="L366" s="267"/>
      <c r="M366" s="267"/>
      <c r="N366" s="267"/>
      <c r="O366" s="267"/>
      <c r="P366" s="267"/>
      <c r="Q366" s="267"/>
      <c r="R366" s="267"/>
      <c r="S366" s="267"/>
      <c r="T366" s="267"/>
      <c r="U366" s="267"/>
      <c r="V366" s="267"/>
      <c r="W366" s="267"/>
      <c r="X366" s="267"/>
      <c r="Y366" s="267"/>
      <c r="Z366" s="267"/>
      <c r="AA366" s="267"/>
      <c r="AB366" s="267"/>
      <c r="AC366" s="267"/>
      <c r="AD366" s="267"/>
      <c r="AE366" s="267"/>
      <c r="AF366" s="267"/>
      <c r="AG366" s="268"/>
      <c r="AH366" s="27"/>
    </row>
    <row r="367">
      <c r="A367" s="234"/>
      <c r="B367" s="267"/>
      <c r="C367" s="267"/>
      <c r="D367" s="267"/>
      <c r="E367" s="267"/>
      <c r="F367" s="267"/>
      <c r="G367" s="267"/>
      <c r="H367" s="267"/>
      <c r="I367" s="267"/>
      <c r="J367" s="267"/>
      <c r="K367" s="267"/>
      <c r="L367" s="267"/>
      <c r="M367" s="267"/>
      <c r="N367" s="267"/>
      <c r="O367" s="267"/>
      <c r="P367" s="267"/>
      <c r="Q367" s="267"/>
      <c r="R367" s="267"/>
      <c r="S367" s="267"/>
      <c r="T367" s="267"/>
      <c r="U367" s="267"/>
      <c r="V367" s="267"/>
      <c r="W367" s="267"/>
      <c r="X367" s="267"/>
      <c r="Y367" s="267"/>
      <c r="Z367" s="267"/>
      <c r="AA367" s="267"/>
      <c r="AB367" s="267"/>
      <c r="AC367" s="267"/>
      <c r="AD367" s="267"/>
      <c r="AE367" s="267"/>
      <c r="AF367" s="267"/>
      <c r="AG367" s="268"/>
      <c r="AH367" s="27"/>
    </row>
    <row r="368">
      <c r="A368" s="221" t="s">
        <v>547</v>
      </c>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68"/>
      <c r="AH368" s="27"/>
    </row>
    <row r="369">
      <c r="A369" s="273" t="s">
        <v>416</v>
      </c>
      <c r="B369" s="285"/>
      <c r="C369" s="285"/>
      <c r="D369" s="285"/>
      <c r="E369" s="285"/>
      <c r="F369" s="285"/>
      <c r="G369" s="285"/>
      <c r="H369" s="285"/>
      <c r="I369" s="285"/>
      <c r="J369" s="285"/>
      <c r="K369" s="285"/>
      <c r="L369" s="285"/>
      <c r="M369" s="285"/>
      <c r="N369" s="285"/>
      <c r="O369" s="285"/>
      <c r="P369" s="285"/>
      <c r="Q369" s="285"/>
      <c r="R369" s="285"/>
      <c r="S369" s="285"/>
      <c r="T369" s="285"/>
      <c r="U369" s="285"/>
      <c r="V369" s="285"/>
      <c r="W369" s="285"/>
      <c r="X369" s="285"/>
      <c r="Y369" s="285"/>
      <c r="Z369" s="285"/>
      <c r="AA369" s="285"/>
      <c r="AB369" s="285"/>
      <c r="AC369" s="285"/>
      <c r="AD369" s="285"/>
      <c r="AE369" s="285"/>
      <c r="AF369" s="285"/>
      <c r="AG369" s="228"/>
      <c r="AH369" s="229"/>
    </row>
    <row r="370" outlineLevel="1">
      <c r="A370" s="273" t="s">
        <v>930</v>
      </c>
      <c r="B370" s="236">
        <v>0.0</v>
      </c>
      <c r="C370" s="236">
        <v>0.0</v>
      </c>
      <c r="D370" s="236">
        <v>0.0</v>
      </c>
      <c r="E370" s="236">
        <v>0.0</v>
      </c>
      <c r="F370" s="236">
        <v>0.0</v>
      </c>
      <c r="G370" s="236">
        <v>0.0</v>
      </c>
      <c r="H370" s="236">
        <v>0.0</v>
      </c>
      <c r="I370" s="236">
        <v>0.0</v>
      </c>
      <c r="J370" s="236">
        <v>0.0</v>
      </c>
      <c r="K370" s="236">
        <v>0.0</v>
      </c>
      <c r="L370" s="236">
        <v>0.0</v>
      </c>
      <c r="M370" s="236">
        <v>0.0</v>
      </c>
      <c r="N370" s="236">
        <v>0.0</v>
      </c>
      <c r="O370" s="236">
        <v>0.0</v>
      </c>
      <c r="P370" s="236">
        <v>0.0</v>
      </c>
      <c r="Q370" s="236">
        <v>0.0</v>
      </c>
      <c r="R370" s="236">
        <v>0.0</v>
      </c>
      <c r="S370" s="236">
        <v>0.0</v>
      </c>
      <c r="T370" s="236">
        <v>0.0</v>
      </c>
      <c r="U370" s="236">
        <v>0.0</v>
      </c>
      <c r="V370" s="236">
        <v>0.0</v>
      </c>
      <c r="W370" s="236">
        <v>0.0</v>
      </c>
      <c r="X370" s="236">
        <v>0.0</v>
      </c>
      <c r="Y370" s="236">
        <v>0.0</v>
      </c>
      <c r="Z370" s="236">
        <v>0.0</v>
      </c>
      <c r="AA370" s="236">
        <v>0.0</v>
      </c>
      <c r="AB370" s="236">
        <v>0.0</v>
      </c>
      <c r="AC370" s="236">
        <v>0.0</v>
      </c>
      <c r="AD370" s="236">
        <v>0.0</v>
      </c>
      <c r="AE370" s="236">
        <v>0.0</v>
      </c>
      <c r="AF370" s="236">
        <v>0.0</v>
      </c>
      <c r="AG370" s="172">
        <f t="shared" ref="AG370:AG379" si="148">SUM(B370:AF370)</f>
        <v>0</v>
      </c>
      <c r="AH370" s="173"/>
    </row>
    <row r="371" outlineLevel="1">
      <c r="A371" s="273" t="s">
        <v>931</v>
      </c>
      <c r="B371" s="236">
        <v>0.0</v>
      </c>
      <c r="C371" s="236">
        <v>0.0</v>
      </c>
      <c r="D371" s="236">
        <v>0.0</v>
      </c>
      <c r="E371" s="236">
        <v>0.0</v>
      </c>
      <c r="F371" s="236">
        <v>0.0</v>
      </c>
      <c r="G371" s="236">
        <v>0.0</v>
      </c>
      <c r="H371" s="236">
        <v>0.0</v>
      </c>
      <c r="I371" s="236">
        <v>0.0</v>
      </c>
      <c r="J371" s="236">
        <v>0.0</v>
      </c>
      <c r="K371" s="236">
        <v>0.0</v>
      </c>
      <c r="L371" s="236">
        <v>0.0</v>
      </c>
      <c r="M371" s="236">
        <v>0.0</v>
      </c>
      <c r="N371" s="236">
        <v>0.0</v>
      </c>
      <c r="O371" s="236">
        <v>0.0</v>
      </c>
      <c r="P371" s="236">
        <v>0.0</v>
      </c>
      <c r="Q371" s="236">
        <v>0.0</v>
      </c>
      <c r="R371" s="236">
        <v>0.0</v>
      </c>
      <c r="S371" s="236">
        <v>0.0</v>
      </c>
      <c r="T371" s="236">
        <v>0.0</v>
      </c>
      <c r="U371" s="236">
        <v>0.0</v>
      </c>
      <c r="V371" s="236">
        <v>0.0</v>
      </c>
      <c r="W371" s="236">
        <v>0.0</v>
      </c>
      <c r="X371" s="236">
        <v>0.0</v>
      </c>
      <c r="Y371" s="236">
        <v>0.0</v>
      </c>
      <c r="Z371" s="236">
        <v>0.0</v>
      </c>
      <c r="AA371" s="236">
        <v>0.0</v>
      </c>
      <c r="AB371" s="236">
        <v>0.0</v>
      </c>
      <c r="AC371" s="236">
        <v>0.0</v>
      </c>
      <c r="AD371" s="236">
        <v>0.0</v>
      </c>
      <c r="AE371" s="236">
        <v>0.0</v>
      </c>
      <c r="AF371" s="236">
        <v>0.0</v>
      </c>
      <c r="AG371" s="172">
        <f t="shared" si="148"/>
        <v>0</v>
      </c>
      <c r="AH371" s="173"/>
    </row>
    <row r="372" outlineLevel="1">
      <c r="A372" s="273" t="s">
        <v>932</v>
      </c>
      <c r="B372" s="236">
        <v>0.0</v>
      </c>
      <c r="C372" s="236">
        <v>0.0</v>
      </c>
      <c r="D372" s="236">
        <v>0.0</v>
      </c>
      <c r="E372" s="236">
        <v>0.0</v>
      </c>
      <c r="F372" s="236">
        <v>0.0</v>
      </c>
      <c r="G372" s="236">
        <v>1.0</v>
      </c>
      <c r="H372" s="236">
        <v>0.0</v>
      </c>
      <c r="I372" s="236">
        <v>0.0</v>
      </c>
      <c r="J372" s="236">
        <v>0.0</v>
      </c>
      <c r="K372" s="236">
        <v>0.0</v>
      </c>
      <c r="L372" s="236">
        <v>0.0</v>
      </c>
      <c r="M372" s="236">
        <v>0.0</v>
      </c>
      <c r="N372" s="236">
        <v>0.0</v>
      </c>
      <c r="O372" s="236">
        <v>0.0</v>
      </c>
      <c r="P372" s="236">
        <v>0.0</v>
      </c>
      <c r="Q372" s="236">
        <v>0.0</v>
      </c>
      <c r="R372" s="236">
        <v>0.0</v>
      </c>
      <c r="S372" s="236">
        <v>0.0</v>
      </c>
      <c r="T372" s="236">
        <v>0.0</v>
      </c>
      <c r="U372" s="236">
        <v>0.0</v>
      </c>
      <c r="V372" s="236">
        <v>0.0</v>
      </c>
      <c r="W372" s="236">
        <v>0.0</v>
      </c>
      <c r="X372" s="236">
        <v>0.0</v>
      </c>
      <c r="Y372" s="236">
        <v>0.0</v>
      </c>
      <c r="Z372" s="236">
        <v>0.0</v>
      </c>
      <c r="AA372" s="236">
        <v>0.0</v>
      </c>
      <c r="AB372" s="236">
        <v>0.0</v>
      </c>
      <c r="AC372" s="236">
        <v>0.0</v>
      </c>
      <c r="AD372" s="236">
        <v>0.0</v>
      </c>
      <c r="AE372" s="236">
        <v>0.0</v>
      </c>
      <c r="AF372" s="236">
        <v>0.0</v>
      </c>
      <c r="AG372" s="172">
        <f t="shared" si="148"/>
        <v>1</v>
      </c>
      <c r="AH372" s="173"/>
    </row>
    <row r="373" outlineLevel="1">
      <c r="A373" s="273" t="s">
        <v>933</v>
      </c>
      <c r="B373" s="236">
        <v>0.0</v>
      </c>
      <c r="C373" s="236">
        <v>0.0</v>
      </c>
      <c r="D373" s="236">
        <v>0.0</v>
      </c>
      <c r="E373" s="236">
        <v>0.0</v>
      </c>
      <c r="F373" s="236">
        <v>0.0</v>
      </c>
      <c r="G373" s="236">
        <v>0.0</v>
      </c>
      <c r="H373" s="236">
        <v>0.0</v>
      </c>
      <c r="I373" s="236">
        <v>0.0</v>
      </c>
      <c r="J373" s="236">
        <v>0.0</v>
      </c>
      <c r="K373" s="236">
        <v>0.0</v>
      </c>
      <c r="L373" s="236">
        <v>0.0</v>
      </c>
      <c r="M373" s="236">
        <v>0.0</v>
      </c>
      <c r="N373" s="236">
        <v>0.0</v>
      </c>
      <c r="O373" s="236">
        <v>0.0</v>
      </c>
      <c r="P373" s="236">
        <v>0.0</v>
      </c>
      <c r="Q373" s="236">
        <v>0.0</v>
      </c>
      <c r="R373" s="236">
        <v>0.0</v>
      </c>
      <c r="S373" s="236">
        <v>0.0</v>
      </c>
      <c r="T373" s="236">
        <v>0.0</v>
      </c>
      <c r="U373" s="236">
        <v>0.0</v>
      </c>
      <c r="V373" s="236">
        <v>0.0</v>
      </c>
      <c r="W373" s="236">
        <v>0.0</v>
      </c>
      <c r="X373" s="236">
        <v>0.0</v>
      </c>
      <c r="Y373" s="236">
        <v>0.0</v>
      </c>
      <c r="Z373" s="236">
        <v>0.0</v>
      </c>
      <c r="AA373" s="236">
        <v>0.0</v>
      </c>
      <c r="AB373" s="236">
        <v>0.0</v>
      </c>
      <c r="AC373" s="236">
        <v>0.0</v>
      </c>
      <c r="AD373" s="236">
        <v>0.0</v>
      </c>
      <c r="AE373" s="236">
        <v>0.0</v>
      </c>
      <c r="AF373" s="236">
        <v>0.0</v>
      </c>
      <c r="AG373" s="172">
        <f t="shared" si="148"/>
        <v>0</v>
      </c>
      <c r="AH373" s="173"/>
    </row>
    <row r="374" outlineLevel="1">
      <c r="A374" s="277" t="s">
        <v>934</v>
      </c>
      <c r="B374" s="236">
        <v>0.0</v>
      </c>
      <c r="C374" s="236">
        <v>0.0</v>
      </c>
      <c r="D374" s="236">
        <v>0.0</v>
      </c>
      <c r="E374" s="236">
        <v>0.0</v>
      </c>
      <c r="F374" s="236">
        <v>0.0</v>
      </c>
      <c r="G374" s="236">
        <v>2.0</v>
      </c>
      <c r="H374" s="236">
        <v>0.0</v>
      </c>
      <c r="I374" s="236">
        <v>0.0</v>
      </c>
      <c r="J374" s="236">
        <v>0.0</v>
      </c>
      <c r="K374" s="236">
        <v>0.0</v>
      </c>
      <c r="L374" s="236">
        <v>0.0</v>
      </c>
      <c r="M374" s="236">
        <v>0.0</v>
      </c>
      <c r="N374" s="236">
        <v>0.0</v>
      </c>
      <c r="O374" s="236">
        <v>1.0</v>
      </c>
      <c r="P374" s="236">
        <v>0.0</v>
      </c>
      <c r="Q374" s="236">
        <v>0.0</v>
      </c>
      <c r="R374" s="236">
        <v>0.0</v>
      </c>
      <c r="S374" s="236">
        <v>0.0</v>
      </c>
      <c r="T374" s="236">
        <v>0.0</v>
      </c>
      <c r="U374" s="236">
        <v>0.0</v>
      </c>
      <c r="V374" s="236">
        <v>0.0</v>
      </c>
      <c r="W374" s="236">
        <v>0.0</v>
      </c>
      <c r="X374" s="236">
        <v>0.0</v>
      </c>
      <c r="Y374" s="236">
        <v>0.0</v>
      </c>
      <c r="Z374" s="236">
        <v>0.0</v>
      </c>
      <c r="AA374" s="236">
        <v>0.0</v>
      </c>
      <c r="AB374" s="236">
        <v>0.0</v>
      </c>
      <c r="AC374" s="236">
        <v>0.0</v>
      </c>
      <c r="AD374" s="236">
        <v>0.0</v>
      </c>
      <c r="AE374" s="236">
        <v>0.0</v>
      </c>
      <c r="AF374" s="236">
        <v>0.0</v>
      </c>
      <c r="AG374" s="172">
        <f t="shared" si="148"/>
        <v>3</v>
      </c>
      <c r="AH374" s="173"/>
    </row>
    <row r="375" outlineLevel="1">
      <c r="A375" s="277" t="s">
        <v>935</v>
      </c>
      <c r="B375" s="236">
        <v>0.0</v>
      </c>
      <c r="C375" s="236">
        <v>0.0</v>
      </c>
      <c r="D375" s="236">
        <v>0.0</v>
      </c>
      <c r="E375" s="236">
        <v>0.0</v>
      </c>
      <c r="F375" s="236">
        <v>0.0</v>
      </c>
      <c r="G375" s="236">
        <v>2.0</v>
      </c>
      <c r="H375" s="236">
        <v>1.0</v>
      </c>
      <c r="I375" s="236">
        <v>0.0</v>
      </c>
      <c r="J375" s="236">
        <v>0.0</v>
      </c>
      <c r="K375" s="236">
        <v>0.0</v>
      </c>
      <c r="L375" s="236">
        <v>0.0</v>
      </c>
      <c r="M375" s="236">
        <v>0.0</v>
      </c>
      <c r="N375" s="236">
        <v>0.0</v>
      </c>
      <c r="O375" s="236">
        <v>0.0</v>
      </c>
      <c r="P375" s="236">
        <v>0.0</v>
      </c>
      <c r="Q375" s="236">
        <v>0.0</v>
      </c>
      <c r="R375" s="236">
        <v>0.0</v>
      </c>
      <c r="S375" s="236">
        <v>0.0</v>
      </c>
      <c r="T375" s="236">
        <v>0.0</v>
      </c>
      <c r="U375" s="236">
        <v>1.0</v>
      </c>
      <c r="V375" s="236">
        <v>0.0</v>
      </c>
      <c r="W375" s="236">
        <v>0.0</v>
      </c>
      <c r="X375" s="236">
        <v>0.0</v>
      </c>
      <c r="Y375" s="236">
        <v>0.0</v>
      </c>
      <c r="Z375" s="236">
        <v>0.0</v>
      </c>
      <c r="AA375" s="236">
        <v>0.0</v>
      </c>
      <c r="AB375" s="236">
        <v>2.0</v>
      </c>
      <c r="AC375" s="236">
        <v>0.0</v>
      </c>
      <c r="AD375" s="236">
        <v>0.0</v>
      </c>
      <c r="AE375" s="236">
        <v>1.0</v>
      </c>
      <c r="AF375" s="236">
        <v>0.0</v>
      </c>
      <c r="AG375" s="172">
        <f t="shared" si="148"/>
        <v>7</v>
      </c>
      <c r="AH375" s="173"/>
    </row>
    <row r="376" outlineLevel="1">
      <c r="A376" s="273" t="s">
        <v>936</v>
      </c>
      <c r="B376" s="236">
        <v>0.0</v>
      </c>
      <c r="C376" s="236">
        <v>1.0</v>
      </c>
      <c r="D376" s="236">
        <v>1.0</v>
      </c>
      <c r="E376" s="236">
        <v>0.0</v>
      </c>
      <c r="F376" s="236">
        <v>0.0</v>
      </c>
      <c r="G376" s="236">
        <v>6.0</v>
      </c>
      <c r="H376" s="236">
        <v>0.0</v>
      </c>
      <c r="I376" s="236">
        <v>2.0</v>
      </c>
      <c r="J376" s="236">
        <v>0.0</v>
      </c>
      <c r="K376" s="236">
        <v>0.0</v>
      </c>
      <c r="L376" s="236">
        <v>0.0</v>
      </c>
      <c r="M376" s="236">
        <v>0.0</v>
      </c>
      <c r="N376" s="236">
        <v>0.0</v>
      </c>
      <c r="O376" s="236">
        <v>0.0</v>
      </c>
      <c r="P376" s="236">
        <v>2.0</v>
      </c>
      <c r="Q376" s="236">
        <v>0.0</v>
      </c>
      <c r="R376" s="236">
        <v>0.0</v>
      </c>
      <c r="S376" s="236">
        <v>0.0</v>
      </c>
      <c r="T376" s="236">
        <v>0.0</v>
      </c>
      <c r="U376" s="236">
        <v>1.0</v>
      </c>
      <c r="V376" s="236">
        <v>0.0</v>
      </c>
      <c r="W376" s="236">
        <v>0.0</v>
      </c>
      <c r="X376" s="236">
        <v>2.0</v>
      </c>
      <c r="Y376" s="236">
        <v>0.0</v>
      </c>
      <c r="Z376" s="236">
        <v>0.0</v>
      </c>
      <c r="AA376" s="236">
        <v>0.0</v>
      </c>
      <c r="AB376" s="236">
        <v>1.0</v>
      </c>
      <c r="AC376" s="236">
        <v>0.0</v>
      </c>
      <c r="AD376" s="236">
        <v>0.0</v>
      </c>
      <c r="AE376" s="236">
        <v>0.0</v>
      </c>
      <c r="AF376" s="236">
        <v>0.0</v>
      </c>
      <c r="AG376" s="172">
        <f t="shared" si="148"/>
        <v>16</v>
      </c>
      <c r="AH376" s="173"/>
    </row>
    <row r="377" outlineLevel="1">
      <c r="A377" s="273" t="s">
        <v>937</v>
      </c>
      <c r="B377" s="236">
        <v>0.0</v>
      </c>
      <c r="C377" s="236">
        <v>0.0</v>
      </c>
      <c r="D377" s="236">
        <v>0.0</v>
      </c>
      <c r="E377" s="236">
        <v>0.0</v>
      </c>
      <c r="F377" s="236">
        <v>0.0</v>
      </c>
      <c r="G377" s="236">
        <v>0.0</v>
      </c>
      <c r="H377" s="236">
        <v>0.0</v>
      </c>
      <c r="I377" s="236">
        <v>0.0</v>
      </c>
      <c r="J377" s="236">
        <v>0.0</v>
      </c>
      <c r="K377" s="236">
        <v>0.0</v>
      </c>
      <c r="L377" s="236">
        <v>0.0</v>
      </c>
      <c r="M377" s="236">
        <v>0.0</v>
      </c>
      <c r="N377" s="236">
        <v>0.0</v>
      </c>
      <c r="O377" s="236">
        <v>0.0</v>
      </c>
      <c r="P377" s="236">
        <v>0.0</v>
      </c>
      <c r="Q377" s="236">
        <v>0.0</v>
      </c>
      <c r="R377" s="236">
        <v>0.0</v>
      </c>
      <c r="S377" s="236">
        <v>0.0</v>
      </c>
      <c r="T377" s="236">
        <v>0.0</v>
      </c>
      <c r="U377" s="236">
        <v>0.0</v>
      </c>
      <c r="V377" s="236">
        <v>0.0</v>
      </c>
      <c r="W377" s="236">
        <v>0.0</v>
      </c>
      <c r="X377" s="236">
        <v>0.0</v>
      </c>
      <c r="Y377" s="236">
        <v>0.0</v>
      </c>
      <c r="Z377" s="236">
        <v>0.0</v>
      </c>
      <c r="AA377" s="236">
        <v>0.0</v>
      </c>
      <c r="AB377" s="236">
        <v>0.0</v>
      </c>
      <c r="AC377" s="236">
        <v>0.0</v>
      </c>
      <c r="AD377" s="236">
        <v>0.0</v>
      </c>
      <c r="AE377" s="236">
        <v>0.0</v>
      </c>
      <c r="AF377" s="236">
        <v>0.0</v>
      </c>
      <c r="AG377" s="172">
        <f t="shared" si="148"/>
        <v>0</v>
      </c>
      <c r="AH377" s="173"/>
    </row>
    <row r="378" outlineLevel="1">
      <c r="A378" s="273" t="s">
        <v>938</v>
      </c>
      <c r="B378" s="236">
        <v>0.0</v>
      </c>
      <c r="C378" s="236">
        <v>0.0</v>
      </c>
      <c r="D378" s="236">
        <v>0.0</v>
      </c>
      <c r="E378" s="236">
        <v>0.0</v>
      </c>
      <c r="F378" s="236">
        <v>0.0</v>
      </c>
      <c r="G378" s="236">
        <v>2.0</v>
      </c>
      <c r="H378" s="236">
        <v>1.0</v>
      </c>
      <c r="I378" s="236">
        <v>1.0</v>
      </c>
      <c r="J378" s="236">
        <v>0.0</v>
      </c>
      <c r="K378" s="236">
        <v>0.0</v>
      </c>
      <c r="L378" s="236">
        <v>0.0</v>
      </c>
      <c r="M378" s="236">
        <v>0.0</v>
      </c>
      <c r="N378" s="236">
        <v>1.0</v>
      </c>
      <c r="O378" s="236">
        <v>1.0</v>
      </c>
      <c r="P378" s="236">
        <v>0.0</v>
      </c>
      <c r="Q378" s="236">
        <v>1.0</v>
      </c>
      <c r="R378" s="236">
        <v>0.0</v>
      </c>
      <c r="S378" s="236">
        <v>0.0</v>
      </c>
      <c r="T378" s="236">
        <v>0.0</v>
      </c>
      <c r="U378" s="236">
        <v>4.0</v>
      </c>
      <c r="V378" s="236">
        <v>2.0</v>
      </c>
      <c r="W378" s="236">
        <v>1.0</v>
      </c>
      <c r="X378" s="236">
        <v>0.0</v>
      </c>
      <c r="Y378" s="236">
        <v>0.0</v>
      </c>
      <c r="Z378" s="236">
        <v>0.0</v>
      </c>
      <c r="AA378" s="236">
        <v>0.0</v>
      </c>
      <c r="AB378" s="236">
        <v>1.0</v>
      </c>
      <c r="AC378" s="236">
        <v>1.0</v>
      </c>
      <c r="AD378" s="236">
        <v>0.0</v>
      </c>
      <c r="AE378" s="236">
        <v>1.0</v>
      </c>
      <c r="AF378" s="236">
        <v>0.0</v>
      </c>
      <c r="AG378" s="172">
        <f t="shared" si="148"/>
        <v>17</v>
      </c>
      <c r="AH378" s="173"/>
    </row>
    <row r="379" outlineLevel="1">
      <c r="A379" s="273" t="s">
        <v>939</v>
      </c>
      <c r="B379" s="236">
        <v>0.0</v>
      </c>
      <c r="C379" s="236">
        <v>0.0</v>
      </c>
      <c r="D379" s="236">
        <v>0.0</v>
      </c>
      <c r="E379" s="236">
        <v>0.0</v>
      </c>
      <c r="F379" s="236">
        <v>0.0</v>
      </c>
      <c r="G379" s="236">
        <v>0.0</v>
      </c>
      <c r="H379" s="236">
        <v>0.0</v>
      </c>
      <c r="I379" s="236">
        <v>0.0</v>
      </c>
      <c r="J379" s="236">
        <v>0.0</v>
      </c>
      <c r="K379" s="236">
        <v>0.0</v>
      </c>
      <c r="L379" s="236">
        <v>0.0</v>
      </c>
      <c r="M379" s="236">
        <v>0.0</v>
      </c>
      <c r="N379" s="236">
        <v>0.0</v>
      </c>
      <c r="O379" s="236">
        <v>0.0</v>
      </c>
      <c r="P379" s="236">
        <v>0.0</v>
      </c>
      <c r="Q379" s="236">
        <v>0.0</v>
      </c>
      <c r="R379" s="236">
        <v>0.0</v>
      </c>
      <c r="S379" s="236">
        <v>0.0</v>
      </c>
      <c r="T379" s="236">
        <v>0.0</v>
      </c>
      <c r="U379" s="236">
        <v>0.0</v>
      </c>
      <c r="V379" s="236">
        <v>0.0</v>
      </c>
      <c r="W379" s="236">
        <v>0.0</v>
      </c>
      <c r="X379" s="236">
        <v>0.0</v>
      </c>
      <c r="Y379" s="236">
        <v>0.0</v>
      </c>
      <c r="Z379" s="236">
        <v>0.0</v>
      </c>
      <c r="AA379" s="236">
        <v>0.0</v>
      </c>
      <c r="AB379" s="236">
        <v>0.0</v>
      </c>
      <c r="AC379" s="236">
        <v>0.0</v>
      </c>
      <c r="AD379" s="236">
        <v>0.0</v>
      </c>
      <c r="AE379" s="236">
        <v>0.0</v>
      </c>
      <c r="AF379" s="236">
        <v>0.0</v>
      </c>
      <c r="AG379" s="172">
        <f t="shared" si="148"/>
        <v>0</v>
      </c>
      <c r="AH379" s="173"/>
    </row>
    <row r="380" outlineLevel="1">
      <c r="A380" s="277" t="s">
        <v>427</v>
      </c>
      <c r="B380" s="236">
        <v>0.0</v>
      </c>
      <c r="C380" s="236">
        <v>0.0</v>
      </c>
      <c r="D380" s="236">
        <v>0.0</v>
      </c>
      <c r="E380" s="236">
        <v>0.0</v>
      </c>
      <c r="F380" s="236">
        <v>0.0</v>
      </c>
      <c r="G380" s="236">
        <v>0.0</v>
      </c>
      <c r="H380" s="236">
        <v>0.0</v>
      </c>
      <c r="I380" s="236">
        <v>0.0</v>
      </c>
      <c r="J380" s="236">
        <v>0.0</v>
      </c>
      <c r="K380" s="236">
        <v>0.0</v>
      </c>
      <c r="L380" s="236">
        <v>0.0</v>
      </c>
      <c r="M380" s="236">
        <v>0.0</v>
      </c>
      <c r="N380" s="236">
        <v>0.0</v>
      </c>
      <c r="O380" s="236">
        <v>0.0</v>
      </c>
      <c r="P380" s="236">
        <v>0.0</v>
      </c>
      <c r="Q380" s="236">
        <v>0.0</v>
      </c>
      <c r="R380" s="236">
        <v>0.0</v>
      </c>
      <c r="S380" s="236">
        <v>0.0</v>
      </c>
      <c r="T380" s="236">
        <v>0.0</v>
      </c>
      <c r="U380" s="236">
        <v>0.0</v>
      </c>
      <c r="V380" s="236">
        <v>0.0</v>
      </c>
      <c r="W380" s="236">
        <v>0.0</v>
      </c>
      <c r="X380" s="236">
        <v>0.0</v>
      </c>
      <c r="Y380" s="236">
        <v>0.0</v>
      </c>
      <c r="Z380" s="236">
        <v>0.0</v>
      </c>
      <c r="AA380" s="236">
        <v>0.0</v>
      </c>
      <c r="AB380" s="236">
        <v>0.0</v>
      </c>
      <c r="AC380" s="236">
        <v>0.0</v>
      </c>
      <c r="AD380" s="236">
        <v>0.0</v>
      </c>
      <c r="AE380" s="236">
        <v>0.0</v>
      </c>
      <c r="AF380" s="236">
        <v>0.0</v>
      </c>
      <c r="AG380" s="172"/>
      <c r="AH380" s="173"/>
    </row>
    <row r="381" collapsed="1">
      <c r="A381" s="273" t="s">
        <v>428</v>
      </c>
      <c r="B381" s="285"/>
      <c r="C381" s="285"/>
      <c r="D381" s="285"/>
      <c r="E381" s="285"/>
      <c r="F381" s="285"/>
      <c r="G381" s="285"/>
      <c r="H381" s="285"/>
      <c r="I381" s="285"/>
      <c r="J381" s="285"/>
      <c r="K381" s="285"/>
      <c r="L381" s="285"/>
      <c r="M381" s="285"/>
      <c r="N381" s="285"/>
      <c r="O381" s="285"/>
      <c r="P381" s="285"/>
      <c r="Q381" s="285"/>
      <c r="R381" s="285"/>
      <c r="S381" s="285"/>
      <c r="T381" s="285"/>
      <c r="U381" s="285"/>
      <c r="V381" s="285"/>
      <c r="W381" s="285"/>
      <c r="X381" s="285"/>
      <c r="Y381" s="285"/>
      <c r="Z381" s="285"/>
      <c r="AA381" s="285"/>
      <c r="AB381" s="285"/>
      <c r="AC381" s="285"/>
      <c r="AD381" s="285"/>
      <c r="AE381" s="285"/>
      <c r="AF381" s="285"/>
      <c r="AG381" s="228"/>
      <c r="AH381" s="229"/>
    </row>
    <row r="382" hidden="1" outlineLevel="1">
      <c r="A382" s="273" t="s">
        <v>940</v>
      </c>
      <c r="B382" s="339"/>
      <c r="C382" s="339"/>
      <c r="D382" s="339"/>
      <c r="E382" s="339"/>
      <c r="F382" s="339"/>
      <c r="G382" s="339"/>
      <c r="H382" s="339"/>
      <c r="I382" s="339"/>
      <c r="J382" s="339"/>
      <c r="K382" s="339"/>
      <c r="L382" s="339"/>
      <c r="M382" s="339"/>
      <c r="N382" s="339"/>
      <c r="O382" s="339"/>
      <c r="P382" s="339"/>
      <c r="Q382" s="339"/>
      <c r="R382" s="339"/>
      <c r="S382" s="339"/>
      <c r="T382" s="339"/>
      <c r="U382" s="339"/>
      <c r="V382" s="339"/>
      <c r="W382" s="339"/>
      <c r="X382" s="339"/>
      <c r="Y382" s="339"/>
      <c r="Z382" s="339"/>
      <c r="AA382" s="339"/>
      <c r="AB382" s="339"/>
      <c r="AC382" s="339"/>
      <c r="AD382" s="339"/>
      <c r="AE382" s="339"/>
      <c r="AF382" s="339"/>
      <c r="AG382" s="172">
        <f t="shared" ref="AG382:AG391" si="149">SUM(B382:AF382)</f>
        <v>0</v>
      </c>
      <c r="AH382" s="173"/>
    </row>
    <row r="383" hidden="1" outlineLevel="1">
      <c r="A383" s="273" t="s">
        <v>941</v>
      </c>
      <c r="B383" s="339"/>
      <c r="C383" s="339"/>
      <c r="D383" s="339"/>
      <c r="E383" s="339"/>
      <c r="F383" s="339"/>
      <c r="G383" s="339"/>
      <c r="H383" s="339"/>
      <c r="I383" s="339"/>
      <c r="J383" s="339"/>
      <c r="K383" s="339"/>
      <c r="L383" s="339"/>
      <c r="M383" s="339"/>
      <c r="N383" s="339"/>
      <c r="O383" s="339"/>
      <c r="P383" s="339"/>
      <c r="Q383" s="339"/>
      <c r="R383" s="339"/>
      <c r="S383" s="339"/>
      <c r="T383" s="339"/>
      <c r="U383" s="339"/>
      <c r="V383" s="339"/>
      <c r="W383" s="339"/>
      <c r="X383" s="339"/>
      <c r="Y383" s="339"/>
      <c r="Z383" s="339"/>
      <c r="AA383" s="339"/>
      <c r="AB383" s="339"/>
      <c r="AC383" s="339"/>
      <c r="AD383" s="339"/>
      <c r="AE383" s="339"/>
      <c r="AF383" s="339"/>
      <c r="AG383" s="172">
        <f t="shared" si="149"/>
        <v>0</v>
      </c>
      <c r="AH383" s="173"/>
    </row>
    <row r="384" hidden="1" outlineLevel="1">
      <c r="A384" s="273" t="s">
        <v>942</v>
      </c>
      <c r="B384" s="339"/>
      <c r="C384" s="339"/>
      <c r="D384" s="339"/>
      <c r="E384" s="339"/>
      <c r="F384" s="339"/>
      <c r="G384" s="339"/>
      <c r="H384" s="339"/>
      <c r="I384" s="339"/>
      <c r="J384" s="339"/>
      <c r="K384" s="339"/>
      <c r="L384" s="339"/>
      <c r="M384" s="339"/>
      <c r="N384" s="339"/>
      <c r="O384" s="339"/>
      <c r="P384" s="339"/>
      <c r="Q384" s="339"/>
      <c r="R384" s="339"/>
      <c r="S384" s="339"/>
      <c r="T384" s="339"/>
      <c r="U384" s="339"/>
      <c r="V384" s="339"/>
      <c r="W384" s="339"/>
      <c r="X384" s="339"/>
      <c r="Y384" s="339"/>
      <c r="Z384" s="339"/>
      <c r="AA384" s="339"/>
      <c r="AB384" s="339"/>
      <c r="AC384" s="339"/>
      <c r="AD384" s="339"/>
      <c r="AE384" s="339"/>
      <c r="AF384" s="339"/>
      <c r="AG384" s="172">
        <f t="shared" si="149"/>
        <v>0</v>
      </c>
      <c r="AH384" s="173"/>
    </row>
    <row r="385" hidden="1" outlineLevel="1">
      <c r="A385" s="273" t="s">
        <v>943</v>
      </c>
      <c r="B385" s="339"/>
      <c r="C385" s="339"/>
      <c r="D385" s="339"/>
      <c r="E385" s="339"/>
      <c r="F385" s="339"/>
      <c r="G385" s="339"/>
      <c r="H385" s="339"/>
      <c r="I385" s="339"/>
      <c r="J385" s="339"/>
      <c r="K385" s="339"/>
      <c r="L385" s="339"/>
      <c r="M385" s="339"/>
      <c r="N385" s="339"/>
      <c r="O385" s="339"/>
      <c r="P385" s="339"/>
      <c r="Q385" s="339"/>
      <c r="R385" s="339"/>
      <c r="S385" s="339"/>
      <c r="T385" s="339"/>
      <c r="U385" s="339"/>
      <c r="V385" s="339"/>
      <c r="W385" s="339"/>
      <c r="X385" s="339"/>
      <c r="Y385" s="339"/>
      <c r="Z385" s="339"/>
      <c r="AA385" s="339"/>
      <c r="AB385" s="339"/>
      <c r="AC385" s="339"/>
      <c r="AD385" s="339"/>
      <c r="AE385" s="339"/>
      <c r="AF385" s="339"/>
      <c r="AG385" s="172">
        <f t="shared" si="149"/>
        <v>0</v>
      </c>
      <c r="AH385" s="173"/>
    </row>
    <row r="386" hidden="1" outlineLevel="1">
      <c r="A386" s="273" t="s">
        <v>944</v>
      </c>
      <c r="B386" s="339"/>
      <c r="C386" s="339"/>
      <c r="D386" s="339"/>
      <c r="E386" s="339"/>
      <c r="F386" s="339"/>
      <c r="G386" s="339"/>
      <c r="H386" s="339"/>
      <c r="I386" s="339"/>
      <c r="J386" s="339"/>
      <c r="K386" s="339"/>
      <c r="L386" s="339"/>
      <c r="M386" s="339"/>
      <c r="N386" s="339"/>
      <c r="O386" s="339"/>
      <c r="P386" s="339"/>
      <c r="Q386" s="339"/>
      <c r="R386" s="339"/>
      <c r="S386" s="339"/>
      <c r="T386" s="339"/>
      <c r="U386" s="339"/>
      <c r="V386" s="339"/>
      <c r="W386" s="339"/>
      <c r="X386" s="339"/>
      <c r="Y386" s="339"/>
      <c r="Z386" s="339"/>
      <c r="AA386" s="339"/>
      <c r="AB386" s="339"/>
      <c r="AC386" s="339"/>
      <c r="AD386" s="339"/>
      <c r="AE386" s="339"/>
      <c r="AF386" s="339"/>
      <c r="AG386" s="172">
        <f t="shared" si="149"/>
        <v>0</v>
      </c>
      <c r="AH386" s="173"/>
    </row>
    <row r="387" hidden="1" outlineLevel="1">
      <c r="A387" s="273" t="s">
        <v>945</v>
      </c>
      <c r="B387" s="339"/>
      <c r="C387" s="339"/>
      <c r="D387" s="339"/>
      <c r="E387" s="339"/>
      <c r="F387" s="339"/>
      <c r="G387" s="339"/>
      <c r="H387" s="339"/>
      <c r="I387" s="339"/>
      <c r="J387" s="339"/>
      <c r="K387" s="339"/>
      <c r="L387" s="339"/>
      <c r="M387" s="339"/>
      <c r="N387" s="339"/>
      <c r="O387" s="339"/>
      <c r="P387" s="339"/>
      <c r="Q387" s="339"/>
      <c r="R387" s="339"/>
      <c r="S387" s="339"/>
      <c r="T387" s="339"/>
      <c r="U387" s="339"/>
      <c r="V387" s="339"/>
      <c r="W387" s="339"/>
      <c r="X387" s="339"/>
      <c r="Y387" s="339"/>
      <c r="Z387" s="339"/>
      <c r="AA387" s="339"/>
      <c r="AB387" s="339"/>
      <c r="AC387" s="339"/>
      <c r="AD387" s="339"/>
      <c r="AE387" s="339"/>
      <c r="AF387" s="339"/>
      <c r="AG387" s="172">
        <f t="shared" si="149"/>
        <v>0</v>
      </c>
      <c r="AH387" s="173"/>
    </row>
    <row r="388" hidden="1" outlineLevel="1">
      <c r="A388" s="273" t="s">
        <v>946</v>
      </c>
      <c r="B388" s="339"/>
      <c r="C388" s="339"/>
      <c r="D388" s="339"/>
      <c r="E388" s="339"/>
      <c r="F388" s="339"/>
      <c r="G388" s="339"/>
      <c r="H388" s="339"/>
      <c r="I388" s="339"/>
      <c r="J388" s="339"/>
      <c r="K388" s="339"/>
      <c r="L388" s="339"/>
      <c r="M388" s="339"/>
      <c r="N388" s="339"/>
      <c r="O388" s="339"/>
      <c r="P388" s="339"/>
      <c r="Q388" s="339"/>
      <c r="R388" s="339"/>
      <c r="S388" s="339"/>
      <c r="T388" s="339"/>
      <c r="U388" s="339"/>
      <c r="V388" s="339"/>
      <c r="W388" s="339"/>
      <c r="X388" s="339"/>
      <c r="Y388" s="339"/>
      <c r="Z388" s="339"/>
      <c r="AA388" s="339"/>
      <c r="AB388" s="339"/>
      <c r="AC388" s="339"/>
      <c r="AD388" s="339"/>
      <c r="AE388" s="339"/>
      <c r="AF388" s="339"/>
      <c r="AG388" s="172">
        <f t="shared" si="149"/>
        <v>0</v>
      </c>
      <c r="AH388" s="173"/>
    </row>
    <row r="389" hidden="1" outlineLevel="1">
      <c r="A389" s="273" t="s">
        <v>947</v>
      </c>
      <c r="B389" s="339"/>
      <c r="C389" s="339"/>
      <c r="D389" s="339"/>
      <c r="E389" s="339"/>
      <c r="F389" s="339"/>
      <c r="G389" s="339"/>
      <c r="H389" s="339"/>
      <c r="I389" s="339"/>
      <c r="J389" s="339"/>
      <c r="K389" s="339"/>
      <c r="L389" s="339"/>
      <c r="M389" s="339"/>
      <c r="N389" s="339"/>
      <c r="O389" s="339"/>
      <c r="P389" s="339"/>
      <c r="Q389" s="339"/>
      <c r="R389" s="339"/>
      <c r="S389" s="339"/>
      <c r="T389" s="339"/>
      <c r="U389" s="339"/>
      <c r="V389" s="339"/>
      <c r="W389" s="339"/>
      <c r="X389" s="339"/>
      <c r="Y389" s="339"/>
      <c r="Z389" s="339"/>
      <c r="AA389" s="339"/>
      <c r="AB389" s="339"/>
      <c r="AC389" s="339"/>
      <c r="AD389" s="339"/>
      <c r="AE389" s="339"/>
      <c r="AF389" s="339"/>
      <c r="AG389" s="172">
        <f t="shared" si="149"/>
        <v>0</v>
      </c>
      <c r="AH389" s="173"/>
    </row>
    <row r="390" hidden="1" outlineLevel="1">
      <c r="A390" s="273" t="s">
        <v>948</v>
      </c>
      <c r="B390" s="339"/>
      <c r="C390" s="339"/>
      <c r="D390" s="339"/>
      <c r="E390" s="339"/>
      <c r="F390" s="339"/>
      <c r="G390" s="339"/>
      <c r="H390" s="339"/>
      <c r="I390" s="339"/>
      <c r="J390" s="339"/>
      <c r="K390" s="339"/>
      <c r="L390" s="339"/>
      <c r="M390" s="339"/>
      <c r="N390" s="339"/>
      <c r="O390" s="339"/>
      <c r="P390" s="339"/>
      <c r="Q390" s="339"/>
      <c r="R390" s="339"/>
      <c r="S390" s="339"/>
      <c r="T390" s="339"/>
      <c r="U390" s="339"/>
      <c r="V390" s="339"/>
      <c r="W390" s="339"/>
      <c r="X390" s="339"/>
      <c r="Y390" s="339"/>
      <c r="Z390" s="339"/>
      <c r="AA390" s="339"/>
      <c r="AB390" s="339"/>
      <c r="AC390" s="339"/>
      <c r="AD390" s="339"/>
      <c r="AE390" s="339"/>
      <c r="AF390" s="339"/>
      <c r="AG390" s="172">
        <f t="shared" si="149"/>
        <v>0</v>
      </c>
      <c r="AH390" s="173"/>
    </row>
    <row r="391" hidden="1" outlineLevel="1">
      <c r="A391" s="273" t="s">
        <v>949</v>
      </c>
      <c r="B391" s="339"/>
      <c r="C391" s="339"/>
      <c r="D391" s="339"/>
      <c r="E391" s="339"/>
      <c r="F391" s="339"/>
      <c r="G391" s="339"/>
      <c r="H391" s="339"/>
      <c r="I391" s="339"/>
      <c r="J391" s="339"/>
      <c r="K391" s="339"/>
      <c r="L391" s="339"/>
      <c r="M391" s="339"/>
      <c r="N391" s="339"/>
      <c r="O391" s="339"/>
      <c r="P391" s="339"/>
      <c r="Q391" s="339"/>
      <c r="R391" s="339"/>
      <c r="S391" s="339"/>
      <c r="T391" s="339"/>
      <c r="U391" s="339"/>
      <c r="V391" s="339"/>
      <c r="W391" s="339"/>
      <c r="X391" s="339"/>
      <c r="Y391" s="339"/>
      <c r="Z391" s="339"/>
      <c r="AA391" s="339"/>
      <c r="AB391" s="339"/>
      <c r="AC391" s="339"/>
      <c r="AD391" s="339"/>
      <c r="AE391" s="339"/>
      <c r="AF391" s="339"/>
      <c r="AG391" s="172">
        <f t="shared" si="149"/>
        <v>0</v>
      </c>
      <c r="AH391" s="173"/>
    </row>
    <row r="392" hidden="1" outlineLevel="1">
      <c r="A392" s="277" t="s">
        <v>427</v>
      </c>
      <c r="B392" s="339"/>
      <c r="C392" s="339"/>
      <c r="D392" s="339"/>
      <c r="E392" s="339"/>
      <c r="F392" s="339"/>
      <c r="G392" s="339"/>
      <c r="H392" s="339"/>
      <c r="I392" s="339"/>
      <c r="J392" s="339"/>
      <c r="K392" s="339"/>
      <c r="L392" s="339"/>
      <c r="M392" s="339"/>
      <c r="N392" s="339"/>
      <c r="O392" s="339"/>
      <c r="P392" s="339"/>
      <c r="Q392" s="339"/>
      <c r="R392" s="339"/>
      <c r="S392" s="339"/>
      <c r="T392" s="339"/>
      <c r="U392" s="339"/>
      <c r="V392" s="339"/>
      <c r="W392" s="339"/>
      <c r="X392" s="339"/>
      <c r="Y392" s="339"/>
      <c r="Z392" s="339"/>
      <c r="AA392" s="339"/>
      <c r="AB392" s="339"/>
      <c r="AC392" s="339"/>
      <c r="AD392" s="339"/>
      <c r="AE392" s="339"/>
      <c r="AF392" s="339"/>
      <c r="AG392" s="172"/>
      <c r="AH392" s="173"/>
    </row>
    <row r="393">
      <c r="A393" s="279" t="s">
        <v>439</v>
      </c>
      <c r="B393" s="280">
        <f t="shared" ref="B393:AF393" si="150">SUM(B370,B371,B376,B377)</f>
        <v>0</v>
      </c>
      <c r="C393" s="280">
        <f t="shared" si="150"/>
        <v>1</v>
      </c>
      <c r="D393" s="280">
        <f t="shared" si="150"/>
        <v>1</v>
      </c>
      <c r="E393" s="280">
        <f t="shared" si="150"/>
        <v>0</v>
      </c>
      <c r="F393" s="280">
        <f t="shared" si="150"/>
        <v>0</v>
      </c>
      <c r="G393" s="280">
        <f t="shared" si="150"/>
        <v>6</v>
      </c>
      <c r="H393" s="280">
        <f t="shared" si="150"/>
        <v>0</v>
      </c>
      <c r="I393" s="280">
        <f t="shared" si="150"/>
        <v>2</v>
      </c>
      <c r="J393" s="280">
        <f t="shared" si="150"/>
        <v>0</v>
      </c>
      <c r="K393" s="280">
        <f t="shared" si="150"/>
        <v>0</v>
      </c>
      <c r="L393" s="280">
        <f t="shared" si="150"/>
        <v>0</v>
      </c>
      <c r="M393" s="280">
        <f t="shared" si="150"/>
        <v>0</v>
      </c>
      <c r="N393" s="280">
        <f t="shared" si="150"/>
        <v>0</v>
      </c>
      <c r="O393" s="280">
        <f t="shared" si="150"/>
        <v>0</v>
      </c>
      <c r="P393" s="280">
        <f t="shared" si="150"/>
        <v>2</v>
      </c>
      <c r="Q393" s="280">
        <f t="shared" si="150"/>
        <v>0</v>
      </c>
      <c r="R393" s="280">
        <f t="shared" si="150"/>
        <v>0</v>
      </c>
      <c r="S393" s="280">
        <f t="shared" si="150"/>
        <v>0</v>
      </c>
      <c r="T393" s="280">
        <f t="shared" si="150"/>
        <v>0</v>
      </c>
      <c r="U393" s="280">
        <f t="shared" si="150"/>
        <v>1</v>
      </c>
      <c r="V393" s="280">
        <f t="shared" si="150"/>
        <v>0</v>
      </c>
      <c r="W393" s="280">
        <f t="shared" si="150"/>
        <v>0</v>
      </c>
      <c r="X393" s="280">
        <f t="shared" si="150"/>
        <v>2</v>
      </c>
      <c r="Y393" s="280">
        <f t="shared" si="150"/>
        <v>0</v>
      </c>
      <c r="Z393" s="280">
        <f t="shared" si="150"/>
        <v>0</v>
      </c>
      <c r="AA393" s="280">
        <f t="shared" si="150"/>
        <v>0</v>
      </c>
      <c r="AB393" s="280">
        <f t="shared" si="150"/>
        <v>1</v>
      </c>
      <c r="AC393" s="280">
        <f t="shared" si="150"/>
        <v>0</v>
      </c>
      <c r="AD393" s="280">
        <f t="shared" si="150"/>
        <v>0</v>
      </c>
      <c r="AE393" s="280">
        <f t="shared" si="150"/>
        <v>0</v>
      </c>
      <c r="AF393" s="280">
        <f t="shared" si="150"/>
        <v>0</v>
      </c>
      <c r="AG393" s="172">
        <f t="shared" ref="AG393:AG394" si="152">SUM(B393:AF393)</f>
        <v>16</v>
      </c>
      <c r="AH393" s="173"/>
    </row>
    <row r="394">
      <c r="A394" s="279" t="s">
        <v>440</v>
      </c>
      <c r="B394" s="280">
        <f t="shared" ref="B394:AF394" si="151">SUM(B372,B373,B378,B379)</f>
        <v>0</v>
      </c>
      <c r="C394" s="280">
        <f t="shared" si="151"/>
        <v>0</v>
      </c>
      <c r="D394" s="280">
        <f t="shared" si="151"/>
        <v>0</v>
      </c>
      <c r="E394" s="280">
        <f t="shared" si="151"/>
        <v>0</v>
      </c>
      <c r="F394" s="280">
        <f t="shared" si="151"/>
        <v>0</v>
      </c>
      <c r="G394" s="280">
        <f t="shared" si="151"/>
        <v>3</v>
      </c>
      <c r="H394" s="280">
        <f t="shared" si="151"/>
        <v>1</v>
      </c>
      <c r="I394" s="280">
        <f t="shared" si="151"/>
        <v>1</v>
      </c>
      <c r="J394" s="280">
        <f t="shared" si="151"/>
        <v>0</v>
      </c>
      <c r="K394" s="280">
        <f t="shared" si="151"/>
        <v>0</v>
      </c>
      <c r="L394" s="280">
        <f t="shared" si="151"/>
        <v>0</v>
      </c>
      <c r="M394" s="280">
        <f t="shared" si="151"/>
        <v>0</v>
      </c>
      <c r="N394" s="280">
        <f t="shared" si="151"/>
        <v>1</v>
      </c>
      <c r="O394" s="280">
        <f t="shared" si="151"/>
        <v>1</v>
      </c>
      <c r="P394" s="280">
        <f t="shared" si="151"/>
        <v>0</v>
      </c>
      <c r="Q394" s="280">
        <f t="shared" si="151"/>
        <v>1</v>
      </c>
      <c r="R394" s="280">
        <f t="shared" si="151"/>
        <v>0</v>
      </c>
      <c r="S394" s="280">
        <f t="shared" si="151"/>
        <v>0</v>
      </c>
      <c r="T394" s="280">
        <f t="shared" si="151"/>
        <v>0</v>
      </c>
      <c r="U394" s="280">
        <f t="shared" si="151"/>
        <v>4</v>
      </c>
      <c r="V394" s="280">
        <f t="shared" si="151"/>
        <v>2</v>
      </c>
      <c r="W394" s="280">
        <f t="shared" si="151"/>
        <v>1</v>
      </c>
      <c r="X394" s="280">
        <f t="shared" si="151"/>
        <v>0</v>
      </c>
      <c r="Y394" s="280">
        <f t="shared" si="151"/>
        <v>0</v>
      </c>
      <c r="Z394" s="280">
        <f t="shared" si="151"/>
        <v>0</v>
      </c>
      <c r="AA394" s="280">
        <f t="shared" si="151"/>
        <v>0</v>
      </c>
      <c r="AB394" s="280">
        <f t="shared" si="151"/>
        <v>1</v>
      </c>
      <c r="AC394" s="280">
        <f t="shared" si="151"/>
        <v>1</v>
      </c>
      <c r="AD394" s="280">
        <f t="shared" si="151"/>
        <v>0</v>
      </c>
      <c r="AE394" s="280">
        <f t="shared" si="151"/>
        <v>1</v>
      </c>
      <c r="AF394" s="280">
        <f t="shared" si="151"/>
        <v>0</v>
      </c>
      <c r="AG394" s="172">
        <f t="shared" si="152"/>
        <v>18</v>
      </c>
      <c r="AH394" s="173"/>
    </row>
    <row r="395">
      <c r="A395" s="281" t="s">
        <v>329</v>
      </c>
      <c r="B395" s="280"/>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172"/>
      <c r="AH395" s="173"/>
    </row>
    <row r="396">
      <c r="A396" s="160"/>
      <c r="B396" s="267"/>
      <c r="C396" s="267"/>
      <c r="D396" s="267"/>
      <c r="E396" s="267"/>
      <c r="F396" s="267"/>
      <c r="G396" s="267"/>
      <c r="H396" s="267"/>
      <c r="I396" s="267"/>
      <c r="J396" s="267"/>
      <c r="K396" s="267"/>
      <c r="L396" s="267"/>
      <c r="M396" s="267"/>
      <c r="N396" s="267"/>
      <c r="O396" s="267"/>
      <c r="P396" s="267"/>
      <c r="Q396" s="267"/>
      <c r="R396" s="267"/>
      <c r="S396" s="267"/>
      <c r="T396" s="267"/>
      <c r="U396" s="267"/>
      <c r="V396" s="267"/>
      <c r="W396" s="267"/>
      <c r="X396" s="267"/>
      <c r="Y396" s="267"/>
      <c r="Z396" s="267"/>
      <c r="AA396" s="267"/>
      <c r="AB396" s="267"/>
      <c r="AC396" s="267"/>
      <c r="AD396" s="267"/>
      <c r="AE396" s="267"/>
      <c r="AF396" s="267"/>
      <c r="AG396" s="268"/>
      <c r="AH396" s="27"/>
    </row>
    <row r="397">
      <c r="A397" s="273" t="s">
        <v>441</v>
      </c>
      <c r="B397" s="285"/>
      <c r="C397" s="285"/>
      <c r="D397" s="285"/>
      <c r="E397" s="285"/>
      <c r="F397" s="285"/>
      <c r="G397" s="285"/>
      <c r="H397" s="285"/>
      <c r="I397" s="285"/>
      <c r="J397" s="285"/>
      <c r="K397" s="285"/>
      <c r="L397" s="285"/>
      <c r="M397" s="285"/>
      <c r="N397" s="285"/>
      <c r="O397" s="285"/>
      <c r="P397" s="285"/>
      <c r="Q397" s="285"/>
      <c r="R397" s="285"/>
      <c r="S397" s="285"/>
      <c r="T397" s="285"/>
      <c r="U397" s="285"/>
      <c r="V397" s="285"/>
      <c r="W397" s="285"/>
      <c r="X397" s="285"/>
      <c r="Y397" s="285"/>
      <c r="Z397" s="285"/>
      <c r="AA397" s="285"/>
      <c r="AB397" s="285"/>
      <c r="AC397" s="285"/>
      <c r="AD397" s="285"/>
      <c r="AE397" s="285"/>
      <c r="AF397" s="285"/>
      <c r="AG397" s="228"/>
      <c r="AH397" s="229"/>
    </row>
    <row r="398" outlineLevel="1">
      <c r="A398" s="273" t="s">
        <v>442</v>
      </c>
      <c r="B398" s="236">
        <v>0.0</v>
      </c>
      <c r="C398" s="236">
        <v>1.0</v>
      </c>
      <c r="D398" s="236">
        <v>0.0</v>
      </c>
      <c r="E398" s="236">
        <v>0.0</v>
      </c>
      <c r="F398" s="236">
        <v>0.0</v>
      </c>
      <c r="G398" s="236">
        <v>0.0</v>
      </c>
      <c r="H398" s="236">
        <v>0.0</v>
      </c>
      <c r="I398" s="236">
        <v>0.0</v>
      </c>
      <c r="J398" s="236">
        <v>0.0</v>
      </c>
      <c r="K398" s="236">
        <v>0.0</v>
      </c>
      <c r="L398" s="236">
        <v>0.0</v>
      </c>
      <c r="M398" s="236">
        <v>0.0</v>
      </c>
      <c r="N398" s="236">
        <v>1.0</v>
      </c>
      <c r="O398" s="236">
        <v>0.0</v>
      </c>
      <c r="P398" s="236">
        <v>0.0</v>
      </c>
      <c r="Q398" s="236">
        <v>0.0</v>
      </c>
      <c r="R398" s="236">
        <v>0.0</v>
      </c>
      <c r="S398" s="236">
        <v>0.0</v>
      </c>
      <c r="T398" s="236">
        <v>0.0</v>
      </c>
      <c r="U398" s="236">
        <v>0.0</v>
      </c>
      <c r="V398" s="236">
        <v>0.0</v>
      </c>
      <c r="W398" s="236">
        <v>0.0</v>
      </c>
      <c r="X398" s="236">
        <v>0.0</v>
      </c>
      <c r="Y398" s="236">
        <v>0.0</v>
      </c>
      <c r="Z398" s="236">
        <v>0.0</v>
      </c>
      <c r="AA398" s="236">
        <v>0.0</v>
      </c>
      <c r="AB398" s="236">
        <v>1.0</v>
      </c>
      <c r="AC398" s="236">
        <v>0.0</v>
      </c>
      <c r="AD398" s="236">
        <v>0.0</v>
      </c>
      <c r="AE398" s="236">
        <v>0.0</v>
      </c>
      <c r="AF398" s="236">
        <v>0.0</v>
      </c>
      <c r="AG398" s="172">
        <f t="shared" ref="AG398:AG407" si="153">SUM(B398:AF398)</f>
        <v>3</v>
      </c>
      <c r="AH398" s="173"/>
    </row>
    <row r="399" outlineLevel="1">
      <c r="A399" s="273" t="s">
        <v>443</v>
      </c>
      <c r="B399" s="236">
        <v>0.0</v>
      </c>
      <c r="C399" s="236">
        <v>1.0</v>
      </c>
      <c r="D399" s="236">
        <v>1.0</v>
      </c>
      <c r="E399" s="236">
        <v>0.0</v>
      </c>
      <c r="F399" s="236">
        <v>0.0</v>
      </c>
      <c r="G399" s="236">
        <v>5.0</v>
      </c>
      <c r="H399" s="236">
        <v>0.0</v>
      </c>
      <c r="I399" s="236">
        <v>1.0</v>
      </c>
      <c r="J399" s="236">
        <v>0.0</v>
      </c>
      <c r="K399" s="236">
        <v>0.0</v>
      </c>
      <c r="L399" s="236">
        <v>0.0</v>
      </c>
      <c r="M399" s="236">
        <v>0.0</v>
      </c>
      <c r="N399" s="236">
        <v>1.0</v>
      </c>
      <c r="O399" s="236">
        <v>1.0</v>
      </c>
      <c r="P399" s="236">
        <v>2.0</v>
      </c>
      <c r="Q399" s="236">
        <v>1.0</v>
      </c>
      <c r="R399" s="236">
        <v>0.0</v>
      </c>
      <c r="S399" s="236">
        <v>0.0</v>
      </c>
      <c r="T399" s="236">
        <v>0.0</v>
      </c>
      <c r="U399" s="236">
        <v>2.0</v>
      </c>
      <c r="V399" s="236">
        <v>0.0</v>
      </c>
      <c r="W399" s="236">
        <v>0.0</v>
      </c>
      <c r="X399" s="236">
        <v>0.0</v>
      </c>
      <c r="Y399" s="236">
        <v>0.0</v>
      </c>
      <c r="Z399" s="236">
        <v>0.0</v>
      </c>
      <c r="AA399" s="236">
        <v>0.0</v>
      </c>
      <c r="AB399" s="236">
        <v>2.0</v>
      </c>
      <c r="AC399" s="236">
        <v>1.0</v>
      </c>
      <c r="AD399" s="236">
        <v>0.0</v>
      </c>
      <c r="AE399" s="236">
        <v>1.0</v>
      </c>
      <c r="AF399" s="236">
        <v>0.0</v>
      </c>
      <c r="AG399" s="172">
        <f t="shared" si="153"/>
        <v>19</v>
      </c>
      <c r="AH399" s="173"/>
    </row>
    <row r="400" outlineLevel="1">
      <c r="A400" s="273" t="s">
        <v>950</v>
      </c>
      <c r="B400" s="236">
        <v>0.0</v>
      </c>
      <c r="C400" s="236">
        <v>1.0</v>
      </c>
      <c r="D400" s="236">
        <v>0.0</v>
      </c>
      <c r="E400" s="236">
        <v>0.0</v>
      </c>
      <c r="F400" s="236">
        <v>0.0</v>
      </c>
      <c r="G400" s="236">
        <v>0.0</v>
      </c>
      <c r="H400" s="236">
        <v>0.0</v>
      </c>
      <c r="I400" s="236">
        <v>0.0</v>
      </c>
      <c r="J400" s="236">
        <v>0.0</v>
      </c>
      <c r="K400" s="236">
        <v>0.0</v>
      </c>
      <c r="L400" s="236">
        <v>0.0</v>
      </c>
      <c r="M400" s="236">
        <v>0.0</v>
      </c>
      <c r="N400" s="236">
        <v>0.0</v>
      </c>
      <c r="O400" s="236">
        <v>0.0</v>
      </c>
      <c r="P400" s="236">
        <v>0.0</v>
      </c>
      <c r="Q400" s="236">
        <v>0.0</v>
      </c>
      <c r="R400" s="236">
        <v>0.0</v>
      </c>
      <c r="S400" s="236">
        <v>0.0</v>
      </c>
      <c r="T400" s="236">
        <v>0.0</v>
      </c>
      <c r="U400" s="236">
        <v>0.0</v>
      </c>
      <c r="V400" s="236">
        <v>0.0</v>
      </c>
      <c r="W400" s="236">
        <v>0.0</v>
      </c>
      <c r="X400" s="236">
        <v>0.0</v>
      </c>
      <c r="Y400" s="236">
        <v>0.0</v>
      </c>
      <c r="Z400" s="236">
        <v>0.0</v>
      </c>
      <c r="AA400" s="236">
        <v>0.0</v>
      </c>
      <c r="AB400" s="236">
        <v>0.0</v>
      </c>
      <c r="AC400" s="236">
        <v>0.0</v>
      </c>
      <c r="AD400" s="236">
        <v>0.0</v>
      </c>
      <c r="AE400" s="236">
        <v>0.0</v>
      </c>
      <c r="AF400" s="236">
        <v>0.0</v>
      </c>
      <c r="AG400" s="172">
        <f t="shared" si="153"/>
        <v>1</v>
      </c>
      <c r="AH400" s="173"/>
    </row>
    <row r="401" outlineLevel="1">
      <c r="A401" s="273" t="s">
        <v>951</v>
      </c>
      <c r="B401" s="236">
        <v>0.0</v>
      </c>
      <c r="C401" s="236">
        <v>0.0</v>
      </c>
      <c r="D401" s="236">
        <v>0.0</v>
      </c>
      <c r="E401" s="236">
        <v>0.0</v>
      </c>
      <c r="F401" s="236">
        <v>0.0</v>
      </c>
      <c r="G401" s="236">
        <v>0.0</v>
      </c>
      <c r="H401" s="236">
        <v>0.0</v>
      </c>
      <c r="I401" s="236">
        <v>0.0</v>
      </c>
      <c r="J401" s="236">
        <v>0.0</v>
      </c>
      <c r="K401" s="236">
        <v>0.0</v>
      </c>
      <c r="L401" s="236">
        <v>0.0</v>
      </c>
      <c r="M401" s="236">
        <v>0.0</v>
      </c>
      <c r="N401" s="236">
        <v>0.0</v>
      </c>
      <c r="O401" s="236">
        <v>0.0</v>
      </c>
      <c r="P401" s="236">
        <v>0.0</v>
      </c>
      <c r="Q401" s="236">
        <v>0.0</v>
      </c>
      <c r="R401" s="236">
        <v>0.0</v>
      </c>
      <c r="S401" s="236">
        <v>0.0</v>
      </c>
      <c r="T401" s="236">
        <v>0.0</v>
      </c>
      <c r="U401" s="236">
        <v>1.0</v>
      </c>
      <c r="V401" s="236">
        <v>0.0</v>
      </c>
      <c r="W401" s="236">
        <v>0.0</v>
      </c>
      <c r="X401" s="236">
        <v>0.0</v>
      </c>
      <c r="Y401" s="236">
        <v>0.0</v>
      </c>
      <c r="Z401" s="236">
        <v>0.0</v>
      </c>
      <c r="AA401" s="236">
        <v>0.0</v>
      </c>
      <c r="AB401" s="236">
        <v>0.0</v>
      </c>
      <c r="AC401" s="236">
        <v>0.0</v>
      </c>
      <c r="AD401" s="236">
        <v>0.0</v>
      </c>
      <c r="AE401" s="236">
        <v>0.0</v>
      </c>
      <c r="AF401" s="236">
        <v>0.0</v>
      </c>
      <c r="AG401" s="172">
        <f t="shared" si="153"/>
        <v>1</v>
      </c>
      <c r="AH401" s="173"/>
    </row>
    <row r="402" outlineLevel="1">
      <c r="A402" s="273" t="s">
        <v>952</v>
      </c>
      <c r="B402" s="236">
        <v>0.0</v>
      </c>
      <c r="C402" s="236">
        <v>0.0</v>
      </c>
      <c r="D402" s="236">
        <v>0.0</v>
      </c>
      <c r="E402" s="236">
        <v>0.0</v>
      </c>
      <c r="F402" s="236">
        <v>0.0</v>
      </c>
      <c r="G402" s="236">
        <v>0.0</v>
      </c>
      <c r="H402" s="236">
        <v>0.0</v>
      </c>
      <c r="I402" s="236">
        <v>0.0</v>
      </c>
      <c r="J402" s="236">
        <v>0.0</v>
      </c>
      <c r="K402" s="236">
        <v>0.0</v>
      </c>
      <c r="L402" s="236">
        <v>0.0</v>
      </c>
      <c r="M402" s="236">
        <v>0.0</v>
      </c>
      <c r="N402" s="236">
        <v>0.0</v>
      </c>
      <c r="O402" s="236">
        <v>0.0</v>
      </c>
      <c r="P402" s="236">
        <v>0.0</v>
      </c>
      <c r="Q402" s="236">
        <v>0.0</v>
      </c>
      <c r="R402" s="236">
        <v>0.0</v>
      </c>
      <c r="S402" s="236">
        <v>0.0</v>
      </c>
      <c r="T402" s="236">
        <v>0.0</v>
      </c>
      <c r="U402" s="236">
        <v>0.0</v>
      </c>
      <c r="V402" s="236">
        <v>0.0</v>
      </c>
      <c r="W402" s="236">
        <v>0.0</v>
      </c>
      <c r="X402" s="236">
        <v>0.0</v>
      </c>
      <c r="Y402" s="236">
        <v>0.0</v>
      </c>
      <c r="Z402" s="236">
        <v>0.0</v>
      </c>
      <c r="AA402" s="236">
        <v>0.0</v>
      </c>
      <c r="AB402" s="236">
        <v>0.0</v>
      </c>
      <c r="AC402" s="236">
        <v>0.0</v>
      </c>
      <c r="AD402" s="236">
        <v>0.0</v>
      </c>
      <c r="AE402" s="236">
        <v>0.0</v>
      </c>
      <c r="AF402" s="236">
        <v>0.0</v>
      </c>
      <c r="AG402" s="172">
        <f t="shared" si="153"/>
        <v>0</v>
      </c>
      <c r="AH402" s="173"/>
    </row>
    <row r="403" outlineLevel="1">
      <c r="A403" s="273" t="s">
        <v>953</v>
      </c>
      <c r="B403" s="236">
        <v>0.0</v>
      </c>
      <c r="C403" s="236">
        <v>0.0</v>
      </c>
      <c r="D403" s="236">
        <v>0.0</v>
      </c>
      <c r="E403" s="236">
        <v>0.0</v>
      </c>
      <c r="F403" s="236">
        <v>0.0</v>
      </c>
      <c r="G403" s="236">
        <v>0.0</v>
      </c>
      <c r="H403" s="236">
        <v>0.0</v>
      </c>
      <c r="I403" s="236">
        <v>0.0</v>
      </c>
      <c r="J403" s="236">
        <v>0.0</v>
      </c>
      <c r="K403" s="236">
        <v>0.0</v>
      </c>
      <c r="L403" s="236">
        <v>0.0</v>
      </c>
      <c r="M403" s="236">
        <v>0.0</v>
      </c>
      <c r="N403" s="236">
        <v>0.0</v>
      </c>
      <c r="O403" s="236">
        <v>0.0</v>
      </c>
      <c r="P403" s="236">
        <v>0.0</v>
      </c>
      <c r="Q403" s="236">
        <v>0.0</v>
      </c>
      <c r="R403" s="236">
        <v>0.0</v>
      </c>
      <c r="S403" s="236">
        <v>0.0</v>
      </c>
      <c r="T403" s="236">
        <v>0.0</v>
      </c>
      <c r="U403" s="236">
        <v>0.0</v>
      </c>
      <c r="V403" s="236">
        <v>0.0</v>
      </c>
      <c r="W403" s="236">
        <v>0.0</v>
      </c>
      <c r="X403" s="236">
        <v>0.0</v>
      </c>
      <c r="Y403" s="236">
        <v>0.0</v>
      </c>
      <c r="Z403" s="236">
        <v>0.0</v>
      </c>
      <c r="AA403" s="236">
        <v>0.0</v>
      </c>
      <c r="AB403" s="236">
        <v>0.0</v>
      </c>
      <c r="AC403" s="236">
        <v>0.0</v>
      </c>
      <c r="AD403" s="236">
        <v>0.0</v>
      </c>
      <c r="AE403" s="236">
        <v>0.0</v>
      </c>
      <c r="AF403" s="236">
        <v>0.0</v>
      </c>
      <c r="AG403" s="172">
        <f t="shared" si="153"/>
        <v>0</v>
      </c>
      <c r="AH403" s="173"/>
    </row>
    <row r="404" outlineLevel="1">
      <c r="A404" s="273" t="s">
        <v>954</v>
      </c>
      <c r="B404" s="236">
        <v>0.0</v>
      </c>
      <c r="C404" s="236">
        <v>1.0</v>
      </c>
      <c r="D404" s="236">
        <v>0.0</v>
      </c>
      <c r="E404" s="236">
        <v>0.0</v>
      </c>
      <c r="F404" s="236">
        <v>0.0</v>
      </c>
      <c r="G404" s="236">
        <v>2.0</v>
      </c>
      <c r="H404" s="236">
        <v>0.0</v>
      </c>
      <c r="I404" s="236">
        <v>1.0</v>
      </c>
      <c r="J404" s="236">
        <v>0.0</v>
      </c>
      <c r="K404" s="236">
        <v>0.0</v>
      </c>
      <c r="L404" s="236">
        <v>0.0</v>
      </c>
      <c r="M404" s="236">
        <v>0.0</v>
      </c>
      <c r="N404" s="236">
        <v>0.0</v>
      </c>
      <c r="O404" s="236">
        <v>1.0</v>
      </c>
      <c r="P404" s="236">
        <v>0.0</v>
      </c>
      <c r="Q404" s="236">
        <v>0.0</v>
      </c>
      <c r="R404" s="236">
        <v>0.0</v>
      </c>
      <c r="S404" s="236">
        <v>0.0</v>
      </c>
      <c r="T404" s="236">
        <v>0.0</v>
      </c>
      <c r="U404" s="236">
        <v>0.0</v>
      </c>
      <c r="V404" s="236">
        <v>1.0</v>
      </c>
      <c r="W404" s="236">
        <v>0.0</v>
      </c>
      <c r="X404" s="236">
        <v>0.0</v>
      </c>
      <c r="Y404" s="236">
        <v>0.0</v>
      </c>
      <c r="Z404" s="236">
        <v>0.0</v>
      </c>
      <c r="AA404" s="236">
        <v>0.0</v>
      </c>
      <c r="AB404" s="236">
        <v>0.0</v>
      </c>
      <c r="AC404" s="236">
        <v>0.0</v>
      </c>
      <c r="AD404" s="236">
        <v>0.0</v>
      </c>
      <c r="AE404" s="236">
        <v>0.0</v>
      </c>
      <c r="AF404" s="236">
        <v>0.0</v>
      </c>
      <c r="AG404" s="172">
        <f t="shared" si="153"/>
        <v>6</v>
      </c>
      <c r="AH404" s="173"/>
    </row>
    <row r="405" outlineLevel="1">
      <c r="A405" s="273" t="s">
        <v>955</v>
      </c>
      <c r="B405" s="236">
        <v>0.0</v>
      </c>
      <c r="C405" s="236">
        <v>0.0</v>
      </c>
      <c r="D405" s="236">
        <v>0.0</v>
      </c>
      <c r="E405" s="236">
        <v>0.0</v>
      </c>
      <c r="F405" s="236">
        <v>0.0</v>
      </c>
      <c r="G405" s="236">
        <v>0.0</v>
      </c>
      <c r="H405" s="236">
        <v>1.0</v>
      </c>
      <c r="I405" s="236">
        <v>0.0</v>
      </c>
      <c r="J405" s="236">
        <v>0.0</v>
      </c>
      <c r="K405" s="236">
        <v>0.0</v>
      </c>
      <c r="L405" s="236">
        <v>0.0</v>
      </c>
      <c r="M405" s="236">
        <v>0.0</v>
      </c>
      <c r="N405" s="236">
        <v>0.0</v>
      </c>
      <c r="O405" s="236">
        <v>0.0</v>
      </c>
      <c r="P405" s="236">
        <v>0.0</v>
      </c>
      <c r="Q405" s="236">
        <v>0.0</v>
      </c>
      <c r="R405" s="236">
        <v>0.0</v>
      </c>
      <c r="S405" s="236">
        <v>0.0</v>
      </c>
      <c r="T405" s="236">
        <v>0.0</v>
      </c>
      <c r="U405" s="236">
        <v>1.0</v>
      </c>
      <c r="V405" s="236">
        <v>0.0</v>
      </c>
      <c r="W405" s="236">
        <v>0.0</v>
      </c>
      <c r="X405" s="236">
        <v>0.0</v>
      </c>
      <c r="Y405" s="236">
        <v>0.0</v>
      </c>
      <c r="Z405" s="236">
        <v>0.0</v>
      </c>
      <c r="AA405" s="236">
        <v>0.0</v>
      </c>
      <c r="AB405" s="236">
        <v>0.0</v>
      </c>
      <c r="AC405" s="236">
        <v>0.0</v>
      </c>
      <c r="AD405" s="236">
        <v>0.0</v>
      </c>
      <c r="AE405" s="236">
        <v>0.0</v>
      </c>
      <c r="AF405" s="236">
        <v>0.0</v>
      </c>
      <c r="AG405" s="172">
        <f t="shared" si="153"/>
        <v>2</v>
      </c>
      <c r="AH405" s="173"/>
    </row>
    <row r="406" outlineLevel="1">
      <c r="A406" s="287" t="s">
        <v>956</v>
      </c>
      <c r="B406" s="236">
        <v>0.0</v>
      </c>
      <c r="C406" s="236">
        <v>0.0</v>
      </c>
      <c r="D406" s="236">
        <v>0.0</v>
      </c>
      <c r="E406" s="236">
        <v>0.0</v>
      </c>
      <c r="F406" s="236">
        <v>0.0</v>
      </c>
      <c r="G406" s="236">
        <v>0.0</v>
      </c>
      <c r="H406" s="236">
        <v>0.0</v>
      </c>
      <c r="I406" s="236">
        <v>0.0</v>
      </c>
      <c r="J406" s="236">
        <v>0.0</v>
      </c>
      <c r="K406" s="236">
        <v>0.0</v>
      </c>
      <c r="L406" s="236">
        <v>0.0</v>
      </c>
      <c r="M406" s="236">
        <v>0.0</v>
      </c>
      <c r="N406" s="236">
        <v>0.0</v>
      </c>
      <c r="O406" s="236">
        <v>0.0</v>
      </c>
      <c r="P406" s="236">
        <v>0.0</v>
      </c>
      <c r="Q406" s="236">
        <v>0.0</v>
      </c>
      <c r="R406" s="236">
        <v>0.0</v>
      </c>
      <c r="S406" s="236">
        <v>0.0</v>
      </c>
      <c r="T406" s="236">
        <v>0.0</v>
      </c>
      <c r="U406" s="236">
        <v>0.0</v>
      </c>
      <c r="V406" s="236">
        <v>0.0</v>
      </c>
      <c r="W406" s="236">
        <v>0.0</v>
      </c>
      <c r="X406" s="236">
        <v>0.0</v>
      </c>
      <c r="Y406" s="236">
        <v>0.0</v>
      </c>
      <c r="Z406" s="236">
        <v>0.0</v>
      </c>
      <c r="AA406" s="236">
        <v>0.0</v>
      </c>
      <c r="AB406" s="236">
        <v>0.0</v>
      </c>
      <c r="AC406" s="236">
        <v>0.0</v>
      </c>
      <c r="AD406" s="236">
        <v>0.0</v>
      </c>
      <c r="AE406" s="236">
        <v>0.0</v>
      </c>
      <c r="AF406" s="236">
        <v>0.0</v>
      </c>
      <c r="AG406" s="172">
        <f t="shared" si="153"/>
        <v>0</v>
      </c>
      <c r="AH406" s="173"/>
    </row>
    <row r="407" outlineLevel="1">
      <c r="A407" s="287" t="s">
        <v>957</v>
      </c>
      <c r="B407" s="236">
        <v>0.0</v>
      </c>
      <c r="C407" s="236">
        <v>0.0</v>
      </c>
      <c r="D407" s="236">
        <v>0.0</v>
      </c>
      <c r="E407" s="236">
        <v>0.0</v>
      </c>
      <c r="F407" s="236">
        <v>0.0</v>
      </c>
      <c r="G407" s="236">
        <v>0.0</v>
      </c>
      <c r="H407" s="236">
        <v>0.0</v>
      </c>
      <c r="I407" s="236">
        <v>0.0</v>
      </c>
      <c r="J407" s="236">
        <v>0.0</v>
      </c>
      <c r="K407" s="236">
        <v>0.0</v>
      </c>
      <c r="L407" s="236">
        <v>0.0</v>
      </c>
      <c r="M407" s="236">
        <v>0.0</v>
      </c>
      <c r="N407" s="236">
        <v>0.0</v>
      </c>
      <c r="O407" s="236">
        <v>0.0</v>
      </c>
      <c r="P407" s="236">
        <v>0.0</v>
      </c>
      <c r="Q407" s="236">
        <v>0.0</v>
      </c>
      <c r="R407" s="236">
        <v>0.0</v>
      </c>
      <c r="S407" s="236">
        <v>0.0</v>
      </c>
      <c r="T407" s="236">
        <v>0.0</v>
      </c>
      <c r="U407" s="236">
        <v>0.0</v>
      </c>
      <c r="V407" s="236">
        <v>0.0</v>
      </c>
      <c r="W407" s="236">
        <v>0.0</v>
      </c>
      <c r="X407" s="236">
        <v>0.0</v>
      </c>
      <c r="Y407" s="236">
        <v>0.0</v>
      </c>
      <c r="Z407" s="236">
        <v>0.0</v>
      </c>
      <c r="AA407" s="236">
        <v>0.0</v>
      </c>
      <c r="AB407" s="236">
        <v>0.0</v>
      </c>
      <c r="AC407" s="236">
        <v>1.0</v>
      </c>
      <c r="AD407" s="236">
        <v>0.0</v>
      </c>
      <c r="AE407" s="236">
        <v>0.0</v>
      </c>
      <c r="AF407" s="236">
        <v>0.0</v>
      </c>
      <c r="AG407" s="172">
        <f t="shared" si="153"/>
        <v>1</v>
      </c>
      <c r="AH407" s="173"/>
    </row>
    <row r="408" outlineLevel="1">
      <c r="A408" s="273" t="s">
        <v>958</v>
      </c>
      <c r="B408" s="236">
        <v>0.0</v>
      </c>
      <c r="C408" s="236">
        <v>1.0</v>
      </c>
      <c r="D408" s="236">
        <v>1.0</v>
      </c>
      <c r="E408" s="236">
        <v>0.0</v>
      </c>
      <c r="F408" s="236">
        <v>0.0</v>
      </c>
      <c r="G408" s="236">
        <v>8.0</v>
      </c>
      <c r="H408" s="236">
        <v>0.0</v>
      </c>
      <c r="I408" s="236">
        <v>3.0</v>
      </c>
      <c r="J408" s="236">
        <v>0.0</v>
      </c>
      <c r="K408" s="236">
        <v>0.0</v>
      </c>
      <c r="L408" s="236">
        <v>0.0</v>
      </c>
      <c r="M408" s="236">
        <v>0.0</v>
      </c>
      <c r="N408" s="236">
        <v>1.0</v>
      </c>
      <c r="O408" s="236">
        <v>1.0</v>
      </c>
      <c r="P408" s="236">
        <v>2.0</v>
      </c>
      <c r="Q408" s="236">
        <v>1.0</v>
      </c>
      <c r="R408" s="236">
        <v>0.0</v>
      </c>
      <c r="S408" s="236">
        <v>0.0</v>
      </c>
      <c r="T408" s="236">
        <v>0.0</v>
      </c>
      <c r="U408" s="236">
        <v>6.0</v>
      </c>
      <c r="V408" s="236">
        <v>1.0</v>
      </c>
      <c r="W408" s="236">
        <v>1.0</v>
      </c>
      <c r="X408" s="236">
        <v>1.0</v>
      </c>
      <c r="Y408" s="236">
        <v>0.0</v>
      </c>
      <c r="Z408" s="236">
        <v>0.0</v>
      </c>
      <c r="AA408" s="236">
        <v>0.0</v>
      </c>
      <c r="AB408" s="236">
        <v>3.0</v>
      </c>
      <c r="AC408" s="236">
        <v>1.0</v>
      </c>
      <c r="AD408" s="236">
        <v>0.0</v>
      </c>
      <c r="AE408" s="236">
        <v>2.0</v>
      </c>
      <c r="AF408" s="236">
        <v>0.0</v>
      </c>
      <c r="AG408" s="172"/>
      <c r="AH408" s="173"/>
    </row>
    <row r="409" outlineLevel="1">
      <c r="A409" s="273" t="s">
        <v>338</v>
      </c>
      <c r="B409" s="236">
        <v>0.0</v>
      </c>
      <c r="C409" s="236">
        <v>0.0</v>
      </c>
      <c r="D409" s="236">
        <v>0.0</v>
      </c>
      <c r="E409" s="236">
        <v>0.0</v>
      </c>
      <c r="F409" s="236">
        <v>0.0</v>
      </c>
      <c r="G409" s="236">
        <v>0.0</v>
      </c>
      <c r="H409" s="236">
        <v>1.0</v>
      </c>
      <c r="I409" s="236">
        <v>0.0</v>
      </c>
      <c r="J409" s="236">
        <v>0.0</v>
      </c>
      <c r="K409" s="236">
        <v>0.0</v>
      </c>
      <c r="L409" s="236">
        <v>0.0</v>
      </c>
      <c r="M409" s="236">
        <v>0.0</v>
      </c>
      <c r="N409" s="236">
        <v>0.0</v>
      </c>
      <c r="O409" s="236">
        <v>0.0</v>
      </c>
      <c r="P409" s="236">
        <v>0.0</v>
      </c>
      <c r="Q409" s="236">
        <v>0.0</v>
      </c>
      <c r="R409" s="236">
        <v>0.0</v>
      </c>
      <c r="S409" s="236">
        <v>0.0</v>
      </c>
      <c r="T409" s="236">
        <v>0.0</v>
      </c>
      <c r="U409" s="236">
        <v>0.0</v>
      </c>
      <c r="V409" s="236">
        <v>0.0</v>
      </c>
      <c r="W409" s="236">
        <v>0.0</v>
      </c>
      <c r="X409" s="236">
        <v>0.0</v>
      </c>
      <c r="Y409" s="236">
        <v>0.0</v>
      </c>
      <c r="Z409" s="236">
        <v>0.0</v>
      </c>
      <c r="AA409" s="236">
        <v>0.0</v>
      </c>
      <c r="AB409" s="236">
        <v>0.0</v>
      </c>
      <c r="AC409" s="236">
        <v>0.0</v>
      </c>
      <c r="AD409" s="236">
        <v>0.0</v>
      </c>
      <c r="AE409" s="236">
        <v>0.0</v>
      </c>
      <c r="AF409" s="236">
        <v>0.0</v>
      </c>
      <c r="AG409" s="172"/>
      <c r="AH409" s="173"/>
    </row>
    <row r="410" outlineLevel="1">
      <c r="A410" s="287" t="s">
        <v>297</v>
      </c>
      <c r="B410" s="236">
        <v>0.0</v>
      </c>
      <c r="C410" s="236">
        <v>0.0</v>
      </c>
      <c r="D410" s="236">
        <v>0.0</v>
      </c>
      <c r="E410" s="236">
        <v>0.0</v>
      </c>
      <c r="F410" s="236">
        <v>0.0</v>
      </c>
      <c r="G410" s="236">
        <v>0.0</v>
      </c>
      <c r="H410" s="236">
        <v>0.0</v>
      </c>
      <c r="I410" s="236">
        <v>0.0</v>
      </c>
      <c r="J410" s="236">
        <v>0.0</v>
      </c>
      <c r="K410" s="236">
        <v>0.0</v>
      </c>
      <c r="L410" s="236">
        <v>0.0</v>
      </c>
      <c r="M410" s="236">
        <v>0.0</v>
      </c>
      <c r="N410" s="236">
        <v>0.0</v>
      </c>
      <c r="O410" s="236">
        <v>0.0</v>
      </c>
      <c r="P410" s="236">
        <v>0.0</v>
      </c>
      <c r="Q410" s="236">
        <v>0.0</v>
      </c>
      <c r="R410" s="236">
        <v>0.0</v>
      </c>
      <c r="S410" s="236">
        <v>0.0</v>
      </c>
      <c r="T410" s="236">
        <v>0.0</v>
      </c>
      <c r="U410" s="236">
        <v>0.0</v>
      </c>
      <c r="V410" s="236">
        <v>0.0</v>
      </c>
      <c r="W410" s="236">
        <v>0.0</v>
      </c>
      <c r="X410" s="236">
        <v>0.0</v>
      </c>
      <c r="Y410" s="236">
        <v>0.0</v>
      </c>
      <c r="Z410" s="236">
        <v>0.0</v>
      </c>
      <c r="AA410" s="236">
        <v>0.0</v>
      </c>
      <c r="AB410" s="236">
        <v>0.0</v>
      </c>
      <c r="AC410" s="236">
        <v>0.0</v>
      </c>
      <c r="AD410" s="236">
        <v>0.0</v>
      </c>
      <c r="AE410" s="236">
        <v>0.0</v>
      </c>
      <c r="AF410" s="236">
        <v>0.0</v>
      </c>
      <c r="AG410" s="172">
        <f t="shared" ref="AG410:AG411" si="155">SUM(B410:AF410)</f>
        <v>0</v>
      </c>
      <c r="AH410" s="173"/>
    </row>
    <row r="411">
      <c r="A411" s="279" t="s">
        <v>298</v>
      </c>
      <c r="B411" s="280">
        <f t="shared" ref="B411:AF411" si="154">SUM(B398:B410)</f>
        <v>0</v>
      </c>
      <c r="C411" s="280">
        <f t="shared" si="154"/>
        <v>5</v>
      </c>
      <c r="D411" s="280">
        <f t="shared" si="154"/>
        <v>2</v>
      </c>
      <c r="E411" s="280">
        <f t="shared" si="154"/>
        <v>0</v>
      </c>
      <c r="F411" s="280">
        <f t="shared" si="154"/>
        <v>0</v>
      </c>
      <c r="G411" s="280">
        <f t="shared" si="154"/>
        <v>15</v>
      </c>
      <c r="H411" s="280">
        <f t="shared" si="154"/>
        <v>2</v>
      </c>
      <c r="I411" s="280">
        <f t="shared" si="154"/>
        <v>5</v>
      </c>
      <c r="J411" s="280">
        <f t="shared" si="154"/>
        <v>0</v>
      </c>
      <c r="K411" s="280">
        <f t="shared" si="154"/>
        <v>0</v>
      </c>
      <c r="L411" s="280">
        <f t="shared" si="154"/>
        <v>0</v>
      </c>
      <c r="M411" s="280">
        <f t="shared" si="154"/>
        <v>0</v>
      </c>
      <c r="N411" s="280">
        <f t="shared" si="154"/>
        <v>3</v>
      </c>
      <c r="O411" s="280">
        <f t="shared" si="154"/>
        <v>3</v>
      </c>
      <c r="P411" s="280">
        <f t="shared" si="154"/>
        <v>4</v>
      </c>
      <c r="Q411" s="280">
        <f t="shared" si="154"/>
        <v>2</v>
      </c>
      <c r="R411" s="280">
        <f t="shared" si="154"/>
        <v>0</v>
      </c>
      <c r="S411" s="280">
        <f t="shared" si="154"/>
        <v>0</v>
      </c>
      <c r="T411" s="280">
        <f t="shared" si="154"/>
        <v>0</v>
      </c>
      <c r="U411" s="280">
        <f t="shared" si="154"/>
        <v>10</v>
      </c>
      <c r="V411" s="280">
        <f t="shared" si="154"/>
        <v>2</v>
      </c>
      <c r="W411" s="280">
        <f t="shared" si="154"/>
        <v>1</v>
      </c>
      <c r="X411" s="280">
        <f t="shared" si="154"/>
        <v>1</v>
      </c>
      <c r="Y411" s="280">
        <f t="shared" si="154"/>
        <v>0</v>
      </c>
      <c r="Z411" s="280">
        <f t="shared" si="154"/>
        <v>0</v>
      </c>
      <c r="AA411" s="280">
        <f t="shared" si="154"/>
        <v>0</v>
      </c>
      <c r="AB411" s="280">
        <f t="shared" si="154"/>
        <v>6</v>
      </c>
      <c r="AC411" s="280">
        <f t="shared" si="154"/>
        <v>3</v>
      </c>
      <c r="AD411" s="280">
        <f t="shared" si="154"/>
        <v>0</v>
      </c>
      <c r="AE411" s="280">
        <f t="shared" si="154"/>
        <v>3</v>
      </c>
      <c r="AF411" s="280">
        <f t="shared" si="154"/>
        <v>0</v>
      </c>
      <c r="AG411" s="172">
        <f t="shared" si="155"/>
        <v>67</v>
      </c>
      <c r="AH411" s="173"/>
    </row>
    <row r="412">
      <c r="A412" s="160"/>
      <c r="B412" s="267"/>
      <c r="C412" s="267"/>
      <c r="D412" s="267"/>
      <c r="E412" s="267"/>
      <c r="F412" s="267"/>
      <c r="G412" s="267"/>
      <c r="H412" s="267"/>
      <c r="I412" s="267"/>
      <c r="J412" s="267"/>
      <c r="K412" s="267"/>
      <c r="L412" s="267"/>
      <c r="M412" s="267"/>
      <c r="N412" s="267"/>
      <c r="O412" s="267"/>
      <c r="P412" s="267"/>
      <c r="Q412" s="267"/>
      <c r="R412" s="267"/>
      <c r="S412" s="267"/>
      <c r="T412" s="267"/>
      <c r="U412" s="267"/>
      <c r="V412" s="267"/>
      <c r="W412" s="267"/>
      <c r="X412" s="267"/>
      <c r="Y412" s="267"/>
      <c r="Z412" s="267"/>
      <c r="AA412" s="267"/>
      <c r="AB412" s="267"/>
      <c r="AC412" s="267"/>
      <c r="AD412" s="267"/>
      <c r="AE412" s="267"/>
      <c r="AF412" s="267"/>
      <c r="AG412" s="268"/>
      <c r="AH412" s="27"/>
    </row>
    <row r="413" collapsed="1">
      <c r="A413" s="273" t="s">
        <v>530</v>
      </c>
      <c r="B413" s="285"/>
      <c r="C413" s="285"/>
      <c r="D413" s="285"/>
      <c r="E413" s="285"/>
      <c r="F413" s="285"/>
      <c r="G413" s="285"/>
      <c r="H413" s="285"/>
      <c r="I413" s="285"/>
      <c r="J413" s="285"/>
      <c r="K413" s="285"/>
      <c r="L413" s="285"/>
      <c r="M413" s="285"/>
      <c r="N413" s="285"/>
      <c r="O413" s="285"/>
      <c r="P413" s="285"/>
      <c r="Q413" s="285"/>
      <c r="R413" s="285"/>
      <c r="S413" s="285"/>
      <c r="T413" s="285"/>
      <c r="U413" s="285"/>
      <c r="V413" s="285"/>
      <c r="W413" s="285"/>
      <c r="X413" s="285"/>
      <c r="Y413" s="285"/>
      <c r="Z413" s="285"/>
      <c r="AA413" s="285"/>
      <c r="AB413" s="285"/>
      <c r="AC413" s="285"/>
      <c r="AD413" s="285"/>
      <c r="AE413" s="285"/>
      <c r="AF413" s="285"/>
      <c r="AG413" s="228"/>
      <c r="AH413" s="229"/>
    </row>
    <row r="414" hidden="1" outlineLevel="1">
      <c r="A414" s="273" t="s">
        <v>442</v>
      </c>
      <c r="B414" s="343"/>
      <c r="C414" s="343"/>
      <c r="D414" s="343"/>
      <c r="E414" s="343"/>
      <c r="F414" s="343"/>
      <c r="G414" s="343"/>
      <c r="H414" s="343"/>
      <c r="I414" s="343"/>
      <c r="J414" s="343"/>
      <c r="K414" s="343"/>
      <c r="L414" s="343"/>
      <c r="M414" s="343"/>
      <c r="N414" s="343"/>
      <c r="O414" s="343"/>
      <c r="P414" s="343"/>
      <c r="Q414" s="343"/>
      <c r="R414" s="343"/>
      <c r="S414" s="343"/>
      <c r="T414" s="343"/>
      <c r="U414" s="343"/>
      <c r="V414" s="343"/>
      <c r="W414" s="343"/>
      <c r="X414" s="343"/>
      <c r="Y414" s="343"/>
      <c r="Z414" s="343"/>
      <c r="AA414" s="343"/>
      <c r="AB414" s="343"/>
      <c r="AC414" s="343"/>
      <c r="AD414" s="343"/>
      <c r="AE414" s="343"/>
      <c r="AF414" s="343"/>
      <c r="AG414" s="172">
        <f t="shared" ref="AG414:AG423" si="156">SUM(B414:AF414)</f>
        <v>0</v>
      </c>
      <c r="AH414" s="173"/>
    </row>
    <row r="415" hidden="1" outlineLevel="1">
      <c r="A415" s="273" t="s">
        <v>443</v>
      </c>
      <c r="B415" s="343"/>
      <c r="C415" s="343"/>
      <c r="D415" s="343"/>
      <c r="E415" s="343"/>
      <c r="F415" s="343"/>
      <c r="G415" s="343"/>
      <c r="H415" s="343"/>
      <c r="I415" s="343"/>
      <c r="J415" s="343"/>
      <c r="K415" s="343"/>
      <c r="L415" s="343"/>
      <c r="M415" s="343"/>
      <c r="N415" s="343"/>
      <c r="O415" s="343"/>
      <c r="P415" s="343"/>
      <c r="Q415" s="343"/>
      <c r="R415" s="343"/>
      <c r="S415" s="343"/>
      <c r="T415" s="343"/>
      <c r="U415" s="343"/>
      <c r="V415" s="343"/>
      <c r="W415" s="343"/>
      <c r="X415" s="343"/>
      <c r="Y415" s="343"/>
      <c r="Z415" s="343"/>
      <c r="AA415" s="343"/>
      <c r="AB415" s="343"/>
      <c r="AC415" s="343"/>
      <c r="AD415" s="343"/>
      <c r="AE415" s="343"/>
      <c r="AF415" s="343"/>
      <c r="AG415" s="172">
        <f t="shared" si="156"/>
        <v>0</v>
      </c>
      <c r="AH415" s="173"/>
    </row>
    <row r="416" hidden="1" outlineLevel="1">
      <c r="A416" s="273" t="s">
        <v>959</v>
      </c>
      <c r="B416" s="343"/>
      <c r="C416" s="343"/>
      <c r="D416" s="343"/>
      <c r="E416" s="343"/>
      <c r="F416" s="343"/>
      <c r="G416" s="343"/>
      <c r="H416" s="343"/>
      <c r="I416" s="343"/>
      <c r="J416" s="343"/>
      <c r="K416" s="343"/>
      <c r="L416" s="343"/>
      <c r="M416" s="343"/>
      <c r="N416" s="343"/>
      <c r="O416" s="343"/>
      <c r="P416" s="343"/>
      <c r="Q416" s="343"/>
      <c r="R416" s="343"/>
      <c r="S416" s="343"/>
      <c r="T416" s="343"/>
      <c r="U416" s="343"/>
      <c r="V416" s="343"/>
      <c r="W416" s="343"/>
      <c r="X416" s="343"/>
      <c r="Y416" s="343"/>
      <c r="Z416" s="343"/>
      <c r="AA416" s="343"/>
      <c r="AB416" s="343"/>
      <c r="AC416" s="343"/>
      <c r="AD416" s="343"/>
      <c r="AE416" s="343"/>
      <c r="AF416" s="343"/>
      <c r="AG416" s="172">
        <f t="shared" si="156"/>
        <v>0</v>
      </c>
      <c r="AH416" s="173"/>
    </row>
    <row r="417" hidden="1" outlineLevel="1">
      <c r="A417" s="273" t="s">
        <v>960</v>
      </c>
      <c r="B417" s="343"/>
      <c r="C417" s="343"/>
      <c r="D417" s="343"/>
      <c r="E417" s="343"/>
      <c r="F417" s="343"/>
      <c r="G417" s="343"/>
      <c r="H417" s="343"/>
      <c r="I417" s="343"/>
      <c r="J417" s="343"/>
      <c r="K417" s="343"/>
      <c r="L417" s="343"/>
      <c r="M417" s="343"/>
      <c r="N417" s="343"/>
      <c r="O417" s="343"/>
      <c r="P417" s="343"/>
      <c r="Q417" s="343"/>
      <c r="R417" s="343"/>
      <c r="S417" s="343"/>
      <c r="T417" s="343"/>
      <c r="U417" s="343"/>
      <c r="V417" s="343"/>
      <c r="W417" s="343"/>
      <c r="X417" s="343"/>
      <c r="Y417" s="343"/>
      <c r="Z417" s="343"/>
      <c r="AA417" s="343"/>
      <c r="AB417" s="343"/>
      <c r="AC417" s="343"/>
      <c r="AD417" s="343"/>
      <c r="AE417" s="343"/>
      <c r="AF417" s="343"/>
      <c r="AG417" s="172">
        <f t="shared" si="156"/>
        <v>0</v>
      </c>
      <c r="AH417" s="173"/>
    </row>
    <row r="418" hidden="1" outlineLevel="1">
      <c r="A418" s="273" t="s">
        <v>961</v>
      </c>
      <c r="B418" s="343"/>
      <c r="C418" s="343"/>
      <c r="D418" s="343"/>
      <c r="E418" s="343"/>
      <c r="F418" s="343"/>
      <c r="G418" s="343"/>
      <c r="H418" s="343"/>
      <c r="I418" s="343"/>
      <c r="J418" s="343"/>
      <c r="K418" s="343"/>
      <c r="L418" s="343"/>
      <c r="M418" s="343"/>
      <c r="N418" s="343"/>
      <c r="O418" s="343"/>
      <c r="P418" s="343"/>
      <c r="Q418" s="343"/>
      <c r="R418" s="343"/>
      <c r="S418" s="343"/>
      <c r="T418" s="343"/>
      <c r="U418" s="343"/>
      <c r="V418" s="343"/>
      <c r="W418" s="343"/>
      <c r="X418" s="343"/>
      <c r="Y418" s="343"/>
      <c r="Z418" s="343"/>
      <c r="AA418" s="343"/>
      <c r="AB418" s="343"/>
      <c r="AC418" s="343"/>
      <c r="AD418" s="343"/>
      <c r="AE418" s="343"/>
      <c r="AF418" s="343"/>
      <c r="AG418" s="172">
        <f t="shared" si="156"/>
        <v>0</v>
      </c>
      <c r="AH418" s="173"/>
    </row>
    <row r="419" hidden="1" outlineLevel="1">
      <c r="A419" s="273" t="s">
        <v>962</v>
      </c>
      <c r="B419" s="343"/>
      <c r="C419" s="343"/>
      <c r="D419" s="343"/>
      <c r="E419" s="343"/>
      <c r="F419" s="343"/>
      <c r="G419" s="343"/>
      <c r="H419" s="343"/>
      <c r="I419" s="343"/>
      <c r="J419" s="343"/>
      <c r="K419" s="343"/>
      <c r="L419" s="343"/>
      <c r="M419" s="343"/>
      <c r="N419" s="343"/>
      <c r="O419" s="343"/>
      <c r="P419" s="343"/>
      <c r="Q419" s="343"/>
      <c r="R419" s="343"/>
      <c r="S419" s="343"/>
      <c r="T419" s="343"/>
      <c r="U419" s="343"/>
      <c r="V419" s="343"/>
      <c r="W419" s="343"/>
      <c r="X419" s="343"/>
      <c r="Y419" s="343"/>
      <c r="Z419" s="343"/>
      <c r="AA419" s="343"/>
      <c r="AB419" s="343"/>
      <c r="AC419" s="343"/>
      <c r="AD419" s="343"/>
      <c r="AE419" s="343"/>
      <c r="AF419" s="343"/>
      <c r="AG419" s="172">
        <f t="shared" si="156"/>
        <v>0</v>
      </c>
      <c r="AH419" s="173"/>
    </row>
    <row r="420" hidden="1" outlineLevel="1">
      <c r="A420" s="273" t="s">
        <v>963</v>
      </c>
      <c r="B420" s="343"/>
      <c r="C420" s="343"/>
      <c r="D420" s="343"/>
      <c r="E420" s="343"/>
      <c r="F420" s="343"/>
      <c r="G420" s="343"/>
      <c r="H420" s="343"/>
      <c r="I420" s="343"/>
      <c r="J420" s="343"/>
      <c r="K420" s="343"/>
      <c r="L420" s="343"/>
      <c r="M420" s="343"/>
      <c r="N420" s="343"/>
      <c r="O420" s="343"/>
      <c r="P420" s="343"/>
      <c r="Q420" s="343"/>
      <c r="R420" s="343"/>
      <c r="S420" s="343"/>
      <c r="T420" s="343"/>
      <c r="U420" s="343"/>
      <c r="V420" s="343"/>
      <c r="W420" s="343"/>
      <c r="X420" s="343"/>
      <c r="Y420" s="343"/>
      <c r="Z420" s="343"/>
      <c r="AA420" s="343"/>
      <c r="AB420" s="343"/>
      <c r="AC420" s="343"/>
      <c r="AD420" s="343"/>
      <c r="AE420" s="343"/>
      <c r="AF420" s="343"/>
      <c r="AG420" s="172">
        <f t="shared" si="156"/>
        <v>0</v>
      </c>
      <c r="AH420" s="173"/>
    </row>
    <row r="421" hidden="1" outlineLevel="1">
      <c r="A421" s="273" t="s">
        <v>964</v>
      </c>
      <c r="B421" s="343"/>
      <c r="C421" s="343"/>
      <c r="D421" s="343"/>
      <c r="E421" s="343"/>
      <c r="F421" s="343"/>
      <c r="G421" s="343"/>
      <c r="H421" s="343"/>
      <c r="I421" s="343"/>
      <c r="J421" s="343"/>
      <c r="K421" s="343"/>
      <c r="L421" s="343"/>
      <c r="M421" s="343"/>
      <c r="N421" s="343"/>
      <c r="O421" s="343"/>
      <c r="P421" s="343"/>
      <c r="Q421" s="343"/>
      <c r="R421" s="343"/>
      <c r="S421" s="343"/>
      <c r="T421" s="343"/>
      <c r="U421" s="343"/>
      <c r="V421" s="343"/>
      <c r="W421" s="343"/>
      <c r="X421" s="343"/>
      <c r="Y421" s="343"/>
      <c r="Z421" s="343"/>
      <c r="AA421" s="343"/>
      <c r="AB421" s="343"/>
      <c r="AC421" s="343"/>
      <c r="AD421" s="343"/>
      <c r="AE421" s="343"/>
      <c r="AF421" s="343"/>
      <c r="AG421" s="172">
        <f t="shared" si="156"/>
        <v>0</v>
      </c>
      <c r="AH421" s="173"/>
    </row>
    <row r="422" hidden="1" outlineLevel="1">
      <c r="A422" s="287" t="s">
        <v>965</v>
      </c>
      <c r="B422" s="344"/>
      <c r="C422" s="344"/>
      <c r="D422" s="344"/>
      <c r="E422" s="344"/>
      <c r="F422" s="344"/>
      <c r="G422" s="344"/>
      <c r="H422" s="344"/>
      <c r="I422" s="344"/>
      <c r="J422" s="344"/>
      <c r="K422" s="344"/>
      <c r="L422" s="344"/>
      <c r="M422" s="344"/>
      <c r="N422" s="344"/>
      <c r="O422" s="344"/>
      <c r="P422" s="344"/>
      <c r="Q422" s="344"/>
      <c r="R422" s="344"/>
      <c r="S422" s="344"/>
      <c r="T422" s="344"/>
      <c r="U422" s="344"/>
      <c r="V422" s="344"/>
      <c r="W422" s="344"/>
      <c r="X422" s="344"/>
      <c r="Y422" s="344"/>
      <c r="Z422" s="344"/>
      <c r="AA422" s="344"/>
      <c r="AB422" s="344"/>
      <c r="AC422" s="344"/>
      <c r="AD422" s="344"/>
      <c r="AE422" s="344"/>
      <c r="AF422" s="344"/>
      <c r="AG422" s="172">
        <f t="shared" si="156"/>
        <v>0</v>
      </c>
      <c r="AH422" s="173"/>
    </row>
    <row r="423" hidden="1" outlineLevel="1">
      <c r="A423" s="287" t="s">
        <v>966</v>
      </c>
      <c r="B423" s="344"/>
      <c r="C423" s="344"/>
      <c r="D423" s="344"/>
      <c r="E423" s="344"/>
      <c r="F423" s="344"/>
      <c r="G423" s="344"/>
      <c r="H423" s="344"/>
      <c r="I423" s="344"/>
      <c r="J423" s="344"/>
      <c r="K423" s="344"/>
      <c r="L423" s="344"/>
      <c r="M423" s="344"/>
      <c r="N423" s="344"/>
      <c r="O423" s="344"/>
      <c r="P423" s="344"/>
      <c r="Q423" s="344"/>
      <c r="R423" s="344"/>
      <c r="S423" s="344"/>
      <c r="T423" s="344"/>
      <c r="U423" s="344"/>
      <c r="V423" s="344"/>
      <c r="W423" s="344"/>
      <c r="X423" s="344"/>
      <c r="Y423" s="344"/>
      <c r="Z423" s="344"/>
      <c r="AA423" s="344"/>
      <c r="AB423" s="344"/>
      <c r="AC423" s="344"/>
      <c r="AD423" s="344"/>
      <c r="AE423" s="344"/>
      <c r="AF423" s="344"/>
      <c r="AG423" s="172">
        <f t="shared" si="156"/>
        <v>0</v>
      </c>
      <c r="AH423" s="173"/>
    </row>
    <row r="424" hidden="1" outlineLevel="1">
      <c r="A424" s="273" t="s">
        <v>967</v>
      </c>
      <c r="B424" s="344"/>
      <c r="C424" s="344"/>
      <c r="D424" s="344"/>
      <c r="E424" s="344"/>
      <c r="F424" s="344"/>
      <c r="G424" s="344"/>
      <c r="H424" s="344"/>
      <c r="I424" s="344"/>
      <c r="J424" s="344"/>
      <c r="K424" s="344"/>
      <c r="L424" s="344"/>
      <c r="M424" s="344"/>
      <c r="N424" s="344"/>
      <c r="O424" s="344"/>
      <c r="P424" s="344"/>
      <c r="Q424" s="344"/>
      <c r="R424" s="344"/>
      <c r="S424" s="344"/>
      <c r="T424" s="344"/>
      <c r="U424" s="344"/>
      <c r="V424" s="344"/>
      <c r="W424" s="344"/>
      <c r="X424" s="344"/>
      <c r="Y424" s="344"/>
      <c r="Z424" s="344"/>
      <c r="AA424" s="344"/>
      <c r="AB424" s="344"/>
      <c r="AC424" s="344"/>
      <c r="AD424" s="344"/>
      <c r="AE424" s="344"/>
      <c r="AF424" s="344"/>
      <c r="AG424" s="172"/>
      <c r="AH424" s="173"/>
    </row>
    <row r="425" hidden="1" outlineLevel="1">
      <c r="A425" s="273" t="s">
        <v>338</v>
      </c>
      <c r="B425" s="344"/>
      <c r="C425" s="344"/>
      <c r="D425" s="344"/>
      <c r="E425" s="344"/>
      <c r="F425" s="344"/>
      <c r="G425" s="344"/>
      <c r="H425" s="344"/>
      <c r="I425" s="344"/>
      <c r="J425" s="344"/>
      <c r="K425" s="344"/>
      <c r="L425" s="344"/>
      <c r="M425" s="344"/>
      <c r="N425" s="344"/>
      <c r="O425" s="344"/>
      <c r="P425" s="344"/>
      <c r="Q425" s="344"/>
      <c r="R425" s="344"/>
      <c r="S425" s="344"/>
      <c r="T425" s="344"/>
      <c r="U425" s="344"/>
      <c r="V425" s="344"/>
      <c r="W425" s="344"/>
      <c r="X425" s="344"/>
      <c r="Y425" s="344"/>
      <c r="Z425" s="344"/>
      <c r="AA425" s="344"/>
      <c r="AB425" s="344"/>
      <c r="AC425" s="344"/>
      <c r="AD425" s="344"/>
      <c r="AE425" s="344"/>
      <c r="AF425" s="344"/>
      <c r="AG425" s="172"/>
      <c r="AH425" s="173"/>
    </row>
    <row r="426" hidden="1" outlineLevel="1">
      <c r="A426" s="287" t="s">
        <v>297</v>
      </c>
      <c r="B426" s="344"/>
      <c r="C426" s="344"/>
      <c r="D426" s="344"/>
      <c r="E426" s="344"/>
      <c r="F426" s="344"/>
      <c r="G426" s="344"/>
      <c r="H426" s="344"/>
      <c r="I426" s="344"/>
      <c r="J426" s="344"/>
      <c r="K426" s="344"/>
      <c r="L426" s="344"/>
      <c r="M426" s="344"/>
      <c r="N426" s="344"/>
      <c r="O426" s="344"/>
      <c r="P426" s="344"/>
      <c r="Q426" s="344"/>
      <c r="R426" s="344"/>
      <c r="S426" s="344"/>
      <c r="T426" s="344"/>
      <c r="U426" s="344"/>
      <c r="V426" s="344"/>
      <c r="W426" s="344"/>
      <c r="X426" s="344"/>
      <c r="Y426" s="344"/>
      <c r="Z426" s="344"/>
      <c r="AA426" s="344"/>
      <c r="AB426" s="344"/>
      <c r="AC426" s="344"/>
      <c r="AD426" s="344"/>
      <c r="AE426" s="344"/>
      <c r="AF426" s="344"/>
      <c r="AG426" s="172">
        <f t="shared" ref="AG426:AG427" si="158">SUM(B426:AF426)</f>
        <v>0</v>
      </c>
      <c r="AH426" s="173"/>
    </row>
    <row r="427">
      <c r="A427" s="279" t="s">
        <v>298</v>
      </c>
      <c r="B427" s="280">
        <f t="shared" ref="B427:AF427" si="157">SUM(B414:B426)</f>
        <v>0</v>
      </c>
      <c r="C427" s="280">
        <f t="shared" si="157"/>
        <v>0</v>
      </c>
      <c r="D427" s="280">
        <f t="shared" si="157"/>
        <v>0</v>
      </c>
      <c r="E427" s="280">
        <f t="shared" si="157"/>
        <v>0</v>
      </c>
      <c r="F427" s="280">
        <f t="shared" si="157"/>
        <v>0</v>
      </c>
      <c r="G427" s="280">
        <f t="shared" si="157"/>
        <v>0</v>
      </c>
      <c r="H427" s="280">
        <f t="shared" si="157"/>
        <v>0</v>
      </c>
      <c r="I427" s="280">
        <f t="shared" si="157"/>
        <v>0</v>
      </c>
      <c r="J427" s="280">
        <f t="shared" si="157"/>
        <v>0</v>
      </c>
      <c r="K427" s="280">
        <f t="shared" si="157"/>
        <v>0</v>
      </c>
      <c r="L427" s="280">
        <f t="shared" si="157"/>
        <v>0</v>
      </c>
      <c r="M427" s="280">
        <f t="shared" si="157"/>
        <v>0</v>
      </c>
      <c r="N427" s="280">
        <f t="shared" si="157"/>
        <v>0</v>
      </c>
      <c r="O427" s="280">
        <f t="shared" si="157"/>
        <v>0</v>
      </c>
      <c r="P427" s="280">
        <f t="shared" si="157"/>
        <v>0</v>
      </c>
      <c r="Q427" s="280">
        <f t="shared" si="157"/>
        <v>0</v>
      </c>
      <c r="R427" s="280">
        <f t="shared" si="157"/>
        <v>0</v>
      </c>
      <c r="S427" s="280">
        <f t="shared" si="157"/>
        <v>0</v>
      </c>
      <c r="T427" s="280">
        <f t="shared" si="157"/>
        <v>0</v>
      </c>
      <c r="U427" s="280">
        <f t="shared" si="157"/>
        <v>0</v>
      </c>
      <c r="V427" s="280">
        <f t="shared" si="157"/>
        <v>0</v>
      </c>
      <c r="W427" s="280">
        <f t="shared" si="157"/>
        <v>0</v>
      </c>
      <c r="X427" s="280">
        <f t="shared" si="157"/>
        <v>0</v>
      </c>
      <c r="Y427" s="280">
        <f t="shared" si="157"/>
        <v>0</v>
      </c>
      <c r="Z427" s="280">
        <f t="shared" si="157"/>
        <v>0</v>
      </c>
      <c r="AA427" s="280">
        <f t="shared" si="157"/>
        <v>0</v>
      </c>
      <c r="AB427" s="280">
        <f t="shared" si="157"/>
        <v>0</v>
      </c>
      <c r="AC427" s="280">
        <f t="shared" si="157"/>
        <v>0</v>
      </c>
      <c r="AD427" s="280">
        <f t="shared" si="157"/>
        <v>0</v>
      </c>
      <c r="AE427" s="280">
        <f t="shared" si="157"/>
        <v>0</v>
      </c>
      <c r="AF427" s="280">
        <f t="shared" si="157"/>
        <v>0</v>
      </c>
      <c r="AG427" s="172">
        <f t="shared" si="158"/>
        <v>0</v>
      </c>
      <c r="AH427" s="173"/>
    </row>
    <row r="428">
      <c r="A428" s="160"/>
      <c r="B428" s="267"/>
      <c r="C428" s="267"/>
      <c r="D428" s="267"/>
      <c r="E428" s="267"/>
      <c r="F428" s="267"/>
      <c r="G428" s="267"/>
      <c r="H428" s="267"/>
      <c r="I428" s="267"/>
      <c r="J428" s="267"/>
      <c r="K428" s="267"/>
      <c r="L428" s="267"/>
      <c r="M428" s="267"/>
      <c r="N428" s="267"/>
      <c r="O428" s="267"/>
      <c r="P428" s="267"/>
      <c r="Q428" s="267"/>
      <c r="R428" s="267"/>
      <c r="S428" s="267"/>
      <c r="T428" s="267"/>
      <c r="U428" s="267"/>
      <c r="V428" s="267"/>
      <c r="W428" s="267"/>
      <c r="X428" s="267"/>
      <c r="Y428" s="267"/>
      <c r="Z428" s="267"/>
      <c r="AA428" s="267"/>
      <c r="AB428" s="267"/>
      <c r="AC428" s="267"/>
      <c r="AD428" s="267"/>
      <c r="AE428" s="267"/>
      <c r="AF428" s="267"/>
      <c r="AG428" s="268"/>
      <c r="AH428" s="27"/>
    </row>
    <row r="429">
      <c r="A429" s="273" t="s">
        <v>586</v>
      </c>
      <c r="B429" s="236">
        <v>0.0</v>
      </c>
      <c r="C429" s="236">
        <v>2.0</v>
      </c>
      <c r="D429" s="236">
        <v>1.0</v>
      </c>
      <c r="E429" s="236">
        <v>0.0</v>
      </c>
      <c r="F429" s="236">
        <v>0.0</v>
      </c>
      <c r="G429" s="236">
        <v>12.0</v>
      </c>
      <c r="H429" s="236">
        <v>1.0</v>
      </c>
      <c r="I429" s="236">
        <v>3.0</v>
      </c>
      <c r="J429" s="236">
        <v>0.0</v>
      </c>
      <c r="K429" s="236">
        <v>0.0</v>
      </c>
      <c r="L429" s="236">
        <v>0.0</v>
      </c>
      <c r="M429" s="236">
        <v>0.0</v>
      </c>
      <c r="N429" s="236">
        <v>1.0</v>
      </c>
      <c r="O429" s="236">
        <v>2.0</v>
      </c>
      <c r="P429" s="236">
        <v>2.0</v>
      </c>
      <c r="Q429" s="236">
        <v>1.0</v>
      </c>
      <c r="R429" s="236">
        <v>0.0</v>
      </c>
      <c r="S429" s="236">
        <v>0.0</v>
      </c>
      <c r="T429" s="236">
        <v>0.0</v>
      </c>
      <c r="U429" s="236">
        <v>6.0</v>
      </c>
      <c r="V429" s="236">
        <v>2.0</v>
      </c>
      <c r="W429" s="236">
        <v>1.0</v>
      </c>
      <c r="X429" s="236">
        <v>2.0</v>
      </c>
      <c r="Y429" s="236">
        <v>0.0</v>
      </c>
      <c r="Z429" s="236">
        <v>0.0</v>
      </c>
      <c r="AA429" s="236">
        <v>0.0</v>
      </c>
      <c r="AB429" s="236">
        <v>4.0</v>
      </c>
      <c r="AC429" s="236">
        <v>2.0</v>
      </c>
      <c r="AD429" s="236">
        <v>0.0</v>
      </c>
      <c r="AE429" s="236">
        <v>2.0</v>
      </c>
      <c r="AF429" s="236">
        <v>0.0</v>
      </c>
      <c r="AG429" s="172">
        <f t="shared" ref="AG429:AG431" si="159">SUM(B429:AF429)</f>
        <v>44</v>
      </c>
      <c r="AH429" s="173"/>
    </row>
    <row r="430">
      <c r="A430" s="273" t="s">
        <v>587</v>
      </c>
      <c r="B430" s="343"/>
      <c r="C430" s="343"/>
      <c r="D430" s="343"/>
      <c r="E430" s="343"/>
      <c r="F430" s="343"/>
      <c r="G430" s="343"/>
      <c r="H430" s="343"/>
      <c r="I430" s="343"/>
      <c r="J430" s="343"/>
      <c r="K430" s="343"/>
      <c r="L430" s="343"/>
      <c r="M430" s="343"/>
      <c r="N430" s="343"/>
      <c r="O430" s="343"/>
      <c r="P430" s="343"/>
      <c r="Q430" s="343"/>
      <c r="R430" s="343"/>
      <c r="S430" s="343"/>
      <c r="T430" s="343"/>
      <c r="U430" s="343"/>
      <c r="V430" s="343"/>
      <c r="W430" s="343"/>
      <c r="X430" s="343"/>
      <c r="Y430" s="343"/>
      <c r="Z430" s="343"/>
      <c r="AA430" s="343"/>
      <c r="AB430" s="343"/>
      <c r="AC430" s="343"/>
      <c r="AD430" s="343"/>
      <c r="AE430" s="343"/>
      <c r="AF430" s="343"/>
      <c r="AG430" s="172">
        <f t="shared" si="159"/>
        <v>0</v>
      </c>
      <c r="AH430" s="173"/>
    </row>
    <row r="431">
      <c r="A431" s="282" t="s">
        <v>269</v>
      </c>
      <c r="B431" s="280">
        <f t="shared" ref="B431:AF431" si="160">SUM(B429:B430)</f>
        <v>0</v>
      </c>
      <c r="C431" s="280">
        <f t="shared" si="160"/>
        <v>2</v>
      </c>
      <c r="D431" s="280">
        <f t="shared" si="160"/>
        <v>1</v>
      </c>
      <c r="E431" s="280">
        <f t="shared" si="160"/>
        <v>0</v>
      </c>
      <c r="F431" s="280">
        <f t="shared" si="160"/>
        <v>0</v>
      </c>
      <c r="G431" s="280">
        <f t="shared" si="160"/>
        <v>12</v>
      </c>
      <c r="H431" s="280">
        <f t="shared" si="160"/>
        <v>1</v>
      </c>
      <c r="I431" s="280">
        <f t="shared" si="160"/>
        <v>3</v>
      </c>
      <c r="J431" s="280">
        <f t="shared" si="160"/>
        <v>0</v>
      </c>
      <c r="K431" s="280">
        <f t="shared" si="160"/>
        <v>0</v>
      </c>
      <c r="L431" s="280">
        <f t="shared" si="160"/>
        <v>0</v>
      </c>
      <c r="M431" s="280">
        <f t="shared" si="160"/>
        <v>0</v>
      </c>
      <c r="N431" s="280">
        <f t="shared" si="160"/>
        <v>1</v>
      </c>
      <c r="O431" s="280">
        <f t="shared" si="160"/>
        <v>2</v>
      </c>
      <c r="P431" s="280">
        <f t="shared" si="160"/>
        <v>2</v>
      </c>
      <c r="Q431" s="280">
        <f t="shared" si="160"/>
        <v>1</v>
      </c>
      <c r="R431" s="280">
        <f t="shared" si="160"/>
        <v>0</v>
      </c>
      <c r="S431" s="280">
        <f t="shared" si="160"/>
        <v>0</v>
      </c>
      <c r="T431" s="280">
        <f t="shared" si="160"/>
        <v>0</v>
      </c>
      <c r="U431" s="280">
        <f t="shared" si="160"/>
        <v>6</v>
      </c>
      <c r="V431" s="280">
        <f t="shared" si="160"/>
        <v>2</v>
      </c>
      <c r="W431" s="280">
        <f t="shared" si="160"/>
        <v>1</v>
      </c>
      <c r="X431" s="280">
        <f t="shared" si="160"/>
        <v>2</v>
      </c>
      <c r="Y431" s="280">
        <f t="shared" si="160"/>
        <v>0</v>
      </c>
      <c r="Z431" s="280">
        <f t="shared" si="160"/>
        <v>0</v>
      </c>
      <c r="AA431" s="280">
        <f t="shared" si="160"/>
        <v>0</v>
      </c>
      <c r="AB431" s="280">
        <f t="shared" si="160"/>
        <v>4</v>
      </c>
      <c r="AC431" s="280">
        <f t="shared" si="160"/>
        <v>2</v>
      </c>
      <c r="AD431" s="280">
        <f t="shared" si="160"/>
        <v>0</v>
      </c>
      <c r="AE431" s="280">
        <f t="shared" si="160"/>
        <v>2</v>
      </c>
      <c r="AF431" s="280">
        <f t="shared" si="160"/>
        <v>0</v>
      </c>
      <c r="AG431" s="172">
        <f t="shared" si="159"/>
        <v>44</v>
      </c>
      <c r="AH431" s="173"/>
    </row>
    <row r="432">
      <c r="A432" s="160"/>
      <c r="B432" s="267"/>
      <c r="C432" s="267"/>
      <c r="D432" s="267"/>
      <c r="E432" s="267"/>
      <c r="F432" s="267"/>
      <c r="G432" s="267"/>
      <c r="H432" s="267"/>
      <c r="I432" s="267"/>
      <c r="J432" s="267"/>
      <c r="K432" s="267"/>
      <c r="L432" s="267"/>
      <c r="M432" s="267"/>
      <c r="N432" s="267"/>
      <c r="O432" s="267"/>
      <c r="P432" s="267"/>
      <c r="Q432" s="267"/>
      <c r="R432" s="267"/>
      <c r="S432" s="267"/>
      <c r="T432" s="267"/>
      <c r="U432" s="267"/>
      <c r="V432" s="267"/>
      <c r="W432" s="267"/>
      <c r="X432" s="267"/>
      <c r="Y432" s="267"/>
      <c r="Z432" s="267"/>
      <c r="AA432" s="267"/>
      <c r="AB432" s="267"/>
      <c r="AC432" s="267"/>
      <c r="AD432" s="267"/>
      <c r="AE432" s="267"/>
      <c r="AF432" s="267"/>
      <c r="AG432" s="268"/>
      <c r="AH432" s="27"/>
    </row>
    <row r="433">
      <c r="A433" s="221" t="s">
        <v>588</v>
      </c>
      <c r="B433" s="267"/>
      <c r="C433" s="267"/>
      <c r="D433" s="267"/>
      <c r="E433" s="267"/>
      <c r="F433" s="267"/>
      <c r="G433" s="267"/>
      <c r="H433" s="267"/>
      <c r="I433" s="267"/>
      <c r="J433" s="267"/>
      <c r="K433" s="267"/>
      <c r="L433" s="267"/>
      <c r="M433" s="267"/>
      <c r="N433" s="267"/>
      <c r="O433" s="267"/>
      <c r="P433" s="267"/>
      <c r="Q433" s="267"/>
      <c r="R433" s="267"/>
      <c r="S433" s="267"/>
      <c r="T433" s="267"/>
      <c r="U433" s="267"/>
      <c r="V433" s="267"/>
      <c r="W433" s="267"/>
      <c r="X433" s="267"/>
      <c r="Y433" s="267"/>
      <c r="Z433" s="267"/>
      <c r="AA433" s="267"/>
      <c r="AB433" s="267"/>
      <c r="AC433" s="267"/>
      <c r="AD433" s="267"/>
      <c r="AE433" s="267"/>
      <c r="AF433" s="267"/>
      <c r="AG433" s="268"/>
      <c r="AH433" s="27"/>
    </row>
    <row r="434">
      <c r="A434" s="273" t="s">
        <v>541</v>
      </c>
      <c r="B434" s="262">
        <v>0.0</v>
      </c>
      <c r="C434" s="262">
        <v>246.69</v>
      </c>
      <c r="D434" s="262">
        <v>157.2</v>
      </c>
      <c r="E434" s="262">
        <v>0.0</v>
      </c>
      <c r="F434" s="262">
        <v>0.0</v>
      </c>
      <c r="G434" s="262">
        <v>2776.91</v>
      </c>
      <c r="H434" s="262">
        <v>861.0</v>
      </c>
      <c r="I434" s="262">
        <v>630.84</v>
      </c>
      <c r="J434" s="262">
        <v>0.0</v>
      </c>
      <c r="K434" s="262">
        <v>0.0</v>
      </c>
      <c r="L434" s="262">
        <v>0.0</v>
      </c>
      <c r="M434" s="262">
        <v>0.0</v>
      </c>
      <c r="N434" s="262">
        <v>313.83</v>
      </c>
      <c r="O434" s="262">
        <v>426.23</v>
      </c>
      <c r="P434" s="262">
        <v>449.9</v>
      </c>
      <c r="Q434" s="262">
        <v>279.72</v>
      </c>
      <c r="R434" s="262">
        <v>0.0</v>
      </c>
      <c r="S434" s="262">
        <v>0.0</v>
      </c>
      <c r="T434" s="262">
        <v>0.0</v>
      </c>
      <c r="U434" s="262">
        <v>1409.78</v>
      </c>
      <c r="V434" s="262">
        <v>502.84</v>
      </c>
      <c r="W434" s="262">
        <v>282.39</v>
      </c>
      <c r="X434" s="262">
        <v>492.44</v>
      </c>
      <c r="Y434" s="262">
        <v>0.0</v>
      </c>
      <c r="Z434" s="262">
        <v>0.0</v>
      </c>
      <c r="AA434" s="262">
        <v>0.0</v>
      </c>
      <c r="AB434" s="262">
        <v>1015.42</v>
      </c>
      <c r="AC434" s="262">
        <v>335.13</v>
      </c>
      <c r="AD434" s="262">
        <v>0.0</v>
      </c>
      <c r="AE434" s="262">
        <v>509.88</v>
      </c>
      <c r="AF434" s="262">
        <v>0.0</v>
      </c>
      <c r="AG434" s="172">
        <f t="shared" ref="AG434:AG435" si="162">SUM(B434:AF434)</f>
        <v>10690.2</v>
      </c>
      <c r="AH434" s="173"/>
    </row>
    <row r="435">
      <c r="A435" s="282" t="s">
        <v>542</v>
      </c>
      <c r="B435" s="288">
        <f t="shared" ref="B435:AF435" si="161">sum(B434)</f>
        <v>0</v>
      </c>
      <c r="C435" s="288">
        <f t="shared" si="161"/>
        <v>246.69</v>
      </c>
      <c r="D435" s="288">
        <f t="shared" si="161"/>
        <v>157.2</v>
      </c>
      <c r="E435" s="288">
        <f t="shared" si="161"/>
        <v>0</v>
      </c>
      <c r="F435" s="288">
        <f t="shared" si="161"/>
        <v>0</v>
      </c>
      <c r="G435" s="288">
        <f t="shared" si="161"/>
        <v>2776.91</v>
      </c>
      <c r="H435" s="288">
        <f t="shared" si="161"/>
        <v>861</v>
      </c>
      <c r="I435" s="288">
        <f t="shared" si="161"/>
        <v>630.84</v>
      </c>
      <c r="J435" s="288">
        <f t="shared" si="161"/>
        <v>0</v>
      </c>
      <c r="K435" s="288">
        <f t="shared" si="161"/>
        <v>0</v>
      </c>
      <c r="L435" s="288">
        <f t="shared" si="161"/>
        <v>0</v>
      </c>
      <c r="M435" s="288">
        <f t="shared" si="161"/>
        <v>0</v>
      </c>
      <c r="N435" s="288">
        <f t="shared" si="161"/>
        <v>313.83</v>
      </c>
      <c r="O435" s="288">
        <f t="shared" si="161"/>
        <v>426.23</v>
      </c>
      <c r="P435" s="288">
        <f t="shared" si="161"/>
        <v>449.9</v>
      </c>
      <c r="Q435" s="288">
        <f t="shared" si="161"/>
        <v>279.72</v>
      </c>
      <c r="R435" s="288">
        <f t="shared" si="161"/>
        <v>0</v>
      </c>
      <c r="S435" s="288">
        <f t="shared" si="161"/>
        <v>0</v>
      </c>
      <c r="T435" s="288">
        <f t="shared" si="161"/>
        <v>0</v>
      </c>
      <c r="U435" s="288">
        <f t="shared" si="161"/>
        <v>1409.78</v>
      </c>
      <c r="V435" s="288">
        <f t="shared" si="161"/>
        <v>502.84</v>
      </c>
      <c r="W435" s="288">
        <f t="shared" si="161"/>
        <v>282.39</v>
      </c>
      <c r="X435" s="288">
        <f t="shared" si="161"/>
        <v>492.44</v>
      </c>
      <c r="Y435" s="288">
        <f t="shared" si="161"/>
        <v>0</v>
      </c>
      <c r="Z435" s="288">
        <f t="shared" si="161"/>
        <v>0</v>
      </c>
      <c r="AA435" s="288">
        <f t="shared" si="161"/>
        <v>0</v>
      </c>
      <c r="AB435" s="288">
        <f t="shared" si="161"/>
        <v>1015.42</v>
      </c>
      <c r="AC435" s="288">
        <f t="shared" si="161"/>
        <v>335.13</v>
      </c>
      <c r="AD435" s="288">
        <f t="shared" si="161"/>
        <v>0</v>
      </c>
      <c r="AE435" s="288">
        <f t="shared" si="161"/>
        <v>509.88</v>
      </c>
      <c r="AF435" s="288">
        <f t="shared" si="161"/>
        <v>0</v>
      </c>
      <c r="AG435" s="172">
        <f t="shared" si="162"/>
        <v>10690.2</v>
      </c>
      <c r="AH435" s="173"/>
    </row>
    <row r="436">
      <c r="A436" s="160"/>
      <c r="B436" s="289"/>
      <c r="C436" s="289"/>
      <c r="D436" s="289"/>
      <c r="E436" s="289"/>
      <c r="F436" s="289"/>
      <c r="G436" s="289"/>
      <c r="H436" s="289"/>
      <c r="I436" s="289"/>
      <c r="J436" s="289"/>
      <c r="K436" s="289"/>
      <c r="L436" s="289"/>
      <c r="M436" s="289"/>
      <c r="N436" s="289"/>
      <c r="O436" s="289"/>
      <c r="P436" s="289"/>
      <c r="Q436" s="289"/>
      <c r="R436" s="289"/>
      <c r="S436" s="289"/>
      <c r="T436" s="289"/>
      <c r="U436" s="289"/>
      <c r="V436" s="289"/>
      <c r="W436" s="289"/>
      <c r="X436" s="289"/>
      <c r="Y436" s="289"/>
      <c r="Z436" s="289"/>
      <c r="AA436" s="289"/>
      <c r="AB436" s="289"/>
      <c r="AC436" s="289"/>
      <c r="AD436" s="289"/>
      <c r="AE436" s="289"/>
      <c r="AF436" s="289"/>
      <c r="AG436" s="268"/>
      <c r="AH436" s="27"/>
    </row>
    <row r="437">
      <c r="A437" s="273" t="s">
        <v>543</v>
      </c>
      <c r="B437" s="346"/>
      <c r="C437" s="346"/>
      <c r="D437" s="346"/>
      <c r="E437" s="346"/>
      <c r="F437" s="346"/>
      <c r="G437" s="346"/>
      <c r="H437" s="346"/>
      <c r="I437" s="346"/>
      <c r="J437" s="346"/>
      <c r="K437" s="346"/>
      <c r="L437" s="346"/>
      <c r="M437" s="346"/>
      <c r="N437" s="346"/>
      <c r="O437" s="346"/>
      <c r="P437" s="346"/>
      <c r="Q437" s="346"/>
      <c r="R437" s="346"/>
      <c r="S437" s="346"/>
      <c r="T437" s="346"/>
      <c r="U437" s="346"/>
      <c r="V437" s="346"/>
      <c r="W437" s="346"/>
      <c r="X437" s="346"/>
      <c r="Y437" s="346"/>
      <c r="Z437" s="346"/>
      <c r="AA437" s="346"/>
      <c r="AB437" s="346"/>
      <c r="AC437" s="346"/>
      <c r="AD437" s="346"/>
      <c r="AE437" s="346"/>
      <c r="AF437" s="346"/>
      <c r="AG437" s="172">
        <f t="shared" ref="AG437:AG440" si="163">SUM(B437:AF437)</f>
        <v>0</v>
      </c>
      <c r="AH437" s="173"/>
    </row>
    <row r="438">
      <c r="A438" s="273" t="s">
        <v>544</v>
      </c>
      <c r="B438" s="346"/>
      <c r="C438" s="346"/>
      <c r="D438" s="346"/>
      <c r="E438" s="346"/>
      <c r="F438" s="346"/>
      <c r="G438" s="346"/>
      <c r="H438" s="346"/>
      <c r="I438" s="346"/>
      <c r="J438" s="346"/>
      <c r="K438" s="346"/>
      <c r="L438" s="346"/>
      <c r="M438" s="346"/>
      <c r="N438" s="346"/>
      <c r="O438" s="346"/>
      <c r="P438" s="346"/>
      <c r="Q438" s="346"/>
      <c r="R438" s="346"/>
      <c r="S438" s="346"/>
      <c r="T438" s="346"/>
      <c r="U438" s="346"/>
      <c r="V438" s="346"/>
      <c r="W438" s="346"/>
      <c r="X438" s="346"/>
      <c r="Y438" s="346"/>
      <c r="Z438" s="346"/>
      <c r="AA438" s="346"/>
      <c r="AB438" s="346"/>
      <c r="AC438" s="346"/>
      <c r="AD438" s="346"/>
      <c r="AE438" s="346"/>
      <c r="AF438" s="346"/>
      <c r="AG438" s="172">
        <f t="shared" si="163"/>
        <v>0</v>
      </c>
      <c r="AH438" s="173"/>
    </row>
    <row r="439">
      <c r="A439" s="273" t="s">
        <v>545</v>
      </c>
      <c r="B439" s="345"/>
      <c r="C439" s="345"/>
      <c r="D439" s="345"/>
      <c r="E439" s="345"/>
      <c r="F439" s="345"/>
      <c r="G439" s="345"/>
      <c r="H439" s="345"/>
      <c r="I439" s="345"/>
      <c r="J439" s="345"/>
      <c r="K439" s="345"/>
      <c r="L439" s="345"/>
      <c r="M439" s="345"/>
      <c r="N439" s="345"/>
      <c r="O439" s="345"/>
      <c r="P439" s="345"/>
      <c r="Q439" s="345"/>
      <c r="R439" s="345"/>
      <c r="S439" s="345"/>
      <c r="T439" s="345"/>
      <c r="U439" s="345"/>
      <c r="V439" s="345"/>
      <c r="W439" s="345"/>
      <c r="X439" s="345"/>
      <c r="Y439" s="345"/>
      <c r="Z439" s="345"/>
      <c r="AA439" s="345"/>
      <c r="AB439" s="345"/>
      <c r="AC439" s="345"/>
      <c r="AD439" s="345"/>
      <c r="AE439" s="345"/>
      <c r="AF439" s="345"/>
      <c r="AG439" s="172">
        <f t="shared" si="163"/>
        <v>0</v>
      </c>
      <c r="AH439" s="173"/>
    </row>
    <row r="440">
      <c r="A440" s="282" t="s">
        <v>546</v>
      </c>
      <c r="B440" s="283">
        <f t="shared" ref="B440:AF440" si="164">SUM(B437+B438)</f>
        <v>0</v>
      </c>
      <c r="C440" s="283">
        <f t="shared" si="164"/>
        <v>0</v>
      </c>
      <c r="D440" s="283">
        <f t="shared" si="164"/>
        <v>0</v>
      </c>
      <c r="E440" s="283">
        <f t="shared" si="164"/>
        <v>0</v>
      </c>
      <c r="F440" s="283">
        <f t="shared" si="164"/>
        <v>0</v>
      </c>
      <c r="G440" s="283">
        <f t="shared" si="164"/>
        <v>0</v>
      </c>
      <c r="H440" s="283">
        <f t="shared" si="164"/>
        <v>0</v>
      </c>
      <c r="I440" s="283">
        <f t="shared" si="164"/>
        <v>0</v>
      </c>
      <c r="J440" s="283">
        <f t="shared" si="164"/>
        <v>0</v>
      </c>
      <c r="K440" s="283">
        <f t="shared" si="164"/>
        <v>0</v>
      </c>
      <c r="L440" s="283">
        <f t="shared" si="164"/>
        <v>0</v>
      </c>
      <c r="M440" s="283">
        <f t="shared" si="164"/>
        <v>0</v>
      </c>
      <c r="N440" s="283">
        <f t="shared" si="164"/>
        <v>0</v>
      </c>
      <c r="O440" s="283">
        <f t="shared" si="164"/>
        <v>0</v>
      </c>
      <c r="P440" s="283">
        <f t="shared" si="164"/>
        <v>0</v>
      </c>
      <c r="Q440" s="283">
        <f t="shared" si="164"/>
        <v>0</v>
      </c>
      <c r="R440" s="283">
        <f t="shared" si="164"/>
        <v>0</v>
      </c>
      <c r="S440" s="283">
        <f t="shared" si="164"/>
        <v>0</v>
      </c>
      <c r="T440" s="283">
        <f t="shared" si="164"/>
        <v>0</v>
      </c>
      <c r="U440" s="283">
        <f t="shared" si="164"/>
        <v>0</v>
      </c>
      <c r="V440" s="283">
        <f t="shared" si="164"/>
        <v>0</v>
      </c>
      <c r="W440" s="283">
        <f t="shared" si="164"/>
        <v>0</v>
      </c>
      <c r="X440" s="283">
        <f t="shared" si="164"/>
        <v>0</v>
      </c>
      <c r="Y440" s="283">
        <f t="shared" si="164"/>
        <v>0</v>
      </c>
      <c r="Z440" s="283">
        <f t="shared" si="164"/>
        <v>0</v>
      </c>
      <c r="AA440" s="283">
        <f t="shared" si="164"/>
        <v>0</v>
      </c>
      <c r="AB440" s="283">
        <f t="shared" si="164"/>
        <v>0</v>
      </c>
      <c r="AC440" s="283">
        <f t="shared" si="164"/>
        <v>0</v>
      </c>
      <c r="AD440" s="283">
        <f t="shared" si="164"/>
        <v>0</v>
      </c>
      <c r="AE440" s="283">
        <f t="shared" si="164"/>
        <v>0</v>
      </c>
      <c r="AF440" s="283">
        <f t="shared" si="164"/>
        <v>0</v>
      </c>
      <c r="AG440" s="172">
        <f t="shared" si="163"/>
        <v>0</v>
      </c>
      <c r="AH440" s="173"/>
    </row>
    <row r="441">
      <c r="A441" s="234"/>
      <c r="B441" s="267"/>
      <c r="C441" s="267"/>
      <c r="D441" s="267"/>
      <c r="E441" s="267"/>
      <c r="F441" s="267"/>
      <c r="G441" s="267"/>
      <c r="H441" s="267"/>
      <c r="I441" s="267"/>
      <c r="J441" s="267"/>
      <c r="K441" s="267"/>
      <c r="L441" s="267"/>
      <c r="M441" s="267"/>
      <c r="N441" s="267"/>
      <c r="O441" s="267"/>
      <c r="P441" s="267"/>
      <c r="Q441" s="267"/>
      <c r="R441" s="267"/>
      <c r="S441" s="267"/>
      <c r="T441" s="267"/>
      <c r="U441" s="267"/>
      <c r="V441" s="267"/>
      <c r="W441" s="267"/>
      <c r="X441" s="267"/>
      <c r="Y441" s="267"/>
      <c r="Z441" s="267"/>
      <c r="AA441" s="267"/>
      <c r="AB441" s="267"/>
      <c r="AC441" s="267"/>
      <c r="AD441" s="267"/>
      <c r="AE441" s="267"/>
      <c r="AF441" s="267"/>
      <c r="AG441" s="268"/>
      <c r="AH441" s="27"/>
    </row>
    <row r="442">
      <c r="A442" s="234"/>
      <c r="B442" s="267"/>
      <c r="C442" s="267"/>
      <c r="D442" s="267"/>
      <c r="E442" s="267"/>
      <c r="F442" s="267"/>
      <c r="G442" s="267"/>
      <c r="H442" s="267"/>
      <c r="I442" s="267"/>
      <c r="J442" s="267"/>
      <c r="K442" s="267"/>
      <c r="L442" s="267"/>
      <c r="M442" s="267"/>
      <c r="N442" s="267"/>
      <c r="O442" s="267"/>
      <c r="P442" s="267"/>
      <c r="Q442" s="267"/>
      <c r="R442" s="267"/>
      <c r="S442" s="267"/>
      <c r="T442" s="267"/>
      <c r="U442" s="267"/>
      <c r="V442" s="267"/>
      <c r="W442" s="267"/>
      <c r="X442" s="267"/>
      <c r="Y442" s="267"/>
      <c r="Z442" s="267"/>
      <c r="AA442" s="267"/>
      <c r="AB442" s="267"/>
      <c r="AC442" s="267"/>
      <c r="AD442" s="267"/>
      <c r="AE442" s="267"/>
      <c r="AF442" s="267"/>
      <c r="AG442" s="268"/>
      <c r="AH442" s="27"/>
    </row>
    <row r="443">
      <c r="A443" s="215" t="s">
        <v>589</v>
      </c>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68"/>
      <c r="AH443" s="27"/>
    </row>
    <row r="444">
      <c r="A444" s="273" t="s">
        <v>416</v>
      </c>
      <c r="B444" s="290"/>
      <c r="C444" s="290"/>
      <c r="D444" s="290"/>
      <c r="E444" s="290"/>
      <c r="F444" s="290"/>
      <c r="G444" s="290"/>
      <c r="H444" s="290"/>
      <c r="I444" s="290"/>
      <c r="J444" s="290"/>
      <c r="K444" s="290"/>
      <c r="L444" s="290"/>
      <c r="M444" s="290"/>
      <c r="N444" s="290"/>
      <c r="O444" s="290"/>
      <c r="P444" s="290"/>
      <c r="Q444" s="290"/>
      <c r="R444" s="290"/>
      <c r="S444" s="290"/>
      <c r="T444" s="290"/>
      <c r="U444" s="290"/>
      <c r="V444" s="290"/>
      <c r="W444" s="290"/>
      <c r="X444" s="290"/>
      <c r="Y444" s="290"/>
      <c r="Z444" s="290"/>
      <c r="AA444" s="290"/>
      <c r="AB444" s="290"/>
      <c r="AC444" s="290"/>
      <c r="AD444" s="290"/>
      <c r="AE444" s="290"/>
      <c r="AF444" s="290"/>
      <c r="AG444" s="228"/>
      <c r="AH444" s="229"/>
    </row>
    <row r="445" outlineLevel="1">
      <c r="A445" s="273" t="s">
        <v>968</v>
      </c>
      <c r="B445" s="236"/>
      <c r="C445" s="236"/>
      <c r="D445" s="236"/>
      <c r="E445" s="236"/>
      <c r="F445" s="236"/>
      <c r="G445" s="236"/>
      <c r="H445" s="236"/>
      <c r="I445" s="236"/>
      <c r="J445" s="236"/>
      <c r="K445" s="236"/>
      <c r="L445" s="236"/>
      <c r="M445" s="236"/>
      <c r="N445" s="236"/>
      <c r="O445" s="236"/>
      <c r="P445" s="236"/>
      <c r="Q445" s="236"/>
      <c r="R445" s="236"/>
      <c r="S445" s="236"/>
      <c r="T445" s="236"/>
      <c r="U445" s="236"/>
      <c r="V445" s="236"/>
      <c r="W445" s="236"/>
      <c r="X445" s="236"/>
      <c r="Y445" s="236"/>
      <c r="Z445" s="236"/>
      <c r="AA445" s="236"/>
      <c r="AB445" s="236"/>
      <c r="AC445" s="236"/>
      <c r="AD445" s="236"/>
      <c r="AE445" s="236"/>
      <c r="AF445" s="236"/>
      <c r="AG445" s="172">
        <f t="shared" ref="AG445:AG450" si="165">SUM(B445:AF445)</f>
        <v>0</v>
      </c>
      <c r="AH445" s="173"/>
    </row>
    <row r="446" outlineLevel="1">
      <c r="A446" s="273" t="s">
        <v>969</v>
      </c>
      <c r="B446" s="236"/>
      <c r="C446" s="236"/>
      <c r="D446" s="236"/>
      <c r="E446" s="236"/>
      <c r="F446" s="236"/>
      <c r="G446" s="236"/>
      <c r="H446" s="236"/>
      <c r="I446" s="236"/>
      <c r="J446" s="236"/>
      <c r="K446" s="236"/>
      <c r="L446" s="236"/>
      <c r="M446" s="236"/>
      <c r="N446" s="236"/>
      <c r="O446" s="236"/>
      <c r="P446" s="236"/>
      <c r="Q446" s="236"/>
      <c r="R446" s="236"/>
      <c r="S446" s="236"/>
      <c r="T446" s="236"/>
      <c r="U446" s="236"/>
      <c r="V446" s="236"/>
      <c r="W446" s="236"/>
      <c r="X446" s="236"/>
      <c r="Y446" s="236"/>
      <c r="Z446" s="236"/>
      <c r="AA446" s="236"/>
      <c r="AB446" s="236"/>
      <c r="AC446" s="236"/>
      <c r="AD446" s="236"/>
      <c r="AE446" s="236"/>
      <c r="AF446" s="236"/>
      <c r="AG446" s="172">
        <f t="shared" si="165"/>
        <v>0</v>
      </c>
      <c r="AH446" s="173"/>
    </row>
    <row r="447" outlineLevel="1">
      <c r="A447" s="273" t="s">
        <v>970</v>
      </c>
      <c r="B447" s="236"/>
      <c r="C447" s="236"/>
      <c r="D447" s="236"/>
      <c r="E447" s="236"/>
      <c r="F447" s="236"/>
      <c r="G447" s="236"/>
      <c r="H447" s="236"/>
      <c r="I447" s="236"/>
      <c r="J447" s="236"/>
      <c r="K447" s="236"/>
      <c r="L447" s="236"/>
      <c r="M447" s="236"/>
      <c r="N447" s="236"/>
      <c r="O447" s="236"/>
      <c r="P447" s="236"/>
      <c r="Q447" s="236"/>
      <c r="R447" s="236"/>
      <c r="S447" s="236"/>
      <c r="T447" s="236"/>
      <c r="U447" s="236"/>
      <c r="V447" s="236"/>
      <c r="W447" s="236"/>
      <c r="X447" s="236"/>
      <c r="Y447" s="236"/>
      <c r="Z447" s="236"/>
      <c r="AA447" s="236"/>
      <c r="AB447" s="236"/>
      <c r="AC447" s="236"/>
      <c r="AD447" s="236"/>
      <c r="AE447" s="236"/>
      <c r="AF447" s="236"/>
      <c r="AG447" s="172">
        <f t="shared" si="165"/>
        <v>0</v>
      </c>
      <c r="AH447" s="173"/>
    </row>
    <row r="448" outlineLevel="1">
      <c r="A448" s="273" t="s">
        <v>971</v>
      </c>
      <c r="B448" s="236"/>
      <c r="C448" s="236"/>
      <c r="D448" s="236"/>
      <c r="E448" s="236"/>
      <c r="F448" s="236"/>
      <c r="G448" s="236"/>
      <c r="H448" s="236"/>
      <c r="I448" s="236"/>
      <c r="J448" s="236"/>
      <c r="K448" s="236"/>
      <c r="L448" s="236"/>
      <c r="M448" s="236"/>
      <c r="N448" s="236"/>
      <c r="O448" s="236"/>
      <c r="P448" s="236"/>
      <c r="Q448" s="236"/>
      <c r="R448" s="236"/>
      <c r="S448" s="236"/>
      <c r="T448" s="236"/>
      <c r="U448" s="236"/>
      <c r="V448" s="236"/>
      <c r="W448" s="236"/>
      <c r="X448" s="236"/>
      <c r="Y448" s="236"/>
      <c r="Z448" s="236"/>
      <c r="AA448" s="236"/>
      <c r="AB448" s="236"/>
      <c r="AC448" s="236"/>
      <c r="AD448" s="236"/>
      <c r="AE448" s="236"/>
      <c r="AF448" s="236"/>
      <c r="AG448" s="172">
        <f t="shared" si="165"/>
        <v>0</v>
      </c>
      <c r="AH448" s="173"/>
    </row>
    <row r="449" outlineLevel="1">
      <c r="A449" s="273" t="s">
        <v>972</v>
      </c>
      <c r="B449" s="242"/>
      <c r="C449" s="242"/>
      <c r="D449" s="242"/>
      <c r="E449" s="242"/>
      <c r="F449" s="242"/>
      <c r="G449" s="242"/>
      <c r="H449" s="242"/>
      <c r="I449" s="242"/>
      <c r="J449" s="242"/>
      <c r="K449" s="242"/>
      <c r="L449" s="242"/>
      <c r="M449" s="242"/>
      <c r="N449" s="242"/>
      <c r="O449" s="242"/>
      <c r="P449" s="242"/>
      <c r="Q449" s="242"/>
      <c r="R449" s="242"/>
      <c r="S449" s="242"/>
      <c r="T449" s="242"/>
      <c r="U449" s="242"/>
      <c r="V449" s="242"/>
      <c r="W449" s="242"/>
      <c r="X449" s="242"/>
      <c r="Y449" s="242"/>
      <c r="Z449" s="242"/>
      <c r="AA449" s="242"/>
      <c r="AB449" s="242"/>
      <c r="AC449" s="242"/>
      <c r="AD449" s="242"/>
      <c r="AE449" s="242"/>
      <c r="AF449" s="242"/>
      <c r="AG449" s="291">
        <f t="shared" si="165"/>
        <v>0</v>
      </c>
      <c r="AH449" s="292"/>
    </row>
    <row r="450" outlineLevel="1">
      <c r="A450" s="273" t="s">
        <v>973</v>
      </c>
      <c r="B450" s="242"/>
      <c r="C450" s="242"/>
      <c r="D450" s="242"/>
      <c r="E450" s="242"/>
      <c r="F450" s="242"/>
      <c r="G450" s="242"/>
      <c r="H450" s="242"/>
      <c r="I450" s="242"/>
      <c r="J450" s="242"/>
      <c r="K450" s="242"/>
      <c r="L450" s="242"/>
      <c r="M450" s="242"/>
      <c r="N450" s="242"/>
      <c r="O450" s="242"/>
      <c r="P450" s="242"/>
      <c r="Q450" s="242"/>
      <c r="R450" s="242"/>
      <c r="S450" s="242"/>
      <c r="T450" s="242"/>
      <c r="U450" s="242"/>
      <c r="V450" s="242"/>
      <c r="W450" s="242"/>
      <c r="X450" s="242"/>
      <c r="Y450" s="242"/>
      <c r="Z450" s="242"/>
      <c r="AA450" s="242"/>
      <c r="AB450" s="242"/>
      <c r="AC450" s="242"/>
      <c r="AD450" s="242"/>
      <c r="AE450" s="242"/>
      <c r="AF450" s="242"/>
      <c r="AG450" s="291">
        <f t="shared" si="165"/>
        <v>0</v>
      </c>
      <c r="AH450" s="292"/>
    </row>
    <row r="451" outlineLevel="1">
      <c r="A451" s="273" t="s">
        <v>974</v>
      </c>
      <c r="B451" s="242"/>
      <c r="C451" s="242"/>
      <c r="D451" s="242"/>
      <c r="E451" s="242"/>
      <c r="F451" s="242"/>
      <c r="G451" s="242"/>
      <c r="H451" s="242"/>
      <c r="I451" s="242"/>
      <c r="J451" s="242"/>
      <c r="K451" s="242"/>
      <c r="L451" s="242"/>
      <c r="M451" s="242"/>
      <c r="N451" s="242"/>
      <c r="O451" s="242"/>
      <c r="P451" s="242"/>
      <c r="Q451" s="242"/>
      <c r="R451" s="242"/>
      <c r="S451" s="242"/>
      <c r="T451" s="242"/>
      <c r="U451" s="242"/>
      <c r="V451" s="242"/>
      <c r="W451" s="242"/>
      <c r="X451" s="242"/>
      <c r="Y451" s="242"/>
      <c r="Z451" s="242"/>
      <c r="AA451" s="242"/>
      <c r="AB451" s="242"/>
      <c r="AC451" s="242"/>
      <c r="AD451" s="242"/>
      <c r="AE451" s="242"/>
      <c r="AF451" s="242"/>
      <c r="AG451" s="291"/>
      <c r="AH451" s="292"/>
    </row>
    <row r="452" outlineLevel="1">
      <c r="A452" s="273" t="s">
        <v>975</v>
      </c>
      <c r="B452" s="242"/>
      <c r="C452" s="242"/>
      <c r="D452" s="242"/>
      <c r="E452" s="242"/>
      <c r="F452" s="242"/>
      <c r="G452" s="242"/>
      <c r="H452" s="242"/>
      <c r="I452" s="242"/>
      <c r="J452" s="242"/>
      <c r="K452" s="242"/>
      <c r="L452" s="242"/>
      <c r="M452" s="242"/>
      <c r="N452" s="242"/>
      <c r="O452" s="242"/>
      <c r="P452" s="242"/>
      <c r="Q452" s="242"/>
      <c r="R452" s="242"/>
      <c r="S452" s="242"/>
      <c r="T452" s="242"/>
      <c r="U452" s="242"/>
      <c r="V452" s="242"/>
      <c r="W452" s="242"/>
      <c r="X452" s="242"/>
      <c r="Y452" s="242"/>
      <c r="Z452" s="242"/>
      <c r="AA452" s="242"/>
      <c r="AB452" s="242"/>
      <c r="AC452" s="242"/>
      <c r="AD452" s="242"/>
      <c r="AE452" s="242"/>
      <c r="AF452" s="242"/>
      <c r="AG452" s="291"/>
      <c r="AH452" s="292"/>
    </row>
    <row r="453" outlineLevel="1">
      <c r="A453" s="273" t="s">
        <v>976</v>
      </c>
      <c r="B453" s="242"/>
      <c r="C453" s="242"/>
      <c r="D453" s="242"/>
      <c r="E453" s="242"/>
      <c r="F453" s="242"/>
      <c r="G453" s="242"/>
      <c r="H453" s="242"/>
      <c r="I453" s="242"/>
      <c r="J453" s="242"/>
      <c r="K453" s="242"/>
      <c r="L453" s="242"/>
      <c r="M453" s="242"/>
      <c r="N453" s="242"/>
      <c r="O453" s="242"/>
      <c r="P453" s="242"/>
      <c r="Q453" s="242"/>
      <c r="R453" s="242"/>
      <c r="S453" s="242"/>
      <c r="T453" s="242"/>
      <c r="U453" s="242"/>
      <c r="V453" s="242"/>
      <c r="W453" s="242"/>
      <c r="X453" s="242"/>
      <c r="Y453" s="242"/>
      <c r="Z453" s="242"/>
      <c r="AA453" s="242"/>
      <c r="AB453" s="242"/>
      <c r="AC453" s="242"/>
      <c r="AD453" s="242"/>
      <c r="AE453" s="242"/>
      <c r="AF453" s="242"/>
      <c r="AG453" s="291"/>
      <c r="AH453" s="292"/>
    </row>
    <row r="454" outlineLevel="1">
      <c r="A454" s="273" t="s">
        <v>977</v>
      </c>
      <c r="B454" s="242"/>
      <c r="C454" s="242"/>
      <c r="D454" s="242"/>
      <c r="E454" s="242"/>
      <c r="F454" s="242"/>
      <c r="G454" s="242"/>
      <c r="H454" s="242"/>
      <c r="I454" s="242"/>
      <c r="J454" s="242"/>
      <c r="K454" s="242"/>
      <c r="L454" s="242"/>
      <c r="M454" s="242"/>
      <c r="N454" s="242"/>
      <c r="O454" s="242"/>
      <c r="P454" s="242"/>
      <c r="Q454" s="242"/>
      <c r="R454" s="242"/>
      <c r="S454" s="242"/>
      <c r="T454" s="242"/>
      <c r="U454" s="242"/>
      <c r="V454" s="242"/>
      <c r="W454" s="242"/>
      <c r="X454" s="242"/>
      <c r="Y454" s="242"/>
      <c r="Z454" s="242"/>
      <c r="AA454" s="242"/>
      <c r="AB454" s="242"/>
      <c r="AC454" s="242"/>
      <c r="AD454" s="242"/>
      <c r="AE454" s="242"/>
      <c r="AF454" s="242"/>
      <c r="AG454" s="291"/>
      <c r="AH454" s="292"/>
    </row>
    <row r="455" outlineLevel="1">
      <c r="A455" s="277" t="s">
        <v>427</v>
      </c>
      <c r="B455" s="242"/>
      <c r="C455" s="242"/>
      <c r="D455" s="242"/>
      <c r="E455" s="242"/>
      <c r="F455" s="242"/>
      <c r="G455" s="242"/>
      <c r="H455" s="242"/>
      <c r="I455" s="242"/>
      <c r="J455" s="242"/>
      <c r="K455" s="242"/>
      <c r="L455" s="242"/>
      <c r="M455" s="242"/>
      <c r="N455" s="242"/>
      <c r="O455" s="242"/>
      <c r="P455" s="242"/>
      <c r="Q455" s="242"/>
      <c r="R455" s="242"/>
      <c r="S455" s="242"/>
      <c r="T455" s="242"/>
      <c r="U455" s="242"/>
      <c r="V455" s="242"/>
      <c r="W455" s="242"/>
      <c r="X455" s="242"/>
      <c r="Y455" s="242"/>
      <c r="Z455" s="242"/>
      <c r="AA455" s="242"/>
      <c r="AB455" s="242"/>
      <c r="AC455" s="242"/>
      <c r="AD455" s="242"/>
      <c r="AE455" s="242"/>
      <c r="AF455" s="242"/>
      <c r="AG455" s="291"/>
      <c r="AH455" s="292"/>
    </row>
    <row r="456" collapsed="1">
      <c r="A456" s="273" t="s">
        <v>600</v>
      </c>
      <c r="B456" s="290"/>
      <c r="C456" s="290"/>
      <c r="D456" s="290"/>
      <c r="E456" s="290"/>
      <c r="F456" s="290"/>
      <c r="G456" s="290"/>
      <c r="H456" s="290"/>
      <c r="I456" s="290"/>
      <c r="J456" s="290"/>
      <c r="K456" s="290"/>
      <c r="L456" s="290"/>
      <c r="M456" s="290"/>
      <c r="N456" s="290"/>
      <c r="O456" s="290"/>
      <c r="P456" s="290"/>
      <c r="Q456" s="290"/>
      <c r="R456" s="290"/>
      <c r="S456" s="290"/>
      <c r="T456" s="290"/>
      <c r="U456" s="290"/>
      <c r="V456" s="290"/>
      <c r="W456" s="290"/>
      <c r="X456" s="290"/>
      <c r="Y456" s="290"/>
      <c r="Z456" s="290"/>
      <c r="AA456" s="290"/>
      <c r="AB456" s="290"/>
      <c r="AC456" s="290"/>
      <c r="AD456" s="290"/>
      <c r="AE456" s="290"/>
      <c r="AF456" s="290"/>
      <c r="AG456" s="228"/>
      <c r="AH456" s="229"/>
    </row>
    <row r="457" hidden="1" outlineLevel="1">
      <c r="A457" s="273" t="s">
        <v>978</v>
      </c>
      <c r="B457" s="236"/>
      <c r="C457" s="236"/>
      <c r="D457" s="236"/>
      <c r="E457" s="236"/>
      <c r="F457" s="236"/>
      <c r="G457" s="236"/>
      <c r="H457" s="236"/>
      <c r="I457" s="236"/>
      <c r="J457" s="236"/>
      <c r="K457" s="236"/>
      <c r="L457" s="236"/>
      <c r="M457" s="236"/>
      <c r="N457" s="236"/>
      <c r="O457" s="236"/>
      <c r="P457" s="236"/>
      <c r="Q457" s="236"/>
      <c r="R457" s="236"/>
      <c r="S457" s="236"/>
      <c r="T457" s="236"/>
      <c r="U457" s="236"/>
      <c r="V457" s="236"/>
      <c r="W457" s="236"/>
      <c r="X457" s="236"/>
      <c r="Y457" s="236"/>
      <c r="Z457" s="236"/>
      <c r="AA457" s="236"/>
      <c r="AB457" s="236"/>
      <c r="AC457" s="236"/>
      <c r="AD457" s="236"/>
      <c r="AE457" s="236"/>
      <c r="AF457" s="236"/>
      <c r="AG457" s="172">
        <f t="shared" ref="AG457:AG459" si="166">SUM(B457:AF457)</f>
        <v>0</v>
      </c>
      <c r="AH457" s="173"/>
    </row>
    <row r="458" hidden="1" outlineLevel="1">
      <c r="A458" s="273" t="s">
        <v>979</v>
      </c>
      <c r="B458" s="236"/>
      <c r="C458" s="236"/>
      <c r="D458" s="236"/>
      <c r="E458" s="236"/>
      <c r="F458" s="236"/>
      <c r="G458" s="236"/>
      <c r="H458" s="236"/>
      <c r="I458" s="236"/>
      <c r="J458" s="236"/>
      <c r="K458" s="236"/>
      <c r="L458" s="236"/>
      <c r="M458" s="236"/>
      <c r="N458" s="236"/>
      <c r="O458" s="236"/>
      <c r="P458" s="236"/>
      <c r="Q458" s="236"/>
      <c r="R458" s="236"/>
      <c r="S458" s="236"/>
      <c r="T458" s="236"/>
      <c r="U458" s="236"/>
      <c r="V458" s="236"/>
      <c r="W458" s="236"/>
      <c r="X458" s="236"/>
      <c r="Y458" s="236"/>
      <c r="Z458" s="236"/>
      <c r="AA458" s="236"/>
      <c r="AB458" s="236"/>
      <c r="AC458" s="236"/>
      <c r="AD458" s="236"/>
      <c r="AE458" s="236"/>
      <c r="AF458" s="236"/>
      <c r="AG458" s="172">
        <f t="shared" si="166"/>
        <v>0</v>
      </c>
      <c r="AH458" s="173"/>
    </row>
    <row r="459" hidden="1" outlineLevel="1">
      <c r="A459" s="273" t="s">
        <v>603</v>
      </c>
      <c r="B459" s="255"/>
      <c r="C459" s="255"/>
      <c r="D459" s="255"/>
      <c r="E459" s="255"/>
      <c r="F459" s="255"/>
      <c r="G459" s="255"/>
      <c r="H459" s="255"/>
      <c r="I459" s="255"/>
      <c r="J459" s="255"/>
      <c r="K459" s="255"/>
      <c r="L459" s="255"/>
      <c r="M459" s="255"/>
      <c r="N459" s="255"/>
      <c r="O459" s="255"/>
      <c r="P459" s="255"/>
      <c r="Q459" s="255"/>
      <c r="R459" s="255"/>
      <c r="S459" s="255"/>
      <c r="T459" s="255"/>
      <c r="U459" s="255"/>
      <c r="V459" s="255"/>
      <c r="W459" s="255"/>
      <c r="X459" s="255"/>
      <c r="Y459" s="255"/>
      <c r="Z459" s="255"/>
      <c r="AA459" s="255"/>
      <c r="AB459" s="255"/>
      <c r="AC459" s="255"/>
      <c r="AD459" s="255"/>
      <c r="AE459" s="255"/>
      <c r="AF459" s="255"/>
      <c r="AG459" s="172">
        <f t="shared" si="166"/>
        <v>0</v>
      </c>
      <c r="AH459" s="173"/>
    </row>
    <row r="460" collapsed="1">
      <c r="A460" s="273" t="s">
        <v>428</v>
      </c>
      <c r="B460" s="290"/>
      <c r="C460" s="290"/>
      <c r="D460" s="290"/>
      <c r="E460" s="290"/>
      <c r="F460" s="290"/>
      <c r="G460" s="290"/>
      <c r="H460" s="290"/>
      <c r="I460" s="290"/>
      <c r="J460" s="290"/>
      <c r="K460" s="290"/>
      <c r="L460" s="290"/>
      <c r="M460" s="290"/>
      <c r="N460" s="290"/>
      <c r="O460" s="290"/>
      <c r="P460" s="290"/>
      <c r="Q460" s="290"/>
      <c r="R460" s="290"/>
      <c r="S460" s="290"/>
      <c r="T460" s="290"/>
      <c r="U460" s="290"/>
      <c r="V460" s="290"/>
      <c r="W460" s="290"/>
      <c r="X460" s="290"/>
      <c r="Y460" s="290"/>
      <c r="Z460" s="290"/>
      <c r="AA460" s="290"/>
      <c r="AB460" s="290"/>
      <c r="AC460" s="290"/>
      <c r="AD460" s="290"/>
      <c r="AE460" s="290"/>
      <c r="AF460" s="290"/>
      <c r="AG460" s="228"/>
      <c r="AH460" s="229"/>
    </row>
    <row r="461" hidden="1" outlineLevel="1">
      <c r="A461" s="273" t="s">
        <v>980</v>
      </c>
      <c r="B461" s="236"/>
      <c r="C461" s="236"/>
      <c r="D461" s="236"/>
      <c r="E461" s="236"/>
      <c r="F461" s="236"/>
      <c r="G461" s="236"/>
      <c r="H461" s="236"/>
      <c r="I461" s="236"/>
      <c r="J461" s="236"/>
      <c r="K461" s="236"/>
      <c r="L461" s="236"/>
      <c r="M461" s="236"/>
      <c r="N461" s="236"/>
      <c r="O461" s="236"/>
      <c r="P461" s="236"/>
      <c r="Q461" s="236"/>
      <c r="R461" s="236"/>
      <c r="S461" s="236"/>
      <c r="T461" s="236"/>
      <c r="U461" s="236"/>
      <c r="V461" s="236"/>
      <c r="W461" s="236"/>
      <c r="X461" s="236"/>
      <c r="Y461" s="236"/>
      <c r="Z461" s="236"/>
      <c r="AA461" s="236"/>
      <c r="AB461" s="236"/>
      <c r="AC461" s="236"/>
      <c r="AD461" s="236"/>
      <c r="AE461" s="236"/>
      <c r="AF461" s="236"/>
      <c r="AG461" s="172">
        <f t="shared" ref="AG461:AG466" si="167">SUM(B461:AF461)</f>
        <v>0</v>
      </c>
      <c r="AH461" s="173"/>
    </row>
    <row r="462" hidden="1" outlineLevel="1">
      <c r="A462" s="273" t="s">
        <v>981</v>
      </c>
      <c r="B462" s="236"/>
      <c r="C462" s="236"/>
      <c r="D462" s="236"/>
      <c r="E462" s="236"/>
      <c r="F462" s="236"/>
      <c r="G462" s="236"/>
      <c r="H462" s="236"/>
      <c r="I462" s="236"/>
      <c r="J462" s="236"/>
      <c r="K462" s="236"/>
      <c r="L462" s="236"/>
      <c r="M462" s="236"/>
      <c r="N462" s="236"/>
      <c r="O462" s="236"/>
      <c r="P462" s="236"/>
      <c r="Q462" s="236"/>
      <c r="R462" s="236"/>
      <c r="S462" s="236"/>
      <c r="T462" s="236"/>
      <c r="U462" s="236"/>
      <c r="V462" s="236"/>
      <c r="W462" s="236"/>
      <c r="X462" s="236"/>
      <c r="Y462" s="236"/>
      <c r="Z462" s="236"/>
      <c r="AA462" s="236"/>
      <c r="AB462" s="236"/>
      <c r="AC462" s="236"/>
      <c r="AD462" s="236"/>
      <c r="AE462" s="236"/>
      <c r="AF462" s="236"/>
      <c r="AG462" s="172">
        <f t="shared" si="167"/>
        <v>0</v>
      </c>
      <c r="AH462" s="173"/>
    </row>
    <row r="463" hidden="1" outlineLevel="1">
      <c r="A463" s="273" t="s">
        <v>982</v>
      </c>
      <c r="B463" s="236"/>
      <c r="C463" s="236"/>
      <c r="D463" s="236"/>
      <c r="E463" s="236"/>
      <c r="F463" s="236"/>
      <c r="G463" s="236"/>
      <c r="H463" s="236"/>
      <c r="I463" s="236"/>
      <c r="J463" s="236"/>
      <c r="K463" s="236"/>
      <c r="L463" s="236"/>
      <c r="M463" s="236"/>
      <c r="N463" s="236"/>
      <c r="O463" s="236"/>
      <c r="P463" s="236"/>
      <c r="Q463" s="236"/>
      <c r="R463" s="236"/>
      <c r="S463" s="236"/>
      <c r="T463" s="236"/>
      <c r="U463" s="236"/>
      <c r="V463" s="236"/>
      <c r="W463" s="236"/>
      <c r="X463" s="236"/>
      <c r="Y463" s="236"/>
      <c r="Z463" s="236"/>
      <c r="AA463" s="236"/>
      <c r="AB463" s="236"/>
      <c r="AC463" s="236"/>
      <c r="AD463" s="236"/>
      <c r="AE463" s="236"/>
      <c r="AF463" s="236"/>
      <c r="AG463" s="172">
        <f t="shared" si="167"/>
        <v>0</v>
      </c>
      <c r="AH463" s="173"/>
    </row>
    <row r="464" hidden="1" outlineLevel="1">
      <c r="A464" s="273" t="s">
        <v>983</v>
      </c>
      <c r="B464" s="236"/>
      <c r="C464" s="236"/>
      <c r="D464" s="236"/>
      <c r="E464" s="236"/>
      <c r="F464" s="236"/>
      <c r="G464" s="236"/>
      <c r="H464" s="236"/>
      <c r="I464" s="236"/>
      <c r="J464" s="236"/>
      <c r="K464" s="236"/>
      <c r="L464" s="236"/>
      <c r="M464" s="236"/>
      <c r="N464" s="236"/>
      <c r="O464" s="236"/>
      <c r="P464" s="236"/>
      <c r="Q464" s="236"/>
      <c r="R464" s="236"/>
      <c r="S464" s="236"/>
      <c r="T464" s="236"/>
      <c r="U464" s="236"/>
      <c r="V464" s="236"/>
      <c r="W464" s="236"/>
      <c r="X464" s="236"/>
      <c r="Y464" s="236"/>
      <c r="Z464" s="236"/>
      <c r="AA464" s="236"/>
      <c r="AB464" s="236"/>
      <c r="AC464" s="236"/>
      <c r="AD464" s="236"/>
      <c r="AE464" s="236"/>
      <c r="AF464" s="236"/>
      <c r="AG464" s="172">
        <f t="shared" si="167"/>
        <v>0</v>
      </c>
      <c r="AH464" s="173"/>
    </row>
    <row r="465" hidden="1" outlineLevel="1">
      <c r="A465" s="273" t="s">
        <v>984</v>
      </c>
      <c r="B465" s="242"/>
      <c r="C465" s="242"/>
      <c r="D465" s="242"/>
      <c r="E465" s="242"/>
      <c r="F465" s="242"/>
      <c r="G465" s="242"/>
      <c r="H465" s="242"/>
      <c r="I465" s="242"/>
      <c r="J465" s="242"/>
      <c r="K465" s="242"/>
      <c r="L465" s="242"/>
      <c r="M465" s="242"/>
      <c r="N465" s="242"/>
      <c r="O465" s="242"/>
      <c r="P465" s="242"/>
      <c r="Q465" s="242"/>
      <c r="R465" s="242"/>
      <c r="S465" s="242"/>
      <c r="T465" s="242"/>
      <c r="U465" s="242"/>
      <c r="V465" s="242"/>
      <c r="W465" s="242"/>
      <c r="X465" s="242"/>
      <c r="Y465" s="242"/>
      <c r="Z465" s="242"/>
      <c r="AA465" s="242"/>
      <c r="AB465" s="242"/>
      <c r="AC465" s="242"/>
      <c r="AD465" s="242"/>
      <c r="AE465" s="242"/>
      <c r="AF465" s="242"/>
      <c r="AG465" s="291">
        <f t="shared" si="167"/>
        <v>0</v>
      </c>
      <c r="AH465" s="292"/>
    </row>
    <row r="466" hidden="1" outlineLevel="1">
      <c r="A466" s="273" t="s">
        <v>985</v>
      </c>
      <c r="B466" s="242"/>
      <c r="C466" s="242"/>
      <c r="D466" s="242"/>
      <c r="E466" s="242"/>
      <c r="F466" s="242"/>
      <c r="G466" s="242"/>
      <c r="H466" s="242"/>
      <c r="I466" s="242"/>
      <c r="J466" s="242"/>
      <c r="K466" s="242"/>
      <c r="L466" s="242"/>
      <c r="M466" s="242"/>
      <c r="N466" s="242"/>
      <c r="O466" s="242"/>
      <c r="P466" s="242"/>
      <c r="Q466" s="242"/>
      <c r="R466" s="242"/>
      <c r="S466" s="242"/>
      <c r="T466" s="242"/>
      <c r="U466" s="242"/>
      <c r="V466" s="242"/>
      <c r="W466" s="242"/>
      <c r="X466" s="242"/>
      <c r="Y466" s="242"/>
      <c r="Z466" s="242"/>
      <c r="AA466" s="242"/>
      <c r="AB466" s="242"/>
      <c r="AC466" s="242"/>
      <c r="AD466" s="242"/>
      <c r="AE466" s="242"/>
      <c r="AF466" s="242"/>
      <c r="AG466" s="291">
        <f t="shared" si="167"/>
        <v>0</v>
      </c>
      <c r="AH466" s="292"/>
    </row>
    <row r="467" hidden="1" outlineLevel="1">
      <c r="A467" s="273" t="s">
        <v>986</v>
      </c>
      <c r="B467" s="242"/>
      <c r="C467" s="242"/>
      <c r="D467" s="242"/>
      <c r="E467" s="242"/>
      <c r="F467" s="242"/>
      <c r="G467" s="242"/>
      <c r="H467" s="242"/>
      <c r="I467" s="242"/>
      <c r="J467" s="242"/>
      <c r="K467" s="242"/>
      <c r="L467" s="242"/>
      <c r="M467" s="242"/>
      <c r="N467" s="242"/>
      <c r="O467" s="242"/>
      <c r="P467" s="242"/>
      <c r="Q467" s="242"/>
      <c r="R467" s="242"/>
      <c r="S467" s="242"/>
      <c r="T467" s="242"/>
      <c r="U467" s="242"/>
      <c r="V467" s="242"/>
      <c r="W467" s="242"/>
      <c r="X467" s="242"/>
      <c r="Y467" s="242"/>
      <c r="Z467" s="242"/>
      <c r="AA467" s="242"/>
      <c r="AB467" s="242"/>
      <c r="AC467" s="242"/>
      <c r="AD467" s="242"/>
      <c r="AE467" s="242"/>
      <c r="AF467" s="242"/>
      <c r="AG467" s="291"/>
      <c r="AH467" s="292"/>
    </row>
    <row r="468" hidden="1" outlineLevel="1">
      <c r="A468" s="273" t="s">
        <v>987</v>
      </c>
      <c r="B468" s="242"/>
      <c r="C468" s="242"/>
      <c r="D468" s="242"/>
      <c r="E468" s="242"/>
      <c r="F468" s="242"/>
      <c r="G468" s="242"/>
      <c r="H468" s="242"/>
      <c r="I468" s="242"/>
      <c r="J468" s="242"/>
      <c r="K468" s="242"/>
      <c r="L468" s="242"/>
      <c r="M468" s="242"/>
      <c r="N468" s="242"/>
      <c r="O468" s="242"/>
      <c r="P468" s="242"/>
      <c r="Q468" s="242"/>
      <c r="R468" s="242"/>
      <c r="S468" s="242"/>
      <c r="T468" s="242"/>
      <c r="U468" s="242"/>
      <c r="V468" s="242"/>
      <c r="W468" s="242"/>
      <c r="X468" s="242"/>
      <c r="Y468" s="242"/>
      <c r="Z468" s="242"/>
      <c r="AA468" s="242"/>
      <c r="AB468" s="242"/>
      <c r="AC468" s="242"/>
      <c r="AD468" s="242"/>
      <c r="AE468" s="242"/>
      <c r="AF468" s="242"/>
      <c r="AG468" s="291"/>
      <c r="AH468" s="292"/>
    </row>
    <row r="469" hidden="1" outlineLevel="1">
      <c r="A469" s="273" t="s">
        <v>988</v>
      </c>
      <c r="B469" s="242"/>
      <c r="C469" s="242"/>
      <c r="D469" s="242"/>
      <c r="E469" s="242"/>
      <c r="F469" s="242"/>
      <c r="G469" s="242"/>
      <c r="H469" s="242"/>
      <c r="I469" s="242"/>
      <c r="J469" s="242"/>
      <c r="K469" s="242"/>
      <c r="L469" s="242"/>
      <c r="M469" s="242"/>
      <c r="N469" s="242"/>
      <c r="O469" s="242"/>
      <c r="P469" s="242"/>
      <c r="Q469" s="242"/>
      <c r="R469" s="242"/>
      <c r="S469" s="242"/>
      <c r="T469" s="242"/>
      <c r="U469" s="242"/>
      <c r="V469" s="242"/>
      <c r="W469" s="242"/>
      <c r="X469" s="242"/>
      <c r="Y469" s="242"/>
      <c r="Z469" s="242"/>
      <c r="AA469" s="242"/>
      <c r="AB469" s="242"/>
      <c r="AC469" s="242"/>
      <c r="AD469" s="242"/>
      <c r="AE469" s="242"/>
      <c r="AF469" s="242"/>
      <c r="AG469" s="291"/>
      <c r="AH469" s="292"/>
    </row>
    <row r="470" hidden="1" outlineLevel="1">
      <c r="A470" s="273" t="s">
        <v>989</v>
      </c>
      <c r="B470" s="242"/>
      <c r="C470" s="242"/>
      <c r="D470" s="242"/>
      <c r="E470" s="242"/>
      <c r="F470" s="242"/>
      <c r="G470" s="242"/>
      <c r="H470" s="242"/>
      <c r="I470" s="242"/>
      <c r="J470" s="242"/>
      <c r="K470" s="242"/>
      <c r="L470" s="242"/>
      <c r="M470" s="242"/>
      <c r="N470" s="242"/>
      <c r="O470" s="242"/>
      <c r="P470" s="242"/>
      <c r="Q470" s="242"/>
      <c r="R470" s="242"/>
      <c r="S470" s="242"/>
      <c r="T470" s="242"/>
      <c r="U470" s="242"/>
      <c r="V470" s="242"/>
      <c r="W470" s="242"/>
      <c r="X470" s="242"/>
      <c r="Y470" s="242"/>
      <c r="Z470" s="242"/>
      <c r="AA470" s="242"/>
      <c r="AB470" s="242"/>
      <c r="AC470" s="242"/>
      <c r="AD470" s="242"/>
      <c r="AE470" s="242"/>
      <c r="AF470" s="242"/>
      <c r="AG470" s="291"/>
      <c r="AH470" s="292"/>
    </row>
    <row r="471" hidden="1" outlineLevel="1">
      <c r="A471" s="277" t="s">
        <v>427</v>
      </c>
      <c r="B471" s="242"/>
      <c r="C471" s="242"/>
      <c r="D471" s="242"/>
      <c r="E471" s="242"/>
      <c r="F471" s="242"/>
      <c r="G471" s="242"/>
      <c r="H471" s="242"/>
      <c r="I471" s="242"/>
      <c r="J471" s="242"/>
      <c r="K471" s="242"/>
      <c r="L471" s="242"/>
      <c r="M471" s="242"/>
      <c r="N471" s="242"/>
      <c r="O471" s="242"/>
      <c r="P471" s="242"/>
      <c r="Q471" s="242"/>
      <c r="R471" s="242"/>
      <c r="S471" s="242"/>
      <c r="T471" s="242"/>
      <c r="U471" s="242"/>
      <c r="V471" s="242"/>
      <c r="W471" s="242"/>
      <c r="X471" s="242"/>
      <c r="Y471" s="242"/>
      <c r="Z471" s="242"/>
      <c r="AA471" s="242"/>
      <c r="AB471" s="242"/>
      <c r="AC471" s="242"/>
      <c r="AD471" s="242"/>
      <c r="AE471" s="242"/>
      <c r="AF471" s="242"/>
      <c r="AG471" s="291"/>
      <c r="AH471" s="292"/>
    </row>
    <row r="472" collapsed="1">
      <c r="A472" s="273" t="s">
        <v>614</v>
      </c>
      <c r="B472" s="285"/>
      <c r="C472" s="285"/>
      <c r="D472" s="285"/>
      <c r="E472" s="285"/>
      <c r="F472" s="285"/>
      <c r="G472" s="285"/>
      <c r="H472" s="285"/>
      <c r="I472" s="285"/>
      <c r="J472" s="285"/>
      <c r="K472" s="285"/>
      <c r="L472" s="285"/>
      <c r="M472" s="285"/>
      <c r="N472" s="285"/>
      <c r="O472" s="285"/>
      <c r="P472" s="285"/>
      <c r="Q472" s="285"/>
      <c r="R472" s="285"/>
      <c r="S472" s="285"/>
      <c r="T472" s="285"/>
      <c r="U472" s="285"/>
      <c r="V472" s="285"/>
      <c r="W472" s="285"/>
      <c r="X472" s="285"/>
      <c r="Y472" s="285"/>
      <c r="Z472" s="285"/>
      <c r="AA472" s="285"/>
      <c r="AB472" s="285"/>
      <c r="AC472" s="285"/>
      <c r="AD472" s="285"/>
      <c r="AE472" s="285"/>
      <c r="AF472" s="285"/>
      <c r="AG472" s="228"/>
      <c r="AH472" s="229"/>
    </row>
    <row r="473" hidden="1" outlineLevel="1">
      <c r="A473" s="273" t="s">
        <v>990</v>
      </c>
      <c r="B473" s="242"/>
      <c r="C473" s="242"/>
      <c r="D473" s="242"/>
      <c r="E473" s="242"/>
      <c r="F473" s="242"/>
      <c r="G473" s="242"/>
      <c r="H473" s="242"/>
      <c r="I473" s="242"/>
      <c r="J473" s="242"/>
      <c r="K473" s="242"/>
      <c r="L473" s="242"/>
      <c r="M473" s="242"/>
      <c r="N473" s="242"/>
      <c r="O473" s="242"/>
      <c r="P473" s="242"/>
      <c r="Q473" s="242"/>
      <c r="R473" s="242"/>
      <c r="S473" s="242"/>
      <c r="T473" s="242"/>
      <c r="U473" s="242"/>
      <c r="V473" s="242"/>
      <c r="W473" s="242"/>
      <c r="X473" s="242"/>
      <c r="Y473" s="242"/>
      <c r="Z473" s="242"/>
      <c r="AA473" s="242"/>
      <c r="AB473" s="242"/>
      <c r="AC473" s="242"/>
      <c r="AD473" s="242"/>
      <c r="AE473" s="242"/>
      <c r="AF473" s="242"/>
      <c r="AG473" s="172">
        <f t="shared" ref="AG473:AG477" si="168">SUM(B473:AF473)</f>
        <v>0</v>
      </c>
      <c r="AH473" s="173"/>
    </row>
    <row r="474" hidden="1" outlineLevel="1">
      <c r="A474" s="273" t="s">
        <v>991</v>
      </c>
      <c r="B474" s="242"/>
      <c r="C474" s="242"/>
      <c r="D474" s="242"/>
      <c r="E474" s="242"/>
      <c r="F474" s="242"/>
      <c r="G474" s="242"/>
      <c r="H474" s="242"/>
      <c r="I474" s="242"/>
      <c r="J474" s="242"/>
      <c r="K474" s="242"/>
      <c r="L474" s="242"/>
      <c r="M474" s="242"/>
      <c r="N474" s="242"/>
      <c r="O474" s="242"/>
      <c r="P474" s="242"/>
      <c r="Q474" s="242"/>
      <c r="R474" s="242"/>
      <c r="S474" s="242"/>
      <c r="T474" s="242"/>
      <c r="U474" s="242"/>
      <c r="V474" s="242"/>
      <c r="W474" s="242"/>
      <c r="X474" s="242"/>
      <c r="Y474" s="242"/>
      <c r="Z474" s="242"/>
      <c r="AA474" s="242"/>
      <c r="AB474" s="242"/>
      <c r="AC474" s="242"/>
      <c r="AD474" s="242"/>
      <c r="AE474" s="242"/>
      <c r="AF474" s="242"/>
      <c r="AG474" s="172">
        <f t="shared" si="168"/>
        <v>0</v>
      </c>
      <c r="AH474" s="173"/>
    </row>
    <row r="475" hidden="1" outlineLevel="1">
      <c r="A475" s="273" t="s">
        <v>603</v>
      </c>
      <c r="B475" s="242"/>
      <c r="C475" s="242"/>
      <c r="D475" s="242"/>
      <c r="E475" s="242"/>
      <c r="F475" s="242"/>
      <c r="G475" s="242"/>
      <c r="H475" s="242"/>
      <c r="I475" s="242"/>
      <c r="J475" s="242"/>
      <c r="K475" s="242"/>
      <c r="L475" s="242"/>
      <c r="M475" s="242"/>
      <c r="N475" s="242"/>
      <c r="O475" s="242"/>
      <c r="P475" s="242"/>
      <c r="Q475" s="242"/>
      <c r="R475" s="242"/>
      <c r="S475" s="242"/>
      <c r="T475" s="242"/>
      <c r="U475" s="242"/>
      <c r="V475" s="242"/>
      <c r="W475" s="242"/>
      <c r="X475" s="242"/>
      <c r="Y475" s="242"/>
      <c r="Z475" s="242"/>
      <c r="AA475" s="242"/>
      <c r="AB475" s="242"/>
      <c r="AC475" s="242"/>
      <c r="AD475" s="242"/>
      <c r="AE475" s="242"/>
      <c r="AF475" s="242"/>
      <c r="AG475" s="172">
        <f t="shared" si="168"/>
        <v>0</v>
      </c>
      <c r="AH475" s="173"/>
    </row>
    <row r="476">
      <c r="A476" s="279" t="s">
        <v>439</v>
      </c>
      <c r="B476" s="280">
        <f t="shared" ref="B476:AF476" si="169">B445+B446+B451+B452</f>
        <v>0</v>
      </c>
      <c r="C476" s="280">
        <f t="shared" si="169"/>
        <v>0</v>
      </c>
      <c r="D476" s="280">
        <f t="shared" si="169"/>
        <v>0</v>
      </c>
      <c r="E476" s="280">
        <f t="shared" si="169"/>
        <v>0</v>
      </c>
      <c r="F476" s="280">
        <f t="shared" si="169"/>
        <v>0</v>
      </c>
      <c r="G476" s="280">
        <f t="shared" si="169"/>
        <v>0</v>
      </c>
      <c r="H476" s="280">
        <f t="shared" si="169"/>
        <v>0</v>
      </c>
      <c r="I476" s="280">
        <f t="shared" si="169"/>
        <v>0</v>
      </c>
      <c r="J476" s="280">
        <f t="shared" si="169"/>
        <v>0</v>
      </c>
      <c r="K476" s="280">
        <f t="shared" si="169"/>
        <v>0</v>
      </c>
      <c r="L476" s="280">
        <f t="shared" si="169"/>
        <v>0</v>
      </c>
      <c r="M476" s="280">
        <f t="shared" si="169"/>
        <v>0</v>
      </c>
      <c r="N476" s="280">
        <f t="shared" si="169"/>
        <v>0</v>
      </c>
      <c r="O476" s="280">
        <f t="shared" si="169"/>
        <v>0</v>
      </c>
      <c r="P476" s="280">
        <f t="shared" si="169"/>
        <v>0</v>
      </c>
      <c r="Q476" s="280">
        <f t="shared" si="169"/>
        <v>0</v>
      </c>
      <c r="R476" s="280">
        <f t="shared" si="169"/>
        <v>0</v>
      </c>
      <c r="S476" s="280">
        <f t="shared" si="169"/>
        <v>0</v>
      </c>
      <c r="T476" s="280">
        <f t="shared" si="169"/>
        <v>0</v>
      </c>
      <c r="U476" s="280">
        <f t="shared" si="169"/>
        <v>0</v>
      </c>
      <c r="V476" s="280">
        <f t="shared" si="169"/>
        <v>0</v>
      </c>
      <c r="W476" s="280">
        <f t="shared" si="169"/>
        <v>0</v>
      </c>
      <c r="X476" s="280">
        <f t="shared" si="169"/>
        <v>0</v>
      </c>
      <c r="Y476" s="280">
        <f t="shared" si="169"/>
        <v>0</v>
      </c>
      <c r="Z476" s="280">
        <f t="shared" si="169"/>
        <v>0</v>
      </c>
      <c r="AA476" s="280">
        <f t="shared" si="169"/>
        <v>0</v>
      </c>
      <c r="AB476" s="280">
        <f t="shared" si="169"/>
        <v>0</v>
      </c>
      <c r="AC476" s="280">
        <f t="shared" si="169"/>
        <v>0</v>
      </c>
      <c r="AD476" s="280">
        <f t="shared" si="169"/>
        <v>0</v>
      </c>
      <c r="AE476" s="280">
        <f t="shared" si="169"/>
        <v>0</v>
      </c>
      <c r="AF476" s="280">
        <f t="shared" si="169"/>
        <v>0</v>
      </c>
      <c r="AG476" s="172">
        <f t="shared" si="168"/>
        <v>0</v>
      </c>
      <c r="AH476" s="173"/>
    </row>
    <row r="477">
      <c r="A477" s="279" t="s">
        <v>440</v>
      </c>
      <c r="B477" s="280">
        <f t="shared" ref="B477:AF477" si="170">B447+B448+B453+B454</f>
        <v>0</v>
      </c>
      <c r="C477" s="280">
        <f t="shared" si="170"/>
        <v>0</v>
      </c>
      <c r="D477" s="280">
        <f t="shared" si="170"/>
        <v>0</v>
      </c>
      <c r="E477" s="280">
        <f t="shared" si="170"/>
        <v>0</v>
      </c>
      <c r="F477" s="280">
        <f t="shared" si="170"/>
        <v>0</v>
      </c>
      <c r="G477" s="280">
        <f t="shared" si="170"/>
        <v>0</v>
      </c>
      <c r="H477" s="280">
        <f t="shared" si="170"/>
        <v>0</v>
      </c>
      <c r="I477" s="280">
        <f t="shared" si="170"/>
        <v>0</v>
      </c>
      <c r="J477" s="280">
        <f t="shared" si="170"/>
        <v>0</v>
      </c>
      <c r="K477" s="280">
        <f t="shared" si="170"/>
        <v>0</v>
      </c>
      <c r="L477" s="280">
        <f t="shared" si="170"/>
        <v>0</v>
      </c>
      <c r="M477" s="280">
        <f t="shared" si="170"/>
        <v>0</v>
      </c>
      <c r="N477" s="280">
        <f t="shared" si="170"/>
        <v>0</v>
      </c>
      <c r="O477" s="280">
        <f t="shared" si="170"/>
        <v>0</v>
      </c>
      <c r="P477" s="280">
        <f t="shared" si="170"/>
        <v>0</v>
      </c>
      <c r="Q477" s="280">
        <f t="shared" si="170"/>
        <v>0</v>
      </c>
      <c r="R477" s="280">
        <f t="shared" si="170"/>
        <v>0</v>
      </c>
      <c r="S477" s="280">
        <f t="shared" si="170"/>
        <v>0</v>
      </c>
      <c r="T477" s="280">
        <f t="shared" si="170"/>
        <v>0</v>
      </c>
      <c r="U477" s="280">
        <f t="shared" si="170"/>
        <v>0</v>
      </c>
      <c r="V477" s="280">
        <f t="shared" si="170"/>
        <v>0</v>
      </c>
      <c r="W477" s="280">
        <f t="shared" si="170"/>
        <v>0</v>
      </c>
      <c r="X477" s="280">
        <f t="shared" si="170"/>
        <v>0</v>
      </c>
      <c r="Y477" s="280">
        <f t="shared" si="170"/>
        <v>0</v>
      </c>
      <c r="Z477" s="280">
        <f t="shared" si="170"/>
        <v>0</v>
      </c>
      <c r="AA477" s="280">
        <f t="shared" si="170"/>
        <v>0</v>
      </c>
      <c r="AB477" s="280">
        <f t="shared" si="170"/>
        <v>0</v>
      </c>
      <c r="AC477" s="280">
        <f t="shared" si="170"/>
        <v>0</v>
      </c>
      <c r="AD477" s="280">
        <f t="shared" si="170"/>
        <v>0</v>
      </c>
      <c r="AE477" s="280">
        <f t="shared" si="170"/>
        <v>0</v>
      </c>
      <c r="AF477" s="280">
        <f t="shared" si="170"/>
        <v>0</v>
      </c>
      <c r="AG477" s="172">
        <f t="shared" si="168"/>
        <v>0</v>
      </c>
      <c r="AH477" s="173"/>
    </row>
    <row r="478">
      <c r="A478" s="160"/>
      <c r="B478" s="267"/>
      <c r="C478" s="267"/>
      <c r="D478" s="267"/>
      <c r="E478" s="267"/>
      <c r="F478" s="267"/>
      <c r="G478" s="267"/>
      <c r="H478" s="267"/>
      <c r="I478" s="267"/>
      <c r="J478" s="267"/>
      <c r="K478" s="267"/>
      <c r="L478" s="267"/>
      <c r="M478" s="267"/>
      <c r="N478" s="267"/>
      <c r="O478" s="267"/>
      <c r="P478" s="267"/>
      <c r="Q478" s="267"/>
      <c r="R478" s="267"/>
      <c r="S478" s="267"/>
      <c r="T478" s="267"/>
      <c r="U478" s="267"/>
      <c r="V478" s="267"/>
      <c r="W478" s="267"/>
      <c r="X478" s="267"/>
      <c r="Y478" s="267"/>
      <c r="Z478" s="267"/>
      <c r="AA478" s="267"/>
      <c r="AB478" s="267"/>
      <c r="AC478" s="267"/>
      <c r="AD478" s="267"/>
      <c r="AE478" s="267"/>
      <c r="AF478" s="267"/>
      <c r="AG478" s="268"/>
      <c r="AH478" s="27"/>
    </row>
    <row r="479" collapsed="1">
      <c r="A479" s="273" t="s">
        <v>441</v>
      </c>
      <c r="B479" s="290"/>
      <c r="C479" s="290"/>
      <c r="D479" s="290"/>
      <c r="E479" s="290"/>
      <c r="F479" s="290"/>
      <c r="G479" s="290"/>
      <c r="H479" s="290"/>
      <c r="I479" s="290"/>
      <c r="J479" s="290"/>
      <c r="K479" s="290"/>
      <c r="L479" s="290"/>
      <c r="M479" s="290"/>
      <c r="N479" s="290"/>
      <c r="O479" s="290"/>
      <c r="P479" s="290"/>
      <c r="Q479" s="290"/>
      <c r="R479" s="290"/>
      <c r="S479" s="290"/>
      <c r="T479" s="290"/>
      <c r="U479" s="290"/>
      <c r="V479" s="290"/>
      <c r="W479" s="290"/>
      <c r="X479" s="290"/>
      <c r="Y479" s="290"/>
      <c r="Z479" s="290"/>
      <c r="AA479" s="290"/>
      <c r="AB479" s="290"/>
      <c r="AC479" s="290"/>
      <c r="AD479" s="290"/>
      <c r="AE479" s="290"/>
      <c r="AF479" s="290"/>
      <c r="AG479" s="228"/>
      <c r="AH479" s="229"/>
    </row>
    <row r="480" hidden="1" outlineLevel="1">
      <c r="A480" s="273" t="s">
        <v>442</v>
      </c>
      <c r="B480" s="236"/>
      <c r="C480" s="236"/>
      <c r="D480" s="236"/>
      <c r="E480" s="236"/>
      <c r="F480" s="236"/>
      <c r="G480" s="236"/>
      <c r="H480" s="236"/>
      <c r="I480" s="236"/>
      <c r="J480" s="236"/>
      <c r="K480" s="236"/>
      <c r="L480" s="236"/>
      <c r="M480" s="236"/>
      <c r="N480" s="236"/>
      <c r="O480" s="236"/>
      <c r="P480" s="236"/>
      <c r="Q480" s="236"/>
      <c r="R480" s="236"/>
      <c r="S480" s="236"/>
      <c r="T480" s="236"/>
      <c r="U480" s="236"/>
      <c r="V480" s="236"/>
      <c r="W480" s="236"/>
      <c r="X480" s="236"/>
      <c r="Y480" s="236"/>
      <c r="Z480" s="236"/>
      <c r="AA480" s="236"/>
      <c r="AB480" s="236"/>
      <c r="AC480" s="236"/>
      <c r="AD480" s="236"/>
      <c r="AE480" s="236"/>
      <c r="AF480" s="236"/>
      <c r="AG480" s="172">
        <f t="shared" ref="AG480:AG489" si="171">SUM(B480:AF480)</f>
        <v>0</v>
      </c>
      <c r="AH480" s="173"/>
    </row>
    <row r="481" hidden="1" outlineLevel="1">
      <c r="A481" s="273" t="s">
        <v>443</v>
      </c>
      <c r="B481" s="236"/>
      <c r="C481" s="236"/>
      <c r="D481" s="236"/>
      <c r="E481" s="236"/>
      <c r="F481" s="236"/>
      <c r="G481" s="236"/>
      <c r="H481" s="236"/>
      <c r="I481" s="236"/>
      <c r="J481" s="236"/>
      <c r="K481" s="236"/>
      <c r="L481" s="236"/>
      <c r="M481" s="236"/>
      <c r="N481" s="236"/>
      <c r="O481" s="236"/>
      <c r="P481" s="236"/>
      <c r="Q481" s="236"/>
      <c r="R481" s="236"/>
      <c r="S481" s="236"/>
      <c r="T481" s="236"/>
      <c r="U481" s="236"/>
      <c r="V481" s="236"/>
      <c r="W481" s="236"/>
      <c r="X481" s="236"/>
      <c r="Y481" s="236"/>
      <c r="Z481" s="236"/>
      <c r="AA481" s="236"/>
      <c r="AB481" s="236"/>
      <c r="AC481" s="236"/>
      <c r="AD481" s="236"/>
      <c r="AE481" s="236"/>
      <c r="AF481" s="236"/>
      <c r="AG481" s="172">
        <f t="shared" si="171"/>
        <v>0</v>
      </c>
      <c r="AH481" s="173"/>
    </row>
    <row r="482" hidden="1" outlineLevel="1">
      <c r="A482" s="273" t="s">
        <v>992</v>
      </c>
      <c r="B482" s="236"/>
      <c r="C482" s="236"/>
      <c r="D482" s="236"/>
      <c r="E482" s="236"/>
      <c r="F482" s="236"/>
      <c r="G482" s="236"/>
      <c r="H482" s="236"/>
      <c r="I482" s="236"/>
      <c r="J482" s="236"/>
      <c r="K482" s="236"/>
      <c r="L482" s="236"/>
      <c r="M482" s="236"/>
      <c r="N482" s="236"/>
      <c r="O482" s="236"/>
      <c r="P482" s="236"/>
      <c r="Q482" s="236"/>
      <c r="R482" s="236"/>
      <c r="S482" s="236"/>
      <c r="T482" s="236"/>
      <c r="U482" s="236"/>
      <c r="V482" s="236"/>
      <c r="W482" s="236"/>
      <c r="X482" s="236"/>
      <c r="Y482" s="236"/>
      <c r="Z482" s="236"/>
      <c r="AA482" s="236"/>
      <c r="AB482" s="236"/>
      <c r="AC482" s="236"/>
      <c r="AD482" s="236"/>
      <c r="AE482" s="236"/>
      <c r="AF482" s="236"/>
      <c r="AG482" s="172">
        <f t="shared" si="171"/>
        <v>0</v>
      </c>
      <c r="AH482" s="173"/>
    </row>
    <row r="483" hidden="1" outlineLevel="1">
      <c r="A483" s="273" t="s">
        <v>993</v>
      </c>
      <c r="B483" s="236"/>
      <c r="C483" s="236"/>
      <c r="D483" s="236"/>
      <c r="E483" s="236"/>
      <c r="F483" s="236"/>
      <c r="G483" s="236"/>
      <c r="H483" s="236"/>
      <c r="I483" s="236"/>
      <c r="J483" s="236"/>
      <c r="K483" s="236"/>
      <c r="L483" s="236"/>
      <c r="M483" s="236"/>
      <c r="N483" s="236"/>
      <c r="O483" s="236"/>
      <c r="P483" s="236"/>
      <c r="Q483" s="236"/>
      <c r="R483" s="236"/>
      <c r="S483" s="236"/>
      <c r="T483" s="236"/>
      <c r="U483" s="236"/>
      <c r="V483" s="236"/>
      <c r="W483" s="236"/>
      <c r="X483" s="236"/>
      <c r="Y483" s="236"/>
      <c r="Z483" s="236"/>
      <c r="AA483" s="236"/>
      <c r="AB483" s="236"/>
      <c r="AC483" s="236"/>
      <c r="AD483" s="236"/>
      <c r="AE483" s="236"/>
      <c r="AF483" s="236"/>
      <c r="AG483" s="172">
        <f t="shared" si="171"/>
        <v>0</v>
      </c>
      <c r="AH483" s="173"/>
    </row>
    <row r="484" hidden="1" outlineLevel="1">
      <c r="A484" s="273" t="s">
        <v>994</v>
      </c>
      <c r="B484" s="236"/>
      <c r="C484" s="236"/>
      <c r="D484" s="236"/>
      <c r="E484" s="236"/>
      <c r="F484" s="236"/>
      <c r="G484" s="236"/>
      <c r="H484" s="236"/>
      <c r="I484" s="236"/>
      <c r="J484" s="236"/>
      <c r="K484" s="236"/>
      <c r="L484" s="236"/>
      <c r="M484" s="236"/>
      <c r="N484" s="236"/>
      <c r="O484" s="236"/>
      <c r="P484" s="236"/>
      <c r="Q484" s="236"/>
      <c r="R484" s="236"/>
      <c r="S484" s="236"/>
      <c r="T484" s="236"/>
      <c r="U484" s="236"/>
      <c r="V484" s="236"/>
      <c r="W484" s="236"/>
      <c r="X484" s="236"/>
      <c r="Y484" s="236"/>
      <c r="Z484" s="236"/>
      <c r="AA484" s="236"/>
      <c r="AB484" s="236"/>
      <c r="AC484" s="236"/>
      <c r="AD484" s="236"/>
      <c r="AE484" s="236"/>
      <c r="AF484" s="236"/>
      <c r="AG484" s="172">
        <f t="shared" si="171"/>
        <v>0</v>
      </c>
      <c r="AH484" s="173"/>
    </row>
    <row r="485" hidden="1" outlineLevel="1">
      <c r="A485" s="273" t="s">
        <v>995</v>
      </c>
      <c r="B485" s="236"/>
      <c r="C485" s="236"/>
      <c r="D485" s="236"/>
      <c r="E485" s="236"/>
      <c r="F485" s="236"/>
      <c r="G485" s="236"/>
      <c r="H485" s="236"/>
      <c r="I485" s="236"/>
      <c r="J485" s="236"/>
      <c r="K485" s="236"/>
      <c r="L485" s="236"/>
      <c r="M485" s="236"/>
      <c r="N485" s="236"/>
      <c r="O485" s="236"/>
      <c r="P485" s="236"/>
      <c r="Q485" s="236"/>
      <c r="R485" s="236"/>
      <c r="S485" s="236"/>
      <c r="T485" s="236"/>
      <c r="U485" s="236"/>
      <c r="V485" s="236"/>
      <c r="W485" s="236"/>
      <c r="X485" s="236"/>
      <c r="Y485" s="236"/>
      <c r="Z485" s="236"/>
      <c r="AA485" s="236"/>
      <c r="AB485" s="236"/>
      <c r="AC485" s="236"/>
      <c r="AD485" s="236"/>
      <c r="AE485" s="236"/>
      <c r="AF485" s="236"/>
      <c r="AG485" s="172">
        <f t="shared" si="171"/>
        <v>0</v>
      </c>
      <c r="AH485" s="173"/>
    </row>
    <row r="486" hidden="1" outlineLevel="1">
      <c r="A486" s="273" t="s">
        <v>996</v>
      </c>
      <c r="B486" s="236"/>
      <c r="C486" s="236"/>
      <c r="D486" s="236"/>
      <c r="E486" s="236"/>
      <c r="F486" s="236"/>
      <c r="G486" s="236"/>
      <c r="H486" s="236"/>
      <c r="I486" s="236"/>
      <c r="J486" s="236"/>
      <c r="K486" s="236"/>
      <c r="L486" s="236"/>
      <c r="M486" s="236"/>
      <c r="N486" s="236"/>
      <c r="O486" s="236"/>
      <c r="P486" s="236"/>
      <c r="Q486" s="236"/>
      <c r="R486" s="236"/>
      <c r="S486" s="236"/>
      <c r="T486" s="236"/>
      <c r="U486" s="236"/>
      <c r="V486" s="236"/>
      <c r="W486" s="236"/>
      <c r="X486" s="236"/>
      <c r="Y486" s="236"/>
      <c r="Z486" s="236"/>
      <c r="AA486" s="236"/>
      <c r="AB486" s="236"/>
      <c r="AC486" s="236"/>
      <c r="AD486" s="236"/>
      <c r="AE486" s="236"/>
      <c r="AF486" s="236"/>
      <c r="AG486" s="172">
        <f t="shared" si="171"/>
        <v>0</v>
      </c>
      <c r="AH486" s="173"/>
    </row>
    <row r="487" hidden="1" outlineLevel="1">
      <c r="A487" s="273" t="s">
        <v>997</v>
      </c>
      <c r="B487" s="236"/>
      <c r="C487" s="236"/>
      <c r="D487" s="236"/>
      <c r="E487" s="236"/>
      <c r="F487" s="236"/>
      <c r="G487" s="236"/>
      <c r="H487" s="236"/>
      <c r="I487" s="236"/>
      <c r="J487" s="236"/>
      <c r="K487" s="236"/>
      <c r="L487" s="236"/>
      <c r="M487" s="236"/>
      <c r="N487" s="236"/>
      <c r="O487" s="236"/>
      <c r="P487" s="236"/>
      <c r="Q487" s="236"/>
      <c r="R487" s="236"/>
      <c r="S487" s="236"/>
      <c r="T487" s="236"/>
      <c r="U487" s="236"/>
      <c r="V487" s="236"/>
      <c r="W487" s="236"/>
      <c r="X487" s="236"/>
      <c r="Y487" s="236"/>
      <c r="Z487" s="236"/>
      <c r="AA487" s="236"/>
      <c r="AB487" s="236"/>
      <c r="AC487" s="236"/>
      <c r="AD487" s="236"/>
      <c r="AE487" s="236"/>
      <c r="AF487" s="236"/>
      <c r="AG487" s="172">
        <f t="shared" si="171"/>
        <v>0</v>
      </c>
      <c r="AH487" s="173"/>
    </row>
    <row r="488" hidden="1" outlineLevel="1">
      <c r="A488" s="287" t="s">
        <v>998</v>
      </c>
      <c r="B488" s="236"/>
      <c r="C488" s="236"/>
      <c r="D488" s="236"/>
      <c r="E488" s="236"/>
      <c r="F488" s="236"/>
      <c r="G488" s="236"/>
      <c r="H488" s="236"/>
      <c r="I488" s="236"/>
      <c r="J488" s="236"/>
      <c r="K488" s="236"/>
      <c r="L488" s="236"/>
      <c r="M488" s="236"/>
      <c r="N488" s="236"/>
      <c r="O488" s="236"/>
      <c r="P488" s="236"/>
      <c r="Q488" s="236"/>
      <c r="R488" s="236"/>
      <c r="S488" s="236"/>
      <c r="T488" s="236"/>
      <c r="U488" s="236"/>
      <c r="V488" s="236"/>
      <c r="W488" s="236"/>
      <c r="X488" s="236"/>
      <c r="Y488" s="236"/>
      <c r="Z488" s="236"/>
      <c r="AA488" s="236"/>
      <c r="AB488" s="236"/>
      <c r="AC488" s="236"/>
      <c r="AD488" s="236"/>
      <c r="AE488" s="236"/>
      <c r="AF488" s="236"/>
      <c r="AG488" s="291">
        <f t="shared" si="171"/>
        <v>0</v>
      </c>
      <c r="AH488" s="292"/>
    </row>
    <row r="489" hidden="1" outlineLevel="1">
      <c r="A489" s="287" t="s">
        <v>999</v>
      </c>
      <c r="B489" s="236"/>
      <c r="C489" s="236"/>
      <c r="D489" s="236"/>
      <c r="E489" s="236"/>
      <c r="F489" s="236"/>
      <c r="G489" s="236"/>
      <c r="H489" s="236"/>
      <c r="I489" s="236"/>
      <c r="J489" s="236"/>
      <c r="K489" s="236"/>
      <c r="L489" s="236"/>
      <c r="M489" s="236"/>
      <c r="N489" s="236"/>
      <c r="O489" s="236"/>
      <c r="P489" s="236"/>
      <c r="Q489" s="236"/>
      <c r="R489" s="236"/>
      <c r="S489" s="236"/>
      <c r="T489" s="236"/>
      <c r="U489" s="236"/>
      <c r="V489" s="236"/>
      <c r="W489" s="236"/>
      <c r="X489" s="236"/>
      <c r="Y489" s="236"/>
      <c r="Z489" s="236"/>
      <c r="AA489" s="236"/>
      <c r="AB489" s="236"/>
      <c r="AC489" s="236"/>
      <c r="AD489" s="236"/>
      <c r="AE489" s="236"/>
      <c r="AF489" s="236"/>
      <c r="AG489" s="291">
        <f t="shared" si="171"/>
        <v>0</v>
      </c>
      <c r="AH489" s="292"/>
    </row>
    <row r="490" hidden="1" outlineLevel="1">
      <c r="A490" s="287" t="s">
        <v>338</v>
      </c>
      <c r="B490" s="236"/>
      <c r="C490" s="236"/>
      <c r="D490" s="236"/>
      <c r="E490" s="236"/>
      <c r="F490" s="236"/>
      <c r="G490" s="236"/>
      <c r="H490" s="236"/>
      <c r="I490" s="236"/>
      <c r="J490" s="236"/>
      <c r="K490" s="236"/>
      <c r="L490" s="236"/>
      <c r="M490" s="236"/>
      <c r="N490" s="236"/>
      <c r="O490" s="236"/>
      <c r="P490" s="236"/>
      <c r="Q490" s="236"/>
      <c r="R490" s="236"/>
      <c r="S490" s="236"/>
      <c r="T490" s="236"/>
      <c r="U490" s="236"/>
      <c r="V490" s="236"/>
      <c r="W490" s="236"/>
      <c r="X490" s="236"/>
      <c r="Y490" s="236"/>
      <c r="Z490" s="236"/>
      <c r="AA490" s="236"/>
      <c r="AB490" s="236"/>
      <c r="AC490" s="236"/>
      <c r="AD490" s="236"/>
      <c r="AE490" s="236"/>
      <c r="AF490" s="236"/>
      <c r="AG490" s="291"/>
      <c r="AH490" s="292"/>
    </row>
    <row r="491" hidden="1" outlineLevel="1">
      <c r="A491" s="287" t="s">
        <v>297</v>
      </c>
      <c r="B491" s="236"/>
      <c r="C491" s="236"/>
      <c r="D491" s="236"/>
      <c r="E491" s="236"/>
      <c r="F491" s="236"/>
      <c r="G491" s="236"/>
      <c r="H491" s="236"/>
      <c r="I491" s="236"/>
      <c r="J491" s="236"/>
      <c r="K491" s="236"/>
      <c r="L491" s="236"/>
      <c r="M491" s="236"/>
      <c r="N491" s="236"/>
      <c r="O491" s="236"/>
      <c r="P491" s="236"/>
      <c r="Q491" s="236"/>
      <c r="R491" s="236"/>
      <c r="S491" s="236"/>
      <c r="T491" s="236"/>
      <c r="U491" s="236"/>
      <c r="V491" s="236"/>
      <c r="W491" s="236"/>
      <c r="X491" s="236"/>
      <c r="Y491" s="236"/>
      <c r="Z491" s="236"/>
      <c r="AA491" s="236"/>
      <c r="AB491" s="236"/>
      <c r="AC491" s="236"/>
      <c r="AD491" s="236"/>
      <c r="AE491" s="236"/>
      <c r="AF491" s="236"/>
      <c r="AG491" s="291"/>
      <c r="AH491" s="292"/>
    </row>
    <row r="492">
      <c r="A492" s="279" t="s">
        <v>298</v>
      </c>
      <c r="B492" s="293">
        <f t="shared" ref="B492:AF492" si="172">SUM(B480:B491)</f>
        <v>0</v>
      </c>
      <c r="C492" s="293">
        <f t="shared" si="172"/>
        <v>0</v>
      </c>
      <c r="D492" s="293">
        <f t="shared" si="172"/>
        <v>0</v>
      </c>
      <c r="E492" s="293">
        <f t="shared" si="172"/>
        <v>0</v>
      </c>
      <c r="F492" s="293">
        <f t="shared" si="172"/>
        <v>0</v>
      </c>
      <c r="G492" s="293">
        <f t="shared" si="172"/>
        <v>0</v>
      </c>
      <c r="H492" s="293">
        <f t="shared" si="172"/>
        <v>0</v>
      </c>
      <c r="I492" s="293">
        <f t="shared" si="172"/>
        <v>0</v>
      </c>
      <c r="J492" s="293">
        <f t="shared" si="172"/>
        <v>0</v>
      </c>
      <c r="K492" s="293">
        <f t="shared" si="172"/>
        <v>0</v>
      </c>
      <c r="L492" s="293">
        <f t="shared" si="172"/>
        <v>0</v>
      </c>
      <c r="M492" s="293">
        <f t="shared" si="172"/>
        <v>0</v>
      </c>
      <c r="N492" s="293">
        <f t="shared" si="172"/>
        <v>0</v>
      </c>
      <c r="O492" s="293">
        <f t="shared" si="172"/>
        <v>0</v>
      </c>
      <c r="P492" s="293">
        <f t="shared" si="172"/>
        <v>0</v>
      </c>
      <c r="Q492" s="293">
        <f t="shared" si="172"/>
        <v>0</v>
      </c>
      <c r="R492" s="293">
        <f t="shared" si="172"/>
        <v>0</v>
      </c>
      <c r="S492" s="293">
        <f t="shared" si="172"/>
        <v>0</v>
      </c>
      <c r="T492" s="293">
        <f t="shared" si="172"/>
        <v>0</v>
      </c>
      <c r="U492" s="293">
        <f t="shared" si="172"/>
        <v>0</v>
      </c>
      <c r="V492" s="293">
        <f t="shared" si="172"/>
        <v>0</v>
      </c>
      <c r="W492" s="293">
        <f t="shared" si="172"/>
        <v>0</v>
      </c>
      <c r="X492" s="293">
        <f t="shared" si="172"/>
        <v>0</v>
      </c>
      <c r="Y492" s="293">
        <f t="shared" si="172"/>
        <v>0</v>
      </c>
      <c r="Z492" s="293">
        <f t="shared" si="172"/>
        <v>0</v>
      </c>
      <c r="AA492" s="293">
        <f t="shared" si="172"/>
        <v>0</v>
      </c>
      <c r="AB492" s="293">
        <f t="shared" si="172"/>
        <v>0</v>
      </c>
      <c r="AC492" s="293">
        <f t="shared" si="172"/>
        <v>0</v>
      </c>
      <c r="AD492" s="293">
        <f t="shared" si="172"/>
        <v>0</v>
      </c>
      <c r="AE492" s="293">
        <f t="shared" si="172"/>
        <v>0</v>
      </c>
      <c r="AF492" s="293">
        <f t="shared" si="172"/>
        <v>0</v>
      </c>
      <c r="AG492" s="172">
        <f>SUM(B492:AF492)</f>
        <v>0</v>
      </c>
      <c r="AH492" s="173"/>
    </row>
    <row r="493">
      <c r="A493" s="160"/>
      <c r="B493" s="236"/>
      <c r="C493" s="236"/>
      <c r="D493" s="236"/>
      <c r="E493" s="236"/>
      <c r="F493" s="236"/>
      <c r="G493" s="236"/>
      <c r="H493" s="236"/>
      <c r="I493" s="236"/>
      <c r="J493" s="236"/>
      <c r="K493" s="236"/>
      <c r="L493" s="236"/>
      <c r="M493" s="236"/>
      <c r="N493" s="236"/>
      <c r="O493" s="236"/>
      <c r="P493" s="236"/>
      <c r="Q493" s="236"/>
      <c r="R493" s="236"/>
      <c r="S493" s="236"/>
      <c r="T493" s="236"/>
      <c r="U493" s="236"/>
      <c r="V493" s="236"/>
      <c r="W493" s="236"/>
      <c r="X493" s="236"/>
      <c r="Y493" s="236"/>
      <c r="Z493" s="236"/>
      <c r="AA493" s="236"/>
      <c r="AB493" s="236"/>
      <c r="AC493" s="236"/>
      <c r="AD493" s="236"/>
      <c r="AE493" s="236"/>
      <c r="AF493" s="236"/>
      <c r="AG493" s="228"/>
      <c r="AH493" s="229"/>
    </row>
    <row r="494" collapsed="1">
      <c r="A494" s="273" t="s">
        <v>530</v>
      </c>
      <c r="B494" s="290"/>
      <c r="C494" s="290"/>
      <c r="D494" s="290"/>
      <c r="E494" s="290"/>
      <c r="F494" s="290"/>
      <c r="G494" s="290"/>
      <c r="H494" s="290"/>
      <c r="I494" s="290"/>
      <c r="J494" s="290"/>
      <c r="K494" s="290"/>
      <c r="L494" s="290"/>
      <c r="M494" s="290"/>
      <c r="N494" s="290"/>
      <c r="O494" s="290"/>
      <c r="P494" s="290"/>
      <c r="Q494" s="290"/>
      <c r="R494" s="290"/>
      <c r="S494" s="290"/>
      <c r="T494" s="290"/>
      <c r="U494" s="290"/>
      <c r="V494" s="290"/>
      <c r="W494" s="290"/>
      <c r="X494" s="290"/>
      <c r="Y494" s="290"/>
      <c r="Z494" s="290"/>
      <c r="AA494" s="290"/>
      <c r="AB494" s="290"/>
      <c r="AC494" s="290"/>
      <c r="AD494" s="290"/>
      <c r="AE494" s="290"/>
      <c r="AF494" s="290"/>
      <c r="AG494" s="228"/>
      <c r="AH494" s="229"/>
    </row>
    <row r="495" hidden="1" outlineLevel="1">
      <c r="A495" s="273" t="s">
        <v>442</v>
      </c>
      <c r="B495" s="236"/>
      <c r="C495" s="236"/>
      <c r="D495" s="236"/>
      <c r="E495" s="236"/>
      <c r="F495" s="236"/>
      <c r="G495" s="236"/>
      <c r="H495" s="236"/>
      <c r="I495" s="236"/>
      <c r="J495" s="236"/>
      <c r="K495" s="236"/>
      <c r="L495" s="236"/>
      <c r="M495" s="236"/>
      <c r="N495" s="236"/>
      <c r="O495" s="236"/>
      <c r="P495" s="236"/>
      <c r="Q495" s="236"/>
      <c r="R495" s="236"/>
      <c r="S495" s="236"/>
      <c r="T495" s="236"/>
      <c r="U495" s="236"/>
      <c r="V495" s="236"/>
      <c r="W495" s="236"/>
      <c r="X495" s="236"/>
      <c r="Y495" s="236"/>
      <c r="Z495" s="236"/>
      <c r="AA495" s="236"/>
      <c r="AB495" s="236"/>
      <c r="AC495" s="236"/>
      <c r="AD495" s="236"/>
      <c r="AE495" s="236"/>
      <c r="AF495" s="236"/>
      <c r="AG495" s="172">
        <f t="shared" ref="AG495:AG504" si="173">SUM(B495:AF495)</f>
        <v>0</v>
      </c>
      <c r="AH495" s="173"/>
    </row>
    <row r="496" hidden="1" outlineLevel="1">
      <c r="A496" s="273" t="s">
        <v>443</v>
      </c>
      <c r="B496" s="236"/>
      <c r="C496" s="236"/>
      <c r="D496" s="236"/>
      <c r="E496" s="236"/>
      <c r="F496" s="236"/>
      <c r="G496" s="236"/>
      <c r="H496" s="236"/>
      <c r="I496" s="236"/>
      <c r="J496" s="236"/>
      <c r="K496" s="236"/>
      <c r="L496" s="236"/>
      <c r="M496" s="236"/>
      <c r="N496" s="236"/>
      <c r="O496" s="236"/>
      <c r="P496" s="236"/>
      <c r="Q496" s="236"/>
      <c r="R496" s="236"/>
      <c r="S496" s="236"/>
      <c r="T496" s="236"/>
      <c r="U496" s="236"/>
      <c r="V496" s="236"/>
      <c r="W496" s="236"/>
      <c r="X496" s="236"/>
      <c r="Y496" s="236"/>
      <c r="Z496" s="236"/>
      <c r="AA496" s="236"/>
      <c r="AB496" s="236"/>
      <c r="AC496" s="236"/>
      <c r="AD496" s="236"/>
      <c r="AE496" s="236"/>
      <c r="AF496" s="236"/>
      <c r="AG496" s="172">
        <f t="shared" si="173"/>
        <v>0</v>
      </c>
      <c r="AH496" s="173"/>
    </row>
    <row r="497" hidden="1" outlineLevel="1">
      <c r="A497" s="273" t="s">
        <v>1000</v>
      </c>
      <c r="B497" s="236"/>
      <c r="C497" s="236"/>
      <c r="D497" s="236"/>
      <c r="E497" s="236"/>
      <c r="F497" s="236"/>
      <c r="G497" s="236"/>
      <c r="H497" s="236"/>
      <c r="I497" s="236"/>
      <c r="J497" s="236"/>
      <c r="K497" s="236"/>
      <c r="L497" s="236"/>
      <c r="M497" s="236"/>
      <c r="N497" s="236"/>
      <c r="O497" s="236"/>
      <c r="P497" s="236"/>
      <c r="Q497" s="236"/>
      <c r="R497" s="236"/>
      <c r="S497" s="236"/>
      <c r="T497" s="236"/>
      <c r="U497" s="236"/>
      <c r="V497" s="236"/>
      <c r="W497" s="236"/>
      <c r="X497" s="236"/>
      <c r="Y497" s="236"/>
      <c r="Z497" s="236"/>
      <c r="AA497" s="236"/>
      <c r="AB497" s="236"/>
      <c r="AC497" s="236"/>
      <c r="AD497" s="236"/>
      <c r="AE497" s="236"/>
      <c r="AF497" s="236"/>
      <c r="AG497" s="172">
        <f t="shared" si="173"/>
        <v>0</v>
      </c>
      <c r="AH497" s="173"/>
    </row>
    <row r="498" hidden="1" outlineLevel="1">
      <c r="A498" s="273" t="s">
        <v>1001</v>
      </c>
      <c r="B498" s="236"/>
      <c r="C498" s="236"/>
      <c r="D498" s="236"/>
      <c r="E498" s="236"/>
      <c r="F498" s="236"/>
      <c r="G498" s="236"/>
      <c r="H498" s="236"/>
      <c r="I498" s="236"/>
      <c r="J498" s="236"/>
      <c r="K498" s="236"/>
      <c r="L498" s="236"/>
      <c r="M498" s="236"/>
      <c r="N498" s="236"/>
      <c r="O498" s="236"/>
      <c r="P498" s="236"/>
      <c r="Q498" s="236"/>
      <c r="R498" s="236"/>
      <c r="S498" s="236"/>
      <c r="T498" s="236"/>
      <c r="U498" s="236"/>
      <c r="V498" s="236"/>
      <c r="W498" s="236"/>
      <c r="X498" s="236"/>
      <c r="Y498" s="236"/>
      <c r="Z498" s="236"/>
      <c r="AA498" s="236"/>
      <c r="AB498" s="236"/>
      <c r="AC498" s="236"/>
      <c r="AD498" s="236"/>
      <c r="AE498" s="236"/>
      <c r="AF498" s="236"/>
      <c r="AG498" s="172">
        <f t="shared" si="173"/>
        <v>0</v>
      </c>
      <c r="AH498" s="173"/>
    </row>
    <row r="499" hidden="1" outlineLevel="1">
      <c r="A499" s="273" t="s">
        <v>1002</v>
      </c>
      <c r="B499" s="236"/>
      <c r="C499" s="236"/>
      <c r="D499" s="236"/>
      <c r="E499" s="236"/>
      <c r="F499" s="236"/>
      <c r="G499" s="236"/>
      <c r="H499" s="236"/>
      <c r="I499" s="236"/>
      <c r="J499" s="236"/>
      <c r="K499" s="236"/>
      <c r="L499" s="236"/>
      <c r="M499" s="236"/>
      <c r="N499" s="236"/>
      <c r="O499" s="236"/>
      <c r="P499" s="236"/>
      <c r="Q499" s="236"/>
      <c r="R499" s="236"/>
      <c r="S499" s="236"/>
      <c r="T499" s="236"/>
      <c r="U499" s="236"/>
      <c r="V499" s="236"/>
      <c r="W499" s="236"/>
      <c r="X499" s="236"/>
      <c r="Y499" s="236"/>
      <c r="Z499" s="236"/>
      <c r="AA499" s="236"/>
      <c r="AB499" s="236"/>
      <c r="AC499" s="236"/>
      <c r="AD499" s="236"/>
      <c r="AE499" s="236"/>
      <c r="AF499" s="236"/>
      <c r="AG499" s="172">
        <f t="shared" si="173"/>
        <v>0</v>
      </c>
      <c r="AH499" s="173"/>
    </row>
    <row r="500" hidden="1" outlineLevel="1">
      <c r="A500" s="273" t="s">
        <v>1003</v>
      </c>
      <c r="B500" s="236"/>
      <c r="C500" s="236"/>
      <c r="D500" s="236"/>
      <c r="E500" s="236"/>
      <c r="F500" s="236"/>
      <c r="G500" s="236"/>
      <c r="H500" s="236"/>
      <c r="I500" s="236"/>
      <c r="J500" s="236"/>
      <c r="K500" s="236"/>
      <c r="L500" s="236"/>
      <c r="M500" s="236"/>
      <c r="N500" s="236"/>
      <c r="O500" s="236"/>
      <c r="P500" s="236"/>
      <c r="Q500" s="236"/>
      <c r="R500" s="236"/>
      <c r="S500" s="236"/>
      <c r="T500" s="236"/>
      <c r="U500" s="236"/>
      <c r="V500" s="236"/>
      <c r="W500" s="236"/>
      <c r="X500" s="236"/>
      <c r="Y500" s="236"/>
      <c r="Z500" s="236"/>
      <c r="AA500" s="236"/>
      <c r="AB500" s="236"/>
      <c r="AC500" s="236"/>
      <c r="AD500" s="236"/>
      <c r="AE500" s="236"/>
      <c r="AF500" s="236"/>
      <c r="AG500" s="172">
        <f t="shared" si="173"/>
        <v>0</v>
      </c>
      <c r="AH500" s="173"/>
    </row>
    <row r="501" hidden="1" outlineLevel="1">
      <c r="A501" s="273" t="s">
        <v>1004</v>
      </c>
      <c r="B501" s="236"/>
      <c r="C501" s="236"/>
      <c r="D501" s="236"/>
      <c r="E501" s="236"/>
      <c r="F501" s="236"/>
      <c r="G501" s="236"/>
      <c r="H501" s="236"/>
      <c r="I501" s="236"/>
      <c r="J501" s="236"/>
      <c r="K501" s="236"/>
      <c r="L501" s="236"/>
      <c r="M501" s="236"/>
      <c r="N501" s="236"/>
      <c r="O501" s="236"/>
      <c r="P501" s="236"/>
      <c r="Q501" s="236"/>
      <c r="R501" s="236"/>
      <c r="S501" s="236"/>
      <c r="T501" s="236"/>
      <c r="U501" s="236"/>
      <c r="V501" s="236"/>
      <c r="W501" s="236"/>
      <c r="X501" s="236"/>
      <c r="Y501" s="236"/>
      <c r="Z501" s="236"/>
      <c r="AA501" s="236"/>
      <c r="AB501" s="236"/>
      <c r="AC501" s="236"/>
      <c r="AD501" s="236"/>
      <c r="AE501" s="236"/>
      <c r="AF501" s="236"/>
      <c r="AG501" s="172">
        <f t="shared" si="173"/>
        <v>0</v>
      </c>
      <c r="AH501" s="173"/>
    </row>
    <row r="502" hidden="1" outlineLevel="1">
      <c r="A502" s="273" t="s">
        <v>1005</v>
      </c>
      <c r="B502" s="236"/>
      <c r="C502" s="236"/>
      <c r="D502" s="236"/>
      <c r="E502" s="236"/>
      <c r="F502" s="236"/>
      <c r="G502" s="236"/>
      <c r="H502" s="236"/>
      <c r="I502" s="236"/>
      <c r="J502" s="236"/>
      <c r="K502" s="236"/>
      <c r="L502" s="236"/>
      <c r="M502" s="236"/>
      <c r="N502" s="236"/>
      <c r="O502" s="236"/>
      <c r="P502" s="236"/>
      <c r="Q502" s="236"/>
      <c r="R502" s="236"/>
      <c r="S502" s="236"/>
      <c r="T502" s="236"/>
      <c r="U502" s="236"/>
      <c r="V502" s="236"/>
      <c r="W502" s="236"/>
      <c r="X502" s="236"/>
      <c r="Y502" s="236"/>
      <c r="Z502" s="236"/>
      <c r="AA502" s="236"/>
      <c r="AB502" s="236"/>
      <c r="AC502" s="236"/>
      <c r="AD502" s="236"/>
      <c r="AE502" s="236"/>
      <c r="AF502" s="236"/>
      <c r="AG502" s="172">
        <f t="shared" si="173"/>
        <v>0</v>
      </c>
      <c r="AH502" s="173"/>
    </row>
    <row r="503" hidden="1" outlineLevel="1">
      <c r="A503" s="287" t="s">
        <v>1006</v>
      </c>
      <c r="B503" s="236"/>
      <c r="C503" s="236"/>
      <c r="D503" s="236"/>
      <c r="E503" s="236"/>
      <c r="F503" s="236"/>
      <c r="G503" s="236"/>
      <c r="H503" s="236"/>
      <c r="I503" s="236"/>
      <c r="J503" s="236"/>
      <c r="K503" s="236"/>
      <c r="L503" s="236"/>
      <c r="M503" s="236"/>
      <c r="N503" s="236"/>
      <c r="O503" s="236"/>
      <c r="P503" s="236"/>
      <c r="Q503" s="236"/>
      <c r="R503" s="236"/>
      <c r="S503" s="236"/>
      <c r="T503" s="236"/>
      <c r="U503" s="236"/>
      <c r="V503" s="236"/>
      <c r="W503" s="236"/>
      <c r="X503" s="236"/>
      <c r="Y503" s="236"/>
      <c r="Z503" s="236"/>
      <c r="AA503" s="236"/>
      <c r="AB503" s="236"/>
      <c r="AC503" s="236"/>
      <c r="AD503" s="236"/>
      <c r="AE503" s="236"/>
      <c r="AF503" s="236"/>
      <c r="AG503" s="291">
        <f t="shared" si="173"/>
        <v>0</v>
      </c>
      <c r="AH503" s="292"/>
    </row>
    <row r="504" hidden="1" outlineLevel="1">
      <c r="A504" s="287" t="s">
        <v>1007</v>
      </c>
      <c r="B504" s="236"/>
      <c r="C504" s="236"/>
      <c r="D504" s="236"/>
      <c r="E504" s="236"/>
      <c r="F504" s="236"/>
      <c r="G504" s="236"/>
      <c r="H504" s="236"/>
      <c r="I504" s="236"/>
      <c r="J504" s="236"/>
      <c r="K504" s="236"/>
      <c r="L504" s="236"/>
      <c r="M504" s="236"/>
      <c r="N504" s="236"/>
      <c r="O504" s="236"/>
      <c r="P504" s="236"/>
      <c r="Q504" s="236"/>
      <c r="R504" s="236"/>
      <c r="S504" s="236"/>
      <c r="T504" s="236"/>
      <c r="U504" s="236"/>
      <c r="V504" s="236"/>
      <c r="W504" s="236"/>
      <c r="X504" s="236"/>
      <c r="Y504" s="236"/>
      <c r="Z504" s="236"/>
      <c r="AA504" s="236"/>
      <c r="AB504" s="236"/>
      <c r="AC504" s="236"/>
      <c r="AD504" s="236"/>
      <c r="AE504" s="236"/>
      <c r="AF504" s="236"/>
      <c r="AG504" s="291">
        <f t="shared" si="173"/>
        <v>0</v>
      </c>
      <c r="AH504" s="292"/>
    </row>
    <row r="505" hidden="1" outlineLevel="1">
      <c r="A505" s="287" t="s">
        <v>338</v>
      </c>
      <c r="B505" s="236"/>
      <c r="C505" s="236"/>
      <c r="D505" s="236"/>
      <c r="E505" s="236"/>
      <c r="F505" s="236"/>
      <c r="G505" s="236"/>
      <c r="H505" s="236"/>
      <c r="I505" s="236"/>
      <c r="J505" s="236"/>
      <c r="K505" s="236"/>
      <c r="L505" s="236"/>
      <c r="M505" s="236"/>
      <c r="N505" s="236"/>
      <c r="O505" s="236"/>
      <c r="P505" s="236"/>
      <c r="Q505" s="236"/>
      <c r="R505" s="236"/>
      <c r="S505" s="236"/>
      <c r="T505" s="236"/>
      <c r="U505" s="236"/>
      <c r="V505" s="236"/>
      <c r="W505" s="236"/>
      <c r="X505" s="236"/>
      <c r="Y505" s="236"/>
      <c r="Z505" s="236"/>
      <c r="AA505" s="236"/>
      <c r="AB505" s="236"/>
      <c r="AC505" s="236"/>
      <c r="AD505" s="236"/>
      <c r="AE505" s="236"/>
      <c r="AF505" s="236"/>
      <c r="AG505" s="291"/>
      <c r="AH505" s="292"/>
    </row>
    <row r="506" hidden="1" outlineLevel="1">
      <c r="A506" s="287" t="s">
        <v>297</v>
      </c>
      <c r="B506" s="236"/>
      <c r="C506" s="236"/>
      <c r="D506" s="236"/>
      <c r="E506" s="236"/>
      <c r="F506" s="236"/>
      <c r="G506" s="236"/>
      <c r="H506" s="236"/>
      <c r="I506" s="236"/>
      <c r="J506" s="236"/>
      <c r="K506" s="236"/>
      <c r="L506" s="236"/>
      <c r="M506" s="236"/>
      <c r="N506" s="236"/>
      <c r="O506" s="236"/>
      <c r="P506" s="236"/>
      <c r="Q506" s="236"/>
      <c r="R506" s="236"/>
      <c r="S506" s="236"/>
      <c r="T506" s="236"/>
      <c r="U506" s="236"/>
      <c r="V506" s="236"/>
      <c r="W506" s="236"/>
      <c r="X506" s="236"/>
      <c r="Y506" s="236"/>
      <c r="Z506" s="236"/>
      <c r="AA506" s="236"/>
      <c r="AB506" s="236"/>
      <c r="AC506" s="236"/>
      <c r="AD506" s="236"/>
      <c r="AE506" s="236"/>
      <c r="AF506" s="236"/>
      <c r="AG506" s="291"/>
      <c r="AH506" s="292"/>
    </row>
    <row r="507">
      <c r="A507" s="279" t="s">
        <v>298</v>
      </c>
      <c r="B507" s="293">
        <f t="shared" ref="B507:AF507" si="174">SUM(B495:B504)</f>
        <v>0</v>
      </c>
      <c r="C507" s="293">
        <f t="shared" si="174"/>
        <v>0</v>
      </c>
      <c r="D507" s="293">
        <f t="shared" si="174"/>
        <v>0</v>
      </c>
      <c r="E507" s="293">
        <f t="shared" si="174"/>
        <v>0</v>
      </c>
      <c r="F507" s="293">
        <f t="shared" si="174"/>
        <v>0</v>
      </c>
      <c r="G507" s="293">
        <f t="shared" si="174"/>
        <v>0</v>
      </c>
      <c r="H507" s="293">
        <f t="shared" si="174"/>
        <v>0</v>
      </c>
      <c r="I507" s="293">
        <f t="shared" si="174"/>
        <v>0</v>
      </c>
      <c r="J507" s="293">
        <f t="shared" si="174"/>
        <v>0</v>
      </c>
      <c r="K507" s="293">
        <f t="shared" si="174"/>
        <v>0</v>
      </c>
      <c r="L507" s="293">
        <f t="shared" si="174"/>
        <v>0</v>
      </c>
      <c r="M507" s="293">
        <f t="shared" si="174"/>
        <v>0</v>
      </c>
      <c r="N507" s="293">
        <f t="shared" si="174"/>
        <v>0</v>
      </c>
      <c r="O507" s="293">
        <f t="shared" si="174"/>
        <v>0</v>
      </c>
      <c r="P507" s="293">
        <f t="shared" si="174"/>
        <v>0</v>
      </c>
      <c r="Q507" s="293">
        <f t="shared" si="174"/>
        <v>0</v>
      </c>
      <c r="R507" s="293">
        <f t="shared" si="174"/>
        <v>0</v>
      </c>
      <c r="S507" s="293">
        <f t="shared" si="174"/>
        <v>0</v>
      </c>
      <c r="T507" s="293">
        <f t="shared" si="174"/>
        <v>0</v>
      </c>
      <c r="U507" s="293">
        <f t="shared" si="174"/>
        <v>0</v>
      </c>
      <c r="V507" s="293">
        <f t="shared" si="174"/>
        <v>0</v>
      </c>
      <c r="W507" s="293">
        <f t="shared" si="174"/>
        <v>0</v>
      </c>
      <c r="X507" s="293">
        <f t="shared" si="174"/>
        <v>0</v>
      </c>
      <c r="Y507" s="293">
        <f t="shared" si="174"/>
        <v>0</v>
      </c>
      <c r="Z507" s="293">
        <f t="shared" si="174"/>
        <v>0</v>
      </c>
      <c r="AA507" s="293">
        <f t="shared" si="174"/>
        <v>0</v>
      </c>
      <c r="AB507" s="293">
        <f t="shared" si="174"/>
        <v>0</v>
      </c>
      <c r="AC507" s="293">
        <f t="shared" si="174"/>
        <v>0</v>
      </c>
      <c r="AD507" s="293">
        <f t="shared" si="174"/>
        <v>0</v>
      </c>
      <c r="AE507" s="293">
        <f t="shared" si="174"/>
        <v>0</v>
      </c>
      <c r="AF507" s="293">
        <f t="shared" si="174"/>
        <v>0</v>
      </c>
      <c r="AG507" s="172">
        <f>SUM(B507:AF507)</f>
        <v>0</v>
      </c>
      <c r="AH507" s="173"/>
    </row>
    <row r="508">
      <c r="A508" s="295"/>
      <c r="B508" s="236"/>
      <c r="C508" s="236"/>
      <c r="D508" s="236"/>
      <c r="E508" s="236"/>
      <c r="F508" s="236"/>
      <c r="G508" s="236"/>
      <c r="H508" s="236"/>
      <c r="I508" s="236"/>
      <c r="J508" s="236"/>
      <c r="K508" s="236"/>
      <c r="L508" s="236"/>
      <c r="M508" s="236"/>
      <c r="N508" s="236"/>
      <c r="O508" s="236"/>
      <c r="P508" s="236"/>
      <c r="Q508" s="236"/>
      <c r="R508" s="236"/>
      <c r="S508" s="236"/>
      <c r="T508" s="236"/>
      <c r="U508" s="236"/>
      <c r="V508" s="236"/>
      <c r="W508" s="236"/>
      <c r="X508" s="236"/>
      <c r="Y508" s="236"/>
      <c r="Z508" s="236"/>
      <c r="AA508" s="236"/>
      <c r="AB508" s="236"/>
      <c r="AC508" s="236"/>
      <c r="AD508" s="236"/>
      <c r="AE508" s="236"/>
      <c r="AF508" s="236"/>
      <c r="AG508" s="228"/>
      <c r="AH508" s="229"/>
    </row>
    <row r="509">
      <c r="A509" s="296" t="s">
        <v>633</v>
      </c>
      <c r="B509" s="293"/>
      <c r="C509" s="293"/>
      <c r="D509" s="293"/>
      <c r="E509" s="293"/>
      <c r="F509" s="293"/>
      <c r="G509" s="293"/>
      <c r="H509" s="293"/>
      <c r="I509" s="293"/>
      <c r="J509" s="293"/>
      <c r="K509" s="293"/>
      <c r="L509" s="293"/>
      <c r="M509" s="293"/>
      <c r="N509" s="293"/>
      <c r="O509" s="293"/>
      <c r="P509" s="293"/>
      <c r="Q509" s="293"/>
      <c r="R509" s="293"/>
      <c r="S509" s="293"/>
      <c r="T509" s="293"/>
      <c r="U509" s="293"/>
      <c r="V509" s="293"/>
      <c r="W509" s="293"/>
      <c r="X509" s="293"/>
      <c r="Y509" s="293"/>
      <c r="Z509" s="293"/>
      <c r="AA509" s="293"/>
      <c r="AB509" s="293"/>
      <c r="AC509" s="293"/>
      <c r="AD509" s="293"/>
      <c r="AE509" s="293"/>
      <c r="AF509" s="293"/>
      <c r="AG509" s="172">
        <f t="shared" ref="AG509:AG510" si="175">SUM(B509:AF509)</f>
        <v>0</v>
      </c>
      <c r="AH509" s="173"/>
    </row>
    <row r="510">
      <c r="A510" s="296" t="s">
        <v>634</v>
      </c>
      <c r="B510" s="293"/>
      <c r="C510" s="293"/>
      <c r="D510" s="293"/>
      <c r="E510" s="293"/>
      <c r="F510" s="293"/>
      <c r="G510" s="293"/>
      <c r="H510" s="293"/>
      <c r="I510" s="293"/>
      <c r="J510" s="293"/>
      <c r="K510" s="293"/>
      <c r="L510" s="293"/>
      <c r="M510" s="293"/>
      <c r="N510" s="293"/>
      <c r="O510" s="293"/>
      <c r="P510" s="293"/>
      <c r="Q510" s="293"/>
      <c r="R510" s="293"/>
      <c r="S510" s="293"/>
      <c r="T510" s="293"/>
      <c r="U510" s="293"/>
      <c r="V510" s="293"/>
      <c r="W510" s="293"/>
      <c r="X510" s="293"/>
      <c r="Y510" s="293"/>
      <c r="Z510" s="293"/>
      <c r="AA510" s="293"/>
      <c r="AB510" s="293"/>
      <c r="AC510" s="293"/>
      <c r="AD510" s="293"/>
      <c r="AE510" s="293"/>
      <c r="AF510" s="293"/>
      <c r="AG510" s="172">
        <f t="shared" si="175"/>
        <v>0</v>
      </c>
      <c r="AH510" s="173"/>
    </row>
    <row r="511">
      <c r="A511" s="160"/>
      <c r="B511" s="267"/>
      <c r="C511" s="267"/>
      <c r="D511" s="267"/>
      <c r="E511" s="267"/>
      <c r="F511" s="267"/>
      <c r="G511" s="267"/>
      <c r="H511" s="267"/>
      <c r="I511" s="267"/>
      <c r="J511" s="267"/>
      <c r="K511" s="267"/>
      <c r="L511" s="267"/>
      <c r="M511" s="267"/>
      <c r="N511" s="267"/>
      <c r="O511" s="267"/>
      <c r="P511" s="267"/>
      <c r="Q511" s="267"/>
      <c r="R511" s="267"/>
      <c r="S511" s="267"/>
      <c r="T511" s="267"/>
      <c r="U511" s="267"/>
      <c r="V511" s="267"/>
      <c r="W511" s="267"/>
      <c r="X511" s="267"/>
      <c r="Y511" s="267"/>
      <c r="Z511" s="267"/>
      <c r="AA511" s="267"/>
      <c r="AB511" s="267"/>
      <c r="AC511" s="267"/>
      <c r="AD511" s="267"/>
      <c r="AE511" s="267"/>
      <c r="AF511" s="267"/>
      <c r="AG511" s="268"/>
      <c r="AH511" s="27"/>
    </row>
    <row r="512">
      <c r="A512" s="215" t="s">
        <v>635</v>
      </c>
      <c r="AG512" s="268"/>
      <c r="AH512" s="27"/>
    </row>
    <row r="513">
      <c r="A513" s="282" t="s">
        <v>636</v>
      </c>
      <c r="B513" s="293"/>
      <c r="C513" s="293"/>
      <c r="D513" s="293"/>
      <c r="E513" s="293"/>
      <c r="F513" s="293"/>
      <c r="G513" s="293"/>
      <c r="H513" s="293"/>
      <c r="I513" s="293"/>
      <c r="J513" s="293"/>
      <c r="K513" s="293"/>
      <c r="L513" s="293"/>
      <c r="M513" s="293"/>
      <c r="N513" s="293"/>
      <c r="O513" s="293"/>
      <c r="P513" s="293"/>
      <c r="Q513" s="293"/>
      <c r="R513" s="293"/>
      <c r="S513" s="293"/>
      <c r="T513" s="293"/>
      <c r="U513" s="293"/>
      <c r="V513" s="293"/>
      <c r="W513" s="293"/>
      <c r="X513" s="293"/>
      <c r="Y513" s="293"/>
      <c r="Z513" s="293"/>
      <c r="AA513" s="293"/>
      <c r="AB513" s="293"/>
      <c r="AC513" s="293"/>
      <c r="AD513" s="293"/>
      <c r="AE513" s="293"/>
      <c r="AF513" s="293"/>
      <c r="AG513" s="172">
        <f t="shared" ref="AG513:AG514" si="176">SUM(B513:AF513)</f>
        <v>0</v>
      </c>
      <c r="AH513" s="173"/>
    </row>
    <row r="514">
      <c r="A514" s="282" t="s">
        <v>637</v>
      </c>
      <c r="B514" s="293"/>
      <c r="C514" s="293"/>
      <c r="D514" s="293"/>
      <c r="E514" s="293"/>
      <c r="F514" s="293"/>
      <c r="G514" s="293"/>
      <c r="H514" s="293"/>
      <c r="I514" s="293"/>
      <c r="J514" s="293"/>
      <c r="K514" s="293"/>
      <c r="L514" s="293"/>
      <c r="M514" s="293"/>
      <c r="N514" s="293"/>
      <c r="O514" s="293"/>
      <c r="P514" s="293"/>
      <c r="Q514" s="293"/>
      <c r="R514" s="293"/>
      <c r="S514" s="293"/>
      <c r="T514" s="293"/>
      <c r="U514" s="293"/>
      <c r="V514" s="293"/>
      <c r="W514" s="293"/>
      <c r="X514" s="293"/>
      <c r="Y514" s="293"/>
      <c r="Z514" s="293"/>
      <c r="AA514" s="293"/>
      <c r="AB514" s="293"/>
      <c r="AC514" s="293"/>
      <c r="AD514" s="293"/>
      <c r="AE514" s="293"/>
      <c r="AF514" s="293"/>
      <c r="AG514" s="172">
        <f t="shared" si="176"/>
        <v>0</v>
      </c>
      <c r="AH514" s="173"/>
    </row>
    <row r="515">
      <c r="A515" s="160"/>
      <c r="AG515" s="268"/>
      <c r="AH515" s="27"/>
    </row>
    <row r="516">
      <c r="A516" s="215" t="s">
        <v>638</v>
      </c>
      <c r="AG516" s="268"/>
      <c r="AH516" s="27"/>
    </row>
    <row r="517">
      <c r="A517" s="279" t="s">
        <v>639</v>
      </c>
      <c r="B517" s="297" t="str">
        <f t="shared" ref="B517:AF517" si="177">B636</f>
        <v/>
      </c>
      <c r="C517" s="297" t="str">
        <f t="shared" si="177"/>
        <v/>
      </c>
      <c r="D517" s="297" t="str">
        <f t="shared" si="177"/>
        <v/>
      </c>
      <c r="E517" s="297" t="str">
        <f t="shared" si="177"/>
        <v/>
      </c>
      <c r="F517" s="297" t="str">
        <f t="shared" si="177"/>
        <v/>
      </c>
      <c r="G517" s="297" t="str">
        <f t="shared" si="177"/>
        <v/>
      </c>
      <c r="H517" s="297" t="str">
        <f t="shared" si="177"/>
        <v/>
      </c>
      <c r="I517" s="297" t="str">
        <f t="shared" si="177"/>
        <v/>
      </c>
      <c r="J517" s="297" t="str">
        <f t="shared" si="177"/>
        <v/>
      </c>
      <c r="K517" s="297" t="str">
        <f t="shared" si="177"/>
        <v/>
      </c>
      <c r="L517" s="297" t="str">
        <f t="shared" si="177"/>
        <v/>
      </c>
      <c r="M517" s="297" t="str">
        <f t="shared" si="177"/>
        <v/>
      </c>
      <c r="N517" s="297" t="str">
        <f t="shared" si="177"/>
        <v/>
      </c>
      <c r="O517" s="297" t="str">
        <f t="shared" si="177"/>
        <v/>
      </c>
      <c r="P517" s="297" t="str">
        <f t="shared" si="177"/>
        <v/>
      </c>
      <c r="Q517" s="297" t="str">
        <f t="shared" si="177"/>
        <v/>
      </c>
      <c r="R517" s="297" t="str">
        <f t="shared" si="177"/>
        <v/>
      </c>
      <c r="S517" s="297" t="str">
        <f t="shared" si="177"/>
        <v/>
      </c>
      <c r="T517" s="297" t="str">
        <f t="shared" si="177"/>
        <v/>
      </c>
      <c r="U517" s="297" t="str">
        <f t="shared" si="177"/>
        <v/>
      </c>
      <c r="V517" s="297" t="str">
        <f t="shared" si="177"/>
        <v/>
      </c>
      <c r="W517" s="297" t="str">
        <f t="shared" si="177"/>
        <v/>
      </c>
      <c r="X517" s="297" t="str">
        <f t="shared" si="177"/>
        <v/>
      </c>
      <c r="Y517" s="297" t="str">
        <f t="shared" si="177"/>
        <v/>
      </c>
      <c r="Z517" s="297" t="str">
        <f t="shared" si="177"/>
        <v/>
      </c>
      <c r="AA517" s="297" t="str">
        <f t="shared" si="177"/>
        <v/>
      </c>
      <c r="AB517" s="297" t="str">
        <f t="shared" si="177"/>
        <v/>
      </c>
      <c r="AC517" s="297" t="str">
        <f t="shared" si="177"/>
        <v/>
      </c>
      <c r="AD517" s="297" t="str">
        <f t="shared" si="177"/>
        <v/>
      </c>
      <c r="AE517" s="297" t="str">
        <f t="shared" si="177"/>
        <v/>
      </c>
      <c r="AF517" s="297" t="str">
        <f t="shared" si="177"/>
        <v/>
      </c>
      <c r="AG517" s="172">
        <f>SUM(B517:AF517)</f>
        <v>0</v>
      </c>
      <c r="AH517" s="173"/>
    </row>
    <row r="518">
      <c r="A518" s="160"/>
      <c r="AG518" s="268"/>
      <c r="AH518" s="27"/>
    </row>
    <row r="519">
      <c r="A519" s="298" t="s">
        <v>640</v>
      </c>
      <c r="B519" s="168"/>
      <c r="C519" s="168"/>
      <c r="D519" s="168"/>
      <c r="E519" s="168"/>
      <c r="F519" s="168"/>
      <c r="G519" s="168"/>
      <c r="H519" s="168"/>
      <c r="I519" s="168"/>
      <c r="J519" s="168"/>
      <c r="K519" s="168"/>
      <c r="L519" s="168"/>
      <c r="M519" s="168"/>
      <c r="N519" s="168"/>
      <c r="O519" s="168"/>
      <c r="P519" s="168"/>
      <c r="Q519" s="168"/>
      <c r="R519" s="168"/>
      <c r="S519" s="168"/>
      <c r="T519" s="168"/>
      <c r="U519" s="168"/>
      <c r="V519" s="168"/>
      <c r="W519" s="168"/>
      <c r="X519" s="168"/>
      <c r="Y519" s="168"/>
      <c r="Z519" s="168"/>
      <c r="AA519" s="168"/>
      <c r="AB519" s="168"/>
      <c r="AC519" s="168"/>
      <c r="AD519" s="168"/>
      <c r="AE519" s="168"/>
      <c r="AF519" s="168"/>
      <c r="AG519" s="268"/>
      <c r="AH519" s="27"/>
    </row>
    <row r="520">
      <c r="A520" s="299" t="s">
        <v>641</v>
      </c>
      <c r="B520" s="300">
        <f>SUM(Summary!B145*Summary!B143,Summary!B147,Summary!B150,Summary!B151)</f>
        <v>4538.126861</v>
      </c>
      <c r="C520" s="300">
        <f>SUM(Summary!C145*Summary!C143,Summary!C147,Summary!C150,Summary!C151)</f>
        <v>3817.840959</v>
      </c>
      <c r="D520" s="300">
        <f>SUM(Summary!D145*Summary!D143,Summary!D147,Summary!D150,Summary!D151)</f>
        <v>3002.468046</v>
      </c>
      <c r="E520" s="300">
        <f>SUM(Summary!E145*Summary!E143,Summary!E147,Summary!E150,Summary!E151)</f>
        <v>2737.120368</v>
      </c>
      <c r="F520" s="300">
        <f>SUM(Summary!F145*Summary!F143,Summary!F147,Summary!F150,Summary!F151)</f>
        <v>3768.357481</v>
      </c>
      <c r="G520" s="300">
        <f>SUM(Summary!G145*Summary!G143,Summary!G147,Summary!G150,Summary!G151)</f>
        <v>4425.712138</v>
      </c>
      <c r="H520" s="300">
        <f>SUM(Summary!H145*Summary!H143,Summary!H147,Summary!H150,Summary!H151)</f>
        <v>3132.601</v>
      </c>
      <c r="I520" s="300">
        <f>SUM(Summary!I145*Summary!I143,Summary!I147,Summary!I150,Summary!I151)</f>
        <v>1194.12369</v>
      </c>
      <c r="J520" s="300">
        <f>SUM(Summary!J145*Summary!J143,Summary!J147,Summary!J150,Summary!J151)</f>
        <v>1549.5219</v>
      </c>
      <c r="K520" s="300">
        <f>SUM(Summary!K145*Summary!K143,Summary!K147,Summary!K150,Summary!K151)</f>
        <v>2635.45628</v>
      </c>
      <c r="L520" s="300">
        <f>SUM(Summary!L145*Summary!L143,Summary!L147,Summary!L150,Summary!L151)</f>
        <v>1891.45786</v>
      </c>
      <c r="M520" s="300">
        <f>SUM(Summary!M145*Summary!M143,Summary!M147,Summary!M150,Summary!M151)</f>
        <v>4994.771192</v>
      </c>
      <c r="N520" s="300">
        <f>SUM(Summary!N145*Summary!N143,Summary!N147,Summary!N150,Summary!N151)</f>
        <v>4072.859632</v>
      </c>
      <c r="O520" s="300">
        <f>SUM(Summary!O145*Summary!O143,Summary!O147,Summary!O150,Summary!O151)</f>
        <v>3630.37554</v>
      </c>
      <c r="P520" s="300">
        <f>SUM(Summary!P145*Summary!P143,Summary!P147,Summary!P150,Summary!P151)</f>
        <v>3837.343587</v>
      </c>
      <c r="Q520" s="300">
        <f>SUM(Summary!Q145*Summary!Q143,Summary!Q147,Summary!Q150,Summary!Q151)</f>
        <v>2669.51848</v>
      </c>
      <c r="R520" s="300">
        <f>SUM(Summary!R145*Summary!R143,Summary!R147,Summary!R150,Summary!R151)</f>
        <v>4184.0551</v>
      </c>
      <c r="S520" s="300">
        <f>SUM(Summary!S145*Summary!S143,Summary!S147,Summary!S150,Summary!S151)</f>
        <v>4533.838549</v>
      </c>
      <c r="T520" s="300">
        <f>SUM(Summary!T145*Summary!T143,Summary!T147,Summary!T150,Summary!T151)</f>
        <v>5207.02868</v>
      </c>
      <c r="U520" s="300">
        <f>SUM(Summary!U145*Summary!U143,Summary!U147,Summary!U150,Summary!U151)</f>
        <v>2535.127624</v>
      </c>
      <c r="V520" s="300">
        <f>SUM(Summary!V145*Summary!V143,Summary!V147,Summary!V150,Summary!V151)</f>
        <v>3579.396</v>
      </c>
      <c r="W520" s="300">
        <f>SUM(Summary!W145*Summary!W143,Summary!W147,Summary!W150,Summary!W151)</f>
        <v>5267.678751</v>
      </c>
      <c r="X520" s="300">
        <f>SUM(Summary!X145*Summary!X143,Summary!X147,Summary!X150,Summary!X151)</f>
        <v>7797.267288</v>
      </c>
      <c r="Y520" s="300">
        <f>SUM(Summary!Y145*Summary!Y143,Summary!Y147,Summary!Y150,Summary!Y151)</f>
        <v>9027.382</v>
      </c>
      <c r="Z520" s="300">
        <f>SUM(Summary!Z145*Summary!Z143,Summary!Z147,Summary!Z150,Summary!Z151)</f>
        <v>11912.28375</v>
      </c>
      <c r="AA520" s="300">
        <f>SUM(Summary!AA145*Summary!AA143,Summary!AA147,Summary!AA150,Summary!AA151)</f>
        <v>11373.9729</v>
      </c>
      <c r="AB520" s="300">
        <f>SUM(Summary!AB145*Summary!AB143,Summary!AB147,Summary!AB150,Summary!AB151)</f>
        <v>9027.590034</v>
      </c>
      <c r="AC520" s="300">
        <f>SUM(Summary!AC145*Summary!AC143,Summary!AC147,Summary!AC150,Summary!AC151)</f>
        <v>11195.68044</v>
      </c>
      <c r="AD520" s="300">
        <f>SUM(Summary!AD145*Summary!AD143,Summary!AD147,Summary!AD150,Summary!AD151)</f>
        <v>6150.27543</v>
      </c>
      <c r="AE520" s="300">
        <f>SUM(Summary!AE145*Summary!AE143,Summary!AE147,Summary!AE150,Summary!AE151)</f>
        <v>5976.865184</v>
      </c>
      <c r="AF520" s="300">
        <f>SUM(Summary!AF145*Summary!AF143,Summary!AF147,Summary!AF150,Summary!AF151)</f>
        <v>9703.863394</v>
      </c>
      <c r="AG520" s="172">
        <f t="shared" ref="AG520:AG541" si="178">SUM(B520:AF520)</f>
        <v>159369.9601</v>
      </c>
      <c r="AH520" s="173"/>
    </row>
    <row r="521">
      <c r="A521" s="301" t="s">
        <v>642</v>
      </c>
      <c r="B521" s="208"/>
      <c r="C521" s="208"/>
      <c r="D521" s="208"/>
      <c r="E521" s="208"/>
      <c r="F521" s="208"/>
      <c r="G521" s="208"/>
      <c r="H521" s="208"/>
      <c r="I521" s="208"/>
      <c r="J521" s="208"/>
      <c r="K521" s="208"/>
      <c r="L521" s="208"/>
      <c r="M521" s="208"/>
      <c r="N521" s="208"/>
      <c r="O521" s="208"/>
      <c r="P521" s="208"/>
      <c r="Q521" s="208"/>
      <c r="R521" s="208"/>
      <c r="S521" s="208"/>
      <c r="T521" s="208"/>
      <c r="U521" s="208"/>
      <c r="V521" s="208"/>
      <c r="W521" s="208"/>
      <c r="X521" s="208"/>
      <c r="Y521" s="208"/>
      <c r="Z521" s="208"/>
      <c r="AA521" s="208"/>
      <c r="AB521" s="208"/>
      <c r="AC521" s="208"/>
      <c r="AD521" s="208"/>
      <c r="AE521" s="208"/>
      <c r="AF521" s="208"/>
      <c r="AG521" s="172">
        <f t="shared" si="178"/>
        <v>0</v>
      </c>
      <c r="AH521" s="173"/>
    </row>
    <row r="522">
      <c r="A522" s="299" t="s">
        <v>1008</v>
      </c>
      <c r="B522" s="302">
        <f>(B26+B27+B30+B31)*'Data - P&amp;L'!$C$3</f>
        <v>670.96</v>
      </c>
      <c r="C522" s="302">
        <f>(C26+C27+C30+C31)*'Data - P&amp;L'!$C$3</f>
        <v>419.35</v>
      </c>
      <c r="D522" s="302">
        <f>(D26+D27+D30+D31)*'Data - P&amp;L'!$C$3</f>
        <v>503.22</v>
      </c>
      <c r="E522" s="302">
        <f>(E26+E27+E30+E31)*'Data - P&amp;L'!$C$3</f>
        <v>251.61</v>
      </c>
      <c r="F522" s="302">
        <f>(F26+F27+F30+F31)*'Data - P&amp;L'!$C$3</f>
        <v>503.22</v>
      </c>
      <c r="G522" s="302">
        <f>(G26+G27+G30+G31)*'Data - P&amp;L'!$C$3</f>
        <v>754.83</v>
      </c>
      <c r="H522" s="302">
        <f>(H26+H27+H30+H31)*'Data - P&amp;L'!$C$3</f>
        <v>587.09</v>
      </c>
      <c r="I522" s="302">
        <f>(I26+I27+I30+I31)*'Data - P&amp;L'!$C$3</f>
        <v>587.09</v>
      </c>
      <c r="J522" s="302">
        <f>(J26+J27+J30+J31)*'Data - P&amp;L'!$C$3</f>
        <v>167.74</v>
      </c>
      <c r="K522" s="302">
        <f>(K26+K27+K30+K31)*'Data - P&amp;L'!$C$3</f>
        <v>335.48</v>
      </c>
      <c r="L522" s="302">
        <f>(L26+L27+L30+L31)*'Data - P&amp;L'!$C$3</f>
        <v>251.61</v>
      </c>
      <c r="M522" s="302">
        <f>(M26+M27+M30+M31)*'Data - P&amp;L'!$C$3</f>
        <v>670.96</v>
      </c>
      <c r="N522" s="302">
        <f>(N26+N27+N30+N31)*'Data - P&amp;L'!$C$3</f>
        <v>335.48</v>
      </c>
      <c r="O522" s="302">
        <f>(O26+O27+O30+O31)*'Data - P&amp;L'!$C$3</f>
        <v>335.48</v>
      </c>
      <c r="P522" s="302">
        <f>(P26+P27+P30+P31)*'Data - P&amp;L'!$C$3</f>
        <v>419.35</v>
      </c>
      <c r="Q522" s="302">
        <f>(Q26+Q27+Q30+Q31)*'Data - P&amp;L'!$C$3</f>
        <v>419.35</v>
      </c>
      <c r="R522" s="302">
        <f>(R26+R27+R30+R31)*'Data - P&amp;L'!$C$3</f>
        <v>670.96</v>
      </c>
      <c r="S522" s="302">
        <f>(S26+S27+S30+S31)*'Data - P&amp;L'!$C$3</f>
        <v>587.09</v>
      </c>
      <c r="T522" s="302">
        <f>(T26+T27+T30+T31)*'Data - P&amp;L'!$C$3</f>
        <v>838.7</v>
      </c>
      <c r="U522" s="302">
        <f>(U26+U27+U30+U31)*'Data - P&amp;L'!$C$3</f>
        <v>754.83</v>
      </c>
      <c r="V522" s="302">
        <f>(V26+V27+V30+V31)*'Data - P&amp;L'!$C$3</f>
        <v>1090.31</v>
      </c>
      <c r="W522" s="302">
        <f>(W26+W27+W30+W31)*'Data - P&amp;L'!$C$3</f>
        <v>419.35</v>
      </c>
      <c r="X522" s="302">
        <f>(X26+X27+X30+X31)*'Data - P&amp;L'!$C$3</f>
        <v>838.7</v>
      </c>
      <c r="Y522" s="302">
        <f>(Y26+Y27+Y30+Y31)*'Data - P&amp;L'!$C$3</f>
        <v>419.35</v>
      </c>
      <c r="Z522" s="302">
        <f>(Z26+Z27+Z30+Z31)*'Data - P&amp;L'!$C$3</f>
        <v>587.09</v>
      </c>
      <c r="AA522" s="302">
        <f>(AA26+AA27+AA30+AA31)*'Data - P&amp;L'!$C$3</f>
        <v>335.48</v>
      </c>
      <c r="AB522" s="302">
        <f>(AB26+AB27+AB30+AB31)*'Data - P&amp;L'!$C$3</f>
        <v>922.57</v>
      </c>
      <c r="AC522" s="302">
        <f>(AC26+AC27+AC30+AC31)*'Data - P&amp;L'!$C$3</f>
        <v>1341.92</v>
      </c>
      <c r="AD522" s="302">
        <f>(AD26+AD27+AD30+AD31)*'Data - P&amp;L'!$C$3</f>
        <v>1090.31</v>
      </c>
      <c r="AE522" s="302">
        <f>(AE26+AE27+AE30+AE31)*'Data - P&amp;L'!$C$3</f>
        <v>335.48</v>
      </c>
      <c r="AF522" s="302">
        <f>(AF26+AF27+AF30+AF31)*'Data - P&amp;L'!$C$3</f>
        <v>754.83</v>
      </c>
      <c r="AG522" s="303">
        <f t="shared" si="178"/>
        <v>18199.79</v>
      </c>
      <c r="AH522" s="173"/>
    </row>
    <row r="523">
      <c r="A523" s="301" t="s">
        <v>1009</v>
      </c>
      <c r="B523" s="208">
        <f>(B28+B29+B32+B33)*'Data - P&amp;L'!$C$4</f>
        <v>1338.12</v>
      </c>
      <c r="C523" s="208">
        <f>(C28+C29+C32+C33)*'Data - P&amp;L'!$C$4</f>
        <v>860.22</v>
      </c>
      <c r="D523" s="208">
        <f>(D28+D29+D32+D33)*'Data - P&amp;L'!$C$4</f>
        <v>1720.44</v>
      </c>
      <c r="E523" s="208">
        <f>(E28+E29+E32+E33)*'Data - P&amp;L'!$C$4</f>
        <v>955.8</v>
      </c>
      <c r="F523" s="208">
        <f>(F28+F29+F32+F33)*'Data - P&amp;L'!$C$4</f>
        <v>1433.7</v>
      </c>
      <c r="G523" s="208">
        <f>(G28+G29+G32+G33)*'Data - P&amp;L'!$C$4</f>
        <v>1338.12</v>
      </c>
      <c r="H523" s="208">
        <f>(H28+H29+H32+H33)*'Data - P&amp;L'!$C$4</f>
        <v>669.06</v>
      </c>
      <c r="I523" s="208">
        <f>(I28+I29+I32+I33)*'Data - P&amp;L'!$C$4</f>
        <v>669.06</v>
      </c>
      <c r="J523" s="208">
        <f>(J28+J29+J32+J33)*'Data - P&amp;L'!$C$4</f>
        <v>1433.7</v>
      </c>
      <c r="K523" s="208">
        <f>(K28+K29+K32+K33)*'Data - P&amp;L'!$C$4</f>
        <v>1433.7</v>
      </c>
      <c r="L523" s="208">
        <f>(L28+L29+L32+L33)*'Data - P&amp;L'!$C$4</f>
        <v>1051.38</v>
      </c>
      <c r="M523" s="208">
        <f>(M28+M29+M32+M33)*'Data - P&amp;L'!$C$4</f>
        <v>1720.44</v>
      </c>
      <c r="N523" s="208">
        <f>(N28+N29+N32+N33)*'Data - P&amp;L'!$C$4</f>
        <v>1433.7</v>
      </c>
      <c r="O523" s="208">
        <f>(O28+O29+O32+O33)*'Data - P&amp;L'!$C$4</f>
        <v>1624.86</v>
      </c>
      <c r="P523" s="208">
        <f>(P28+P29+P32+P33)*'Data - P&amp;L'!$C$4</f>
        <v>1338.12</v>
      </c>
      <c r="Q523" s="208">
        <f>(Q28+Q29+Q32+Q33)*'Data - P&amp;L'!$C$4</f>
        <v>1338.12</v>
      </c>
      <c r="R523" s="208">
        <f>(R28+R29+R32+R33)*'Data - P&amp;L'!$C$4</f>
        <v>1720.44</v>
      </c>
      <c r="S523" s="208">
        <f>(S28+S29+S32+S33)*'Data - P&amp;L'!$C$4</f>
        <v>1624.86</v>
      </c>
      <c r="T523" s="208">
        <f>(T28+T29+T32+T33)*'Data - P&amp;L'!$C$4</f>
        <v>2198.34</v>
      </c>
      <c r="U523" s="208">
        <f>(U28+U29+U32+U33)*'Data - P&amp;L'!$C$4</f>
        <v>2389.5</v>
      </c>
      <c r="V523" s="208">
        <f>(V28+V29+V32+V33)*'Data - P&amp;L'!$C$4</f>
        <v>1720.44</v>
      </c>
      <c r="W523" s="208">
        <f>(W28+W29+W32+W33)*'Data - P&amp;L'!$C$4</f>
        <v>4014.36</v>
      </c>
      <c r="X523" s="208">
        <f>(X28+X29+X32+X33)*'Data - P&amp;L'!$C$4</f>
        <v>1816.02</v>
      </c>
      <c r="Y523" s="208">
        <f>(Y28+Y29+Y32+Y33)*'Data - P&amp;L'!$C$4</f>
        <v>2102.76</v>
      </c>
      <c r="Z523" s="208">
        <f>(Z28+Z29+Z32+Z33)*'Data - P&amp;L'!$C$4</f>
        <v>3058.56</v>
      </c>
      <c r="AA523" s="208">
        <f>(AA28+AA29+AA32+AA33)*'Data - P&amp;L'!$C$4</f>
        <v>2867.4</v>
      </c>
      <c r="AB523" s="208">
        <f>(AB28+AB29+AB32+AB33)*'Data - P&amp;L'!$C$4</f>
        <v>2676.24</v>
      </c>
      <c r="AC523" s="208">
        <f>(AC28+AC29+AC32+AC33)*'Data - P&amp;L'!$C$4</f>
        <v>2293.92</v>
      </c>
      <c r="AD523" s="208">
        <f>(AD28+AD29+AD32+AD33)*'Data - P&amp;L'!$C$4</f>
        <v>2007.18</v>
      </c>
      <c r="AE523" s="208">
        <f>(AE28+AE29+AE32+AE33)*'Data - P&amp;L'!$C$4</f>
        <v>2102.76</v>
      </c>
      <c r="AF523" s="208">
        <f>(AF28+AF29+AF32+AF33)*'Data - P&amp;L'!$C$4</f>
        <v>2198.34</v>
      </c>
      <c r="AG523" s="172">
        <f t="shared" si="178"/>
        <v>55149.66</v>
      </c>
      <c r="AH523" s="173"/>
    </row>
    <row r="524">
      <c r="A524" s="299" t="s">
        <v>645</v>
      </c>
      <c r="B524" s="208">
        <f>B36*'Data - P&amp;L'!$C$15</f>
        <v>175.8</v>
      </c>
      <c r="C524" s="208">
        <f>C36*'Data - P&amp;L'!$C$15</f>
        <v>527.4</v>
      </c>
      <c r="D524" s="208">
        <f>D36*'Data - P&amp;L'!$C$15</f>
        <v>263.7</v>
      </c>
      <c r="E524" s="208">
        <f>E36*'Data - P&amp;L'!$C$15</f>
        <v>351.6</v>
      </c>
      <c r="F524" s="208">
        <f>F36*'Data - P&amp;L'!$C$15</f>
        <v>87.9</v>
      </c>
      <c r="G524" s="208">
        <f>G36*'Data - P&amp;L'!$C$15</f>
        <v>175.8</v>
      </c>
      <c r="H524" s="208">
        <f>H36*'Data - P&amp;L'!$C$15</f>
        <v>87.9</v>
      </c>
      <c r="I524" s="208">
        <f>I36*'Data - P&amp;L'!$C$15</f>
        <v>0</v>
      </c>
      <c r="J524" s="208">
        <f>J36*'Data - P&amp;L'!$C$15</f>
        <v>87.9</v>
      </c>
      <c r="K524" s="208">
        <f>K36*'Data - P&amp;L'!$C$15</f>
        <v>87.9</v>
      </c>
      <c r="L524" s="208">
        <f>L36*'Data - P&amp;L'!$C$15</f>
        <v>87.9</v>
      </c>
      <c r="M524" s="208">
        <f>M36*'Data - P&amp;L'!$C$15</f>
        <v>175.8</v>
      </c>
      <c r="N524" s="208">
        <f>N36*'Data - P&amp;L'!$C$15</f>
        <v>87.9</v>
      </c>
      <c r="O524" s="208">
        <f>O36*'Data - P&amp;L'!$C$15</f>
        <v>263.7</v>
      </c>
      <c r="P524" s="208">
        <f>P36*'Data - P&amp;L'!$C$15</f>
        <v>87.9</v>
      </c>
      <c r="Q524" s="208">
        <f>Q36*'Data - P&amp;L'!$C$15</f>
        <v>87.9</v>
      </c>
      <c r="R524" s="208">
        <f>R36*'Data - P&amp;L'!$C$15</f>
        <v>0</v>
      </c>
      <c r="S524" s="208">
        <f>S36*'Data - P&amp;L'!$C$15</f>
        <v>175.8</v>
      </c>
      <c r="T524" s="208">
        <f>T36*'Data - P&amp;L'!$C$15</f>
        <v>87.9</v>
      </c>
      <c r="U524" s="208">
        <f>U36*'Data - P&amp;L'!$C$15</f>
        <v>175.8</v>
      </c>
      <c r="V524" s="208">
        <f>V36*'Data - P&amp;L'!$C$15</f>
        <v>0</v>
      </c>
      <c r="W524" s="208">
        <f>W36*'Data - P&amp;L'!$C$15</f>
        <v>87.9</v>
      </c>
      <c r="X524" s="208">
        <f>X36*'Data - P&amp;L'!$C$15</f>
        <v>351.6</v>
      </c>
      <c r="Y524" s="208">
        <f>Y36*'Data - P&amp;L'!$C$15</f>
        <v>351.6</v>
      </c>
      <c r="Z524" s="208">
        <f>Z36*'Data - P&amp;L'!$C$15</f>
        <v>263.7</v>
      </c>
      <c r="AA524" s="208">
        <f>AA36*'Data - P&amp;L'!$C$15</f>
        <v>263.7</v>
      </c>
      <c r="AB524" s="208">
        <f>AB36*'Data - P&amp;L'!$C$15</f>
        <v>175.8</v>
      </c>
      <c r="AC524" s="208">
        <f>AC36*'Data - P&amp;L'!$C$15</f>
        <v>0</v>
      </c>
      <c r="AD524" s="208">
        <f>AD36*'Data - P&amp;L'!$C$15</f>
        <v>0</v>
      </c>
      <c r="AE524" s="208">
        <f>AE36*'Data - P&amp;L'!$C$15</f>
        <v>87.9</v>
      </c>
      <c r="AF524" s="208">
        <f>AF36*'Data - P&amp;L'!$C$15</f>
        <v>263.7</v>
      </c>
      <c r="AG524" s="172">
        <f t="shared" si="178"/>
        <v>4922.4</v>
      </c>
      <c r="AH524" s="173"/>
    </row>
    <row r="525">
      <c r="A525" s="301" t="s">
        <v>646</v>
      </c>
      <c r="B525" s="208">
        <f>B37*'Data - P&amp;L'!$C$16</f>
        <v>0</v>
      </c>
      <c r="C525" s="208">
        <f>C37*'Data - P&amp;L'!$C$16</f>
        <v>194.42</v>
      </c>
      <c r="D525" s="208">
        <f>D37*'Data - P&amp;L'!$C$16</f>
        <v>194.42</v>
      </c>
      <c r="E525" s="208">
        <f>E37*'Data - P&amp;L'!$C$16</f>
        <v>0</v>
      </c>
      <c r="F525" s="208">
        <f>F37*'Data - P&amp;L'!$C$16</f>
        <v>97.21</v>
      </c>
      <c r="G525" s="208">
        <f>G37*'Data - P&amp;L'!$C$16</f>
        <v>194.42</v>
      </c>
      <c r="H525" s="208">
        <f>H37*'Data - P&amp;L'!$C$16</f>
        <v>97.21</v>
      </c>
      <c r="I525" s="208">
        <f>I37*'Data - P&amp;L'!$C$16</f>
        <v>291.63</v>
      </c>
      <c r="J525" s="208">
        <f>J37*'Data - P&amp;L'!$C$16</f>
        <v>583.26</v>
      </c>
      <c r="K525" s="208">
        <f>K37*'Data - P&amp;L'!$C$16</f>
        <v>486.05</v>
      </c>
      <c r="L525" s="208">
        <f>L37*'Data - P&amp;L'!$C$16</f>
        <v>388.84</v>
      </c>
      <c r="M525" s="208">
        <f>M37*'Data - P&amp;L'!$C$16</f>
        <v>291.63</v>
      </c>
      <c r="N525" s="208">
        <f>N37*'Data - P&amp;L'!$C$16</f>
        <v>583.26</v>
      </c>
      <c r="O525" s="208">
        <f>O37*'Data - P&amp;L'!$C$16</f>
        <v>291.63</v>
      </c>
      <c r="P525" s="208">
        <f>P37*'Data - P&amp;L'!$C$16</f>
        <v>97.21</v>
      </c>
      <c r="Q525" s="208">
        <f>Q37*'Data - P&amp;L'!$C$16</f>
        <v>486.05</v>
      </c>
      <c r="R525" s="208">
        <f>R37*'Data - P&amp;L'!$C$16</f>
        <v>583.26</v>
      </c>
      <c r="S525" s="208">
        <f>S37*'Data - P&amp;L'!$C$16</f>
        <v>388.84</v>
      </c>
      <c r="T525" s="208">
        <f>T37*'Data - P&amp;L'!$C$16</f>
        <v>291.63</v>
      </c>
      <c r="U525" s="208">
        <f>U37*'Data - P&amp;L'!$C$16</f>
        <v>388.84</v>
      </c>
      <c r="V525" s="208">
        <f>V37*'Data - P&amp;L'!$C$16</f>
        <v>291.63</v>
      </c>
      <c r="W525" s="208">
        <f>W37*'Data - P&amp;L'!$C$16</f>
        <v>1069.31</v>
      </c>
      <c r="X525" s="208">
        <f>X37*'Data - P&amp;L'!$C$16</f>
        <v>777.68</v>
      </c>
      <c r="Y525" s="208">
        <f>Y37*'Data - P&amp;L'!$C$16</f>
        <v>486.05</v>
      </c>
      <c r="Z525" s="208">
        <f>Z37*'Data - P&amp;L'!$C$16</f>
        <v>583.26</v>
      </c>
      <c r="AA525" s="208">
        <f>AA37*'Data - P&amp;L'!$C$16</f>
        <v>680.47</v>
      </c>
      <c r="AB525" s="208">
        <f>AB37*'Data - P&amp;L'!$C$16</f>
        <v>194.42</v>
      </c>
      <c r="AC525" s="208">
        <f>AC37*'Data - P&amp;L'!$C$16</f>
        <v>486.05</v>
      </c>
      <c r="AD525" s="208">
        <f>AD37*'Data - P&amp;L'!$C$16</f>
        <v>388.84</v>
      </c>
      <c r="AE525" s="208">
        <f>AE37*'Data - P&amp;L'!$C$16</f>
        <v>194.42</v>
      </c>
      <c r="AF525" s="208">
        <f>AF37*'Data - P&amp;L'!$C$16</f>
        <v>291.63</v>
      </c>
      <c r="AG525" s="172">
        <f t="shared" si="178"/>
        <v>11373.57</v>
      </c>
      <c r="AH525" s="173"/>
    </row>
    <row r="526">
      <c r="A526" s="301" t="s">
        <v>1010</v>
      </c>
      <c r="B526" s="208">
        <f>B43*'Data - P&amp;L'!$C$6</f>
        <v>24.65</v>
      </c>
      <c r="C526" s="208">
        <f>C43*'Data - P&amp;L'!$C$6</f>
        <v>4.93</v>
      </c>
      <c r="D526" s="208">
        <f>D43*'Data - P&amp;L'!$C$6</f>
        <v>29.58</v>
      </c>
      <c r="E526" s="208">
        <f>E43*'Data - P&amp;L'!$C$6</f>
        <v>19.72</v>
      </c>
      <c r="F526" s="208">
        <f>F43*'Data - P&amp;L'!$C$6</f>
        <v>9.86</v>
      </c>
      <c r="G526" s="208">
        <f>G43*'Data - P&amp;L'!$C$6</f>
        <v>39.44</v>
      </c>
      <c r="H526" s="208">
        <f>H43*'Data - P&amp;L'!$C$6</f>
        <v>9.86</v>
      </c>
      <c r="I526" s="208">
        <f>I43*'Data - P&amp;L'!$C$6</f>
        <v>9.86</v>
      </c>
      <c r="J526" s="208">
        <f>J43*'Data - P&amp;L'!$C$6</f>
        <v>19.72</v>
      </c>
      <c r="K526" s="208">
        <f>K43*'Data - P&amp;L'!$C$6</f>
        <v>14.79</v>
      </c>
      <c r="L526" s="208">
        <f>L43*'Data - P&amp;L'!$C$6</f>
        <v>9.86</v>
      </c>
      <c r="M526" s="208">
        <f>M43*'Data - P&amp;L'!$C$6</f>
        <v>24.65</v>
      </c>
      <c r="N526" s="208">
        <f>N43*'Data - P&amp;L'!$C$6</f>
        <v>14.79</v>
      </c>
      <c r="O526" s="208">
        <f>O43*'Data - P&amp;L'!$C$6</f>
        <v>24.65</v>
      </c>
      <c r="P526" s="208">
        <f>P43*'Data - P&amp;L'!$C$6</f>
        <v>14.79</v>
      </c>
      <c r="Q526" s="208">
        <f>Q43*'Data - P&amp;L'!$C$6</f>
        <v>19.72</v>
      </c>
      <c r="R526" s="208">
        <f>R43*'Data - P&amp;L'!$C$6</f>
        <v>19.72</v>
      </c>
      <c r="S526" s="208">
        <f>S43*'Data - P&amp;L'!$C$6</f>
        <v>24.65</v>
      </c>
      <c r="T526" s="208">
        <f>T43*'Data - P&amp;L'!$C$6</f>
        <v>34.51</v>
      </c>
      <c r="U526" s="208">
        <f>U43*'Data - P&amp;L'!$C$6</f>
        <v>29.58</v>
      </c>
      <c r="V526" s="208">
        <f>V43*'Data - P&amp;L'!$C$6</f>
        <v>34.51</v>
      </c>
      <c r="W526" s="208">
        <f>W43*'Data - P&amp;L'!$C$6</f>
        <v>34.51</v>
      </c>
      <c r="X526" s="208">
        <f>X43*'Data - P&amp;L'!$C$6</f>
        <v>4.93</v>
      </c>
      <c r="Y526" s="208">
        <f>Y43*'Data - P&amp;L'!$C$6</f>
        <v>0</v>
      </c>
      <c r="Z526" s="208">
        <f>Z43*'Data - P&amp;L'!$C$6</f>
        <v>19.72</v>
      </c>
      <c r="AA526" s="208">
        <f>AA43*'Data - P&amp;L'!$C$6</f>
        <v>9.86</v>
      </c>
      <c r="AB526" s="208">
        <f>AB43*'Data - P&amp;L'!$C$6</f>
        <v>9.86</v>
      </c>
      <c r="AC526" s="208">
        <f>AC43*'Data - P&amp;L'!$C$6</f>
        <v>0</v>
      </c>
      <c r="AD526" s="208">
        <f>AD43*'Data - P&amp;L'!$C$6</f>
        <v>14.79</v>
      </c>
      <c r="AE526" s="208">
        <f>AE43*'Data - P&amp;L'!$C$6</f>
        <v>4.93</v>
      </c>
      <c r="AF526" s="208">
        <f>AF43*'Data - P&amp;L'!$C$6</f>
        <v>0</v>
      </c>
      <c r="AG526" s="172">
        <f t="shared" si="178"/>
        <v>532.44</v>
      </c>
      <c r="AH526" s="173"/>
    </row>
    <row r="527">
      <c r="A527" s="301" t="s">
        <v>1011</v>
      </c>
      <c r="B527" s="208">
        <f>B44*'Data - P&amp;L'!$C$8</f>
        <v>21.4</v>
      </c>
      <c r="C527" s="208">
        <f>C44*'Data - P&amp;L'!$C$8</f>
        <v>14.98</v>
      </c>
      <c r="D527" s="208">
        <f>D44*'Data - P&amp;L'!$C$8</f>
        <v>21.4</v>
      </c>
      <c r="E527" s="208">
        <f>E44*'Data - P&amp;L'!$C$8</f>
        <v>9.63</v>
      </c>
      <c r="F527" s="208">
        <f>F44*'Data - P&amp;L'!$C$8</f>
        <v>28.89</v>
      </c>
      <c r="G527" s="208">
        <f>G44*'Data - P&amp;L'!$C$8</f>
        <v>16.05</v>
      </c>
      <c r="H527" s="208">
        <f>H44*'Data - P&amp;L'!$C$8</f>
        <v>12.84</v>
      </c>
      <c r="I527" s="208">
        <f>I44*'Data - P&amp;L'!$C$8</f>
        <v>11.77</v>
      </c>
      <c r="J527" s="208">
        <f>J44*'Data - P&amp;L'!$C$8</f>
        <v>13.91</v>
      </c>
      <c r="K527" s="208">
        <f>K44*'Data - P&amp;L'!$C$8</f>
        <v>18.19</v>
      </c>
      <c r="L527" s="208">
        <f>L44*'Data - P&amp;L'!$C$8</f>
        <v>13.91</v>
      </c>
      <c r="M527" s="208">
        <f>M44*'Data - P&amp;L'!$C$8</f>
        <v>25.68</v>
      </c>
      <c r="N527" s="208">
        <f>N44*'Data - P&amp;L'!$C$8</f>
        <v>16.05</v>
      </c>
      <c r="O527" s="208">
        <f>O44*'Data - P&amp;L'!$C$8</f>
        <v>9.63</v>
      </c>
      <c r="P527" s="208">
        <f>P44*'Data - P&amp;L'!$C$8</f>
        <v>18.19</v>
      </c>
      <c r="Q527" s="208">
        <f>Q44*'Data - P&amp;L'!$C$8</f>
        <v>19.26</v>
      </c>
      <c r="R527" s="208">
        <f>R44*'Data - P&amp;L'!$C$8</f>
        <v>20.33</v>
      </c>
      <c r="S527" s="208">
        <f>S44*'Data - P&amp;L'!$C$8</f>
        <v>23.54</v>
      </c>
      <c r="T527" s="208">
        <f>T44*'Data - P&amp;L'!$C$8</f>
        <v>29.96</v>
      </c>
      <c r="U527" s="208">
        <f>U44*'Data - P&amp;L'!$C$8</f>
        <v>23.54</v>
      </c>
      <c r="V527" s="208">
        <f>V44*'Data - P&amp;L'!$C$8</f>
        <v>25.68</v>
      </c>
      <c r="W527" s="208">
        <f>W44*'Data - P&amp;L'!$C$8</f>
        <v>31.03</v>
      </c>
      <c r="X527" s="208">
        <f>X44*'Data - P&amp;L'!$C$8</f>
        <v>21.4</v>
      </c>
      <c r="Y527" s="208">
        <f>Y44*'Data - P&amp;L'!$C$8</f>
        <v>21.4</v>
      </c>
      <c r="Z527" s="208">
        <f>Z44*'Data - P&amp;L'!$C$8</f>
        <v>20.33</v>
      </c>
      <c r="AA527" s="208">
        <f>AA44*'Data - P&amp;L'!$C$8</f>
        <v>19.26</v>
      </c>
      <c r="AB527" s="208">
        <f>AB44*'Data - P&amp;L'!$C$8</f>
        <v>20.33</v>
      </c>
      <c r="AC527" s="208">
        <f>AC44*'Data - P&amp;L'!$C$8</f>
        <v>19.26</v>
      </c>
      <c r="AD527" s="208">
        <f>AD44*'Data - P&amp;L'!$C$8</f>
        <v>17.12</v>
      </c>
      <c r="AE527" s="208">
        <f>AE44*'Data - P&amp;L'!$C$8</f>
        <v>12.84</v>
      </c>
      <c r="AF527" s="208">
        <f>AF44*'Data - P&amp;L'!$C$8</f>
        <v>20.33</v>
      </c>
      <c r="AG527" s="172">
        <f t="shared" si="178"/>
        <v>598.13</v>
      </c>
      <c r="AH527" s="173"/>
    </row>
    <row r="528">
      <c r="A528" s="301" t="s">
        <v>1012</v>
      </c>
      <c r="B528" s="208">
        <f>(B45+B46)*'Data - P&amp;L'!$C$9</f>
        <v>17.94</v>
      </c>
      <c r="C528" s="208">
        <f>(C45+C46)*'Data - P&amp;L'!$C$9</f>
        <v>5.98</v>
      </c>
      <c r="D528" s="208">
        <f>(D45+D46)*'Data - P&amp;L'!$C$9</f>
        <v>11.96</v>
      </c>
      <c r="E528" s="208">
        <f>(E45+E46)*'Data - P&amp;L'!$C$9</f>
        <v>5.98</v>
      </c>
      <c r="F528" s="208">
        <f>(F45+F46)*'Data - P&amp;L'!$C$9</f>
        <v>0</v>
      </c>
      <c r="G528" s="208">
        <f>(G45+G46)*'Data - P&amp;L'!$C$9</f>
        <v>5.98</v>
      </c>
      <c r="H528" s="208">
        <f>(H45+H46)*'Data - P&amp;L'!$C$9</f>
        <v>11.96</v>
      </c>
      <c r="I528" s="208">
        <f>(I45+I46)*'Data - P&amp;L'!$C$9</f>
        <v>5.98</v>
      </c>
      <c r="J528" s="208">
        <f>(J45+J46)*'Data - P&amp;L'!$C$9</f>
        <v>0</v>
      </c>
      <c r="K528" s="208">
        <f>(K45+K46)*'Data - P&amp;L'!$C$9</f>
        <v>11.96</v>
      </c>
      <c r="L528" s="208">
        <f>(L45+L46)*'Data - P&amp;L'!$C$9</f>
        <v>17.94</v>
      </c>
      <c r="M528" s="208">
        <f>(M45+M46)*'Data - P&amp;L'!$C$9</f>
        <v>17.94</v>
      </c>
      <c r="N528" s="208">
        <f>(N45+N46)*'Data - P&amp;L'!$C$9</f>
        <v>5.98</v>
      </c>
      <c r="O528" s="208">
        <f>(O45+O46)*'Data - P&amp;L'!$C$9</f>
        <v>0</v>
      </c>
      <c r="P528" s="208">
        <f>(P45+P46)*'Data - P&amp;L'!$C$9</f>
        <v>47.84</v>
      </c>
      <c r="Q528" s="208">
        <f>(Q45+Q46)*'Data - P&amp;L'!$C$9</f>
        <v>5.98</v>
      </c>
      <c r="R528" s="208">
        <f>(R45+R46)*'Data - P&amp;L'!$C$9</f>
        <v>17.94</v>
      </c>
      <c r="S528" s="208">
        <f>(S45+S46)*'Data - P&amp;L'!$C$9</f>
        <v>17.94</v>
      </c>
      <c r="T528" s="208">
        <f>(T45+T46)*'Data - P&amp;L'!$C$9</f>
        <v>11.96</v>
      </c>
      <c r="U528" s="208">
        <f>(U45+U46)*'Data - P&amp;L'!$C$9</f>
        <v>5.98</v>
      </c>
      <c r="V528" s="208">
        <f>(V45+V46)*'Data - P&amp;L'!$C$9</f>
        <v>29.9</v>
      </c>
      <c r="W528" s="208">
        <f>(W45+W46)*'Data - P&amp;L'!$C$9</f>
        <v>5.98</v>
      </c>
      <c r="X528" s="208">
        <f>(X45+X46)*'Data - P&amp;L'!$C$9</f>
        <v>11.96</v>
      </c>
      <c r="Y528" s="208">
        <f>(Y45+Y46)*'Data - P&amp;L'!$C$9</f>
        <v>0</v>
      </c>
      <c r="Z528" s="208">
        <f>(Z45+Z46)*'Data - P&amp;L'!$C$9</f>
        <v>5.98</v>
      </c>
      <c r="AA528" s="208">
        <f>(AA45+AA46)*'Data - P&amp;L'!$C$9</f>
        <v>5.98</v>
      </c>
      <c r="AB528" s="208">
        <f>(AB45+AB46)*'Data - P&amp;L'!$C$9</f>
        <v>17.94</v>
      </c>
      <c r="AC528" s="208">
        <f>(AC45+AC46)*'Data - P&amp;L'!$C$9</f>
        <v>0</v>
      </c>
      <c r="AD528" s="208">
        <f>(AD45+AD46)*'Data - P&amp;L'!$C$9</f>
        <v>5.98</v>
      </c>
      <c r="AE528" s="208">
        <f>(AE45+AE46)*'Data - P&amp;L'!$C$9</f>
        <v>5.98</v>
      </c>
      <c r="AF528" s="208">
        <f>(AF45+AF46)*'Data - P&amp;L'!$C$9</f>
        <v>11.96</v>
      </c>
      <c r="AG528" s="172">
        <f t="shared" si="178"/>
        <v>328.9</v>
      </c>
      <c r="AH528" s="173"/>
    </row>
    <row r="529">
      <c r="A529" s="301" t="s">
        <v>1013</v>
      </c>
      <c r="B529" s="208">
        <f>(B47+B48)*'Data - P&amp;L'!$C$5</f>
        <v>0</v>
      </c>
      <c r="C529" s="208">
        <f>(C47+C48)*'Data - P&amp;L'!$C$5</f>
        <v>0</v>
      </c>
      <c r="D529" s="208">
        <f>(D47+D48)*'Data - P&amp;L'!$C$5</f>
        <v>0</v>
      </c>
      <c r="E529" s="208">
        <f>(E47+E48)*'Data - P&amp;L'!$C$5</f>
        <v>0</v>
      </c>
      <c r="F529" s="208">
        <f>(F47+F48)*'Data - P&amp;L'!$C$5</f>
        <v>0</v>
      </c>
      <c r="G529" s="208">
        <f>(G47+G48)*'Data - P&amp;L'!$C$5</f>
        <v>0</v>
      </c>
      <c r="H529" s="208">
        <f>(H47+H48)*'Data - P&amp;L'!$C$5</f>
        <v>0</v>
      </c>
      <c r="I529" s="208">
        <f>(I47+I48)*'Data - P&amp;L'!$C$5</f>
        <v>0</v>
      </c>
      <c r="J529" s="208">
        <f>(J47+J48)*'Data - P&amp;L'!$C$5</f>
        <v>0</v>
      </c>
      <c r="K529" s="208">
        <f>(K47+K48)*'Data - P&amp;L'!$C$5</f>
        <v>0</v>
      </c>
      <c r="L529" s="208">
        <f>(L47+L48)*'Data - P&amp;L'!$C$5</f>
        <v>0</v>
      </c>
      <c r="M529" s="208">
        <f>(M47+M48)*'Data - P&amp;L'!$C$5</f>
        <v>0</v>
      </c>
      <c r="N529" s="208">
        <f>(N47+N48)*'Data - P&amp;L'!$C$5</f>
        <v>0</v>
      </c>
      <c r="O529" s="208">
        <f>(O47+O48)*'Data - P&amp;L'!$C$5</f>
        <v>0</v>
      </c>
      <c r="P529" s="208">
        <f>(P47+P48)*'Data - P&amp;L'!$C$5</f>
        <v>0</v>
      </c>
      <c r="Q529" s="208">
        <f>(Q47+Q48)*'Data - P&amp;L'!$C$5</f>
        <v>0</v>
      </c>
      <c r="R529" s="208">
        <f>(R47+R48)*'Data - P&amp;L'!$C$5</f>
        <v>0</v>
      </c>
      <c r="S529" s="208">
        <f>(S47+S48)*'Data - P&amp;L'!$C$5</f>
        <v>0</v>
      </c>
      <c r="T529" s="208">
        <f>(T47+T48)*'Data - P&amp;L'!$C$5</f>
        <v>0</v>
      </c>
      <c r="U529" s="208">
        <f>(U47+U48)*'Data - P&amp;L'!$C$5</f>
        <v>0</v>
      </c>
      <c r="V529" s="208">
        <f>(V47+V48)*'Data - P&amp;L'!$C$5</f>
        <v>0</v>
      </c>
      <c r="W529" s="208">
        <f>(W47+W48)*'Data - P&amp;L'!$C$5</f>
        <v>0</v>
      </c>
      <c r="X529" s="208">
        <f>(X47+X48)*'Data - P&amp;L'!$C$5</f>
        <v>0</v>
      </c>
      <c r="Y529" s="208">
        <f>(Y47+Y48)*'Data - P&amp;L'!$C$5</f>
        <v>0</v>
      </c>
      <c r="Z529" s="208">
        <f>(Z47+Z48)*'Data - P&amp;L'!$C$5</f>
        <v>0</v>
      </c>
      <c r="AA529" s="208">
        <f>(AA47+AA48)*'Data - P&amp;L'!$C$5</f>
        <v>0</v>
      </c>
      <c r="AB529" s="208">
        <f>(AB47+AB48)*'Data - P&amp;L'!$C$5</f>
        <v>0</v>
      </c>
      <c r="AC529" s="208">
        <f>(AC47+AC48)*'Data - P&amp;L'!$C$5</f>
        <v>0</v>
      </c>
      <c r="AD529" s="208">
        <f>(AD47+AD48)*'Data - P&amp;L'!$C$5</f>
        <v>0</v>
      </c>
      <c r="AE529" s="208">
        <f>(AE47+AE48)*'Data - P&amp;L'!$C$5</f>
        <v>0</v>
      </c>
      <c r="AF529" s="208">
        <f>(AF47+AF48)*'Data - P&amp;L'!$C$5</f>
        <v>0</v>
      </c>
      <c r="AG529" s="172">
        <f t="shared" si="178"/>
        <v>0</v>
      </c>
      <c r="AH529" s="173"/>
    </row>
    <row r="530">
      <c r="A530" s="301" t="s">
        <v>1014</v>
      </c>
      <c r="B530" s="304">
        <f>(B49+B50)*'Data - P&amp;L'!$C$10</f>
        <v>63.15</v>
      </c>
      <c r="C530" s="304">
        <f>(C49+C50)*'Data - P&amp;L'!$C$10</f>
        <v>25.26</v>
      </c>
      <c r="D530" s="304">
        <f>(D49+D50)*'Data - P&amp;L'!$C$10</f>
        <v>42.1</v>
      </c>
      <c r="E530" s="304">
        <f>(E49+E50)*'Data - P&amp;L'!$C$10</f>
        <v>42.1</v>
      </c>
      <c r="F530" s="304">
        <f>(F49+F50)*'Data - P&amp;L'!$C$10</f>
        <v>33.68</v>
      </c>
      <c r="G530" s="304">
        <f>(G49+G50)*'Data - P&amp;L'!$C$10</f>
        <v>75.78</v>
      </c>
      <c r="H530" s="304">
        <f>(H49+H50)*'Data - P&amp;L'!$C$10</f>
        <v>54.73</v>
      </c>
      <c r="I530" s="304">
        <f>(I49+I50)*'Data - P&amp;L'!$C$10</f>
        <v>63.15</v>
      </c>
      <c r="J530" s="304">
        <f>(J49+J50)*'Data - P&amp;L'!$C$10</f>
        <v>54.73</v>
      </c>
      <c r="K530" s="304">
        <f>(K49+K50)*'Data - P&amp;L'!$C$10</f>
        <v>33.68</v>
      </c>
      <c r="L530" s="304">
        <f>(L49+L50)*'Data - P&amp;L'!$C$10</f>
        <v>37.89</v>
      </c>
      <c r="M530" s="304">
        <f>(M49+M50)*'Data - P&amp;L'!$C$10</f>
        <v>88.41</v>
      </c>
      <c r="N530" s="304">
        <f>(N49+N50)*'Data - P&amp;L'!$C$10</f>
        <v>50.52</v>
      </c>
      <c r="O530" s="304">
        <f>(O49+O50)*'Data - P&amp;L'!$C$10</f>
        <v>46.31</v>
      </c>
      <c r="P530" s="304">
        <f>(P49+P50)*'Data - P&amp;L'!$C$10</f>
        <v>42.1</v>
      </c>
      <c r="Q530" s="304">
        <f>(Q49+Q50)*'Data - P&amp;L'!$C$10</f>
        <v>33.68</v>
      </c>
      <c r="R530" s="304">
        <f>(R49+R50)*'Data - P&amp;L'!$C$10</f>
        <v>46.31</v>
      </c>
      <c r="S530" s="304">
        <f>(S49+S50)*'Data - P&amp;L'!$C$10</f>
        <v>54.73</v>
      </c>
      <c r="T530" s="304">
        <f>(T49+T50)*'Data - P&amp;L'!$C$10</f>
        <v>75.78</v>
      </c>
      <c r="U530" s="304">
        <f>(U49+U50)*'Data - P&amp;L'!$C$10</f>
        <v>58.94</v>
      </c>
      <c r="V530" s="304">
        <f>(V49+V50)*'Data - P&amp;L'!$C$10</f>
        <v>63.15</v>
      </c>
      <c r="W530" s="304">
        <f>(W49+W50)*'Data - P&amp;L'!$C$10</f>
        <v>50.52</v>
      </c>
      <c r="X530" s="304">
        <f>(X49+X50)*'Data - P&amp;L'!$C$10</f>
        <v>25.26</v>
      </c>
      <c r="Y530" s="304">
        <f>(Y49+Y50)*'Data - P&amp;L'!$C$10</f>
        <v>58.94</v>
      </c>
      <c r="Z530" s="304">
        <f>(Z49+Z50)*'Data - P&amp;L'!$C$10</f>
        <v>54.73</v>
      </c>
      <c r="AA530" s="304">
        <f>(AA49+AA50)*'Data - P&amp;L'!$C$10</f>
        <v>67.36</v>
      </c>
      <c r="AB530" s="304">
        <f>(AB49+AB50)*'Data - P&amp;L'!$C$10</f>
        <v>71.57</v>
      </c>
      <c r="AC530" s="304">
        <f>(AC49+AC50)*'Data - P&amp;L'!$C$10</f>
        <v>58.94</v>
      </c>
      <c r="AD530" s="304">
        <f>(AD49+AD50)*'Data - P&amp;L'!$C$10</f>
        <v>37.89</v>
      </c>
      <c r="AE530" s="304">
        <f>(AE49+AE50)*'Data - P&amp;L'!$C$10</f>
        <v>33.68</v>
      </c>
      <c r="AF530" s="304">
        <f>(AF49+AF50)*'Data - P&amp;L'!$C$10</f>
        <v>50.52</v>
      </c>
      <c r="AG530" s="172">
        <f t="shared" si="178"/>
        <v>1595.59</v>
      </c>
      <c r="AH530" s="173"/>
    </row>
    <row r="531">
      <c r="A531" s="301" t="s">
        <v>652</v>
      </c>
      <c r="B531" s="304">
        <f>B51*'Data - P&amp;L'!$C$17</f>
        <v>0</v>
      </c>
      <c r="C531" s="304">
        <f>C51*'Data - P&amp;L'!$C$17</f>
        <v>0</v>
      </c>
      <c r="D531" s="304">
        <f>D51*'Data - P&amp;L'!$C$17</f>
        <v>0</v>
      </c>
      <c r="E531" s="304">
        <f>E51*'Data - P&amp;L'!$C$17</f>
        <v>0</v>
      </c>
      <c r="F531" s="304">
        <f>F51*'Data - P&amp;L'!$C$17</f>
        <v>0</v>
      </c>
      <c r="G531" s="304">
        <f>G51*'Data - P&amp;L'!$C$17</f>
        <v>0</v>
      </c>
      <c r="H531" s="304">
        <f>H51*'Data - P&amp;L'!$C$17</f>
        <v>0</v>
      </c>
      <c r="I531" s="304">
        <f>I51*'Data - P&amp;L'!$C$17</f>
        <v>0</v>
      </c>
      <c r="J531" s="304">
        <f>J51*'Data - P&amp;L'!$C$17</f>
        <v>0</v>
      </c>
      <c r="K531" s="304">
        <f>K51*'Data - P&amp;L'!$C$17</f>
        <v>0</v>
      </c>
      <c r="L531" s="304">
        <f>L51*'Data - P&amp;L'!$C$17</f>
        <v>0</v>
      </c>
      <c r="M531" s="304">
        <f>M51*'Data - P&amp;L'!$C$17</f>
        <v>0</v>
      </c>
      <c r="N531" s="304">
        <f>N51*'Data - P&amp;L'!$C$17</f>
        <v>0</v>
      </c>
      <c r="O531" s="304">
        <f>O51*'Data - P&amp;L'!$C$17</f>
        <v>0</v>
      </c>
      <c r="P531" s="304">
        <f>P51*'Data - P&amp;L'!$C$17</f>
        <v>0</v>
      </c>
      <c r="Q531" s="304">
        <f>Q51*'Data - P&amp;L'!$C$17</f>
        <v>0</v>
      </c>
      <c r="R531" s="304">
        <f>R51*'Data - P&amp;L'!$C$17</f>
        <v>0</v>
      </c>
      <c r="S531" s="304">
        <f>S51*'Data - P&amp;L'!$C$17</f>
        <v>0</v>
      </c>
      <c r="T531" s="304">
        <f>T51*'Data - P&amp;L'!$C$17</f>
        <v>0</v>
      </c>
      <c r="U531" s="304">
        <f>U51*'Data - P&amp;L'!$C$17</f>
        <v>0</v>
      </c>
      <c r="V531" s="304">
        <f>V51*'Data - P&amp;L'!$C$17</f>
        <v>0</v>
      </c>
      <c r="W531" s="304">
        <f>W51*'Data - P&amp;L'!$C$17</f>
        <v>0</v>
      </c>
      <c r="X531" s="304">
        <f>X51*'Data - P&amp;L'!$C$17</f>
        <v>0</v>
      </c>
      <c r="Y531" s="304">
        <f>Y51*'Data - P&amp;L'!$C$17</f>
        <v>0</v>
      </c>
      <c r="Z531" s="304">
        <f>Z51*'Data - P&amp;L'!$C$17</f>
        <v>0</v>
      </c>
      <c r="AA531" s="304">
        <f>AA51*'Data - P&amp;L'!$C$17</f>
        <v>0</v>
      </c>
      <c r="AB531" s="304">
        <f>AB51*'Data - P&amp;L'!$C$17</f>
        <v>0</v>
      </c>
      <c r="AC531" s="304">
        <f>AC51*'Data - P&amp;L'!$C$17</f>
        <v>0</v>
      </c>
      <c r="AD531" s="304">
        <f>AD51*'Data - P&amp;L'!$C$17</f>
        <v>0</v>
      </c>
      <c r="AE531" s="304">
        <f>AE51*'Data - P&amp;L'!$C$17</f>
        <v>0</v>
      </c>
      <c r="AF531" s="304">
        <f>AF51*'Data - P&amp;L'!$C$17</f>
        <v>0</v>
      </c>
      <c r="AG531" s="172">
        <f t="shared" si="178"/>
        <v>0</v>
      </c>
      <c r="AH531" s="173"/>
    </row>
    <row r="532">
      <c r="A532" s="301" t="s">
        <v>653</v>
      </c>
      <c r="B532" s="304">
        <f>B52*'Data - P&amp;L'!$C$18</f>
        <v>0</v>
      </c>
      <c r="C532" s="304">
        <f>C52*'Data - P&amp;L'!$C$18</f>
        <v>26.68</v>
      </c>
      <c r="D532" s="304">
        <f>D52*'Data - P&amp;L'!$C$18</f>
        <v>0</v>
      </c>
      <c r="E532" s="304">
        <f>E52*'Data - P&amp;L'!$C$18</f>
        <v>0</v>
      </c>
      <c r="F532" s="304">
        <f>F52*'Data - P&amp;L'!$C$18</f>
        <v>0</v>
      </c>
      <c r="G532" s="304">
        <f>G52*'Data - P&amp;L'!$C$18</f>
        <v>0</v>
      </c>
      <c r="H532" s="304">
        <f>H52*'Data - P&amp;L'!$C$18</f>
        <v>0</v>
      </c>
      <c r="I532" s="304">
        <f>I52*'Data - P&amp;L'!$C$18</f>
        <v>0</v>
      </c>
      <c r="J532" s="304">
        <f>J52*'Data - P&amp;L'!$C$18</f>
        <v>0</v>
      </c>
      <c r="K532" s="304">
        <f>K52*'Data - P&amp;L'!$C$18</f>
        <v>0</v>
      </c>
      <c r="L532" s="304">
        <f>L52*'Data - P&amp;L'!$C$18</f>
        <v>0</v>
      </c>
      <c r="M532" s="304">
        <f>M52*'Data - P&amp;L'!$C$18</f>
        <v>0</v>
      </c>
      <c r="N532" s="304">
        <f>N52*'Data - P&amp;L'!$C$18</f>
        <v>0</v>
      </c>
      <c r="O532" s="304">
        <f>O52*'Data - P&amp;L'!$C$18</f>
        <v>0</v>
      </c>
      <c r="P532" s="304">
        <f>P52*'Data - P&amp;L'!$C$18</f>
        <v>0</v>
      </c>
      <c r="Q532" s="304">
        <f>Q52*'Data - P&amp;L'!$C$18</f>
        <v>0</v>
      </c>
      <c r="R532" s="304">
        <f>R52*'Data - P&amp;L'!$C$18</f>
        <v>0</v>
      </c>
      <c r="S532" s="304">
        <f>S52*'Data - P&amp;L'!$C$18</f>
        <v>0</v>
      </c>
      <c r="T532" s="304">
        <f>T52*'Data - P&amp;L'!$C$18</f>
        <v>0</v>
      </c>
      <c r="U532" s="304">
        <f>U52*'Data - P&amp;L'!$C$18</f>
        <v>0</v>
      </c>
      <c r="V532" s="304">
        <f>V52*'Data - P&amp;L'!$C$18</f>
        <v>26.68</v>
      </c>
      <c r="W532" s="304">
        <f>W52*'Data - P&amp;L'!$C$18</f>
        <v>0</v>
      </c>
      <c r="X532" s="304">
        <f>X52*'Data - P&amp;L'!$C$18</f>
        <v>26.68</v>
      </c>
      <c r="Y532" s="304">
        <f>Y52*'Data - P&amp;L'!$C$18</f>
        <v>0</v>
      </c>
      <c r="Z532" s="304">
        <f>Z52*'Data - P&amp;L'!$C$18</f>
        <v>0</v>
      </c>
      <c r="AA532" s="304">
        <f>AA52*'Data - P&amp;L'!$C$18</f>
        <v>0</v>
      </c>
      <c r="AB532" s="304">
        <f>AB52*'Data - P&amp;L'!$C$18</f>
        <v>0</v>
      </c>
      <c r="AC532" s="304">
        <f>AC52*'Data - P&amp;L'!$C$18</f>
        <v>0</v>
      </c>
      <c r="AD532" s="304">
        <f>AD52*'Data - P&amp;L'!$C$18</f>
        <v>26.68</v>
      </c>
      <c r="AE532" s="304">
        <f>AE52*'Data - P&amp;L'!$C$18</f>
        <v>0</v>
      </c>
      <c r="AF532" s="304">
        <f>AF52*'Data - P&amp;L'!$C$18</f>
        <v>0</v>
      </c>
      <c r="AG532" s="172">
        <f t="shared" si="178"/>
        <v>106.72</v>
      </c>
      <c r="AH532" s="173"/>
    </row>
    <row r="533">
      <c r="A533" s="301" t="s">
        <v>1015</v>
      </c>
      <c r="B533" s="304">
        <f>B68*'Data - P&amp;L'!$C$11</f>
        <v>0</v>
      </c>
      <c r="C533" s="304">
        <f>C68*'Data - P&amp;L'!$C$11</f>
        <v>0</v>
      </c>
      <c r="D533" s="304">
        <f>D68*'Data - P&amp;L'!$C$11</f>
        <v>0</v>
      </c>
      <c r="E533" s="304">
        <f>E68*'Data - P&amp;L'!$C$11</f>
        <v>0</v>
      </c>
      <c r="F533" s="304">
        <f>F68*'Data - P&amp;L'!$C$11</f>
        <v>0</v>
      </c>
      <c r="G533" s="304">
        <f>G68*'Data - P&amp;L'!$C$11</f>
        <v>0</v>
      </c>
      <c r="H533" s="304">
        <f>H68*'Data - P&amp;L'!$C$11</f>
        <v>0</v>
      </c>
      <c r="I533" s="304">
        <f>I68*'Data - P&amp;L'!$C$11</f>
        <v>0</v>
      </c>
      <c r="J533" s="304">
        <f>J68*'Data - P&amp;L'!$C$11</f>
        <v>0</v>
      </c>
      <c r="K533" s="304">
        <f>K68*'Data - P&amp;L'!$C$11</f>
        <v>0</v>
      </c>
      <c r="L533" s="304">
        <f>L68*'Data - P&amp;L'!$C$11</f>
        <v>0</v>
      </c>
      <c r="M533" s="304">
        <f>M68*'Data - P&amp;L'!$C$11</f>
        <v>0</v>
      </c>
      <c r="N533" s="304">
        <f>N68*'Data - P&amp;L'!$C$11</f>
        <v>0</v>
      </c>
      <c r="O533" s="304">
        <f>O68*'Data - P&amp;L'!$C$11</f>
        <v>0</v>
      </c>
      <c r="P533" s="304">
        <f>P68*'Data - P&amp;L'!$C$11</f>
        <v>0</v>
      </c>
      <c r="Q533" s="304">
        <f>Q68*'Data - P&amp;L'!$C$11</f>
        <v>0</v>
      </c>
      <c r="R533" s="304">
        <f>R68*'Data - P&amp;L'!$C$11</f>
        <v>0</v>
      </c>
      <c r="S533" s="304">
        <f>S68*'Data - P&amp;L'!$C$11</f>
        <v>0</v>
      </c>
      <c r="T533" s="304">
        <f>T68*'Data - P&amp;L'!$C$11</f>
        <v>0</v>
      </c>
      <c r="U533" s="304">
        <f>U68*'Data - P&amp;L'!$C$11</f>
        <v>0</v>
      </c>
      <c r="V533" s="304">
        <f>V68*'Data - P&amp;L'!$C$11</f>
        <v>0</v>
      </c>
      <c r="W533" s="304">
        <f>W68*'Data - P&amp;L'!$C$11</f>
        <v>11.82</v>
      </c>
      <c r="X533" s="304">
        <f>X68*'Data - P&amp;L'!$C$11</f>
        <v>0</v>
      </c>
      <c r="Y533" s="304">
        <f>Y68*'Data - P&amp;L'!$C$11</f>
        <v>0</v>
      </c>
      <c r="Z533" s="304">
        <f>Z68*'Data - P&amp;L'!$C$11</f>
        <v>0</v>
      </c>
      <c r="AA533" s="304">
        <f>AA68*'Data - P&amp;L'!$C$11</f>
        <v>0</v>
      </c>
      <c r="AB533" s="304">
        <f>AB68*'Data - P&amp;L'!$C$11</f>
        <v>0</v>
      </c>
      <c r="AC533" s="304">
        <f>AC68*'Data - P&amp;L'!$C$11</f>
        <v>0</v>
      </c>
      <c r="AD533" s="304">
        <f>AD68*'Data - P&amp;L'!$C$11</f>
        <v>0</v>
      </c>
      <c r="AE533" s="304">
        <f>AE68*'Data - P&amp;L'!$C$11</f>
        <v>0</v>
      </c>
      <c r="AF533" s="304">
        <f>AF68*'Data - P&amp;L'!$C$11</f>
        <v>0</v>
      </c>
      <c r="AG533" s="172">
        <f t="shared" si="178"/>
        <v>11.82</v>
      </c>
      <c r="AH533" s="173"/>
    </row>
    <row r="534">
      <c r="A534" s="305" t="s">
        <v>655</v>
      </c>
      <c r="B534" s="306"/>
      <c r="C534" s="306"/>
      <c r="D534" s="306"/>
      <c r="E534" s="306"/>
      <c r="F534" s="306"/>
      <c r="G534" s="306"/>
      <c r="H534" s="306"/>
      <c r="I534" s="306"/>
      <c r="J534" s="306"/>
      <c r="K534" s="306"/>
      <c r="L534" s="306"/>
      <c r="M534" s="306"/>
      <c r="N534" s="306"/>
      <c r="O534" s="306"/>
      <c r="P534" s="306"/>
      <c r="Q534" s="306"/>
      <c r="R534" s="306"/>
      <c r="S534" s="306"/>
      <c r="T534" s="306"/>
      <c r="U534" s="306"/>
      <c r="V534" s="306"/>
      <c r="W534" s="306"/>
      <c r="X534" s="306"/>
      <c r="Y534" s="306"/>
      <c r="Z534" s="306"/>
      <c r="AA534" s="306"/>
      <c r="AB534" s="306"/>
      <c r="AC534" s="306"/>
      <c r="AD534" s="306"/>
      <c r="AE534" s="306"/>
      <c r="AF534" s="306"/>
      <c r="AG534" s="172">
        <f t="shared" si="178"/>
        <v>0</v>
      </c>
      <c r="AH534" s="173"/>
    </row>
    <row r="535">
      <c r="A535" s="301" t="s">
        <v>1016</v>
      </c>
      <c r="B535" s="208">
        <f>(B23*'Data - P&amp;L'!$L$12*'Data - P&amp;L'!$L$3)+(B23*'Data - P&amp;L'!$L$13*'Data - P&amp;L'!$L$14)</f>
        <v>359.5636702</v>
      </c>
      <c r="C535" s="208">
        <f>(C23*'Data - P&amp;L'!$L$12*'Data - P&amp;L'!$L$3)+(C23*'Data - P&amp;L'!$L$13*'Data - P&amp;L'!$L$14)</f>
        <v>282.2348924</v>
      </c>
      <c r="D535" s="208">
        <f>(D23*'Data - P&amp;L'!$L$12*'Data - P&amp;L'!$L$3)+(D23*'Data - P&amp;L'!$L$13*'Data - P&amp;L'!$L$14)</f>
        <v>376.0100592</v>
      </c>
      <c r="E535" s="208">
        <f>(E23*'Data - P&amp;L'!$L$12*'Data - P&amp;L'!$L$3)+(E23*'Data - P&amp;L'!$L$13*'Data - P&amp;L'!$L$14)</f>
        <v>230.16146</v>
      </c>
      <c r="F535" s="208">
        <f>(F23*'Data - P&amp;L'!$L$12*'Data - P&amp;L'!$L$3)+(F23*'Data - P&amp;L'!$L$13*'Data - P&amp;L'!$L$14)</f>
        <v>279.4074653</v>
      </c>
      <c r="G535" s="208">
        <f>(G23*'Data - P&amp;L'!$L$12*'Data - P&amp;L'!$L$3)+(G23*'Data - P&amp;L'!$L$13*'Data - P&amp;L'!$L$14)</f>
        <v>293.633196</v>
      </c>
      <c r="H535" s="208">
        <f>(H23*'Data - P&amp;L'!$L$12*'Data - P&amp;L'!$L$3)+(H23*'Data - P&amp;L'!$L$13*'Data - P&amp;L'!$L$14)</f>
        <v>206.6801448</v>
      </c>
      <c r="I535" s="208">
        <f>(I23*'Data - P&amp;L'!$L$12*'Data - P&amp;L'!$L$3)+(I23*'Data - P&amp;L'!$L$13*'Data - P&amp;L'!$L$14)</f>
        <v>224.7048026</v>
      </c>
      <c r="J535" s="208">
        <f>(J23*'Data - P&amp;L'!$L$12*'Data - P&amp;L'!$L$3)+(J23*'Data - P&amp;L'!$L$13*'Data - P&amp;L'!$L$14)</f>
        <v>305.2829752</v>
      </c>
      <c r="K535" s="208">
        <f>(K23*'Data - P&amp;L'!$L$12*'Data - P&amp;L'!$L$3)+(K23*'Data - P&amp;L'!$L$13*'Data - P&amp;L'!$L$14)</f>
        <v>288.2359064</v>
      </c>
      <c r="L535" s="208">
        <f>(L23*'Data - P&amp;L'!$L$12*'Data - P&amp;L'!$L$3)+(L23*'Data - P&amp;L'!$L$13*'Data - P&amp;L'!$L$14)</f>
        <v>243.0798824</v>
      </c>
      <c r="M535" s="208">
        <f>(M23*'Data - P&amp;L'!$L$12*'Data - P&amp;L'!$L$3)+(M23*'Data - P&amp;L'!$L$13*'Data - P&amp;L'!$L$14)</f>
        <v>387.105435</v>
      </c>
      <c r="N535" s="208">
        <f>(N23*'Data - P&amp;L'!$L$12*'Data - P&amp;L'!$L$3)+(N23*'Data - P&amp;L'!$L$13*'Data - P&amp;L'!$L$14)</f>
        <v>314.8515343</v>
      </c>
      <c r="O535" s="208">
        <f>(O23*'Data - P&amp;L'!$L$12*'Data - P&amp;L'!$L$3)+(O23*'Data - P&amp;L'!$L$13*'Data - P&amp;L'!$L$14)</f>
        <v>313.5643197</v>
      </c>
      <c r="P535" s="208">
        <f>(P23*'Data - P&amp;L'!$L$12*'Data - P&amp;L'!$L$3)+(P23*'Data - P&amp;L'!$L$13*'Data - P&amp;L'!$L$14)</f>
        <v>295.8109268</v>
      </c>
      <c r="Q535" s="208">
        <f>(Q23*'Data - P&amp;L'!$L$12*'Data - P&amp;L'!$L$3)+(Q23*'Data - P&amp;L'!$L$13*'Data - P&amp;L'!$L$14)</f>
        <v>319.4746075</v>
      </c>
      <c r="R535" s="208">
        <f>(R23*'Data - P&amp;L'!$L$12*'Data - P&amp;L'!$L$3)+(R23*'Data - P&amp;L'!$L$13*'Data - P&amp;L'!$L$14)</f>
        <v>410.8942446</v>
      </c>
      <c r="S535" s="208">
        <f>(S23*'Data - P&amp;L'!$L$12*'Data - P&amp;L'!$L$3)+(S23*'Data - P&amp;L'!$L$13*'Data - P&amp;L'!$L$14)</f>
        <v>388.1761856</v>
      </c>
      <c r="T535" s="208">
        <f>(T23*'Data - P&amp;L'!$L$12*'Data - P&amp;L'!$L$3)+(T23*'Data - P&amp;L'!$L$13*'Data - P&amp;L'!$L$14)</f>
        <v>417.1010668</v>
      </c>
      <c r="U535" s="208">
        <f>(U23*'Data - P&amp;L'!$L$12*'Data - P&amp;L'!$L$3)+(U23*'Data - P&amp;L'!$L$13*'Data - P&amp;L'!$L$14)</f>
        <v>420.8348416</v>
      </c>
      <c r="V535" s="208">
        <f>(V23*'Data - P&amp;L'!$L$12*'Data - P&amp;L'!$L$3)+(V23*'Data - P&amp;L'!$L$13*'Data - P&amp;L'!$L$14)</f>
        <v>382.3572328</v>
      </c>
      <c r="W535" s="208">
        <f>(W23*'Data - P&amp;L'!$L$12*'Data - P&amp;L'!$L$3)+(W23*'Data - P&amp;L'!$L$13*'Data - P&amp;L'!$L$14)</f>
        <v>658.6230785</v>
      </c>
      <c r="X535" s="208">
        <f>(X23*'Data - P&amp;L'!$L$12*'Data - P&amp;L'!$L$3)+(X23*'Data - P&amp;L'!$L$13*'Data - P&amp;L'!$L$14)</f>
        <v>459.7405071</v>
      </c>
      <c r="Y535" s="208">
        <f>(Y23*'Data - P&amp;L'!$L$12*'Data - P&amp;L'!$L$3)+(Y23*'Data - P&amp;L'!$L$13*'Data - P&amp;L'!$L$14)</f>
        <v>423.3629944</v>
      </c>
      <c r="Z535" s="208">
        <f>(Z23*'Data - P&amp;L'!$L$12*'Data - P&amp;L'!$L$3)+(Z23*'Data - P&amp;L'!$L$13*'Data - P&amp;L'!$L$14)</f>
        <v>532.8587413</v>
      </c>
      <c r="AA535" s="208">
        <f>(AA23*'Data - P&amp;L'!$L$12*'Data - P&amp;L'!$L$3)+(AA23*'Data - P&amp;L'!$L$13*'Data - P&amp;L'!$L$14)</f>
        <v>535.204833</v>
      </c>
      <c r="AB535" s="208">
        <f>(AB23*'Data - P&amp;L'!$L$12*'Data - P&amp;L'!$L$3)+(AB23*'Data - P&amp;L'!$L$13*'Data - P&amp;L'!$L$14)</f>
        <v>498.4251419</v>
      </c>
      <c r="AC535" s="208">
        <f>(AC23*'Data - P&amp;L'!$L$12*'Data - P&amp;L'!$L$3)+(AC23*'Data - P&amp;L'!$L$13*'Data - P&amp;L'!$L$14)</f>
        <v>487.4384547</v>
      </c>
      <c r="AD535" s="208">
        <f>(AD23*'Data - P&amp;L'!$L$12*'Data - P&amp;L'!$L$3)+(AD23*'Data - P&amp;L'!$L$13*'Data - P&amp;L'!$L$14)</f>
        <v>381.2864821</v>
      </c>
      <c r="AE535" s="208">
        <f>(AE23*'Data - P&amp;L'!$L$12*'Data - P&amp;L'!$L$3)+(AE23*'Data - P&amp;L'!$L$13*'Data - P&amp;L'!$L$14)</f>
        <v>1068.353411</v>
      </c>
      <c r="AF535" s="208">
        <f>(AF23*'Data - P&amp;L'!$L$12*'Data - P&amp;L'!$L$3)+(AF23*'Data - P&amp;L'!$L$13*'Data - P&amp;L'!$L$14)</f>
        <v>418.7152607</v>
      </c>
      <c r="AG535" s="303">
        <f t="shared" si="178"/>
        <v>12203.17375</v>
      </c>
      <c r="AH535" s="173"/>
    </row>
    <row r="536">
      <c r="A536" s="307" t="s">
        <v>1017</v>
      </c>
      <c r="B536" s="308">
        <f>(B12*'Data - P&amp;L'!$L$12*'Data - P&amp;L'!$I$10)+(B12*'Data - P&amp;L'!$L$13*'Data - P&amp;L'!$L$15)</f>
        <v>26.4</v>
      </c>
      <c r="C536" s="308">
        <f>(C12*'Data - P&amp;L'!$L$12*'Data - P&amp;L'!$I$10)+(C12*'Data - P&amp;L'!$L$13*'Data - P&amp;L'!$L$15)</f>
        <v>17.1</v>
      </c>
      <c r="D536" s="308">
        <f>(D12*'Data - P&amp;L'!$L$12*'Data - P&amp;L'!$I$10)+(D12*'Data - P&amp;L'!$L$13*'Data - P&amp;L'!$L$15)</f>
        <v>23.1</v>
      </c>
      <c r="E536" s="308">
        <f>(E12*'Data - P&amp;L'!$L$12*'Data - P&amp;L'!$I$10)+(E12*'Data - P&amp;L'!$L$13*'Data - P&amp;L'!$L$15)</f>
        <v>17.1</v>
      </c>
      <c r="F536" s="308">
        <f>(F12*'Data - P&amp;L'!$L$12*'Data - P&amp;L'!$I$10)+(F12*'Data - P&amp;L'!$L$13*'Data - P&amp;L'!$L$15)</f>
        <v>20.1</v>
      </c>
      <c r="G536" s="308">
        <f>(G12*'Data - P&amp;L'!$L$12*'Data - P&amp;L'!$I$10)+(G12*'Data - P&amp;L'!$L$13*'Data - P&amp;L'!$L$15)</f>
        <v>18.9</v>
      </c>
      <c r="H536" s="308">
        <f>(H12*'Data - P&amp;L'!$L$12*'Data - P&amp;L'!$I$10)+(H12*'Data - P&amp;L'!$L$13*'Data - P&amp;L'!$L$15)</f>
        <v>16.8</v>
      </c>
      <c r="I536" s="308">
        <f>(I12*'Data - P&amp;L'!$L$12*'Data - P&amp;L'!$I$10)+(I12*'Data - P&amp;L'!$L$13*'Data - P&amp;L'!$L$15)</f>
        <v>15.9</v>
      </c>
      <c r="J536" s="308">
        <f>(J12*'Data - P&amp;L'!$L$12*'Data - P&amp;L'!$I$10)+(J12*'Data - P&amp;L'!$L$13*'Data - P&amp;L'!$L$15)</f>
        <v>18.3</v>
      </c>
      <c r="K536" s="308">
        <f>(K12*'Data - P&amp;L'!$L$12*'Data - P&amp;L'!$I$10)+(K12*'Data - P&amp;L'!$L$13*'Data - P&amp;L'!$L$15)</f>
        <v>15.6</v>
      </c>
      <c r="L536" s="308">
        <f>(L12*'Data - P&amp;L'!$L$12*'Data - P&amp;L'!$I$10)+(L12*'Data - P&amp;L'!$L$13*'Data - P&amp;L'!$L$15)</f>
        <v>15.3</v>
      </c>
      <c r="M536" s="308">
        <f>(M12*'Data - P&amp;L'!$L$12*'Data - P&amp;L'!$I$10)+(M12*'Data - P&amp;L'!$L$13*'Data - P&amp;L'!$L$15)</f>
        <v>25.5</v>
      </c>
      <c r="N536" s="308">
        <f>(N12*'Data - P&amp;L'!$L$12*'Data - P&amp;L'!$I$10)+(N12*'Data - P&amp;L'!$L$13*'Data - P&amp;L'!$L$15)</f>
        <v>17.4</v>
      </c>
      <c r="O536" s="308">
        <f>(O12*'Data - P&amp;L'!$L$12*'Data - P&amp;L'!$I$10)+(O12*'Data - P&amp;L'!$L$13*'Data - P&amp;L'!$L$15)</f>
        <v>15.9</v>
      </c>
      <c r="P536" s="308">
        <f>(P12*'Data - P&amp;L'!$L$12*'Data - P&amp;L'!$I$10)+(P12*'Data - P&amp;L'!$L$13*'Data - P&amp;L'!$L$15)</f>
        <v>16.8</v>
      </c>
      <c r="Q536" s="308">
        <f>(Q12*'Data - P&amp;L'!$L$12*'Data - P&amp;L'!$I$10)+(Q12*'Data - P&amp;L'!$L$13*'Data - P&amp;L'!$L$15)</f>
        <v>19.5</v>
      </c>
      <c r="R536" s="308">
        <f>(R12*'Data - P&amp;L'!$L$12*'Data - P&amp;L'!$I$10)+(R12*'Data - P&amp;L'!$L$13*'Data - P&amp;L'!$L$15)</f>
        <v>22.5</v>
      </c>
      <c r="S536" s="308">
        <f>(S12*'Data - P&amp;L'!$L$12*'Data - P&amp;L'!$I$10)+(S12*'Data - P&amp;L'!$L$13*'Data - P&amp;L'!$L$15)</f>
        <v>22.2</v>
      </c>
      <c r="T536" s="308">
        <f>(T12*'Data - P&amp;L'!$L$12*'Data - P&amp;L'!$I$10)+(T12*'Data - P&amp;L'!$L$13*'Data - P&amp;L'!$L$15)</f>
        <v>21.3</v>
      </c>
      <c r="U536" s="308">
        <f>(U12*'Data - P&amp;L'!$L$12*'Data - P&amp;L'!$I$10)+(U12*'Data - P&amp;L'!$L$13*'Data - P&amp;L'!$L$15)</f>
        <v>20.4</v>
      </c>
      <c r="V536" s="308">
        <f>(V12*'Data - P&amp;L'!$L$12*'Data - P&amp;L'!$I$10)+(V12*'Data - P&amp;L'!$L$13*'Data - P&amp;L'!$L$15)</f>
        <v>19.5</v>
      </c>
      <c r="W536" s="308">
        <f>(W12*'Data - P&amp;L'!$L$12*'Data - P&amp;L'!$I$10)+(W12*'Data - P&amp;L'!$L$13*'Data - P&amp;L'!$L$15)</f>
        <v>25.8</v>
      </c>
      <c r="X536" s="308">
        <f>(X12*'Data - P&amp;L'!$L$12*'Data - P&amp;L'!$I$10)+(X12*'Data - P&amp;L'!$L$13*'Data - P&amp;L'!$L$15)</f>
        <v>19.2</v>
      </c>
      <c r="Y536" s="308">
        <f>(Y12*'Data - P&amp;L'!$L$12*'Data - P&amp;L'!$I$10)+(Y12*'Data - P&amp;L'!$L$13*'Data - P&amp;L'!$L$15)</f>
        <v>21.3</v>
      </c>
      <c r="Z536" s="308">
        <f>(Z12*'Data - P&amp;L'!$L$12*'Data - P&amp;L'!$I$10)+(Z12*'Data - P&amp;L'!$L$13*'Data - P&amp;L'!$L$15)</f>
        <v>22.5</v>
      </c>
      <c r="AA536" s="308">
        <f>(AA12*'Data - P&amp;L'!$L$12*'Data - P&amp;L'!$I$10)+(AA12*'Data - P&amp;L'!$L$13*'Data - P&amp;L'!$L$15)</f>
        <v>27</v>
      </c>
      <c r="AB536" s="308">
        <f>(AB12*'Data - P&amp;L'!$L$12*'Data - P&amp;L'!$I$10)+(AB12*'Data - P&amp;L'!$L$13*'Data - P&amp;L'!$L$15)</f>
        <v>25.2</v>
      </c>
      <c r="AC536" s="308">
        <f>(AC12*'Data - P&amp;L'!$L$12*'Data - P&amp;L'!$I$10)+(AC12*'Data - P&amp;L'!$L$13*'Data - P&amp;L'!$L$15)</f>
        <v>24.3</v>
      </c>
      <c r="AD536" s="308">
        <f>(AD12*'Data - P&amp;L'!$L$12*'Data - P&amp;L'!$I$10)+(AD12*'Data - P&amp;L'!$L$13*'Data - P&amp;L'!$L$15)</f>
        <v>15.6</v>
      </c>
      <c r="AE536" s="308">
        <f>(AE12*'Data - P&amp;L'!$L$12*'Data - P&amp;L'!$I$10)+(AE12*'Data - P&amp;L'!$L$13*'Data - P&amp;L'!$L$15)</f>
        <v>89.1</v>
      </c>
      <c r="AF536" s="308">
        <f>(AF12*'Data - P&amp;L'!$L$12*'Data - P&amp;L'!$I$10)+(AF12*'Data - P&amp;L'!$L$13*'Data - P&amp;L'!$L$15)</f>
        <v>20.1</v>
      </c>
      <c r="AG536" s="309">
        <f t="shared" si="178"/>
        <v>695.7</v>
      </c>
      <c r="AH536" s="173"/>
    </row>
    <row r="537">
      <c r="A537" s="301" t="s">
        <v>1018</v>
      </c>
      <c r="B537" s="208">
        <f>((SUM(B178:B187))*'Data - P&amp;L'!$C$38)</f>
        <v>286.56</v>
      </c>
      <c r="C537" s="208">
        <f>((SUM(C178:C187))*'Data - P&amp;L'!$C$38)</f>
        <v>262.68</v>
      </c>
      <c r="D537" s="208">
        <f>((SUM(D178:D187))*'Data - P&amp;L'!$C$38)</f>
        <v>346.26</v>
      </c>
      <c r="E537" s="208">
        <f>((SUM(E178:E187))*'Data - P&amp;L'!$C$38)</f>
        <v>202.98</v>
      </c>
      <c r="F537" s="208">
        <f>((SUM(F178:F187))*'Data - P&amp;L'!$C$38)</f>
        <v>274.62</v>
      </c>
      <c r="G537" s="208">
        <f>((SUM(G178:G187))*'Data - P&amp;L'!$C$38)</f>
        <v>322.38</v>
      </c>
      <c r="H537" s="208">
        <f>((SUM(H178:H187))*'Data - P&amp;L'!$C$38)</f>
        <v>191.04</v>
      </c>
      <c r="I537" s="208">
        <f>((SUM(I178:I187))*'Data - P&amp;L'!$C$38)</f>
        <v>202.98</v>
      </c>
      <c r="J537" s="208">
        <f>((SUM(J178:J187))*'Data - P&amp;L'!$C$38)</f>
        <v>286.56</v>
      </c>
      <c r="K537" s="208">
        <f>((SUM(K178:K187))*'Data - P&amp;L'!$C$38)</f>
        <v>298.5</v>
      </c>
      <c r="L537" s="208">
        <f>((SUM(L178:L187))*'Data - P&amp;L'!$C$38)</f>
        <v>226.86</v>
      </c>
      <c r="M537" s="208">
        <f>((SUM(M178:M187))*'Data - P&amp;L'!$C$38)</f>
        <v>370.14</v>
      </c>
      <c r="N537" s="208">
        <f>((SUM(N178:N187))*'Data - P&amp;L'!$C$38)</f>
        <v>310.44</v>
      </c>
      <c r="O537" s="208">
        <f>((SUM(O178:O187))*'Data - P&amp;L'!$C$38)</f>
        <v>322.38</v>
      </c>
      <c r="P537" s="208">
        <f>((SUM(P178:P187))*'Data - P&amp;L'!$C$38)</f>
        <v>250.74</v>
      </c>
      <c r="Q537" s="208">
        <f>((SUM(Q178:Q187))*'Data - P&amp;L'!$C$38)</f>
        <v>298.5</v>
      </c>
      <c r="R537" s="208">
        <f>((SUM(R178:R187))*'Data - P&amp;L'!$C$38)</f>
        <v>382.08</v>
      </c>
      <c r="S537" s="208">
        <f>((SUM(S178:S187))*'Data - P&amp;L'!$C$38)</f>
        <v>358.2</v>
      </c>
      <c r="T537" s="208">
        <f>((SUM(T178:T187))*'Data - P&amp;L'!$C$38)</f>
        <v>441.78</v>
      </c>
      <c r="U537" s="208">
        <f>((SUM(U178:U187))*'Data - P&amp;L'!$C$38)</f>
        <v>477.6</v>
      </c>
      <c r="V537" s="208">
        <f>((SUM(V178:V187))*'Data - P&amp;L'!$C$38)</f>
        <v>405.96</v>
      </c>
      <c r="W537" s="208">
        <f>((SUM(W178:W187))*'Data - P&amp;L'!$C$38)</f>
        <v>704.46</v>
      </c>
      <c r="X537" s="208">
        <f>((SUM(X178:X187))*'Data - P&amp;L'!$C$38)</f>
        <v>489.54</v>
      </c>
      <c r="Y537" s="208">
        <f>((SUM(Y178:Y187))*'Data - P&amp;L'!$C$38)</f>
        <v>429.84</v>
      </c>
      <c r="Z537" s="208">
        <f>((SUM(Z178:Z187))*'Data - P&amp;L'!$C$38)</f>
        <v>573.12</v>
      </c>
      <c r="AA537" s="208">
        <f>((SUM(AA178:AA187))*'Data - P&amp;L'!$C$38)</f>
        <v>525.36</v>
      </c>
      <c r="AB537" s="208">
        <f>((SUM(AB178:AB187))*'Data - P&amp;L'!$C$38)</f>
        <v>513.42</v>
      </c>
      <c r="AC537" s="208">
        <f>((SUM(AC178:AC187))*'Data - P&amp;L'!$C$38)</f>
        <v>537.3</v>
      </c>
      <c r="AD537" s="208">
        <f>((SUM(AD178:AD187))*'Data - P&amp;L'!$C$38)</f>
        <v>453.72</v>
      </c>
      <c r="AE537" s="208">
        <f>((SUM(AE178:AE187))*'Data - P&amp;L'!$C$38)</f>
        <v>346.26</v>
      </c>
      <c r="AF537" s="208">
        <f>((SUM(AF178:AF187))*'Data - P&amp;L'!$C$38)</f>
        <v>453.72</v>
      </c>
      <c r="AG537" s="303">
        <f t="shared" si="178"/>
        <v>11545.98</v>
      </c>
      <c r="AH537" s="173"/>
    </row>
    <row r="538">
      <c r="A538" s="301" t="s">
        <v>1019</v>
      </c>
      <c r="B538" s="304">
        <f>((SUM(B178:B187))*'Data - P&amp;L'!$C$34)</f>
        <v>286.56</v>
      </c>
      <c r="C538" s="304">
        <f>((SUM(C178:C187))*'Data - P&amp;L'!$C$34)</f>
        <v>262.68</v>
      </c>
      <c r="D538" s="304">
        <f>((SUM(D178:D187))*'Data - P&amp;L'!$C$34)</f>
        <v>346.26</v>
      </c>
      <c r="E538" s="304">
        <f>((SUM(E178:E187))*'Data - P&amp;L'!$C$34)</f>
        <v>202.98</v>
      </c>
      <c r="F538" s="304">
        <f>((SUM(F178:F187))*'Data - P&amp;L'!$C$34)</f>
        <v>274.62</v>
      </c>
      <c r="G538" s="304">
        <f>((SUM(G178:G187))*'Data - P&amp;L'!$C$34)</f>
        <v>322.38</v>
      </c>
      <c r="H538" s="304">
        <f>((SUM(H178:H187))*'Data - P&amp;L'!$C$34)</f>
        <v>191.04</v>
      </c>
      <c r="I538" s="304">
        <f>((SUM(I178:I187))*'Data - P&amp;L'!$C$34)</f>
        <v>202.98</v>
      </c>
      <c r="J538" s="304">
        <f>((SUM(J178:J187))*'Data - P&amp;L'!$C$34)</f>
        <v>286.56</v>
      </c>
      <c r="K538" s="304">
        <f>((SUM(K178:K187))*'Data - P&amp;L'!$C$34)</f>
        <v>298.5</v>
      </c>
      <c r="L538" s="304">
        <f>((SUM(L178:L187))*'Data - P&amp;L'!$C$34)</f>
        <v>226.86</v>
      </c>
      <c r="M538" s="304">
        <f>((SUM(M178:M187))*'Data - P&amp;L'!$C$34)</f>
        <v>370.14</v>
      </c>
      <c r="N538" s="304">
        <f>((SUM(N178:N187))*'Data - P&amp;L'!$C$34)</f>
        <v>310.44</v>
      </c>
      <c r="O538" s="304">
        <f>((SUM(O178:O187))*'Data - P&amp;L'!$C$34)</f>
        <v>322.38</v>
      </c>
      <c r="P538" s="304">
        <f>((SUM(P178:P187))*'Data - P&amp;L'!$C$34)</f>
        <v>250.74</v>
      </c>
      <c r="Q538" s="304">
        <f>((SUM(Q178:Q187))*'Data - P&amp;L'!$C$34)</f>
        <v>298.5</v>
      </c>
      <c r="R538" s="304">
        <f>((SUM(R178:R187))*'Data - P&amp;L'!$C$34)</f>
        <v>382.08</v>
      </c>
      <c r="S538" s="304">
        <f>((SUM(S178:S187))*'Data - P&amp;L'!$C$34)</f>
        <v>358.2</v>
      </c>
      <c r="T538" s="304">
        <f>((SUM(T178:T187))*'Data - P&amp;L'!$C$34)</f>
        <v>441.78</v>
      </c>
      <c r="U538" s="304">
        <f>((SUM(U178:U187))*'Data - P&amp;L'!$C$34)</f>
        <v>477.6</v>
      </c>
      <c r="V538" s="304">
        <f>((SUM(V178:V187))*'Data - P&amp;L'!$C$34)</f>
        <v>405.96</v>
      </c>
      <c r="W538" s="304">
        <f>((SUM(W178:W187))*'Data - P&amp;L'!$C$34)</f>
        <v>704.46</v>
      </c>
      <c r="X538" s="304">
        <f>((SUM(X178:X187))*'Data - P&amp;L'!$C$34)</f>
        <v>489.54</v>
      </c>
      <c r="Y538" s="304">
        <f>((SUM(Y178:Y187))*'Data - P&amp;L'!$C$34)</f>
        <v>429.84</v>
      </c>
      <c r="Z538" s="304">
        <f>((SUM(Z178:Z187))*'Data - P&amp;L'!$C$34)</f>
        <v>573.12</v>
      </c>
      <c r="AA538" s="304">
        <f>((SUM(AA178:AA187))*'Data - P&amp;L'!$C$34)</f>
        <v>525.36</v>
      </c>
      <c r="AB538" s="304">
        <f>((SUM(AB178:AB187))*'Data - P&amp;L'!$C$34)</f>
        <v>513.42</v>
      </c>
      <c r="AC538" s="304">
        <f>((SUM(AC178:AC187))*'Data - P&amp;L'!$C$34)</f>
        <v>537.3</v>
      </c>
      <c r="AD538" s="304">
        <f>((SUM(AD178:AD187))*'Data - P&amp;L'!$C$34)</f>
        <v>453.72</v>
      </c>
      <c r="AE538" s="304">
        <f>((SUM(AE178:AE187))*'Data - P&amp;L'!$C$34)</f>
        <v>346.26</v>
      </c>
      <c r="AF538" s="304">
        <f>((SUM(AF178:AF187))*'Data - P&amp;L'!$C$34)</f>
        <v>453.72</v>
      </c>
      <c r="AG538" s="172">
        <f t="shared" si="178"/>
        <v>11545.98</v>
      </c>
      <c r="AH538" s="173"/>
    </row>
    <row r="539">
      <c r="A539" s="301" t="s">
        <v>1020</v>
      </c>
      <c r="B539" s="310">
        <f>((SUM(B206:B217))*'Data - P&amp;L'!$D$38)</f>
        <v>61.705</v>
      </c>
      <c r="C539" s="310">
        <f>((SUM(C206:C217))*'Data - P&amp;L'!$D$38)</f>
        <v>34.44</v>
      </c>
      <c r="D539" s="310">
        <f>((SUM(D206:D217))*'Data - P&amp;L'!$D$38)</f>
        <v>55.965</v>
      </c>
      <c r="E539" s="310">
        <f>((SUM(E206:E217))*'Data - P&amp;L'!$D$38)</f>
        <v>34.44</v>
      </c>
      <c r="F539" s="310">
        <f>((SUM(F206:F217))*'Data - P&amp;L'!$D$38)</f>
        <v>53.095</v>
      </c>
      <c r="G539" s="310">
        <f>((SUM(G206:G217))*'Data - P&amp;L'!$D$38)</f>
        <v>60.27</v>
      </c>
      <c r="H539" s="310">
        <f>((SUM(H206:H217))*'Data - P&amp;L'!$D$38)</f>
        <v>41.615</v>
      </c>
      <c r="I539" s="310">
        <f>((SUM(I206:I217))*'Data - P&amp;L'!$D$38)</f>
        <v>41.615</v>
      </c>
      <c r="J539" s="310">
        <f>((SUM(J206:J217))*'Data - P&amp;L'!$D$38)</f>
        <v>44.485</v>
      </c>
      <c r="K539" s="310">
        <f>((SUM(K206:K217))*'Data - P&amp;L'!$D$38)</f>
        <v>43.05</v>
      </c>
      <c r="L539" s="310">
        <f>((SUM(L206:L217))*'Data - P&amp;L'!$D$38)</f>
        <v>40.18</v>
      </c>
      <c r="M539" s="310">
        <f>((SUM(M206:M217))*'Data - P&amp;L'!$D$38)</f>
        <v>77.49</v>
      </c>
      <c r="N539" s="310">
        <f>((SUM(N206:N217))*'Data - P&amp;L'!$D$38)</f>
        <v>45.92</v>
      </c>
      <c r="O539" s="310">
        <f>((SUM(O206:O217))*'Data - P&amp;L'!$D$38)</f>
        <v>35.875</v>
      </c>
      <c r="P539" s="310">
        <f>((SUM(P206:P217))*'Data - P&amp;L'!$D$38)</f>
        <v>57.4</v>
      </c>
      <c r="Q539" s="310">
        <f>((SUM(Q206:Q217))*'Data - P&amp;L'!$D$38)</f>
        <v>44.485</v>
      </c>
      <c r="R539" s="310">
        <f>((SUM(R206:R217))*'Data - P&amp;L'!$D$38)</f>
        <v>55.965</v>
      </c>
      <c r="S539" s="310">
        <f>((SUM(S206:S217))*'Data - P&amp;L'!$D$38)</f>
        <v>63.14</v>
      </c>
      <c r="T539" s="310">
        <f>((SUM(T206:T217))*'Data - P&amp;L'!$D$38)</f>
        <v>80.36</v>
      </c>
      <c r="U539" s="310">
        <f>((SUM(U206:U217))*'Data - P&amp;L'!$D$38)</f>
        <v>61.705</v>
      </c>
      <c r="V539" s="310">
        <f>((SUM(V206:V217))*'Data - P&amp;L'!$D$38)</f>
        <v>76.055</v>
      </c>
      <c r="W539" s="310">
        <f>((SUM(W206:W217))*'Data - P&amp;L'!$D$38)</f>
        <v>73.185</v>
      </c>
      <c r="X539" s="310">
        <f>((SUM(X206:X217))*'Data - P&amp;L'!$D$38)</f>
        <v>45.92</v>
      </c>
      <c r="Y539" s="310">
        <f>((SUM(Y206:Y217))*'Data - P&amp;L'!$D$38)</f>
        <v>50.225</v>
      </c>
      <c r="Z539" s="310">
        <f>((SUM(Z206:Z217))*'Data - P&amp;L'!$D$38)</f>
        <v>55.965</v>
      </c>
      <c r="AA539" s="310">
        <f>((SUM(AA206:AA217))*'Data - P&amp;L'!$D$38)</f>
        <v>54.53</v>
      </c>
      <c r="AB539" s="310">
        <f>((SUM(AB206:AB217))*'Data - P&amp;L'!$D$38)</f>
        <v>58.835</v>
      </c>
      <c r="AC539" s="310">
        <f>((SUM(AC206:AC217))*'Data - P&amp;L'!$D$38)</f>
        <v>45.92</v>
      </c>
      <c r="AD539" s="310">
        <f>((SUM(AD206:AD217))*'Data - P&amp;L'!$D$38)</f>
        <v>43.05</v>
      </c>
      <c r="AE539" s="310">
        <f>((SUM(AE206:AE217))*'Data - P&amp;L'!$D$38)</f>
        <v>31.57</v>
      </c>
      <c r="AF539" s="310">
        <f>((SUM(AF206:AF217))*'Data - P&amp;L'!$D$38)</f>
        <v>47.355</v>
      </c>
      <c r="AG539" s="172">
        <f t="shared" si="178"/>
        <v>1615.81</v>
      </c>
      <c r="AH539" s="173"/>
    </row>
    <row r="540">
      <c r="A540" s="301" t="s">
        <v>1021</v>
      </c>
      <c r="B540" s="310">
        <f>(B218*'Data - P&amp;L'!$D$34)</f>
        <v>264.665</v>
      </c>
      <c r="C540" s="310">
        <f>(C218*'Data - P&amp;L'!$D$34)</f>
        <v>147.72</v>
      </c>
      <c r="D540" s="310">
        <f>(D218*'Data - P&amp;L'!$D$34)</f>
        <v>240.045</v>
      </c>
      <c r="E540" s="310">
        <f>(E218*'Data - P&amp;L'!$D$34)</f>
        <v>147.72</v>
      </c>
      <c r="F540" s="310">
        <f>(F218*'Data - P&amp;L'!$D$34)</f>
        <v>227.735</v>
      </c>
      <c r="G540" s="310">
        <f>(G218*'Data - P&amp;L'!$D$34)</f>
        <v>258.51</v>
      </c>
      <c r="H540" s="310">
        <f>(H218*'Data - P&amp;L'!$D$34)</f>
        <v>178.495</v>
      </c>
      <c r="I540" s="310">
        <f>(I218*'Data - P&amp;L'!$D$34)</f>
        <v>178.495</v>
      </c>
      <c r="J540" s="310">
        <f>(J218*'Data - P&amp;L'!$D$34)</f>
        <v>190.805</v>
      </c>
      <c r="K540" s="310">
        <f>(K218*'Data - P&amp;L'!$D$34)</f>
        <v>184.65</v>
      </c>
      <c r="L540" s="310">
        <f>(L218*'Data - P&amp;L'!$D$34)</f>
        <v>172.34</v>
      </c>
      <c r="M540" s="310">
        <f>(M218*'Data - P&amp;L'!$D$34)</f>
        <v>332.37</v>
      </c>
      <c r="N540" s="310">
        <f>(N218*'Data - P&amp;L'!$D$34)</f>
        <v>196.96</v>
      </c>
      <c r="O540" s="310">
        <f>(O218*'Data - P&amp;L'!$D$34)</f>
        <v>153.875</v>
      </c>
      <c r="P540" s="310">
        <f>(P218*'Data - P&amp;L'!$D$34)</f>
        <v>246.2</v>
      </c>
      <c r="Q540" s="310">
        <f>(Q218*'Data - P&amp;L'!$D$34)</f>
        <v>190.805</v>
      </c>
      <c r="R540" s="310">
        <f>(R218*'Data - P&amp;L'!$D$34)</f>
        <v>240.045</v>
      </c>
      <c r="S540" s="310">
        <f>(S218*'Data - P&amp;L'!$D$34)</f>
        <v>270.82</v>
      </c>
      <c r="T540" s="310">
        <f>(T218*'Data - P&amp;L'!$D$34)</f>
        <v>344.68</v>
      </c>
      <c r="U540" s="310">
        <f>(U218*'Data - P&amp;L'!$D$34)</f>
        <v>264.665</v>
      </c>
      <c r="V540" s="310">
        <f>(V218*'Data - P&amp;L'!$D$34)</f>
        <v>326.215</v>
      </c>
      <c r="W540" s="310">
        <f>(W218*'Data - P&amp;L'!$D$34)</f>
        <v>313.905</v>
      </c>
      <c r="X540" s="310">
        <f>(X218*'Data - P&amp;L'!$D$34)</f>
        <v>196.96</v>
      </c>
      <c r="Y540" s="310">
        <f>(Y218*'Data - P&amp;L'!$D$34)</f>
        <v>215.425</v>
      </c>
      <c r="Z540" s="310">
        <f>(Z218*'Data - P&amp;L'!$D$34)</f>
        <v>240.045</v>
      </c>
      <c r="AA540" s="310">
        <f>(AA218*'Data - P&amp;L'!$D$34)</f>
        <v>233.89</v>
      </c>
      <c r="AB540" s="310">
        <f>(AB218*'Data - P&amp;L'!$D$34)</f>
        <v>252.355</v>
      </c>
      <c r="AC540" s="310">
        <f>(AC218*'Data - P&amp;L'!$D$34)</f>
        <v>196.96</v>
      </c>
      <c r="AD540" s="310">
        <f>(AD218*'Data - P&amp;L'!$D$34)</f>
        <v>184.65</v>
      </c>
      <c r="AE540" s="310">
        <f>(AE218*'Data - P&amp;L'!$D$34)</f>
        <v>135.41</v>
      </c>
      <c r="AF540" s="310">
        <f>(AF218*'Data - P&amp;L'!$D$34)</f>
        <v>203.115</v>
      </c>
      <c r="AG540" s="172">
        <f t="shared" si="178"/>
        <v>6930.53</v>
      </c>
      <c r="AH540" s="173"/>
    </row>
    <row r="541">
      <c r="A541" s="301" t="s">
        <v>1022</v>
      </c>
      <c r="B541" s="310">
        <f>B68*'Data - P&amp;L'!$E$23</f>
        <v>0</v>
      </c>
      <c r="C541" s="310">
        <f>C68*'Data - P&amp;L'!$E$23</f>
        <v>0</v>
      </c>
      <c r="D541" s="310">
        <f>D68*'Data - P&amp;L'!$E$23</f>
        <v>0</v>
      </c>
      <c r="E541" s="310">
        <f>E68*'Data - P&amp;L'!$E$23</f>
        <v>0</v>
      </c>
      <c r="F541" s="310">
        <f>F68*'Data - P&amp;L'!$E$23</f>
        <v>0</v>
      </c>
      <c r="G541" s="310">
        <f>G68*'Data - P&amp;L'!$E$23</f>
        <v>0</v>
      </c>
      <c r="H541" s="310">
        <f>H68*'Data - P&amp;L'!$E$23</f>
        <v>0</v>
      </c>
      <c r="I541" s="310">
        <f>I68*'Data - P&amp;L'!$E$23</f>
        <v>0</v>
      </c>
      <c r="J541" s="310">
        <f>J68*'Data - P&amp;L'!$E$23</f>
        <v>0</v>
      </c>
      <c r="K541" s="310">
        <f>K68*'Data - P&amp;L'!$E$23</f>
        <v>0</v>
      </c>
      <c r="L541" s="310">
        <f>L68*'Data - P&amp;L'!$E$23</f>
        <v>0</v>
      </c>
      <c r="M541" s="310">
        <f>M68*'Data - P&amp;L'!$E$23</f>
        <v>0</v>
      </c>
      <c r="N541" s="310">
        <f>N68*'Data - P&amp;L'!$E$23</f>
        <v>0</v>
      </c>
      <c r="O541" s="310">
        <f>O68*'Data - P&amp;L'!$E$23</f>
        <v>0</v>
      </c>
      <c r="P541" s="310">
        <f>P68*'Data - P&amp;L'!$E$23</f>
        <v>0</v>
      </c>
      <c r="Q541" s="310">
        <f>Q68*'Data - P&amp;L'!$E$23</f>
        <v>0</v>
      </c>
      <c r="R541" s="310">
        <f>R68*'Data - P&amp;L'!$E$23</f>
        <v>0</v>
      </c>
      <c r="S541" s="310">
        <f>S68*'Data - P&amp;L'!$E$23</f>
        <v>0</v>
      </c>
      <c r="T541" s="310">
        <f>T68*'Data - P&amp;L'!$E$23</f>
        <v>0</v>
      </c>
      <c r="U541" s="310">
        <f>U68*'Data - P&amp;L'!$E$23</f>
        <v>0</v>
      </c>
      <c r="V541" s="310">
        <f>V68*'Data - P&amp;L'!$E$23</f>
        <v>0</v>
      </c>
      <c r="W541" s="310">
        <f>W68*'Data - P&amp;L'!$E$23</f>
        <v>16.2</v>
      </c>
      <c r="X541" s="310">
        <f>X68*'Data - P&amp;L'!$E$23</f>
        <v>0</v>
      </c>
      <c r="Y541" s="310">
        <f>Y68*'Data - P&amp;L'!$E$23</f>
        <v>0</v>
      </c>
      <c r="Z541" s="310">
        <f>Z68*'Data - P&amp;L'!$E$23</f>
        <v>0</v>
      </c>
      <c r="AA541" s="310">
        <f>AA68*'Data - P&amp;L'!$E$23</f>
        <v>0</v>
      </c>
      <c r="AB541" s="310">
        <f>AB68*'Data - P&amp;L'!$E$23</f>
        <v>0</v>
      </c>
      <c r="AC541" s="310">
        <f>AC68*'Data - P&amp;L'!$E$23</f>
        <v>0</v>
      </c>
      <c r="AD541" s="310">
        <f>AD68*'Data - P&amp;L'!$E$23</f>
        <v>0</v>
      </c>
      <c r="AE541" s="310">
        <f>AE68*'Data - P&amp;L'!$E$23</f>
        <v>0</v>
      </c>
      <c r="AF541" s="310">
        <f>AF68*'Data - P&amp;L'!$E$23</f>
        <v>0</v>
      </c>
      <c r="AG541" s="172">
        <f t="shared" si="178"/>
        <v>16.2</v>
      </c>
      <c r="AH541" s="173"/>
    </row>
    <row r="542">
      <c r="A542" s="305" t="s">
        <v>663</v>
      </c>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c r="AA542" s="311"/>
      <c r="AB542" s="311"/>
      <c r="AC542" s="311"/>
      <c r="AD542" s="311"/>
      <c r="AE542" s="311"/>
      <c r="AF542" s="311"/>
      <c r="AG542" s="309"/>
      <c r="AH542" s="173"/>
    </row>
    <row r="543">
      <c r="A543" s="301" t="s">
        <v>1023</v>
      </c>
      <c r="B543" s="310"/>
      <c r="C543" s="310"/>
      <c r="D543" s="310"/>
      <c r="E543" s="310"/>
      <c r="F543" s="310"/>
      <c r="G543" s="310"/>
      <c r="H543" s="310"/>
      <c r="I543" s="310"/>
      <c r="J543" s="310"/>
      <c r="K543" s="310"/>
      <c r="L543" s="310"/>
      <c r="M543" s="310"/>
      <c r="N543" s="310"/>
      <c r="O543" s="310"/>
      <c r="P543" s="310"/>
      <c r="Q543" s="310"/>
      <c r="R543" s="310"/>
      <c r="S543" s="310"/>
      <c r="T543" s="310"/>
      <c r="U543" s="310"/>
      <c r="V543" s="310"/>
      <c r="W543" s="310"/>
      <c r="X543" s="310"/>
      <c r="Y543" s="310"/>
      <c r="Z543" s="310"/>
      <c r="AA543" s="310"/>
      <c r="AB543" s="310"/>
      <c r="AC543" s="310"/>
      <c r="AD543" s="310"/>
      <c r="AE543" s="310"/>
      <c r="AF543" s="310"/>
      <c r="AG543" s="172">
        <f t="shared" ref="AG543:AG544" si="179">SUM(B543:AF543)</f>
        <v>0</v>
      </c>
      <c r="AH543" s="173"/>
    </row>
    <row r="544">
      <c r="A544" s="307" t="s">
        <v>1024</v>
      </c>
      <c r="B544" s="312">
        <f>((SUM(B249:B252))+B292)*'Data - P&amp;L'!$O$3</f>
        <v>0</v>
      </c>
      <c r="C544" s="312">
        <f>((SUM(C249:C252))+C292)*'Data - P&amp;L'!$O$3</f>
        <v>0</v>
      </c>
      <c r="D544" s="312">
        <f>((SUM(D249:D252))+D292)*'Data - P&amp;L'!$O$3</f>
        <v>0</v>
      </c>
      <c r="E544" s="312">
        <f>((SUM(E249:E252))+E292)*'Data - P&amp;L'!$O$3</f>
        <v>0</v>
      </c>
      <c r="F544" s="312">
        <f>((SUM(F249:F252))+F292)*'Data - P&amp;L'!$O$3</f>
        <v>0</v>
      </c>
      <c r="G544" s="312">
        <f>((SUM(G249:G252))+G292)*'Data - P&amp;L'!$O$3</f>
        <v>0</v>
      </c>
      <c r="H544" s="312">
        <f>((SUM(H249:H252))+H292)*'Data - P&amp;L'!$O$3</f>
        <v>0</v>
      </c>
      <c r="I544" s="312">
        <f>((SUM(I249:I252))+I292)*'Data - P&amp;L'!$O$3</f>
        <v>0</v>
      </c>
      <c r="J544" s="312">
        <f>((SUM(J249:J252))+J292)*'Data - P&amp;L'!$O$3</f>
        <v>0</v>
      </c>
      <c r="K544" s="312">
        <f>((SUM(K249:K252))+K292)*'Data - P&amp;L'!$O$3</f>
        <v>0</v>
      </c>
      <c r="L544" s="312">
        <f>((SUM(L249:L252))+L292)*'Data - P&amp;L'!$O$3</f>
        <v>0</v>
      </c>
      <c r="M544" s="312">
        <f>((SUM(M249:M252))+M292)*'Data - P&amp;L'!$O$3</f>
        <v>0</v>
      </c>
      <c r="N544" s="312">
        <f>((SUM(N249:N252))+N292)*'Data - P&amp;L'!$O$3</f>
        <v>0</v>
      </c>
      <c r="O544" s="312">
        <f>((SUM(O249:O252))+O292)*'Data - P&amp;L'!$O$3</f>
        <v>0</v>
      </c>
      <c r="P544" s="312">
        <f>((SUM(P249:P252))+P292)*'Data - P&amp;L'!$O$3</f>
        <v>0</v>
      </c>
      <c r="Q544" s="312">
        <f>((SUM(Q249:Q252))+Q292)*'Data - P&amp;L'!$O$3</f>
        <v>0</v>
      </c>
      <c r="R544" s="312">
        <f>((SUM(R249:R252))+R292)*'Data - P&amp;L'!$O$3</f>
        <v>0</v>
      </c>
      <c r="S544" s="312">
        <f>((SUM(S249:S252))+S292)*'Data - P&amp;L'!$O$3</f>
        <v>0</v>
      </c>
      <c r="T544" s="312">
        <f>((SUM(T249:T252))+T292)*'Data - P&amp;L'!$O$3</f>
        <v>0</v>
      </c>
      <c r="U544" s="312">
        <f>((SUM(U249:U252))+U292)*'Data - P&amp;L'!$O$3</f>
        <v>0</v>
      </c>
      <c r="V544" s="312">
        <f>((SUM(V249:V252))+V292)*'Data - P&amp;L'!$O$3</f>
        <v>0</v>
      </c>
      <c r="W544" s="312">
        <f>((SUM(W249:W252))+W292)*'Data - P&amp;L'!$O$3</f>
        <v>0</v>
      </c>
      <c r="X544" s="312">
        <f>((SUM(X249:X252))+X292)*'Data - P&amp;L'!$O$3</f>
        <v>0</v>
      </c>
      <c r="Y544" s="312">
        <f>((SUM(Y249:Y252))+Y292)*'Data - P&amp;L'!$O$3</f>
        <v>0</v>
      </c>
      <c r="Z544" s="312">
        <f>((SUM(Z249:Z252))+Z292)*'Data - P&amp;L'!$O$3</f>
        <v>0</v>
      </c>
      <c r="AA544" s="312">
        <f>((SUM(AA249:AA252))+AA292)*'Data - P&amp;L'!$O$3</f>
        <v>0</v>
      </c>
      <c r="AB544" s="312">
        <f>((SUM(AB249:AB252))+AB292)*'Data - P&amp;L'!$O$3</f>
        <v>0</v>
      </c>
      <c r="AC544" s="312">
        <f>((SUM(AC249:AC252))+AC292)*'Data - P&amp;L'!$O$3</f>
        <v>0</v>
      </c>
      <c r="AD544" s="312">
        <f>((SUM(AD249:AD252))+AD292)*'Data - P&amp;L'!$O$3</f>
        <v>0</v>
      </c>
      <c r="AE544" s="312">
        <f>((SUM(AE249:AE252))+AE292)*'Data - P&amp;L'!$O$3</f>
        <v>0</v>
      </c>
      <c r="AF544" s="312">
        <f>((SUM(AF249:AF252))+AF292)*'Data - P&amp;L'!$O$3</f>
        <v>0</v>
      </c>
      <c r="AG544" s="309">
        <f t="shared" si="179"/>
        <v>0</v>
      </c>
      <c r="AH544" s="173"/>
    </row>
    <row r="545">
      <c r="A545" s="234"/>
      <c r="B545" s="313"/>
      <c r="C545" s="313"/>
      <c r="D545" s="313"/>
      <c r="E545" s="313"/>
      <c r="F545" s="313"/>
      <c r="G545" s="313"/>
      <c r="H545" s="313"/>
      <c r="I545" s="313"/>
      <c r="J545" s="313"/>
      <c r="K545" s="313"/>
      <c r="L545" s="313"/>
      <c r="M545" s="313"/>
      <c r="N545" s="313"/>
      <c r="O545" s="313"/>
      <c r="P545" s="313"/>
      <c r="Q545" s="313"/>
      <c r="R545" s="313"/>
      <c r="S545" s="313"/>
      <c r="T545" s="313"/>
      <c r="U545" s="313"/>
      <c r="V545" s="313"/>
      <c r="W545" s="313"/>
      <c r="X545" s="313"/>
      <c r="Y545" s="313"/>
      <c r="Z545" s="313"/>
      <c r="AA545" s="313"/>
      <c r="AB545" s="313"/>
      <c r="AC545" s="313"/>
      <c r="AD545" s="313"/>
      <c r="AE545" s="313"/>
      <c r="AF545" s="313"/>
      <c r="AG545" s="172"/>
      <c r="AH545" s="173"/>
    </row>
    <row r="546">
      <c r="A546" s="279" t="s">
        <v>666</v>
      </c>
      <c r="B546" s="314">
        <f t="shared" ref="B546:AF546" si="180">SUM(B520:B544)</f>
        <v>8135.600531</v>
      </c>
      <c r="C546" s="314">
        <f t="shared" si="180"/>
        <v>6903.915851</v>
      </c>
      <c r="D546" s="314">
        <f t="shared" si="180"/>
        <v>7176.928105</v>
      </c>
      <c r="E546" s="314">
        <f t="shared" si="180"/>
        <v>5208.941828</v>
      </c>
      <c r="F546" s="314">
        <f t="shared" si="180"/>
        <v>7092.394946</v>
      </c>
      <c r="G546" s="314">
        <f t="shared" si="180"/>
        <v>8302.205334</v>
      </c>
      <c r="H546" s="314">
        <f t="shared" si="180"/>
        <v>5488.921145</v>
      </c>
      <c r="I546" s="314">
        <f t="shared" si="180"/>
        <v>3699.338493</v>
      </c>
      <c r="J546" s="314">
        <f t="shared" si="180"/>
        <v>5042.474875</v>
      </c>
      <c r="K546" s="314">
        <f t="shared" si="180"/>
        <v>6185.742186</v>
      </c>
      <c r="L546" s="314">
        <f t="shared" si="180"/>
        <v>4675.407742</v>
      </c>
      <c r="M546" s="314">
        <f t="shared" si="180"/>
        <v>9573.026627</v>
      </c>
      <c r="N546" s="314">
        <f t="shared" si="180"/>
        <v>7796.551166</v>
      </c>
      <c r="O546" s="314">
        <f t="shared" si="180"/>
        <v>7390.60986</v>
      </c>
      <c r="P546" s="314">
        <f t="shared" si="180"/>
        <v>7020.534514</v>
      </c>
      <c r="Q546" s="314">
        <f t="shared" si="180"/>
        <v>6250.843088</v>
      </c>
      <c r="R546" s="314">
        <f t="shared" si="180"/>
        <v>8756.579345</v>
      </c>
      <c r="S546" s="314">
        <f t="shared" si="180"/>
        <v>8892.024735</v>
      </c>
      <c r="T546" s="314">
        <f t="shared" si="180"/>
        <v>10522.80975</v>
      </c>
      <c r="U546" s="314">
        <f t="shared" si="180"/>
        <v>8084.942466</v>
      </c>
      <c r="V546" s="314">
        <f t="shared" si="180"/>
        <v>8477.743233</v>
      </c>
      <c r="W546" s="314">
        <f t="shared" si="180"/>
        <v>13489.09183</v>
      </c>
      <c r="X546" s="314">
        <f t="shared" si="180"/>
        <v>13372.3978</v>
      </c>
      <c r="Y546" s="314">
        <f t="shared" si="180"/>
        <v>14037.47499</v>
      </c>
      <c r="Z546" s="314">
        <f t="shared" si="180"/>
        <v>18503.26249</v>
      </c>
      <c r="AA546" s="314">
        <f t="shared" si="180"/>
        <v>17524.82774</v>
      </c>
      <c r="AB546" s="314">
        <f t="shared" si="180"/>
        <v>14977.97518</v>
      </c>
      <c r="AC546" s="314">
        <f t="shared" si="180"/>
        <v>17224.98889</v>
      </c>
      <c r="AD546" s="314">
        <f t="shared" si="180"/>
        <v>11271.09191</v>
      </c>
      <c r="AE546" s="314">
        <f t="shared" si="180"/>
        <v>10771.80859</v>
      </c>
      <c r="AF546" s="314">
        <f t="shared" si="180"/>
        <v>14891.89865</v>
      </c>
      <c r="AG546" s="172">
        <f>SUM(B546:AF546)</f>
        <v>296742.3539</v>
      </c>
      <c r="AH546" s="173"/>
    </row>
    <row r="547">
      <c r="A547" s="160"/>
      <c r="AG547" s="315"/>
      <c r="AH547" s="316"/>
    </row>
    <row r="548">
      <c r="A548" s="160"/>
      <c r="AG548" s="315"/>
      <c r="AH548" s="316"/>
    </row>
    <row r="549">
      <c r="A549" s="234"/>
      <c r="B549" s="313"/>
      <c r="C549" s="313"/>
      <c r="D549" s="313"/>
      <c r="E549" s="313"/>
      <c r="F549" s="313"/>
      <c r="G549" s="313"/>
      <c r="H549" s="313"/>
      <c r="I549" s="313"/>
      <c r="J549" s="313"/>
      <c r="K549" s="313"/>
      <c r="L549" s="313"/>
      <c r="M549" s="313"/>
      <c r="N549" s="313"/>
      <c r="O549" s="313"/>
      <c r="P549" s="313"/>
      <c r="Q549" s="313"/>
      <c r="R549" s="313"/>
      <c r="S549" s="313"/>
      <c r="T549" s="313"/>
      <c r="U549" s="313"/>
      <c r="V549" s="313"/>
      <c r="W549" s="313"/>
      <c r="X549" s="313"/>
      <c r="Y549" s="313"/>
      <c r="Z549" s="313"/>
      <c r="AA549" s="313"/>
      <c r="AB549" s="313"/>
      <c r="AC549" s="313"/>
      <c r="AD549" s="313"/>
      <c r="AE549" s="313"/>
      <c r="AF549" s="313"/>
      <c r="AG549" s="172"/>
      <c r="AH549" s="173"/>
    </row>
    <row r="550">
      <c r="A550" s="317" t="s">
        <v>667</v>
      </c>
      <c r="B550" s="318">
        <f t="shared" ref="B550:AF550" si="181">B552/B34</f>
        <v>167.0304304</v>
      </c>
      <c r="C550" s="318">
        <f t="shared" si="181"/>
        <v>169.0288678</v>
      </c>
      <c r="D550" s="318">
        <f t="shared" si="181"/>
        <v>215.5642456</v>
      </c>
      <c r="E550" s="318">
        <f t="shared" si="181"/>
        <v>180.8437055</v>
      </c>
      <c r="F550" s="318">
        <f t="shared" si="181"/>
        <v>99.28833589</v>
      </c>
      <c r="G550" s="318">
        <f t="shared" si="181"/>
        <v>58.36976809</v>
      </c>
      <c r="H550" s="318">
        <f t="shared" si="181"/>
        <v>92.83706109</v>
      </c>
      <c r="I550" s="318">
        <f t="shared" si="181"/>
        <v>262.9529648</v>
      </c>
      <c r="J550" s="318">
        <f t="shared" si="181"/>
        <v>293.2285368</v>
      </c>
      <c r="K550" s="318">
        <f t="shared" si="181"/>
        <v>172.7204112</v>
      </c>
      <c r="L550" s="318">
        <f t="shared" si="181"/>
        <v>236.344447</v>
      </c>
      <c r="M550" s="318">
        <f t="shared" si="181"/>
        <v>120.8416682</v>
      </c>
      <c r="N550" s="318">
        <f t="shared" si="181"/>
        <v>133.9525702</v>
      </c>
      <c r="O550" s="318">
        <f t="shared" si="181"/>
        <v>138.5123876</v>
      </c>
      <c r="P550" s="318">
        <f t="shared" si="181"/>
        <v>141.8792361</v>
      </c>
      <c r="Q550" s="318">
        <f t="shared" si="181"/>
        <v>223.2977322</v>
      </c>
      <c r="R550" s="318">
        <f t="shared" si="181"/>
        <v>182.2961791</v>
      </c>
      <c r="S550" s="318">
        <f t="shared" si="181"/>
        <v>160.7523027</v>
      </c>
      <c r="T550" s="318">
        <f t="shared" si="181"/>
        <v>96.28303798</v>
      </c>
      <c r="U550" s="318">
        <f t="shared" si="181"/>
        <v>168.7602216</v>
      </c>
      <c r="V550" s="318">
        <f t="shared" si="181"/>
        <v>131.6518312</v>
      </c>
      <c r="W550" s="318">
        <f t="shared" si="181"/>
        <v>173.27911</v>
      </c>
      <c r="X550" s="318">
        <f t="shared" si="181"/>
        <v>59.59628293</v>
      </c>
      <c r="Y550" s="318">
        <f t="shared" si="181"/>
        <v>-4.875740531</v>
      </c>
      <c r="Z550" s="318">
        <f t="shared" si="181"/>
        <v>-25.66467926</v>
      </c>
      <c r="AA550" s="318">
        <f t="shared" si="181"/>
        <v>1.605066588</v>
      </c>
      <c r="AB550" s="318">
        <f t="shared" si="181"/>
        <v>35.72704677</v>
      </c>
      <c r="AC550" s="318">
        <f t="shared" si="181"/>
        <v>-30.36322237</v>
      </c>
      <c r="AD550" s="318">
        <f t="shared" si="181"/>
        <v>36.84376729</v>
      </c>
      <c r="AE550" s="318">
        <f t="shared" si="181"/>
        <v>935.3635156</v>
      </c>
      <c r="AF550" s="318">
        <f t="shared" si="181"/>
        <v>-35.58527046</v>
      </c>
      <c r="AG550" s="319"/>
      <c r="AH550" s="173"/>
    </row>
    <row r="551">
      <c r="A551" s="320">
        <f>SUM(B23:AF23)</f>
        <v>400826.86</v>
      </c>
      <c r="B551" s="313"/>
      <c r="C551" s="313"/>
      <c r="D551" s="313"/>
      <c r="E551" s="313"/>
      <c r="F551" s="313"/>
      <c r="G551" s="313"/>
      <c r="H551" s="313"/>
      <c r="I551" s="313"/>
      <c r="J551" s="313"/>
      <c r="K551" s="313"/>
      <c r="L551" s="313"/>
      <c r="M551" s="313"/>
      <c r="N551" s="313"/>
      <c r="O551" s="313"/>
      <c r="P551" s="313"/>
      <c r="Q551" s="313"/>
      <c r="R551" s="313"/>
      <c r="S551" s="313"/>
      <c r="T551" s="313"/>
      <c r="U551" s="313"/>
      <c r="V551" s="313"/>
      <c r="W551" s="313"/>
      <c r="X551" s="313"/>
      <c r="Y551" s="313"/>
      <c r="Z551" s="313"/>
      <c r="AA551" s="313"/>
      <c r="AB551" s="313"/>
      <c r="AC551" s="313"/>
      <c r="AD551" s="313"/>
      <c r="AE551" s="313"/>
      <c r="AF551" s="313"/>
      <c r="AG551" s="172"/>
      <c r="AH551" s="173"/>
    </row>
    <row r="552">
      <c r="A552" s="321" t="s">
        <v>668</v>
      </c>
      <c r="B552" s="313">
        <f t="shared" ref="B552:AF552" si="182">B23-B546</f>
        <v>3674.669469</v>
      </c>
      <c r="C552" s="313">
        <f t="shared" si="182"/>
        <v>2366.404149</v>
      </c>
      <c r="D552" s="313">
        <f t="shared" si="182"/>
        <v>5173.541895</v>
      </c>
      <c r="E552" s="313">
        <f t="shared" si="182"/>
        <v>2350.968172</v>
      </c>
      <c r="F552" s="313">
        <f t="shared" si="182"/>
        <v>2085.055054</v>
      </c>
      <c r="G552" s="313">
        <f t="shared" si="182"/>
        <v>1342.504666</v>
      </c>
      <c r="H552" s="313">
        <f t="shared" si="182"/>
        <v>1299.718855</v>
      </c>
      <c r="I552" s="313">
        <f t="shared" si="182"/>
        <v>3681.341507</v>
      </c>
      <c r="J552" s="313">
        <f t="shared" si="182"/>
        <v>4984.885125</v>
      </c>
      <c r="K552" s="313">
        <f t="shared" si="182"/>
        <v>3281.687814</v>
      </c>
      <c r="L552" s="313">
        <f t="shared" si="182"/>
        <v>3308.822258</v>
      </c>
      <c r="M552" s="313">
        <f t="shared" si="182"/>
        <v>3141.883373</v>
      </c>
      <c r="N552" s="313">
        <f t="shared" si="182"/>
        <v>2545.098834</v>
      </c>
      <c r="O552" s="313">
        <f t="shared" si="182"/>
        <v>2908.76014</v>
      </c>
      <c r="P552" s="313">
        <f t="shared" si="182"/>
        <v>2695.705486</v>
      </c>
      <c r="Q552" s="313">
        <f t="shared" si="182"/>
        <v>4242.656913</v>
      </c>
      <c r="R552" s="313">
        <f t="shared" si="182"/>
        <v>4739.700655</v>
      </c>
      <c r="S552" s="313">
        <f t="shared" si="182"/>
        <v>3858.055265</v>
      </c>
      <c r="T552" s="313">
        <f t="shared" si="182"/>
        <v>3177.340253</v>
      </c>
      <c r="U552" s="313">
        <f t="shared" si="182"/>
        <v>5737.847534</v>
      </c>
      <c r="V552" s="313">
        <f t="shared" si="182"/>
        <v>4081.206767</v>
      </c>
      <c r="W552" s="313">
        <f t="shared" si="182"/>
        <v>8144.118171</v>
      </c>
      <c r="X552" s="313">
        <f t="shared" si="182"/>
        <v>1728.292205</v>
      </c>
      <c r="Y552" s="313">
        <f t="shared" si="182"/>
        <v>-131.6449944</v>
      </c>
      <c r="Z552" s="313">
        <f t="shared" si="182"/>
        <v>-1000.922491</v>
      </c>
      <c r="AA552" s="313">
        <f t="shared" si="182"/>
        <v>54.572264</v>
      </c>
      <c r="AB552" s="313">
        <f t="shared" si="182"/>
        <v>1393.354824</v>
      </c>
      <c r="AC552" s="313">
        <f t="shared" si="182"/>
        <v>-1214.528895</v>
      </c>
      <c r="AD552" s="313">
        <f t="shared" si="182"/>
        <v>1252.688088</v>
      </c>
      <c r="AE552" s="313">
        <f t="shared" si="182"/>
        <v>24319.45141</v>
      </c>
      <c r="AF552" s="313">
        <f t="shared" si="182"/>
        <v>-1138.728655</v>
      </c>
      <c r="AG552" s="172">
        <f>SUM(B552:AF552)</f>
        <v>104084.5061</v>
      </c>
      <c r="AH552" s="173"/>
    </row>
    <row r="553">
      <c r="A553" s="320">
        <f>SUM(B552:AF552)</f>
        <v>104084.5061</v>
      </c>
      <c r="B553" s="322"/>
      <c r="C553" s="322"/>
      <c r="D553" s="322"/>
      <c r="E553" s="322"/>
      <c r="F553" s="322"/>
      <c r="G553" s="322"/>
      <c r="H553" s="322"/>
      <c r="I553" s="322"/>
      <c r="J553" s="322"/>
      <c r="K553" s="322"/>
      <c r="L553" s="322"/>
      <c r="M553" s="322"/>
      <c r="N553" s="322"/>
      <c r="O553" s="322"/>
      <c r="P553" s="322"/>
      <c r="Q553" s="322"/>
      <c r="R553" s="322"/>
      <c r="S553" s="322"/>
      <c r="T553" s="322"/>
      <c r="U553" s="322"/>
      <c r="V553" s="322"/>
      <c r="W553" s="322"/>
      <c r="X553" s="322"/>
      <c r="Y553" s="322"/>
      <c r="Z553" s="322"/>
      <c r="AA553" s="322"/>
      <c r="AB553" s="322"/>
      <c r="AC553" s="322"/>
      <c r="AD553" s="322"/>
      <c r="AE553" s="322"/>
      <c r="AF553" s="322"/>
      <c r="AG553" s="172"/>
      <c r="AH553" s="173"/>
    </row>
    <row r="554">
      <c r="A554" s="321" t="s">
        <v>669</v>
      </c>
      <c r="B554" s="322">
        <f t="shared" ref="B554:AF554" si="183">B552/B23</f>
        <v>0.311141868</v>
      </c>
      <c r="C554" s="322">
        <f t="shared" si="183"/>
        <v>0.2552667166</v>
      </c>
      <c r="D554" s="322">
        <f t="shared" si="183"/>
        <v>0.4188943332</v>
      </c>
      <c r="E554" s="322">
        <f t="shared" si="183"/>
        <v>0.3109783281</v>
      </c>
      <c r="F554" s="322">
        <f t="shared" si="183"/>
        <v>0.2271932894</v>
      </c>
      <c r="G554" s="322">
        <f t="shared" si="183"/>
        <v>0.1391959599</v>
      </c>
      <c r="H554" s="322">
        <f t="shared" si="183"/>
        <v>0.1914549682</v>
      </c>
      <c r="I554" s="322">
        <f t="shared" si="183"/>
        <v>0.4987808044</v>
      </c>
      <c r="J554" s="322">
        <f t="shared" si="183"/>
        <v>0.4971283693</v>
      </c>
      <c r="K554" s="322">
        <f t="shared" si="183"/>
        <v>0.3466292134</v>
      </c>
      <c r="L554" s="322">
        <f t="shared" si="183"/>
        <v>0.4144197071</v>
      </c>
      <c r="M554" s="322">
        <f t="shared" si="183"/>
        <v>0.2471022896</v>
      </c>
      <c r="N554" s="322">
        <f t="shared" si="183"/>
        <v>0.2461018149</v>
      </c>
      <c r="O554" s="322">
        <f t="shared" si="183"/>
        <v>0.2824211714</v>
      </c>
      <c r="P554" s="322">
        <f t="shared" si="183"/>
        <v>0.2774432791</v>
      </c>
      <c r="Q554" s="322">
        <f t="shared" si="183"/>
        <v>0.404312852</v>
      </c>
      <c r="R554" s="322">
        <f t="shared" si="183"/>
        <v>0.3511857086</v>
      </c>
      <c r="S554" s="322">
        <f t="shared" si="183"/>
        <v>0.3025906712</v>
      </c>
      <c r="T554" s="322">
        <f t="shared" si="183"/>
        <v>0.231920107</v>
      </c>
      <c r="U554" s="322">
        <f t="shared" si="183"/>
        <v>0.4151005357</v>
      </c>
      <c r="V554" s="322">
        <f t="shared" si="183"/>
        <v>0.3249640111</v>
      </c>
      <c r="W554" s="322">
        <f t="shared" si="183"/>
        <v>0.376463695</v>
      </c>
      <c r="X554" s="322">
        <f t="shared" si="183"/>
        <v>0.1144512075</v>
      </c>
      <c r="Y554" s="322">
        <f t="shared" si="183"/>
        <v>-0.009466892257</v>
      </c>
      <c r="Z554" s="322">
        <f t="shared" si="183"/>
        <v>-0.05718792409</v>
      </c>
      <c r="AA554" s="322">
        <f t="shared" si="183"/>
        <v>0.003104330296</v>
      </c>
      <c r="AB554" s="322">
        <f t="shared" si="183"/>
        <v>0.08510944585</v>
      </c>
      <c r="AC554" s="322">
        <f t="shared" si="183"/>
        <v>-0.07585846345</v>
      </c>
      <c r="AD554" s="322">
        <f t="shared" si="183"/>
        <v>0.1000247599</v>
      </c>
      <c r="AE554" s="322">
        <f t="shared" si="183"/>
        <v>0.6930344309</v>
      </c>
      <c r="AF554" s="322">
        <f t="shared" si="183"/>
        <v>-0.08279754083</v>
      </c>
      <c r="AG554" s="172"/>
      <c r="AH554" s="173"/>
    </row>
    <row r="555">
      <c r="A555" s="323">
        <f>A553/A551</f>
        <v>0.2596744792</v>
      </c>
      <c r="B555" s="313"/>
      <c r="C555" s="313"/>
      <c r="D555" s="313"/>
      <c r="E555" s="313"/>
      <c r="F555" s="313"/>
      <c r="G555" s="313"/>
      <c r="H555" s="313"/>
      <c r="I555" s="313"/>
      <c r="J555" s="313"/>
      <c r="K555" s="313"/>
      <c r="L555" s="313"/>
      <c r="M555" s="313"/>
      <c r="N555" s="313"/>
      <c r="O555" s="313"/>
      <c r="P555" s="313"/>
      <c r="Q555" s="313"/>
      <c r="R555" s="313"/>
      <c r="S555" s="313"/>
      <c r="T555" s="313"/>
      <c r="U555" s="313"/>
      <c r="V555" s="313"/>
      <c r="W555" s="313"/>
      <c r="X555" s="313"/>
      <c r="Y555" s="313"/>
      <c r="Z555" s="313"/>
      <c r="AA555" s="313"/>
      <c r="AB555" s="313"/>
      <c r="AC555" s="313"/>
      <c r="AD555" s="313"/>
      <c r="AE555" s="313"/>
      <c r="AF555" s="313"/>
      <c r="AG555" s="172"/>
      <c r="AH555" s="173"/>
    </row>
    <row r="556">
      <c r="A556" s="324" t="s">
        <v>670</v>
      </c>
      <c r="B556" s="325">
        <f>Summary!B177</f>
        <v>3.200526168</v>
      </c>
      <c r="C556" s="325">
        <f>Summary!C177</f>
        <v>2.909871918</v>
      </c>
      <c r="D556" s="325">
        <f>Summary!D177</f>
        <v>4.687646974</v>
      </c>
      <c r="E556" s="325">
        <f>Summary!E177</f>
        <v>3.153530759</v>
      </c>
      <c r="F556" s="325">
        <f>Summary!F177</f>
        <v>3.009763308</v>
      </c>
      <c r="G556" s="325">
        <f>Summary!G177</f>
        <v>2.426903837</v>
      </c>
      <c r="H556" s="325">
        <f>Summary!H177</f>
        <v>2.522957885</v>
      </c>
      <c r="I556" s="325">
        <f>Summary!I177</f>
        <v>7.396531677</v>
      </c>
      <c r="J556" s="325">
        <f>Summary!J177</f>
        <v>7.752605746</v>
      </c>
      <c r="K556" s="325">
        <f>Summary!K177</f>
        <v>3.880273383</v>
      </c>
      <c r="L556" s="325">
        <f>Summary!L177</f>
        <v>4.969654872</v>
      </c>
      <c r="M556" s="325">
        <f>Summary!M177</f>
        <v>2.995562589</v>
      </c>
      <c r="N556" s="325">
        <f>Summary!N177</f>
        <v>3.013293105</v>
      </c>
      <c r="O556" s="325">
        <f>Summary!O177</f>
        <v>3.524004493</v>
      </c>
      <c r="P556" s="325">
        <f>Summary!P177</f>
        <v>2.997883626</v>
      </c>
      <c r="Q556" s="325">
        <f>Summary!Q177</f>
        <v>4.698852848</v>
      </c>
      <c r="R556" s="325">
        <f>Summary!R177</f>
        <v>3.694792951</v>
      </c>
      <c r="S556" s="325">
        <f>Summary!S177</f>
        <v>3.520133817</v>
      </c>
      <c r="T556" s="325">
        <f>Summary!T177</f>
        <v>3.182537578</v>
      </c>
      <c r="U556" s="325">
        <f>Summary!U177</f>
        <v>6.135157657</v>
      </c>
      <c r="V556" s="325">
        <f>Summary!V177</f>
        <v>4.060972204</v>
      </c>
      <c r="W556" s="325">
        <f>Summary!W177</f>
        <v>5.022029621</v>
      </c>
      <c r="X556" s="325">
        <f>Summary!X177</f>
        <v>2.391197343</v>
      </c>
      <c r="Y556" s="325">
        <f>Summary!Y177</f>
        <v>1.7351402</v>
      </c>
      <c r="Z556" s="325">
        <f>Summary!Z177</f>
        <v>1.746619229</v>
      </c>
      <c r="AA556" s="325">
        <f>Summary!AA177</f>
        <v>1.837355795</v>
      </c>
      <c r="AB556" s="325">
        <f>Summary!AB177</f>
        <v>2.247606451</v>
      </c>
      <c r="AC556" s="325">
        <f>Summary!AC177</f>
        <v>1.724823113</v>
      </c>
      <c r="AD556" s="325">
        <f>Summary!AD177</f>
        <v>2.290526701</v>
      </c>
      <c r="AE556" s="325">
        <f>Summary!AE177</f>
        <v>6.602381212</v>
      </c>
      <c r="AF556" s="325">
        <f>Summary!AF177</f>
        <v>1.721936433</v>
      </c>
      <c r="AG556" s="326"/>
      <c r="AH556" s="173"/>
    </row>
    <row r="557">
      <c r="A557" s="234"/>
      <c r="B557" s="313"/>
      <c r="C557" s="313"/>
      <c r="D557" s="313"/>
      <c r="E557" s="313"/>
      <c r="F557" s="313"/>
      <c r="G557" s="313"/>
      <c r="H557" s="313"/>
      <c r="I557" s="313"/>
      <c r="J557" s="313"/>
      <c r="K557" s="313"/>
      <c r="L557" s="313"/>
      <c r="M557" s="313"/>
      <c r="N557" s="313"/>
      <c r="O557" s="313"/>
      <c r="P557" s="313"/>
      <c r="Q557" s="313"/>
      <c r="R557" s="313"/>
      <c r="S557" s="313"/>
      <c r="T557" s="313"/>
      <c r="U557" s="313"/>
      <c r="V557" s="313"/>
      <c r="W557" s="313"/>
      <c r="X557" s="313"/>
      <c r="Y557" s="313"/>
      <c r="Z557" s="313"/>
      <c r="AA557" s="313"/>
      <c r="AB557" s="313"/>
      <c r="AC557" s="313"/>
      <c r="AD557" s="313"/>
      <c r="AE557" s="313"/>
      <c r="AF557" s="313"/>
      <c r="AG557" s="172"/>
      <c r="AH557" s="173"/>
    </row>
    <row r="558">
      <c r="A558" s="234"/>
      <c r="B558" s="313"/>
      <c r="C558" s="313"/>
      <c r="D558" s="313"/>
      <c r="E558" s="313"/>
      <c r="F558" s="313"/>
      <c r="G558" s="313"/>
      <c r="H558" s="313"/>
      <c r="I558" s="313"/>
      <c r="J558" s="313"/>
      <c r="K558" s="313"/>
      <c r="L558" s="313"/>
      <c r="M558" s="313"/>
      <c r="N558" s="313"/>
      <c r="O558" s="313"/>
      <c r="P558" s="313"/>
      <c r="Q558" s="313"/>
      <c r="R558" s="313"/>
      <c r="S558" s="313"/>
      <c r="T558" s="313"/>
      <c r="U558" s="313"/>
      <c r="V558" s="313"/>
      <c r="W558" s="313"/>
      <c r="X558" s="313"/>
      <c r="Y558" s="313"/>
      <c r="Z558" s="313"/>
      <c r="AA558" s="313"/>
      <c r="AB558" s="313"/>
      <c r="AC558" s="313"/>
      <c r="AD558" s="313"/>
      <c r="AE558" s="313"/>
      <c r="AF558" s="313"/>
      <c r="AG558" s="172"/>
      <c r="AH558" s="173"/>
    </row>
    <row r="559">
      <c r="A559" s="298" t="s">
        <v>671</v>
      </c>
      <c r="B559" s="313"/>
      <c r="C559" s="313"/>
      <c r="D559" s="313"/>
      <c r="E559" s="313"/>
      <c r="F559" s="313"/>
      <c r="G559" s="313"/>
      <c r="H559" s="313"/>
      <c r="I559" s="313"/>
      <c r="J559" s="313"/>
      <c r="K559" s="313"/>
      <c r="L559" s="313"/>
      <c r="M559" s="313"/>
      <c r="N559" s="313"/>
      <c r="O559" s="313"/>
      <c r="P559" s="313"/>
      <c r="Q559" s="313"/>
      <c r="R559" s="313"/>
      <c r="S559" s="313"/>
      <c r="T559" s="313"/>
      <c r="U559" s="313"/>
      <c r="V559" s="313"/>
      <c r="W559" s="313"/>
      <c r="X559" s="313"/>
      <c r="Y559" s="313"/>
      <c r="Z559" s="313"/>
      <c r="AA559" s="313"/>
      <c r="AB559" s="313"/>
      <c r="AC559" s="313"/>
      <c r="AD559" s="313"/>
      <c r="AE559" s="313"/>
      <c r="AF559" s="313"/>
      <c r="AG559" s="172">
        <f t="shared" ref="AG559:AG608" si="185">SUM(B559:AF559)</f>
        <v>0</v>
      </c>
      <c r="AH559" s="173"/>
    </row>
    <row r="560">
      <c r="A560" s="301" t="s">
        <v>672</v>
      </c>
      <c r="B560" s="327">
        <f t="shared" ref="B560:AF560" si="184">SUM(B561:B575)-B576</f>
        <v>-2002.17</v>
      </c>
      <c r="C560" s="327">
        <f t="shared" si="184"/>
        <v>-350.96</v>
      </c>
      <c r="D560" s="327">
        <f t="shared" si="184"/>
        <v>-530.49</v>
      </c>
      <c r="E560" s="327">
        <f t="shared" si="184"/>
        <v>-164.8</v>
      </c>
      <c r="F560" s="327">
        <f t="shared" si="184"/>
        <v>0</v>
      </c>
      <c r="G560" s="327">
        <f t="shared" si="184"/>
        <v>-838.59</v>
      </c>
      <c r="H560" s="327">
        <f t="shared" si="184"/>
        <v>-1021.68</v>
      </c>
      <c r="I560" s="327">
        <f t="shared" si="184"/>
        <v>-726.26</v>
      </c>
      <c r="J560" s="327">
        <f t="shared" si="184"/>
        <v>-1922.23</v>
      </c>
      <c r="K560" s="327">
        <f t="shared" si="184"/>
        <v>-297.16</v>
      </c>
      <c r="L560" s="327">
        <f t="shared" si="184"/>
        <v>-1281.92</v>
      </c>
      <c r="M560" s="327">
        <f t="shared" si="184"/>
        <v>-52.4</v>
      </c>
      <c r="N560" s="327">
        <f t="shared" si="184"/>
        <v>-859.38</v>
      </c>
      <c r="O560" s="327">
        <f t="shared" si="184"/>
        <v>-908.66</v>
      </c>
      <c r="P560" s="327">
        <f t="shared" si="184"/>
        <v>-257.54</v>
      </c>
      <c r="Q560" s="327">
        <f t="shared" si="184"/>
        <v>-355.51</v>
      </c>
      <c r="R560" s="327">
        <f t="shared" si="184"/>
        <v>-264.2</v>
      </c>
      <c r="S560" s="327">
        <f t="shared" si="184"/>
        <v>-828.65</v>
      </c>
      <c r="T560" s="327">
        <f t="shared" si="184"/>
        <v>-344.9</v>
      </c>
      <c r="U560" s="327">
        <f t="shared" si="184"/>
        <v>-1425.51</v>
      </c>
      <c r="V560" s="327">
        <f t="shared" si="184"/>
        <v>-437.29</v>
      </c>
      <c r="W560" s="327">
        <f t="shared" si="184"/>
        <v>-351.23</v>
      </c>
      <c r="X560" s="327">
        <f t="shared" si="184"/>
        <v>-490.61</v>
      </c>
      <c r="Y560" s="327">
        <f t="shared" si="184"/>
        <v>-551.41</v>
      </c>
      <c r="Z560" s="327">
        <f t="shared" si="184"/>
        <v>-253.73</v>
      </c>
      <c r="AA560" s="327">
        <f t="shared" si="184"/>
        <v>-175.91</v>
      </c>
      <c r="AB560" s="327">
        <f t="shared" si="184"/>
        <v>-164.8</v>
      </c>
      <c r="AC560" s="327">
        <f t="shared" si="184"/>
        <v>-334.55</v>
      </c>
      <c r="AD560" s="327">
        <f t="shared" si="184"/>
        <v>-262.71</v>
      </c>
      <c r="AE560" s="327">
        <f t="shared" si="184"/>
        <v>-1873.08</v>
      </c>
      <c r="AF560" s="327">
        <f t="shared" si="184"/>
        <v>-831.41</v>
      </c>
      <c r="AG560" s="172">
        <f t="shared" si="185"/>
        <v>-20159.74</v>
      </c>
      <c r="AH560" s="173"/>
    </row>
    <row r="561" outlineLevel="1">
      <c r="A561" s="223" t="s">
        <v>673</v>
      </c>
      <c r="B561" s="313">
        <f>(B299+B300+B305+B306)*'Data - P&amp;L'!$C$3</f>
        <v>167.74</v>
      </c>
      <c r="C561" s="313">
        <f>(C299+C300+C305+C306)*'Data - P&amp;L'!$C$3</f>
        <v>0</v>
      </c>
      <c r="D561" s="313">
        <f>(D299+D300+D305+D306)*'Data - P&amp;L'!$C$3</f>
        <v>83.87</v>
      </c>
      <c r="E561" s="313">
        <f>(E299+E300+E305+E306)*'Data - P&amp;L'!$C$3</f>
        <v>0</v>
      </c>
      <c r="F561" s="313">
        <f>(F299+F300+F305+F306)*'Data - P&amp;L'!$C$3</f>
        <v>0</v>
      </c>
      <c r="G561" s="313">
        <f>(G299+G300+G305+G306)*'Data - P&amp;L'!$C$3</f>
        <v>0</v>
      </c>
      <c r="H561" s="313">
        <f>(H299+H300+H305+H306)*'Data - P&amp;L'!$C$3</f>
        <v>0</v>
      </c>
      <c r="I561" s="313">
        <f>(I299+I300+I305+I306)*'Data - P&amp;L'!$C$3</f>
        <v>83.87</v>
      </c>
      <c r="J561" s="313">
        <f>(J299+J300+J305+J306)*'Data - P&amp;L'!$C$3</f>
        <v>0</v>
      </c>
      <c r="K561" s="313">
        <f>(K299+K300+K305+K306)*'Data - P&amp;L'!$C$3</f>
        <v>83.87</v>
      </c>
      <c r="L561" s="313">
        <f>(L299+L300+L305+L306)*'Data - P&amp;L'!$C$3</f>
        <v>0</v>
      </c>
      <c r="M561" s="313">
        <f>(M299+M300+M305+M306)*'Data - P&amp;L'!$C$3</f>
        <v>0</v>
      </c>
      <c r="N561" s="313">
        <f>(N299+N300+N305+N306)*'Data - P&amp;L'!$C$3</f>
        <v>0</v>
      </c>
      <c r="O561" s="313">
        <f>(O299+O300+O305+O306)*'Data - P&amp;L'!$C$3</f>
        <v>0</v>
      </c>
      <c r="P561" s="313">
        <f>(P299+P300+P305+P306)*'Data - P&amp;L'!$C$3</f>
        <v>0</v>
      </c>
      <c r="Q561" s="313">
        <f>(Q299+Q300+Q305+Q306)*'Data - P&amp;L'!$C$3</f>
        <v>0</v>
      </c>
      <c r="R561" s="313">
        <f>(R299+R300+R305+R306)*'Data - P&amp;L'!$C$3</f>
        <v>0</v>
      </c>
      <c r="S561" s="313">
        <f>(S299+S300+S305+S306)*'Data - P&amp;L'!$C$3</f>
        <v>0</v>
      </c>
      <c r="T561" s="313">
        <f>(T299+T300+T305+T306)*'Data - P&amp;L'!$C$3</f>
        <v>0</v>
      </c>
      <c r="U561" s="313">
        <f>(U299+U300+U305+U306)*'Data - P&amp;L'!$C$3</f>
        <v>0</v>
      </c>
      <c r="V561" s="313">
        <f>(V299+V300+V305+V306)*'Data - P&amp;L'!$C$3</f>
        <v>0</v>
      </c>
      <c r="W561" s="313">
        <f>(W299+W300+W305+W306)*'Data - P&amp;L'!$C$3</f>
        <v>0</v>
      </c>
      <c r="X561" s="313">
        <f>(X299+X300+X305+X306)*'Data - P&amp;L'!$C$3</f>
        <v>0</v>
      </c>
      <c r="Y561" s="313">
        <f>(Y299+Y300+Y305+Y306)*'Data - P&amp;L'!$C$3</f>
        <v>0</v>
      </c>
      <c r="Z561" s="313">
        <f>(Z299+Z300+Z305+Z306)*'Data - P&amp;L'!$C$3</f>
        <v>83.87</v>
      </c>
      <c r="AA561" s="313">
        <f>(AA299+AA300+AA305+AA306)*'Data - P&amp;L'!$C$3</f>
        <v>0</v>
      </c>
      <c r="AB561" s="313">
        <f>(AB299+AB300+AB305+AB306)*'Data - P&amp;L'!$C$3</f>
        <v>0</v>
      </c>
      <c r="AC561" s="313">
        <f>(AC299+AC300+AC305+AC306)*'Data - P&amp;L'!$C$3</f>
        <v>0</v>
      </c>
      <c r="AD561" s="313">
        <f>(AD299+AD300+AD305+AD306)*'Data - P&amp;L'!$C$3</f>
        <v>0</v>
      </c>
      <c r="AE561" s="313">
        <f>(AE299+AE300+AE305+AE306)*'Data - P&amp;L'!$C$3</f>
        <v>0</v>
      </c>
      <c r="AF561" s="313">
        <f>(AF299+AF300+AF305+AF306)*'Data - P&amp;L'!$C$3</f>
        <v>83.87</v>
      </c>
      <c r="AG561" s="172">
        <f t="shared" si="185"/>
        <v>587.09</v>
      </c>
      <c r="AH561" s="173"/>
    </row>
    <row r="562" outlineLevel="1">
      <c r="A562" s="223" t="s">
        <v>674</v>
      </c>
      <c r="B562" s="313">
        <f>(B301+B302+B307+B308)*'Data - P&amp;L'!$C$4</f>
        <v>0</v>
      </c>
      <c r="C562" s="313">
        <f>(C301+C302+C307+C308)*'Data - P&amp;L'!$C$4</f>
        <v>95.58</v>
      </c>
      <c r="D562" s="313">
        <f>(D301+D302+D307+D308)*'Data - P&amp;L'!$C$4</f>
        <v>0</v>
      </c>
      <c r="E562" s="313">
        <f>(E301+E302+E307+E308)*'Data - P&amp;L'!$C$4</f>
        <v>0</v>
      </c>
      <c r="F562" s="313">
        <f>(F301+F302+F307+F308)*'Data - P&amp;L'!$C$4</f>
        <v>0</v>
      </c>
      <c r="G562" s="313">
        <f>(G301+G302+G307+G308)*'Data - P&amp;L'!$C$4</f>
        <v>191.16</v>
      </c>
      <c r="H562" s="313">
        <f>(H301+H302+H307+H308)*'Data - P&amp;L'!$C$4</f>
        <v>191.16</v>
      </c>
      <c r="I562" s="313">
        <f>(I301+I302+I307+I308)*'Data - P&amp;L'!$C$4</f>
        <v>95.58</v>
      </c>
      <c r="J562" s="313">
        <f>(J301+J302+J307+J308)*'Data - P&amp;L'!$C$4</f>
        <v>95.58</v>
      </c>
      <c r="K562" s="313">
        <f>(K301+K302+K307+K308)*'Data - P&amp;L'!$C$4</f>
        <v>0</v>
      </c>
      <c r="L562" s="313">
        <f>(L301+L302+L307+L308)*'Data - P&amp;L'!$C$4</f>
        <v>95.58</v>
      </c>
      <c r="M562" s="313">
        <f>(M301+M302+M307+M308)*'Data - P&amp;L'!$C$4</f>
        <v>0</v>
      </c>
      <c r="N562" s="313">
        <f>(N301+N302+N307+N308)*'Data - P&amp;L'!$C$4</f>
        <v>0</v>
      </c>
      <c r="O562" s="313">
        <f>(O301+O302+O307+O308)*'Data - P&amp;L'!$C$4</f>
        <v>0</v>
      </c>
      <c r="P562" s="313">
        <f>(P301+P302+P307+P308)*'Data - P&amp;L'!$C$4</f>
        <v>0</v>
      </c>
      <c r="Q562" s="313">
        <f>(Q301+Q302+Q307+Q308)*'Data - P&amp;L'!$C$4</f>
        <v>0</v>
      </c>
      <c r="R562" s="313">
        <f>(R301+R302+R307+R308)*'Data - P&amp;L'!$C$4</f>
        <v>0</v>
      </c>
      <c r="S562" s="313">
        <f>(S301+S302+S307+S308)*'Data - P&amp;L'!$C$4</f>
        <v>95.58</v>
      </c>
      <c r="T562" s="313">
        <f>(T301+T302+T307+T308)*'Data - P&amp;L'!$C$4</f>
        <v>0</v>
      </c>
      <c r="U562" s="313">
        <f>(U301+U302+U307+U308)*'Data - P&amp;L'!$C$4</f>
        <v>0</v>
      </c>
      <c r="V562" s="313">
        <f>(V301+V302+V307+V308)*'Data - P&amp;L'!$C$4</f>
        <v>0</v>
      </c>
      <c r="W562" s="313">
        <f>(W301+W302+W307+W308)*'Data - P&amp;L'!$C$4</f>
        <v>95.58</v>
      </c>
      <c r="X562" s="313">
        <f>(X301+X302+X307+X308)*'Data - P&amp;L'!$C$4</f>
        <v>95.58</v>
      </c>
      <c r="Y562" s="313">
        <f>(Y301+Y302+Y307+Y308)*'Data - P&amp;L'!$C$4</f>
        <v>0</v>
      </c>
      <c r="Z562" s="313">
        <f>(Z301+Z302+Z307+Z308)*'Data - P&amp;L'!$C$4</f>
        <v>0</v>
      </c>
      <c r="AA562" s="313">
        <f>(AA301+AA302+AA307+AA308)*'Data - P&amp;L'!$C$4</f>
        <v>0</v>
      </c>
      <c r="AB562" s="313">
        <f>(AB301+AB302+AB307+AB308)*'Data - P&amp;L'!$C$4</f>
        <v>0</v>
      </c>
      <c r="AC562" s="313">
        <f>(AC301+AC302+AC307+AC308)*'Data - P&amp;L'!$C$4</f>
        <v>0</v>
      </c>
      <c r="AD562" s="313">
        <f>(AD301+AD302+AD307+AD308)*'Data - P&amp;L'!$C$4</f>
        <v>0</v>
      </c>
      <c r="AE562" s="313">
        <f>(AE301+AE302+AE307+AE308)*'Data - P&amp;L'!$C$4</f>
        <v>95.58</v>
      </c>
      <c r="AF562" s="313">
        <f>(AF301+AF302+AF307+AF308)*'Data - P&amp;L'!$C$4</f>
        <v>0</v>
      </c>
      <c r="AG562" s="172">
        <f t="shared" si="185"/>
        <v>1146.96</v>
      </c>
      <c r="AH562" s="173"/>
    </row>
    <row r="563" outlineLevel="1">
      <c r="A563" s="223" t="s">
        <v>645</v>
      </c>
      <c r="B563" s="313">
        <f>B303*'Data - P&amp;L'!$C$15</f>
        <v>0</v>
      </c>
      <c r="C563" s="313">
        <f>C303*'Data - P&amp;L'!$C$15</f>
        <v>0</v>
      </c>
      <c r="D563" s="313">
        <f>D303*'Data - P&amp;L'!$C$15</f>
        <v>0</v>
      </c>
      <c r="E563" s="313">
        <f>E303*'Data - P&amp;L'!$C$15</f>
        <v>0</v>
      </c>
      <c r="F563" s="313">
        <f>F303*'Data - P&amp;L'!$C$15</f>
        <v>0</v>
      </c>
      <c r="G563" s="313">
        <f>G303*'Data - P&amp;L'!$C$15</f>
        <v>0</v>
      </c>
      <c r="H563" s="313">
        <f>H303*'Data - P&amp;L'!$C$15</f>
        <v>0</v>
      </c>
      <c r="I563" s="313">
        <f>I303*'Data - P&amp;L'!$C$15</f>
        <v>0</v>
      </c>
      <c r="J563" s="313">
        <f>J303*'Data - P&amp;L'!$C$15</f>
        <v>0</v>
      </c>
      <c r="K563" s="313">
        <f>K303*'Data - P&amp;L'!$C$15</f>
        <v>0</v>
      </c>
      <c r="L563" s="313">
        <f>L303*'Data - P&amp;L'!$C$15</f>
        <v>0</v>
      </c>
      <c r="M563" s="313">
        <f>M303*'Data - P&amp;L'!$C$15</f>
        <v>0</v>
      </c>
      <c r="N563" s="313">
        <f>N303*'Data - P&amp;L'!$C$15</f>
        <v>0</v>
      </c>
      <c r="O563" s="313">
        <f>O303*'Data - P&amp;L'!$C$15</f>
        <v>175.8</v>
      </c>
      <c r="P563" s="313">
        <f>P303*'Data - P&amp;L'!$C$15</f>
        <v>0</v>
      </c>
      <c r="Q563" s="313">
        <f>Q303*'Data - P&amp;L'!$C$15</f>
        <v>0</v>
      </c>
      <c r="R563" s="313">
        <f>R303*'Data - P&amp;L'!$C$15</f>
        <v>0</v>
      </c>
      <c r="S563" s="313">
        <f>S303*'Data - P&amp;L'!$C$15</f>
        <v>0</v>
      </c>
      <c r="T563" s="313">
        <f>T303*'Data - P&amp;L'!$C$15</f>
        <v>0</v>
      </c>
      <c r="U563" s="313">
        <f>U303*'Data - P&amp;L'!$C$15</f>
        <v>0</v>
      </c>
      <c r="V563" s="313">
        <f>V303*'Data - P&amp;L'!$C$15</f>
        <v>0</v>
      </c>
      <c r="W563" s="313">
        <f>W303*'Data - P&amp;L'!$C$15</f>
        <v>0</v>
      </c>
      <c r="X563" s="313">
        <f>X303*'Data - P&amp;L'!$C$15</f>
        <v>87.9</v>
      </c>
      <c r="Y563" s="313">
        <f>Y303*'Data - P&amp;L'!$C$15</f>
        <v>0</v>
      </c>
      <c r="Z563" s="313">
        <f>Z303*'Data - P&amp;L'!$C$15</f>
        <v>0</v>
      </c>
      <c r="AA563" s="313">
        <f>AA303*'Data - P&amp;L'!$C$15</f>
        <v>0</v>
      </c>
      <c r="AB563" s="313">
        <f>AB303*'Data - P&amp;L'!$C$15</f>
        <v>0</v>
      </c>
      <c r="AC563" s="313">
        <f>AC303*'Data - P&amp;L'!$C$15</f>
        <v>0</v>
      </c>
      <c r="AD563" s="313">
        <f>AD303*'Data - P&amp;L'!$C$15</f>
        <v>0</v>
      </c>
      <c r="AE563" s="313">
        <f>AE303*'Data - P&amp;L'!$C$15</f>
        <v>0</v>
      </c>
      <c r="AF563" s="313">
        <f>AF303*'Data - P&amp;L'!$C$15</f>
        <v>0</v>
      </c>
      <c r="AG563" s="172">
        <f t="shared" si="185"/>
        <v>263.7</v>
      </c>
      <c r="AH563" s="173"/>
    </row>
    <row r="564" outlineLevel="1">
      <c r="A564" s="223" t="s">
        <v>646</v>
      </c>
      <c r="B564" s="313">
        <f>B304*'Data - P&amp;L'!$C$16</f>
        <v>0</v>
      </c>
      <c r="C564" s="313">
        <f>C304*'Data - P&amp;L'!$C$16</f>
        <v>0</v>
      </c>
      <c r="D564" s="313">
        <f>D304*'Data - P&amp;L'!$C$16</f>
        <v>0</v>
      </c>
      <c r="E564" s="313">
        <f>E304*'Data - P&amp;L'!$C$16</f>
        <v>0</v>
      </c>
      <c r="F564" s="313">
        <f>F304*'Data - P&amp;L'!$C$16</f>
        <v>0</v>
      </c>
      <c r="G564" s="313">
        <f>G304*'Data - P&amp;L'!$C$16</f>
        <v>0</v>
      </c>
      <c r="H564" s="313">
        <f>H304*'Data - P&amp;L'!$C$16</f>
        <v>97.21</v>
      </c>
      <c r="I564" s="313">
        <f>I304*'Data - P&amp;L'!$C$16</f>
        <v>0</v>
      </c>
      <c r="J564" s="313">
        <f>J304*'Data - P&amp;L'!$C$16</f>
        <v>0</v>
      </c>
      <c r="K564" s="313">
        <f>K304*'Data - P&amp;L'!$C$16</f>
        <v>0</v>
      </c>
      <c r="L564" s="313">
        <f>L304*'Data - P&amp;L'!$C$16</f>
        <v>0</v>
      </c>
      <c r="M564" s="313">
        <f>M304*'Data - P&amp;L'!$C$16</f>
        <v>0</v>
      </c>
      <c r="N564" s="313">
        <f>N304*'Data - P&amp;L'!$C$16</f>
        <v>0</v>
      </c>
      <c r="O564" s="313">
        <f>O304*'Data - P&amp;L'!$C$16</f>
        <v>0</v>
      </c>
      <c r="P564" s="313">
        <f>P304*'Data - P&amp;L'!$C$16</f>
        <v>0</v>
      </c>
      <c r="Q564" s="313">
        <f>Q304*'Data - P&amp;L'!$C$16</f>
        <v>0</v>
      </c>
      <c r="R564" s="313">
        <f>R304*'Data - P&amp;L'!$C$16</f>
        <v>0</v>
      </c>
      <c r="S564" s="313">
        <f>S304*'Data - P&amp;L'!$C$16</f>
        <v>0</v>
      </c>
      <c r="T564" s="313">
        <f>T304*'Data - P&amp;L'!$C$16</f>
        <v>0</v>
      </c>
      <c r="U564" s="313">
        <f>U304*'Data - P&amp;L'!$C$16</f>
        <v>0</v>
      </c>
      <c r="V564" s="313">
        <f>V304*'Data - P&amp;L'!$C$16</f>
        <v>0</v>
      </c>
      <c r="W564" s="313">
        <f>W304*'Data - P&amp;L'!$C$16</f>
        <v>0</v>
      </c>
      <c r="X564" s="313">
        <f>X304*'Data - P&amp;L'!$C$16</f>
        <v>0</v>
      </c>
      <c r="Y564" s="313">
        <f>Y304*'Data - P&amp;L'!$C$16</f>
        <v>0</v>
      </c>
      <c r="Z564" s="313">
        <f>Z304*'Data - P&amp;L'!$C$16</f>
        <v>0</v>
      </c>
      <c r="AA564" s="313">
        <f>AA304*'Data - P&amp;L'!$C$16</f>
        <v>0</v>
      </c>
      <c r="AB564" s="313">
        <f>AB304*'Data - P&amp;L'!$C$16</f>
        <v>0</v>
      </c>
      <c r="AC564" s="313">
        <f>AC304*'Data - P&amp;L'!$C$16</f>
        <v>0</v>
      </c>
      <c r="AD564" s="313">
        <f>AD304*'Data - P&amp;L'!$C$16</f>
        <v>0</v>
      </c>
      <c r="AE564" s="313">
        <f>AE304*'Data - P&amp;L'!$C$16</f>
        <v>0</v>
      </c>
      <c r="AF564" s="313">
        <f>AF304*'Data - P&amp;L'!$C$16</f>
        <v>0</v>
      </c>
      <c r="AG564" s="172">
        <f t="shared" si="185"/>
        <v>97.21</v>
      </c>
      <c r="AH564" s="173"/>
    </row>
    <row r="565" outlineLevel="1">
      <c r="A565" s="223" t="s">
        <v>675</v>
      </c>
      <c r="B565" s="313">
        <f>(B327)*'Data - P&amp;L'!$C$6</f>
        <v>0</v>
      </c>
      <c r="C565" s="313">
        <f>(C327)*'Data - P&amp;L'!$C$6</f>
        <v>0</v>
      </c>
      <c r="D565" s="313">
        <f>(D327)*'Data - P&amp;L'!$C$6</f>
        <v>0</v>
      </c>
      <c r="E565" s="313">
        <f>(E327)*'Data - P&amp;L'!$C$6</f>
        <v>0</v>
      </c>
      <c r="F565" s="313">
        <f>(F327)*'Data - P&amp;L'!$C$6</f>
        <v>0</v>
      </c>
      <c r="G565" s="313">
        <f>(G327)*'Data - P&amp;L'!$C$6</f>
        <v>0</v>
      </c>
      <c r="H565" s="313">
        <f>(H327)*'Data - P&amp;L'!$C$6</f>
        <v>0</v>
      </c>
      <c r="I565" s="313">
        <f>(I327)*'Data - P&amp;L'!$C$6</f>
        <v>0</v>
      </c>
      <c r="J565" s="313">
        <f>(J327)*'Data - P&amp;L'!$C$6</f>
        <v>0</v>
      </c>
      <c r="K565" s="313">
        <f>(K327)*'Data - P&amp;L'!$C$6</f>
        <v>0</v>
      </c>
      <c r="L565" s="313">
        <f>(L327)*'Data - P&amp;L'!$C$6</f>
        <v>0</v>
      </c>
      <c r="M565" s="313">
        <f>(M327)*'Data - P&amp;L'!$C$6</f>
        <v>0</v>
      </c>
      <c r="N565" s="313">
        <f>(N327)*'Data - P&amp;L'!$C$6</f>
        <v>0</v>
      </c>
      <c r="O565" s="313">
        <f>(O327)*'Data - P&amp;L'!$C$6</f>
        <v>0</v>
      </c>
      <c r="P565" s="313">
        <f>(P327)*'Data - P&amp;L'!$C$6</f>
        <v>0</v>
      </c>
      <c r="Q565" s="313">
        <f>(Q327)*'Data - P&amp;L'!$C$6</f>
        <v>0</v>
      </c>
      <c r="R565" s="313">
        <f>(R327)*'Data - P&amp;L'!$C$6</f>
        <v>0</v>
      </c>
      <c r="S565" s="313">
        <f>(S327)*'Data - P&amp;L'!$C$6</f>
        <v>0</v>
      </c>
      <c r="T565" s="313">
        <f>(T327)*'Data - P&amp;L'!$C$6</f>
        <v>0</v>
      </c>
      <c r="U565" s="313">
        <f>(U327)*'Data - P&amp;L'!$C$6</f>
        <v>4.93</v>
      </c>
      <c r="V565" s="313">
        <f>(V327)*'Data - P&amp;L'!$C$6</f>
        <v>0</v>
      </c>
      <c r="W565" s="313">
        <f>(W327)*'Data - P&amp;L'!$C$6</f>
        <v>0</v>
      </c>
      <c r="X565" s="313">
        <f>(X327)*'Data - P&amp;L'!$C$6</f>
        <v>0</v>
      </c>
      <c r="Y565" s="313">
        <f>(Y327)*'Data - P&amp;L'!$C$6</f>
        <v>0</v>
      </c>
      <c r="Z565" s="313">
        <f>(Z327)*'Data - P&amp;L'!$C$6</f>
        <v>0</v>
      </c>
      <c r="AA565" s="313">
        <f>(AA327)*'Data - P&amp;L'!$C$6</f>
        <v>0</v>
      </c>
      <c r="AB565" s="313">
        <f>(AB327)*'Data - P&amp;L'!$C$6</f>
        <v>0</v>
      </c>
      <c r="AC565" s="313">
        <f>(AC327)*'Data - P&amp;L'!$C$6</f>
        <v>0</v>
      </c>
      <c r="AD565" s="313">
        <f>(AD327)*'Data - P&amp;L'!$C$6</f>
        <v>0</v>
      </c>
      <c r="AE565" s="313">
        <f>(AE327)*'Data - P&amp;L'!$C$6</f>
        <v>0</v>
      </c>
      <c r="AF565" s="313">
        <f>(AF327)*'Data - P&amp;L'!$C$6</f>
        <v>0</v>
      </c>
      <c r="AG565" s="172">
        <f t="shared" si="185"/>
        <v>4.93</v>
      </c>
      <c r="AH565" s="173"/>
    </row>
    <row r="566" outlineLevel="1">
      <c r="A566" s="223" t="s">
        <v>676</v>
      </c>
      <c r="B566" s="313">
        <f>B328*'Data - P&amp;L'!$C$8</f>
        <v>1.07</v>
      </c>
      <c r="C566" s="313">
        <f>C328*'Data - P&amp;L'!$C$8</f>
        <v>1.07</v>
      </c>
      <c r="D566" s="313">
        <f>D328*'Data - P&amp;L'!$C$8</f>
        <v>1.07</v>
      </c>
      <c r="E566" s="313">
        <f>E328*'Data - P&amp;L'!$C$8</f>
        <v>0</v>
      </c>
      <c r="F566" s="313">
        <f>F328*'Data - P&amp;L'!$C$8</f>
        <v>0</v>
      </c>
      <c r="G566" s="313">
        <f>G328*'Data - P&amp;L'!$C$8</f>
        <v>0</v>
      </c>
      <c r="H566" s="313">
        <f>H328*'Data - P&amp;L'!$C$8</f>
        <v>1.07</v>
      </c>
      <c r="I566" s="313">
        <f>I328*'Data - P&amp;L'!$C$8</f>
        <v>1.07</v>
      </c>
      <c r="J566" s="313">
        <f>J328*'Data - P&amp;L'!$C$8</f>
        <v>0</v>
      </c>
      <c r="K566" s="313">
        <f>K328*'Data - P&amp;L'!$C$8</f>
        <v>1.07</v>
      </c>
      <c r="L566" s="313">
        <f>L328*'Data - P&amp;L'!$C$8</f>
        <v>0</v>
      </c>
      <c r="M566" s="313">
        <f>M328*'Data - P&amp;L'!$C$8</f>
        <v>0</v>
      </c>
      <c r="N566" s="313">
        <f>N328*'Data - P&amp;L'!$C$8</f>
        <v>0</v>
      </c>
      <c r="O566" s="313">
        <f>O328*'Data - P&amp;L'!$C$8</f>
        <v>0</v>
      </c>
      <c r="P566" s="313">
        <f>P328*'Data - P&amp;L'!$C$8</f>
        <v>0</v>
      </c>
      <c r="Q566" s="313">
        <f>Q328*'Data - P&amp;L'!$C$8</f>
        <v>0</v>
      </c>
      <c r="R566" s="313">
        <f>R328*'Data - P&amp;L'!$C$8</f>
        <v>0</v>
      </c>
      <c r="S566" s="313">
        <f>S328*'Data - P&amp;L'!$C$8</f>
        <v>0</v>
      </c>
      <c r="T566" s="313">
        <f>T328*'Data - P&amp;L'!$C$8</f>
        <v>0</v>
      </c>
      <c r="U566" s="313">
        <f>U328*'Data - P&amp;L'!$C$8</f>
        <v>0</v>
      </c>
      <c r="V566" s="313">
        <f>V328*'Data - P&amp;L'!$C$8</f>
        <v>0</v>
      </c>
      <c r="W566" s="313">
        <f>W328*'Data - P&amp;L'!$C$8</f>
        <v>1.07</v>
      </c>
      <c r="X566" s="313">
        <f>X328*'Data - P&amp;L'!$C$8</f>
        <v>0</v>
      </c>
      <c r="Y566" s="313">
        <f>Y328*'Data - P&amp;L'!$C$8</f>
        <v>0</v>
      </c>
      <c r="Z566" s="313">
        <f>Z328*'Data - P&amp;L'!$C$8</f>
        <v>1.07</v>
      </c>
      <c r="AA566" s="313">
        <f>AA328*'Data - P&amp;L'!$C$8</f>
        <v>0</v>
      </c>
      <c r="AB566" s="313">
        <f>AB328*'Data - P&amp;L'!$C$8</f>
        <v>0</v>
      </c>
      <c r="AC566" s="313">
        <f>AC328*'Data - P&amp;L'!$C$8</f>
        <v>0</v>
      </c>
      <c r="AD566" s="313">
        <f>AD328*'Data - P&amp;L'!$C$8</f>
        <v>0</v>
      </c>
      <c r="AE566" s="313">
        <f>AE328*'Data - P&amp;L'!$C$8</f>
        <v>1.07</v>
      </c>
      <c r="AF566" s="313">
        <f>AF328*'Data - P&amp;L'!$C$8</f>
        <v>0</v>
      </c>
      <c r="AG566" s="172">
        <f t="shared" si="185"/>
        <v>9.63</v>
      </c>
      <c r="AH566" s="173"/>
    </row>
    <row r="567" outlineLevel="1">
      <c r="A567" s="223" t="s">
        <v>677</v>
      </c>
      <c r="B567" s="313">
        <f>(B329+B330)*'Data - P&amp;L'!$C$9</f>
        <v>0</v>
      </c>
      <c r="C567" s="313">
        <f>(C329+C330)*'Data - P&amp;L'!$C$9</f>
        <v>0</v>
      </c>
      <c r="D567" s="313">
        <f>(D329+D330)*'Data - P&amp;L'!$C$9</f>
        <v>0</v>
      </c>
      <c r="E567" s="313">
        <f>(E329+E330)*'Data - P&amp;L'!$C$9</f>
        <v>0</v>
      </c>
      <c r="F567" s="313">
        <f>(F329+F330)*'Data - P&amp;L'!$C$9</f>
        <v>0</v>
      </c>
      <c r="G567" s="313">
        <f>(G329+G330)*'Data - P&amp;L'!$C$9</f>
        <v>0</v>
      </c>
      <c r="H567" s="313">
        <f>(H329+H330)*'Data - P&amp;L'!$C$9</f>
        <v>5.98</v>
      </c>
      <c r="I567" s="313">
        <f>(I329+I330)*'Data - P&amp;L'!$C$9</f>
        <v>11.96</v>
      </c>
      <c r="J567" s="313">
        <f>(J329+J330)*'Data - P&amp;L'!$C$9</f>
        <v>0</v>
      </c>
      <c r="K567" s="313">
        <f>(K329+K330)*'Data - P&amp;L'!$C$9</f>
        <v>0</v>
      </c>
      <c r="L567" s="313">
        <f>(L329+L330)*'Data - P&amp;L'!$C$9</f>
        <v>5.98</v>
      </c>
      <c r="M567" s="313">
        <f>(M329+M330)*'Data - P&amp;L'!$C$9</f>
        <v>0</v>
      </c>
      <c r="N567" s="313">
        <f>(N329+N330)*'Data - P&amp;L'!$C$9</f>
        <v>0</v>
      </c>
      <c r="O567" s="313">
        <f>(O329+O330)*'Data - P&amp;L'!$C$9</f>
        <v>0</v>
      </c>
      <c r="P567" s="313">
        <f>(P329+P330)*'Data - P&amp;L'!$C$9</f>
        <v>0</v>
      </c>
      <c r="Q567" s="313">
        <f>(Q329+Q330)*'Data - P&amp;L'!$C$9</f>
        <v>0</v>
      </c>
      <c r="R567" s="313">
        <f>(R329+R330)*'Data - P&amp;L'!$C$9</f>
        <v>0</v>
      </c>
      <c r="S567" s="313">
        <f>(S329+S330)*'Data - P&amp;L'!$C$9</f>
        <v>11.96</v>
      </c>
      <c r="T567" s="313">
        <f>(T329+T330)*'Data - P&amp;L'!$C$9</f>
        <v>0</v>
      </c>
      <c r="U567" s="313">
        <f>(U329+U330)*'Data - P&amp;L'!$C$9</f>
        <v>0</v>
      </c>
      <c r="V567" s="313">
        <f>(V329+V330)*'Data - P&amp;L'!$C$9</f>
        <v>0</v>
      </c>
      <c r="W567" s="313">
        <f>(W329+W330)*'Data - P&amp;L'!$C$9</f>
        <v>0</v>
      </c>
      <c r="X567" s="313">
        <f>(X329+X330)*'Data - P&amp;L'!$C$9</f>
        <v>0</v>
      </c>
      <c r="Y567" s="313">
        <f>(Y329+Y330)*'Data - P&amp;L'!$C$9</f>
        <v>0</v>
      </c>
      <c r="Z567" s="313">
        <f>(Z329+Z330)*'Data - P&amp;L'!$C$9</f>
        <v>0</v>
      </c>
      <c r="AA567" s="313">
        <f>(AA329+AA330)*'Data - P&amp;L'!$C$9</f>
        <v>0</v>
      </c>
      <c r="AB567" s="313">
        <f>(AB329+AB330)*'Data - P&amp;L'!$C$9</f>
        <v>0</v>
      </c>
      <c r="AC567" s="313">
        <f>(AC329+AC330)*'Data - P&amp;L'!$C$9</f>
        <v>0</v>
      </c>
      <c r="AD567" s="313">
        <f>(AD329+AD330)*'Data - P&amp;L'!$C$9</f>
        <v>0</v>
      </c>
      <c r="AE567" s="313">
        <f>(AE329+AE330)*'Data - P&amp;L'!$C$9</f>
        <v>0</v>
      </c>
      <c r="AF567" s="313">
        <f>(AF329+AF330)*'Data - P&amp;L'!$C$9</f>
        <v>0</v>
      </c>
      <c r="AG567" s="172">
        <f t="shared" si="185"/>
        <v>35.88</v>
      </c>
      <c r="AH567" s="173"/>
    </row>
    <row r="568" outlineLevel="1">
      <c r="A568" s="223" t="s">
        <v>678</v>
      </c>
      <c r="B568" s="313">
        <f>(B331+B332)*'Data - P&amp;L'!$C$5</f>
        <v>0</v>
      </c>
      <c r="C568" s="313">
        <f>(C331+C332)*'Data - P&amp;L'!$C$5</f>
        <v>0</v>
      </c>
      <c r="D568" s="313">
        <f>(D331+D332)*'Data - P&amp;L'!$C$5</f>
        <v>0</v>
      </c>
      <c r="E568" s="313">
        <f>(E331+E332)*'Data - P&amp;L'!$C$5</f>
        <v>0</v>
      </c>
      <c r="F568" s="313">
        <f>(F331+F332)*'Data - P&amp;L'!$C$5</f>
        <v>0</v>
      </c>
      <c r="G568" s="313">
        <f>(G331+G332)*'Data - P&amp;L'!$C$5</f>
        <v>0</v>
      </c>
      <c r="H568" s="313">
        <f>(H331+H332)*'Data - P&amp;L'!$C$5</f>
        <v>0</v>
      </c>
      <c r="I568" s="313">
        <f>(I331+I332)*'Data - P&amp;L'!$C$5</f>
        <v>0</v>
      </c>
      <c r="J568" s="313">
        <f>(J331+J332)*'Data - P&amp;L'!$C$5</f>
        <v>0</v>
      </c>
      <c r="K568" s="313">
        <f>(K331+K332)*'Data - P&amp;L'!$C$5</f>
        <v>0</v>
      </c>
      <c r="L568" s="313">
        <f>(L331+L332)*'Data - P&amp;L'!$C$5</f>
        <v>0</v>
      </c>
      <c r="M568" s="313">
        <f>(M331+M332)*'Data - P&amp;L'!$C$5</f>
        <v>0</v>
      </c>
      <c r="N568" s="313">
        <f>(N331+N332)*'Data - P&amp;L'!$C$5</f>
        <v>0</v>
      </c>
      <c r="O568" s="313">
        <f>(O331+O332)*'Data - P&amp;L'!$C$5</f>
        <v>0</v>
      </c>
      <c r="P568" s="313">
        <f>(P331+P332)*'Data - P&amp;L'!$C$5</f>
        <v>0</v>
      </c>
      <c r="Q568" s="313">
        <f>(Q331+Q332)*'Data - P&amp;L'!$C$5</f>
        <v>0</v>
      </c>
      <c r="R568" s="313">
        <f>(R331+R332)*'Data - P&amp;L'!$C$5</f>
        <v>0</v>
      </c>
      <c r="S568" s="313">
        <f>(S331+S332)*'Data - P&amp;L'!$C$5</f>
        <v>0</v>
      </c>
      <c r="T568" s="313">
        <f>(T331+T332)*'Data - P&amp;L'!$C$5</f>
        <v>0</v>
      </c>
      <c r="U568" s="313">
        <f>(U331+U332)*'Data - P&amp;L'!$C$5</f>
        <v>0</v>
      </c>
      <c r="V568" s="313">
        <f>(V331+V332)*'Data - P&amp;L'!$C$5</f>
        <v>0</v>
      </c>
      <c r="W568" s="313">
        <f>(W331+W332)*'Data - P&amp;L'!$C$5</f>
        <v>0</v>
      </c>
      <c r="X568" s="313">
        <f>(X331+X332)*'Data - P&amp;L'!$C$5</f>
        <v>0</v>
      </c>
      <c r="Y568" s="313">
        <f>(Y331+Y332)*'Data - P&amp;L'!$C$5</f>
        <v>0</v>
      </c>
      <c r="Z568" s="313">
        <f>(Z331+Z332)*'Data - P&amp;L'!$C$5</f>
        <v>0</v>
      </c>
      <c r="AA568" s="313">
        <f>(AA331+AA332)*'Data - P&amp;L'!$C$5</f>
        <v>0</v>
      </c>
      <c r="AB568" s="313">
        <f>(AB331+AB332)*'Data - P&amp;L'!$C$5</f>
        <v>0</v>
      </c>
      <c r="AC568" s="313">
        <f>(AC331+AC332)*'Data - P&amp;L'!$C$5</f>
        <v>0</v>
      </c>
      <c r="AD568" s="313">
        <f>(AD331+AD332)*'Data - P&amp;L'!$C$5</f>
        <v>0</v>
      </c>
      <c r="AE568" s="313">
        <f>(AE331+AE332)*'Data - P&amp;L'!$C$5</f>
        <v>0</v>
      </c>
      <c r="AF568" s="313">
        <f>(AF331+AF332)*'Data - P&amp;L'!$C$5</f>
        <v>0</v>
      </c>
      <c r="AG568" s="172">
        <f t="shared" si="185"/>
        <v>0</v>
      </c>
      <c r="AH568" s="173"/>
    </row>
    <row r="569" outlineLevel="1">
      <c r="A569" s="223" t="s">
        <v>679</v>
      </c>
      <c r="B569" s="313">
        <f>(B333+B334+B349+B350)*'Data - P&amp;L'!$C$10</f>
        <v>0</v>
      </c>
      <c r="C569" s="313">
        <f>(C333+C334+C349+C350)*'Data - P&amp;L'!$C$10</f>
        <v>0</v>
      </c>
      <c r="D569" s="313">
        <f>(D333+D334+D349+D350)*'Data - P&amp;L'!$C$10</f>
        <v>0</v>
      </c>
      <c r="E569" s="313">
        <f>(E333+E334+E349+E350)*'Data - P&amp;L'!$C$10</f>
        <v>0</v>
      </c>
      <c r="F569" s="313">
        <f>(F333+F334+F349+F350)*'Data - P&amp;L'!$C$10</f>
        <v>0</v>
      </c>
      <c r="G569" s="313">
        <f>(G333+G334+G349+G350)*'Data - P&amp;L'!$C$10</f>
        <v>0</v>
      </c>
      <c r="H569" s="313">
        <f>(H333+H334+H349+H350)*'Data - P&amp;L'!$C$10</f>
        <v>4.21</v>
      </c>
      <c r="I569" s="313">
        <f>(I333+I334+I349+I350)*'Data - P&amp;L'!$C$10</f>
        <v>8.42</v>
      </c>
      <c r="J569" s="313">
        <f>(J333+J334+J349+J350)*'Data - P&amp;L'!$C$10</f>
        <v>0</v>
      </c>
      <c r="K569" s="313">
        <f>(K333+K334+K349+K350)*'Data - P&amp;L'!$C$10</f>
        <v>0</v>
      </c>
      <c r="L569" s="313">
        <f>(L333+L334+L349+L350)*'Data - P&amp;L'!$C$10</f>
        <v>4.21</v>
      </c>
      <c r="M569" s="313">
        <f>(M333+M334+M349+M350)*'Data - P&amp;L'!$C$10</f>
        <v>0</v>
      </c>
      <c r="N569" s="313">
        <f>(N333+N334+N349+N350)*'Data - P&amp;L'!$C$10</f>
        <v>0</v>
      </c>
      <c r="O569" s="313">
        <f>(O333+O334+O349+O350)*'Data - P&amp;L'!$C$10</f>
        <v>0</v>
      </c>
      <c r="P569" s="313">
        <f>(P333+P334+P349+P350)*'Data - P&amp;L'!$C$10</f>
        <v>0</v>
      </c>
      <c r="Q569" s="313">
        <f>(Q333+Q334+Q349+Q350)*'Data - P&amp;L'!$C$10</f>
        <v>0</v>
      </c>
      <c r="R569" s="313">
        <f>(R333+R334+R349+R350)*'Data - P&amp;L'!$C$10</f>
        <v>0</v>
      </c>
      <c r="S569" s="313">
        <f>(S333+S334+S349+S350)*'Data - P&amp;L'!$C$10</f>
        <v>4.21</v>
      </c>
      <c r="T569" s="313">
        <f>(T333+T334+T349+T350)*'Data - P&amp;L'!$C$10</f>
        <v>0</v>
      </c>
      <c r="U569" s="313">
        <f>(U333+U334+U349+U350)*'Data - P&amp;L'!$C$10</f>
        <v>0</v>
      </c>
      <c r="V569" s="313">
        <f>(V333+V334+V349+V350)*'Data - P&amp;L'!$C$10</f>
        <v>0</v>
      </c>
      <c r="W569" s="313">
        <f>(W333+W334+W349+W350)*'Data - P&amp;L'!$C$10</f>
        <v>4.21</v>
      </c>
      <c r="X569" s="313">
        <f>(X333+X334+X349+X350)*'Data - P&amp;L'!$C$10</f>
        <v>0</v>
      </c>
      <c r="Y569" s="313">
        <f>(Y333+Y334+Y349+Y350)*'Data - P&amp;L'!$C$10</f>
        <v>0</v>
      </c>
      <c r="Z569" s="313">
        <f>(Z333+Z334+Z349+Z350)*'Data - P&amp;L'!$C$10</f>
        <v>0</v>
      </c>
      <c r="AA569" s="313">
        <f>(AA333+AA334+AA349+AA350)*'Data - P&amp;L'!$C$10</f>
        <v>0</v>
      </c>
      <c r="AB569" s="313">
        <f>(AB333+AB334+AB349+AB350)*'Data - P&amp;L'!$C$10</f>
        <v>0</v>
      </c>
      <c r="AC569" s="313">
        <f>(AC333+AC334+AC349+AC350)*'Data - P&amp;L'!$C$10</f>
        <v>0</v>
      </c>
      <c r="AD569" s="313">
        <f>(AD333+AD334+AD349+AD350)*'Data - P&amp;L'!$C$10</f>
        <v>0</v>
      </c>
      <c r="AE569" s="313">
        <f>(AE333+AE334+AE349+AE350)*'Data - P&amp;L'!$C$10</f>
        <v>4.21</v>
      </c>
      <c r="AF569" s="313">
        <f>(AF333+AF334+AF349+AF350)*'Data - P&amp;L'!$C$10</f>
        <v>0</v>
      </c>
      <c r="AG569" s="172">
        <f t="shared" si="185"/>
        <v>29.47</v>
      </c>
      <c r="AH569" s="173"/>
    </row>
    <row r="570" outlineLevel="1">
      <c r="A570" s="223" t="s">
        <v>652</v>
      </c>
      <c r="B570" s="313">
        <f>B335*'Data - P&amp;L'!$C$17</f>
        <v>0</v>
      </c>
      <c r="C570" s="313">
        <f>C335*'Data - P&amp;L'!$C$17</f>
        <v>0</v>
      </c>
      <c r="D570" s="313">
        <f>D335*'Data - P&amp;L'!$C$17</f>
        <v>0</v>
      </c>
      <c r="E570" s="313">
        <f>E335*'Data - P&amp;L'!$C$17</f>
        <v>0</v>
      </c>
      <c r="F570" s="313">
        <f>F335*'Data - P&amp;L'!$C$17</f>
        <v>0</v>
      </c>
      <c r="G570" s="313">
        <f>G335*'Data - P&amp;L'!$C$17</f>
        <v>0</v>
      </c>
      <c r="H570" s="313">
        <f>H335*'Data - P&amp;L'!$C$17</f>
        <v>0</v>
      </c>
      <c r="I570" s="313">
        <f>I335*'Data - P&amp;L'!$C$17</f>
        <v>0</v>
      </c>
      <c r="J570" s="313">
        <f>J335*'Data - P&amp;L'!$C$17</f>
        <v>0</v>
      </c>
      <c r="K570" s="313">
        <f>K335*'Data - P&amp;L'!$C$17</f>
        <v>0</v>
      </c>
      <c r="L570" s="313">
        <f>L335*'Data - P&amp;L'!$C$17</f>
        <v>0</v>
      </c>
      <c r="M570" s="313">
        <f>M335*'Data - P&amp;L'!$C$17</f>
        <v>0</v>
      </c>
      <c r="N570" s="313">
        <f>N335*'Data - P&amp;L'!$C$17</f>
        <v>0</v>
      </c>
      <c r="O570" s="313">
        <f>O335*'Data - P&amp;L'!$C$17</f>
        <v>0</v>
      </c>
      <c r="P570" s="313">
        <f>P335*'Data - P&amp;L'!$C$17</f>
        <v>0</v>
      </c>
      <c r="Q570" s="313">
        <f>Q335*'Data - P&amp;L'!$C$17</f>
        <v>0</v>
      </c>
      <c r="R570" s="313">
        <f>R335*'Data - P&amp;L'!$C$17</f>
        <v>0</v>
      </c>
      <c r="S570" s="313">
        <f>S335*'Data - P&amp;L'!$C$17</f>
        <v>0</v>
      </c>
      <c r="T570" s="313">
        <f>T335*'Data - P&amp;L'!$C$17</f>
        <v>0</v>
      </c>
      <c r="U570" s="313">
        <f>U335*'Data - P&amp;L'!$C$17</f>
        <v>0</v>
      </c>
      <c r="V570" s="313">
        <f>V335*'Data - P&amp;L'!$C$17</f>
        <v>0</v>
      </c>
      <c r="W570" s="313">
        <f>W335*'Data - P&amp;L'!$C$17</f>
        <v>0</v>
      </c>
      <c r="X570" s="313">
        <f>X335*'Data - P&amp;L'!$C$17</f>
        <v>0</v>
      </c>
      <c r="Y570" s="313">
        <f>Y335*'Data - P&amp;L'!$C$17</f>
        <v>0</v>
      </c>
      <c r="Z570" s="313">
        <f>Z335*'Data - P&amp;L'!$C$17</f>
        <v>0</v>
      </c>
      <c r="AA570" s="313">
        <f>AA335*'Data - P&amp;L'!$C$17</f>
        <v>0</v>
      </c>
      <c r="AB570" s="313">
        <f>AB335*'Data - P&amp;L'!$C$17</f>
        <v>0</v>
      </c>
      <c r="AC570" s="313">
        <f>AC335*'Data - P&amp;L'!$C$17</f>
        <v>0</v>
      </c>
      <c r="AD570" s="313">
        <f>AD335*'Data - P&amp;L'!$C$17</f>
        <v>0</v>
      </c>
      <c r="AE570" s="313">
        <f>AE335*'Data - P&amp;L'!$C$17</f>
        <v>0</v>
      </c>
      <c r="AF570" s="313">
        <f>AF335*'Data - P&amp;L'!$C$17</f>
        <v>0</v>
      </c>
      <c r="AG570" s="172">
        <f t="shared" si="185"/>
        <v>0</v>
      </c>
      <c r="AH570" s="173"/>
    </row>
    <row r="571" outlineLevel="1">
      <c r="A571" s="223" t="s">
        <v>653</v>
      </c>
      <c r="B571" s="313">
        <f>B336*'Data - P&amp;L'!$C$18</f>
        <v>0</v>
      </c>
      <c r="C571" s="313">
        <f>C336*'Data - P&amp;L'!$C$18</f>
        <v>0</v>
      </c>
      <c r="D571" s="313">
        <f>D336*'Data - P&amp;L'!$C$18</f>
        <v>0</v>
      </c>
      <c r="E571" s="313">
        <f>E336*'Data - P&amp;L'!$C$18</f>
        <v>0</v>
      </c>
      <c r="F571" s="313">
        <f>F336*'Data - P&amp;L'!$C$18</f>
        <v>0</v>
      </c>
      <c r="G571" s="313">
        <f>G336*'Data - P&amp;L'!$C$18</f>
        <v>0</v>
      </c>
      <c r="H571" s="313">
        <f>H336*'Data - P&amp;L'!$C$18</f>
        <v>0</v>
      </c>
      <c r="I571" s="313">
        <f>I336*'Data - P&amp;L'!$C$18</f>
        <v>0</v>
      </c>
      <c r="J571" s="313">
        <f>J336*'Data - P&amp;L'!$C$18</f>
        <v>0</v>
      </c>
      <c r="K571" s="313">
        <f>K336*'Data - P&amp;L'!$C$18</f>
        <v>0</v>
      </c>
      <c r="L571" s="313">
        <f>L336*'Data - P&amp;L'!$C$18</f>
        <v>0</v>
      </c>
      <c r="M571" s="313">
        <f>M336*'Data - P&amp;L'!$C$18</f>
        <v>0</v>
      </c>
      <c r="N571" s="313">
        <f>N336*'Data - P&amp;L'!$C$18</f>
        <v>0</v>
      </c>
      <c r="O571" s="313">
        <f>O336*'Data - P&amp;L'!$C$18</f>
        <v>0</v>
      </c>
      <c r="P571" s="313">
        <f>P336*'Data - P&amp;L'!$C$18</f>
        <v>0</v>
      </c>
      <c r="Q571" s="313">
        <f>Q336*'Data - P&amp;L'!$C$18</f>
        <v>0</v>
      </c>
      <c r="R571" s="313">
        <f>R336*'Data - P&amp;L'!$C$18</f>
        <v>0</v>
      </c>
      <c r="S571" s="313">
        <f>S336*'Data - P&amp;L'!$C$18</f>
        <v>0</v>
      </c>
      <c r="T571" s="313">
        <f>T336*'Data - P&amp;L'!$C$18</f>
        <v>0</v>
      </c>
      <c r="U571" s="313">
        <f>U336*'Data - P&amp;L'!$C$18</f>
        <v>0</v>
      </c>
      <c r="V571" s="313">
        <f>V336*'Data - P&amp;L'!$C$18</f>
        <v>0</v>
      </c>
      <c r="W571" s="313">
        <f>W336*'Data - P&amp;L'!$C$18</f>
        <v>0</v>
      </c>
      <c r="X571" s="313">
        <f>X336*'Data - P&amp;L'!$C$18</f>
        <v>0</v>
      </c>
      <c r="Y571" s="313">
        <f>Y336*'Data - P&amp;L'!$C$18</f>
        <v>0</v>
      </c>
      <c r="Z571" s="313">
        <f>Z336*'Data - P&amp;L'!$C$18</f>
        <v>0</v>
      </c>
      <c r="AA571" s="313">
        <f>AA336*'Data - P&amp;L'!$C$18</f>
        <v>0</v>
      </c>
      <c r="AB571" s="313">
        <f>AB336*'Data - P&amp;L'!$C$18</f>
        <v>0</v>
      </c>
      <c r="AC571" s="313">
        <f>AC336*'Data - P&amp;L'!$C$18</f>
        <v>0</v>
      </c>
      <c r="AD571" s="313">
        <f>AD336*'Data - P&amp;L'!$C$18</f>
        <v>0</v>
      </c>
      <c r="AE571" s="313">
        <f>AE336*'Data - P&amp;L'!$C$18</f>
        <v>0</v>
      </c>
      <c r="AF571" s="313">
        <f>AF336*'Data - P&amp;L'!$C$18</f>
        <v>0</v>
      </c>
      <c r="AG571" s="172">
        <f t="shared" si="185"/>
        <v>0</v>
      </c>
      <c r="AH571" s="173"/>
    </row>
    <row r="572" outlineLevel="1">
      <c r="A572" s="223" t="s">
        <v>680</v>
      </c>
      <c r="B572" s="313">
        <f>(SUM(B299:B308))*'Data - P&amp;L'!$C$38</f>
        <v>23.88</v>
      </c>
      <c r="C572" s="313">
        <f>(SUM(C299:C308))*'Data - P&amp;L'!$C$38</f>
        <v>11.94</v>
      </c>
      <c r="D572" s="313">
        <f>(SUM(D299:D308))*'Data - P&amp;L'!$C$38</f>
        <v>11.94</v>
      </c>
      <c r="E572" s="313">
        <f>(SUM(E299:E308))*'Data - P&amp;L'!$C$38</f>
        <v>0</v>
      </c>
      <c r="F572" s="313">
        <f>(SUM(F299:F308))*'Data - P&amp;L'!$C$38</f>
        <v>0</v>
      </c>
      <c r="G572" s="313">
        <f>(SUM(G299:G308))*'Data - P&amp;L'!$C$38</f>
        <v>23.88</v>
      </c>
      <c r="H572" s="313">
        <f>(SUM(H299:H308))*'Data - P&amp;L'!$C$38</f>
        <v>35.82</v>
      </c>
      <c r="I572" s="313">
        <f>(SUM(I299:I308))*'Data - P&amp;L'!$C$38</f>
        <v>23.88</v>
      </c>
      <c r="J572" s="313">
        <f>(SUM(J299:J308))*'Data - P&amp;L'!$C$38</f>
        <v>11.94</v>
      </c>
      <c r="K572" s="313">
        <f>(SUM(K299:K308))*'Data - P&amp;L'!$C$38</f>
        <v>11.94</v>
      </c>
      <c r="L572" s="313">
        <f>(SUM(L299:L308))*'Data - P&amp;L'!$C$38</f>
        <v>11.94</v>
      </c>
      <c r="M572" s="313">
        <f>(SUM(M299:M308))*'Data - P&amp;L'!$C$38</f>
        <v>0</v>
      </c>
      <c r="N572" s="313">
        <f>(SUM(N299:N308))*'Data - P&amp;L'!$C$38</f>
        <v>0</v>
      </c>
      <c r="O572" s="313">
        <f>(SUM(O299:O308))*'Data - P&amp;L'!$C$38</f>
        <v>23.88</v>
      </c>
      <c r="P572" s="313">
        <f>(SUM(P299:P308))*'Data - P&amp;L'!$C$38</f>
        <v>0</v>
      </c>
      <c r="Q572" s="313">
        <f>(SUM(Q299:Q308))*'Data - P&amp;L'!$C$38</f>
        <v>0</v>
      </c>
      <c r="R572" s="313">
        <f>(SUM(R299:R308))*'Data - P&amp;L'!$C$38</f>
        <v>0</v>
      </c>
      <c r="S572" s="313">
        <f>(SUM(S299:S308))*'Data - P&amp;L'!$C$38</f>
        <v>11.94</v>
      </c>
      <c r="T572" s="313">
        <f>(SUM(T299:T308))*'Data - P&amp;L'!$C$38</f>
        <v>0</v>
      </c>
      <c r="U572" s="313">
        <f>(SUM(U299:U308))*'Data - P&amp;L'!$C$38</f>
        <v>0</v>
      </c>
      <c r="V572" s="313">
        <f>(SUM(V299:V308))*'Data - P&amp;L'!$C$38</f>
        <v>0</v>
      </c>
      <c r="W572" s="313">
        <f>(SUM(W299:W308))*'Data - P&amp;L'!$C$38</f>
        <v>11.94</v>
      </c>
      <c r="X572" s="313">
        <f>(SUM(X299:X308))*'Data - P&amp;L'!$C$38</f>
        <v>23.88</v>
      </c>
      <c r="Y572" s="313">
        <f>(SUM(Y299:Y308))*'Data - P&amp;L'!$C$38</f>
        <v>0</v>
      </c>
      <c r="Z572" s="313">
        <f>(SUM(Z299:Z308))*'Data - P&amp;L'!$C$38</f>
        <v>11.94</v>
      </c>
      <c r="AA572" s="313">
        <f>(SUM(AA299:AA308))*'Data - P&amp;L'!$C$38</f>
        <v>0</v>
      </c>
      <c r="AB572" s="313">
        <f>(SUM(AB299:AB308))*'Data - P&amp;L'!$C$38</f>
        <v>0</v>
      </c>
      <c r="AC572" s="313">
        <f>(SUM(AC299:AC308))*'Data - P&amp;L'!$C$38</f>
        <v>0</v>
      </c>
      <c r="AD572" s="313">
        <f>(SUM(AD299:AD308))*'Data - P&amp;L'!$C$38</f>
        <v>0</v>
      </c>
      <c r="AE572" s="313">
        <f>(SUM(AE299:AE308))*'Data - P&amp;L'!$C$38</f>
        <v>11.94</v>
      </c>
      <c r="AF572" s="313">
        <f>(SUM(AF299:AF308))*'Data - P&amp;L'!$C$38</f>
        <v>11.94</v>
      </c>
      <c r="AG572" s="172">
        <f t="shared" si="185"/>
        <v>274.62</v>
      </c>
      <c r="AH572" s="173"/>
    </row>
    <row r="573" outlineLevel="1">
      <c r="A573" s="223" t="s">
        <v>681</v>
      </c>
      <c r="B573" s="313">
        <f>(B299+B300+B301+B302+B303+B304+B305+B306+B307+B308)*'Data - P&amp;L'!$C$34</f>
        <v>23.88</v>
      </c>
      <c r="C573" s="313">
        <f>(C299+C300+C301+C302+C303+C304+C305+C306+C307+C308)*'Data - P&amp;L'!$C$34</f>
        <v>11.94</v>
      </c>
      <c r="D573" s="313">
        <f>(D299+D300+D301+D302+D303+D304+D305+D306+D307+D308)*'Data - P&amp;L'!$C$34</f>
        <v>11.94</v>
      </c>
      <c r="E573" s="313">
        <f>(E299+E300+E301+E302+E303+E304+E305+E306+E307+E308)*'Data - P&amp;L'!$C$34</f>
        <v>0</v>
      </c>
      <c r="F573" s="313">
        <f>(F299+F300+F301+F302+F303+F304+F305+F306+F307+F308)*'Data - P&amp;L'!$C$34</f>
        <v>0</v>
      </c>
      <c r="G573" s="313">
        <f>(G299+G300+G301+G302+G303+G304+G305+G306+G307+G308)*'Data - P&amp;L'!$C$34</f>
        <v>23.88</v>
      </c>
      <c r="H573" s="313">
        <f>(H299+H300+H301+H302+H303+H304+H305+H306+H307+H308)*'Data - P&amp;L'!$C$34</f>
        <v>35.82</v>
      </c>
      <c r="I573" s="313">
        <f>(I299+I300+I301+I302+I303+I304+I305+I306+I307+I308)*'Data - P&amp;L'!$C$34</f>
        <v>23.88</v>
      </c>
      <c r="J573" s="313">
        <f>(J299+J300+J301+J302+J303+J304+J305+J306+J307+J308)*'Data - P&amp;L'!$C$34</f>
        <v>11.94</v>
      </c>
      <c r="K573" s="313">
        <f>(K299+K300+K301+K302+K303+K304+K305+K306+K307+K308)*'Data - P&amp;L'!$C$34</f>
        <v>11.94</v>
      </c>
      <c r="L573" s="313">
        <f>(L299+L300+L301+L302+L303+L304+L305+L306+L307+L308)*'Data - P&amp;L'!$C$34</f>
        <v>11.94</v>
      </c>
      <c r="M573" s="313">
        <f>(M299+M300+M301+M302+M303+M304+M305+M306+M307+M308)*'Data - P&amp;L'!$C$34</f>
        <v>0</v>
      </c>
      <c r="N573" s="313">
        <f>(N299+N300+N301+N302+N303+N304+N305+N306+N307+N308)*'Data - P&amp;L'!$C$34</f>
        <v>0</v>
      </c>
      <c r="O573" s="313">
        <f>(O299+O300+O301+O302+O303+O304+O305+O306+O307+O308)*'Data - P&amp;L'!$C$34</f>
        <v>23.88</v>
      </c>
      <c r="P573" s="313">
        <f>(P299+P300+P301+P302+P303+P304+P305+P306+P307+P308)*'Data - P&amp;L'!$C$34</f>
        <v>0</v>
      </c>
      <c r="Q573" s="313">
        <f>(Q299+Q300+Q301+Q302+Q303+Q304+Q305+Q306+Q307+Q308)*'Data - P&amp;L'!$C$34</f>
        <v>0</v>
      </c>
      <c r="R573" s="313">
        <f>(R299+R300+R301+R302+R303+R304+R305+R306+R307+R308)*'Data - P&amp;L'!$C$34</f>
        <v>0</v>
      </c>
      <c r="S573" s="313">
        <f>(S299+S300+S301+S302+S303+S304+S305+S306+S307+S308)*'Data - P&amp;L'!$C$34</f>
        <v>11.94</v>
      </c>
      <c r="T573" s="313">
        <f>(T299+T300+T301+T302+T303+T304+T305+T306+T307+T308)*'Data - P&amp;L'!$C$34</f>
        <v>0</v>
      </c>
      <c r="U573" s="313">
        <f>(U299+U300+U301+U302+U303+U304+U305+U306+U307+U308)*'Data - P&amp;L'!$C$34</f>
        <v>0</v>
      </c>
      <c r="V573" s="313">
        <f>(V299+V300+V301+V302+V303+V304+V305+V306+V307+V308)*'Data - P&amp;L'!$C$34</f>
        <v>0</v>
      </c>
      <c r="W573" s="313">
        <f>(W299+W300+W301+W302+W303+W304+W305+W306+W307+W308)*'Data - P&amp;L'!$C$34</f>
        <v>11.94</v>
      </c>
      <c r="X573" s="313">
        <f>(X299+X300+X301+X302+X303+X304+X305+X306+X307+X308)*'Data - P&amp;L'!$C$34</f>
        <v>23.88</v>
      </c>
      <c r="Y573" s="313">
        <f>(Y299+Y300+Y301+Y302+Y303+Y304+Y305+Y306+Y307+Y308)*'Data - P&amp;L'!$C$34</f>
        <v>0</v>
      </c>
      <c r="Z573" s="313">
        <f>(Z299+Z300+Z301+Z302+Z303+Z304+Z305+Z306+Z307+Z308)*'Data - P&amp;L'!$C$34</f>
        <v>11.94</v>
      </c>
      <c r="AA573" s="313">
        <f>(AA299+AA300+AA301+AA302+AA303+AA304+AA305+AA306+AA307+AA308)*'Data - P&amp;L'!$C$34</f>
        <v>0</v>
      </c>
      <c r="AB573" s="313">
        <f>(AB299+AB300+AB301+AB302+AB303+AB304+AB305+AB306+AB307+AB308)*'Data - P&amp;L'!$C$34</f>
        <v>0</v>
      </c>
      <c r="AC573" s="313">
        <f>(AC299+AC300+AC301+AC302+AC303+AC304+AC305+AC306+AC307+AC308)*'Data - P&amp;L'!$C$34</f>
        <v>0</v>
      </c>
      <c r="AD573" s="313">
        <f>(AD299+AD300+AD301+AD302+AD303+AD304+AD305+AD306+AD307+AD308)*'Data - P&amp;L'!$C$34</f>
        <v>0</v>
      </c>
      <c r="AE573" s="313">
        <f>(AE299+AE300+AE301+AE302+AE303+AE304+AE305+AE306+AE307+AE308)*'Data - P&amp;L'!$C$34</f>
        <v>11.94</v>
      </c>
      <c r="AF573" s="313">
        <f>(AF299+AF300+AF301+AF302+AF303+AF304+AF305+AF306+AF307+AF308)*'Data - P&amp;L'!$C$34</f>
        <v>11.94</v>
      </c>
      <c r="AG573" s="172">
        <f t="shared" si="185"/>
        <v>274.62</v>
      </c>
      <c r="AH573" s="173"/>
    </row>
    <row r="574" outlineLevel="1">
      <c r="A574" s="223" t="s">
        <v>682</v>
      </c>
      <c r="B574" s="313">
        <f>(B340*'Data - P&amp;L'!$D$38)+(B356*'Data - P&amp;L'!$D$39)</f>
        <v>31.57</v>
      </c>
      <c r="C574" s="313">
        <f>(C340*'Data - P&amp;L'!$D$38)+(C356*'Data - P&amp;L'!$D$39)</f>
        <v>5.74</v>
      </c>
      <c r="D574" s="313">
        <f>(D340*'Data - P&amp;L'!$D$38)+(D356*'Data - P&amp;L'!$D$39)</f>
        <v>8.61</v>
      </c>
      <c r="E574" s="313">
        <f>(E340*'Data - P&amp;L'!$D$38)+(E356*'Data - P&amp;L'!$D$39)</f>
        <v>2.87</v>
      </c>
      <c r="F574" s="313">
        <f>(F340*'Data - P&amp;L'!$D$38)+(F356*'Data - P&amp;L'!$D$39)</f>
        <v>0</v>
      </c>
      <c r="G574" s="313">
        <f>(G340*'Data - P&amp;L'!$D$38)+(G356*'Data - P&amp;L'!$D$39)</f>
        <v>5.74</v>
      </c>
      <c r="H574" s="313">
        <f>(H340*'Data - P&amp;L'!$D$38)+(H356*'Data - P&amp;L'!$D$39)</f>
        <v>14.35</v>
      </c>
      <c r="I574" s="313">
        <f>(I340*'Data - P&amp;L'!$D$38)+(I356*'Data - P&amp;L'!$D$39)</f>
        <v>11.48</v>
      </c>
      <c r="J574" s="313">
        <f>(J340*'Data - P&amp;L'!$D$38)+(J356*'Data - P&amp;L'!$D$39)</f>
        <v>15.785</v>
      </c>
      <c r="K574" s="313">
        <f>(K340*'Data - P&amp;L'!$D$38)+(K356*'Data - P&amp;L'!$D$39)</f>
        <v>5.74</v>
      </c>
      <c r="L574" s="313">
        <f>(L340*'Data - P&amp;L'!$D$38)+(L356*'Data - P&amp;L'!$D$39)</f>
        <v>8.61</v>
      </c>
      <c r="M574" s="313">
        <f>(M340*'Data - P&amp;L'!$D$38)+(M356*'Data - P&amp;L'!$D$39)</f>
        <v>1.435</v>
      </c>
      <c r="N574" s="313">
        <f>(N340*'Data - P&amp;L'!$D$38)+(N356*'Data - P&amp;L'!$D$39)</f>
        <v>2.87</v>
      </c>
      <c r="O574" s="313">
        <f>(O340*'Data - P&amp;L'!$D$38)+(O356*'Data - P&amp;L'!$D$39)</f>
        <v>0</v>
      </c>
      <c r="P574" s="313">
        <f>(P340*'Data - P&amp;L'!$D$38)+(P356*'Data - P&amp;L'!$D$39)</f>
        <v>4.305</v>
      </c>
      <c r="Q574" s="313">
        <f>(Q340*'Data - P&amp;L'!$D$38)+(Q356*'Data - P&amp;L'!$D$39)</f>
        <v>5.74</v>
      </c>
      <c r="R574" s="313">
        <f>(R340*'Data - P&amp;L'!$D$38)+(R356*'Data - P&amp;L'!$D$39)</f>
        <v>4.305</v>
      </c>
      <c r="S574" s="313">
        <f>(S340*'Data - P&amp;L'!$D$38)+(S356*'Data - P&amp;L'!$D$39)</f>
        <v>8.61</v>
      </c>
      <c r="T574" s="313">
        <f>(T340*'Data - P&amp;L'!$D$38)+(T356*'Data - P&amp;L'!$D$39)</f>
        <v>5.74</v>
      </c>
      <c r="U574" s="313">
        <f>(U340*'Data - P&amp;L'!$D$38)+(U356*'Data - P&amp;L'!$D$39)</f>
        <v>8.61</v>
      </c>
      <c r="V574" s="313">
        <f>(V340*'Data - P&amp;L'!$D$38)+(V356*'Data - P&amp;L'!$D$39)</f>
        <v>7.175</v>
      </c>
      <c r="W574" s="313">
        <f>(W340*'Data - P&amp;L'!$D$38)+(W356*'Data - P&amp;L'!$D$39)</f>
        <v>7.175</v>
      </c>
      <c r="X574" s="313">
        <f>(X340*'Data - P&amp;L'!$D$38)+(X356*'Data - P&amp;L'!$D$39)</f>
        <v>7.175</v>
      </c>
      <c r="Y574" s="313">
        <f>(Y340*'Data - P&amp;L'!$D$38)+(Y356*'Data - P&amp;L'!$D$39)</f>
        <v>5.74</v>
      </c>
      <c r="Z574" s="313">
        <f>(Z340*'Data - P&amp;L'!$D$38)+(Z356*'Data - P&amp;L'!$D$39)</f>
        <v>4.305</v>
      </c>
      <c r="AA574" s="313">
        <f>(AA340*'Data - P&amp;L'!$D$38)+(AA356*'Data - P&amp;L'!$D$39)</f>
        <v>2.87</v>
      </c>
      <c r="AB574" s="313">
        <f>(AB340*'Data - P&amp;L'!$D$38)+(AB356*'Data - P&amp;L'!$D$39)</f>
        <v>2.87</v>
      </c>
      <c r="AC574" s="313">
        <f>(AC340*'Data - P&amp;L'!$D$38)+(AC356*'Data - P&amp;L'!$D$39)</f>
        <v>5.74</v>
      </c>
      <c r="AD574" s="313">
        <f>(AD340*'Data - P&amp;L'!$D$38)+(AD356*'Data - P&amp;L'!$D$39)</f>
        <v>1.435</v>
      </c>
      <c r="AE574" s="313">
        <f>(AE340*'Data - P&amp;L'!$D$38)+(AE356*'Data - P&amp;L'!$D$39)</f>
        <v>10.045</v>
      </c>
      <c r="AF574" s="313">
        <f>(AF340*'Data - P&amp;L'!$D$38)+(AF356*'Data - P&amp;L'!$D$39)</f>
        <v>8.61</v>
      </c>
      <c r="AG574" s="172">
        <f t="shared" si="185"/>
        <v>215.25</v>
      </c>
      <c r="AH574" s="173"/>
    </row>
    <row r="575" outlineLevel="1">
      <c r="A575" s="223" t="s">
        <v>683</v>
      </c>
      <c r="B575" s="313">
        <f>B340*'Data - P&amp;L'!$D$34</f>
        <v>135.41</v>
      </c>
      <c r="C575" s="313">
        <f>C340*'Data - P&amp;L'!$D$34</f>
        <v>24.62</v>
      </c>
      <c r="D575" s="313">
        <f>D340*'Data - P&amp;L'!$D$34</f>
        <v>36.93</v>
      </c>
      <c r="E575" s="313">
        <f>E340*'Data - P&amp;L'!$D$34</f>
        <v>12.31</v>
      </c>
      <c r="F575" s="313">
        <f>F340*'Data - P&amp;L'!$D$34</f>
        <v>0</v>
      </c>
      <c r="G575" s="313">
        <f>G340*'Data - P&amp;L'!$D$34</f>
        <v>24.62</v>
      </c>
      <c r="H575" s="313">
        <f>H340*'Data - P&amp;L'!$D$34</f>
        <v>61.55</v>
      </c>
      <c r="I575" s="313">
        <f>I340*'Data - P&amp;L'!$D$34</f>
        <v>49.24</v>
      </c>
      <c r="J575" s="313">
        <f>J340*'Data - P&amp;L'!$D$34</f>
        <v>67.705</v>
      </c>
      <c r="K575" s="313">
        <f>K340*'Data - P&amp;L'!$D$34</f>
        <v>24.62</v>
      </c>
      <c r="L575" s="313">
        <f>L340*'Data - P&amp;L'!$D$34</f>
        <v>36.93</v>
      </c>
      <c r="M575" s="313">
        <f>M340*'Data - P&amp;L'!$D$34</f>
        <v>6.155</v>
      </c>
      <c r="N575" s="313">
        <f>N340*'Data - P&amp;L'!$D$34</f>
        <v>12.31</v>
      </c>
      <c r="O575" s="313">
        <f>O340*'Data - P&amp;L'!$D$34</f>
        <v>0</v>
      </c>
      <c r="P575" s="313">
        <f>P340*'Data - P&amp;L'!$D$34</f>
        <v>18.465</v>
      </c>
      <c r="Q575" s="313">
        <f>Q340*'Data - P&amp;L'!$D$34</f>
        <v>24.62</v>
      </c>
      <c r="R575" s="313">
        <f>R340*'Data - P&amp;L'!$D$34</f>
        <v>18.465</v>
      </c>
      <c r="S575" s="313">
        <f>S340*'Data - P&amp;L'!$D$34</f>
        <v>36.93</v>
      </c>
      <c r="T575" s="313">
        <f>T340*'Data - P&amp;L'!$D$34</f>
        <v>24.62</v>
      </c>
      <c r="U575" s="313">
        <f>U340*'Data - P&amp;L'!$D$34</f>
        <v>36.93</v>
      </c>
      <c r="V575" s="313">
        <f>V340*'Data - P&amp;L'!$D$34</f>
        <v>30.775</v>
      </c>
      <c r="W575" s="313">
        <f>W340*'Data - P&amp;L'!$D$34</f>
        <v>30.775</v>
      </c>
      <c r="X575" s="313">
        <f>X340*'Data - P&amp;L'!$D$34</f>
        <v>30.775</v>
      </c>
      <c r="Y575" s="313">
        <f>Y340*'Data - P&amp;L'!$D$34</f>
        <v>24.62</v>
      </c>
      <c r="Z575" s="313">
        <f>Z340*'Data - P&amp;L'!$D$34</f>
        <v>18.465</v>
      </c>
      <c r="AA575" s="313">
        <f>AA340*'Data - P&amp;L'!$D$34</f>
        <v>12.31</v>
      </c>
      <c r="AB575" s="313">
        <f>AB340*'Data - P&amp;L'!$D$34</f>
        <v>12.31</v>
      </c>
      <c r="AC575" s="313">
        <f>AC340*'Data - P&amp;L'!$D$34</f>
        <v>24.62</v>
      </c>
      <c r="AD575" s="313">
        <f>AD340*'Data - P&amp;L'!$D$34</f>
        <v>6.155</v>
      </c>
      <c r="AE575" s="313">
        <f>AE340*'Data - P&amp;L'!$D$34</f>
        <v>43.085</v>
      </c>
      <c r="AF575" s="313">
        <f>AF340*'Data - P&amp;L'!$D$34</f>
        <v>36.93</v>
      </c>
      <c r="AG575" s="172">
        <f t="shared" si="185"/>
        <v>923.25</v>
      </c>
      <c r="AH575" s="173"/>
    </row>
    <row r="576" outlineLevel="1">
      <c r="A576" s="223" t="s">
        <v>684</v>
      </c>
      <c r="B576" s="313">
        <f t="shared" ref="B576:AF576" si="186">B360</f>
        <v>2385.72</v>
      </c>
      <c r="C576" s="313">
        <f t="shared" si="186"/>
        <v>501.85</v>
      </c>
      <c r="D576" s="313">
        <f t="shared" si="186"/>
        <v>684.85</v>
      </c>
      <c r="E576" s="313">
        <f t="shared" si="186"/>
        <v>179.98</v>
      </c>
      <c r="F576" s="313">
        <f t="shared" si="186"/>
        <v>0</v>
      </c>
      <c r="G576" s="313">
        <f t="shared" si="186"/>
        <v>1107.87</v>
      </c>
      <c r="H576" s="313">
        <f t="shared" si="186"/>
        <v>1468.85</v>
      </c>
      <c r="I576" s="313">
        <f t="shared" si="186"/>
        <v>1035.64</v>
      </c>
      <c r="J576" s="313">
        <f t="shared" si="186"/>
        <v>2125.18</v>
      </c>
      <c r="K576" s="313">
        <f t="shared" si="186"/>
        <v>436.34</v>
      </c>
      <c r="L576" s="313">
        <f t="shared" si="186"/>
        <v>1457.11</v>
      </c>
      <c r="M576" s="313">
        <f t="shared" si="186"/>
        <v>59.99</v>
      </c>
      <c r="N576" s="313">
        <f t="shared" si="186"/>
        <v>874.56</v>
      </c>
      <c r="O576" s="313">
        <f t="shared" si="186"/>
        <v>1132.22</v>
      </c>
      <c r="P576" s="313">
        <f t="shared" si="186"/>
        <v>280.31</v>
      </c>
      <c r="Q576" s="313">
        <f t="shared" si="186"/>
        <v>385.87</v>
      </c>
      <c r="R576" s="313">
        <f t="shared" si="186"/>
        <v>286.97</v>
      </c>
      <c r="S576" s="313">
        <f t="shared" si="186"/>
        <v>1009.82</v>
      </c>
      <c r="T576" s="313">
        <f t="shared" si="186"/>
        <v>375.26</v>
      </c>
      <c r="U576" s="313">
        <f t="shared" si="186"/>
        <v>1475.98</v>
      </c>
      <c r="V576" s="313">
        <f t="shared" si="186"/>
        <v>475.24</v>
      </c>
      <c r="W576" s="313">
        <f t="shared" si="186"/>
        <v>513.92</v>
      </c>
      <c r="X576" s="313">
        <f t="shared" si="186"/>
        <v>759.8</v>
      </c>
      <c r="Y576" s="313">
        <f t="shared" si="186"/>
        <v>581.77</v>
      </c>
      <c r="Z576" s="313">
        <f t="shared" si="186"/>
        <v>385.32</v>
      </c>
      <c r="AA576" s="313">
        <f t="shared" si="186"/>
        <v>191.09</v>
      </c>
      <c r="AB576" s="313">
        <f t="shared" si="186"/>
        <v>179.98</v>
      </c>
      <c r="AC576" s="313">
        <f t="shared" si="186"/>
        <v>364.91</v>
      </c>
      <c r="AD576" s="313">
        <f t="shared" si="186"/>
        <v>270.3</v>
      </c>
      <c r="AE576" s="313">
        <f t="shared" si="186"/>
        <v>2050.95</v>
      </c>
      <c r="AF576" s="313">
        <f t="shared" si="186"/>
        <v>984.7</v>
      </c>
      <c r="AG576" s="172">
        <f t="shared" si="185"/>
        <v>24022.35</v>
      </c>
      <c r="AH576" s="173"/>
    </row>
    <row r="577">
      <c r="A577" s="301" t="s">
        <v>1025</v>
      </c>
      <c r="B577" s="327">
        <f t="shared" ref="B577:AF577" si="187">SUM(B578:B590)-B591-B592</f>
        <v>0</v>
      </c>
      <c r="C577" s="327">
        <f t="shared" si="187"/>
        <v>-246.89625</v>
      </c>
      <c r="D577" s="327">
        <f t="shared" si="187"/>
        <v>-147.2625</v>
      </c>
      <c r="E577" s="327">
        <f t="shared" si="187"/>
        <v>0</v>
      </c>
      <c r="F577" s="327">
        <f t="shared" si="187"/>
        <v>0</v>
      </c>
      <c r="G577" s="327">
        <f t="shared" si="187"/>
        <v>-2631.17625</v>
      </c>
      <c r="H577" s="327">
        <f t="shared" si="187"/>
        <v>-823.0475</v>
      </c>
      <c r="I577" s="327">
        <f t="shared" si="187"/>
        <v>-597.94125</v>
      </c>
      <c r="J577" s="327">
        <f t="shared" si="187"/>
        <v>0</v>
      </c>
      <c r="K577" s="327">
        <f t="shared" si="187"/>
        <v>0</v>
      </c>
      <c r="L577" s="327">
        <f t="shared" si="187"/>
        <v>0</v>
      </c>
      <c r="M577" s="327">
        <f t="shared" si="187"/>
        <v>0</v>
      </c>
      <c r="N577" s="327">
        <f t="shared" si="187"/>
        <v>-299.37375</v>
      </c>
      <c r="O577" s="327">
        <f t="shared" si="187"/>
        <v>-404.97875</v>
      </c>
      <c r="P577" s="327">
        <f t="shared" si="187"/>
        <v>-430.025</v>
      </c>
      <c r="Q577" s="327">
        <f t="shared" si="187"/>
        <v>-266.855</v>
      </c>
      <c r="R577" s="327">
        <f t="shared" si="187"/>
        <v>0</v>
      </c>
      <c r="S577" s="327">
        <f t="shared" si="187"/>
        <v>0</v>
      </c>
      <c r="T577" s="327">
        <f t="shared" si="187"/>
        <v>0</v>
      </c>
      <c r="U577" s="327">
        <f t="shared" si="187"/>
        <v>-1337.335</v>
      </c>
      <c r="V577" s="327">
        <f t="shared" si="187"/>
        <v>-477.31</v>
      </c>
      <c r="W577" s="327">
        <f t="shared" si="187"/>
        <v>-270.15125</v>
      </c>
      <c r="X577" s="327">
        <f t="shared" si="187"/>
        <v>-474.17625</v>
      </c>
      <c r="Y577" s="327">
        <f t="shared" si="187"/>
        <v>0</v>
      </c>
      <c r="Z577" s="327">
        <f t="shared" si="187"/>
        <v>0</v>
      </c>
      <c r="AA577" s="327">
        <f t="shared" si="187"/>
        <v>0</v>
      </c>
      <c r="AB577" s="327">
        <f t="shared" si="187"/>
        <v>-972.0625</v>
      </c>
      <c r="AC577" s="327">
        <f t="shared" si="187"/>
        <v>-330.23625</v>
      </c>
      <c r="AD577" s="327">
        <f t="shared" si="187"/>
        <v>0</v>
      </c>
      <c r="AE577" s="327">
        <f t="shared" si="187"/>
        <v>-487.35375</v>
      </c>
      <c r="AF577" s="327">
        <f t="shared" si="187"/>
        <v>0</v>
      </c>
      <c r="AG577" s="172">
        <f t="shared" si="185"/>
        <v>-10196.18125</v>
      </c>
      <c r="AH577" s="173"/>
    </row>
    <row r="578" outlineLevel="1">
      <c r="A578" s="223" t="s">
        <v>686</v>
      </c>
      <c r="B578" s="313">
        <f>((B370+B371+B376+B377)*'Data - P&amp;L'!$C$3)*'Data - P&amp;L'!$C$54</f>
        <v>0</v>
      </c>
      <c r="C578" s="313">
        <f>((C370+C371+C376+C377)*'Data - P&amp;L'!$C$3)*'Data - P&amp;L'!$C$54</f>
        <v>20.9675</v>
      </c>
      <c r="D578" s="313">
        <f>((D370+D371+D376+D377)*'Data - P&amp;L'!$C$3)*'Data - P&amp;L'!$C$54</f>
        <v>20.9675</v>
      </c>
      <c r="E578" s="313">
        <f>((E370+E371+E376+E377)*'Data - P&amp;L'!$C$3)*'Data - P&amp;L'!$C$54</f>
        <v>0</v>
      </c>
      <c r="F578" s="313">
        <f>((F370+F371+F376+F377)*'Data - P&amp;L'!$C$3)*'Data - P&amp;L'!$C$54</f>
        <v>0</v>
      </c>
      <c r="G578" s="313">
        <f>((G370+G371+G376+G377)*'Data - P&amp;L'!$C$3)*'Data - P&amp;L'!$C$54</f>
        <v>125.805</v>
      </c>
      <c r="H578" s="313">
        <f>((H370+H371+H376+H377)*'Data - P&amp;L'!$C$3)*'Data - P&amp;L'!$C$54</f>
        <v>0</v>
      </c>
      <c r="I578" s="313">
        <f>((I370+I371+I376+I377)*'Data - P&amp;L'!$C$3)*'Data - P&amp;L'!$C$54</f>
        <v>41.935</v>
      </c>
      <c r="J578" s="313">
        <f>((J370+J371+J376+J377)*'Data - P&amp;L'!$C$3)*'Data - P&amp;L'!$C$54</f>
        <v>0</v>
      </c>
      <c r="K578" s="313">
        <f>((K370+K371+K376+K377)*'Data - P&amp;L'!$C$3)*'Data - P&amp;L'!$C$54</f>
        <v>0</v>
      </c>
      <c r="L578" s="313">
        <f>((L370+L371+L376+L377)*'Data - P&amp;L'!$C$3)*'Data - P&amp;L'!$C$54</f>
        <v>0</v>
      </c>
      <c r="M578" s="313">
        <f>((M370+M371+M376+M377)*'Data - P&amp;L'!$C$3)*'Data - P&amp;L'!$C$54</f>
        <v>0</v>
      </c>
      <c r="N578" s="313">
        <f>((N370+N371+N376+N377)*'Data - P&amp;L'!$C$3)*'Data - P&amp;L'!$C$54</f>
        <v>0</v>
      </c>
      <c r="O578" s="313">
        <f>((O370+O371+O376+O377)*'Data - P&amp;L'!$C$3)*'Data - P&amp;L'!$C$54</f>
        <v>0</v>
      </c>
      <c r="P578" s="313">
        <f>((P370+P371+P376+P377)*'Data - P&amp;L'!$C$3)*'Data - P&amp;L'!$C$54</f>
        <v>41.935</v>
      </c>
      <c r="Q578" s="313">
        <f>((Q370+Q371+Q376+Q377)*'Data - P&amp;L'!$C$3)*'Data - P&amp;L'!$C$54</f>
        <v>0</v>
      </c>
      <c r="R578" s="313">
        <f>((R370+R371+R376+R377)*'Data - P&amp;L'!$C$3)*'Data - P&amp;L'!$C$54</f>
        <v>0</v>
      </c>
      <c r="S578" s="313">
        <f>((S370+S371+S376+S377)*'Data - P&amp;L'!$C$3)*'Data - P&amp;L'!$C$54</f>
        <v>0</v>
      </c>
      <c r="T578" s="313">
        <f>((T370+T371+T376+T377)*'Data - P&amp;L'!$C$3)*'Data - P&amp;L'!$C$54</f>
        <v>0</v>
      </c>
      <c r="U578" s="313">
        <f>((U370+U371+U376+U377)*'Data - P&amp;L'!$C$3)*'Data - P&amp;L'!$C$54</f>
        <v>20.9675</v>
      </c>
      <c r="V578" s="313">
        <f>((V370+V371+V376+V377)*'Data - P&amp;L'!$C$3)*'Data - P&amp;L'!$C$54</f>
        <v>0</v>
      </c>
      <c r="W578" s="313">
        <f>((W370+W371+W376+W377)*'Data - P&amp;L'!$C$3)*'Data - P&amp;L'!$C$54</f>
        <v>0</v>
      </c>
      <c r="X578" s="313">
        <f>((X370+X371+X376+X377)*'Data - P&amp;L'!$C$3)*'Data - P&amp;L'!$C$54</f>
        <v>41.935</v>
      </c>
      <c r="Y578" s="313">
        <f>((Y370+Y371+Y376+Y377)*'Data - P&amp;L'!$C$3)*'Data - P&amp;L'!$C$54</f>
        <v>0</v>
      </c>
      <c r="Z578" s="313">
        <f>((Z370+Z371+Z376+Z377)*'Data - P&amp;L'!$C$3)*'Data - P&amp;L'!$C$54</f>
        <v>0</v>
      </c>
      <c r="AA578" s="313">
        <f>((AA370+AA371+AA376+AA377)*'Data - P&amp;L'!$C$3)*'Data - P&amp;L'!$C$54</f>
        <v>0</v>
      </c>
      <c r="AB578" s="313">
        <f>((AB370+AB371+AB376+AB377)*'Data - P&amp;L'!$C$3)*'Data - P&amp;L'!$C$54</f>
        <v>20.9675</v>
      </c>
      <c r="AC578" s="313">
        <f>((AC370+AC371+AC376+AC377)*'Data - P&amp;L'!$C$3)*'Data - P&amp;L'!$C$54</f>
        <v>0</v>
      </c>
      <c r="AD578" s="313">
        <f>((AD370+AD371+AD376+AD377)*'Data - P&amp;L'!$C$3)*'Data - P&amp;L'!$C$54</f>
        <v>0</v>
      </c>
      <c r="AE578" s="313">
        <f>((AE370+AE371+AE376+AE377)*'Data - P&amp;L'!$C$3)*'Data - P&amp;L'!$C$54</f>
        <v>0</v>
      </c>
      <c r="AF578" s="313">
        <f>((AF370+AF371+AF376+AF377)*'Data - P&amp;L'!$C$3)*'Data - P&amp;L'!$C$54</f>
        <v>0</v>
      </c>
      <c r="AG578" s="172">
        <f t="shared" si="185"/>
        <v>335.48</v>
      </c>
      <c r="AH578" s="173"/>
    </row>
    <row r="579" outlineLevel="1">
      <c r="A579" s="223" t="s">
        <v>687</v>
      </c>
      <c r="B579" s="313">
        <f>(B372+B373+B378+B379)*'Data - P&amp;L'!$C$4*'Data - P&amp;L'!$C$54</f>
        <v>0</v>
      </c>
      <c r="C579" s="313">
        <f>(C372+C373+C378+C379)*'Data - P&amp;L'!$C$4*'Data - P&amp;L'!$C$54</f>
        <v>0</v>
      </c>
      <c r="D579" s="313">
        <f>(D372+D373+D378+D379)*'Data - P&amp;L'!$C$4*'Data - P&amp;L'!$C$54</f>
        <v>0</v>
      </c>
      <c r="E579" s="313">
        <f>(E372+E373+E378+E379)*'Data - P&amp;L'!$C$4*'Data - P&amp;L'!$C$54</f>
        <v>0</v>
      </c>
      <c r="F579" s="313">
        <f>(F372+F373+F378+F379)*'Data - P&amp;L'!$C$4*'Data - P&amp;L'!$C$54</f>
        <v>0</v>
      </c>
      <c r="G579" s="313">
        <f>(G372+G373+G378+G379)*'Data - P&amp;L'!$C$4*'Data - P&amp;L'!$C$54</f>
        <v>71.685</v>
      </c>
      <c r="H579" s="313">
        <f>(H372+H373+H378+H379)*'Data - P&amp;L'!$C$4*'Data - P&amp;L'!$C$54</f>
        <v>23.895</v>
      </c>
      <c r="I579" s="313">
        <f>(I372+I373+I378+I379)*'Data - P&amp;L'!$C$4*'Data - P&amp;L'!$C$54</f>
        <v>23.895</v>
      </c>
      <c r="J579" s="313">
        <f>(J372+J373+J378+J379)*'Data - P&amp;L'!$C$4*'Data - P&amp;L'!$C$54</f>
        <v>0</v>
      </c>
      <c r="K579" s="313">
        <f>(K372+K373+K378+K379)*'Data - P&amp;L'!$C$4*'Data - P&amp;L'!$C$54</f>
        <v>0</v>
      </c>
      <c r="L579" s="313">
        <f>(L372+L373+L378+L379)*'Data - P&amp;L'!$C$4*'Data - P&amp;L'!$C$54</f>
        <v>0</v>
      </c>
      <c r="M579" s="313">
        <f>(M372+M373+M378+M379)*'Data - P&amp;L'!$C$4*'Data - P&amp;L'!$C$54</f>
        <v>0</v>
      </c>
      <c r="N579" s="313">
        <f>(N372+N373+N378+N379)*'Data - P&amp;L'!$C$4*'Data - P&amp;L'!$C$54</f>
        <v>23.895</v>
      </c>
      <c r="O579" s="313">
        <f>(O372+O373+O378+O379)*'Data - P&amp;L'!$C$4*'Data - P&amp;L'!$C$54</f>
        <v>23.895</v>
      </c>
      <c r="P579" s="313">
        <f>(P372+P373+P378+P379)*'Data - P&amp;L'!$C$4*'Data - P&amp;L'!$C$54</f>
        <v>0</v>
      </c>
      <c r="Q579" s="313">
        <f>(Q372+Q373+Q378+Q379)*'Data - P&amp;L'!$C$4*'Data - P&amp;L'!$C$54</f>
        <v>23.895</v>
      </c>
      <c r="R579" s="313">
        <f>(R372+R373+R378+R379)*'Data - P&amp;L'!$C$4*'Data - P&amp;L'!$C$54</f>
        <v>0</v>
      </c>
      <c r="S579" s="313">
        <f>(S372+S373+S378+S379)*'Data - P&amp;L'!$C$4*'Data - P&amp;L'!$C$54</f>
        <v>0</v>
      </c>
      <c r="T579" s="313">
        <f>(T372+T373+T378+T379)*'Data - P&amp;L'!$C$4*'Data - P&amp;L'!$C$54</f>
        <v>0</v>
      </c>
      <c r="U579" s="313">
        <f>(U372+U373+U378+U379)*'Data - P&amp;L'!$C$4*'Data - P&amp;L'!$C$54</f>
        <v>95.58</v>
      </c>
      <c r="V579" s="313">
        <f>(V372+V373+V378+V379)*'Data - P&amp;L'!$C$4*'Data - P&amp;L'!$C$54</f>
        <v>47.79</v>
      </c>
      <c r="W579" s="313">
        <f>(W372+W373+W378+W379)*'Data - P&amp;L'!$C$4*'Data - P&amp;L'!$C$54</f>
        <v>23.895</v>
      </c>
      <c r="X579" s="313">
        <f>(X372+X373+X378+X379)*'Data - P&amp;L'!$C$4*'Data - P&amp;L'!$C$54</f>
        <v>0</v>
      </c>
      <c r="Y579" s="313">
        <f>(Y372+Y373+Y378+Y379)*'Data - P&amp;L'!$C$4*'Data - P&amp;L'!$C$54</f>
        <v>0</v>
      </c>
      <c r="Z579" s="313">
        <f>(Z372+Z373+Z378+Z379)*'Data - P&amp;L'!$C$4*'Data - P&amp;L'!$C$54</f>
        <v>0</v>
      </c>
      <c r="AA579" s="313">
        <f>(AA372+AA373+AA378+AA379)*'Data - P&amp;L'!$C$4*'Data - P&amp;L'!$C$54</f>
        <v>0</v>
      </c>
      <c r="AB579" s="313">
        <f>(AB372+AB373+AB378+AB379)*'Data - P&amp;L'!$C$4*'Data - P&amp;L'!$C$54</f>
        <v>23.895</v>
      </c>
      <c r="AC579" s="313">
        <f>(AC372+AC373+AC378+AC379)*'Data - P&amp;L'!$C$4*'Data - P&amp;L'!$C$54</f>
        <v>23.895</v>
      </c>
      <c r="AD579" s="313">
        <f>(AD372+AD373+AD378+AD379)*'Data - P&amp;L'!$C$4*'Data - P&amp;L'!$C$54</f>
        <v>0</v>
      </c>
      <c r="AE579" s="313">
        <f>(AE372+AE373+AE378+AE379)*'Data - P&amp;L'!$C$4*'Data - P&amp;L'!$C$54</f>
        <v>23.895</v>
      </c>
      <c r="AF579" s="313">
        <f>(AF372+AF373+AF378+AF379)*'Data - P&amp;L'!$C$4*'Data - P&amp;L'!$C$54</f>
        <v>0</v>
      </c>
      <c r="AG579" s="172">
        <f t="shared" si="185"/>
        <v>430.11</v>
      </c>
      <c r="AH579" s="173"/>
    </row>
    <row r="580" outlineLevel="1">
      <c r="A580" s="223" t="s">
        <v>645</v>
      </c>
      <c r="B580" s="313">
        <f>B374*'Data - P&amp;L'!$C$15*'Data - P&amp;L'!$C$54</f>
        <v>0</v>
      </c>
      <c r="C580" s="313">
        <f>C374*'Data - P&amp;L'!$C$15*'Data - P&amp;L'!$C$54</f>
        <v>0</v>
      </c>
      <c r="D580" s="313">
        <f>D374*'Data - P&amp;L'!$C$15*'Data - P&amp;L'!$C$54</f>
        <v>0</v>
      </c>
      <c r="E580" s="313">
        <f>E374*'Data - P&amp;L'!$C$15*'Data - P&amp;L'!$C$54</f>
        <v>0</v>
      </c>
      <c r="F580" s="313">
        <f>F374*'Data - P&amp;L'!$C$15*'Data - P&amp;L'!$C$54</f>
        <v>0</v>
      </c>
      <c r="G580" s="313">
        <f>G374*'Data - P&amp;L'!$C$15*'Data - P&amp;L'!$C$54</f>
        <v>43.95</v>
      </c>
      <c r="H580" s="313">
        <f>H374*'Data - P&amp;L'!$C$15*'Data - P&amp;L'!$C$54</f>
        <v>0</v>
      </c>
      <c r="I580" s="313">
        <f>I374*'Data - P&amp;L'!$C$15*'Data - P&amp;L'!$C$54</f>
        <v>0</v>
      </c>
      <c r="J580" s="313">
        <f>J374*'Data - P&amp;L'!$C$15*'Data - P&amp;L'!$C$54</f>
        <v>0</v>
      </c>
      <c r="K580" s="313">
        <f>K374*'Data - P&amp;L'!$C$15*'Data - P&amp;L'!$C$54</f>
        <v>0</v>
      </c>
      <c r="L580" s="313">
        <f>L374*'Data - P&amp;L'!$C$15*'Data - P&amp;L'!$C$54</f>
        <v>0</v>
      </c>
      <c r="M580" s="313">
        <f>M374*'Data - P&amp;L'!$C$15*'Data - P&amp;L'!$C$54</f>
        <v>0</v>
      </c>
      <c r="N580" s="313">
        <f>N374*'Data - P&amp;L'!$C$15*'Data - P&amp;L'!$C$54</f>
        <v>0</v>
      </c>
      <c r="O580" s="313">
        <f>O374*'Data - P&amp;L'!$C$15*'Data - P&amp;L'!$C$54</f>
        <v>21.975</v>
      </c>
      <c r="P580" s="313">
        <f>P374*'Data - P&amp;L'!$C$15*'Data - P&amp;L'!$C$54</f>
        <v>0</v>
      </c>
      <c r="Q580" s="313">
        <f>Q374*'Data - P&amp;L'!$C$15*'Data - P&amp;L'!$C$54</f>
        <v>0</v>
      </c>
      <c r="R580" s="313">
        <f>R374*'Data - P&amp;L'!$C$15*'Data - P&amp;L'!$C$54</f>
        <v>0</v>
      </c>
      <c r="S580" s="313">
        <f>S374*'Data - P&amp;L'!$C$15*'Data - P&amp;L'!$C$54</f>
        <v>0</v>
      </c>
      <c r="T580" s="313">
        <f>T374*'Data - P&amp;L'!$C$15*'Data - P&amp;L'!$C$54</f>
        <v>0</v>
      </c>
      <c r="U580" s="313">
        <f>U374*'Data - P&amp;L'!$C$15*'Data - P&amp;L'!$C$54</f>
        <v>0</v>
      </c>
      <c r="V580" s="313">
        <f>V374*'Data - P&amp;L'!$C$15*'Data - P&amp;L'!$C$54</f>
        <v>0</v>
      </c>
      <c r="W580" s="313">
        <f>W374*'Data - P&amp;L'!$C$15*'Data - P&amp;L'!$C$54</f>
        <v>0</v>
      </c>
      <c r="X580" s="313">
        <f>X374*'Data - P&amp;L'!$C$15*'Data - P&amp;L'!$C$54</f>
        <v>0</v>
      </c>
      <c r="Y580" s="313">
        <f>Y374*'Data - P&amp;L'!$C$15*'Data - P&amp;L'!$C$54</f>
        <v>0</v>
      </c>
      <c r="Z580" s="313">
        <f>Z374*'Data - P&amp;L'!$C$15*'Data - P&amp;L'!$C$54</f>
        <v>0</v>
      </c>
      <c r="AA580" s="313">
        <f>AA374*'Data - P&amp;L'!$C$15*'Data - P&amp;L'!$C$54</f>
        <v>0</v>
      </c>
      <c r="AB580" s="313">
        <f>AB374*'Data - P&amp;L'!$C$15*'Data - P&amp;L'!$C$54</f>
        <v>0</v>
      </c>
      <c r="AC580" s="313">
        <f>AC374*'Data - P&amp;L'!$C$15*'Data - P&amp;L'!$C$54</f>
        <v>0</v>
      </c>
      <c r="AD580" s="313">
        <f>AD374*'Data - P&amp;L'!$C$15*'Data - P&amp;L'!$C$54</f>
        <v>0</v>
      </c>
      <c r="AE580" s="313">
        <f>AE374*'Data - P&amp;L'!$C$15*'Data - P&amp;L'!$C$54</f>
        <v>0</v>
      </c>
      <c r="AF580" s="313">
        <f>AF374*'Data - P&amp;L'!$C$15*'Data - P&amp;L'!$C$54</f>
        <v>0</v>
      </c>
      <c r="AG580" s="172">
        <f t="shared" si="185"/>
        <v>65.925</v>
      </c>
      <c r="AH580" s="173"/>
    </row>
    <row r="581" outlineLevel="1">
      <c r="A581" s="223" t="s">
        <v>646</v>
      </c>
      <c r="B581" s="313">
        <f>B375*'Data - P&amp;L'!$C$16*'Data - P&amp;L'!$C$54</f>
        <v>0</v>
      </c>
      <c r="C581" s="313">
        <f>C375*'Data - P&amp;L'!$C$16*'Data - P&amp;L'!$C$54</f>
        <v>0</v>
      </c>
      <c r="D581" s="313">
        <f>D375*'Data - P&amp;L'!$C$16*'Data - P&amp;L'!$C$54</f>
        <v>0</v>
      </c>
      <c r="E581" s="313">
        <f>E375*'Data - P&amp;L'!$C$16*'Data - P&amp;L'!$C$54</f>
        <v>0</v>
      </c>
      <c r="F581" s="313">
        <f>F375*'Data - P&amp;L'!$C$16*'Data - P&amp;L'!$C$54</f>
        <v>0</v>
      </c>
      <c r="G581" s="313">
        <f>G375*'Data - P&amp;L'!$C$16*'Data - P&amp;L'!$C$54</f>
        <v>48.605</v>
      </c>
      <c r="H581" s="313">
        <f>H375*'Data - P&amp;L'!$C$16*'Data - P&amp;L'!$C$54</f>
        <v>24.3025</v>
      </c>
      <c r="I581" s="313">
        <f>I375*'Data - P&amp;L'!$C$16*'Data - P&amp;L'!$C$54</f>
        <v>0</v>
      </c>
      <c r="J581" s="313">
        <f>J375*'Data - P&amp;L'!$C$16*'Data - P&amp;L'!$C$54</f>
        <v>0</v>
      </c>
      <c r="K581" s="313">
        <f>K375*'Data - P&amp;L'!$C$16*'Data - P&amp;L'!$C$54</f>
        <v>0</v>
      </c>
      <c r="L581" s="313">
        <f>L375*'Data - P&amp;L'!$C$16*'Data - P&amp;L'!$C$54</f>
        <v>0</v>
      </c>
      <c r="M581" s="313">
        <f>M375*'Data - P&amp;L'!$C$16*'Data - P&amp;L'!$C$54</f>
        <v>0</v>
      </c>
      <c r="N581" s="313">
        <f>N375*'Data - P&amp;L'!$C$16*'Data - P&amp;L'!$C$54</f>
        <v>0</v>
      </c>
      <c r="O581" s="313">
        <f>O375*'Data - P&amp;L'!$C$16*'Data - P&amp;L'!$C$54</f>
        <v>0</v>
      </c>
      <c r="P581" s="313">
        <f>P375*'Data - P&amp;L'!$C$16*'Data - P&amp;L'!$C$54</f>
        <v>0</v>
      </c>
      <c r="Q581" s="313">
        <f>Q375*'Data - P&amp;L'!$C$16*'Data - P&amp;L'!$C$54</f>
        <v>0</v>
      </c>
      <c r="R581" s="313">
        <f>R375*'Data - P&amp;L'!$C$16*'Data - P&amp;L'!$C$54</f>
        <v>0</v>
      </c>
      <c r="S581" s="313">
        <f>S375*'Data - P&amp;L'!$C$16*'Data - P&amp;L'!$C$54</f>
        <v>0</v>
      </c>
      <c r="T581" s="313">
        <f>T375*'Data - P&amp;L'!$C$16*'Data - P&amp;L'!$C$54</f>
        <v>0</v>
      </c>
      <c r="U581" s="313">
        <f>U375*'Data - P&amp;L'!$C$16*'Data - P&amp;L'!$C$54</f>
        <v>24.3025</v>
      </c>
      <c r="V581" s="313">
        <f>V375*'Data - P&amp;L'!$C$16*'Data - P&amp;L'!$C$54</f>
        <v>0</v>
      </c>
      <c r="W581" s="313">
        <f>W375*'Data - P&amp;L'!$C$16*'Data - P&amp;L'!$C$54</f>
        <v>0</v>
      </c>
      <c r="X581" s="313">
        <f>X375*'Data - P&amp;L'!$C$16*'Data - P&amp;L'!$C$54</f>
        <v>0</v>
      </c>
      <c r="Y581" s="313">
        <f>Y375*'Data - P&amp;L'!$C$16*'Data - P&amp;L'!$C$54</f>
        <v>0</v>
      </c>
      <c r="Z581" s="313">
        <f>Z375*'Data - P&amp;L'!$C$16*'Data - P&amp;L'!$C$54</f>
        <v>0</v>
      </c>
      <c r="AA581" s="313">
        <f>AA375*'Data - P&amp;L'!$C$16*'Data - P&amp;L'!$C$54</f>
        <v>0</v>
      </c>
      <c r="AB581" s="313">
        <f>AB375*'Data - P&amp;L'!$C$16*'Data - P&amp;L'!$C$54</f>
        <v>48.605</v>
      </c>
      <c r="AC581" s="313">
        <f>AC375*'Data - P&amp;L'!$C$16*'Data - P&amp;L'!$C$54</f>
        <v>0</v>
      </c>
      <c r="AD581" s="313">
        <f>AD375*'Data - P&amp;L'!$C$16*'Data - P&amp;L'!$C$54</f>
        <v>0</v>
      </c>
      <c r="AE581" s="313">
        <f>AE375*'Data - P&amp;L'!$C$16*'Data - P&amp;L'!$C$54</f>
        <v>24.3025</v>
      </c>
      <c r="AF581" s="313">
        <f>AF375*'Data - P&amp;L'!$C$16*'Data - P&amp;L'!$C$54</f>
        <v>0</v>
      </c>
      <c r="AG581" s="172">
        <f t="shared" si="185"/>
        <v>170.1175</v>
      </c>
      <c r="AH581" s="173"/>
    </row>
    <row r="582" outlineLevel="1">
      <c r="A582" s="223" t="s">
        <v>688</v>
      </c>
      <c r="B582" s="313">
        <f>B398*'Data - P&amp;L'!$C$6*'Data - P&amp;L'!$C$54</f>
        <v>0</v>
      </c>
      <c r="C582" s="313">
        <f>C398*'Data - P&amp;L'!$C$6*'Data - P&amp;L'!$C$54</f>
        <v>1.2325</v>
      </c>
      <c r="D582" s="313">
        <f>D398*'Data - P&amp;L'!$C$6*'Data - P&amp;L'!$C$54</f>
        <v>0</v>
      </c>
      <c r="E582" s="313">
        <f>E398*'Data - P&amp;L'!$C$6*'Data - P&amp;L'!$C$54</f>
        <v>0</v>
      </c>
      <c r="F582" s="313">
        <f>F398*'Data - P&amp;L'!$C$6*'Data - P&amp;L'!$C$54</f>
        <v>0</v>
      </c>
      <c r="G582" s="313">
        <f>G398*'Data - P&amp;L'!$C$6*'Data - P&amp;L'!$C$54</f>
        <v>0</v>
      </c>
      <c r="H582" s="313">
        <f>H398*'Data - P&amp;L'!$C$6*'Data - P&amp;L'!$C$54</f>
        <v>0</v>
      </c>
      <c r="I582" s="313">
        <f>I398*'Data - P&amp;L'!$C$6*'Data - P&amp;L'!$C$54</f>
        <v>0</v>
      </c>
      <c r="J582" s="313">
        <f>J398*'Data - P&amp;L'!$C$6*'Data - P&amp;L'!$C$54</f>
        <v>0</v>
      </c>
      <c r="K582" s="313">
        <f>K398*'Data - P&amp;L'!$C$6*'Data - P&amp;L'!$C$54</f>
        <v>0</v>
      </c>
      <c r="L582" s="313">
        <f>L398*'Data - P&amp;L'!$C$6*'Data - P&amp;L'!$C$54</f>
        <v>0</v>
      </c>
      <c r="M582" s="313">
        <f>M398*'Data - P&amp;L'!$C$6*'Data - P&amp;L'!$C$54</f>
        <v>0</v>
      </c>
      <c r="N582" s="313">
        <f>N398*'Data - P&amp;L'!$C$6*'Data - P&amp;L'!$C$54</f>
        <v>1.2325</v>
      </c>
      <c r="O582" s="313">
        <f>O398*'Data - P&amp;L'!$C$6*'Data - P&amp;L'!$C$54</f>
        <v>0</v>
      </c>
      <c r="P582" s="313">
        <f>P398*'Data - P&amp;L'!$C$6*'Data - P&amp;L'!$C$54</f>
        <v>0</v>
      </c>
      <c r="Q582" s="313">
        <f>Q398*'Data - P&amp;L'!$C$6*'Data - P&amp;L'!$C$54</f>
        <v>0</v>
      </c>
      <c r="R582" s="313">
        <f>R398*'Data - P&amp;L'!$C$6*'Data - P&amp;L'!$C$54</f>
        <v>0</v>
      </c>
      <c r="S582" s="313">
        <f>S398*'Data - P&amp;L'!$C$6*'Data - P&amp;L'!$C$54</f>
        <v>0</v>
      </c>
      <c r="T582" s="313">
        <f>T398*'Data - P&amp;L'!$C$6*'Data - P&amp;L'!$C$54</f>
        <v>0</v>
      </c>
      <c r="U582" s="313">
        <f>U398*'Data - P&amp;L'!$C$6*'Data - P&amp;L'!$C$54</f>
        <v>0</v>
      </c>
      <c r="V582" s="313">
        <f>V398*'Data - P&amp;L'!$C$6*'Data - P&amp;L'!$C$54</f>
        <v>0</v>
      </c>
      <c r="W582" s="313">
        <f>W398*'Data - P&amp;L'!$C$6*'Data - P&amp;L'!$C$54</f>
        <v>0</v>
      </c>
      <c r="X582" s="313">
        <f>X398*'Data - P&amp;L'!$C$6*'Data - P&amp;L'!$C$54</f>
        <v>0</v>
      </c>
      <c r="Y582" s="313">
        <f>Y398*'Data - P&amp;L'!$C$6*'Data - P&amp;L'!$C$54</f>
        <v>0</v>
      </c>
      <c r="Z582" s="313">
        <f>Z398*'Data - P&amp;L'!$C$6*'Data - P&amp;L'!$C$54</f>
        <v>0</v>
      </c>
      <c r="AA582" s="313">
        <f>AA398*'Data - P&amp;L'!$C$6*'Data - P&amp;L'!$C$54</f>
        <v>0</v>
      </c>
      <c r="AB582" s="313">
        <f>AB398*'Data - P&amp;L'!$C$6*'Data - P&amp;L'!$C$54</f>
        <v>1.2325</v>
      </c>
      <c r="AC582" s="313">
        <f>AC398*'Data - P&amp;L'!$C$6*'Data - P&amp;L'!$C$54</f>
        <v>0</v>
      </c>
      <c r="AD582" s="313">
        <f>AD398*'Data - P&amp;L'!$C$6*'Data - P&amp;L'!$C$54</f>
        <v>0</v>
      </c>
      <c r="AE582" s="313">
        <f>AE398*'Data - P&amp;L'!$C$6*'Data - P&amp;L'!$C$54</f>
        <v>0</v>
      </c>
      <c r="AF582" s="313">
        <f>AF398*'Data - P&amp;L'!$C$6*'Data - P&amp;L'!$C$54</f>
        <v>0</v>
      </c>
      <c r="AG582" s="172">
        <f t="shared" si="185"/>
        <v>3.6975</v>
      </c>
      <c r="AH582" s="173"/>
    </row>
    <row r="583" outlineLevel="1">
      <c r="A583" s="223" t="s">
        <v>689</v>
      </c>
      <c r="B583" s="313">
        <f>B399*'Data - P&amp;L'!$C$8*'Data - P&amp;L'!$C$54</f>
        <v>0</v>
      </c>
      <c r="C583" s="313">
        <f>C399*'Data - P&amp;L'!$C$8*'Data - P&amp;L'!$C$54</f>
        <v>0.2675</v>
      </c>
      <c r="D583" s="313">
        <f>D399*'Data - P&amp;L'!$C$8*'Data - P&amp;L'!$C$54</f>
        <v>0.2675</v>
      </c>
      <c r="E583" s="313">
        <f>E399*'Data - P&amp;L'!$C$8*'Data - P&amp;L'!$C$54</f>
        <v>0</v>
      </c>
      <c r="F583" s="313">
        <f>F399*'Data - P&amp;L'!$C$8*'Data - P&amp;L'!$C$54</f>
        <v>0</v>
      </c>
      <c r="G583" s="313">
        <f>G399*'Data - P&amp;L'!$C$8*'Data - P&amp;L'!$C$54</f>
        <v>1.3375</v>
      </c>
      <c r="H583" s="313">
        <f>H399*'Data - P&amp;L'!$C$8*'Data - P&amp;L'!$C$54</f>
        <v>0</v>
      </c>
      <c r="I583" s="313">
        <f>I399*'Data - P&amp;L'!$C$8*'Data - P&amp;L'!$C$54</f>
        <v>0.2675</v>
      </c>
      <c r="J583" s="313">
        <f>J399*'Data - P&amp;L'!$C$8*'Data - P&amp;L'!$C$54</f>
        <v>0</v>
      </c>
      <c r="K583" s="313">
        <f>K399*'Data - P&amp;L'!$C$8*'Data - P&amp;L'!$C$54</f>
        <v>0</v>
      </c>
      <c r="L583" s="313">
        <f>L399*'Data - P&amp;L'!$C$8*'Data - P&amp;L'!$C$54</f>
        <v>0</v>
      </c>
      <c r="M583" s="313">
        <f>M399*'Data - P&amp;L'!$C$8*'Data - P&amp;L'!$C$54</f>
        <v>0</v>
      </c>
      <c r="N583" s="313">
        <f>N399*'Data - P&amp;L'!$C$8*'Data - P&amp;L'!$C$54</f>
        <v>0.2675</v>
      </c>
      <c r="O583" s="313">
        <f>O399*'Data - P&amp;L'!$C$8*'Data - P&amp;L'!$C$54</f>
        <v>0.2675</v>
      </c>
      <c r="P583" s="313">
        <f>P399*'Data - P&amp;L'!$C$8*'Data - P&amp;L'!$C$54</f>
        <v>0.535</v>
      </c>
      <c r="Q583" s="313">
        <f>Q399*'Data - P&amp;L'!$C$8*'Data - P&amp;L'!$C$54</f>
        <v>0.2675</v>
      </c>
      <c r="R583" s="313">
        <f>R399*'Data - P&amp;L'!$C$8*'Data - P&amp;L'!$C$54</f>
        <v>0</v>
      </c>
      <c r="S583" s="313">
        <f>S399*'Data - P&amp;L'!$C$8*'Data - P&amp;L'!$C$54</f>
        <v>0</v>
      </c>
      <c r="T583" s="313">
        <f>T399*'Data - P&amp;L'!$C$8*'Data - P&amp;L'!$C$54</f>
        <v>0</v>
      </c>
      <c r="U583" s="313">
        <f>U399*'Data - P&amp;L'!$C$8*'Data - P&amp;L'!$C$54</f>
        <v>0.535</v>
      </c>
      <c r="V583" s="313">
        <f>V399*'Data - P&amp;L'!$C$8*'Data - P&amp;L'!$C$54</f>
        <v>0</v>
      </c>
      <c r="W583" s="313">
        <f>W399*'Data - P&amp;L'!$C$8*'Data - P&amp;L'!$C$54</f>
        <v>0</v>
      </c>
      <c r="X583" s="313">
        <f>X399*'Data - P&amp;L'!$C$8*'Data - P&amp;L'!$C$54</f>
        <v>0</v>
      </c>
      <c r="Y583" s="313">
        <f>Y399*'Data - P&amp;L'!$C$8*'Data - P&amp;L'!$C$54</f>
        <v>0</v>
      </c>
      <c r="Z583" s="313">
        <f>Z399*'Data - P&amp;L'!$C$8*'Data - P&amp;L'!$C$54</f>
        <v>0</v>
      </c>
      <c r="AA583" s="313">
        <f>AA399*'Data - P&amp;L'!$C$8*'Data - P&amp;L'!$C$54</f>
        <v>0</v>
      </c>
      <c r="AB583" s="313">
        <f>AB399*'Data - P&amp;L'!$C$8*'Data - P&amp;L'!$C$54</f>
        <v>0.535</v>
      </c>
      <c r="AC583" s="313">
        <f>AC399*'Data - P&amp;L'!$C$8*'Data - P&amp;L'!$C$54</f>
        <v>0.2675</v>
      </c>
      <c r="AD583" s="313">
        <f>AD399*'Data - P&amp;L'!$C$8*'Data - P&amp;L'!$C$54</f>
        <v>0</v>
      </c>
      <c r="AE583" s="313">
        <f>AE399*'Data - P&amp;L'!$C$8*'Data - P&amp;L'!$C$54</f>
        <v>0.2675</v>
      </c>
      <c r="AF583" s="313">
        <f>AF399*'Data - P&amp;L'!$C$8*'Data - P&amp;L'!$C$54</f>
        <v>0</v>
      </c>
      <c r="AG583" s="172">
        <f t="shared" si="185"/>
        <v>5.0825</v>
      </c>
      <c r="AH583" s="173"/>
    </row>
    <row r="584" outlineLevel="1">
      <c r="A584" s="223" t="s">
        <v>677</v>
      </c>
      <c r="B584" s="313">
        <f>(B400+B401)*'Data - P&amp;L'!$C$9*'Data - P&amp;L'!$C$54</f>
        <v>0</v>
      </c>
      <c r="C584" s="313">
        <f>(C400+C401)*'Data - P&amp;L'!$C$9*'Data - P&amp;L'!$C$54</f>
        <v>1.495</v>
      </c>
      <c r="D584" s="313">
        <f>(D400+D401)*'Data - P&amp;L'!$C$9*'Data - P&amp;L'!$C$54</f>
        <v>0</v>
      </c>
      <c r="E584" s="313">
        <f>(E400+E401)*'Data - P&amp;L'!$C$9*'Data - P&amp;L'!$C$54</f>
        <v>0</v>
      </c>
      <c r="F584" s="313">
        <f>(F400+F401)*'Data - P&amp;L'!$C$9*'Data - P&amp;L'!$C$54</f>
        <v>0</v>
      </c>
      <c r="G584" s="313">
        <f>(G400+G401)*'Data - P&amp;L'!$C$9*'Data - P&amp;L'!$C$54</f>
        <v>0</v>
      </c>
      <c r="H584" s="313">
        <f>(H400+H401)*'Data - P&amp;L'!$C$9*'Data - P&amp;L'!$C$54</f>
        <v>0</v>
      </c>
      <c r="I584" s="313">
        <f>(I400+I401)*'Data - P&amp;L'!$C$9*'Data - P&amp;L'!$C$54</f>
        <v>0</v>
      </c>
      <c r="J584" s="313">
        <f>(J400+J401)*'Data - P&amp;L'!$C$9*'Data - P&amp;L'!$C$54</f>
        <v>0</v>
      </c>
      <c r="K584" s="313">
        <f>(K400+K401)*'Data - P&amp;L'!$C$9*'Data - P&amp;L'!$C$54</f>
        <v>0</v>
      </c>
      <c r="L584" s="313">
        <f>(L400+L401)*'Data - P&amp;L'!$C$9*'Data - P&amp;L'!$C$54</f>
        <v>0</v>
      </c>
      <c r="M584" s="313">
        <f>(M400+M401)*'Data - P&amp;L'!$C$9*'Data - P&amp;L'!$C$54</f>
        <v>0</v>
      </c>
      <c r="N584" s="313">
        <f>(N400+N401)*'Data - P&amp;L'!$C$9*'Data - P&amp;L'!$C$54</f>
        <v>0</v>
      </c>
      <c r="O584" s="313">
        <f>(O400+O401)*'Data - P&amp;L'!$C$9*'Data - P&amp;L'!$C$54</f>
        <v>0</v>
      </c>
      <c r="P584" s="313">
        <f>(P400+P401)*'Data - P&amp;L'!$C$9*'Data - P&amp;L'!$C$54</f>
        <v>0</v>
      </c>
      <c r="Q584" s="313">
        <f>(Q400+Q401)*'Data - P&amp;L'!$C$9*'Data - P&amp;L'!$C$54</f>
        <v>0</v>
      </c>
      <c r="R584" s="313">
        <f>(R400+R401)*'Data - P&amp;L'!$C$9*'Data - P&amp;L'!$C$54</f>
        <v>0</v>
      </c>
      <c r="S584" s="313">
        <f>(S400+S401)*'Data - P&amp;L'!$C$9*'Data - P&amp;L'!$C$54</f>
        <v>0</v>
      </c>
      <c r="T584" s="313">
        <f>(T400+T401)*'Data - P&amp;L'!$C$9*'Data - P&amp;L'!$C$54</f>
        <v>0</v>
      </c>
      <c r="U584" s="313">
        <f>(U400+U401)*'Data - P&amp;L'!$C$9*'Data - P&amp;L'!$C$54</f>
        <v>1.495</v>
      </c>
      <c r="V584" s="313">
        <f>(V400+V401)*'Data - P&amp;L'!$C$9*'Data - P&amp;L'!$C$54</f>
        <v>0</v>
      </c>
      <c r="W584" s="313">
        <f>(W400+W401)*'Data - P&amp;L'!$C$9*'Data - P&amp;L'!$C$54</f>
        <v>0</v>
      </c>
      <c r="X584" s="313">
        <f>(X400+X401)*'Data - P&amp;L'!$C$9*'Data - P&amp;L'!$C$54</f>
        <v>0</v>
      </c>
      <c r="Y584" s="313">
        <f>(Y400+Y401)*'Data - P&amp;L'!$C$9*'Data - P&amp;L'!$C$54</f>
        <v>0</v>
      </c>
      <c r="Z584" s="313">
        <f>(Z400+Z401)*'Data - P&amp;L'!$C$9*'Data - P&amp;L'!$C$54</f>
        <v>0</v>
      </c>
      <c r="AA584" s="313">
        <f>(AA400+AA401)*'Data - P&amp;L'!$C$9*'Data - P&amp;L'!$C$54</f>
        <v>0</v>
      </c>
      <c r="AB584" s="313">
        <f>(AB400+AB401)*'Data - P&amp;L'!$C$9*'Data - P&amp;L'!$C$54</f>
        <v>0</v>
      </c>
      <c r="AC584" s="313">
        <f>(AC400+AC401)*'Data - P&amp;L'!$C$9*'Data - P&amp;L'!$C$54</f>
        <v>0</v>
      </c>
      <c r="AD584" s="313">
        <f>(AD400+AD401)*'Data - P&amp;L'!$C$9*'Data - P&amp;L'!$C$54</f>
        <v>0</v>
      </c>
      <c r="AE584" s="313">
        <f>(AE400+AE401)*'Data - P&amp;L'!$C$9*'Data - P&amp;L'!$C$54</f>
        <v>0</v>
      </c>
      <c r="AF584" s="313">
        <f>(AF400+AF401)*'Data - P&amp;L'!$C$9*'Data - P&amp;L'!$C$54</f>
        <v>0</v>
      </c>
      <c r="AG584" s="172">
        <f t="shared" si="185"/>
        <v>2.99</v>
      </c>
      <c r="AH584" s="173"/>
    </row>
    <row r="585" outlineLevel="1">
      <c r="A585" s="223" t="s">
        <v>678</v>
      </c>
      <c r="B585" s="313">
        <f>(B402+B403)*'Data - P&amp;L'!$C$5*'Data - P&amp;L'!$C$54</f>
        <v>0</v>
      </c>
      <c r="C585" s="313">
        <f>(C402+C403)*'Data - P&amp;L'!$C$5*'Data - P&amp;L'!$C$54</f>
        <v>0</v>
      </c>
      <c r="D585" s="313">
        <f>(D402+D403)*'Data - P&amp;L'!$C$5*'Data - P&amp;L'!$C$54</f>
        <v>0</v>
      </c>
      <c r="E585" s="313">
        <f>(E402+E403)*'Data - P&amp;L'!$C$5*'Data - P&amp;L'!$C$54</f>
        <v>0</v>
      </c>
      <c r="F585" s="313">
        <f>(F402+F403)*'Data - P&amp;L'!$C$5*'Data - P&amp;L'!$C$54</f>
        <v>0</v>
      </c>
      <c r="G585" s="313">
        <f>(G402+G403)*'Data - P&amp;L'!$C$5*'Data - P&amp;L'!$C$54</f>
        <v>0</v>
      </c>
      <c r="H585" s="313">
        <f>(H402+H403)*'Data - P&amp;L'!$C$5*'Data - P&amp;L'!$C$54</f>
        <v>0</v>
      </c>
      <c r="I585" s="313">
        <f>(I402+I403)*'Data - P&amp;L'!$C$5*'Data - P&amp;L'!$C$54</f>
        <v>0</v>
      </c>
      <c r="J585" s="313">
        <f>(J402+J403)*'Data - P&amp;L'!$C$5*'Data - P&amp;L'!$C$54</f>
        <v>0</v>
      </c>
      <c r="K585" s="313">
        <f>(K402+K403)*'Data - P&amp;L'!$C$5*'Data - P&amp;L'!$C$54</f>
        <v>0</v>
      </c>
      <c r="L585" s="313">
        <f>(L402+L403)*'Data - P&amp;L'!$C$5*'Data - P&amp;L'!$C$54</f>
        <v>0</v>
      </c>
      <c r="M585" s="313">
        <f>(M402+M403)*'Data - P&amp;L'!$C$5*'Data - P&amp;L'!$C$54</f>
        <v>0</v>
      </c>
      <c r="N585" s="313">
        <f>(N402+N403)*'Data - P&amp;L'!$C$5*'Data - P&amp;L'!$C$54</f>
        <v>0</v>
      </c>
      <c r="O585" s="313">
        <f>(O402+O403)*'Data - P&amp;L'!$C$5*'Data - P&amp;L'!$C$54</f>
        <v>0</v>
      </c>
      <c r="P585" s="313">
        <f>(P402+P403)*'Data - P&amp;L'!$C$5*'Data - P&amp;L'!$C$54</f>
        <v>0</v>
      </c>
      <c r="Q585" s="313">
        <f>(Q402+Q403)*'Data - P&amp;L'!$C$5*'Data - P&amp;L'!$C$54</f>
        <v>0</v>
      </c>
      <c r="R585" s="313">
        <f>(R402+R403)*'Data - P&amp;L'!$C$5*'Data - P&amp;L'!$C$54</f>
        <v>0</v>
      </c>
      <c r="S585" s="313">
        <f>(S402+S403)*'Data - P&amp;L'!$C$5*'Data - P&amp;L'!$C$54</f>
        <v>0</v>
      </c>
      <c r="T585" s="313">
        <f>(T402+T403)*'Data - P&amp;L'!$C$5*'Data - P&amp;L'!$C$54</f>
        <v>0</v>
      </c>
      <c r="U585" s="313">
        <f>(U402+U403)*'Data - P&amp;L'!$C$5*'Data - P&amp;L'!$C$54</f>
        <v>0</v>
      </c>
      <c r="V585" s="313">
        <f>(V402+V403)*'Data - P&amp;L'!$C$5*'Data - P&amp;L'!$C$54</f>
        <v>0</v>
      </c>
      <c r="W585" s="313">
        <f>(W402+W403)*'Data - P&amp;L'!$C$5*'Data - P&amp;L'!$C$54</f>
        <v>0</v>
      </c>
      <c r="X585" s="313">
        <f>(X402+X403)*'Data - P&amp;L'!$C$5*'Data - P&amp;L'!$C$54</f>
        <v>0</v>
      </c>
      <c r="Y585" s="313">
        <f>(Y402+Y403)*'Data - P&amp;L'!$C$5*'Data - P&amp;L'!$C$54</f>
        <v>0</v>
      </c>
      <c r="Z585" s="313">
        <f>(Z402+Z403)*'Data - P&amp;L'!$C$5*'Data - P&amp;L'!$C$54</f>
        <v>0</v>
      </c>
      <c r="AA585" s="313">
        <f>(AA402+AA403)*'Data - P&amp;L'!$C$5*'Data - P&amp;L'!$C$54</f>
        <v>0</v>
      </c>
      <c r="AB585" s="313">
        <f>(AB402+AB403)*'Data - P&amp;L'!$C$5*'Data - P&amp;L'!$C$54</f>
        <v>0</v>
      </c>
      <c r="AC585" s="313">
        <f>(AC402+AC403)*'Data - P&amp;L'!$C$5*'Data - P&amp;L'!$C$54</f>
        <v>0</v>
      </c>
      <c r="AD585" s="313">
        <f>(AD402+AD403)*'Data - P&amp;L'!$C$5*'Data - P&amp;L'!$C$54</f>
        <v>0</v>
      </c>
      <c r="AE585" s="313">
        <f>(AE402+AE403)*'Data - P&amp;L'!$C$5*'Data - P&amp;L'!$C$54</f>
        <v>0</v>
      </c>
      <c r="AF585" s="313">
        <f>(AF402+AF403)*'Data - P&amp;L'!$C$5*'Data - P&amp;L'!$C$54</f>
        <v>0</v>
      </c>
      <c r="AG585" s="172">
        <f t="shared" si="185"/>
        <v>0</v>
      </c>
      <c r="AH585" s="173"/>
    </row>
    <row r="586" outlineLevel="1">
      <c r="A586" s="223" t="s">
        <v>679</v>
      </c>
      <c r="B586" s="313">
        <f>(B404+B405)*'Data - P&amp;L'!$C$10*'Data - P&amp;L'!$C$54</f>
        <v>0</v>
      </c>
      <c r="C586" s="313">
        <f>(C404+C405)*'Data - P&amp;L'!$C$10*'Data - P&amp;L'!$C$54</f>
        <v>1.0525</v>
      </c>
      <c r="D586" s="313">
        <f>(D404+D405)*'Data - P&amp;L'!$C$10*'Data - P&amp;L'!$C$54</f>
        <v>0</v>
      </c>
      <c r="E586" s="313">
        <f>(E404+E405)*'Data - P&amp;L'!$C$10*'Data - P&amp;L'!$C$54</f>
        <v>0</v>
      </c>
      <c r="F586" s="313">
        <f>(F404+F405)*'Data - P&amp;L'!$C$10*'Data - P&amp;L'!$C$54</f>
        <v>0</v>
      </c>
      <c r="G586" s="313">
        <f>(G404+G405)*'Data - P&amp;L'!$C$10*'Data - P&amp;L'!$C$54</f>
        <v>2.105</v>
      </c>
      <c r="H586" s="313">
        <f>(H404+H405)*'Data - P&amp;L'!$C$10*'Data - P&amp;L'!$C$54</f>
        <v>1.0525</v>
      </c>
      <c r="I586" s="313">
        <f>(I404+I405)*'Data - P&amp;L'!$C$10*'Data - P&amp;L'!$C$54</f>
        <v>1.0525</v>
      </c>
      <c r="J586" s="313">
        <f>(J404+J405)*'Data - P&amp;L'!$C$10*'Data - P&amp;L'!$C$54</f>
        <v>0</v>
      </c>
      <c r="K586" s="313">
        <f>(K404+K405)*'Data - P&amp;L'!$C$10*'Data - P&amp;L'!$C$54</f>
        <v>0</v>
      </c>
      <c r="L586" s="313">
        <f>(L404+L405)*'Data - P&amp;L'!$C$10*'Data - P&amp;L'!$C$54</f>
        <v>0</v>
      </c>
      <c r="M586" s="313">
        <f>(M404+M405)*'Data - P&amp;L'!$C$10*'Data - P&amp;L'!$C$54</f>
        <v>0</v>
      </c>
      <c r="N586" s="313">
        <f>(N404+N405)*'Data - P&amp;L'!$C$10*'Data - P&amp;L'!$C$54</f>
        <v>0</v>
      </c>
      <c r="O586" s="313">
        <f>(O404+O405)*'Data - P&amp;L'!$C$10*'Data - P&amp;L'!$C$54</f>
        <v>1.0525</v>
      </c>
      <c r="P586" s="313">
        <f>(P404+P405)*'Data - P&amp;L'!$C$10*'Data - P&amp;L'!$C$54</f>
        <v>0</v>
      </c>
      <c r="Q586" s="313">
        <f>(Q404+Q405)*'Data - P&amp;L'!$C$10*'Data - P&amp;L'!$C$54</f>
        <v>0</v>
      </c>
      <c r="R586" s="313">
        <f>(R404+R405)*'Data - P&amp;L'!$C$10*'Data - P&amp;L'!$C$54</f>
        <v>0</v>
      </c>
      <c r="S586" s="313">
        <f>(S404+S405)*'Data - P&amp;L'!$C$10*'Data - P&amp;L'!$C$54</f>
        <v>0</v>
      </c>
      <c r="T586" s="313">
        <f>(T404+T405)*'Data - P&amp;L'!$C$10*'Data - P&amp;L'!$C$54</f>
        <v>0</v>
      </c>
      <c r="U586" s="313">
        <f>(U404+U405)*'Data - P&amp;L'!$C$10*'Data - P&amp;L'!$C$54</f>
        <v>1.0525</v>
      </c>
      <c r="V586" s="313">
        <f>(V404+V405)*'Data - P&amp;L'!$C$10*'Data - P&amp;L'!$C$54</f>
        <v>1.0525</v>
      </c>
      <c r="W586" s="313">
        <f>(W404+W405)*'Data - P&amp;L'!$C$10*'Data - P&amp;L'!$C$54</f>
        <v>0</v>
      </c>
      <c r="X586" s="313">
        <f>(X404+X405)*'Data - P&amp;L'!$C$10*'Data - P&amp;L'!$C$54</f>
        <v>0</v>
      </c>
      <c r="Y586" s="313">
        <f>(Y404+Y405)*'Data - P&amp;L'!$C$10*'Data - P&amp;L'!$C$54</f>
        <v>0</v>
      </c>
      <c r="Z586" s="313">
        <f>(Z404+Z405)*'Data - P&amp;L'!$C$10*'Data - P&amp;L'!$C$54</f>
        <v>0</v>
      </c>
      <c r="AA586" s="313">
        <f>(AA404+AA405)*'Data - P&amp;L'!$C$10*'Data - P&amp;L'!$C$54</f>
        <v>0</v>
      </c>
      <c r="AB586" s="313">
        <f>(AB404+AB405)*'Data - P&amp;L'!$C$10*'Data - P&amp;L'!$C$54</f>
        <v>0</v>
      </c>
      <c r="AC586" s="313">
        <f>(AC404+AC405)*'Data - P&amp;L'!$C$10*'Data - P&amp;L'!$C$54</f>
        <v>0</v>
      </c>
      <c r="AD586" s="313">
        <f>(AD404+AD405)*'Data - P&amp;L'!$C$10*'Data - P&amp;L'!$C$54</f>
        <v>0</v>
      </c>
      <c r="AE586" s="313">
        <f>(AE404+AE405)*'Data - P&amp;L'!$C$10*'Data - P&amp;L'!$C$54</f>
        <v>0</v>
      </c>
      <c r="AF586" s="313">
        <f>(AF404+AF405)*'Data - P&amp;L'!$C$10*'Data - P&amp;L'!$C$54</f>
        <v>0</v>
      </c>
      <c r="AG586" s="172">
        <f t="shared" si="185"/>
        <v>8.42</v>
      </c>
      <c r="AH586" s="173"/>
    </row>
    <row r="587" outlineLevel="1">
      <c r="A587" s="223" t="s">
        <v>652</v>
      </c>
      <c r="B587" s="313">
        <f>B406*'Data - P&amp;L'!$C$17*'Data - P&amp;L'!$C$54</f>
        <v>0</v>
      </c>
      <c r="C587" s="313">
        <f>C406*'Data - P&amp;L'!$C$17*'Data - P&amp;L'!$C$54</f>
        <v>0</v>
      </c>
      <c r="D587" s="313">
        <f>D406*'Data - P&amp;L'!$C$17*'Data - P&amp;L'!$C$54</f>
        <v>0</v>
      </c>
      <c r="E587" s="313">
        <f>E406*'Data - P&amp;L'!$C$17*'Data - P&amp;L'!$C$54</f>
        <v>0</v>
      </c>
      <c r="F587" s="313">
        <f>F406*'Data - P&amp;L'!$C$17*'Data - P&amp;L'!$C$54</f>
        <v>0</v>
      </c>
      <c r="G587" s="313">
        <f>G406*'Data - P&amp;L'!$C$17*'Data - P&amp;L'!$C$54</f>
        <v>0</v>
      </c>
      <c r="H587" s="313">
        <f>H406*'Data - P&amp;L'!$C$17*'Data - P&amp;L'!$C$54</f>
        <v>0</v>
      </c>
      <c r="I587" s="313">
        <f>I406*'Data - P&amp;L'!$C$17*'Data - P&amp;L'!$C$54</f>
        <v>0</v>
      </c>
      <c r="J587" s="313">
        <f>J406*'Data - P&amp;L'!$C$17*'Data - P&amp;L'!$C$54</f>
        <v>0</v>
      </c>
      <c r="K587" s="313">
        <f>K406*'Data - P&amp;L'!$C$17*'Data - P&amp;L'!$C$54</f>
        <v>0</v>
      </c>
      <c r="L587" s="313">
        <f>L406*'Data - P&amp;L'!$C$17*'Data - P&amp;L'!$C$54</f>
        <v>0</v>
      </c>
      <c r="M587" s="313">
        <f>M406*'Data - P&amp;L'!$C$17*'Data - P&amp;L'!$C$54</f>
        <v>0</v>
      </c>
      <c r="N587" s="313">
        <f>N406*'Data - P&amp;L'!$C$17*'Data - P&amp;L'!$C$54</f>
        <v>0</v>
      </c>
      <c r="O587" s="313">
        <f>O406*'Data - P&amp;L'!$C$17*'Data - P&amp;L'!$C$54</f>
        <v>0</v>
      </c>
      <c r="P587" s="313">
        <f>P406*'Data - P&amp;L'!$C$17*'Data - P&amp;L'!$C$54</f>
        <v>0</v>
      </c>
      <c r="Q587" s="313">
        <f>Q406*'Data - P&amp;L'!$C$17*'Data - P&amp;L'!$C$54</f>
        <v>0</v>
      </c>
      <c r="R587" s="313">
        <f>R406*'Data - P&amp;L'!$C$17*'Data - P&amp;L'!$C$54</f>
        <v>0</v>
      </c>
      <c r="S587" s="313">
        <f>S406*'Data - P&amp;L'!$C$17*'Data - P&amp;L'!$C$54</f>
        <v>0</v>
      </c>
      <c r="T587" s="313">
        <f>T406*'Data - P&amp;L'!$C$17*'Data - P&amp;L'!$C$54</f>
        <v>0</v>
      </c>
      <c r="U587" s="313">
        <f>U406*'Data - P&amp;L'!$C$17*'Data - P&amp;L'!$C$54</f>
        <v>0</v>
      </c>
      <c r="V587" s="313">
        <f>V406*'Data - P&amp;L'!$C$17*'Data - P&amp;L'!$C$54</f>
        <v>0</v>
      </c>
      <c r="W587" s="313">
        <f>W406*'Data - P&amp;L'!$C$17*'Data - P&amp;L'!$C$54</f>
        <v>0</v>
      </c>
      <c r="X587" s="313">
        <f>X406*'Data - P&amp;L'!$C$17*'Data - P&amp;L'!$C$54</f>
        <v>0</v>
      </c>
      <c r="Y587" s="313">
        <f>Y406*'Data - P&amp;L'!$C$17*'Data - P&amp;L'!$C$54</f>
        <v>0</v>
      </c>
      <c r="Z587" s="313">
        <f>Z406*'Data - P&amp;L'!$C$17*'Data - P&amp;L'!$C$54</f>
        <v>0</v>
      </c>
      <c r="AA587" s="313">
        <f>AA406*'Data - P&amp;L'!$C$17*'Data - P&amp;L'!$C$54</f>
        <v>0</v>
      </c>
      <c r="AB587" s="313">
        <f>AB406*'Data - P&amp;L'!$C$17*'Data - P&amp;L'!$C$54</f>
        <v>0</v>
      </c>
      <c r="AC587" s="313">
        <f>AC406*'Data - P&amp;L'!$C$17*'Data - P&amp;L'!$C$54</f>
        <v>0</v>
      </c>
      <c r="AD587" s="313">
        <f>AD406*'Data - P&amp;L'!$C$17*'Data - P&amp;L'!$C$54</f>
        <v>0</v>
      </c>
      <c r="AE587" s="313">
        <f>AE406*'Data - P&amp;L'!$C$17*'Data - P&amp;L'!$C$54</f>
        <v>0</v>
      </c>
      <c r="AF587" s="313">
        <f>AF406*'Data - P&amp;L'!$C$17*'Data - P&amp;L'!$C$54</f>
        <v>0</v>
      </c>
      <c r="AG587" s="172">
        <f t="shared" si="185"/>
        <v>0</v>
      </c>
      <c r="AH587" s="173"/>
    </row>
    <row r="588" outlineLevel="1">
      <c r="A588" s="223" t="s">
        <v>653</v>
      </c>
      <c r="B588" s="313">
        <f>B407*'Data - P&amp;L'!$C$18*'Data - P&amp;L'!$C$54</f>
        <v>0</v>
      </c>
      <c r="C588" s="313">
        <f>C407*'Data - P&amp;L'!$C$18*'Data - P&amp;L'!$C$54</f>
        <v>0</v>
      </c>
      <c r="D588" s="313">
        <f>D407*'Data - P&amp;L'!$C$18*'Data - P&amp;L'!$C$54</f>
        <v>0</v>
      </c>
      <c r="E588" s="313">
        <f>E407*'Data - P&amp;L'!$C$18*'Data - P&amp;L'!$C$54</f>
        <v>0</v>
      </c>
      <c r="F588" s="313">
        <f>F407*'Data - P&amp;L'!$C$18*'Data - P&amp;L'!$C$54</f>
        <v>0</v>
      </c>
      <c r="G588" s="313">
        <f>G407*'Data - P&amp;L'!$C$18*'Data - P&amp;L'!$C$54</f>
        <v>0</v>
      </c>
      <c r="H588" s="313">
        <f>H407*'Data - P&amp;L'!$C$18*'Data - P&amp;L'!$C$54</f>
        <v>0</v>
      </c>
      <c r="I588" s="313">
        <f>I407*'Data - P&amp;L'!$C$18*'Data - P&amp;L'!$C$54</f>
        <v>0</v>
      </c>
      <c r="J588" s="313">
        <f>J407*'Data - P&amp;L'!$C$18*'Data - P&amp;L'!$C$54</f>
        <v>0</v>
      </c>
      <c r="K588" s="313">
        <f>K407*'Data - P&amp;L'!$C$18*'Data - P&amp;L'!$C$54</f>
        <v>0</v>
      </c>
      <c r="L588" s="313">
        <f>L407*'Data - P&amp;L'!$C$18*'Data - P&amp;L'!$C$54</f>
        <v>0</v>
      </c>
      <c r="M588" s="313">
        <f>M407*'Data - P&amp;L'!$C$18*'Data - P&amp;L'!$C$54</f>
        <v>0</v>
      </c>
      <c r="N588" s="313">
        <f>N407*'Data - P&amp;L'!$C$18*'Data - P&amp;L'!$C$54</f>
        <v>0</v>
      </c>
      <c r="O588" s="313">
        <f>O407*'Data - P&amp;L'!$C$18*'Data - P&amp;L'!$C$54</f>
        <v>0</v>
      </c>
      <c r="P588" s="313">
        <f>P407*'Data - P&amp;L'!$C$18*'Data - P&amp;L'!$C$54</f>
        <v>0</v>
      </c>
      <c r="Q588" s="313">
        <f>Q407*'Data - P&amp;L'!$C$18*'Data - P&amp;L'!$C$54</f>
        <v>0</v>
      </c>
      <c r="R588" s="313">
        <f>R407*'Data - P&amp;L'!$C$18*'Data - P&amp;L'!$C$54</f>
        <v>0</v>
      </c>
      <c r="S588" s="313">
        <f>S407*'Data - P&amp;L'!$C$18*'Data - P&amp;L'!$C$54</f>
        <v>0</v>
      </c>
      <c r="T588" s="313">
        <f>T407*'Data - P&amp;L'!$C$18*'Data - P&amp;L'!$C$54</f>
        <v>0</v>
      </c>
      <c r="U588" s="313">
        <f>U407*'Data - P&amp;L'!$C$18*'Data - P&amp;L'!$C$54</f>
        <v>0</v>
      </c>
      <c r="V588" s="313">
        <f>V407*'Data - P&amp;L'!$C$18*'Data - P&amp;L'!$C$54</f>
        <v>0</v>
      </c>
      <c r="W588" s="313">
        <f>W407*'Data - P&amp;L'!$C$18*'Data - P&amp;L'!$C$54</f>
        <v>0</v>
      </c>
      <c r="X588" s="313">
        <f>X407*'Data - P&amp;L'!$C$18*'Data - P&amp;L'!$C$54</f>
        <v>0</v>
      </c>
      <c r="Y588" s="313">
        <f>Y407*'Data - P&amp;L'!$C$18*'Data - P&amp;L'!$C$54</f>
        <v>0</v>
      </c>
      <c r="Z588" s="313">
        <f>Z407*'Data - P&amp;L'!$C$18*'Data - P&amp;L'!$C$54</f>
        <v>0</v>
      </c>
      <c r="AA588" s="313">
        <f>AA407*'Data - P&amp;L'!$C$18*'Data - P&amp;L'!$C$54</f>
        <v>0</v>
      </c>
      <c r="AB588" s="313">
        <f>AB407*'Data - P&amp;L'!$C$18*'Data - P&amp;L'!$C$54</f>
        <v>0</v>
      </c>
      <c r="AC588" s="313">
        <f>AC407*'Data - P&amp;L'!$C$18*'Data - P&amp;L'!$C$54</f>
        <v>6.67</v>
      </c>
      <c r="AD588" s="313">
        <f>AD407*'Data - P&amp;L'!$C$18*'Data - P&amp;L'!$C$54</f>
        <v>0</v>
      </c>
      <c r="AE588" s="313">
        <f>AE407*'Data - P&amp;L'!$C$18*'Data - P&amp;L'!$C$54</f>
        <v>0</v>
      </c>
      <c r="AF588" s="313">
        <f>AF407*'Data - P&amp;L'!$C$18*'Data - P&amp;L'!$C$54</f>
        <v>0</v>
      </c>
      <c r="AG588" s="172">
        <f t="shared" si="185"/>
        <v>6.67</v>
      </c>
      <c r="AH588" s="173"/>
    </row>
    <row r="589" outlineLevel="1">
      <c r="A589" s="223" t="s">
        <v>680</v>
      </c>
      <c r="B589" s="313">
        <f>((B393*'Data - P&amp;L'!$C$38)+(B394*'Data - P&amp;L'!$C$39))*'Data - P&amp;L'!$C$54</f>
        <v>0</v>
      </c>
      <c r="C589" s="313">
        <f>((C393*'Data - P&amp;L'!$C$38)+(C394*'Data - P&amp;L'!$C$39))*'Data - P&amp;L'!$C$54</f>
        <v>2.985</v>
      </c>
      <c r="D589" s="313">
        <f>((D393*'Data - P&amp;L'!$C$38)+(D394*'Data - P&amp;L'!$C$39))*'Data - P&amp;L'!$C$54</f>
        <v>2.985</v>
      </c>
      <c r="E589" s="313">
        <f>((E393*'Data - P&amp;L'!$C$38)+(E394*'Data - P&amp;L'!$C$39))*'Data - P&amp;L'!$C$54</f>
        <v>0</v>
      </c>
      <c r="F589" s="313">
        <f>((F393*'Data - P&amp;L'!$C$38)+(F394*'Data - P&amp;L'!$C$39))*'Data - P&amp;L'!$C$54</f>
        <v>0</v>
      </c>
      <c r="G589" s="313">
        <f>((G393*'Data - P&amp;L'!$C$38)+(G394*'Data - P&amp;L'!$C$39))*'Data - P&amp;L'!$C$54</f>
        <v>26.865</v>
      </c>
      <c r="H589" s="313">
        <f>((H393*'Data - P&amp;L'!$C$38)+(H394*'Data - P&amp;L'!$C$39))*'Data - P&amp;L'!$C$54</f>
        <v>2.985</v>
      </c>
      <c r="I589" s="313">
        <f>((I393*'Data - P&amp;L'!$C$38)+(I394*'Data - P&amp;L'!$C$39))*'Data - P&amp;L'!$C$54</f>
        <v>8.955</v>
      </c>
      <c r="J589" s="313">
        <f>((J393*'Data - P&amp;L'!$C$38)+(J394*'Data - P&amp;L'!$C$39))*'Data - P&amp;L'!$C$54</f>
        <v>0</v>
      </c>
      <c r="K589" s="313">
        <f>((K393*'Data - P&amp;L'!$C$38)+(K394*'Data - P&amp;L'!$C$39))*'Data - P&amp;L'!$C$54</f>
        <v>0</v>
      </c>
      <c r="L589" s="313">
        <f>((L393*'Data - P&amp;L'!$C$38)+(L394*'Data - P&amp;L'!$C$39))*'Data - P&amp;L'!$C$54</f>
        <v>0</v>
      </c>
      <c r="M589" s="313">
        <f>((M393*'Data - P&amp;L'!$C$38)+(M394*'Data - P&amp;L'!$C$39))*'Data - P&amp;L'!$C$54</f>
        <v>0</v>
      </c>
      <c r="N589" s="313">
        <f>((N393*'Data - P&amp;L'!$C$38)+(N394*'Data - P&amp;L'!$C$39))*'Data - P&amp;L'!$C$54</f>
        <v>2.985</v>
      </c>
      <c r="O589" s="313">
        <f>((O393*'Data - P&amp;L'!$C$38)+(O394*'Data - P&amp;L'!$C$39))*'Data - P&amp;L'!$C$54</f>
        <v>2.985</v>
      </c>
      <c r="P589" s="313">
        <f>((P393*'Data - P&amp;L'!$C$38)+(P394*'Data - P&amp;L'!$C$39))*'Data - P&amp;L'!$C$54</f>
        <v>5.97</v>
      </c>
      <c r="Q589" s="313">
        <f>((Q393*'Data - P&amp;L'!$C$38)+(Q394*'Data - P&amp;L'!$C$39))*'Data - P&amp;L'!$C$54</f>
        <v>2.985</v>
      </c>
      <c r="R589" s="313">
        <f>((R393*'Data - P&amp;L'!$C$38)+(R394*'Data - P&amp;L'!$C$39))*'Data - P&amp;L'!$C$54</f>
        <v>0</v>
      </c>
      <c r="S589" s="313">
        <f>((S393*'Data - P&amp;L'!$C$38)+(S394*'Data - P&amp;L'!$C$39))*'Data - P&amp;L'!$C$54</f>
        <v>0</v>
      </c>
      <c r="T589" s="313">
        <f>((T393*'Data - P&amp;L'!$C$38)+(T394*'Data - P&amp;L'!$C$39))*'Data - P&amp;L'!$C$54</f>
        <v>0</v>
      </c>
      <c r="U589" s="313">
        <f>((U393*'Data - P&amp;L'!$C$38)+(U394*'Data - P&amp;L'!$C$39))*'Data - P&amp;L'!$C$54</f>
        <v>14.925</v>
      </c>
      <c r="V589" s="313">
        <f>((V393*'Data - P&amp;L'!$C$38)+(V394*'Data - P&amp;L'!$C$39))*'Data - P&amp;L'!$C$54</f>
        <v>5.97</v>
      </c>
      <c r="W589" s="313">
        <f>((W393*'Data - P&amp;L'!$C$38)+(W394*'Data - P&amp;L'!$C$39))*'Data - P&amp;L'!$C$54</f>
        <v>2.985</v>
      </c>
      <c r="X589" s="313">
        <f>((X393*'Data - P&amp;L'!$C$38)+(X394*'Data - P&amp;L'!$C$39))*'Data - P&amp;L'!$C$54</f>
        <v>5.97</v>
      </c>
      <c r="Y589" s="313">
        <f>((Y393*'Data - P&amp;L'!$C$38)+(Y394*'Data - P&amp;L'!$C$39))*'Data - P&amp;L'!$C$54</f>
        <v>0</v>
      </c>
      <c r="Z589" s="313">
        <f>((Z393*'Data - P&amp;L'!$C$38)+(Z394*'Data - P&amp;L'!$C$39))*'Data - P&amp;L'!$C$54</f>
        <v>0</v>
      </c>
      <c r="AA589" s="313">
        <f>((AA393*'Data - P&amp;L'!$C$38)+(AA394*'Data - P&amp;L'!$C$39))*'Data - P&amp;L'!$C$54</f>
        <v>0</v>
      </c>
      <c r="AB589" s="313">
        <f>((AB393*'Data - P&amp;L'!$C$38)+(AB394*'Data - P&amp;L'!$C$39))*'Data - P&amp;L'!$C$54</f>
        <v>5.97</v>
      </c>
      <c r="AC589" s="313">
        <f>((AC393*'Data - P&amp;L'!$C$38)+(AC394*'Data - P&amp;L'!$C$39))*'Data - P&amp;L'!$C$54</f>
        <v>2.985</v>
      </c>
      <c r="AD589" s="313">
        <f>((AD393*'Data - P&amp;L'!$C$38)+(AD394*'Data - P&amp;L'!$C$39))*'Data - P&amp;L'!$C$54</f>
        <v>0</v>
      </c>
      <c r="AE589" s="313">
        <f>((AE393*'Data - P&amp;L'!$C$38)+(AE394*'Data - P&amp;L'!$C$39))*'Data - P&amp;L'!$C$54</f>
        <v>2.985</v>
      </c>
      <c r="AF589" s="313">
        <f>((AF393*'Data - P&amp;L'!$C$38)+(AF394*'Data - P&amp;L'!$C$39))*'Data - P&amp;L'!$C$54</f>
        <v>0</v>
      </c>
      <c r="AG589" s="172">
        <f t="shared" si="185"/>
        <v>101.49</v>
      </c>
      <c r="AH589" s="173"/>
    </row>
    <row r="590" outlineLevel="1">
      <c r="A590" s="223" t="s">
        <v>682</v>
      </c>
      <c r="B590" s="313">
        <f>(B411*'Data - P&amp;L'!$D$38)*'Data - P&amp;L'!$C$54</f>
        <v>0</v>
      </c>
      <c r="C590" s="313">
        <f>(C411*'Data - P&amp;L'!$D$38)*'Data - P&amp;L'!$C$54</f>
        <v>1.79375</v>
      </c>
      <c r="D590" s="313">
        <f>(D411*'Data - P&amp;L'!$D$38)*'Data - P&amp;L'!$C$54</f>
        <v>0.7175</v>
      </c>
      <c r="E590" s="313">
        <f>(E411*'Data - P&amp;L'!$D$38)*'Data - P&amp;L'!$C$54</f>
        <v>0</v>
      </c>
      <c r="F590" s="313">
        <f>(F411*'Data - P&amp;L'!$D$38)*'Data - P&amp;L'!$C$54</f>
        <v>0</v>
      </c>
      <c r="G590" s="313">
        <f>(G411*'Data - P&amp;L'!$D$38)*'Data - P&amp;L'!$C$54</f>
        <v>5.38125</v>
      </c>
      <c r="H590" s="313">
        <f>(H411*'Data - P&amp;L'!$D$38)*'Data - P&amp;L'!$C$54</f>
        <v>0.7175</v>
      </c>
      <c r="I590" s="313">
        <f>(I411*'Data - P&amp;L'!$D$38)*'Data - P&amp;L'!$C$54</f>
        <v>1.79375</v>
      </c>
      <c r="J590" s="313">
        <f>(J411*'Data - P&amp;L'!$D$38)*'Data - P&amp;L'!$C$54</f>
        <v>0</v>
      </c>
      <c r="K590" s="313">
        <f>(K411*'Data - P&amp;L'!$D$38)*'Data - P&amp;L'!$C$54</f>
        <v>0</v>
      </c>
      <c r="L590" s="313">
        <f>(L411*'Data - P&amp;L'!$D$38)*'Data - P&amp;L'!$C$54</f>
        <v>0</v>
      </c>
      <c r="M590" s="313">
        <f>(M411*'Data - P&amp;L'!$D$38)*'Data - P&amp;L'!$C$54</f>
        <v>0</v>
      </c>
      <c r="N590" s="313">
        <f>(N411*'Data - P&amp;L'!$D$38)*'Data - P&amp;L'!$C$54</f>
        <v>1.07625</v>
      </c>
      <c r="O590" s="313">
        <f>(O411*'Data - P&amp;L'!$D$38)*'Data - P&amp;L'!$C$54</f>
        <v>1.07625</v>
      </c>
      <c r="P590" s="313">
        <f>(P411*'Data - P&amp;L'!$D$38)*'Data - P&amp;L'!$C$54</f>
        <v>1.435</v>
      </c>
      <c r="Q590" s="313">
        <f>(Q411*'Data - P&amp;L'!$D$38)*'Data - P&amp;L'!$C$54</f>
        <v>0.7175</v>
      </c>
      <c r="R590" s="313">
        <f>(R411*'Data - P&amp;L'!$D$38)*'Data - P&amp;L'!$C$54</f>
        <v>0</v>
      </c>
      <c r="S590" s="313">
        <f>(S411*'Data - P&amp;L'!$D$38)*'Data - P&amp;L'!$C$54</f>
        <v>0</v>
      </c>
      <c r="T590" s="313">
        <f>(T411*'Data - P&amp;L'!$D$38)*'Data - P&amp;L'!$C$54</f>
        <v>0</v>
      </c>
      <c r="U590" s="313">
        <f>(U411*'Data - P&amp;L'!$D$38)*'Data - P&amp;L'!$C$54</f>
        <v>3.5875</v>
      </c>
      <c r="V590" s="313">
        <f>(V411*'Data - P&amp;L'!$D$38)*'Data - P&amp;L'!$C$54</f>
        <v>0.7175</v>
      </c>
      <c r="W590" s="313">
        <f>(W411*'Data - P&amp;L'!$D$38)*'Data - P&amp;L'!$C$54</f>
        <v>0.35875</v>
      </c>
      <c r="X590" s="313">
        <f>(X411*'Data - P&amp;L'!$D$38)*'Data - P&amp;L'!$C$54</f>
        <v>0.35875</v>
      </c>
      <c r="Y590" s="313">
        <f>(Y411*'Data - P&amp;L'!$D$38)*'Data - P&amp;L'!$C$54</f>
        <v>0</v>
      </c>
      <c r="Z590" s="313">
        <f>(Z411*'Data - P&amp;L'!$D$38)*'Data - P&amp;L'!$C$54</f>
        <v>0</v>
      </c>
      <c r="AA590" s="313">
        <f>(AA411*'Data - P&amp;L'!$D$38)*'Data - P&amp;L'!$C$54</f>
        <v>0</v>
      </c>
      <c r="AB590" s="313">
        <f>(AB411*'Data - P&amp;L'!$D$38)*'Data - P&amp;L'!$C$54</f>
        <v>2.1525</v>
      </c>
      <c r="AC590" s="313">
        <f>(AC411*'Data - P&amp;L'!$D$38)*'Data - P&amp;L'!$C$54</f>
        <v>1.07625</v>
      </c>
      <c r="AD590" s="313">
        <f>(AD411*'Data - P&amp;L'!$D$38)*'Data - P&amp;L'!$C$54</f>
        <v>0</v>
      </c>
      <c r="AE590" s="313">
        <f>(AE411*'Data - P&amp;L'!$D$38)*'Data - P&amp;L'!$C$54</f>
        <v>1.07625</v>
      </c>
      <c r="AF590" s="313">
        <f>(AF411*'Data - P&amp;L'!$D$38)*'Data - P&amp;L'!$C$54</f>
        <v>0</v>
      </c>
      <c r="AG590" s="172">
        <f t="shared" si="185"/>
        <v>24.03625</v>
      </c>
      <c r="AH590" s="173"/>
    </row>
    <row r="591" outlineLevel="1">
      <c r="A591" s="223" t="s">
        <v>690</v>
      </c>
      <c r="B591" s="313">
        <f>B429*'Data - P&amp;L'!$R$3</f>
        <v>0</v>
      </c>
      <c r="C591" s="313">
        <f>C429*'Data - P&amp;L'!$R$3</f>
        <v>30</v>
      </c>
      <c r="D591" s="313">
        <f>D429*'Data - P&amp;L'!$R$3</f>
        <v>15</v>
      </c>
      <c r="E591" s="313">
        <f>E429*'Data - P&amp;L'!$R$3</f>
        <v>0</v>
      </c>
      <c r="F591" s="313">
        <f>F429*'Data - P&amp;L'!$R$3</f>
        <v>0</v>
      </c>
      <c r="G591" s="313">
        <f>G429*'Data - P&amp;L'!$R$3</f>
        <v>180</v>
      </c>
      <c r="H591" s="313">
        <f>H429*'Data - P&amp;L'!$R$3</f>
        <v>15</v>
      </c>
      <c r="I591" s="313">
        <f>I429*'Data - P&amp;L'!$R$3</f>
        <v>45</v>
      </c>
      <c r="J591" s="313">
        <f>J429*'Data - P&amp;L'!$R$3</f>
        <v>0</v>
      </c>
      <c r="K591" s="313">
        <f>K429*'Data - P&amp;L'!$R$3</f>
        <v>0</v>
      </c>
      <c r="L591" s="313">
        <f>L429*'Data - P&amp;L'!$R$3</f>
        <v>0</v>
      </c>
      <c r="M591" s="313">
        <f>M429*'Data - P&amp;L'!$R$3</f>
        <v>0</v>
      </c>
      <c r="N591" s="313">
        <f>N429*'Data - P&amp;L'!$R$3</f>
        <v>15</v>
      </c>
      <c r="O591" s="313">
        <f>O429*'Data - P&amp;L'!$R$3</f>
        <v>30</v>
      </c>
      <c r="P591" s="313">
        <f>P429*'Data - P&amp;L'!$R$3</f>
        <v>30</v>
      </c>
      <c r="Q591" s="313">
        <f>Q429*'Data - P&amp;L'!$R$3</f>
        <v>15</v>
      </c>
      <c r="R591" s="313">
        <f>R429*'Data - P&amp;L'!$R$3</f>
        <v>0</v>
      </c>
      <c r="S591" s="313">
        <f>S429*'Data - P&amp;L'!$R$3</f>
        <v>0</v>
      </c>
      <c r="T591" s="313">
        <f>T429*'Data - P&amp;L'!$R$3</f>
        <v>0</v>
      </c>
      <c r="U591" s="313">
        <f>U429*'Data - P&amp;L'!$R$3</f>
        <v>90</v>
      </c>
      <c r="V591" s="313">
        <f>V429*'Data - P&amp;L'!$R$3</f>
        <v>30</v>
      </c>
      <c r="W591" s="313">
        <f>W429*'Data - P&amp;L'!$R$3</f>
        <v>15</v>
      </c>
      <c r="X591" s="313">
        <f>X429*'Data - P&amp;L'!$R$3</f>
        <v>30</v>
      </c>
      <c r="Y591" s="313">
        <f>Y429*'Data - P&amp;L'!$R$3</f>
        <v>0</v>
      </c>
      <c r="Z591" s="313">
        <f>Z429*'Data - P&amp;L'!$R$3</f>
        <v>0</v>
      </c>
      <c r="AA591" s="313">
        <f>AA429*'Data - P&amp;L'!$R$3</f>
        <v>0</v>
      </c>
      <c r="AB591" s="313">
        <f>AB429*'Data - P&amp;L'!$R$3</f>
        <v>60</v>
      </c>
      <c r="AC591" s="313">
        <f>AC429*'Data - P&amp;L'!$R$3</f>
        <v>30</v>
      </c>
      <c r="AD591" s="313">
        <f>AD429*'Data - P&amp;L'!$R$3</f>
        <v>0</v>
      </c>
      <c r="AE591" s="313">
        <f>AE429*'Data - P&amp;L'!$R$3</f>
        <v>30</v>
      </c>
      <c r="AF591" s="313">
        <f>AF429*'Data - P&amp;L'!$R$3</f>
        <v>0</v>
      </c>
      <c r="AG591" s="172">
        <f t="shared" si="185"/>
        <v>660</v>
      </c>
      <c r="AH591" s="173"/>
    </row>
    <row r="592" outlineLevel="1">
      <c r="A592" s="223" t="s">
        <v>691</v>
      </c>
      <c r="B592" s="313">
        <f t="shared" ref="B592:AF592" si="188">B435</f>
        <v>0</v>
      </c>
      <c r="C592" s="313">
        <f t="shared" si="188"/>
        <v>246.69</v>
      </c>
      <c r="D592" s="313">
        <f t="shared" si="188"/>
        <v>157.2</v>
      </c>
      <c r="E592" s="313">
        <f t="shared" si="188"/>
        <v>0</v>
      </c>
      <c r="F592" s="313">
        <f t="shared" si="188"/>
        <v>0</v>
      </c>
      <c r="G592" s="313">
        <f t="shared" si="188"/>
        <v>2776.91</v>
      </c>
      <c r="H592" s="313">
        <f t="shared" si="188"/>
        <v>861</v>
      </c>
      <c r="I592" s="313">
        <f t="shared" si="188"/>
        <v>630.84</v>
      </c>
      <c r="J592" s="313">
        <f t="shared" si="188"/>
        <v>0</v>
      </c>
      <c r="K592" s="313">
        <f t="shared" si="188"/>
        <v>0</v>
      </c>
      <c r="L592" s="313">
        <f t="shared" si="188"/>
        <v>0</v>
      </c>
      <c r="M592" s="313">
        <f t="shared" si="188"/>
        <v>0</v>
      </c>
      <c r="N592" s="313">
        <f t="shared" si="188"/>
        <v>313.83</v>
      </c>
      <c r="O592" s="313">
        <f t="shared" si="188"/>
        <v>426.23</v>
      </c>
      <c r="P592" s="313">
        <f t="shared" si="188"/>
        <v>449.9</v>
      </c>
      <c r="Q592" s="313">
        <f t="shared" si="188"/>
        <v>279.72</v>
      </c>
      <c r="R592" s="313">
        <f t="shared" si="188"/>
        <v>0</v>
      </c>
      <c r="S592" s="313">
        <f t="shared" si="188"/>
        <v>0</v>
      </c>
      <c r="T592" s="313">
        <f t="shared" si="188"/>
        <v>0</v>
      </c>
      <c r="U592" s="313">
        <f t="shared" si="188"/>
        <v>1409.78</v>
      </c>
      <c r="V592" s="313">
        <f t="shared" si="188"/>
        <v>502.84</v>
      </c>
      <c r="W592" s="313">
        <f t="shared" si="188"/>
        <v>282.39</v>
      </c>
      <c r="X592" s="313">
        <f t="shared" si="188"/>
        <v>492.44</v>
      </c>
      <c r="Y592" s="313">
        <f t="shared" si="188"/>
        <v>0</v>
      </c>
      <c r="Z592" s="313">
        <f t="shared" si="188"/>
        <v>0</v>
      </c>
      <c r="AA592" s="313">
        <f t="shared" si="188"/>
        <v>0</v>
      </c>
      <c r="AB592" s="313">
        <f t="shared" si="188"/>
        <v>1015.42</v>
      </c>
      <c r="AC592" s="313">
        <f t="shared" si="188"/>
        <v>335.13</v>
      </c>
      <c r="AD592" s="313">
        <f t="shared" si="188"/>
        <v>0</v>
      </c>
      <c r="AE592" s="313">
        <f t="shared" si="188"/>
        <v>509.88</v>
      </c>
      <c r="AF592" s="313">
        <f t="shared" si="188"/>
        <v>0</v>
      </c>
      <c r="AG592" s="172">
        <f t="shared" si="185"/>
        <v>10690.2</v>
      </c>
      <c r="AH592" s="173"/>
    </row>
    <row r="593">
      <c r="A593" s="301" t="s">
        <v>1026</v>
      </c>
      <c r="B593" s="327">
        <f t="shared" ref="B593:AF593" si="189">sum(B594:B608)-B611</f>
        <v>0</v>
      </c>
      <c r="C593" s="327">
        <f t="shared" si="189"/>
        <v>0</v>
      </c>
      <c r="D593" s="327">
        <f t="shared" si="189"/>
        <v>0</v>
      </c>
      <c r="E593" s="327">
        <f t="shared" si="189"/>
        <v>0</v>
      </c>
      <c r="F593" s="327">
        <f t="shared" si="189"/>
        <v>0</v>
      </c>
      <c r="G593" s="327">
        <f t="shared" si="189"/>
        <v>0</v>
      </c>
      <c r="H593" s="327">
        <f t="shared" si="189"/>
        <v>0</v>
      </c>
      <c r="I593" s="327">
        <f t="shared" si="189"/>
        <v>0</v>
      </c>
      <c r="J593" s="327">
        <f t="shared" si="189"/>
        <v>0</v>
      </c>
      <c r="K593" s="327">
        <f t="shared" si="189"/>
        <v>0</v>
      </c>
      <c r="L593" s="327">
        <f t="shared" si="189"/>
        <v>0</v>
      </c>
      <c r="M593" s="327">
        <f t="shared" si="189"/>
        <v>0</v>
      </c>
      <c r="N593" s="327">
        <f t="shared" si="189"/>
        <v>0</v>
      </c>
      <c r="O593" s="327">
        <f t="shared" si="189"/>
        <v>0</v>
      </c>
      <c r="P593" s="327">
        <f t="shared" si="189"/>
        <v>0</v>
      </c>
      <c r="Q593" s="327">
        <f t="shared" si="189"/>
        <v>0</v>
      </c>
      <c r="R593" s="327">
        <f t="shared" si="189"/>
        <v>0</v>
      </c>
      <c r="S593" s="327">
        <f t="shared" si="189"/>
        <v>0</v>
      </c>
      <c r="T593" s="327">
        <f t="shared" si="189"/>
        <v>0</v>
      </c>
      <c r="U593" s="327">
        <f t="shared" si="189"/>
        <v>0</v>
      </c>
      <c r="V593" s="327">
        <f t="shared" si="189"/>
        <v>0</v>
      </c>
      <c r="W593" s="327">
        <f t="shared" si="189"/>
        <v>0</v>
      </c>
      <c r="X593" s="327">
        <f t="shared" si="189"/>
        <v>0</v>
      </c>
      <c r="Y593" s="327">
        <f t="shared" si="189"/>
        <v>0</v>
      </c>
      <c r="Z593" s="327">
        <f t="shared" si="189"/>
        <v>0</v>
      </c>
      <c r="AA593" s="327">
        <f t="shared" si="189"/>
        <v>0</v>
      </c>
      <c r="AB593" s="327">
        <f t="shared" si="189"/>
        <v>0</v>
      </c>
      <c r="AC593" s="327">
        <f t="shared" si="189"/>
        <v>0</v>
      </c>
      <c r="AD593" s="327">
        <f t="shared" si="189"/>
        <v>0</v>
      </c>
      <c r="AE593" s="327">
        <f t="shared" si="189"/>
        <v>0</v>
      </c>
      <c r="AF593" s="327">
        <f t="shared" si="189"/>
        <v>0</v>
      </c>
      <c r="AG593" s="172">
        <f t="shared" si="185"/>
        <v>0</v>
      </c>
      <c r="AH593" s="173"/>
    </row>
    <row r="594" outlineLevel="1">
      <c r="A594" s="223" t="s">
        <v>673</v>
      </c>
      <c r="B594" s="313">
        <f>B476*'Data - P&amp;L'!$C$3*'Data - P&amp;L'!$C$55</f>
        <v>0</v>
      </c>
      <c r="C594" s="313">
        <f>C476*'Data - P&amp;L'!$C$3*'Data - P&amp;L'!$C$55</f>
        <v>0</v>
      </c>
      <c r="D594" s="313">
        <f>D476*'Data - P&amp;L'!$C$3*'Data - P&amp;L'!$C$55</f>
        <v>0</v>
      </c>
      <c r="E594" s="313">
        <f>E476*'Data - P&amp;L'!$C$3*'Data - P&amp;L'!$C$55</f>
        <v>0</v>
      </c>
      <c r="F594" s="313">
        <f>F476*'Data - P&amp;L'!$C$3*'Data - P&amp;L'!$C$55</f>
        <v>0</v>
      </c>
      <c r="G594" s="313">
        <f>G476*'Data - P&amp;L'!$C$3*'Data - P&amp;L'!$C$55</f>
        <v>0</v>
      </c>
      <c r="H594" s="313">
        <f>H476*'Data - P&amp;L'!$C$3*'Data - P&amp;L'!$C$55</f>
        <v>0</v>
      </c>
      <c r="I594" s="313">
        <f>I476*'Data - P&amp;L'!$C$3*'Data - P&amp;L'!$C$55</f>
        <v>0</v>
      </c>
      <c r="J594" s="313">
        <f>J476*'Data - P&amp;L'!$C$3*'Data - P&amp;L'!$C$55</f>
        <v>0</v>
      </c>
      <c r="K594" s="313">
        <f>K476*'Data - P&amp;L'!$C$3*'Data - P&amp;L'!$C$55</f>
        <v>0</v>
      </c>
      <c r="L594" s="313">
        <f>L476*'Data - P&amp;L'!$C$3*'Data - P&amp;L'!$C$55</f>
        <v>0</v>
      </c>
      <c r="M594" s="313">
        <f>M476*'Data - P&amp;L'!$C$3*'Data - P&amp;L'!$C$55</f>
        <v>0</v>
      </c>
      <c r="N594" s="313">
        <f>N476*'Data - P&amp;L'!$C$3*'Data - P&amp;L'!$C$55</f>
        <v>0</v>
      </c>
      <c r="O594" s="313">
        <f>O476*'Data - P&amp;L'!$C$3*'Data - P&amp;L'!$C$55</f>
        <v>0</v>
      </c>
      <c r="P594" s="313">
        <f>P476*'Data - P&amp;L'!$C$3*'Data - P&amp;L'!$C$55</f>
        <v>0</v>
      </c>
      <c r="Q594" s="313">
        <f>Q476*'Data - P&amp;L'!$C$3*'Data - P&amp;L'!$C$55</f>
        <v>0</v>
      </c>
      <c r="R594" s="313">
        <f>R476*'Data - P&amp;L'!$C$3*'Data - P&amp;L'!$C$55</f>
        <v>0</v>
      </c>
      <c r="S594" s="313">
        <f>S476*'Data - P&amp;L'!$C$3*'Data - P&amp;L'!$C$55</f>
        <v>0</v>
      </c>
      <c r="T594" s="313">
        <f>T476*'Data - P&amp;L'!$C$3*'Data - P&amp;L'!$C$55</f>
        <v>0</v>
      </c>
      <c r="U594" s="313">
        <f>U476*'Data - P&amp;L'!$C$3*'Data - P&amp;L'!$C$55</f>
        <v>0</v>
      </c>
      <c r="V594" s="313">
        <f>V476*'Data - P&amp;L'!$C$3*'Data - P&amp;L'!$C$55</f>
        <v>0</v>
      </c>
      <c r="W594" s="313">
        <f>W476*'Data - P&amp;L'!$C$3*'Data - P&amp;L'!$C$55</f>
        <v>0</v>
      </c>
      <c r="X594" s="313">
        <f>X476*'Data - P&amp;L'!$C$3*'Data - P&amp;L'!$C$55</f>
        <v>0</v>
      </c>
      <c r="Y594" s="313">
        <f>Y476*'Data - P&amp;L'!$C$3*'Data - P&amp;L'!$C$55</f>
        <v>0</v>
      </c>
      <c r="Z594" s="313">
        <f>Z476*'Data - P&amp;L'!$C$3*'Data - P&amp;L'!$C$55</f>
        <v>0</v>
      </c>
      <c r="AA594" s="313">
        <f>AA476*'Data - P&amp;L'!$C$3*'Data - P&amp;L'!$C$55</f>
        <v>0</v>
      </c>
      <c r="AB594" s="313">
        <f>AB476*'Data - P&amp;L'!$C$3*'Data - P&amp;L'!$C$55</f>
        <v>0</v>
      </c>
      <c r="AC594" s="313">
        <f>AC476*'Data - P&amp;L'!$C$3*'Data - P&amp;L'!$C$55</f>
        <v>0</v>
      </c>
      <c r="AD594" s="313">
        <f>AD476*'Data - P&amp;L'!$C$3*'Data - P&amp;L'!$C$55</f>
        <v>0</v>
      </c>
      <c r="AE594" s="313">
        <f>AE476*'Data - P&amp;L'!$C$3*'Data - P&amp;L'!$C$55</f>
        <v>0</v>
      </c>
      <c r="AF594" s="313">
        <f>AF476*'Data - P&amp;L'!$C$3*'Data - P&amp;L'!$C$55</f>
        <v>0</v>
      </c>
      <c r="AG594" s="172">
        <f t="shared" si="185"/>
        <v>0</v>
      </c>
      <c r="AH594" s="173"/>
    </row>
    <row r="595" outlineLevel="1">
      <c r="A595" s="223" t="s">
        <v>674</v>
      </c>
      <c r="B595" s="313">
        <f>B477*'Data - P&amp;L'!$C$4*'Data - P&amp;L'!$C$55</f>
        <v>0</v>
      </c>
      <c r="C595" s="313">
        <f>C477*'Data - P&amp;L'!$C$4*'Data - P&amp;L'!$C$55</f>
        <v>0</v>
      </c>
      <c r="D595" s="313">
        <f>D477*'Data - P&amp;L'!$C$4*'Data - P&amp;L'!$C$55</f>
        <v>0</v>
      </c>
      <c r="E595" s="313">
        <f>E477*'Data - P&amp;L'!$C$4*'Data - P&amp;L'!$C$55</f>
        <v>0</v>
      </c>
      <c r="F595" s="313">
        <f>F477*'Data - P&amp;L'!$C$4*'Data - P&amp;L'!$C$55</f>
        <v>0</v>
      </c>
      <c r="G595" s="313">
        <f>G477*'Data - P&amp;L'!$C$4*'Data - P&amp;L'!$C$55</f>
        <v>0</v>
      </c>
      <c r="H595" s="313">
        <f>H477*'Data - P&amp;L'!$C$4*'Data - P&amp;L'!$C$55</f>
        <v>0</v>
      </c>
      <c r="I595" s="313">
        <f>I477*'Data - P&amp;L'!$C$4*'Data - P&amp;L'!$C$55</f>
        <v>0</v>
      </c>
      <c r="J595" s="313">
        <f>J477*'Data - P&amp;L'!$C$4*'Data - P&amp;L'!$C$55</f>
        <v>0</v>
      </c>
      <c r="K595" s="313">
        <f>K477*'Data - P&amp;L'!$C$4*'Data - P&amp;L'!$C$55</f>
        <v>0</v>
      </c>
      <c r="L595" s="313">
        <f>L477*'Data - P&amp;L'!$C$4*'Data - P&amp;L'!$C$55</f>
        <v>0</v>
      </c>
      <c r="M595" s="313">
        <f>M477*'Data - P&amp;L'!$C$4*'Data - P&amp;L'!$C$55</f>
        <v>0</v>
      </c>
      <c r="N595" s="313">
        <f>N477*'Data - P&amp;L'!$C$4*'Data - P&amp;L'!$C$55</f>
        <v>0</v>
      </c>
      <c r="O595" s="313">
        <f>O477*'Data - P&amp;L'!$C$4*'Data - P&amp;L'!$C$55</f>
        <v>0</v>
      </c>
      <c r="P595" s="313">
        <f>P477*'Data - P&amp;L'!$C$4*'Data - P&amp;L'!$C$55</f>
        <v>0</v>
      </c>
      <c r="Q595" s="313">
        <f>Q477*'Data - P&amp;L'!$C$4*'Data - P&amp;L'!$C$55</f>
        <v>0</v>
      </c>
      <c r="R595" s="313">
        <f>R477*'Data - P&amp;L'!$C$4*'Data - P&amp;L'!$C$55</f>
        <v>0</v>
      </c>
      <c r="S595" s="313">
        <f>S477*'Data - P&amp;L'!$C$4*'Data - P&amp;L'!$C$55</f>
        <v>0</v>
      </c>
      <c r="T595" s="313">
        <f>T477*'Data - P&amp;L'!$C$4*'Data - P&amp;L'!$C$55</f>
        <v>0</v>
      </c>
      <c r="U595" s="313">
        <f>U477*'Data - P&amp;L'!$C$4*'Data - P&amp;L'!$C$55</f>
        <v>0</v>
      </c>
      <c r="V595" s="313">
        <f>V477*'Data - P&amp;L'!$C$4*'Data - P&amp;L'!$C$55</f>
        <v>0</v>
      </c>
      <c r="W595" s="313">
        <f>W477*'Data - P&amp;L'!$C$4*'Data - P&amp;L'!$C$55</f>
        <v>0</v>
      </c>
      <c r="X595" s="313">
        <f>X477*'Data - P&amp;L'!$C$4*'Data - P&amp;L'!$C$55</f>
        <v>0</v>
      </c>
      <c r="Y595" s="313">
        <f>Y477*'Data - P&amp;L'!$C$4*'Data - P&amp;L'!$C$55</f>
        <v>0</v>
      </c>
      <c r="Z595" s="313">
        <f>Z477*'Data - P&amp;L'!$C$4*'Data - P&amp;L'!$C$55</f>
        <v>0</v>
      </c>
      <c r="AA595" s="313">
        <f>AA477*'Data - P&amp;L'!$C$4*'Data - P&amp;L'!$C$55</f>
        <v>0</v>
      </c>
      <c r="AB595" s="313">
        <f>AB477*'Data - P&amp;L'!$C$4*'Data - P&amp;L'!$C$55</f>
        <v>0</v>
      </c>
      <c r="AC595" s="313">
        <f>AC477*'Data - P&amp;L'!$C$4*'Data - P&amp;L'!$C$55</f>
        <v>0</v>
      </c>
      <c r="AD595" s="313">
        <f>AD477*'Data - P&amp;L'!$C$4*'Data - P&amp;L'!$C$55</f>
        <v>0</v>
      </c>
      <c r="AE595" s="313">
        <f>AE477*'Data - P&amp;L'!$C$4*'Data - P&amp;L'!$C$55</f>
        <v>0</v>
      </c>
      <c r="AF595" s="313">
        <f>AF477*'Data - P&amp;L'!$C$4*'Data - P&amp;L'!$C$55</f>
        <v>0</v>
      </c>
      <c r="AG595" s="172">
        <f t="shared" si="185"/>
        <v>0</v>
      </c>
      <c r="AH595" s="173"/>
    </row>
    <row r="596" outlineLevel="1">
      <c r="A596" s="223" t="s">
        <v>645</v>
      </c>
      <c r="B596" s="313">
        <f>B449*'Data - P&amp;L'!$C$15*'Data - P&amp;L'!$C$55</f>
        <v>0</v>
      </c>
      <c r="C596" s="313">
        <f>C449*'Data - P&amp;L'!$C$15*'Data - P&amp;L'!$C$55</f>
        <v>0</v>
      </c>
      <c r="D596" s="313">
        <f>D449*'Data - P&amp;L'!$C$15*'Data - P&amp;L'!$C$55</f>
        <v>0</v>
      </c>
      <c r="E596" s="313">
        <f>E449*'Data - P&amp;L'!$C$15*'Data - P&amp;L'!$C$55</f>
        <v>0</v>
      </c>
      <c r="F596" s="313">
        <f>F449*'Data - P&amp;L'!$C$15*'Data - P&amp;L'!$C$55</f>
        <v>0</v>
      </c>
      <c r="G596" s="313">
        <f>G449*'Data - P&amp;L'!$C$15*'Data - P&amp;L'!$C$55</f>
        <v>0</v>
      </c>
      <c r="H596" s="313">
        <f>H449*'Data - P&amp;L'!$C$15*'Data - P&amp;L'!$C$55</f>
        <v>0</v>
      </c>
      <c r="I596" s="313">
        <f>I449*'Data - P&amp;L'!$C$15*'Data - P&amp;L'!$C$55</f>
        <v>0</v>
      </c>
      <c r="J596" s="313">
        <f>J449*'Data - P&amp;L'!$C$15*'Data - P&amp;L'!$C$55</f>
        <v>0</v>
      </c>
      <c r="K596" s="313">
        <f>K449*'Data - P&amp;L'!$C$15*'Data - P&amp;L'!$C$55</f>
        <v>0</v>
      </c>
      <c r="L596" s="313">
        <f>L449*'Data - P&amp;L'!$C$15*'Data - P&amp;L'!$C$55</f>
        <v>0</v>
      </c>
      <c r="M596" s="313">
        <f>M449*'Data - P&amp;L'!$C$15*'Data - P&amp;L'!$C$55</f>
        <v>0</v>
      </c>
      <c r="N596" s="313">
        <f>N449*'Data - P&amp;L'!$C$15*'Data - P&amp;L'!$C$55</f>
        <v>0</v>
      </c>
      <c r="O596" s="313">
        <f>O449*'Data - P&amp;L'!$C$15*'Data - P&amp;L'!$C$55</f>
        <v>0</v>
      </c>
      <c r="P596" s="313">
        <f>P449*'Data - P&amp;L'!$C$15*'Data - P&amp;L'!$C$55</f>
        <v>0</v>
      </c>
      <c r="Q596" s="313">
        <f>Q449*'Data - P&amp;L'!$C$15*'Data - P&amp;L'!$C$55</f>
        <v>0</v>
      </c>
      <c r="R596" s="313">
        <f>R449*'Data - P&amp;L'!$C$15*'Data - P&amp;L'!$C$55</f>
        <v>0</v>
      </c>
      <c r="S596" s="313">
        <f>S449*'Data - P&amp;L'!$C$15*'Data - P&amp;L'!$C$55</f>
        <v>0</v>
      </c>
      <c r="T596" s="313">
        <f>T449*'Data - P&amp;L'!$C$15*'Data - P&amp;L'!$C$55</f>
        <v>0</v>
      </c>
      <c r="U596" s="313">
        <f>U449*'Data - P&amp;L'!$C$15*'Data - P&amp;L'!$C$55</f>
        <v>0</v>
      </c>
      <c r="V596" s="313">
        <f>V449*'Data - P&amp;L'!$C$15*'Data - P&amp;L'!$C$55</f>
        <v>0</v>
      </c>
      <c r="W596" s="313">
        <f>W449*'Data - P&amp;L'!$C$15*'Data - P&amp;L'!$C$55</f>
        <v>0</v>
      </c>
      <c r="X596" s="313">
        <f>X449*'Data - P&amp;L'!$C$15*'Data - P&amp;L'!$C$55</f>
        <v>0</v>
      </c>
      <c r="Y596" s="313">
        <f>Y449*'Data - P&amp;L'!$C$15*'Data - P&amp;L'!$C$55</f>
        <v>0</v>
      </c>
      <c r="Z596" s="313">
        <f>Z449*'Data - P&amp;L'!$C$15*'Data - P&amp;L'!$C$55</f>
        <v>0</v>
      </c>
      <c r="AA596" s="313">
        <f>AA449*'Data - P&amp;L'!$C$15*'Data - P&amp;L'!$C$55</f>
        <v>0</v>
      </c>
      <c r="AB596" s="313">
        <f>AB449*'Data - P&amp;L'!$C$15*'Data - P&amp;L'!$C$55</f>
        <v>0</v>
      </c>
      <c r="AC596" s="313">
        <f>AC449*'Data - P&amp;L'!$C$15*'Data - P&amp;L'!$C$55</f>
        <v>0</v>
      </c>
      <c r="AD596" s="313">
        <f>AD449*'Data - P&amp;L'!$C$15*'Data - P&amp;L'!$C$55</f>
        <v>0</v>
      </c>
      <c r="AE596" s="313">
        <f>AE449*'Data - P&amp;L'!$C$15*'Data - P&amp;L'!$C$55</f>
        <v>0</v>
      </c>
      <c r="AF596" s="313">
        <f>AF449*'Data - P&amp;L'!$C$15*'Data - P&amp;L'!$C$55</f>
        <v>0</v>
      </c>
      <c r="AG596" s="172">
        <f t="shared" si="185"/>
        <v>0</v>
      </c>
      <c r="AH596" s="173"/>
    </row>
    <row r="597" outlineLevel="1">
      <c r="A597" s="223" t="s">
        <v>646</v>
      </c>
      <c r="B597" s="313">
        <f>B450*'Data - P&amp;L'!$C$16*'Data - P&amp;L'!$C$55</f>
        <v>0</v>
      </c>
      <c r="C597" s="313">
        <f>C450*'Data - P&amp;L'!$C$16*'Data - P&amp;L'!$C$55</f>
        <v>0</v>
      </c>
      <c r="D597" s="313">
        <f>D450*'Data - P&amp;L'!$C$16*'Data - P&amp;L'!$C$55</f>
        <v>0</v>
      </c>
      <c r="E597" s="313">
        <f>E450*'Data - P&amp;L'!$C$16*'Data - P&amp;L'!$C$55</f>
        <v>0</v>
      </c>
      <c r="F597" s="313">
        <f>F450*'Data - P&amp;L'!$C$16*'Data - P&amp;L'!$C$55</f>
        <v>0</v>
      </c>
      <c r="G597" s="313">
        <f>G450*'Data - P&amp;L'!$C$16*'Data - P&amp;L'!$C$55</f>
        <v>0</v>
      </c>
      <c r="H597" s="313">
        <f>H450*'Data - P&amp;L'!$C$16*'Data - P&amp;L'!$C$55</f>
        <v>0</v>
      </c>
      <c r="I597" s="313">
        <f>I450*'Data - P&amp;L'!$C$16*'Data - P&amp;L'!$C$55</f>
        <v>0</v>
      </c>
      <c r="J597" s="313">
        <f>J450*'Data - P&amp;L'!$C$16*'Data - P&amp;L'!$C$55</f>
        <v>0</v>
      </c>
      <c r="K597" s="313">
        <f>K450*'Data - P&amp;L'!$C$16*'Data - P&amp;L'!$C$55</f>
        <v>0</v>
      </c>
      <c r="L597" s="313">
        <f>L450*'Data - P&amp;L'!$C$16*'Data - P&amp;L'!$C$55</f>
        <v>0</v>
      </c>
      <c r="M597" s="313">
        <f>M450*'Data - P&amp;L'!$C$16*'Data - P&amp;L'!$C$55</f>
        <v>0</v>
      </c>
      <c r="N597" s="313">
        <f>N450*'Data - P&amp;L'!$C$16*'Data - P&amp;L'!$C$55</f>
        <v>0</v>
      </c>
      <c r="O597" s="313">
        <f>O450*'Data - P&amp;L'!$C$16*'Data - P&amp;L'!$C$55</f>
        <v>0</v>
      </c>
      <c r="P597" s="313">
        <f>P450*'Data - P&amp;L'!$C$16*'Data - P&amp;L'!$C$55</f>
        <v>0</v>
      </c>
      <c r="Q597" s="313">
        <f>Q450*'Data - P&amp;L'!$C$16*'Data - P&amp;L'!$C$55</f>
        <v>0</v>
      </c>
      <c r="R597" s="313">
        <f>R450*'Data - P&amp;L'!$C$16*'Data - P&amp;L'!$C$55</f>
        <v>0</v>
      </c>
      <c r="S597" s="313">
        <f>S450*'Data - P&amp;L'!$C$16*'Data - P&amp;L'!$C$55</f>
        <v>0</v>
      </c>
      <c r="T597" s="313">
        <f>T450*'Data - P&amp;L'!$C$16*'Data - P&amp;L'!$C$55</f>
        <v>0</v>
      </c>
      <c r="U597" s="313">
        <f>U450*'Data - P&amp;L'!$C$16*'Data - P&amp;L'!$C$55</f>
        <v>0</v>
      </c>
      <c r="V597" s="313">
        <f>V450*'Data - P&amp;L'!$C$16*'Data - P&amp;L'!$C$55</f>
        <v>0</v>
      </c>
      <c r="W597" s="313">
        <f>W450*'Data - P&amp;L'!$C$16*'Data - P&amp;L'!$C$55</f>
        <v>0</v>
      </c>
      <c r="X597" s="313">
        <f>X450*'Data - P&amp;L'!$C$16*'Data - P&amp;L'!$C$55</f>
        <v>0</v>
      </c>
      <c r="Y597" s="313">
        <f>Y450*'Data - P&amp;L'!$C$16*'Data - P&amp;L'!$C$55</f>
        <v>0</v>
      </c>
      <c r="Z597" s="313">
        <f>Z450*'Data - P&amp;L'!$C$16*'Data - P&amp;L'!$C$55</f>
        <v>0</v>
      </c>
      <c r="AA597" s="313">
        <f>AA450*'Data - P&amp;L'!$C$16*'Data - P&amp;L'!$C$55</f>
        <v>0</v>
      </c>
      <c r="AB597" s="313">
        <f>AB450*'Data - P&amp;L'!$C$16*'Data - P&amp;L'!$C$55</f>
        <v>0</v>
      </c>
      <c r="AC597" s="313">
        <f>AC450*'Data - P&amp;L'!$C$16*'Data - P&amp;L'!$C$55</f>
        <v>0</v>
      </c>
      <c r="AD597" s="313">
        <f>AD450*'Data - P&amp;L'!$C$16*'Data - P&amp;L'!$C$55</f>
        <v>0</v>
      </c>
      <c r="AE597" s="313">
        <f>AE450*'Data - P&amp;L'!$C$16*'Data - P&amp;L'!$C$55</f>
        <v>0</v>
      </c>
      <c r="AF597" s="313">
        <f>AF450*'Data - P&amp;L'!$C$16*'Data - P&amp;L'!$C$55</f>
        <v>0</v>
      </c>
      <c r="AG597" s="172">
        <f t="shared" si="185"/>
        <v>0</v>
      </c>
      <c r="AH597" s="173"/>
    </row>
    <row r="598" outlineLevel="1">
      <c r="A598" s="223" t="s">
        <v>675</v>
      </c>
      <c r="B598" s="313">
        <f>B480*'Data - P&amp;L'!$C$6*'Data - P&amp;L'!$C$55</f>
        <v>0</v>
      </c>
      <c r="C598" s="313">
        <f>C480*'Data - P&amp;L'!$C$6*'Data - P&amp;L'!$C$55</f>
        <v>0</v>
      </c>
      <c r="D598" s="313">
        <f>D480*'Data - P&amp;L'!$C$6*'Data - P&amp;L'!$C$55</f>
        <v>0</v>
      </c>
      <c r="E598" s="313">
        <f>E480*'Data - P&amp;L'!$C$6*'Data - P&amp;L'!$C$55</f>
        <v>0</v>
      </c>
      <c r="F598" s="313">
        <f>F480*'Data - P&amp;L'!$C$6*'Data - P&amp;L'!$C$55</f>
        <v>0</v>
      </c>
      <c r="G598" s="313">
        <f>G480*'Data - P&amp;L'!$C$6*'Data - P&amp;L'!$C$55</f>
        <v>0</v>
      </c>
      <c r="H598" s="313">
        <f>H480*'Data - P&amp;L'!$C$6*'Data - P&amp;L'!$C$55</f>
        <v>0</v>
      </c>
      <c r="I598" s="313">
        <f>I480*'Data - P&amp;L'!$C$6*'Data - P&amp;L'!$C$55</f>
        <v>0</v>
      </c>
      <c r="J598" s="313">
        <f>J480*'Data - P&amp;L'!$C$6*'Data - P&amp;L'!$C$55</f>
        <v>0</v>
      </c>
      <c r="K598" s="313">
        <f>K480*'Data - P&amp;L'!$C$6*'Data - P&amp;L'!$C$55</f>
        <v>0</v>
      </c>
      <c r="L598" s="313">
        <f>L480*'Data - P&amp;L'!$C$6*'Data - P&amp;L'!$C$55</f>
        <v>0</v>
      </c>
      <c r="M598" s="313">
        <f>M480*'Data - P&amp;L'!$C$6*'Data - P&amp;L'!$C$55</f>
        <v>0</v>
      </c>
      <c r="N598" s="313">
        <f>N480*'Data - P&amp;L'!$C$6*'Data - P&amp;L'!$C$55</f>
        <v>0</v>
      </c>
      <c r="O598" s="313">
        <f>O480*'Data - P&amp;L'!$C$6*'Data - P&amp;L'!$C$55</f>
        <v>0</v>
      </c>
      <c r="P598" s="313">
        <f>P480*'Data - P&amp;L'!$C$6*'Data - P&amp;L'!$C$55</f>
        <v>0</v>
      </c>
      <c r="Q598" s="313">
        <f>Q480*'Data - P&amp;L'!$C$6*'Data - P&amp;L'!$C$55</f>
        <v>0</v>
      </c>
      <c r="R598" s="313">
        <f>R480*'Data - P&amp;L'!$C$6*'Data - P&amp;L'!$C$55</f>
        <v>0</v>
      </c>
      <c r="S598" s="313">
        <f>S480*'Data - P&amp;L'!$C$6*'Data - P&amp;L'!$C$55</f>
        <v>0</v>
      </c>
      <c r="T598" s="313">
        <f>T480*'Data - P&amp;L'!$C$6*'Data - P&amp;L'!$C$55</f>
        <v>0</v>
      </c>
      <c r="U598" s="313">
        <f>U480*'Data - P&amp;L'!$C$6*'Data - P&amp;L'!$C$55</f>
        <v>0</v>
      </c>
      <c r="V598" s="313">
        <f>V480*'Data - P&amp;L'!$C$6*'Data - P&amp;L'!$C$55</f>
        <v>0</v>
      </c>
      <c r="W598" s="313">
        <f>W480*'Data - P&amp;L'!$C$6*'Data - P&amp;L'!$C$55</f>
        <v>0</v>
      </c>
      <c r="X598" s="313">
        <f>X480*'Data - P&amp;L'!$C$6*'Data - P&amp;L'!$C$55</f>
        <v>0</v>
      </c>
      <c r="Y598" s="313">
        <f>Y480*'Data - P&amp;L'!$C$6*'Data - P&amp;L'!$C$55</f>
        <v>0</v>
      </c>
      <c r="Z598" s="313">
        <f>Z480*'Data - P&amp;L'!$C$6*'Data - P&amp;L'!$C$55</f>
        <v>0</v>
      </c>
      <c r="AA598" s="313">
        <f>AA480*'Data - P&amp;L'!$C$6*'Data - P&amp;L'!$C$55</f>
        <v>0</v>
      </c>
      <c r="AB598" s="313">
        <f>AB480*'Data - P&amp;L'!$C$6*'Data - P&amp;L'!$C$55</f>
        <v>0</v>
      </c>
      <c r="AC598" s="313">
        <f>AC480*'Data - P&amp;L'!$C$6*'Data - P&amp;L'!$C$55</f>
        <v>0</v>
      </c>
      <c r="AD598" s="313">
        <f>AD480*'Data - P&amp;L'!$C$6*'Data - P&amp;L'!$C$55</f>
        <v>0</v>
      </c>
      <c r="AE598" s="313">
        <f>AE480*'Data - P&amp;L'!$C$6*'Data - P&amp;L'!$C$55</f>
        <v>0</v>
      </c>
      <c r="AF598" s="313">
        <f>AF480*'Data - P&amp;L'!$C$6*'Data - P&amp;L'!$C$55</f>
        <v>0</v>
      </c>
      <c r="AG598" s="172">
        <f t="shared" si="185"/>
        <v>0</v>
      </c>
      <c r="AH598" s="173"/>
    </row>
    <row r="599" outlineLevel="1">
      <c r="A599" s="223" t="s">
        <v>676</v>
      </c>
      <c r="B599" s="313">
        <f>B481*'Data - P&amp;L'!$C$8*'Data - P&amp;L'!$C$55</f>
        <v>0</v>
      </c>
      <c r="C599" s="313">
        <f>C481*'Data - P&amp;L'!$C$8*'Data - P&amp;L'!$C$55</f>
        <v>0</v>
      </c>
      <c r="D599" s="313">
        <f>D481*'Data - P&amp;L'!$C$8*'Data - P&amp;L'!$C$55</f>
        <v>0</v>
      </c>
      <c r="E599" s="313">
        <f>E481*'Data - P&amp;L'!$C$8*'Data - P&amp;L'!$C$55</f>
        <v>0</v>
      </c>
      <c r="F599" s="313">
        <f>F481*'Data - P&amp;L'!$C$8*'Data - P&amp;L'!$C$55</f>
        <v>0</v>
      </c>
      <c r="G599" s="313">
        <f>G481*'Data - P&amp;L'!$C$8*'Data - P&amp;L'!$C$55</f>
        <v>0</v>
      </c>
      <c r="H599" s="313">
        <f>H481*'Data - P&amp;L'!$C$8*'Data - P&amp;L'!$C$55</f>
        <v>0</v>
      </c>
      <c r="I599" s="313">
        <f>I481*'Data - P&amp;L'!$C$8*'Data - P&amp;L'!$C$55</f>
        <v>0</v>
      </c>
      <c r="J599" s="313">
        <f>J481*'Data - P&amp;L'!$C$8*'Data - P&amp;L'!$C$55</f>
        <v>0</v>
      </c>
      <c r="K599" s="313">
        <f>K481*'Data - P&amp;L'!$C$8*'Data - P&amp;L'!$C$55</f>
        <v>0</v>
      </c>
      <c r="L599" s="313">
        <f>L481*'Data - P&amp;L'!$C$8*'Data - P&amp;L'!$C$55</f>
        <v>0</v>
      </c>
      <c r="M599" s="313">
        <f>M481*'Data - P&amp;L'!$C$8*'Data - P&amp;L'!$C$55</f>
        <v>0</v>
      </c>
      <c r="N599" s="313">
        <f>N481*'Data - P&amp;L'!$C$8*'Data - P&amp;L'!$C$55</f>
        <v>0</v>
      </c>
      <c r="O599" s="313">
        <f>O481*'Data - P&amp;L'!$C$8*'Data - P&amp;L'!$C$55</f>
        <v>0</v>
      </c>
      <c r="P599" s="313">
        <f>P481*'Data - P&amp;L'!$C$8*'Data - P&amp;L'!$C$55</f>
        <v>0</v>
      </c>
      <c r="Q599" s="313">
        <f>Q481*'Data - P&amp;L'!$C$8*'Data - P&amp;L'!$C$55</f>
        <v>0</v>
      </c>
      <c r="R599" s="313">
        <f>R481*'Data - P&amp;L'!$C$8*'Data - P&amp;L'!$C$55</f>
        <v>0</v>
      </c>
      <c r="S599" s="313">
        <f>S481*'Data - P&amp;L'!$C$8*'Data - P&amp;L'!$C$55</f>
        <v>0</v>
      </c>
      <c r="T599" s="313">
        <f>T481*'Data - P&amp;L'!$C$8*'Data - P&amp;L'!$C$55</f>
        <v>0</v>
      </c>
      <c r="U599" s="313">
        <f>U481*'Data - P&amp;L'!$C$8*'Data - P&amp;L'!$C$55</f>
        <v>0</v>
      </c>
      <c r="V599" s="313">
        <f>V481*'Data - P&amp;L'!$C$8*'Data - P&amp;L'!$C$55</f>
        <v>0</v>
      </c>
      <c r="W599" s="313">
        <f>W481*'Data - P&amp;L'!$C$8*'Data - P&amp;L'!$C$55</f>
        <v>0</v>
      </c>
      <c r="X599" s="313">
        <f>X481*'Data - P&amp;L'!$C$8*'Data - P&amp;L'!$C$55</f>
        <v>0</v>
      </c>
      <c r="Y599" s="313">
        <f>Y481*'Data - P&amp;L'!$C$8*'Data - P&amp;L'!$C$55</f>
        <v>0</v>
      </c>
      <c r="Z599" s="313">
        <f>Z481*'Data - P&amp;L'!$C$8*'Data - P&amp;L'!$C$55</f>
        <v>0</v>
      </c>
      <c r="AA599" s="313">
        <f>AA481*'Data - P&amp;L'!$C$8*'Data - P&amp;L'!$C$55</f>
        <v>0</v>
      </c>
      <c r="AB599" s="313">
        <f>AB481*'Data - P&amp;L'!$C$8*'Data - P&amp;L'!$C$55</f>
        <v>0</v>
      </c>
      <c r="AC599" s="313">
        <f>AC481*'Data - P&amp;L'!$C$8*'Data - P&amp;L'!$C$55</f>
        <v>0</v>
      </c>
      <c r="AD599" s="313">
        <f>AD481*'Data - P&amp;L'!$C$8*'Data - P&amp;L'!$C$55</f>
        <v>0</v>
      </c>
      <c r="AE599" s="313">
        <f>AE481*'Data - P&amp;L'!$C$8*'Data - P&amp;L'!$C$55</f>
        <v>0</v>
      </c>
      <c r="AF599" s="313">
        <f>AF481*'Data - P&amp;L'!$C$8*'Data - P&amp;L'!$C$55</f>
        <v>0</v>
      </c>
      <c r="AG599" s="172">
        <f t="shared" si="185"/>
        <v>0</v>
      </c>
      <c r="AH599" s="173"/>
    </row>
    <row r="600" outlineLevel="1">
      <c r="A600" s="223" t="s">
        <v>677</v>
      </c>
      <c r="B600" s="313">
        <f>(B482+B483)*'Data - P&amp;L'!$C$9*'Data - P&amp;L'!$C$55</f>
        <v>0</v>
      </c>
      <c r="C600" s="313">
        <f>(C482+C483)*'Data - P&amp;L'!$C$9*'Data - P&amp;L'!$C$55</f>
        <v>0</v>
      </c>
      <c r="D600" s="313">
        <f>(D482+D483)*'Data - P&amp;L'!$C$9*'Data - P&amp;L'!$C$55</f>
        <v>0</v>
      </c>
      <c r="E600" s="313">
        <f>(E482+E483)*'Data - P&amp;L'!$C$9*'Data - P&amp;L'!$C$55</f>
        <v>0</v>
      </c>
      <c r="F600" s="313">
        <f>(F482+F483)*'Data - P&amp;L'!$C$9*'Data - P&amp;L'!$C$55</f>
        <v>0</v>
      </c>
      <c r="G600" s="313">
        <f>(G482+G483)*'Data - P&amp;L'!$C$9*'Data - P&amp;L'!$C$55</f>
        <v>0</v>
      </c>
      <c r="H600" s="313">
        <f>(H482+H483)*'Data - P&amp;L'!$C$9*'Data - P&amp;L'!$C$55</f>
        <v>0</v>
      </c>
      <c r="I600" s="313">
        <f>(I482+I483)*'Data - P&amp;L'!$C$9*'Data - P&amp;L'!$C$55</f>
        <v>0</v>
      </c>
      <c r="J600" s="313">
        <f>(J482+J483)*'Data - P&amp;L'!$C$9*'Data - P&amp;L'!$C$55</f>
        <v>0</v>
      </c>
      <c r="K600" s="313">
        <f>(K482+K483)*'Data - P&amp;L'!$C$9*'Data - P&amp;L'!$C$55</f>
        <v>0</v>
      </c>
      <c r="L600" s="313">
        <f>(L482+L483)*'Data - P&amp;L'!$C$9*'Data - P&amp;L'!$C$55</f>
        <v>0</v>
      </c>
      <c r="M600" s="313">
        <f>(M482+M483)*'Data - P&amp;L'!$C$9*'Data - P&amp;L'!$C$55</f>
        <v>0</v>
      </c>
      <c r="N600" s="313">
        <f>(N482+N483)*'Data - P&amp;L'!$C$9*'Data - P&amp;L'!$C$55</f>
        <v>0</v>
      </c>
      <c r="O600" s="313">
        <f>(O482+O483)*'Data - P&amp;L'!$C$9*'Data - P&amp;L'!$C$55</f>
        <v>0</v>
      </c>
      <c r="P600" s="313">
        <f>(P482+P483)*'Data - P&amp;L'!$C$9*'Data - P&amp;L'!$C$55</f>
        <v>0</v>
      </c>
      <c r="Q600" s="313">
        <f>(Q482+Q483)*'Data - P&amp;L'!$C$9*'Data - P&amp;L'!$C$55</f>
        <v>0</v>
      </c>
      <c r="R600" s="313">
        <f>(R482+R483)*'Data - P&amp;L'!$C$9*'Data - P&amp;L'!$C$55</f>
        <v>0</v>
      </c>
      <c r="S600" s="313">
        <f>(S482+S483)*'Data - P&amp;L'!$C$9*'Data - P&amp;L'!$C$55</f>
        <v>0</v>
      </c>
      <c r="T600" s="313">
        <f>(T482+T483)*'Data - P&amp;L'!$C$9*'Data - P&amp;L'!$C$55</f>
        <v>0</v>
      </c>
      <c r="U600" s="313">
        <f>(U482+U483)*'Data - P&amp;L'!$C$9*'Data - P&amp;L'!$C$55</f>
        <v>0</v>
      </c>
      <c r="V600" s="313">
        <f>(V482+V483)*'Data - P&amp;L'!$C$9*'Data - P&amp;L'!$C$55</f>
        <v>0</v>
      </c>
      <c r="W600" s="313">
        <f>(W482+W483)*'Data - P&amp;L'!$C$9*'Data - P&amp;L'!$C$55</f>
        <v>0</v>
      </c>
      <c r="X600" s="313">
        <f>(X482+X483)*'Data - P&amp;L'!$C$9*'Data - P&amp;L'!$C$55</f>
        <v>0</v>
      </c>
      <c r="Y600" s="313">
        <f>(Y482+Y483)*'Data - P&amp;L'!$C$9*'Data - P&amp;L'!$C$55</f>
        <v>0</v>
      </c>
      <c r="Z600" s="313">
        <f>(Z482+Z483)*'Data - P&amp;L'!$C$9*'Data - P&amp;L'!$C$55</f>
        <v>0</v>
      </c>
      <c r="AA600" s="313">
        <f>(AA482+AA483)*'Data - P&amp;L'!$C$9*'Data - P&amp;L'!$C$55</f>
        <v>0</v>
      </c>
      <c r="AB600" s="313">
        <f>(AB482+AB483)*'Data - P&amp;L'!$C$9*'Data - P&amp;L'!$C$55</f>
        <v>0</v>
      </c>
      <c r="AC600" s="313">
        <f>(AC482+AC483)*'Data - P&amp;L'!$C$9*'Data - P&amp;L'!$C$55</f>
        <v>0</v>
      </c>
      <c r="AD600" s="313">
        <f>(AD482+AD483)*'Data - P&amp;L'!$C$9*'Data - P&amp;L'!$C$55</f>
        <v>0</v>
      </c>
      <c r="AE600" s="313">
        <f>(AE482+AE483)*'Data - P&amp;L'!$C$9*'Data - P&amp;L'!$C$55</f>
        <v>0</v>
      </c>
      <c r="AF600" s="313">
        <f>(AF482+AF483)*'Data - P&amp;L'!$C$9*'Data - P&amp;L'!$C$55</f>
        <v>0</v>
      </c>
      <c r="AG600" s="172">
        <f t="shared" si="185"/>
        <v>0</v>
      </c>
      <c r="AH600" s="173"/>
    </row>
    <row r="601" outlineLevel="1">
      <c r="A601" s="223" t="s">
        <v>678</v>
      </c>
      <c r="B601" s="313">
        <f>(B484+B485)*'Data - P&amp;L'!$C$5*'Data - P&amp;L'!$C$55</f>
        <v>0</v>
      </c>
      <c r="C601" s="313">
        <f>(C484+C485)*'Data - P&amp;L'!$C$5*'Data - P&amp;L'!$C$55</f>
        <v>0</v>
      </c>
      <c r="D601" s="313">
        <f>(D484+D485)*'Data - P&amp;L'!$C$5*'Data - P&amp;L'!$C$55</f>
        <v>0</v>
      </c>
      <c r="E601" s="313">
        <f>(E484+E485)*'Data - P&amp;L'!$C$5*'Data - P&amp;L'!$C$55</f>
        <v>0</v>
      </c>
      <c r="F601" s="313">
        <f>(F484+F485)*'Data - P&amp;L'!$C$5*'Data - P&amp;L'!$C$55</f>
        <v>0</v>
      </c>
      <c r="G601" s="313">
        <f>(G484+G485)*'Data - P&amp;L'!$C$5*'Data - P&amp;L'!$C$55</f>
        <v>0</v>
      </c>
      <c r="H601" s="313">
        <f>(H484+H485)*'Data - P&amp;L'!$C$5*'Data - P&amp;L'!$C$55</f>
        <v>0</v>
      </c>
      <c r="I601" s="313">
        <f>(I484+I485)*'Data - P&amp;L'!$C$5*'Data - P&amp;L'!$C$55</f>
        <v>0</v>
      </c>
      <c r="J601" s="313">
        <f>(J484+J485)*'Data - P&amp;L'!$C$5*'Data - P&amp;L'!$C$55</f>
        <v>0</v>
      </c>
      <c r="K601" s="313">
        <f>(K484+K485)*'Data - P&amp;L'!$C$5*'Data - P&amp;L'!$C$55</f>
        <v>0</v>
      </c>
      <c r="L601" s="313">
        <f>(L484+L485)*'Data - P&amp;L'!$C$5*'Data - P&amp;L'!$C$55</f>
        <v>0</v>
      </c>
      <c r="M601" s="313">
        <f>(M484+M485)*'Data - P&amp;L'!$C$5*'Data - P&amp;L'!$C$55</f>
        <v>0</v>
      </c>
      <c r="N601" s="313">
        <f>(N484+N485)*'Data - P&amp;L'!$C$5*'Data - P&amp;L'!$C$55</f>
        <v>0</v>
      </c>
      <c r="O601" s="313">
        <f>(O484+O485)*'Data - P&amp;L'!$C$5*'Data - P&amp;L'!$C$55</f>
        <v>0</v>
      </c>
      <c r="P601" s="313">
        <f>(P484+P485)*'Data - P&amp;L'!$C$5*'Data - P&amp;L'!$C$55</f>
        <v>0</v>
      </c>
      <c r="Q601" s="313">
        <f>(Q484+Q485)*'Data - P&amp;L'!$C$5*'Data - P&amp;L'!$C$55</f>
        <v>0</v>
      </c>
      <c r="R601" s="313">
        <f>(R484+R485)*'Data - P&amp;L'!$C$5*'Data - P&amp;L'!$C$55</f>
        <v>0</v>
      </c>
      <c r="S601" s="313">
        <f>(S484+S485)*'Data - P&amp;L'!$C$5*'Data - P&amp;L'!$C$55</f>
        <v>0</v>
      </c>
      <c r="T601" s="313">
        <f>(T484+T485)*'Data - P&amp;L'!$C$5*'Data - P&amp;L'!$C$55</f>
        <v>0</v>
      </c>
      <c r="U601" s="313">
        <f>(U484+U485)*'Data - P&amp;L'!$C$5*'Data - P&amp;L'!$C$55</f>
        <v>0</v>
      </c>
      <c r="V601" s="313">
        <f>(V484+V485)*'Data - P&amp;L'!$C$5*'Data - P&amp;L'!$C$55</f>
        <v>0</v>
      </c>
      <c r="W601" s="313">
        <f>(W484+W485)*'Data - P&amp;L'!$C$5*'Data - P&amp;L'!$C$55</f>
        <v>0</v>
      </c>
      <c r="X601" s="313">
        <f>(X484+X485)*'Data - P&amp;L'!$C$5*'Data - P&amp;L'!$C$55</f>
        <v>0</v>
      </c>
      <c r="Y601" s="313">
        <f>(Y484+Y485)*'Data - P&amp;L'!$C$5*'Data - P&amp;L'!$C$55</f>
        <v>0</v>
      </c>
      <c r="Z601" s="313">
        <f>(Z484+Z485)*'Data - P&amp;L'!$C$5*'Data - P&amp;L'!$C$55</f>
        <v>0</v>
      </c>
      <c r="AA601" s="313">
        <f>(AA484+AA485)*'Data - P&amp;L'!$C$5*'Data - P&amp;L'!$C$55</f>
        <v>0</v>
      </c>
      <c r="AB601" s="313">
        <f>(AB484+AB485)*'Data - P&amp;L'!$C$5*'Data - P&amp;L'!$C$55</f>
        <v>0</v>
      </c>
      <c r="AC601" s="313">
        <f>(AC484+AC485)*'Data - P&amp;L'!$C$5*'Data - P&amp;L'!$C$55</f>
        <v>0</v>
      </c>
      <c r="AD601" s="313">
        <f>(AD484+AD485)*'Data - P&amp;L'!$C$5*'Data - P&amp;L'!$C$55</f>
        <v>0</v>
      </c>
      <c r="AE601" s="313">
        <f>(AE484+AE485)*'Data - P&amp;L'!$C$5*'Data - P&amp;L'!$C$55</f>
        <v>0</v>
      </c>
      <c r="AF601" s="313">
        <f>(AF484+AF485)*'Data - P&amp;L'!$C$5*'Data - P&amp;L'!$C$55</f>
        <v>0</v>
      </c>
      <c r="AG601" s="172">
        <f t="shared" si="185"/>
        <v>0</v>
      </c>
      <c r="AH601" s="173"/>
    </row>
    <row r="602" outlineLevel="1">
      <c r="A602" s="223" t="s">
        <v>679</v>
      </c>
      <c r="B602" s="313">
        <f>(B486+B487)*'Data - P&amp;L'!$C$10*'Data - P&amp;L'!$C$55</f>
        <v>0</v>
      </c>
      <c r="C602" s="313">
        <f>(C486+C487)*'Data - P&amp;L'!$C$10*'Data - P&amp;L'!$C$55</f>
        <v>0</v>
      </c>
      <c r="D602" s="313">
        <f>(D486+D487)*'Data - P&amp;L'!$C$10*'Data - P&amp;L'!$C$55</f>
        <v>0</v>
      </c>
      <c r="E602" s="313">
        <f>(E486+E487)*'Data - P&amp;L'!$C$10*'Data - P&amp;L'!$C$55</f>
        <v>0</v>
      </c>
      <c r="F602" s="313">
        <f>(F486+F487)*'Data - P&amp;L'!$C$10*'Data - P&amp;L'!$C$55</f>
        <v>0</v>
      </c>
      <c r="G602" s="313">
        <f>(G486+G487)*'Data - P&amp;L'!$C$10*'Data - P&amp;L'!$C$55</f>
        <v>0</v>
      </c>
      <c r="H602" s="313">
        <f>(H486+H487)*'Data - P&amp;L'!$C$10*'Data - P&amp;L'!$C$55</f>
        <v>0</v>
      </c>
      <c r="I602" s="313">
        <f>(I486+I487)*'Data - P&amp;L'!$C$10*'Data - P&amp;L'!$C$55</f>
        <v>0</v>
      </c>
      <c r="J602" s="313">
        <f>(J486+J487)*'Data - P&amp;L'!$C$10*'Data - P&amp;L'!$C$55</f>
        <v>0</v>
      </c>
      <c r="K602" s="313">
        <f>(K486+K487)*'Data - P&amp;L'!$C$10*'Data - P&amp;L'!$C$55</f>
        <v>0</v>
      </c>
      <c r="L602" s="313">
        <f>(L486+L487)*'Data - P&amp;L'!$C$10*'Data - P&amp;L'!$C$55</f>
        <v>0</v>
      </c>
      <c r="M602" s="313">
        <f>(M486+M487)*'Data - P&amp;L'!$C$10*'Data - P&amp;L'!$C$55</f>
        <v>0</v>
      </c>
      <c r="N602" s="313">
        <f>(N486+N487)*'Data - P&amp;L'!$C$10*'Data - P&amp;L'!$C$55</f>
        <v>0</v>
      </c>
      <c r="O602" s="313">
        <f>(O486+O487)*'Data - P&amp;L'!$C$10*'Data - P&amp;L'!$C$55</f>
        <v>0</v>
      </c>
      <c r="P602" s="313">
        <f>(P486+P487)*'Data - P&amp;L'!$C$10*'Data - P&amp;L'!$C$55</f>
        <v>0</v>
      </c>
      <c r="Q602" s="313">
        <f>(Q486+Q487)*'Data - P&amp;L'!$C$10*'Data - P&amp;L'!$C$55</f>
        <v>0</v>
      </c>
      <c r="R602" s="313">
        <f>(R486+R487)*'Data - P&amp;L'!$C$10*'Data - P&amp;L'!$C$55</f>
        <v>0</v>
      </c>
      <c r="S602" s="313">
        <f>(S486+S487)*'Data - P&amp;L'!$C$10*'Data - P&amp;L'!$C$55</f>
        <v>0</v>
      </c>
      <c r="T602" s="313">
        <f>(T486+T487)*'Data - P&amp;L'!$C$10*'Data - P&amp;L'!$C$55</f>
        <v>0</v>
      </c>
      <c r="U602" s="313">
        <f>(U486+U487)*'Data - P&amp;L'!$C$10*'Data - P&amp;L'!$C$55</f>
        <v>0</v>
      </c>
      <c r="V602" s="313">
        <f>(V486+V487)*'Data - P&amp;L'!$C$10*'Data - P&amp;L'!$C$55</f>
        <v>0</v>
      </c>
      <c r="W602" s="313">
        <f>(W486+W487)*'Data - P&amp;L'!$C$10*'Data - P&amp;L'!$C$55</f>
        <v>0</v>
      </c>
      <c r="X602" s="313">
        <f>(X486+X487)*'Data - P&amp;L'!$C$10*'Data - P&amp;L'!$C$55</f>
        <v>0</v>
      </c>
      <c r="Y602" s="313">
        <f>(Y486+Y487)*'Data - P&amp;L'!$C$10*'Data - P&amp;L'!$C$55</f>
        <v>0</v>
      </c>
      <c r="Z602" s="313">
        <f>(Z486+Z487)*'Data - P&amp;L'!$C$10*'Data - P&amp;L'!$C$55</f>
        <v>0</v>
      </c>
      <c r="AA602" s="313">
        <f>(AA486+AA487)*'Data - P&amp;L'!$C$10*'Data - P&amp;L'!$C$55</f>
        <v>0</v>
      </c>
      <c r="AB602" s="313">
        <f>(AB486+AB487)*'Data - P&amp;L'!$C$10*'Data - P&amp;L'!$C$55</f>
        <v>0</v>
      </c>
      <c r="AC602" s="313">
        <f>(AC486+AC487)*'Data - P&amp;L'!$C$10*'Data - P&amp;L'!$C$55</f>
        <v>0</v>
      </c>
      <c r="AD602" s="313">
        <f>(AD486+AD487)*'Data - P&amp;L'!$C$10*'Data - P&amp;L'!$C$55</f>
        <v>0</v>
      </c>
      <c r="AE602" s="313">
        <f>(AE486+AE487)*'Data - P&amp;L'!$C$10*'Data - P&amp;L'!$C$55</f>
        <v>0</v>
      </c>
      <c r="AF602" s="313">
        <f>(AF486+AF487)*'Data - P&amp;L'!$C$10*'Data - P&amp;L'!$C$55</f>
        <v>0</v>
      </c>
      <c r="AG602" s="172">
        <f t="shared" si="185"/>
        <v>0</v>
      </c>
      <c r="AH602" s="173"/>
    </row>
    <row r="603" outlineLevel="1">
      <c r="A603" s="223" t="s">
        <v>693</v>
      </c>
      <c r="B603" s="313">
        <f>((B457+B458)*'Data - P&amp;L'!$C$13)*'Data - P&amp;L'!$C$55</f>
        <v>0</v>
      </c>
      <c r="C603" s="313">
        <f>((C457+C458)*'Data - P&amp;L'!$C$13)*'Data - P&amp;L'!$C$55</f>
        <v>0</v>
      </c>
      <c r="D603" s="313">
        <f>((D457+D458)*'Data - P&amp;L'!$C$13)*'Data - P&amp;L'!$C$55</f>
        <v>0</v>
      </c>
      <c r="E603" s="313">
        <f>((E457+E458)*'Data - P&amp;L'!$C$13)*'Data - P&amp;L'!$C$55</f>
        <v>0</v>
      </c>
      <c r="F603" s="313">
        <f>((F457+F458)*'Data - P&amp;L'!$C$13)*'Data - P&amp;L'!$C$55</f>
        <v>0</v>
      </c>
      <c r="G603" s="313">
        <f>((G457+G458)*'Data - P&amp;L'!$C$13)*'Data - P&amp;L'!$C$55</f>
        <v>0</v>
      </c>
      <c r="H603" s="313">
        <f>((H457+H458)*'Data - P&amp;L'!$C$13)*'Data - P&amp;L'!$C$55</f>
        <v>0</v>
      </c>
      <c r="I603" s="313">
        <f>((I457+I458)*'Data - P&amp;L'!$C$13)*'Data - P&amp;L'!$C$55</f>
        <v>0</v>
      </c>
      <c r="J603" s="313">
        <f>((J457+J458)*'Data - P&amp;L'!$C$13)*'Data - P&amp;L'!$C$55</f>
        <v>0</v>
      </c>
      <c r="K603" s="313">
        <f>((K457+K458)*'Data - P&amp;L'!$C$13)*'Data - P&amp;L'!$C$55</f>
        <v>0</v>
      </c>
      <c r="L603" s="313">
        <f>((L457+L458)*'Data - P&amp;L'!$C$13)*'Data - P&amp;L'!$C$55</f>
        <v>0</v>
      </c>
      <c r="M603" s="313">
        <f>((M457+M458)*'Data - P&amp;L'!$C$13)*'Data - P&amp;L'!$C$55</f>
        <v>0</v>
      </c>
      <c r="N603" s="313">
        <f>((N457+N458)*'Data - P&amp;L'!$C$13)*'Data - P&amp;L'!$C$55</f>
        <v>0</v>
      </c>
      <c r="O603" s="313">
        <f>((O457+O458)*'Data - P&amp;L'!$C$13)*'Data - P&amp;L'!$C$55</f>
        <v>0</v>
      </c>
      <c r="P603" s="313">
        <f>((P457+P458)*'Data - P&amp;L'!$C$13)*'Data - P&amp;L'!$C$55</f>
        <v>0</v>
      </c>
      <c r="Q603" s="313">
        <f>((Q457+Q458)*'Data - P&amp;L'!$C$13)*'Data - P&amp;L'!$C$55</f>
        <v>0</v>
      </c>
      <c r="R603" s="313">
        <f>((R457+R458)*'Data - P&amp;L'!$C$13)*'Data - P&amp;L'!$C$55</f>
        <v>0</v>
      </c>
      <c r="S603" s="313">
        <f>((S457+S458)*'Data - P&amp;L'!$C$13)*'Data - P&amp;L'!$C$55</f>
        <v>0</v>
      </c>
      <c r="T603" s="313">
        <f>((T457+T458)*'Data - P&amp;L'!$C$13)*'Data - P&amp;L'!$C$55</f>
        <v>0</v>
      </c>
      <c r="U603" s="313">
        <f>((U457+U458)*'Data - P&amp;L'!$C$13)*'Data - P&amp;L'!$C$55</f>
        <v>0</v>
      </c>
      <c r="V603" s="313">
        <f>((V457+V458)*'Data - P&amp;L'!$C$13)*'Data - P&amp;L'!$C$55</f>
        <v>0</v>
      </c>
      <c r="W603" s="313">
        <f>((W457+W458)*'Data - P&amp;L'!$C$13)*'Data - P&amp;L'!$C$55</f>
        <v>0</v>
      </c>
      <c r="X603" s="313">
        <f>((X457+X458)*'Data - P&amp;L'!$C$13)*'Data - P&amp;L'!$C$55</f>
        <v>0</v>
      </c>
      <c r="Y603" s="313">
        <f>((Y457+Y458)*'Data - P&amp;L'!$C$13)*'Data - P&amp;L'!$C$55</f>
        <v>0</v>
      </c>
      <c r="Z603" s="313">
        <f>((Z457+Z458)*'Data - P&amp;L'!$C$13)*'Data - P&amp;L'!$C$55</f>
        <v>0</v>
      </c>
      <c r="AA603" s="313">
        <f>((AA457+AA458)*'Data - P&amp;L'!$C$13)*'Data - P&amp;L'!$C$55</f>
        <v>0</v>
      </c>
      <c r="AB603" s="313">
        <f>((AB457+AB458)*'Data - P&amp;L'!$C$13)*'Data - P&amp;L'!$C$55</f>
        <v>0</v>
      </c>
      <c r="AC603" s="313">
        <f>((AC457+AC458)*'Data - P&amp;L'!$C$13)*'Data - P&amp;L'!$C$55</f>
        <v>0</v>
      </c>
      <c r="AD603" s="313">
        <f>((AD457+AD458)*'Data - P&amp;L'!$C$13)*'Data - P&amp;L'!$C$55</f>
        <v>0</v>
      </c>
      <c r="AE603" s="313">
        <f>((AE457+AE458)*'Data - P&amp;L'!$C$13)*'Data - P&amp;L'!$C$55</f>
        <v>0</v>
      </c>
      <c r="AF603" s="313">
        <f>((AF457+AF458)*'Data - P&amp;L'!$C$13)*'Data - P&amp;L'!$C$55</f>
        <v>0</v>
      </c>
      <c r="AG603" s="172">
        <f t="shared" si="185"/>
        <v>0</v>
      </c>
      <c r="AH603" s="173"/>
    </row>
    <row r="604" outlineLevel="1">
      <c r="A604" s="223" t="s">
        <v>694</v>
      </c>
      <c r="B604" s="313">
        <f>(B459*'Data - P&amp;L'!$C$14)*'Data - P&amp;L'!$C$55</f>
        <v>0</v>
      </c>
      <c r="C604" s="313">
        <f>(C459*'Data - P&amp;L'!$C$14)*'Data - P&amp;L'!$C$55</f>
        <v>0</v>
      </c>
      <c r="D604" s="313">
        <f>(D459*'Data - P&amp;L'!$C$14)*'Data - P&amp;L'!$C$55</f>
        <v>0</v>
      </c>
      <c r="E604" s="313">
        <f>(E459*'Data - P&amp;L'!$C$14)*'Data - P&amp;L'!$C$55</f>
        <v>0</v>
      </c>
      <c r="F604" s="313">
        <f>(F459*'Data - P&amp;L'!$C$14)*'Data - P&amp;L'!$C$55</f>
        <v>0</v>
      </c>
      <c r="G604" s="313">
        <f>(G459*'Data - P&amp;L'!$C$14)*'Data - P&amp;L'!$C$55</f>
        <v>0</v>
      </c>
      <c r="H604" s="313">
        <f>(H459*'Data - P&amp;L'!$C$14)*'Data - P&amp;L'!$C$55</f>
        <v>0</v>
      </c>
      <c r="I604" s="313">
        <f>(I459*'Data - P&amp;L'!$C$14)*'Data - P&amp;L'!$C$55</f>
        <v>0</v>
      </c>
      <c r="J604" s="313">
        <f>(J459*'Data - P&amp;L'!$C$14)*'Data - P&amp;L'!$C$55</f>
        <v>0</v>
      </c>
      <c r="K604" s="313">
        <f>(K459*'Data - P&amp;L'!$C$14)*'Data - P&amp;L'!$C$55</f>
        <v>0</v>
      </c>
      <c r="L604" s="313">
        <f>(L459*'Data - P&amp;L'!$C$14)*'Data - P&amp;L'!$C$55</f>
        <v>0</v>
      </c>
      <c r="M604" s="313">
        <f>(M459*'Data - P&amp;L'!$C$14)*'Data - P&amp;L'!$C$55</f>
        <v>0</v>
      </c>
      <c r="N604" s="313">
        <f>(N459*'Data - P&amp;L'!$C$14)*'Data - P&amp;L'!$C$55</f>
        <v>0</v>
      </c>
      <c r="O604" s="313">
        <f>(O459*'Data - P&amp;L'!$C$14)*'Data - P&amp;L'!$C$55</f>
        <v>0</v>
      </c>
      <c r="P604" s="313">
        <f>(P459*'Data - P&amp;L'!$C$14)*'Data - P&amp;L'!$C$55</f>
        <v>0</v>
      </c>
      <c r="Q604" s="313">
        <f>(Q459*'Data - P&amp;L'!$C$14)*'Data - P&amp;L'!$C$55</f>
        <v>0</v>
      </c>
      <c r="R604" s="313">
        <f>(R459*'Data - P&amp;L'!$C$14)*'Data - P&amp;L'!$C$55</f>
        <v>0</v>
      </c>
      <c r="S604" s="313">
        <f>(S459*'Data - P&amp;L'!$C$14)*'Data - P&amp;L'!$C$55</f>
        <v>0</v>
      </c>
      <c r="T604" s="313">
        <f>(T459*'Data - P&amp;L'!$C$14)*'Data - P&amp;L'!$C$55</f>
        <v>0</v>
      </c>
      <c r="U604" s="313">
        <f>(U459*'Data - P&amp;L'!$C$14)*'Data - P&amp;L'!$C$55</f>
        <v>0</v>
      </c>
      <c r="V604" s="313">
        <f>(V459*'Data - P&amp;L'!$C$14)*'Data - P&amp;L'!$C$55</f>
        <v>0</v>
      </c>
      <c r="W604" s="313">
        <f>(W459*'Data - P&amp;L'!$C$14)*'Data - P&amp;L'!$C$55</f>
        <v>0</v>
      </c>
      <c r="X604" s="313">
        <f>(X459*'Data - P&amp;L'!$C$14)*'Data - P&amp;L'!$C$55</f>
        <v>0</v>
      </c>
      <c r="Y604" s="313">
        <f>(Y459*'Data - P&amp;L'!$C$14)*'Data - P&amp;L'!$C$55</f>
        <v>0</v>
      </c>
      <c r="Z604" s="313">
        <f>(Z459*'Data - P&amp;L'!$C$14)*'Data - P&amp;L'!$C$55</f>
        <v>0</v>
      </c>
      <c r="AA604" s="313">
        <f>(AA459*'Data - P&amp;L'!$C$14)*'Data - P&amp;L'!$C$55</f>
        <v>0</v>
      </c>
      <c r="AB604" s="313">
        <f>(AB459*'Data - P&amp;L'!$C$14)*'Data - P&amp;L'!$C$55</f>
        <v>0</v>
      </c>
      <c r="AC604" s="313">
        <f>(AC459*'Data - P&amp;L'!$C$14)*'Data - P&amp;L'!$C$55</f>
        <v>0</v>
      </c>
      <c r="AD604" s="313">
        <f>(AD459*'Data - P&amp;L'!$C$14)*'Data - P&amp;L'!$C$55</f>
        <v>0</v>
      </c>
      <c r="AE604" s="313">
        <f>(AE459*'Data - P&amp;L'!$C$14)*'Data - P&amp;L'!$C$55</f>
        <v>0</v>
      </c>
      <c r="AF604" s="313">
        <f>(AF459*'Data - P&amp;L'!$C$14)*'Data - P&amp;L'!$C$55</f>
        <v>0</v>
      </c>
      <c r="AG604" s="172">
        <f t="shared" si="185"/>
        <v>0</v>
      </c>
      <c r="AH604" s="173"/>
    </row>
    <row r="605" outlineLevel="1">
      <c r="A605" s="223" t="s">
        <v>652</v>
      </c>
      <c r="B605" s="313">
        <f>B488*'Data - P&amp;L'!$C$17*'Data - P&amp;L'!$C$55</f>
        <v>0</v>
      </c>
      <c r="C605" s="313">
        <f>C488*'Data - P&amp;L'!$C$17*'Data - P&amp;L'!$C$55</f>
        <v>0</v>
      </c>
      <c r="D605" s="313">
        <f>D488*'Data - P&amp;L'!$C$17*'Data - P&amp;L'!$C$55</f>
        <v>0</v>
      </c>
      <c r="E605" s="313">
        <f>E488*'Data - P&amp;L'!$C$17*'Data - P&amp;L'!$C$55</f>
        <v>0</v>
      </c>
      <c r="F605" s="313">
        <f>F488*'Data - P&amp;L'!$C$17*'Data - P&amp;L'!$C$55</f>
        <v>0</v>
      </c>
      <c r="G605" s="313">
        <f>G488*'Data - P&amp;L'!$C$17*'Data - P&amp;L'!$C$55</f>
        <v>0</v>
      </c>
      <c r="H605" s="313">
        <f>H488*'Data - P&amp;L'!$C$17*'Data - P&amp;L'!$C$55</f>
        <v>0</v>
      </c>
      <c r="I605" s="313">
        <f>I488*'Data - P&amp;L'!$C$17*'Data - P&amp;L'!$C$55</f>
        <v>0</v>
      </c>
      <c r="J605" s="313">
        <f>J488*'Data - P&amp;L'!$C$17*'Data - P&amp;L'!$C$55</f>
        <v>0</v>
      </c>
      <c r="K605" s="313">
        <f>K488*'Data - P&amp;L'!$C$17*'Data - P&amp;L'!$C$55</f>
        <v>0</v>
      </c>
      <c r="L605" s="313">
        <f>L488*'Data - P&amp;L'!$C$17*'Data - P&amp;L'!$C$55</f>
        <v>0</v>
      </c>
      <c r="M605" s="313">
        <f>M488*'Data - P&amp;L'!$C$17*'Data - P&amp;L'!$C$55</f>
        <v>0</v>
      </c>
      <c r="N605" s="313">
        <f>N488*'Data - P&amp;L'!$C$17*'Data - P&amp;L'!$C$55</f>
        <v>0</v>
      </c>
      <c r="O605" s="313">
        <f>O488*'Data - P&amp;L'!$C$17*'Data - P&amp;L'!$C$55</f>
        <v>0</v>
      </c>
      <c r="P605" s="313">
        <f>P488*'Data - P&amp;L'!$C$17*'Data - P&amp;L'!$C$55</f>
        <v>0</v>
      </c>
      <c r="Q605" s="313">
        <f>Q488*'Data - P&amp;L'!$C$17*'Data - P&amp;L'!$C$55</f>
        <v>0</v>
      </c>
      <c r="R605" s="313">
        <f>R488*'Data - P&amp;L'!$C$17*'Data - P&amp;L'!$C$55</f>
        <v>0</v>
      </c>
      <c r="S605" s="313">
        <f>S488*'Data - P&amp;L'!$C$17*'Data - P&amp;L'!$C$55</f>
        <v>0</v>
      </c>
      <c r="T605" s="313">
        <f>T488*'Data - P&amp;L'!$C$17*'Data - P&amp;L'!$C$55</f>
        <v>0</v>
      </c>
      <c r="U605" s="313">
        <f>U488*'Data - P&amp;L'!$C$17*'Data - P&amp;L'!$C$55</f>
        <v>0</v>
      </c>
      <c r="V605" s="313">
        <f>V488*'Data - P&amp;L'!$C$17*'Data - P&amp;L'!$C$55</f>
        <v>0</v>
      </c>
      <c r="W605" s="313">
        <f>W488*'Data - P&amp;L'!$C$17*'Data - P&amp;L'!$C$55</f>
        <v>0</v>
      </c>
      <c r="X605" s="313">
        <f>X488*'Data - P&amp;L'!$C$17*'Data - P&amp;L'!$C$55</f>
        <v>0</v>
      </c>
      <c r="Y605" s="313">
        <f>Y488*'Data - P&amp;L'!$C$17*'Data - P&amp;L'!$C$55</f>
        <v>0</v>
      </c>
      <c r="Z605" s="313">
        <f>Z488*'Data - P&amp;L'!$C$17*'Data - P&amp;L'!$C$55</f>
        <v>0</v>
      </c>
      <c r="AA605" s="313">
        <f>AA488*'Data - P&amp;L'!$C$17*'Data - P&amp;L'!$C$55</f>
        <v>0</v>
      </c>
      <c r="AB605" s="313">
        <f>AB488*'Data - P&amp;L'!$C$17*'Data - P&amp;L'!$C$55</f>
        <v>0</v>
      </c>
      <c r="AC605" s="313">
        <f>AC488*'Data - P&amp;L'!$C$17*'Data - P&amp;L'!$C$55</f>
        <v>0</v>
      </c>
      <c r="AD605" s="313">
        <f>AD488*'Data - P&amp;L'!$C$17*'Data - P&amp;L'!$C$55</f>
        <v>0</v>
      </c>
      <c r="AE605" s="313">
        <f>AE488*'Data - P&amp;L'!$C$17*'Data - P&amp;L'!$C$55</f>
        <v>0</v>
      </c>
      <c r="AF605" s="313">
        <f>AF488*'Data - P&amp;L'!$C$17*'Data - P&amp;L'!$C$55</f>
        <v>0</v>
      </c>
      <c r="AG605" s="172">
        <f t="shared" si="185"/>
        <v>0</v>
      </c>
      <c r="AH605" s="173"/>
    </row>
    <row r="606" outlineLevel="1">
      <c r="A606" s="223" t="s">
        <v>653</v>
      </c>
      <c r="B606" s="313">
        <f>B489*'Data - P&amp;L'!$C$18*'Data - P&amp;L'!$C$55</f>
        <v>0</v>
      </c>
      <c r="C606" s="313">
        <f>C489*'Data - P&amp;L'!$C$18*'Data - P&amp;L'!$C$55</f>
        <v>0</v>
      </c>
      <c r="D606" s="313">
        <f>D489*'Data - P&amp;L'!$C$18*'Data - P&amp;L'!$C$55</f>
        <v>0</v>
      </c>
      <c r="E606" s="313">
        <f>E489*'Data - P&amp;L'!$C$18*'Data - P&amp;L'!$C$55</f>
        <v>0</v>
      </c>
      <c r="F606" s="313">
        <f>F489*'Data - P&amp;L'!$C$18*'Data - P&amp;L'!$C$55</f>
        <v>0</v>
      </c>
      <c r="G606" s="313">
        <f>G489*'Data - P&amp;L'!$C$18*'Data - P&amp;L'!$C$55</f>
        <v>0</v>
      </c>
      <c r="H606" s="313">
        <f>H489*'Data - P&amp;L'!$C$18*'Data - P&amp;L'!$C$55</f>
        <v>0</v>
      </c>
      <c r="I606" s="313">
        <f>I489*'Data - P&amp;L'!$C$18*'Data - P&amp;L'!$C$55</f>
        <v>0</v>
      </c>
      <c r="J606" s="313">
        <f>J489*'Data - P&amp;L'!$C$18*'Data - P&amp;L'!$C$55</f>
        <v>0</v>
      </c>
      <c r="K606" s="313">
        <f>K489*'Data - P&amp;L'!$C$18*'Data - P&amp;L'!$C$55</f>
        <v>0</v>
      </c>
      <c r="L606" s="313">
        <f>L489*'Data - P&amp;L'!$C$18*'Data - P&amp;L'!$C$55</f>
        <v>0</v>
      </c>
      <c r="M606" s="313">
        <f>M489*'Data - P&amp;L'!$C$18*'Data - P&amp;L'!$C$55</f>
        <v>0</v>
      </c>
      <c r="N606" s="313">
        <f>N489*'Data - P&amp;L'!$C$18*'Data - P&amp;L'!$C$55</f>
        <v>0</v>
      </c>
      <c r="O606" s="313">
        <f>O489*'Data - P&amp;L'!$C$18*'Data - P&amp;L'!$C$55</f>
        <v>0</v>
      </c>
      <c r="P606" s="313">
        <f>P489*'Data - P&amp;L'!$C$18*'Data - P&amp;L'!$C$55</f>
        <v>0</v>
      </c>
      <c r="Q606" s="313">
        <f>Q489*'Data - P&amp;L'!$C$18*'Data - P&amp;L'!$C$55</f>
        <v>0</v>
      </c>
      <c r="R606" s="313">
        <f>R489*'Data - P&amp;L'!$C$18*'Data - P&amp;L'!$C$55</f>
        <v>0</v>
      </c>
      <c r="S606" s="313">
        <f>S489*'Data - P&amp;L'!$C$18*'Data - P&amp;L'!$C$55</f>
        <v>0</v>
      </c>
      <c r="T606" s="313">
        <f>T489*'Data - P&amp;L'!$C$18*'Data - P&amp;L'!$C$55</f>
        <v>0</v>
      </c>
      <c r="U606" s="313">
        <f>U489*'Data - P&amp;L'!$C$18*'Data - P&amp;L'!$C$55</f>
        <v>0</v>
      </c>
      <c r="V606" s="313">
        <f>V489*'Data - P&amp;L'!$C$18*'Data - P&amp;L'!$C$55</f>
        <v>0</v>
      </c>
      <c r="W606" s="313">
        <f>W489*'Data - P&amp;L'!$C$18*'Data - P&amp;L'!$C$55</f>
        <v>0</v>
      </c>
      <c r="X606" s="313">
        <f>X489*'Data - P&amp;L'!$C$18*'Data - P&amp;L'!$C$55</f>
        <v>0</v>
      </c>
      <c r="Y606" s="313">
        <f>Y489*'Data - P&amp;L'!$C$18*'Data - P&amp;L'!$C$55</f>
        <v>0</v>
      </c>
      <c r="Z606" s="313">
        <f>Z489*'Data - P&amp;L'!$C$18*'Data - P&amp;L'!$C$55</f>
        <v>0</v>
      </c>
      <c r="AA606" s="313">
        <f>AA489*'Data - P&amp;L'!$C$18*'Data - P&amp;L'!$C$55</f>
        <v>0</v>
      </c>
      <c r="AB606" s="313">
        <f>AB489*'Data - P&amp;L'!$C$18*'Data - P&amp;L'!$C$55</f>
        <v>0</v>
      </c>
      <c r="AC606" s="313">
        <f>AC489*'Data - P&amp;L'!$C$18*'Data - P&amp;L'!$C$55</f>
        <v>0</v>
      </c>
      <c r="AD606" s="313">
        <f>AD489*'Data - P&amp;L'!$C$18*'Data - P&amp;L'!$C$55</f>
        <v>0</v>
      </c>
      <c r="AE606" s="313">
        <f>AE489*'Data - P&amp;L'!$C$18*'Data - P&amp;L'!$C$55</f>
        <v>0</v>
      </c>
      <c r="AF606" s="313">
        <f>AF489*'Data - P&amp;L'!$C$18*'Data - P&amp;L'!$C$55</f>
        <v>0</v>
      </c>
      <c r="AG606" s="172">
        <f t="shared" si="185"/>
        <v>0</v>
      </c>
      <c r="AH606" s="173"/>
    </row>
    <row r="607" outlineLevel="1">
      <c r="A607" s="223" t="s">
        <v>680</v>
      </c>
      <c r="B607" s="313">
        <f>((B476*'Data - P&amp;L'!$C$38)+(B477*'Data - P&amp;L'!$C$39))*'Data - P&amp;L'!$C$55</f>
        <v>0</v>
      </c>
      <c r="C607" s="313">
        <f>((C476*'Data - P&amp;L'!$C$38)+(C477*'Data - P&amp;L'!$C$39))*'Data - P&amp;L'!$C$55</f>
        <v>0</v>
      </c>
      <c r="D607" s="313">
        <f>((D476*'Data - P&amp;L'!$C$38)+(D477*'Data - P&amp;L'!$C$39))*'Data - P&amp;L'!$C$55</f>
        <v>0</v>
      </c>
      <c r="E607" s="313">
        <f>((E476*'Data - P&amp;L'!$C$38)+(E477*'Data - P&amp;L'!$C$39))*'Data - P&amp;L'!$C$55</f>
        <v>0</v>
      </c>
      <c r="F607" s="313">
        <f>((F476*'Data - P&amp;L'!$C$38)+(F477*'Data - P&amp;L'!$C$39))*'Data - P&amp;L'!$C$55</f>
        <v>0</v>
      </c>
      <c r="G607" s="313">
        <f>((G476*'Data - P&amp;L'!$C$38)+(G477*'Data - P&amp;L'!$C$39))*'Data - P&amp;L'!$C$55</f>
        <v>0</v>
      </c>
      <c r="H607" s="313">
        <f>((H476*'Data - P&amp;L'!$C$38)+(H477*'Data - P&amp;L'!$C$39))*'Data - P&amp;L'!$C$55</f>
        <v>0</v>
      </c>
      <c r="I607" s="313">
        <f>((I476*'Data - P&amp;L'!$C$38)+(I477*'Data - P&amp;L'!$C$39))*'Data - P&amp;L'!$C$55</f>
        <v>0</v>
      </c>
      <c r="J607" s="313">
        <f>((J476*'Data - P&amp;L'!$C$38)+(J477*'Data - P&amp;L'!$C$39))*'Data - P&amp;L'!$C$55</f>
        <v>0</v>
      </c>
      <c r="K607" s="313">
        <f>((K476*'Data - P&amp;L'!$C$38)+(K477*'Data - P&amp;L'!$C$39))*'Data - P&amp;L'!$C$55</f>
        <v>0</v>
      </c>
      <c r="L607" s="313">
        <f>((L476*'Data - P&amp;L'!$C$38)+(L477*'Data - P&amp;L'!$C$39))*'Data - P&amp;L'!$C$55</f>
        <v>0</v>
      </c>
      <c r="M607" s="313">
        <f>((M476*'Data - P&amp;L'!$C$38)+(M477*'Data - P&amp;L'!$C$39))*'Data - P&amp;L'!$C$55</f>
        <v>0</v>
      </c>
      <c r="N607" s="313">
        <f>((N476*'Data - P&amp;L'!$C$38)+(N477*'Data - P&amp;L'!$C$39))*'Data - P&amp;L'!$C$55</f>
        <v>0</v>
      </c>
      <c r="O607" s="313">
        <f>((O476*'Data - P&amp;L'!$C$38)+(O477*'Data - P&amp;L'!$C$39))*'Data - P&amp;L'!$C$55</f>
        <v>0</v>
      </c>
      <c r="P607" s="313">
        <f>((P476*'Data - P&amp;L'!$C$38)+(P477*'Data - P&amp;L'!$C$39))*'Data - P&amp;L'!$C$55</f>
        <v>0</v>
      </c>
      <c r="Q607" s="313">
        <f>((Q476*'Data - P&amp;L'!$C$38)+(Q477*'Data - P&amp;L'!$C$39))*'Data - P&amp;L'!$C$55</f>
        <v>0</v>
      </c>
      <c r="R607" s="313">
        <f>((R476*'Data - P&amp;L'!$C$38)+(R477*'Data - P&amp;L'!$C$39))*'Data - P&amp;L'!$C$55</f>
        <v>0</v>
      </c>
      <c r="S607" s="313">
        <f>((S476*'Data - P&amp;L'!$C$38)+(S477*'Data - P&amp;L'!$C$39))*'Data - P&amp;L'!$C$55</f>
        <v>0</v>
      </c>
      <c r="T607" s="313">
        <f>((T476*'Data - P&amp;L'!$C$38)+(T477*'Data - P&amp;L'!$C$39))*'Data - P&amp;L'!$C$55</f>
        <v>0</v>
      </c>
      <c r="U607" s="313">
        <f>((U476*'Data - P&amp;L'!$C$38)+(U477*'Data - P&amp;L'!$C$39))*'Data - P&amp;L'!$C$55</f>
        <v>0</v>
      </c>
      <c r="V607" s="313">
        <f>((V476*'Data - P&amp;L'!$C$38)+(V477*'Data - P&amp;L'!$C$39))*'Data - P&amp;L'!$C$55</f>
        <v>0</v>
      </c>
      <c r="W607" s="313">
        <f>((W476*'Data - P&amp;L'!$C$38)+(W477*'Data - P&amp;L'!$C$39))*'Data - P&amp;L'!$C$55</f>
        <v>0</v>
      </c>
      <c r="X607" s="313">
        <f>((X476*'Data - P&amp;L'!$C$38)+(X477*'Data - P&amp;L'!$C$39))*'Data - P&amp;L'!$C$55</f>
        <v>0</v>
      </c>
      <c r="Y607" s="313">
        <f>((Y476*'Data - P&amp;L'!$C$38)+(Y477*'Data - P&amp;L'!$C$39))*'Data - P&amp;L'!$C$55</f>
        <v>0</v>
      </c>
      <c r="Z607" s="313">
        <f>((Z476*'Data - P&amp;L'!$C$38)+(Z477*'Data - P&amp;L'!$C$39))*'Data - P&amp;L'!$C$55</f>
        <v>0</v>
      </c>
      <c r="AA607" s="313">
        <f>((AA476*'Data - P&amp;L'!$C$38)+(AA477*'Data - P&amp;L'!$C$39))*'Data - P&amp;L'!$C$55</f>
        <v>0</v>
      </c>
      <c r="AB607" s="313">
        <f>((AB476*'Data - P&amp;L'!$C$38)+(AB477*'Data - P&amp;L'!$C$39))*'Data - P&amp;L'!$C$55</f>
        <v>0</v>
      </c>
      <c r="AC607" s="313">
        <f>((AC476*'Data - P&amp;L'!$C$38)+(AC477*'Data - P&amp;L'!$C$39))*'Data - P&amp;L'!$C$55</f>
        <v>0</v>
      </c>
      <c r="AD607" s="313">
        <f>((AD476*'Data - P&amp;L'!$C$38)+(AD477*'Data - P&amp;L'!$C$39))*'Data - P&amp;L'!$C$55</f>
        <v>0</v>
      </c>
      <c r="AE607" s="313">
        <f>((AE476*'Data - P&amp;L'!$C$38)+(AE477*'Data - P&amp;L'!$C$39))*'Data - P&amp;L'!$C$55</f>
        <v>0</v>
      </c>
      <c r="AF607" s="313">
        <f>((AF476*'Data - P&amp;L'!$C$38)+(AF477*'Data - P&amp;L'!$C$39))*'Data - P&amp;L'!$C$55</f>
        <v>0</v>
      </c>
      <c r="AG607" s="172">
        <f t="shared" si="185"/>
        <v>0</v>
      </c>
      <c r="AH607" s="173"/>
    </row>
    <row r="608" outlineLevel="1">
      <c r="A608" s="223" t="s">
        <v>682</v>
      </c>
      <c r="B608" s="313">
        <f>((B492*'Data - P&amp;L'!$D$38))*'Data - P&amp;L'!$C$55</f>
        <v>0</v>
      </c>
      <c r="C608" s="313">
        <f>((C492*'Data - P&amp;L'!$D$38))*'Data - P&amp;L'!$C$55</f>
        <v>0</v>
      </c>
      <c r="D608" s="313">
        <f>((D492*'Data - P&amp;L'!$D$38))*'Data - P&amp;L'!$C$55</f>
        <v>0</v>
      </c>
      <c r="E608" s="313">
        <f>((E492*'Data - P&amp;L'!$D$38))*'Data - P&amp;L'!$C$55</f>
        <v>0</v>
      </c>
      <c r="F608" s="313">
        <f>((F492*'Data - P&amp;L'!$D$38))*'Data - P&amp;L'!$C$55</f>
        <v>0</v>
      </c>
      <c r="G608" s="313">
        <f>((G492*'Data - P&amp;L'!$D$38))*'Data - P&amp;L'!$C$55</f>
        <v>0</v>
      </c>
      <c r="H608" s="313">
        <f>((H492*'Data - P&amp;L'!$D$38))*'Data - P&amp;L'!$C$55</f>
        <v>0</v>
      </c>
      <c r="I608" s="313">
        <f>((I492*'Data - P&amp;L'!$D$38))*'Data - P&amp;L'!$C$55</f>
        <v>0</v>
      </c>
      <c r="J608" s="313">
        <f>((J492*'Data - P&amp;L'!$D$38))*'Data - P&amp;L'!$C$55</f>
        <v>0</v>
      </c>
      <c r="K608" s="313">
        <f>((K492*'Data - P&amp;L'!$D$38))*'Data - P&amp;L'!$C$55</f>
        <v>0</v>
      </c>
      <c r="L608" s="313">
        <f>((L492*'Data - P&amp;L'!$D$38))*'Data - P&amp;L'!$C$55</f>
        <v>0</v>
      </c>
      <c r="M608" s="313">
        <f>((M492*'Data - P&amp;L'!$D$38))*'Data - P&amp;L'!$C$55</f>
        <v>0</v>
      </c>
      <c r="N608" s="313">
        <f>((N492*'Data - P&amp;L'!$D$38))*'Data - P&amp;L'!$C$55</f>
        <v>0</v>
      </c>
      <c r="O608" s="313">
        <f>((O492*'Data - P&amp;L'!$D$38))*'Data - P&amp;L'!$C$55</f>
        <v>0</v>
      </c>
      <c r="P608" s="313">
        <f>((P492*'Data - P&amp;L'!$D$38))*'Data - P&amp;L'!$C$55</f>
        <v>0</v>
      </c>
      <c r="Q608" s="313">
        <f>((Q492*'Data - P&amp;L'!$D$38))*'Data - P&amp;L'!$C$55</f>
        <v>0</v>
      </c>
      <c r="R608" s="313">
        <f>((R492*'Data - P&amp;L'!$D$38))*'Data - P&amp;L'!$C$55</f>
        <v>0</v>
      </c>
      <c r="S608" s="313">
        <f>((S492*'Data - P&amp;L'!$D$38))*'Data - P&amp;L'!$C$55</f>
        <v>0</v>
      </c>
      <c r="T608" s="313">
        <f>((T492*'Data - P&amp;L'!$D$38))*'Data - P&amp;L'!$C$55</f>
        <v>0</v>
      </c>
      <c r="U608" s="313">
        <f>((U492*'Data - P&amp;L'!$D$38))*'Data - P&amp;L'!$C$55</f>
        <v>0</v>
      </c>
      <c r="V608" s="313">
        <f>((V492*'Data - P&amp;L'!$D$38))*'Data - P&amp;L'!$C$55</f>
        <v>0</v>
      </c>
      <c r="W608" s="313">
        <f>((W492*'Data - P&amp;L'!$D$38))*'Data - P&amp;L'!$C$55</f>
        <v>0</v>
      </c>
      <c r="X608" s="313">
        <f>((X492*'Data - P&amp;L'!$D$38))*'Data - P&amp;L'!$C$55</f>
        <v>0</v>
      </c>
      <c r="Y608" s="313">
        <f>((Y492*'Data - P&amp;L'!$D$38))*'Data - P&amp;L'!$C$55</f>
        <v>0</v>
      </c>
      <c r="Z608" s="313">
        <f>((Z492*'Data - P&amp;L'!$D$38))*'Data - P&amp;L'!$C$55</f>
        <v>0</v>
      </c>
      <c r="AA608" s="313">
        <f>((AA492*'Data - P&amp;L'!$D$38))*'Data - P&amp;L'!$C$55</f>
        <v>0</v>
      </c>
      <c r="AB608" s="313">
        <f>((AB492*'Data - P&amp;L'!$D$38))*'Data - P&amp;L'!$C$55</f>
        <v>0</v>
      </c>
      <c r="AC608" s="313">
        <f>((AC492*'Data - P&amp;L'!$D$38))*'Data - P&amp;L'!$C$55</f>
        <v>0</v>
      </c>
      <c r="AD608" s="313">
        <f>((AD492*'Data - P&amp;L'!$D$38))*'Data - P&amp;L'!$C$55</f>
        <v>0</v>
      </c>
      <c r="AE608" s="313">
        <f>((AE492*'Data - P&amp;L'!$D$38))*'Data - P&amp;L'!$C$55</f>
        <v>0</v>
      </c>
      <c r="AF608" s="313">
        <f>((AF492*'Data - P&amp;L'!$D$38))*'Data - P&amp;L'!$C$55</f>
        <v>0</v>
      </c>
      <c r="AG608" s="172">
        <f t="shared" si="185"/>
        <v>0</v>
      </c>
      <c r="AH608" s="173"/>
    </row>
    <row r="609" outlineLevel="1">
      <c r="A609" s="223" t="s">
        <v>695</v>
      </c>
      <c r="B609" s="328"/>
      <c r="C609" s="328"/>
      <c r="D609" s="328"/>
      <c r="E609" s="328"/>
      <c r="F609" s="328"/>
      <c r="G609" s="328"/>
      <c r="H609" s="328"/>
      <c r="I609" s="328"/>
      <c r="J609" s="328"/>
      <c r="K609" s="328"/>
      <c r="L609" s="328"/>
      <c r="M609" s="328"/>
      <c r="N609" s="328"/>
      <c r="O609" s="328"/>
      <c r="P609" s="328"/>
      <c r="Q609" s="328"/>
      <c r="R609" s="328"/>
      <c r="S609" s="328"/>
      <c r="T609" s="328"/>
      <c r="U609" s="328"/>
      <c r="V609" s="328"/>
      <c r="W609" s="328"/>
      <c r="X609" s="328"/>
      <c r="Y609" s="328"/>
      <c r="Z609" s="328"/>
      <c r="AA609" s="328"/>
      <c r="AB609" s="328"/>
      <c r="AC609" s="328"/>
      <c r="AD609" s="328"/>
      <c r="AE609" s="328"/>
      <c r="AF609" s="328"/>
      <c r="AG609" s="172"/>
      <c r="AH609" s="173"/>
    </row>
    <row r="610" outlineLevel="1">
      <c r="A610" s="223" t="s">
        <v>696</v>
      </c>
      <c r="B610" s="328"/>
      <c r="C610" s="328"/>
      <c r="D610" s="328"/>
      <c r="E610" s="328"/>
      <c r="F610" s="328"/>
      <c r="G610" s="328"/>
      <c r="H610" s="328"/>
      <c r="I610" s="328"/>
      <c r="J610" s="328"/>
      <c r="K610" s="328"/>
      <c r="L610" s="328"/>
      <c r="M610" s="328"/>
      <c r="N610" s="328"/>
      <c r="O610" s="328"/>
      <c r="P610" s="328"/>
      <c r="Q610" s="328"/>
      <c r="R610" s="328"/>
      <c r="S610" s="328"/>
      <c r="T610" s="328"/>
      <c r="U610" s="328"/>
      <c r="V610" s="328"/>
      <c r="W610" s="328"/>
      <c r="X610" s="328"/>
      <c r="Y610" s="328"/>
      <c r="Z610" s="328"/>
      <c r="AA610" s="328"/>
      <c r="AB610" s="328"/>
      <c r="AC610" s="328"/>
      <c r="AD610" s="328"/>
      <c r="AE610" s="328"/>
      <c r="AF610" s="328"/>
      <c r="AG610" s="172"/>
      <c r="AH610" s="173"/>
    </row>
    <row r="611" outlineLevel="1">
      <c r="A611" s="223" t="s">
        <v>697</v>
      </c>
      <c r="B611" s="313">
        <f>B509*'Data - P&amp;L'!$R$3</f>
        <v>0</v>
      </c>
      <c r="C611" s="313">
        <f>C509*'Data - P&amp;L'!$R$3</f>
        <v>0</v>
      </c>
      <c r="D611" s="313">
        <f>D509*'Data - P&amp;L'!$R$3</f>
        <v>0</v>
      </c>
      <c r="E611" s="313">
        <f>E509*'Data - P&amp;L'!$R$3</f>
        <v>0</v>
      </c>
      <c r="F611" s="313">
        <f>F509*'Data - P&amp;L'!$R$3</f>
        <v>0</v>
      </c>
      <c r="G611" s="313">
        <f>G509*'Data - P&amp;L'!$R$3</f>
        <v>0</v>
      </c>
      <c r="H611" s="313">
        <f>H509*'Data - P&amp;L'!$R$3</f>
        <v>0</v>
      </c>
      <c r="I611" s="313">
        <f>I509*'Data - P&amp;L'!$R$3</f>
        <v>0</v>
      </c>
      <c r="J611" s="313">
        <f>J509*'Data - P&amp;L'!$R$3</f>
        <v>0</v>
      </c>
      <c r="K611" s="313">
        <f>K509*'Data - P&amp;L'!$R$3</f>
        <v>0</v>
      </c>
      <c r="L611" s="313">
        <f>L509*'Data - P&amp;L'!$R$3</f>
        <v>0</v>
      </c>
      <c r="M611" s="313">
        <f>M509*'Data - P&amp;L'!$R$3</f>
        <v>0</v>
      </c>
      <c r="N611" s="313">
        <f>N509*'Data - P&amp;L'!$R$3</f>
        <v>0</v>
      </c>
      <c r="O611" s="313">
        <f>O509*'Data - P&amp;L'!$R$3</f>
        <v>0</v>
      </c>
      <c r="P611" s="313">
        <f>P509*'Data - P&amp;L'!$R$3</f>
        <v>0</v>
      </c>
      <c r="Q611" s="313">
        <f>Q509*'Data - P&amp;L'!$R$3</f>
        <v>0</v>
      </c>
      <c r="R611" s="313">
        <f>R509*'Data - P&amp;L'!$R$3</f>
        <v>0</v>
      </c>
      <c r="S611" s="313">
        <f>S509*'Data - P&amp;L'!$R$3</f>
        <v>0</v>
      </c>
      <c r="T611" s="313">
        <f>T509*'Data - P&amp;L'!$R$3</f>
        <v>0</v>
      </c>
      <c r="U611" s="313">
        <f>U509*'Data - P&amp;L'!$R$3</f>
        <v>0</v>
      </c>
      <c r="V611" s="313">
        <f>V509*'Data - P&amp;L'!$R$3</f>
        <v>0</v>
      </c>
      <c r="W611" s="313">
        <f>W509*'Data - P&amp;L'!$R$3</f>
        <v>0</v>
      </c>
      <c r="X611" s="313">
        <f>X509*'Data - P&amp;L'!$R$3</f>
        <v>0</v>
      </c>
      <c r="Y611" s="313">
        <f>Y509*'Data - P&amp;L'!$R$3</f>
        <v>0</v>
      </c>
      <c r="Z611" s="313">
        <f>Z509*'Data - P&amp;L'!$R$3</f>
        <v>0</v>
      </c>
      <c r="AA611" s="313">
        <f>AA509*'Data - P&amp;L'!$R$3</f>
        <v>0</v>
      </c>
      <c r="AB611" s="313">
        <f>AB509*'Data - P&amp;L'!$R$3</f>
        <v>0</v>
      </c>
      <c r="AC611" s="313">
        <f>AC509*'Data - P&amp;L'!$R$3</f>
        <v>0</v>
      </c>
      <c r="AD611" s="313">
        <f>AD509*'Data - P&amp;L'!$R$3</f>
        <v>0</v>
      </c>
      <c r="AE611" s="313">
        <f>AE509*'Data - P&amp;L'!$R$3</f>
        <v>0</v>
      </c>
      <c r="AF611" s="313">
        <f>AF509*'Data - P&amp;L'!$R$3</f>
        <v>0</v>
      </c>
      <c r="AG611" s="172">
        <f t="shared" ref="AG611:AG629" si="191">SUM(B611:AF611)</f>
        <v>0</v>
      </c>
      <c r="AH611" s="173"/>
    </row>
    <row r="612" outlineLevel="1">
      <c r="A612" s="301" t="s">
        <v>698</v>
      </c>
      <c r="B612" s="327">
        <f t="shared" ref="B612:AF612" si="190">sum(B613:B629)</f>
        <v>0</v>
      </c>
      <c r="C612" s="327">
        <f t="shared" si="190"/>
        <v>0</v>
      </c>
      <c r="D612" s="327">
        <f t="shared" si="190"/>
        <v>0</v>
      </c>
      <c r="E612" s="327">
        <f t="shared" si="190"/>
        <v>0</v>
      </c>
      <c r="F612" s="327">
        <f t="shared" si="190"/>
        <v>0</v>
      </c>
      <c r="G612" s="327">
        <f t="shared" si="190"/>
        <v>0</v>
      </c>
      <c r="H612" s="327">
        <f t="shared" si="190"/>
        <v>0</v>
      </c>
      <c r="I612" s="327">
        <f t="shared" si="190"/>
        <v>0</v>
      </c>
      <c r="J612" s="327">
        <f t="shared" si="190"/>
        <v>0</v>
      </c>
      <c r="K612" s="327">
        <f t="shared" si="190"/>
        <v>0</v>
      </c>
      <c r="L612" s="327">
        <f t="shared" si="190"/>
        <v>0</v>
      </c>
      <c r="M612" s="327">
        <f t="shared" si="190"/>
        <v>0</v>
      </c>
      <c r="N612" s="327">
        <f t="shared" si="190"/>
        <v>0</v>
      </c>
      <c r="O612" s="327">
        <f t="shared" si="190"/>
        <v>0</v>
      </c>
      <c r="P612" s="327">
        <f t="shared" si="190"/>
        <v>0</v>
      </c>
      <c r="Q612" s="327">
        <f t="shared" si="190"/>
        <v>0</v>
      </c>
      <c r="R612" s="327">
        <f t="shared" si="190"/>
        <v>0</v>
      </c>
      <c r="S612" s="327">
        <f t="shared" si="190"/>
        <v>0</v>
      </c>
      <c r="T612" s="327">
        <f t="shared" si="190"/>
        <v>0</v>
      </c>
      <c r="U612" s="327">
        <f t="shared" si="190"/>
        <v>0</v>
      </c>
      <c r="V612" s="327">
        <f t="shared" si="190"/>
        <v>0</v>
      </c>
      <c r="W612" s="327">
        <f t="shared" si="190"/>
        <v>0</v>
      </c>
      <c r="X612" s="327">
        <f t="shared" si="190"/>
        <v>0</v>
      </c>
      <c r="Y612" s="327">
        <f t="shared" si="190"/>
        <v>0</v>
      </c>
      <c r="Z612" s="327">
        <f t="shared" si="190"/>
        <v>0</v>
      </c>
      <c r="AA612" s="327">
        <f t="shared" si="190"/>
        <v>0</v>
      </c>
      <c r="AB612" s="327">
        <f t="shared" si="190"/>
        <v>0</v>
      </c>
      <c r="AC612" s="327">
        <f t="shared" si="190"/>
        <v>0</v>
      </c>
      <c r="AD612" s="327">
        <f t="shared" si="190"/>
        <v>0</v>
      </c>
      <c r="AE612" s="327">
        <f t="shared" si="190"/>
        <v>0</v>
      </c>
      <c r="AF612" s="327">
        <f t="shared" si="190"/>
        <v>0</v>
      </c>
      <c r="AG612" s="172">
        <f t="shared" si="191"/>
        <v>0</v>
      </c>
      <c r="AH612" s="173"/>
    </row>
    <row r="613" outlineLevel="1">
      <c r="A613" s="223" t="s">
        <v>699</v>
      </c>
      <c r="B613" s="313">
        <f>B476*'Data - P&amp;L'!$C$3</f>
        <v>0</v>
      </c>
      <c r="C613" s="313">
        <f>C476*'Data - P&amp;L'!$C$3</f>
        <v>0</v>
      </c>
      <c r="D613" s="313">
        <f>D476*'Data - P&amp;L'!$C$3</f>
        <v>0</v>
      </c>
      <c r="E613" s="313">
        <f>E476*'Data - P&amp;L'!$C$3</f>
        <v>0</v>
      </c>
      <c r="F613" s="313">
        <f>F476*'Data - P&amp;L'!$C$3</f>
        <v>0</v>
      </c>
      <c r="G613" s="313">
        <f>G476*'Data - P&amp;L'!$C$3</f>
        <v>0</v>
      </c>
      <c r="H613" s="313">
        <f>H476*'Data - P&amp;L'!$C$3</f>
        <v>0</v>
      </c>
      <c r="I613" s="313">
        <f>I476*'Data - P&amp;L'!$C$3</f>
        <v>0</v>
      </c>
      <c r="J613" s="313">
        <f>J476*'Data - P&amp;L'!$C$3</f>
        <v>0</v>
      </c>
      <c r="K613" s="313">
        <f>K476*'Data - P&amp;L'!$C$3</f>
        <v>0</v>
      </c>
      <c r="L613" s="313">
        <f>L476*'Data - P&amp;L'!$C$3</f>
        <v>0</v>
      </c>
      <c r="M613" s="313">
        <f>M476*'Data - P&amp;L'!$C$3</f>
        <v>0</v>
      </c>
      <c r="N613" s="313">
        <f>N476*'Data - P&amp;L'!$C$3</f>
        <v>0</v>
      </c>
      <c r="O613" s="313">
        <f>O476*'Data - P&amp;L'!$C$3</f>
        <v>0</v>
      </c>
      <c r="P613" s="313">
        <f>P476*'Data - P&amp;L'!$C$3</f>
        <v>0</v>
      </c>
      <c r="Q613" s="313">
        <f>Q476*'Data - P&amp;L'!$C$3</f>
        <v>0</v>
      </c>
      <c r="R613" s="313">
        <f>R476*'Data - P&amp;L'!$C$3</f>
        <v>0</v>
      </c>
      <c r="S613" s="313">
        <f>S476*'Data - P&amp;L'!$C$3</f>
        <v>0</v>
      </c>
      <c r="T613" s="313">
        <f>T476*'Data - P&amp;L'!$C$3</f>
        <v>0</v>
      </c>
      <c r="U613" s="313">
        <f>U476*'Data - P&amp;L'!$C$3</f>
        <v>0</v>
      </c>
      <c r="V613" s="313">
        <f>V476*'Data - P&amp;L'!$C$3</f>
        <v>0</v>
      </c>
      <c r="W613" s="313">
        <f>W476*'Data - P&amp;L'!$C$3</f>
        <v>0</v>
      </c>
      <c r="X613" s="313">
        <f>X476*'Data - P&amp;L'!$C$3</f>
        <v>0</v>
      </c>
      <c r="Y613" s="313">
        <f>Y476*'Data - P&amp;L'!$C$3</f>
        <v>0</v>
      </c>
      <c r="Z613" s="313">
        <f>Z476*'Data - P&amp;L'!$C$3</f>
        <v>0</v>
      </c>
      <c r="AA613" s="313">
        <f>AA476*'Data - P&amp;L'!$C$3</f>
        <v>0</v>
      </c>
      <c r="AB613" s="313">
        <f>AB476*'Data - P&amp;L'!$C$3</f>
        <v>0</v>
      </c>
      <c r="AC613" s="313">
        <f>AC476*'Data - P&amp;L'!$C$3</f>
        <v>0</v>
      </c>
      <c r="AD613" s="313">
        <f>AD476*'Data - P&amp;L'!$C$3</f>
        <v>0</v>
      </c>
      <c r="AE613" s="313">
        <f>AE476*'Data - P&amp;L'!$C$3</f>
        <v>0</v>
      </c>
      <c r="AF613" s="313">
        <f>AF476*'Data - P&amp;L'!$C$3</f>
        <v>0</v>
      </c>
      <c r="AG613" s="172">
        <f t="shared" si="191"/>
        <v>0</v>
      </c>
      <c r="AH613" s="173"/>
    </row>
    <row r="614" outlineLevel="1">
      <c r="A614" s="223" t="s">
        <v>700</v>
      </c>
      <c r="B614" s="313">
        <f>B477*'Data - P&amp;L'!$C$4</f>
        <v>0</v>
      </c>
      <c r="C614" s="313">
        <f>C477*'Data - P&amp;L'!$C$4</f>
        <v>0</v>
      </c>
      <c r="D614" s="313">
        <f>D477*'Data - P&amp;L'!$C$4</f>
        <v>0</v>
      </c>
      <c r="E614" s="313">
        <f>E477*'Data - P&amp;L'!$C$4</f>
        <v>0</v>
      </c>
      <c r="F614" s="313">
        <f>F477*'Data - P&amp;L'!$C$4</f>
        <v>0</v>
      </c>
      <c r="G614" s="313">
        <f>G477*'Data - P&amp;L'!$C$4</f>
        <v>0</v>
      </c>
      <c r="H614" s="313">
        <f>H477*'Data - P&amp;L'!$C$4</f>
        <v>0</v>
      </c>
      <c r="I614" s="313">
        <f>I477*'Data - P&amp;L'!$C$4</f>
        <v>0</v>
      </c>
      <c r="J614" s="313">
        <f>J477*'Data - P&amp;L'!$C$4</f>
        <v>0</v>
      </c>
      <c r="K614" s="313">
        <f>K477*'Data - P&amp;L'!$C$4</f>
        <v>0</v>
      </c>
      <c r="L614" s="313">
        <f>L477*'Data - P&amp;L'!$C$4</f>
        <v>0</v>
      </c>
      <c r="M614" s="313">
        <f>M477*'Data - P&amp;L'!$C$4</f>
        <v>0</v>
      </c>
      <c r="N614" s="313">
        <f>N477*'Data - P&amp;L'!$C$4</f>
        <v>0</v>
      </c>
      <c r="O614" s="313">
        <f>O477*'Data - P&amp;L'!$C$4</f>
        <v>0</v>
      </c>
      <c r="P614" s="313">
        <f>P477*'Data - P&amp;L'!$C$4</f>
        <v>0</v>
      </c>
      <c r="Q614" s="313">
        <f>Q477*'Data - P&amp;L'!$C$4</f>
        <v>0</v>
      </c>
      <c r="R614" s="313">
        <f>R477*'Data - P&amp;L'!$C$4</f>
        <v>0</v>
      </c>
      <c r="S614" s="313">
        <f>S477*'Data - P&amp;L'!$C$4</f>
        <v>0</v>
      </c>
      <c r="T614" s="313">
        <f>T477*'Data - P&amp;L'!$C$4</f>
        <v>0</v>
      </c>
      <c r="U614" s="313">
        <f>U477*'Data - P&amp;L'!$C$4</f>
        <v>0</v>
      </c>
      <c r="V614" s="313">
        <f>V477*'Data - P&amp;L'!$C$4</f>
        <v>0</v>
      </c>
      <c r="W614" s="313">
        <f>W477*'Data - P&amp;L'!$C$4</f>
        <v>0</v>
      </c>
      <c r="X614" s="313">
        <f>X477*'Data - P&amp;L'!$C$4</f>
        <v>0</v>
      </c>
      <c r="Y614" s="313">
        <f>Y477*'Data - P&amp;L'!$C$4</f>
        <v>0</v>
      </c>
      <c r="Z614" s="313">
        <f>Z477*'Data - P&amp;L'!$C$4</f>
        <v>0</v>
      </c>
      <c r="AA614" s="313">
        <f>AA477*'Data - P&amp;L'!$C$4</f>
        <v>0</v>
      </c>
      <c r="AB614" s="313">
        <f>AB477*'Data - P&amp;L'!$C$4</f>
        <v>0</v>
      </c>
      <c r="AC614" s="313">
        <f>AC477*'Data - P&amp;L'!$C$4</f>
        <v>0</v>
      </c>
      <c r="AD614" s="313">
        <f>AD477*'Data - P&amp;L'!$C$4</f>
        <v>0</v>
      </c>
      <c r="AE614" s="313">
        <f>AE477*'Data - P&amp;L'!$C$4</f>
        <v>0</v>
      </c>
      <c r="AF614" s="313">
        <f>AF477*'Data - P&amp;L'!$C$4</f>
        <v>0</v>
      </c>
      <c r="AG614" s="172">
        <f t="shared" si="191"/>
        <v>0</v>
      </c>
      <c r="AH614" s="173"/>
    </row>
    <row r="615" ht="18.0" customHeight="1" outlineLevel="1">
      <c r="A615" s="223" t="s">
        <v>701</v>
      </c>
      <c r="B615" s="313">
        <f>B449*'Data - P&amp;L'!$C$15</f>
        <v>0</v>
      </c>
      <c r="C615" s="313">
        <f>C449*'Data - P&amp;L'!$C$15</f>
        <v>0</v>
      </c>
      <c r="D615" s="313">
        <f>D449*'Data - P&amp;L'!$C$15</f>
        <v>0</v>
      </c>
      <c r="E615" s="313">
        <f>E449*'Data - P&amp;L'!$C$15</f>
        <v>0</v>
      </c>
      <c r="F615" s="313">
        <f>F449*'Data - P&amp;L'!$C$15</f>
        <v>0</v>
      </c>
      <c r="G615" s="313">
        <f>G449*'Data - P&amp;L'!$C$15</f>
        <v>0</v>
      </c>
      <c r="H615" s="313">
        <f>H449*'Data - P&amp;L'!$C$15</f>
        <v>0</v>
      </c>
      <c r="I615" s="313">
        <f>I449*'Data - P&amp;L'!$C$15</f>
        <v>0</v>
      </c>
      <c r="J615" s="313">
        <f>J449*'Data - P&amp;L'!$C$15</f>
        <v>0</v>
      </c>
      <c r="K615" s="313">
        <f>K449*'Data - P&amp;L'!$C$15</f>
        <v>0</v>
      </c>
      <c r="L615" s="313">
        <f>L449*'Data - P&amp;L'!$C$15</f>
        <v>0</v>
      </c>
      <c r="M615" s="313">
        <f>M449*'Data - P&amp;L'!$C$15</f>
        <v>0</v>
      </c>
      <c r="N615" s="313">
        <f>N449*'Data - P&amp;L'!$C$15</f>
        <v>0</v>
      </c>
      <c r="O615" s="313">
        <f>O449*'Data - P&amp;L'!$C$15</f>
        <v>0</v>
      </c>
      <c r="P615" s="313">
        <f>P449*'Data - P&amp;L'!$C$15</f>
        <v>0</v>
      </c>
      <c r="Q615" s="313">
        <f>Q449*'Data - P&amp;L'!$C$15</f>
        <v>0</v>
      </c>
      <c r="R615" s="313">
        <f>R449*'Data - P&amp;L'!$C$15</f>
        <v>0</v>
      </c>
      <c r="S615" s="313">
        <f>S449*'Data - P&amp;L'!$C$15</f>
        <v>0</v>
      </c>
      <c r="T615" s="313">
        <f>T449*'Data - P&amp;L'!$C$15</f>
        <v>0</v>
      </c>
      <c r="U615" s="313">
        <f>U449*'Data - P&amp;L'!$C$15</f>
        <v>0</v>
      </c>
      <c r="V615" s="313">
        <f>V449*'Data - P&amp;L'!$C$15</f>
        <v>0</v>
      </c>
      <c r="W615" s="313">
        <f>W449*'Data - P&amp;L'!$C$15</f>
        <v>0</v>
      </c>
      <c r="X615" s="313">
        <f>X449*'Data - P&amp;L'!$C$15</f>
        <v>0</v>
      </c>
      <c r="Y615" s="313">
        <f>Y449*'Data - P&amp;L'!$C$15</f>
        <v>0</v>
      </c>
      <c r="Z615" s="313">
        <f>Z449*'Data - P&amp;L'!$C$15</f>
        <v>0</v>
      </c>
      <c r="AA615" s="313">
        <f>AA449*'Data - P&amp;L'!$C$15</f>
        <v>0</v>
      </c>
      <c r="AB615" s="313">
        <f>AB449*'Data - P&amp;L'!$C$15</f>
        <v>0</v>
      </c>
      <c r="AC615" s="313">
        <f>AC449*'Data - P&amp;L'!$C$15</f>
        <v>0</v>
      </c>
      <c r="AD615" s="313">
        <f>AD449*'Data - P&amp;L'!$C$15</f>
        <v>0</v>
      </c>
      <c r="AE615" s="313">
        <f>AE449*'Data - P&amp;L'!$C$15</f>
        <v>0</v>
      </c>
      <c r="AF615" s="313">
        <f>AF449*'Data - P&amp;L'!$C$15</f>
        <v>0</v>
      </c>
      <c r="AG615" s="172">
        <f t="shared" si="191"/>
        <v>0</v>
      </c>
      <c r="AH615" s="173"/>
    </row>
    <row r="616" ht="18.0" customHeight="1" outlineLevel="1">
      <c r="A616" s="223" t="s">
        <v>702</v>
      </c>
      <c r="B616" s="313">
        <f>B450*'Data - P&amp;L'!$C$16</f>
        <v>0</v>
      </c>
      <c r="C616" s="313">
        <f>C450*'Data - P&amp;L'!$C$16</f>
        <v>0</v>
      </c>
      <c r="D616" s="313">
        <f>D450*'Data - P&amp;L'!$C$16</f>
        <v>0</v>
      </c>
      <c r="E616" s="313">
        <f>E450*'Data - P&amp;L'!$C$16</f>
        <v>0</v>
      </c>
      <c r="F616" s="313">
        <f>F450*'Data - P&amp;L'!$C$16</f>
        <v>0</v>
      </c>
      <c r="G616" s="313">
        <f>G450*'Data - P&amp;L'!$C$16</f>
        <v>0</v>
      </c>
      <c r="H616" s="313">
        <f>H450*'Data - P&amp;L'!$C$16</f>
        <v>0</v>
      </c>
      <c r="I616" s="313">
        <f>I450*'Data - P&amp;L'!$C$16</f>
        <v>0</v>
      </c>
      <c r="J616" s="313">
        <f>J450*'Data - P&amp;L'!$C$16</f>
        <v>0</v>
      </c>
      <c r="K616" s="313">
        <f>K450*'Data - P&amp;L'!$C$16</f>
        <v>0</v>
      </c>
      <c r="L616" s="313">
        <f>L450*'Data - P&amp;L'!$C$16</f>
        <v>0</v>
      </c>
      <c r="M616" s="313">
        <f>M450*'Data - P&amp;L'!$C$16</f>
        <v>0</v>
      </c>
      <c r="N616" s="313">
        <f>N450*'Data - P&amp;L'!$C$16</f>
        <v>0</v>
      </c>
      <c r="O616" s="313">
        <f>O450*'Data - P&amp;L'!$C$16</f>
        <v>0</v>
      </c>
      <c r="P616" s="313">
        <f>P450*'Data - P&amp;L'!$C$16</f>
        <v>0</v>
      </c>
      <c r="Q616" s="313">
        <f>Q450*'Data - P&amp;L'!$C$16</f>
        <v>0</v>
      </c>
      <c r="R616" s="313">
        <f>R450*'Data - P&amp;L'!$C$16</f>
        <v>0</v>
      </c>
      <c r="S616" s="313">
        <f>S450*'Data - P&amp;L'!$C$16</f>
        <v>0</v>
      </c>
      <c r="T616" s="313">
        <f>T450*'Data - P&amp;L'!$C$16</f>
        <v>0</v>
      </c>
      <c r="U616" s="313">
        <f>U450*'Data - P&amp;L'!$C$16</f>
        <v>0</v>
      </c>
      <c r="V616" s="313">
        <f>V450*'Data - P&amp;L'!$C$16</f>
        <v>0</v>
      </c>
      <c r="W616" s="313">
        <f>W450*'Data - P&amp;L'!$C$16</f>
        <v>0</v>
      </c>
      <c r="X616" s="313">
        <f>X450*'Data - P&amp;L'!$C$16</f>
        <v>0</v>
      </c>
      <c r="Y616" s="313">
        <f>Y450*'Data - P&amp;L'!$C$16</f>
        <v>0</v>
      </c>
      <c r="Z616" s="313">
        <f>Z450*'Data - P&amp;L'!$C$16</f>
        <v>0</v>
      </c>
      <c r="AA616" s="313">
        <f>AA450*'Data - P&amp;L'!$C$16</f>
        <v>0</v>
      </c>
      <c r="AB616" s="313">
        <f>AB450*'Data - P&amp;L'!$C$16</f>
        <v>0</v>
      </c>
      <c r="AC616" s="313">
        <f>AC450*'Data - P&amp;L'!$C$16</f>
        <v>0</v>
      </c>
      <c r="AD616" s="313">
        <f>AD450*'Data - P&amp;L'!$C$16</f>
        <v>0</v>
      </c>
      <c r="AE616" s="313">
        <f>AE450*'Data - P&amp;L'!$C$16</f>
        <v>0</v>
      </c>
      <c r="AF616" s="313">
        <f>AF450*'Data - P&amp;L'!$C$16</f>
        <v>0</v>
      </c>
      <c r="AG616" s="172">
        <f t="shared" si="191"/>
        <v>0</v>
      </c>
      <c r="AH616" s="173"/>
    </row>
    <row r="617" outlineLevel="1">
      <c r="A617" s="223" t="s">
        <v>703</v>
      </c>
      <c r="B617" s="313">
        <f>B480*'Data - P&amp;L'!$C$6</f>
        <v>0</v>
      </c>
      <c r="C617" s="313">
        <f>C480*'Data - P&amp;L'!$C$6</f>
        <v>0</v>
      </c>
      <c r="D617" s="313">
        <f>D480*'Data - P&amp;L'!$C$6</f>
        <v>0</v>
      </c>
      <c r="E617" s="313">
        <f>E480*'Data - P&amp;L'!$C$6</f>
        <v>0</v>
      </c>
      <c r="F617" s="313">
        <f>F480*'Data - P&amp;L'!$C$6</f>
        <v>0</v>
      </c>
      <c r="G617" s="313">
        <f>G480*'Data - P&amp;L'!$C$6</f>
        <v>0</v>
      </c>
      <c r="H617" s="313">
        <f>H480*'Data - P&amp;L'!$C$6</f>
        <v>0</v>
      </c>
      <c r="I617" s="313">
        <f>I480*'Data - P&amp;L'!$C$6</f>
        <v>0</v>
      </c>
      <c r="J617" s="313">
        <f>J480*'Data - P&amp;L'!$C$6</f>
        <v>0</v>
      </c>
      <c r="K617" s="313">
        <f>K480*'Data - P&amp;L'!$C$6</f>
        <v>0</v>
      </c>
      <c r="L617" s="313">
        <f>L480*'Data - P&amp;L'!$C$6</f>
        <v>0</v>
      </c>
      <c r="M617" s="313">
        <f>M480*'Data - P&amp;L'!$C$6</f>
        <v>0</v>
      </c>
      <c r="N617" s="313">
        <f>N480*'Data - P&amp;L'!$C$6</f>
        <v>0</v>
      </c>
      <c r="O617" s="313">
        <f>O480*'Data - P&amp;L'!$C$6</f>
        <v>0</v>
      </c>
      <c r="P617" s="313">
        <f>P480*'Data - P&amp;L'!$C$6</f>
        <v>0</v>
      </c>
      <c r="Q617" s="313">
        <f>Q480*'Data - P&amp;L'!$C$6</f>
        <v>0</v>
      </c>
      <c r="R617" s="313">
        <f>R480*'Data - P&amp;L'!$C$6</f>
        <v>0</v>
      </c>
      <c r="S617" s="313">
        <f>S480*'Data - P&amp;L'!$C$6</f>
        <v>0</v>
      </c>
      <c r="T617" s="313">
        <f>T480*'Data - P&amp;L'!$C$6</f>
        <v>0</v>
      </c>
      <c r="U617" s="313">
        <f>U480*'Data - P&amp;L'!$C$6</f>
        <v>0</v>
      </c>
      <c r="V617" s="313">
        <f>V480*'Data - P&amp;L'!$C$6</f>
        <v>0</v>
      </c>
      <c r="W617" s="313">
        <f>W480*'Data - P&amp;L'!$C$6</f>
        <v>0</v>
      </c>
      <c r="X617" s="313">
        <f>X480*'Data - P&amp;L'!$C$6</f>
        <v>0</v>
      </c>
      <c r="Y617" s="313">
        <f>Y480*'Data - P&amp;L'!$C$6</f>
        <v>0</v>
      </c>
      <c r="Z617" s="313">
        <f>Z480*'Data - P&amp;L'!$C$6</f>
        <v>0</v>
      </c>
      <c r="AA617" s="313">
        <f>AA480*'Data - P&amp;L'!$C$6</f>
        <v>0</v>
      </c>
      <c r="AB617" s="313">
        <f>AB480*'Data - P&amp;L'!$C$6</f>
        <v>0</v>
      </c>
      <c r="AC617" s="313">
        <f>AC480*'Data - P&amp;L'!$C$6</f>
        <v>0</v>
      </c>
      <c r="AD617" s="313">
        <f>AD480*'Data - P&amp;L'!$C$6</f>
        <v>0</v>
      </c>
      <c r="AE617" s="313">
        <f>AE480*'Data - P&amp;L'!$C$6</f>
        <v>0</v>
      </c>
      <c r="AF617" s="313">
        <f>AF480*'Data - P&amp;L'!$C$6</f>
        <v>0</v>
      </c>
      <c r="AG617" s="172">
        <f t="shared" si="191"/>
        <v>0</v>
      </c>
      <c r="AH617" s="173"/>
    </row>
    <row r="618" outlineLevel="1">
      <c r="A618" s="223" t="s">
        <v>704</v>
      </c>
      <c r="B618" s="313">
        <f>B481*'Data - P&amp;L'!$C$8</f>
        <v>0</v>
      </c>
      <c r="C618" s="313">
        <f>C481*'Data - P&amp;L'!$C$8</f>
        <v>0</v>
      </c>
      <c r="D618" s="313">
        <f>D481*'Data - P&amp;L'!$C$8</f>
        <v>0</v>
      </c>
      <c r="E618" s="313">
        <f>E481*'Data - P&amp;L'!$C$8</f>
        <v>0</v>
      </c>
      <c r="F618" s="313">
        <f>F481*'Data - P&amp;L'!$C$8</f>
        <v>0</v>
      </c>
      <c r="G618" s="313">
        <f>G481*'Data - P&amp;L'!$C$8</f>
        <v>0</v>
      </c>
      <c r="H618" s="313">
        <f>H481*'Data - P&amp;L'!$C$8</f>
        <v>0</v>
      </c>
      <c r="I618" s="313">
        <f>I481*'Data - P&amp;L'!$C$8</f>
        <v>0</v>
      </c>
      <c r="J618" s="313">
        <f>J481*'Data - P&amp;L'!$C$8</f>
        <v>0</v>
      </c>
      <c r="K618" s="313">
        <f>K481*'Data - P&amp;L'!$C$8</f>
        <v>0</v>
      </c>
      <c r="L618" s="313">
        <f>L481*'Data - P&amp;L'!$C$8</f>
        <v>0</v>
      </c>
      <c r="M618" s="313">
        <f>M481*'Data - P&amp;L'!$C$8</f>
        <v>0</v>
      </c>
      <c r="N618" s="313">
        <f>N481*'Data - P&amp;L'!$C$8</f>
        <v>0</v>
      </c>
      <c r="O618" s="313">
        <f>O481*'Data - P&amp;L'!$C$8</f>
        <v>0</v>
      </c>
      <c r="P618" s="313">
        <f>P481*'Data - P&amp;L'!$C$8</f>
        <v>0</v>
      </c>
      <c r="Q618" s="313">
        <f>Q481*'Data - P&amp;L'!$C$8</f>
        <v>0</v>
      </c>
      <c r="R618" s="313">
        <f>R481*'Data - P&amp;L'!$C$8</f>
        <v>0</v>
      </c>
      <c r="S618" s="313">
        <f>S481*'Data - P&amp;L'!$C$8</f>
        <v>0</v>
      </c>
      <c r="T618" s="313">
        <f>T481*'Data - P&amp;L'!$C$8</f>
        <v>0</v>
      </c>
      <c r="U618" s="313">
        <f>U481*'Data - P&amp;L'!$C$8</f>
        <v>0</v>
      </c>
      <c r="V618" s="313">
        <f>V481*'Data - P&amp;L'!$C$8</f>
        <v>0</v>
      </c>
      <c r="W618" s="313">
        <f>W481*'Data - P&amp;L'!$C$8</f>
        <v>0</v>
      </c>
      <c r="X618" s="313">
        <f>X481*'Data - P&amp;L'!$C$8</f>
        <v>0</v>
      </c>
      <c r="Y618" s="313">
        <f>Y481*'Data - P&amp;L'!$C$8</f>
        <v>0</v>
      </c>
      <c r="Z618" s="313">
        <f>Z481*'Data - P&amp;L'!$C$8</f>
        <v>0</v>
      </c>
      <c r="AA618" s="313">
        <f>AA481*'Data - P&amp;L'!$C$8</f>
        <v>0</v>
      </c>
      <c r="AB618" s="313">
        <f>AB481*'Data - P&amp;L'!$C$8</f>
        <v>0</v>
      </c>
      <c r="AC618" s="313">
        <f>AC481*'Data - P&amp;L'!$C$8</f>
        <v>0</v>
      </c>
      <c r="AD618" s="313">
        <f>AD481*'Data - P&amp;L'!$C$8</f>
        <v>0</v>
      </c>
      <c r="AE618" s="313">
        <f>AE481*'Data - P&amp;L'!$C$8</f>
        <v>0</v>
      </c>
      <c r="AF618" s="313">
        <f>AF481*'Data - P&amp;L'!$C$8</f>
        <v>0</v>
      </c>
      <c r="AG618" s="172">
        <f t="shared" si="191"/>
        <v>0</v>
      </c>
      <c r="AH618" s="173"/>
    </row>
    <row r="619" outlineLevel="1">
      <c r="A619" s="223" t="s">
        <v>705</v>
      </c>
      <c r="B619" s="313">
        <f>(B482+B483)*'Data - P&amp;L'!$C$9</f>
        <v>0</v>
      </c>
      <c r="C619" s="313">
        <f>(C482+C483)*'Data - P&amp;L'!$C$9</f>
        <v>0</v>
      </c>
      <c r="D619" s="313">
        <f>(D482+D483)*'Data - P&amp;L'!$C$9</f>
        <v>0</v>
      </c>
      <c r="E619" s="313">
        <f>(E482+E483)*'Data - P&amp;L'!$C$9</f>
        <v>0</v>
      </c>
      <c r="F619" s="313">
        <f>(F482+F483)*'Data - P&amp;L'!$C$9</f>
        <v>0</v>
      </c>
      <c r="G619" s="313">
        <f>(G482+G483)*'Data - P&amp;L'!$C$9</f>
        <v>0</v>
      </c>
      <c r="H619" s="313">
        <f>(H482+H483)*'Data - P&amp;L'!$C$9</f>
        <v>0</v>
      </c>
      <c r="I619" s="313">
        <f>(I482+I483)*'Data - P&amp;L'!$C$9</f>
        <v>0</v>
      </c>
      <c r="J619" s="313">
        <f>(J482+J483)*'Data - P&amp;L'!$C$9</f>
        <v>0</v>
      </c>
      <c r="K619" s="313">
        <f>(K482+K483)*'Data - P&amp;L'!$C$9</f>
        <v>0</v>
      </c>
      <c r="L619" s="313">
        <f>(L482+L483)*'Data - P&amp;L'!$C$9</f>
        <v>0</v>
      </c>
      <c r="M619" s="313">
        <f>(M482+M483)*'Data - P&amp;L'!$C$9</f>
        <v>0</v>
      </c>
      <c r="N619" s="313">
        <f>(N482+N483)*'Data - P&amp;L'!$C$9</f>
        <v>0</v>
      </c>
      <c r="O619" s="313">
        <f>(O482+O483)*'Data - P&amp;L'!$C$9</f>
        <v>0</v>
      </c>
      <c r="P619" s="313">
        <f>(P482+P483)*'Data - P&amp;L'!$C$9</f>
        <v>0</v>
      </c>
      <c r="Q619" s="313">
        <f>(Q482+Q483)*'Data - P&amp;L'!$C$9</f>
        <v>0</v>
      </c>
      <c r="R619" s="313">
        <f>(R482+R483)*'Data - P&amp;L'!$C$9</f>
        <v>0</v>
      </c>
      <c r="S619" s="313">
        <f>(S482+S483)*'Data - P&amp;L'!$C$9</f>
        <v>0</v>
      </c>
      <c r="T619" s="313">
        <f>(T482+T483)*'Data - P&amp;L'!$C$9</f>
        <v>0</v>
      </c>
      <c r="U619" s="313">
        <f>(U482+U483)*'Data - P&amp;L'!$C$9</f>
        <v>0</v>
      </c>
      <c r="V619" s="313">
        <f>(V482+V483)*'Data - P&amp;L'!$C$9</f>
        <v>0</v>
      </c>
      <c r="W619" s="313">
        <f>(W482+W483)*'Data - P&amp;L'!$C$9</f>
        <v>0</v>
      </c>
      <c r="X619" s="313">
        <f>(X482+X483)*'Data - P&amp;L'!$C$9</f>
        <v>0</v>
      </c>
      <c r="Y619" s="313">
        <f>(Y482+Y483)*'Data - P&amp;L'!$C$9</f>
        <v>0</v>
      </c>
      <c r="Z619" s="313">
        <f>(Z482+Z483)*'Data - P&amp;L'!$C$9</f>
        <v>0</v>
      </c>
      <c r="AA619" s="313">
        <f>(AA482+AA483)*'Data - P&amp;L'!$C$9</f>
        <v>0</v>
      </c>
      <c r="AB619" s="313">
        <f>(AB482+AB483)*'Data - P&amp;L'!$C$9</f>
        <v>0</v>
      </c>
      <c r="AC619" s="313">
        <f>(AC482+AC483)*'Data - P&amp;L'!$C$9</f>
        <v>0</v>
      </c>
      <c r="AD619" s="313">
        <f>(AD482+AD483)*'Data - P&amp;L'!$C$9</f>
        <v>0</v>
      </c>
      <c r="AE619" s="313">
        <f>(AE482+AE483)*'Data - P&amp;L'!$C$9</f>
        <v>0</v>
      </c>
      <c r="AF619" s="313">
        <f>(AF482+AF483)*'Data - P&amp;L'!$C$9</f>
        <v>0</v>
      </c>
      <c r="AG619" s="172">
        <f t="shared" si="191"/>
        <v>0</v>
      </c>
      <c r="AH619" s="173"/>
    </row>
    <row r="620" outlineLevel="1">
      <c r="A620" s="223" t="s">
        <v>706</v>
      </c>
      <c r="B620" s="313">
        <f>(B484+B485)*'Data - P&amp;L'!$C$5</f>
        <v>0</v>
      </c>
      <c r="C620" s="313">
        <f>(C484+C485)*'Data - P&amp;L'!$C$5</f>
        <v>0</v>
      </c>
      <c r="D620" s="313">
        <f>(D484+D485)*'Data - P&amp;L'!$C$5</f>
        <v>0</v>
      </c>
      <c r="E620" s="313">
        <f>(E484+E485)*'Data - P&amp;L'!$C$5</f>
        <v>0</v>
      </c>
      <c r="F620" s="313">
        <f>(F484+F485)*'Data - P&amp;L'!$C$5</f>
        <v>0</v>
      </c>
      <c r="G620" s="313">
        <f>(G484+G485)*'Data - P&amp;L'!$C$5</f>
        <v>0</v>
      </c>
      <c r="H620" s="313">
        <f>(H484+H485)*'Data - P&amp;L'!$C$5</f>
        <v>0</v>
      </c>
      <c r="I620" s="313">
        <f>(I484+I485)*'Data - P&amp;L'!$C$5</f>
        <v>0</v>
      </c>
      <c r="J620" s="313">
        <f>(J484+J485)*'Data - P&amp;L'!$C$5</f>
        <v>0</v>
      </c>
      <c r="K620" s="313">
        <f>(K484+K485)*'Data - P&amp;L'!$C$5</f>
        <v>0</v>
      </c>
      <c r="L620" s="313">
        <f>(L484+L485)*'Data - P&amp;L'!$C$5</f>
        <v>0</v>
      </c>
      <c r="M620" s="313">
        <f>(M484+M485)*'Data - P&amp;L'!$C$5</f>
        <v>0</v>
      </c>
      <c r="N620" s="313">
        <f>(N484+N485)*'Data - P&amp;L'!$C$5</f>
        <v>0</v>
      </c>
      <c r="O620" s="313">
        <f>(O484+O485)*'Data - P&amp;L'!$C$5</f>
        <v>0</v>
      </c>
      <c r="P620" s="313">
        <f>(P484+P485)*'Data - P&amp;L'!$C$5</f>
        <v>0</v>
      </c>
      <c r="Q620" s="313">
        <f>(Q484+Q485)*'Data - P&amp;L'!$C$5</f>
        <v>0</v>
      </c>
      <c r="R620" s="313">
        <f>(R484+R485)*'Data - P&amp;L'!$C$5</f>
        <v>0</v>
      </c>
      <c r="S620" s="313">
        <f>(S484+S485)*'Data - P&amp;L'!$C$5</f>
        <v>0</v>
      </c>
      <c r="T620" s="313">
        <f>(T484+T485)*'Data - P&amp;L'!$C$5</f>
        <v>0</v>
      </c>
      <c r="U620" s="313">
        <f>(U484+U485)*'Data - P&amp;L'!$C$5</f>
        <v>0</v>
      </c>
      <c r="V620" s="313">
        <f>(V484+V485)*'Data - P&amp;L'!$C$5</f>
        <v>0</v>
      </c>
      <c r="W620" s="313">
        <f>(W484+W485)*'Data - P&amp;L'!$C$5</f>
        <v>0</v>
      </c>
      <c r="X620" s="313">
        <f>(X484+X485)*'Data - P&amp;L'!$C$5</f>
        <v>0</v>
      </c>
      <c r="Y620" s="313">
        <f>(Y484+Y485)*'Data - P&amp;L'!$C$5</f>
        <v>0</v>
      </c>
      <c r="Z620" s="313">
        <f>(Z484+Z485)*'Data - P&amp;L'!$C$5</f>
        <v>0</v>
      </c>
      <c r="AA620" s="313">
        <f>(AA484+AA485)*'Data - P&amp;L'!$C$5</f>
        <v>0</v>
      </c>
      <c r="AB620" s="313">
        <f>(AB484+AB485)*'Data - P&amp;L'!$C$5</f>
        <v>0</v>
      </c>
      <c r="AC620" s="313">
        <f>(AC484+AC485)*'Data - P&amp;L'!$C$5</f>
        <v>0</v>
      </c>
      <c r="AD620" s="313">
        <f>(AD484+AD485)*'Data - P&amp;L'!$C$5</f>
        <v>0</v>
      </c>
      <c r="AE620" s="313">
        <f>(AE484+AE485)*'Data - P&amp;L'!$C$5</f>
        <v>0</v>
      </c>
      <c r="AF620" s="313">
        <f>(AF484+AF485)*'Data - P&amp;L'!$C$5</f>
        <v>0</v>
      </c>
      <c r="AG620" s="172">
        <f t="shared" si="191"/>
        <v>0</v>
      </c>
      <c r="AH620" s="173"/>
    </row>
    <row r="621" outlineLevel="1">
      <c r="A621" s="223" t="s">
        <v>707</v>
      </c>
      <c r="B621" s="313">
        <f>(B486+B487)*'Data - P&amp;L'!$C$10</f>
        <v>0</v>
      </c>
      <c r="C621" s="313">
        <f>(C486+C487)*'Data - P&amp;L'!$C$10</f>
        <v>0</v>
      </c>
      <c r="D621" s="313">
        <f>(D486+D487)*'Data - P&amp;L'!$C$10</f>
        <v>0</v>
      </c>
      <c r="E621" s="313">
        <f>(E486+E487)*'Data - P&amp;L'!$C$10</f>
        <v>0</v>
      </c>
      <c r="F621" s="313">
        <f>(F486+F487)*'Data - P&amp;L'!$C$10</f>
        <v>0</v>
      </c>
      <c r="G621" s="313">
        <f>(G486+G487)*'Data - P&amp;L'!$C$10</f>
        <v>0</v>
      </c>
      <c r="H621" s="313">
        <f>(H486+H487)*'Data - P&amp;L'!$C$10</f>
        <v>0</v>
      </c>
      <c r="I621" s="313">
        <f>(I486+I487)*'Data - P&amp;L'!$C$10</f>
        <v>0</v>
      </c>
      <c r="J621" s="313">
        <f>(J486+J487)*'Data - P&amp;L'!$C$10</f>
        <v>0</v>
      </c>
      <c r="K621" s="313">
        <f>(K486+K487)*'Data - P&amp;L'!$C$10</f>
        <v>0</v>
      </c>
      <c r="L621" s="313">
        <f>(L486+L487)*'Data - P&amp;L'!$C$10</f>
        <v>0</v>
      </c>
      <c r="M621" s="313">
        <f>(M486+M487)*'Data - P&amp;L'!$C$10</f>
        <v>0</v>
      </c>
      <c r="N621" s="313">
        <f>(N486+N487)*'Data - P&amp;L'!$C$10</f>
        <v>0</v>
      </c>
      <c r="O621" s="313">
        <f>(O486+O487)*'Data - P&amp;L'!$C$10</f>
        <v>0</v>
      </c>
      <c r="P621" s="313">
        <f>(P486+P487)*'Data - P&amp;L'!$C$10</f>
        <v>0</v>
      </c>
      <c r="Q621" s="313">
        <f>(Q486+Q487)*'Data - P&amp;L'!$C$10</f>
        <v>0</v>
      </c>
      <c r="R621" s="313">
        <f>(R486+R487)*'Data - P&amp;L'!$C$10</f>
        <v>0</v>
      </c>
      <c r="S621" s="313">
        <f>(S486+S487)*'Data - P&amp;L'!$C$10</f>
        <v>0</v>
      </c>
      <c r="T621" s="313">
        <f>(T486+T487)*'Data - P&amp;L'!$C$10</f>
        <v>0</v>
      </c>
      <c r="U621" s="313">
        <f>(U486+U487)*'Data - P&amp;L'!$C$10</f>
        <v>0</v>
      </c>
      <c r="V621" s="313">
        <f>(V486+V487)*'Data - P&amp;L'!$C$10</f>
        <v>0</v>
      </c>
      <c r="W621" s="313">
        <f>(W486+W487)*'Data - P&amp;L'!$C$10</f>
        <v>0</v>
      </c>
      <c r="X621" s="313">
        <f>(X486+X487)*'Data - P&amp;L'!$C$10</f>
        <v>0</v>
      </c>
      <c r="Y621" s="313">
        <f>(Y486+Y487)*'Data - P&amp;L'!$C$10</f>
        <v>0</v>
      </c>
      <c r="Z621" s="313">
        <f>(Z486+Z487)*'Data - P&amp;L'!$C$10</f>
        <v>0</v>
      </c>
      <c r="AA621" s="313">
        <f>(AA486+AA487)*'Data - P&amp;L'!$C$10</f>
        <v>0</v>
      </c>
      <c r="AB621" s="313">
        <f>(AB486+AB487)*'Data - P&amp;L'!$C$10</f>
        <v>0</v>
      </c>
      <c r="AC621" s="313">
        <f>(AC486+AC487)*'Data - P&amp;L'!$C$10</f>
        <v>0</v>
      </c>
      <c r="AD621" s="313">
        <f>(AD486+AD487)*'Data - P&amp;L'!$C$10</f>
        <v>0</v>
      </c>
      <c r="AE621" s="313">
        <f>(AE486+AE487)*'Data - P&amp;L'!$C$10</f>
        <v>0</v>
      </c>
      <c r="AF621" s="313">
        <f>(AF486+AF487)*'Data - P&amp;L'!$C$10</f>
        <v>0</v>
      </c>
      <c r="AG621" s="172">
        <f t="shared" si="191"/>
        <v>0</v>
      </c>
      <c r="AH621" s="173"/>
    </row>
    <row r="622" outlineLevel="1">
      <c r="A622" s="223" t="s">
        <v>708</v>
      </c>
      <c r="B622" s="313">
        <v>0.0</v>
      </c>
      <c r="C622" s="313">
        <v>0.0</v>
      </c>
      <c r="D622" s="313">
        <v>0.0</v>
      </c>
      <c r="E622" s="313">
        <v>0.0</v>
      </c>
      <c r="F622" s="313">
        <v>0.0</v>
      </c>
      <c r="G622" s="313">
        <v>0.0</v>
      </c>
      <c r="H622" s="313">
        <v>0.0</v>
      </c>
      <c r="I622" s="313">
        <v>0.0</v>
      </c>
      <c r="J622" s="313">
        <v>0.0</v>
      </c>
      <c r="K622" s="313">
        <v>0.0</v>
      </c>
      <c r="L622" s="313">
        <v>0.0</v>
      </c>
      <c r="M622" s="313">
        <v>0.0</v>
      </c>
      <c r="N622" s="313">
        <v>0.0</v>
      </c>
      <c r="O622" s="313">
        <v>0.0</v>
      </c>
      <c r="P622" s="313">
        <v>0.0</v>
      </c>
      <c r="Q622" s="313">
        <v>0.0</v>
      </c>
      <c r="R622" s="313">
        <v>0.0</v>
      </c>
      <c r="S622" s="313">
        <v>0.0</v>
      </c>
      <c r="T622" s="313">
        <v>0.0</v>
      </c>
      <c r="U622" s="313">
        <v>0.0</v>
      </c>
      <c r="V622" s="313">
        <v>0.0</v>
      </c>
      <c r="W622" s="313">
        <v>0.0</v>
      </c>
      <c r="X622" s="313">
        <v>0.0</v>
      </c>
      <c r="Y622" s="313">
        <v>0.0</v>
      </c>
      <c r="Z622" s="313">
        <v>0.0</v>
      </c>
      <c r="AA622" s="313">
        <v>0.0</v>
      </c>
      <c r="AB622" s="313">
        <v>0.0</v>
      </c>
      <c r="AC622" s="313">
        <v>0.0</v>
      </c>
      <c r="AD622" s="313">
        <v>0.0</v>
      </c>
      <c r="AE622" s="313">
        <v>0.0</v>
      </c>
      <c r="AF622" s="313">
        <v>0.0</v>
      </c>
      <c r="AG622" s="172">
        <f t="shared" si="191"/>
        <v>0</v>
      </c>
      <c r="AH622" s="173"/>
    </row>
    <row r="623" outlineLevel="1">
      <c r="A623" s="223" t="s">
        <v>709</v>
      </c>
      <c r="B623" s="313">
        <f>B459*'Data - P&amp;L'!$C$14</f>
        <v>0</v>
      </c>
      <c r="C623" s="313">
        <f>C459*'Data - P&amp;L'!$C$14</f>
        <v>0</v>
      </c>
      <c r="D623" s="313">
        <f>D459*'Data - P&amp;L'!$C$14</f>
        <v>0</v>
      </c>
      <c r="E623" s="313">
        <f>E459*'Data - P&amp;L'!$C$14</f>
        <v>0</v>
      </c>
      <c r="F623" s="313">
        <f>F459*'Data - P&amp;L'!$C$14</f>
        <v>0</v>
      </c>
      <c r="G623" s="313">
        <f>G459*'Data - P&amp;L'!$C$14</f>
        <v>0</v>
      </c>
      <c r="H623" s="313">
        <f>H459*'Data - P&amp;L'!$C$14</f>
        <v>0</v>
      </c>
      <c r="I623" s="313">
        <f>I459*'Data - P&amp;L'!$C$14</f>
        <v>0</v>
      </c>
      <c r="J623" s="313">
        <f>J459*'Data - P&amp;L'!$C$14</f>
        <v>0</v>
      </c>
      <c r="K623" s="313">
        <f>K459*'Data - P&amp;L'!$C$14</f>
        <v>0</v>
      </c>
      <c r="L623" s="313">
        <f>L459*'Data - P&amp;L'!$C$14</f>
        <v>0</v>
      </c>
      <c r="M623" s="313">
        <f>M459*'Data - P&amp;L'!$C$14</f>
        <v>0</v>
      </c>
      <c r="N623" s="313">
        <f>N459*'Data - P&amp;L'!$C$14</f>
        <v>0</v>
      </c>
      <c r="O623" s="313">
        <f>O459*'Data - P&amp;L'!$C$14</f>
        <v>0</v>
      </c>
      <c r="P623" s="313">
        <f>P459*'Data - P&amp;L'!$C$14</f>
        <v>0</v>
      </c>
      <c r="Q623" s="313">
        <f>Q459*'Data - P&amp;L'!$C$14</f>
        <v>0</v>
      </c>
      <c r="R623" s="313">
        <f>R459*'Data - P&amp;L'!$C$14</f>
        <v>0</v>
      </c>
      <c r="S623" s="313">
        <f>S459*'Data - P&amp;L'!$C$14</f>
        <v>0</v>
      </c>
      <c r="T623" s="313">
        <f>T459*'Data - P&amp;L'!$C$14</f>
        <v>0</v>
      </c>
      <c r="U623" s="313">
        <f>U459*'Data - P&amp;L'!$C$14</f>
        <v>0</v>
      </c>
      <c r="V623" s="313">
        <f>V459*'Data - P&amp;L'!$C$14</f>
        <v>0</v>
      </c>
      <c r="W623" s="313">
        <f>W459*'Data - P&amp;L'!$C$14</f>
        <v>0</v>
      </c>
      <c r="X623" s="313">
        <f>X459*'Data - P&amp;L'!$C$14</f>
        <v>0</v>
      </c>
      <c r="Y623" s="313">
        <f>Y459*'Data - P&amp;L'!$C$14</f>
        <v>0</v>
      </c>
      <c r="Z623" s="313">
        <f>Z459*'Data - P&amp;L'!$C$14</f>
        <v>0</v>
      </c>
      <c r="AA623" s="313">
        <f>AA459*'Data - P&amp;L'!$C$14</f>
        <v>0</v>
      </c>
      <c r="AB623" s="313">
        <f>AB459*'Data - P&amp;L'!$C$14</f>
        <v>0</v>
      </c>
      <c r="AC623" s="313">
        <f>AC459*'Data - P&amp;L'!$C$14</f>
        <v>0</v>
      </c>
      <c r="AD623" s="313">
        <f>AD459*'Data - P&amp;L'!$C$14</f>
        <v>0</v>
      </c>
      <c r="AE623" s="313">
        <f>AE459*'Data - P&amp;L'!$C$14</f>
        <v>0</v>
      </c>
      <c r="AF623" s="313">
        <f>AF459*'Data - P&amp;L'!$C$14</f>
        <v>0</v>
      </c>
      <c r="AG623" s="172">
        <f t="shared" si="191"/>
        <v>0</v>
      </c>
      <c r="AH623" s="173"/>
    </row>
    <row r="624" outlineLevel="1">
      <c r="A624" s="223" t="s">
        <v>710</v>
      </c>
      <c r="B624" s="313">
        <f>B488*'Data - P&amp;L'!$C$17</f>
        <v>0</v>
      </c>
      <c r="C624" s="313">
        <f>C488*'Data - P&amp;L'!$C$17</f>
        <v>0</v>
      </c>
      <c r="D624" s="313">
        <f>D488*'Data - P&amp;L'!$C$17</f>
        <v>0</v>
      </c>
      <c r="E624" s="313">
        <f>E488*'Data - P&amp;L'!$C$17</f>
        <v>0</v>
      </c>
      <c r="F624" s="313">
        <f>F488*'Data - P&amp;L'!$C$17</f>
        <v>0</v>
      </c>
      <c r="G624" s="313">
        <f>G488*'Data - P&amp;L'!$C$17</f>
        <v>0</v>
      </c>
      <c r="H624" s="313">
        <f>H488*'Data - P&amp;L'!$C$17</f>
        <v>0</v>
      </c>
      <c r="I624" s="313">
        <f>I488*'Data - P&amp;L'!$C$17</f>
        <v>0</v>
      </c>
      <c r="J624" s="313">
        <f>J488*'Data - P&amp;L'!$C$17</f>
        <v>0</v>
      </c>
      <c r="K624" s="313">
        <f>K488*'Data - P&amp;L'!$C$17</f>
        <v>0</v>
      </c>
      <c r="L624" s="313">
        <f>L488*'Data - P&amp;L'!$C$17</f>
        <v>0</v>
      </c>
      <c r="M624" s="313">
        <f>M488*'Data - P&amp;L'!$C$17</f>
        <v>0</v>
      </c>
      <c r="N624" s="313">
        <f>N488*'Data - P&amp;L'!$C$17</f>
        <v>0</v>
      </c>
      <c r="O624" s="313">
        <f>O488*'Data - P&amp;L'!$C$17</f>
        <v>0</v>
      </c>
      <c r="P624" s="313">
        <f>P488*'Data - P&amp;L'!$C$17</f>
        <v>0</v>
      </c>
      <c r="Q624" s="313">
        <f>Q488*'Data - P&amp;L'!$C$17</f>
        <v>0</v>
      </c>
      <c r="R624" s="313">
        <f>R488*'Data - P&amp;L'!$C$17</f>
        <v>0</v>
      </c>
      <c r="S624" s="313">
        <f>S488*'Data - P&amp;L'!$C$17</f>
        <v>0</v>
      </c>
      <c r="T624" s="313">
        <f>T488*'Data - P&amp;L'!$C$17</f>
        <v>0</v>
      </c>
      <c r="U624" s="313">
        <f>U488*'Data - P&amp;L'!$C$17</f>
        <v>0</v>
      </c>
      <c r="V624" s="313">
        <f>V488*'Data - P&amp;L'!$C$17</f>
        <v>0</v>
      </c>
      <c r="W624" s="313">
        <f>W488*'Data - P&amp;L'!$C$17</f>
        <v>0</v>
      </c>
      <c r="X624" s="313">
        <f>X488*'Data - P&amp;L'!$C$17</f>
        <v>0</v>
      </c>
      <c r="Y624" s="313">
        <f>Y488*'Data - P&amp;L'!$C$17</f>
        <v>0</v>
      </c>
      <c r="Z624" s="313">
        <f>Z488*'Data - P&amp;L'!$C$17</f>
        <v>0</v>
      </c>
      <c r="AA624" s="313">
        <f>AA488*'Data - P&amp;L'!$C$17</f>
        <v>0</v>
      </c>
      <c r="AB624" s="313">
        <f>AB488*'Data - P&amp;L'!$C$17</f>
        <v>0</v>
      </c>
      <c r="AC624" s="313">
        <f>AC488*'Data - P&amp;L'!$C$17</f>
        <v>0</v>
      </c>
      <c r="AD624" s="313">
        <f>AD488*'Data - P&amp;L'!$C$17</f>
        <v>0</v>
      </c>
      <c r="AE624" s="313">
        <f>AE488*'Data - P&amp;L'!$C$17</f>
        <v>0</v>
      </c>
      <c r="AF624" s="313">
        <f>AF488*'Data - P&amp;L'!$C$17</f>
        <v>0</v>
      </c>
      <c r="AG624" s="172">
        <f t="shared" si="191"/>
        <v>0</v>
      </c>
      <c r="AH624" s="173"/>
    </row>
    <row r="625" outlineLevel="1">
      <c r="A625" s="223" t="s">
        <v>711</v>
      </c>
      <c r="B625" s="313">
        <f>B489*'Data - P&amp;L'!$C$18</f>
        <v>0</v>
      </c>
      <c r="C625" s="313">
        <f>C489*'Data - P&amp;L'!$C$18</f>
        <v>0</v>
      </c>
      <c r="D625" s="313">
        <f>D489*'Data - P&amp;L'!$C$18</f>
        <v>0</v>
      </c>
      <c r="E625" s="313">
        <f>E489*'Data - P&amp;L'!$C$18</f>
        <v>0</v>
      </c>
      <c r="F625" s="313">
        <f>F489*'Data - P&amp;L'!$C$18</f>
        <v>0</v>
      </c>
      <c r="G625" s="313">
        <f>G489*'Data - P&amp;L'!$C$18</f>
        <v>0</v>
      </c>
      <c r="H625" s="313">
        <f>H489*'Data - P&amp;L'!$C$18</f>
        <v>0</v>
      </c>
      <c r="I625" s="313">
        <f>I489*'Data - P&amp;L'!$C$18</f>
        <v>0</v>
      </c>
      <c r="J625" s="313">
        <f>J489*'Data - P&amp;L'!$C$18</f>
        <v>0</v>
      </c>
      <c r="K625" s="313">
        <f>K489*'Data - P&amp;L'!$C$18</f>
        <v>0</v>
      </c>
      <c r="L625" s="313">
        <f>L489*'Data - P&amp;L'!$C$18</f>
        <v>0</v>
      </c>
      <c r="M625" s="313">
        <f>M489*'Data - P&amp;L'!$C$18</f>
        <v>0</v>
      </c>
      <c r="N625" s="313">
        <f>N489*'Data - P&amp;L'!$C$18</f>
        <v>0</v>
      </c>
      <c r="O625" s="313">
        <f>O489*'Data - P&amp;L'!$C$18</f>
        <v>0</v>
      </c>
      <c r="P625" s="313">
        <f>P489*'Data - P&amp;L'!$C$18</f>
        <v>0</v>
      </c>
      <c r="Q625" s="313">
        <f>Q489*'Data - P&amp;L'!$C$18</f>
        <v>0</v>
      </c>
      <c r="R625" s="313">
        <f>R489*'Data - P&amp;L'!$C$18</f>
        <v>0</v>
      </c>
      <c r="S625" s="313">
        <f>S489*'Data - P&amp;L'!$C$18</f>
        <v>0</v>
      </c>
      <c r="T625" s="313">
        <f>T489*'Data - P&amp;L'!$C$18</f>
        <v>0</v>
      </c>
      <c r="U625" s="313">
        <f>U489*'Data - P&amp;L'!$C$18</f>
        <v>0</v>
      </c>
      <c r="V625" s="313">
        <f>V489*'Data - P&amp;L'!$C$18</f>
        <v>0</v>
      </c>
      <c r="W625" s="313">
        <f>W489*'Data - P&amp;L'!$C$18</f>
        <v>0</v>
      </c>
      <c r="X625" s="313">
        <f>X489*'Data - P&amp;L'!$C$18</f>
        <v>0</v>
      </c>
      <c r="Y625" s="313">
        <f>Y489*'Data - P&amp;L'!$C$18</f>
        <v>0</v>
      </c>
      <c r="Z625" s="313">
        <f>Z489*'Data - P&amp;L'!$C$18</f>
        <v>0</v>
      </c>
      <c r="AA625" s="313">
        <f>AA489*'Data - P&amp;L'!$C$18</f>
        <v>0</v>
      </c>
      <c r="AB625" s="313">
        <f>AB489*'Data - P&amp;L'!$C$18</f>
        <v>0</v>
      </c>
      <c r="AC625" s="313">
        <f>AC489*'Data - P&amp;L'!$C$18</f>
        <v>0</v>
      </c>
      <c r="AD625" s="313">
        <f>AD489*'Data - P&amp;L'!$C$18</f>
        <v>0</v>
      </c>
      <c r="AE625" s="313">
        <f>AE489*'Data - P&amp;L'!$C$18</f>
        <v>0</v>
      </c>
      <c r="AF625" s="313">
        <f>AF489*'Data - P&amp;L'!$C$18</f>
        <v>0</v>
      </c>
      <c r="AG625" s="172">
        <f t="shared" si="191"/>
        <v>0</v>
      </c>
      <c r="AH625" s="173"/>
    </row>
    <row r="626" outlineLevel="1">
      <c r="A626" s="223" t="s">
        <v>712</v>
      </c>
      <c r="B626" s="313">
        <f>((B476*'Data - P&amp;L'!$C$38)+(B477*'Data - P&amp;L'!$C$39))*'Data - P&amp;L'!$C$55</f>
        <v>0</v>
      </c>
      <c r="C626" s="313">
        <f>((C476*'Data - P&amp;L'!$C$38)+(C477*'Data - P&amp;L'!$C$39))*'Data - P&amp;L'!$C$55</f>
        <v>0</v>
      </c>
      <c r="D626" s="313">
        <f>((D476*'Data - P&amp;L'!$C$38)+(D477*'Data - P&amp;L'!$C$39))*'Data - P&amp;L'!$C$55</f>
        <v>0</v>
      </c>
      <c r="E626" s="313">
        <f>((E476*'Data - P&amp;L'!$C$38)+(E477*'Data - P&amp;L'!$C$39))*'Data - P&amp;L'!$C$55</f>
        <v>0</v>
      </c>
      <c r="F626" s="313">
        <f>((F476*'Data - P&amp;L'!$C$38)+(F477*'Data - P&amp;L'!$C$39))*'Data - P&amp;L'!$C$55</f>
        <v>0</v>
      </c>
      <c r="G626" s="313">
        <f>((G476*'Data - P&amp;L'!$C$38)+(G477*'Data - P&amp;L'!$C$39))*'Data - P&amp;L'!$C$55</f>
        <v>0</v>
      </c>
      <c r="H626" s="313">
        <f>((H476*'Data - P&amp;L'!$C$38)+(H477*'Data - P&amp;L'!$C$39))*'Data - P&amp;L'!$C$55</f>
        <v>0</v>
      </c>
      <c r="I626" s="313">
        <f>((I476*'Data - P&amp;L'!$C$38)+(I477*'Data - P&amp;L'!$C$39))*'Data - P&amp;L'!$C$55</f>
        <v>0</v>
      </c>
      <c r="J626" s="313">
        <f>((J476*'Data - P&amp;L'!$C$38)+(J477*'Data - P&amp;L'!$C$39))*'Data - P&amp;L'!$C$55</f>
        <v>0</v>
      </c>
      <c r="K626" s="313">
        <f>((K476*'Data - P&amp;L'!$C$38)+(K477*'Data - P&amp;L'!$C$39))*'Data - P&amp;L'!$C$55</f>
        <v>0</v>
      </c>
      <c r="L626" s="313">
        <f>((L476*'Data - P&amp;L'!$C$38)+(L477*'Data - P&amp;L'!$C$39))*'Data - P&amp;L'!$C$55</f>
        <v>0</v>
      </c>
      <c r="M626" s="313">
        <f>((M476*'Data - P&amp;L'!$C$38)+(M477*'Data - P&amp;L'!$C$39))*'Data - P&amp;L'!$C$55</f>
        <v>0</v>
      </c>
      <c r="N626" s="313">
        <f>((N476*'Data - P&amp;L'!$C$38)+(N477*'Data - P&amp;L'!$C$39))*'Data - P&amp;L'!$C$55</f>
        <v>0</v>
      </c>
      <c r="O626" s="313">
        <f>((O476*'Data - P&amp;L'!$C$38)+(O477*'Data - P&amp;L'!$C$39))*'Data - P&amp;L'!$C$55</f>
        <v>0</v>
      </c>
      <c r="P626" s="313">
        <f>((P476*'Data - P&amp;L'!$C$38)+(P477*'Data - P&amp;L'!$C$39))*'Data - P&amp;L'!$C$55</f>
        <v>0</v>
      </c>
      <c r="Q626" s="313">
        <f>((Q476*'Data - P&amp;L'!$C$38)+(Q477*'Data - P&amp;L'!$C$39))*'Data - P&amp;L'!$C$55</f>
        <v>0</v>
      </c>
      <c r="R626" s="313">
        <f>((R476*'Data - P&amp;L'!$C$38)+(R477*'Data - P&amp;L'!$C$39))*'Data - P&amp;L'!$C$55</f>
        <v>0</v>
      </c>
      <c r="S626" s="313">
        <f>((S476*'Data - P&amp;L'!$C$38)+(S477*'Data - P&amp;L'!$C$39))*'Data - P&amp;L'!$C$55</f>
        <v>0</v>
      </c>
      <c r="T626" s="313">
        <f>((T476*'Data - P&amp;L'!$C$38)+(T477*'Data - P&amp;L'!$C$39))*'Data - P&amp;L'!$C$55</f>
        <v>0</v>
      </c>
      <c r="U626" s="313">
        <f>((U476*'Data - P&amp;L'!$C$38)+(U477*'Data - P&amp;L'!$C$39))*'Data - P&amp;L'!$C$55</f>
        <v>0</v>
      </c>
      <c r="V626" s="313">
        <f>((V476*'Data - P&amp;L'!$C$38)+(V477*'Data - P&amp;L'!$C$39))*'Data - P&amp;L'!$C$55</f>
        <v>0</v>
      </c>
      <c r="W626" s="313">
        <f>((W476*'Data - P&amp;L'!$C$38)+(W477*'Data - P&amp;L'!$C$39))*'Data - P&amp;L'!$C$55</f>
        <v>0</v>
      </c>
      <c r="X626" s="313">
        <f>((X476*'Data - P&amp;L'!$C$38)+(X477*'Data - P&amp;L'!$C$39))*'Data - P&amp;L'!$C$55</f>
        <v>0</v>
      </c>
      <c r="Y626" s="313">
        <f>((Y476*'Data - P&amp;L'!$C$38)+(Y477*'Data - P&amp;L'!$C$39))*'Data - P&amp;L'!$C$55</f>
        <v>0</v>
      </c>
      <c r="Z626" s="313">
        <f>((Z476*'Data - P&amp;L'!$C$38)+(Z477*'Data - P&amp;L'!$C$39))*'Data - P&amp;L'!$C$55</f>
        <v>0</v>
      </c>
      <c r="AA626" s="313">
        <f>((AA476*'Data - P&amp;L'!$C$38)+(AA477*'Data - P&amp;L'!$C$39))*'Data - P&amp;L'!$C$55</f>
        <v>0</v>
      </c>
      <c r="AB626" s="313">
        <f>((AB476*'Data - P&amp;L'!$C$38)+(AB477*'Data - P&amp;L'!$C$39))*'Data - P&amp;L'!$C$55</f>
        <v>0</v>
      </c>
      <c r="AC626" s="313">
        <f>((AC476*'Data - P&amp;L'!$C$38)+(AC477*'Data - P&amp;L'!$C$39))*'Data - P&amp;L'!$C$55</f>
        <v>0</v>
      </c>
      <c r="AD626" s="313">
        <f>((AD476*'Data - P&amp;L'!$C$38)+(AD477*'Data - P&amp;L'!$C$39))*'Data - P&amp;L'!$C$55</f>
        <v>0</v>
      </c>
      <c r="AE626" s="313">
        <f>((AE476*'Data - P&amp;L'!$C$38)+(AE477*'Data - P&amp;L'!$C$39))*'Data - P&amp;L'!$C$55</f>
        <v>0</v>
      </c>
      <c r="AF626" s="313">
        <f>((AF476*'Data - P&amp;L'!$C$38)+(AF477*'Data - P&amp;L'!$C$39))*'Data - P&amp;L'!$C$55</f>
        <v>0</v>
      </c>
      <c r="AG626" s="172">
        <f t="shared" si="191"/>
        <v>0</v>
      </c>
      <c r="AH626" s="173"/>
    </row>
    <row r="627" outlineLevel="1">
      <c r="A627" s="223" t="s">
        <v>713</v>
      </c>
      <c r="B627" s="313">
        <f>((B445+B446+B447+B448+B449+B450)*'Data - P&amp;L'!$C$34)</f>
        <v>0</v>
      </c>
      <c r="C627" s="313">
        <f>((C445+C446+C447+C448+C449+C450)*'Data - P&amp;L'!$C$34)</f>
        <v>0</v>
      </c>
      <c r="D627" s="313">
        <f>((D445+D446+D447+D448+D449+D450)*'Data - P&amp;L'!$C$34)</f>
        <v>0</v>
      </c>
      <c r="E627" s="313">
        <f>((E445+E446+E447+E448+E449+E450)*'Data - P&amp;L'!$C$34)</f>
        <v>0</v>
      </c>
      <c r="F627" s="313">
        <f>((F445+F446+F447+F448+F449+F450)*'Data - P&amp;L'!$C$34)</f>
        <v>0</v>
      </c>
      <c r="G627" s="313">
        <f>((G445+G446+G447+G448+G449+G450)*'Data - P&amp;L'!$C$34)</f>
        <v>0</v>
      </c>
      <c r="H627" s="313">
        <f>((H445+H446+H447+H448+H449+H450)*'Data - P&amp;L'!$C$34)</f>
        <v>0</v>
      </c>
      <c r="I627" s="313">
        <f>((I445+I446+I447+I448+I449+I450)*'Data - P&amp;L'!$C$34)</f>
        <v>0</v>
      </c>
      <c r="J627" s="313">
        <f>((J445+J446+J447+J448+J449+J450)*'Data - P&amp;L'!$C$34)</f>
        <v>0</v>
      </c>
      <c r="K627" s="313">
        <f>((K445+K446+K447+K448+K449+K450)*'Data - P&amp;L'!$C$34)</f>
        <v>0</v>
      </c>
      <c r="L627" s="313">
        <f>((L445+L446+L447+L448+L449+L450)*'Data - P&amp;L'!$C$34)</f>
        <v>0</v>
      </c>
      <c r="M627" s="313">
        <f>((M445+M446+M447+M448+M449+M450)*'Data - P&amp;L'!$C$34)</f>
        <v>0</v>
      </c>
      <c r="N627" s="313">
        <f>((N445+N446+N447+N448+N449+N450)*'Data - P&amp;L'!$C$34)</f>
        <v>0</v>
      </c>
      <c r="O627" s="313">
        <f>((O445+O446+O447+O448+O449+O450)*'Data - P&amp;L'!$C$34)</f>
        <v>0</v>
      </c>
      <c r="P627" s="313">
        <f>((P445+P446+P447+P448+P449+P450)*'Data - P&amp;L'!$C$34)</f>
        <v>0</v>
      </c>
      <c r="Q627" s="313">
        <f>((Q445+Q446+Q447+Q448+Q449+Q450)*'Data - P&amp;L'!$C$34)</f>
        <v>0</v>
      </c>
      <c r="R627" s="313">
        <f>((R445+R446+R447+R448+R449+R450)*'Data - P&amp;L'!$C$34)</f>
        <v>0</v>
      </c>
      <c r="S627" s="313">
        <f>((S445+S446+S447+S448+S449+S450)*'Data - P&amp;L'!$C$34)</f>
        <v>0</v>
      </c>
      <c r="T627" s="313">
        <f>((T445+T446+T447+T448+T449+T450)*'Data - P&amp;L'!$C$34)</f>
        <v>0</v>
      </c>
      <c r="U627" s="313">
        <f>((U445+U446+U447+U448+U449+U450)*'Data - P&amp;L'!$C$34)</f>
        <v>0</v>
      </c>
      <c r="V627" s="313">
        <f>((V445+V446+V447+V448+V449+V450)*'Data - P&amp;L'!$C$34)</f>
        <v>0</v>
      </c>
      <c r="W627" s="313">
        <f>((W445+W446+W447+W448+W449+W450)*'Data - P&amp;L'!$C$34)</f>
        <v>0</v>
      </c>
      <c r="X627" s="313">
        <f>((X445+X446+X447+X448+X449+X450)*'Data - P&amp;L'!$C$34)</f>
        <v>0</v>
      </c>
      <c r="Y627" s="313">
        <f>((Y445+Y446+Y447+Y448+Y449+Y450)*'Data - P&amp;L'!$C$34)</f>
        <v>0</v>
      </c>
      <c r="Z627" s="313">
        <f>((Z445+Z446+Z447+Z448+Z449+Z450)*'Data - P&amp;L'!$C$34)</f>
        <v>0</v>
      </c>
      <c r="AA627" s="313">
        <f>((AA445+AA446+AA447+AA448+AA449+AA450)*'Data - P&amp;L'!$C$34)</f>
        <v>0</v>
      </c>
      <c r="AB627" s="313">
        <f>((AB445+AB446+AB447+AB448+AB449+AB450)*'Data - P&amp;L'!$C$34)</f>
        <v>0</v>
      </c>
      <c r="AC627" s="313">
        <f>((AC445+AC446+AC447+AC448+AC449+AC450)*'Data - P&amp;L'!$C$34)</f>
        <v>0</v>
      </c>
      <c r="AD627" s="313">
        <f>((AD445+AD446+AD447+AD448+AD449+AD450)*'Data - P&amp;L'!$C$34)</f>
        <v>0</v>
      </c>
      <c r="AE627" s="313">
        <f>((AE445+AE446+AE447+AE448+AE449+AE450)*'Data - P&amp;L'!$C$34)</f>
        <v>0</v>
      </c>
      <c r="AF627" s="313">
        <f>((AF445+AF446+AF447+AF448+AF449+AF450)*'Data - P&amp;L'!$C$34)</f>
        <v>0</v>
      </c>
      <c r="AG627" s="172">
        <f t="shared" si="191"/>
        <v>0</v>
      </c>
      <c r="AH627" s="173"/>
    </row>
    <row r="628" outlineLevel="1">
      <c r="A628" s="223" t="s">
        <v>714</v>
      </c>
      <c r="B628" s="313">
        <f>((B492*'Data - P&amp;L'!$D$38))*'Data - P&amp;L'!$C$55</f>
        <v>0</v>
      </c>
      <c r="C628" s="313">
        <f>((C492*'Data - P&amp;L'!$D$38))*'Data - P&amp;L'!$C$55</f>
        <v>0</v>
      </c>
      <c r="D628" s="313">
        <f>((D492*'Data - P&amp;L'!$D$38))*'Data - P&amp;L'!$C$55</f>
        <v>0</v>
      </c>
      <c r="E628" s="313">
        <f>((E492*'Data - P&amp;L'!$D$38))*'Data - P&amp;L'!$C$55</f>
        <v>0</v>
      </c>
      <c r="F628" s="313">
        <f>((F492*'Data - P&amp;L'!$D$38))*'Data - P&amp;L'!$C$55</f>
        <v>0</v>
      </c>
      <c r="G628" s="313">
        <f>((G492*'Data - P&amp;L'!$D$38))*'Data - P&amp;L'!$C$55</f>
        <v>0</v>
      </c>
      <c r="H628" s="313">
        <f>((H492*'Data - P&amp;L'!$D$38))*'Data - P&amp;L'!$C$55</f>
        <v>0</v>
      </c>
      <c r="I628" s="313">
        <f>((I492*'Data - P&amp;L'!$D$38))*'Data - P&amp;L'!$C$55</f>
        <v>0</v>
      </c>
      <c r="J628" s="313">
        <f>((J492*'Data - P&amp;L'!$D$38))*'Data - P&amp;L'!$C$55</f>
        <v>0</v>
      </c>
      <c r="K628" s="313">
        <f>((K492*'Data - P&amp;L'!$D$38))*'Data - P&amp;L'!$C$55</f>
        <v>0</v>
      </c>
      <c r="L628" s="313">
        <f>((L492*'Data - P&amp;L'!$D$38))*'Data - P&amp;L'!$C$55</f>
        <v>0</v>
      </c>
      <c r="M628" s="313">
        <f>((M492*'Data - P&amp;L'!$D$38))*'Data - P&amp;L'!$C$55</f>
        <v>0</v>
      </c>
      <c r="N628" s="313">
        <f>((N492*'Data - P&amp;L'!$D$38))*'Data - P&amp;L'!$C$55</f>
        <v>0</v>
      </c>
      <c r="O628" s="313">
        <f>((O492*'Data - P&amp;L'!$D$38))*'Data - P&amp;L'!$C$55</f>
        <v>0</v>
      </c>
      <c r="P628" s="313">
        <f>((P492*'Data - P&amp;L'!$D$38))*'Data - P&amp;L'!$C$55</f>
        <v>0</v>
      </c>
      <c r="Q628" s="313">
        <f>((Q492*'Data - P&amp;L'!$D$38))*'Data - P&amp;L'!$C$55</f>
        <v>0</v>
      </c>
      <c r="R628" s="313">
        <f>((R492*'Data - P&amp;L'!$D$38))*'Data - P&amp;L'!$C$55</f>
        <v>0</v>
      </c>
      <c r="S628" s="313">
        <f>((S492*'Data - P&amp;L'!$D$38))*'Data - P&amp;L'!$C$55</f>
        <v>0</v>
      </c>
      <c r="T628" s="313">
        <f>((T492*'Data - P&amp;L'!$D$38))*'Data - P&amp;L'!$C$55</f>
        <v>0</v>
      </c>
      <c r="U628" s="313">
        <f>((U492*'Data - P&amp;L'!$D$38))*'Data - P&amp;L'!$C$55</f>
        <v>0</v>
      </c>
      <c r="V628" s="313">
        <f>((V492*'Data - P&amp;L'!$D$38))*'Data - P&amp;L'!$C$55</f>
        <v>0</v>
      </c>
      <c r="W628" s="313">
        <f>((W492*'Data - P&amp;L'!$D$38))*'Data - P&amp;L'!$C$55</f>
        <v>0</v>
      </c>
      <c r="X628" s="313">
        <f>((X492*'Data - P&amp;L'!$D$38))*'Data - P&amp;L'!$C$55</f>
        <v>0</v>
      </c>
      <c r="Y628" s="313">
        <f>((Y492*'Data - P&amp;L'!$D$38))*'Data - P&amp;L'!$C$55</f>
        <v>0</v>
      </c>
      <c r="Z628" s="313">
        <f>((Z492*'Data - P&amp;L'!$D$38))*'Data - P&amp;L'!$C$55</f>
        <v>0</v>
      </c>
      <c r="AA628" s="313">
        <f>((AA492*'Data - P&amp;L'!$D$38))*'Data - P&amp;L'!$C$55</f>
        <v>0</v>
      </c>
      <c r="AB628" s="313">
        <f>((AB492*'Data - P&amp;L'!$D$38))*'Data - P&amp;L'!$C$55</f>
        <v>0</v>
      </c>
      <c r="AC628" s="313">
        <f>((AC492*'Data - P&amp;L'!$D$38))*'Data - P&amp;L'!$C$55</f>
        <v>0</v>
      </c>
      <c r="AD628" s="313">
        <f>((AD492*'Data - P&amp;L'!$D$38))*'Data - P&amp;L'!$C$55</f>
        <v>0</v>
      </c>
      <c r="AE628" s="313">
        <f>((AE492*'Data - P&amp;L'!$D$38))*'Data - P&amp;L'!$C$55</f>
        <v>0</v>
      </c>
      <c r="AF628" s="313">
        <f>((AF492*'Data - P&amp;L'!$D$38))*'Data - P&amp;L'!$C$55</f>
        <v>0</v>
      </c>
      <c r="AG628" s="172">
        <f t="shared" si="191"/>
        <v>0</v>
      </c>
      <c r="AH628" s="173"/>
    </row>
    <row r="629" outlineLevel="1">
      <c r="A629" s="223" t="s">
        <v>715</v>
      </c>
      <c r="B629" s="313">
        <f>B492*'Data - P&amp;L'!$D$34</f>
        <v>0</v>
      </c>
      <c r="C629" s="313">
        <f>C492*'Data - P&amp;L'!$D$34</f>
        <v>0</v>
      </c>
      <c r="D629" s="313">
        <f>D492*'Data - P&amp;L'!$D$34</f>
        <v>0</v>
      </c>
      <c r="E629" s="313">
        <f>E492*'Data - P&amp;L'!$D$34</f>
        <v>0</v>
      </c>
      <c r="F629" s="313">
        <f>F492*'Data - P&amp;L'!$D$34</f>
        <v>0</v>
      </c>
      <c r="G629" s="313">
        <f>G492*'Data - P&amp;L'!$D$34</f>
        <v>0</v>
      </c>
      <c r="H629" s="313">
        <f>H492*'Data - P&amp;L'!$D$34</f>
        <v>0</v>
      </c>
      <c r="I629" s="313">
        <f>I492*'Data - P&amp;L'!$D$34</f>
        <v>0</v>
      </c>
      <c r="J629" s="313">
        <f>J492*'Data - P&amp;L'!$D$34</f>
        <v>0</v>
      </c>
      <c r="K629" s="313">
        <f>K492*'Data - P&amp;L'!$D$34</f>
        <v>0</v>
      </c>
      <c r="L629" s="313">
        <f>L492*'Data - P&amp;L'!$D$34</f>
        <v>0</v>
      </c>
      <c r="M629" s="313">
        <f>M492*'Data - P&amp;L'!$D$34</f>
        <v>0</v>
      </c>
      <c r="N629" s="313">
        <f>N492*'Data - P&amp;L'!$D$34</f>
        <v>0</v>
      </c>
      <c r="O629" s="313">
        <f>O492*'Data - P&amp;L'!$D$34</f>
        <v>0</v>
      </c>
      <c r="P629" s="313">
        <f>P492*'Data - P&amp;L'!$D$34</f>
        <v>0</v>
      </c>
      <c r="Q629" s="313">
        <f>Q492*'Data - P&amp;L'!$D$34</f>
        <v>0</v>
      </c>
      <c r="R629" s="313">
        <f>R492*'Data - P&amp;L'!$D$34</f>
        <v>0</v>
      </c>
      <c r="S629" s="313">
        <f>S492*'Data - P&amp;L'!$D$34</f>
        <v>0</v>
      </c>
      <c r="T629" s="313">
        <f>T492*'Data - P&amp;L'!$D$34</f>
        <v>0</v>
      </c>
      <c r="U629" s="313">
        <f>U492*'Data - P&amp;L'!$D$34</f>
        <v>0</v>
      </c>
      <c r="V629" s="313">
        <f>V492*'Data - P&amp;L'!$D$34</f>
        <v>0</v>
      </c>
      <c r="W629" s="313">
        <f>W492*'Data - P&amp;L'!$D$34</f>
        <v>0</v>
      </c>
      <c r="X629" s="313">
        <f>X492*'Data - P&amp;L'!$D$34</f>
        <v>0</v>
      </c>
      <c r="Y629" s="313">
        <f>Y492*'Data - P&amp;L'!$D$34</f>
        <v>0</v>
      </c>
      <c r="Z629" s="313">
        <f>Z492*'Data - P&amp;L'!$D$34</f>
        <v>0</v>
      </c>
      <c r="AA629" s="313">
        <f>AA492*'Data - P&amp;L'!$D$34</f>
        <v>0</v>
      </c>
      <c r="AB629" s="313">
        <f>AB492*'Data - P&amp;L'!$D$34</f>
        <v>0</v>
      </c>
      <c r="AC629" s="313">
        <f>AC492*'Data - P&amp;L'!$D$34</f>
        <v>0</v>
      </c>
      <c r="AD629" s="313">
        <f>AD492*'Data - P&amp;L'!$D$34</f>
        <v>0</v>
      </c>
      <c r="AE629" s="313">
        <f>AE492*'Data - P&amp;L'!$D$34</f>
        <v>0</v>
      </c>
      <c r="AF629" s="313">
        <f>AF492*'Data - P&amp;L'!$D$34</f>
        <v>0</v>
      </c>
      <c r="AG629" s="172">
        <f t="shared" si="191"/>
        <v>0</v>
      </c>
      <c r="AH629" s="173"/>
    </row>
    <row r="630" outlineLevel="1">
      <c r="A630" s="223" t="s">
        <v>716</v>
      </c>
      <c r="B630" s="328"/>
      <c r="C630" s="328"/>
      <c r="D630" s="328"/>
      <c r="E630" s="328"/>
      <c r="F630" s="328"/>
      <c r="G630" s="328"/>
      <c r="H630" s="328"/>
      <c r="I630" s="328"/>
      <c r="J630" s="328"/>
      <c r="K630" s="328"/>
      <c r="L630" s="328"/>
      <c r="M630" s="328"/>
      <c r="N630" s="328"/>
      <c r="O630" s="328"/>
      <c r="P630" s="328"/>
      <c r="Q630" s="328"/>
      <c r="R630" s="328"/>
      <c r="S630" s="328"/>
      <c r="T630" s="328"/>
      <c r="U630" s="328"/>
      <c r="V630" s="328"/>
      <c r="W630" s="328"/>
      <c r="X630" s="328"/>
      <c r="Y630" s="328"/>
      <c r="Z630" s="328"/>
      <c r="AA630" s="328"/>
      <c r="AB630" s="328"/>
      <c r="AC630" s="328"/>
      <c r="AD630" s="328"/>
      <c r="AE630" s="328"/>
      <c r="AF630" s="328"/>
      <c r="AG630" s="172"/>
      <c r="AH630" s="173"/>
    </row>
    <row r="631" outlineLevel="1">
      <c r="A631" s="223" t="s">
        <v>717</v>
      </c>
      <c r="B631" s="328"/>
      <c r="C631" s="328"/>
      <c r="D631" s="328"/>
      <c r="E631" s="328"/>
      <c r="F631" s="328"/>
      <c r="G631" s="328"/>
      <c r="H631" s="328"/>
      <c r="I631" s="328"/>
      <c r="J631" s="328"/>
      <c r="K631" s="328"/>
      <c r="L631" s="328"/>
      <c r="M631" s="328"/>
      <c r="N631" s="328"/>
      <c r="O631" s="328"/>
      <c r="P631" s="328"/>
      <c r="Q631" s="328"/>
      <c r="R631" s="328"/>
      <c r="S631" s="328"/>
      <c r="T631" s="328"/>
      <c r="U631" s="328"/>
      <c r="V631" s="328"/>
      <c r="W631" s="328"/>
      <c r="X631" s="328"/>
      <c r="Y631" s="328"/>
      <c r="Z631" s="328"/>
      <c r="AA631" s="328"/>
      <c r="AB631" s="328"/>
      <c r="AC631" s="328"/>
      <c r="AD631" s="328"/>
      <c r="AE631" s="328"/>
      <c r="AF631" s="328"/>
      <c r="AG631" s="172"/>
      <c r="AH631" s="173"/>
    </row>
    <row r="632" outlineLevel="1">
      <c r="A632" s="223" t="s">
        <v>718</v>
      </c>
      <c r="B632" s="328"/>
      <c r="C632" s="328"/>
      <c r="D632" s="328"/>
      <c r="E632" s="328"/>
      <c r="F632" s="328"/>
      <c r="G632" s="328"/>
      <c r="H632" s="328"/>
      <c r="I632" s="328"/>
      <c r="J632" s="328"/>
      <c r="K632" s="328"/>
      <c r="L632" s="328"/>
      <c r="M632" s="328"/>
      <c r="N632" s="328"/>
      <c r="O632" s="328"/>
      <c r="P632" s="328"/>
      <c r="Q632" s="328"/>
      <c r="R632" s="328"/>
      <c r="S632" s="328"/>
      <c r="T632" s="328"/>
      <c r="U632" s="328"/>
      <c r="V632" s="328"/>
      <c r="W632" s="328"/>
      <c r="X632" s="328"/>
      <c r="Y632" s="328"/>
      <c r="Z632" s="328"/>
      <c r="AA632" s="328"/>
      <c r="AB632" s="328"/>
      <c r="AC632" s="328"/>
      <c r="AD632" s="328"/>
      <c r="AE632" s="328"/>
      <c r="AF632" s="328"/>
      <c r="AG632" s="172"/>
      <c r="AH632" s="173"/>
    </row>
    <row r="633" outlineLevel="1">
      <c r="A633" s="223" t="s">
        <v>719</v>
      </c>
      <c r="B633" s="328"/>
      <c r="C633" s="328"/>
      <c r="D633" s="328"/>
      <c r="E633" s="328"/>
      <c r="F633" s="328"/>
      <c r="G633" s="328"/>
      <c r="H633" s="328"/>
      <c r="I633" s="328"/>
      <c r="J633" s="328"/>
      <c r="K633" s="328"/>
      <c r="L633" s="328"/>
      <c r="M633" s="328"/>
      <c r="N633" s="328"/>
      <c r="O633" s="328"/>
      <c r="P633" s="328"/>
      <c r="Q633" s="328"/>
      <c r="R633" s="328"/>
      <c r="S633" s="328"/>
      <c r="T633" s="328"/>
      <c r="U633" s="328"/>
      <c r="V633" s="328"/>
      <c r="W633" s="328"/>
      <c r="X633" s="328"/>
      <c r="Y633" s="328"/>
      <c r="Z633" s="328"/>
      <c r="AA633" s="328"/>
      <c r="AB633" s="328"/>
      <c r="AC633" s="328"/>
      <c r="AD633" s="328"/>
      <c r="AE633" s="328"/>
      <c r="AF633" s="328"/>
      <c r="AG633" s="172"/>
      <c r="AH633" s="173"/>
    </row>
    <row r="634">
      <c r="A634" s="299" t="s">
        <v>635</v>
      </c>
      <c r="B634" s="329"/>
      <c r="C634" s="329"/>
      <c r="D634" s="329"/>
      <c r="E634" s="329"/>
      <c r="F634" s="329"/>
      <c r="G634" s="329"/>
      <c r="H634" s="329"/>
      <c r="I634" s="329"/>
      <c r="J634" s="329"/>
      <c r="K634" s="329"/>
      <c r="L634" s="329"/>
      <c r="M634" s="329"/>
      <c r="N634" s="329"/>
      <c r="O634" s="329"/>
      <c r="P634" s="329"/>
      <c r="Q634" s="329"/>
      <c r="R634" s="329"/>
      <c r="S634" s="329"/>
      <c r="T634" s="329"/>
      <c r="U634" s="329"/>
      <c r="V634" s="329"/>
      <c r="W634" s="329"/>
      <c r="X634" s="329"/>
      <c r="Y634" s="329"/>
      <c r="Z634" s="329"/>
      <c r="AA634" s="329"/>
      <c r="AB634" s="329"/>
      <c r="AC634" s="329"/>
      <c r="AD634" s="329"/>
      <c r="AE634" s="329"/>
      <c r="AF634" s="329"/>
      <c r="AG634" s="303"/>
      <c r="AH634" s="173"/>
    </row>
    <row r="635">
      <c r="A635" s="301" t="s">
        <v>720</v>
      </c>
      <c r="B635" s="313">
        <f>B513*'Data - P&amp;L'!$C$34</f>
        <v>0</v>
      </c>
      <c r="C635" s="313">
        <f>C513*'Data - P&amp;L'!$C$34</f>
        <v>0</v>
      </c>
      <c r="D635" s="313">
        <f>D513*'Data - P&amp;L'!$C$34</f>
        <v>0</v>
      </c>
      <c r="E635" s="313">
        <f>E513*'Data - P&amp;L'!$C$34</f>
        <v>0</v>
      </c>
      <c r="F635" s="313">
        <f>F513*'Data - P&amp;L'!$C$34</f>
        <v>0</v>
      </c>
      <c r="G635" s="313">
        <f>G513*'Data - P&amp;L'!$C$34</f>
        <v>0</v>
      </c>
      <c r="H635" s="313">
        <f>H513*'Data - P&amp;L'!$C$34</f>
        <v>0</v>
      </c>
      <c r="I635" s="313">
        <f>I513*'Data - P&amp;L'!$C$34</f>
        <v>0</v>
      </c>
      <c r="J635" s="313">
        <f>J513*'Data - P&amp;L'!$C$34</f>
        <v>0</v>
      </c>
      <c r="K635" s="313">
        <f>K513*'Data - P&amp;L'!$C$34</f>
        <v>0</v>
      </c>
      <c r="L635" s="313">
        <f>L513*'Data - P&amp;L'!$C$34</f>
        <v>0</v>
      </c>
      <c r="M635" s="313">
        <f>M513*'Data - P&amp;L'!$C$34</f>
        <v>0</v>
      </c>
      <c r="N635" s="313">
        <f>N513*'Data - P&amp;L'!$C$34</f>
        <v>0</v>
      </c>
      <c r="O635" s="313">
        <f>O513*'Data - P&amp;L'!$C$34</f>
        <v>0</v>
      </c>
      <c r="P635" s="313">
        <f>P513*'Data - P&amp;L'!$C$34</f>
        <v>0</v>
      </c>
      <c r="Q635" s="313">
        <f>Q513*'Data - P&amp;L'!$C$34</f>
        <v>0</v>
      </c>
      <c r="R635" s="313">
        <f>R513*'Data - P&amp;L'!$C$34</f>
        <v>0</v>
      </c>
      <c r="S635" s="313">
        <f>S513*'Data - P&amp;L'!$C$34</f>
        <v>0</v>
      </c>
      <c r="T635" s="313">
        <f>T513*'Data - P&amp;L'!$C$34</f>
        <v>0</v>
      </c>
      <c r="U635" s="313">
        <f>U513*'Data - P&amp;L'!$C$34</f>
        <v>0</v>
      </c>
      <c r="V635" s="313">
        <f>V513*'Data - P&amp;L'!$C$34</f>
        <v>0</v>
      </c>
      <c r="W635" s="313">
        <f>W513*'Data - P&amp;L'!$C$34</f>
        <v>0</v>
      </c>
      <c r="X635" s="313">
        <f>X513*'Data - P&amp;L'!$C$34</f>
        <v>0</v>
      </c>
      <c r="Y635" s="313">
        <f>Y513*'Data - P&amp;L'!$C$34</f>
        <v>0</v>
      </c>
      <c r="Z635" s="313">
        <f>Z513*'Data - P&amp;L'!$C$34</f>
        <v>0</v>
      </c>
      <c r="AA635" s="313">
        <f>AA513*'Data - P&amp;L'!$C$34</f>
        <v>0</v>
      </c>
      <c r="AB635" s="313">
        <f>AB513*'Data - P&amp;L'!$C$34</f>
        <v>0</v>
      </c>
      <c r="AC635" s="313">
        <f>AC513*'Data - P&amp;L'!$C$34</f>
        <v>0</v>
      </c>
      <c r="AD635" s="313">
        <f>AD513*'Data - P&amp;L'!$C$34</f>
        <v>0</v>
      </c>
      <c r="AE635" s="313">
        <f>AE513*'Data - P&amp;L'!$C$34</f>
        <v>0</v>
      </c>
      <c r="AF635" s="313">
        <f>AF513*'Data - P&amp;L'!$C$34</f>
        <v>0</v>
      </c>
      <c r="AG635" s="172">
        <f t="shared" ref="AG635:AG638" si="192">SUM(B635:AF635)</f>
        <v>0</v>
      </c>
      <c r="AH635" s="173"/>
    </row>
    <row r="636">
      <c r="A636" s="301" t="s">
        <v>638</v>
      </c>
      <c r="B636" s="330"/>
      <c r="C636" s="330"/>
      <c r="D636" s="330"/>
      <c r="E636" s="330"/>
      <c r="F636" s="330"/>
      <c r="G636" s="330"/>
      <c r="H636" s="330"/>
      <c r="I636" s="330"/>
      <c r="J636" s="330"/>
      <c r="K636" s="330"/>
      <c r="L636" s="330"/>
      <c r="M636" s="330"/>
      <c r="N636" s="330"/>
      <c r="O636" s="330"/>
      <c r="P636" s="330"/>
      <c r="Q636" s="330"/>
      <c r="R636" s="330"/>
      <c r="S636" s="330"/>
      <c r="T636" s="330"/>
      <c r="U636" s="330"/>
      <c r="V636" s="330"/>
      <c r="W636" s="330"/>
      <c r="X636" s="330"/>
      <c r="Y636" s="330"/>
      <c r="Z636" s="330"/>
      <c r="AA636" s="330"/>
      <c r="AB636" s="330"/>
      <c r="AC636" s="330"/>
      <c r="AD636" s="330"/>
      <c r="AE636" s="330"/>
      <c r="AF636" s="330"/>
      <c r="AG636" s="172">
        <f t="shared" si="192"/>
        <v>0</v>
      </c>
      <c r="AH636" s="173"/>
    </row>
    <row r="637">
      <c r="A637" s="301" t="s">
        <v>721</v>
      </c>
      <c r="B637" s="313">
        <f t="shared" ref="B637:AF637" si="193">B517*15</f>
        <v>0</v>
      </c>
      <c r="C637" s="313">
        <f t="shared" si="193"/>
        <v>0</v>
      </c>
      <c r="D637" s="313">
        <f t="shared" si="193"/>
        <v>0</v>
      </c>
      <c r="E637" s="313">
        <f t="shared" si="193"/>
        <v>0</v>
      </c>
      <c r="F637" s="313">
        <f t="shared" si="193"/>
        <v>0</v>
      </c>
      <c r="G637" s="313">
        <f t="shared" si="193"/>
        <v>0</v>
      </c>
      <c r="H637" s="313">
        <f t="shared" si="193"/>
        <v>0</v>
      </c>
      <c r="I637" s="313">
        <f t="shared" si="193"/>
        <v>0</v>
      </c>
      <c r="J637" s="313">
        <f t="shared" si="193"/>
        <v>0</v>
      </c>
      <c r="K637" s="313">
        <f t="shared" si="193"/>
        <v>0</v>
      </c>
      <c r="L637" s="313">
        <f t="shared" si="193"/>
        <v>0</v>
      </c>
      <c r="M637" s="313">
        <f t="shared" si="193"/>
        <v>0</v>
      </c>
      <c r="N637" s="313">
        <f t="shared" si="193"/>
        <v>0</v>
      </c>
      <c r="O637" s="313">
        <f t="shared" si="193"/>
        <v>0</v>
      </c>
      <c r="P637" s="313">
        <f t="shared" si="193"/>
        <v>0</v>
      </c>
      <c r="Q637" s="313">
        <f t="shared" si="193"/>
        <v>0</v>
      </c>
      <c r="R637" s="313">
        <f t="shared" si="193"/>
        <v>0</v>
      </c>
      <c r="S637" s="313">
        <f t="shared" si="193"/>
        <v>0</v>
      </c>
      <c r="T637" s="313">
        <f t="shared" si="193"/>
        <v>0</v>
      </c>
      <c r="U637" s="313">
        <f t="shared" si="193"/>
        <v>0</v>
      </c>
      <c r="V637" s="313">
        <f t="shared" si="193"/>
        <v>0</v>
      </c>
      <c r="W637" s="313">
        <f t="shared" si="193"/>
        <v>0</v>
      </c>
      <c r="X637" s="313">
        <f t="shared" si="193"/>
        <v>0</v>
      </c>
      <c r="Y637" s="313">
        <f t="shared" si="193"/>
        <v>0</v>
      </c>
      <c r="Z637" s="313">
        <f t="shared" si="193"/>
        <v>0</v>
      </c>
      <c r="AA637" s="313">
        <f t="shared" si="193"/>
        <v>0</v>
      </c>
      <c r="AB637" s="313">
        <f t="shared" si="193"/>
        <v>0</v>
      </c>
      <c r="AC637" s="313">
        <f t="shared" si="193"/>
        <v>0</v>
      </c>
      <c r="AD637" s="313">
        <f t="shared" si="193"/>
        <v>0</v>
      </c>
      <c r="AE637" s="313">
        <f t="shared" si="193"/>
        <v>0</v>
      </c>
      <c r="AF637" s="313">
        <f t="shared" si="193"/>
        <v>0</v>
      </c>
      <c r="AG637" s="172">
        <f t="shared" si="192"/>
        <v>0</v>
      </c>
      <c r="AH637" s="173"/>
    </row>
    <row r="638">
      <c r="A638" s="307" t="s">
        <v>722</v>
      </c>
      <c r="B638" s="331"/>
      <c r="C638" s="331"/>
      <c r="D638" s="331"/>
      <c r="E638" s="331"/>
      <c r="F638" s="331"/>
      <c r="G638" s="331"/>
      <c r="H638" s="331"/>
      <c r="I638" s="331"/>
      <c r="J638" s="331"/>
      <c r="K638" s="331"/>
      <c r="L638" s="331"/>
      <c r="M638" s="331"/>
      <c r="N638" s="331"/>
      <c r="O638" s="331"/>
      <c r="P638" s="331"/>
      <c r="Q638" s="331"/>
      <c r="R638" s="331"/>
      <c r="S638" s="331"/>
      <c r="T638" s="331"/>
      <c r="U638" s="331"/>
      <c r="V638" s="331"/>
      <c r="W638" s="331"/>
      <c r="X638" s="331"/>
      <c r="Y638" s="331"/>
      <c r="Z638" s="331"/>
      <c r="AA638" s="331"/>
      <c r="AB638" s="331"/>
      <c r="AC638" s="331"/>
      <c r="AD638" s="331"/>
      <c r="AE638" s="331"/>
      <c r="AF638" s="331"/>
      <c r="AG638" s="309">
        <f t="shared" si="192"/>
        <v>0</v>
      </c>
      <c r="AH638" s="173"/>
    </row>
    <row r="639">
      <c r="A639" s="160"/>
      <c r="AG639" s="315"/>
      <c r="AH639" s="316"/>
    </row>
    <row r="640">
      <c r="A640" s="332" t="s">
        <v>723</v>
      </c>
      <c r="B640" s="202">
        <f t="shared" ref="B640:AF640" si="194">B576+B592+B636+B637+B638</f>
        <v>2385.72</v>
      </c>
      <c r="C640" s="202">
        <f t="shared" si="194"/>
        <v>748.54</v>
      </c>
      <c r="D640" s="202">
        <f t="shared" si="194"/>
        <v>842.05</v>
      </c>
      <c r="E640" s="202">
        <f t="shared" si="194"/>
        <v>179.98</v>
      </c>
      <c r="F640" s="202">
        <f t="shared" si="194"/>
        <v>0</v>
      </c>
      <c r="G640" s="202">
        <f t="shared" si="194"/>
        <v>3884.78</v>
      </c>
      <c r="H640" s="202">
        <f t="shared" si="194"/>
        <v>2329.85</v>
      </c>
      <c r="I640" s="202">
        <f t="shared" si="194"/>
        <v>1666.48</v>
      </c>
      <c r="J640" s="202">
        <f t="shared" si="194"/>
        <v>2125.18</v>
      </c>
      <c r="K640" s="202">
        <f t="shared" si="194"/>
        <v>436.34</v>
      </c>
      <c r="L640" s="202">
        <f t="shared" si="194"/>
        <v>1457.11</v>
      </c>
      <c r="M640" s="202">
        <f t="shared" si="194"/>
        <v>59.99</v>
      </c>
      <c r="N640" s="202">
        <f t="shared" si="194"/>
        <v>1188.39</v>
      </c>
      <c r="O640" s="202">
        <f t="shared" si="194"/>
        <v>1558.45</v>
      </c>
      <c r="P640" s="202">
        <f t="shared" si="194"/>
        <v>730.21</v>
      </c>
      <c r="Q640" s="202">
        <f t="shared" si="194"/>
        <v>665.59</v>
      </c>
      <c r="R640" s="202">
        <f t="shared" si="194"/>
        <v>286.97</v>
      </c>
      <c r="S640" s="202">
        <f t="shared" si="194"/>
        <v>1009.82</v>
      </c>
      <c r="T640" s="202">
        <f t="shared" si="194"/>
        <v>375.26</v>
      </c>
      <c r="U640" s="202">
        <f t="shared" si="194"/>
        <v>2885.76</v>
      </c>
      <c r="V640" s="202">
        <f t="shared" si="194"/>
        <v>978.08</v>
      </c>
      <c r="W640" s="202">
        <f t="shared" si="194"/>
        <v>796.31</v>
      </c>
      <c r="X640" s="202">
        <f t="shared" si="194"/>
        <v>1252.24</v>
      </c>
      <c r="Y640" s="202">
        <f t="shared" si="194"/>
        <v>581.77</v>
      </c>
      <c r="Z640" s="202">
        <f t="shared" si="194"/>
        <v>385.32</v>
      </c>
      <c r="AA640" s="202">
        <f t="shared" si="194"/>
        <v>191.09</v>
      </c>
      <c r="AB640" s="202">
        <f t="shared" si="194"/>
        <v>1195.4</v>
      </c>
      <c r="AC640" s="202">
        <f t="shared" si="194"/>
        <v>700.04</v>
      </c>
      <c r="AD640" s="202">
        <f t="shared" si="194"/>
        <v>270.3</v>
      </c>
      <c r="AE640" s="202">
        <f t="shared" si="194"/>
        <v>2560.83</v>
      </c>
      <c r="AF640" s="202">
        <f t="shared" si="194"/>
        <v>984.7</v>
      </c>
      <c r="AG640" s="172">
        <f>SUM(B640:AF640)</f>
        <v>34712.55</v>
      </c>
      <c r="AH640" s="173"/>
    </row>
    <row r="641">
      <c r="A641" s="160"/>
      <c r="AG641" s="315"/>
      <c r="AH641" s="316"/>
    </row>
    <row r="642">
      <c r="A642" s="279" t="s">
        <v>666</v>
      </c>
      <c r="B642" s="333">
        <f t="shared" ref="B642:AF642" si="195">B560+B577+B593-B612-B635-B636-B637-B638</f>
        <v>-2002.17</v>
      </c>
      <c r="C642" s="333">
        <f t="shared" si="195"/>
        <v>-597.85625</v>
      </c>
      <c r="D642" s="333">
        <f t="shared" si="195"/>
        <v>-677.7525</v>
      </c>
      <c r="E642" s="333">
        <f t="shared" si="195"/>
        <v>-164.8</v>
      </c>
      <c r="F642" s="333">
        <f t="shared" si="195"/>
        <v>0</v>
      </c>
      <c r="G642" s="333">
        <f t="shared" si="195"/>
        <v>-3469.76625</v>
      </c>
      <c r="H642" s="333">
        <f t="shared" si="195"/>
        <v>-1844.7275</v>
      </c>
      <c r="I642" s="333">
        <f t="shared" si="195"/>
        <v>-1324.20125</v>
      </c>
      <c r="J642" s="333">
        <f t="shared" si="195"/>
        <v>-1922.23</v>
      </c>
      <c r="K642" s="333">
        <f t="shared" si="195"/>
        <v>-297.16</v>
      </c>
      <c r="L642" s="333">
        <f t="shared" si="195"/>
        <v>-1281.92</v>
      </c>
      <c r="M642" s="333">
        <f t="shared" si="195"/>
        <v>-52.4</v>
      </c>
      <c r="N642" s="333">
        <f t="shared" si="195"/>
        <v>-1158.75375</v>
      </c>
      <c r="O642" s="333">
        <f t="shared" si="195"/>
        <v>-1313.63875</v>
      </c>
      <c r="P642" s="333">
        <f t="shared" si="195"/>
        <v>-687.565</v>
      </c>
      <c r="Q642" s="333">
        <f t="shared" si="195"/>
        <v>-622.365</v>
      </c>
      <c r="R642" s="333">
        <f t="shared" si="195"/>
        <v>-264.2</v>
      </c>
      <c r="S642" s="333">
        <f t="shared" si="195"/>
        <v>-828.65</v>
      </c>
      <c r="T642" s="333">
        <f t="shared" si="195"/>
        <v>-344.9</v>
      </c>
      <c r="U642" s="333">
        <f t="shared" si="195"/>
        <v>-2762.845</v>
      </c>
      <c r="V642" s="333">
        <f t="shared" si="195"/>
        <v>-914.6</v>
      </c>
      <c r="W642" s="333">
        <f t="shared" si="195"/>
        <v>-621.38125</v>
      </c>
      <c r="X642" s="333">
        <f t="shared" si="195"/>
        <v>-964.78625</v>
      </c>
      <c r="Y642" s="333">
        <f t="shared" si="195"/>
        <v>-551.41</v>
      </c>
      <c r="Z642" s="333">
        <f t="shared" si="195"/>
        <v>-253.73</v>
      </c>
      <c r="AA642" s="333">
        <f t="shared" si="195"/>
        <v>-175.91</v>
      </c>
      <c r="AB642" s="333">
        <f t="shared" si="195"/>
        <v>-1136.8625</v>
      </c>
      <c r="AC642" s="333">
        <f t="shared" si="195"/>
        <v>-664.78625</v>
      </c>
      <c r="AD642" s="333">
        <f t="shared" si="195"/>
        <v>-262.71</v>
      </c>
      <c r="AE642" s="333">
        <f t="shared" si="195"/>
        <v>-2360.43375</v>
      </c>
      <c r="AF642" s="333">
        <f t="shared" si="195"/>
        <v>-831.41</v>
      </c>
      <c r="AG642" s="172">
        <f>SUM(B642:AF642)</f>
        <v>-30355.92125</v>
      </c>
      <c r="AH642" s="173"/>
    </row>
    <row r="643">
      <c r="A643" s="160"/>
      <c r="AG643" s="315"/>
      <c r="AH643" s="316"/>
    </row>
    <row r="644">
      <c r="A644" s="160"/>
      <c r="AG644" s="315"/>
      <c r="AH644" s="316"/>
    </row>
    <row r="645">
      <c r="A645" s="160"/>
      <c r="B645" s="168"/>
      <c r="C645" s="168"/>
      <c r="D645" s="168"/>
      <c r="E645" s="168"/>
      <c r="F645" s="168"/>
      <c r="G645" s="168"/>
      <c r="H645" s="168"/>
      <c r="I645" s="168"/>
      <c r="J645" s="168"/>
      <c r="K645" s="168"/>
      <c r="L645" s="168"/>
      <c r="M645" s="168"/>
      <c r="N645" s="168"/>
      <c r="O645" s="168"/>
      <c r="P645" s="168"/>
      <c r="Q645" s="168"/>
      <c r="R645" s="168"/>
      <c r="S645" s="168"/>
      <c r="T645" s="168"/>
      <c r="U645" s="168"/>
      <c r="V645" s="168"/>
      <c r="W645" s="168"/>
      <c r="X645" s="168"/>
      <c r="Y645" s="168"/>
      <c r="Z645" s="168"/>
      <c r="AA645" s="168"/>
      <c r="AB645" s="168"/>
      <c r="AC645" s="168"/>
      <c r="AD645" s="168"/>
      <c r="AE645" s="168"/>
      <c r="AF645" s="168"/>
      <c r="AG645" s="172"/>
      <c r="AH645" s="173"/>
    </row>
    <row r="646">
      <c r="A646" s="317" t="s">
        <v>667</v>
      </c>
      <c r="B646" s="334"/>
      <c r="C646" s="334"/>
      <c r="D646" s="334"/>
      <c r="E646" s="334"/>
      <c r="F646" s="334"/>
      <c r="G646" s="334"/>
      <c r="H646" s="334"/>
      <c r="I646" s="334"/>
      <c r="J646" s="334"/>
      <c r="K646" s="334"/>
      <c r="L646" s="334"/>
      <c r="M646" s="334"/>
      <c r="N646" s="334"/>
      <c r="O646" s="334"/>
      <c r="P646" s="334"/>
      <c r="Q646" s="334"/>
      <c r="R646" s="334"/>
      <c r="S646" s="334"/>
      <c r="T646" s="334"/>
      <c r="U646" s="334"/>
      <c r="V646" s="334"/>
      <c r="W646" s="334"/>
      <c r="X646" s="334"/>
      <c r="Y646" s="334"/>
      <c r="Z646" s="334"/>
      <c r="AA646" s="334"/>
      <c r="AB646" s="334"/>
      <c r="AC646" s="334"/>
      <c r="AD646" s="334"/>
      <c r="AE646" s="334"/>
      <c r="AF646" s="334"/>
      <c r="AG646" s="335"/>
      <c r="AH646" s="166"/>
    </row>
    <row r="647">
      <c r="A647" s="320">
        <f>A551</f>
        <v>400826.86</v>
      </c>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143"/>
      <c r="AE647" s="143"/>
      <c r="AF647" s="143"/>
      <c r="AG647" s="165"/>
      <c r="AH647" s="166"/>
    </row>
    <row r="648">
      <c r="A648" s="332" t="s">
        <v>724</v>
      </c>
      <c r="B648" s="313">
        <f t="shared" ref="B648:AF648" si="196">B552+B642</f>
        <v>1672.499469</v>
      </c>
      <c r="C648" s="313">
        <f t="shared" si="196"/>
        <v>1768.547899</v>
      </c>
      <c r="D648" s="313">
        <f t="shared" si="196"/>
        <v>4495.789395</v>
      </c>
      <c r="E648" s="313">
        <f t="shared" si="196"/>
        <v>2186.168172</v>
      </c>
      <c r="F648" s="313">
        <f t="shared" si="196"/>
        <v>2085.055054</v>
      </c>
      <c r="G648" s="313">
        <f t="shared" si="196"/>
        <v>-2127.261584</v>
      </c>
      <c r="H648" s="313">
        <f t="shared" si="196"/>
        <v>-545.0086448</v>
      </c>
      <c r="I648" s="313">
        <f t="shared" si="196"/>
        <v>2357.140257</v>
      </c>
      <c r="J648" s="313">
        <f t="shared" si="196"/>
        <v>3062.655125</v>
      </c>
      <c r="K648" s="313">
        <f t="shared" si="196"/>
        <v>2984.527814</v>
      </c>
      <c r="L648" s="313">
        <f t="shared" si="196"/>
        <v>2026.902258</v>
      </c>
      <c r="M648" s="313">
        <f t="shared" si="196"/>
        <v>3089.483373</v>
      </c>
      <c r="N648" s="313">
        <f t="shared" si="196"/>
        <v>1386.345084</v>
      </c>
      <c r="O648" s="313">
        <f t="shared" si="196"/>
        <v>1595.12139</v>
      </c>
      <c r="P648" s="313">
        <f t="shared" si="196"/>
        <v>2008.140486</v>
      </c>
      <c r="Q648" s="313">
        <f t="shared" si="196"/>
        <v>3620.291913</v>
      </c>
      <c r="R648" s="313">
        <f t="shared" si="196"/>
        <v>4475.500655</v>
      </c>
      <c r="S648" s="313">
        <f t="shared" si="196"/>
        <v>3029.405265</v>
      </c>
      <c r="T648" s="313">
        <f t="shared" si="196"/>
        <v>2832.440253</v>
      </c>
      <c r="U648" s="313">
        <f t="shared" si="196"/>
        <v>2975.002534</v>
      </c>
      <c r="V648" s="313">
        <f t="shared" si="196"/>
        <v>3166.606767</v>
      </c>
      <c r="W648" s="313">
        <f t="shared" si="196"/>
        <v>7522.736921</v>
      </c>
      <c r="X648" s="313">
        <f t="shared" si="196"/>
        <v>763.5059549</v>
      </c>
      <c r="Y648" s="313">
        <f t="shared" si="196"/>
        <v>-683.0549944</v>
      </c>
      <c r="Z648" s="313">
        <f t="shared" si="196"/>
        <v>-1254.652491</v>
      </c>
      <c r="AA648" s="313">
        <f t="shared" si="196"/>
        <v>-121.337736</v>
      </c>
      <c r="AB648" s="313">
        <f t="shared" si="196"/>
        <v>256.4923242</v>
      </c>
      <c r="AC648" s="313">
        <f t="shared" si="196"/>
        <v>-1879.315145</v>
      </c>
      <c r="AD648" s="313">
        <f t="shared" si="196"/>
        <v>989.9780879</v>
      </c>
      <c r="AE648" s="313">
        <f t="shared" si="196"/>
        <v>21959.01766</v>
      </c>
      <c r="AF648" s="313">
        <f t="shared" si="196"/>
        <v>-1970.138655</v>
      </c>
      <c r="AG648" s="172">
        <f>SUM(B648:AF648)</f>
        <v>73728.58486</v>
      </c>
      <c r="AH648" s="173"/>
    </row>
    <row r="649">
      <c r="A649" s="320">
        <f>SUM(B648:AF648)</f>
        <v>73728.58486</v>
      </c>
      <c r="B649" s="310"/>
      <c r="C649" s="310"/>
      <c r="D649" s="310"/>
      <c r="E649" s="310"/>
      <c r="F649" s="310"/>
      <c r="G649" s="310"/>
      <c r="H649" s="310"/>
      <c r="I649" s="310"/>
      <c r="J649" s="310"/>
      <c r="K649" s="310"/>
      <c r="L649" s="310"/>
      <c r="M649" s="310"/>
      <c r="N649" s="310"/>
      <c r="O649" s="310"/>
      <c r="P649" s="310"/>
      <c r="Q649" s="310"/>
      <c r="R649" s="310"/>
      <c r="S649" s="310"/>
      <c r="T649" s="310"/>
      <c r="U649" s="310"/>
      <c r="V649" s="310"/>
      <c r="W649" s="310"/>
      <c r="X649" s="310"/>
      <c r="Y649" s="310"/>
      <c r="Z649" s="310"/>
      <c r="AA649" s="310"/>
      <c r="AB649" s="310"/>
      <c r="AC649" s="310"/>
      <c r="AD649" s="310"/>
      <c r="AE649" s="310"/>
      <c r="AF649" s="310"/>
      <c r="AG649" s="172"/>
      <c r="AH649" s="173"/>
    </row>
    <row r="650">
      <c r="A650" s="332" t="s">
        <v>725</v>
      </c>
      <c r="B650" s="322">
        <f t="shared" ref="B650:AF650" si="197">B648/B23</f>
        <v>0.1416139909</v>
      </c>
      <c r="C650" s="322">
        <f t="shared" si="197"/>
        <v>0.1907752805</v>
      </c>
      <c r="D650" s="322">
        <f t="shared" si="197"/>
        <v>0.3640176766</v>
      </c>
      <c r="E650" s="322">
        <f t="shared" si="197"/>
        <v>0.2891791267</v>
      </c>
      <c r="F650" s="322">
        <f t="shared" si="197"/>
        <v>0.2271932894</v>
      </c>
      <c r="G650" s="322">
        <f t="shared" si="197"/>
        <v>-0.2205625243</v>
      </c>
      <c r="H650" s="322">
        <f t="shared" si="197"/>
        <v>-0.08028244903</v>
      </c>
      <c r="I650" s="322">
        <f t="shared" si="197"/>
        <v>0.3193662721</v>
      </c>
      <c r="J650" s="322">
        <f t="shared" si="197"/>
        <v>0.3054298564</v>
      </c>
      <c r="K650" s="322">
        <f t="shared" si="197"/>
        <v>0.3152416034</v>
      </c>
      <c r="L650" s="322">
        <f t="shared" si="197"/>
        <v>0.2538632101</v>
      </c>
      <c r="M650" s="322">
        <f t="shared" si="197"/>
        <v>0.2429811436</v>
      </c>
      <c r="N650" s="322">
        <f t="shared" si="197"/>
        <v>0.1340545352</v>
      </c>
      <c r="O650" s="322">
        <f t="shared" si="197"/>
        <v>0.1548756274</v>
      </c>
      <c r="P650" s="322">
        <f t="shared" si="197"/>
        <v>0.2066787653</v>
      </c>
      <c r="Q650" s="322">
        <f t="shared" si="197"/>
        <v>0.3450032794</v>
      </c>
      <c r="R650" s="322">
        <f t="shared" si="197"/>
        <v>0.331609944</v>
      </c>
      <c r="S650" s="322">
        <f t="shared" si="197"/>
        <v>0.2375989222</v>
      </c>
      <c r="T650" s="322">
        <f t="shared" si="197"/>
        <v>0.2067452001</v>
      </c>
      <c r="U650" s="322">
        <f t="shared" si="197"/>
        <v>0.2152244615</v>
      </c>
      <c r="V650" s="322">
        <f t="shared" si="197"/>
        <v>0.2521394517</v>
      </c>
      <c r="W650" s="322">
        <f t="shared" si="197"/>
        <v>0.3477402069</v>
      </c>
      <c r="X650" s="322">
        <f t="shared" si="197"/>
        <v>0.05056099787</v>
      </c>
      <c r="Y650" s="322">
        <f t="shared" si="197"/>
        <v>-0.04912004493</v>
      </c>
      <c r="Z650" s="322">
        <f t="shared" si="197"/>
        <v>-0.07168484279</v>
      </c>
      <c r="AA650" s="322">
        <f t="shared" si="197"/>
        <v>-0.006902268337</v>
      </c>
      <c r="AB650" s="322">
        <f t="shared" si="197"/>
        <v>0.01566716474</v>
      </c>
      <c r="AC650" s="322">
        <f t="shared" si="197"/>
        <v>-0.1173804591</v>
      </c>
      <c r="AD650" s="322">
        <f t="shared" si="197"/>
        <v>0.07904786637</v>
      </c>
      <c r="AE650" s="322">
        <f t="shared" si="197"/>
        <v>0.6257688568</v>
      </c>
      <c r="AF650" s="322">
        <f t="shared" si="197"/>
        <v>-0.1432497857</v>
      </c>
      <c r="AG650" s="172"/>
      <c r="AH650" s="173"/>
    </row>
    <row r="651">
      <c r="A651" s="323">
        <f>A649/A551</f>
        <v>0.183941228</v>
      </c>
      <c r="B651" s="310"/>
      <c r="C651" s="310"/>
      <c r="D651" s="310"/>
      <c r="E651" s="310"/>
      <c r="F651" s="310"/>
      <c r="G651" s="310"/>
      <c r="H651" s="310"/>
      <c r="I651" s="310"/>
      <c r="J651" s="310"/>
      <c r="K651" s="310"/>
      <c r="L651" s="310"/>
      <c r="M651" s="310"/>
      <c r="N651" s="310"/>
      <c r="O651" s="310"/>
      <c r="P651" s="310"/>
      <c r="Q651" s="310"/>
      <c r="R651" s="310"/>
      <c r="S651" s="310"/>
      <c r="T651" s="310"/>
      <c r="U651" s="310"/>
      <c r="V651" s="310"/>
      <c r="W651" s="310"/>
      <c r="X651" s="310"/>
      <c r="Y651" s="310"/>
      <c r="Z651" s="310"/>
      <c r="AA651" s="310"/>
      <c r="AB651" s="310"/>
      <c r="AC651" s="310"/>
      <c r="AD651" s="310"/>
      <c r="AE651" s="310"/>
      <c r="AF651" s="310"/>
      <c r="AG651" s="172"/>
      <c r="AH651" s="173"/>
    </row>
    <row r="652">
      <c r="A652" s="324" t="s">
        <v>670</v>
      </c>
      <c r="B652" s="325">
        <f t="shared" ref="B652:AF652" si="198">B23/B520</f>
        <v>2.602454793</v>
      </c>
      <c r="C652" s="325">
        <f t="shared" si="198"/>
        <v>2.42815772</v>
      </c>
      <c r="D652" s="325">
        <f t="shared" si="198"/>
        <v>4.113439281</v>
      </c>
      <c r="E652" s="325">
        <f t="shared" si="198"/>
        <v>2.761993988</v>
      </c>
      <c r="F652" s="325">
        <f t="shared" si="198"/>
        <v>2.435397928</v>
      </c>
      <c r="G652" s="325">
        <f t="shared" si="198"/>
        <v>2.179244763</v>
      </c>
      <c r="H652" s="325">
        <f t="shared" si="198"/>
        <v>2.167093735</v>
      </c>
      <c r="I652" s="325">
        <f t="shared" si="198"/>
        <v>6.180833746</v>
      </c>
      <c r="J652" s="325">
        <f t="shared" si="198"/>
        <v>6.471260587</v>
      </c>
      <c r="K652" s="325">
        <f t="shared" si="198"/>
        <v>3.592330509</v>
      </c>
      <c r="L652" s="325">
        <f t="shared" si="198"/>
        <v>4.221204273</v>
      </c>
      <c r="M652" s="325">
        <f t="shared" si="198"/>
        <v>2.545644137</v>
      </c>
      <c r="N652" s="325">
        <f t="shared" si="198"/>
        <v>2.5391619</v>
      </c>
      <c r="O652" s="325">
        <f t="shared" si="198"/>
        <v>2.836998511</v>
      </c>
      <c r="P652" s="325">
        <f t="shared" si="198"/>
        <v>2.532022421</v>
      </c>
      <c r="Q652" s="325">
        <f t="shared" si="198"/>
        <v>3.930858722</v>
      </c>
      <c r="R652" s="325">
        <f t="shared" si="198"/>
        <v>3.225645857</v>
      </c>
      <c r="S652" s="325">
        <f t="shared" si="198"/>
        <v>2.812204242</v>
      </c>
      <c r="T652" s="325">
        <f t="shared" si="198"/>
        <v>2.63108787</v>
      </c>
      <c r="U652" s="325">
        <f t="shared" si="198"/>
        <v>5.452502615</v>
      </c>
      <c r="V652" s="325">
        <f t="shared" si="198"/>
        <v>3.508678559</v>
      </c>
      <c r="W652" s="325">
        <f t="shared" si="198"/>
        <v>4.106782327</v>
      </c>
      <c r="X652" s="325">
        <f t="shared" si="198"/>
        <v>1.936664403</v>
      </c>
      <c r="Y652" s="325">
        <f t="shared" si="198"/>
        <v>1.540405624</v>
      </c>
      <c r="Z652" s="325">
        <f t="shared" si="198"/>
        <v>1.469268225</v>
      </c>
      <c r="AA652" s="325">
        <f t="shared" si="198"/>
        <v>1.545581315</v>
      </c>
      <c r="AB652" s="325">
        <f t="shared" si="198"/>
        <v>1.813477344</v>
      </c>
      <c r="AC652" s="325">
        <f t="shared" si="198"/>
        <v>1.430056894</v>
      </c>
      <c r="AD652" s="325">
        <f t="shared" si="198"/>
        <v>2.036295796</v>
      </c>
      <c r="AE652" s="325">
        <f t="shared" si="198"/>
        <v>5.87118145</v>
      </c>
      <c r="AF652" s="325">
        <f t="shared" si="198"/>
        <v>1.417288088</v>
      </c>
      <c r="AG652" s="326"/>
      <c r="AH652" s="173"/>
    </row>
    <row r="653">
      <c r="A653" s="160"/>
      <c r="B653" s="310"/>
      <c r="C653" s="310"/>
      <c r="D653" s="310"/>
      <c r="E653" s="310"/>
      <c r="F653" s="310"/>
      <c r="G653" s="310"/>
      <c r="H653" s="310"/>
      <c r="I653" s="310"/>
      <c r="J653" s="310"/>
      <c r="K653" s="310"/>
      <c r="L653" s="310"/>
      <c r="M653" s="310"/>
      <c r="N653" s="310"/>
      <c r="O653" s="310"/>
      <c r="P653" s="310"/>
      <c r="Q653" s="310"/>
      <c r="R653" s="310"/>
      <c r="S653" s="310"/>
      <c r="T653" s="310"/>
      <c r="U653" s="310"/>
      <c r="V653" s="310"/>
      <c r="W653" s="310"/>
      <c r="X653" s="310"/>
      <c r="Y653" s="310"/>
      <c r="Z653" s="310"/>
      <c r="AA653" s="310"/>
      <c r="AB653" s="310"/>
      <c r="AC653" s="310"/>
      <c r="AD653" s="310"/>
      <c r="AE653" s="310"/>
      <c r="AF653" s="310"/>
      <c r="AG653" s="336"/>
      <c r="AH653" s="337"/>
    </row>
    <row r="654">
      <c r="A654" s="160"/>
      <c r="B654" s="168"/>
      <c r="C654" s="168"/>
      <c r="D654" s="168"/>
      <c r="E654" s="168"/>
      <c r="F654" s="168"/>
      <c r="G654" s="168"/>
      <c r="H654" s="168"/>
      <c r="I654" s="168"/>
      <c r="J654" s="168"/>
      <c r="K654" s="168"/>
      <c r="L654" s="168"/>
      <c r="M654" s="168"/>
      <c r="N654" s="168"/>
      <c r="O654" s="168"/>
      <c r="P654" s="168"/>
      <c r="Q654" s="168"/>
      <c r="R654" s="168"/>
      <c r="S654" s="168"/>
      <c r="T654" s="168"/>
      <c r="U654" s="168"/>
      <c r="V654" s="168"/>
      <c r="W654" s="168"/>
      <c r="X654" s="168"/>
      <c r="Y654" s="168"/>
      <c r="Z654" s="168"/>
      <c r="AA654" s="168"/>
      <c r="AB654" s="168"/>
      <c r="AC654" s="168"/>
      <c r="AD654" s="168"/>
      <c r="AE654" s="168"/>
      <c r="AF654" s="168"/>
      <c r="AG654" s="165"/>
      <c r="AH654" s="166"/>
    </row>
    <row r="655">
      <c r="A655" s="160"/>
      <c r="AG655" s="315"/>
      <c r="AH655" s="316"/>
    </row>
    <row r="656">
      <c r="A656" s="170" t="s">
        <v>726</v>
      </c>
      <c r="B656" s="265">
        <f t="shared" ref="B656:AF656" si="199">B552/B12</f>
        <v>41.7576076</v>
      </c>
      <c r="C656" s="265">
        <f t="shared" si="199"/>
        <v>41.51586226</v>
      </c>
      <c r="D656" s="265">
        <f t="shared" si="199"/>
        <v>67.18885578</v>
      </c>
      <c r="E656" s="265">
        <f t="shared" si="199"/>
        <v>41.24505565</v>
      </c>
      <c r="F656" s="265">
        <f t="shared" si="199"/>
        <v>31.12022468</v>
      </c>
      <c r="G656" s="265">
        <f t="shared" si="199"/>
        <v>21.30959787</v>
      </c>
      <c r="H656" s="265">
        <f t="shared" si="199"/>
        <v>23.20926527</v>
      </c>
      <c r="I656" s="265">
        <f t="shared" si="199"/>
        <v>69.45927372</v>
      </c>
      <c r="J656" s="265">
        <f t="shared" si="199"/>
        <v>81.71942828</v>
      </c>
      <c r="K656" s="265">
        <f t="shared" si="199"/>
        <v>63.10938103</v>
      </c>
      <c r="L656" s="265">
        <f t="shared" si="199"/>
        <v>64.8788678</v>
      </c>
      <c r="M656" s="265">
        <f t="shared" si="199"/>
        <v>36.9633338</v>
      </c>
      <c r="N656" s="265">
        <f t="shared" si="199"/>
        <v>43.88101438</v>
      </c>
      <c r="O656" s="265">
        <f t="shared" si="199"/>
        <v>54.8822668</v>
      </c>
      <c r="P656" s="265">
        <f t="shared" si="199"/>
        <v>48.13759797</v>
      </c>
      <c r="Q656" s="265">
        <f t="shared" si="199"/>
        <v>65.27164481</v>
      </c>
      <c r="R656" s="265">
        <f t="shared" si="199"/>
        <v>63.19600874</v>
      </c>
      <c r="S656" s="265">
        <f t="shared" si="199"/>
        <v>52.13588196</v>
      </c>
      <c r="T656" s="265">
        <f t="shared" si="199"/>
        <v>44.75127117</v>
      </c>
      <c r="U656" s="265">
        <f t="shared" si="199"/>
        <v>84.3801108</v>
      </c>
      <c r="V656" s="265">
        <f t="shared" si="199"/>
        <v>62.78779642</v>
      </c>
      <c r="W656" s="265">
        <f t="shared" si="199"/>
        <v>94.69904849</v>
      </c>
      <c r="X656" s="265">
        <f t="shared" si="199"/>
        <v>27.0045657</v>
      </c>
      <c r="Y656" s="265">
        <f t="shared" si="199"/>
        <v>-1.85415485</v>
      </c>
      <c r="Z656" s="265">
        <f t="shared" si="199"/>
        <v>-13.34563322</v>
      </c>
      <c r="AA656" s="265">
        <f t="shared" si="199"/>
        <v>0.6063584889</v>
      </c>
      <c r="AB656" s="265">
        <f t="shared" si="199"/>
        <v>16.58755743</v>
      </c>
      <c r="AC656" s="265">
        <f t="shared" si="199"/>
        <v>-14.99418389</v>
      </c>
      <c r="AD656" s="265">
        <f t="shared" si="199"/>
        <v>24.09015554</v>
      </c>
      <c r="AE656" s="265">
        <f t="shared" si="199"/>
        <v>81.88367477</v>
      </c>
      <c r="AF656" s="265">
        <f t="shared" si="199"/>
        <v>-16.99595007</v>
      </c>
      <c r="AG656" s="165"/>
      <c r="AH656" s="166"/>
    </row>
    <row r="657">
      <c r="A657" s="170" t="s">
        <v>727</v>
      </c>
      <c r="B657" s="265">
        <f t="shared" ref="B657:AF657" si="200">B648/B12</f>
        <v>19.00567578</v>
      </c>
      <c r="C657" s="265">
        <f t="shared" si="200"/>
        <v>31.02715612</v>
      </c>
      <c r="D657" s="265">
        <f t="shared" si="200"/>
        <v>58.38687526</v>
      </c>
      <c r="E657" s="265">
        <f t="shared" si="200"/>
        <v>38.35382758</v>
      </c>
      <c r="F657" s="265">
        <f t="shared" si="200"/>
        <v>31.12022468</v>
      </c>
      <c r="G657" s="265">
        <f t="shared" si="200"/>
        <v>-33.76605689</v>
      </c>
      <c r="H657" s="265">
        <f t="shared" si="200"/>
        <v>-9.732297229</v>
      </c>
      <c r="I657" s="265">
        <f t="shared" si="200"/>
        <v>44.47434448</v>
      </c>
      <c r="J657" s="265">
        <f t="shared" si="200"/>
        <v>50.20746106</v>
      </c>
      <c r="K657" s="265">
        <f t="shared" si="200"/>
        <v>57.39476565</v>
      </c>
      <c r="L657" s="265">
        <f t="shared" si="200"/>
        <v>39.74318152</v>
      </c>
      <c r="M657" s="265">
        <f t="shared" si="200"/>
        <v>36.34686321</v>
      </c>
      <c r="N657" s="265">
        <f t="shared" si="200"/>
        <v>23.90250144</v>
      </c>
      <c r="O657" s="265">
        <f t="shared" si="200"/>
        <v>30.09663001</v>
      </c>
      <c r="P657" s="265">
        <f t="shared" si="200"/>
        <v>35.85965154</v>
      </c>
      <c r="Q657" s="265">
        <f t="shared" si="200"/>
        <v>55.69679865</v>
      </c>
      <c r="R657" s="265">
        <f t="shared" si="200"/>
        <v>59.67334207</v>
      </c>
      <c r="S657" s="265">
        <f t="shared" si="200"/>
        <v>40.93790899</v>
      </c>
      <c r="T657" s="265">
        <f t="shared" si="200"/>
        <v>39.89352469</v>
      </c>
      <c r="U657" s="265">
        <f t="shared" si="200"/>
        <v>43.75003727</v>
      </c>
      <c r="V657" s="265">
        <f t="shared" si="200"/>
        <v>48.71702719</v>
      </c>
      <c r="W657" s="265">
        <f t="shared" si="200"/>
        <v>87.47368512</v>
      </c>
      <c r="X657" s="265">
        <f t="shared" si="200"/>
        <v>11.92978055</v>
      </c>
      <c r="Y657" s="265">
        <f t="shared" si="200"/>
        <v>-9.620492878</v>
      </c>
      <c r="Z657" s="265">
        <f t="shared" si="200"/>
        <v>-16.72869988</v>
      </c>
      <c r="AA657" s="265">
        <f t="shared" si="200"/>
        <v>-1.348197067</v>
      </c>
      <c r="AB657" s="265">
        <f t="shared" si="200"/>
        <v>3.053480049</v>
      </c>
      <c r="AC657" s="265">
        <f t="shared" si="200"/>
        <v>-23.20142154</v>
      </c>
      <c r="AD657" s="265">
        <f t="shared" si="200"/>
        <v>19.03804015</v>
      </c>
      <c r="AE657" s="265">
        <f t="shared" si="200"/>
        <v>73.93608638</v>
      </c>
      <c r="AF657" s="265">
        <f t="shared" si="200"/>
        <v>-29.40505455</v>
      </c>
      <c r="AG657" s="172"/>
      <c r="AH657" s="173"/>
    </row>
    <row r="658">
      <c r="A658" s="160"/>
      <c r="AG658" s="315"/>
      <c r="AH658" s="316"/>
    </row>
    <row r="659">
      <c r="A659" s="170" t="s">
        <v>728</v>
      </c>
      <c r="B659" s="265">
        <f t="shared" ref="B659:AF659" si="201">B552/B34</f>
        <v>167.0304304</v>
      </c>
      <c r="C659" s="265">
        <f t="shared" si="201"/>
        <v>169.0288678</v>
      </c>
      <c r="D659" s="265">
        <f t="shared" si="201"/>
        <v>215.5642456</v>
      </c>
      <c r="E659" s="265">
        <f t="shared" si="201"/>
        <v>180.8437055</v>
      </c>
      <c r="F659" s="265">
        <f t="shared" si="201"/>
        <v>99.28833589</v>
      </c>
      <c r="G659" s="265">
        <f t="shared" si="201"/>
        <v>58.36976809</v>
      </c>
      <c r="H659" s="265">
        <f t="shared" si="201"/>
        <v>92.83706109</v>
      </c>
      <c r="I659" s="265">
        <f t="shared" si="201"/>
        <v>262.9529648</v>
      </c>
      <c r="J659" s="265">
        <f t="shared" si="201"/>
        <v>293.2285368</v>
      </c>
      <c r="K659" s="265">
        <f t="shared" si="201"/>
        <v>172.7204112</v>
      </c>
      <c r="L659" s="265">
        <f t="shared" si="201"/>
        <v>236.344447</v>
      </c>
      <c r="M659" s="265">
        <f t="shared" si="201"/>
        <v>120.8416682</v>
      </c>
      <c r="N659" s="265">
        <f t="shared" si="201"/>
        <v>133.9525702</v>
      </c>
      <c r="O659" s="265">
        <f t="shared" si="201"/>
        <v>138.5123876</v>
      </c>
      <c r="P659" s="265">
        <f t="shared" si="201"/>
        <v>141.8792361</v>
      </c>
      <c r="Q659" s="265">
        <f t="shared" si="201"/>
        <v>223.2977322</v>
      </c>
      <c r="R659" s="265">
        <f t="shared" si="201"/>
        <v>182.2961791</v>
      </c>
      <c r="S659" s="265">
        <f t="shared" si="201"/>
        <v>160.7523027</v>
      </c>
      <c r="T659" s="265">
        <f t="shared" si="201"/>
        <v>96.28303798</v>
      </c>
      <c r="U659" s="265">
        <f t="shared" si="201"/>
        <v>168.7602216</v>
      </c>
      <c r="V659" s="265">
        <f t="shared" si="201"/>
        <v>131.6518312</v>
      </c>
      <c r="W659" s="265">
        <f t="shared" si="201"/>
        <v>173.27911</v>
      </c>
      <c r="X659" s="265">
        <f t="shared" si="201"/>
        <v>59.59628293</v>
      </c>
      <c r="Y659" s="265">
        <f t="shared" si="201"/>
        <v>-4.875740531</v>
      </c>
      <c r="Z659" s="265">
        <f t="shared" si="201"/>
        <v>-25.66467926</v>
      </c>
      <c r="AA659" s="265">
        <f t="shared" si="201"/>
        <v>1.605066588</v>
      </c>
      <c r="AB659" s="265">
        <f t="shared" si="201"/>
        <v>35.72704677</v>
      </c>
      <c r="AC659" s="265">
        <f t="shared" si="201"/>
        <v>-30.36322237</v>
      </c>
      <c r="AD659" s="265">
        <f t="shared" si="201"/>
        <v>36.84376729</v>
      </c>
      <c r="AE659" s="265">
        <f t="shared" si="201"/>
        <v>935.3635156</v>
      </c>
      <c r="AF659" s="265">
        <f t="shared" si="201"/>
        <v>-35.58527046</v>
      </c>
      <c r="AG659" s="172"/>
      <c r="AH659" s="173"/>
    </row>
    <row r="660">
      <c r="A660" s="170" t="s">
        <v>729</v>
      </c>
      <c r="B660" s="265">
        <f t="shared" ref="B660:AF660" si="202">B648/B34</f>
        <v>76.02270313</v>
      </c>
      <c r="C660" s="265">
        <f t="shared" si="202"/>
        <v>126.3248499</v>
      </c>
      <c r="D660" s="265">
        <f t="shared" si="202"/>
        <v>187.3245581</v>
      </c>
      <c r="E660" s="265">
        <f t="shared" si="202"/>
        <v>168.1667825</v>
      </c>
      <c r="F660" s="265">
        <f t="shared" si="202"/>
        <v>99.28833589</v>
      </c>
      <c r="G660" s="265">
        <f t="shared" si="202"/>
        <v>-92.48963408</v>
      </c>
      <c r="H660" s="265">
        <f t="shared" si="202"/>
        <v>-38.92918891</v>
      </c>
      <c r="I660" s="265">
        <f t="shared" si="202"/>
        <v>168.3671612</v>
      </c>
      <c r="J660" s="265">
        <f t="shared" si="202"/>
        <v>180.1561838</v>
      </c>
      <c r="K660" s="265">
        <f t="shared" si="202"/>
        <v>157.0804112</v>
      </c>
      <c r="L660" s="265">
        <f t="shared" si="202"/>
        <v>144.7787327</v>
      </c>
      <c r="M660" s="265">
        <f t="shared" si="202"/>
        <v>118.8262836</v>
      </c>
      <c r="N660" s="265">
        <f t="shared" si="202"/>
        <v>72.96553072</v>
      </c>
      <c r="O660" s="265">
        <f t="shared" si="202"/>
        <v>75.95816145</v>
      </c>
      <c r="P660" s="265">
        <f t="shared" si="202"/>
        <v>105.6916045</v>
      </c>
      <c r="Q660" s="265">
        <f t="shared" si="202"/>
        <v>190.5416796</v>
      </c>
      <c r="R660" s="265">
        <f t="shared" si="202"/>
        <v>172.1346406</v>
      </c>
      <c r="S660" s="265">
        <f t="shared" si="202"/>
        <v>126.2252194</v>
      </c>
      <c r="T660" s="265">
        <f t="shared" si="202"/>
        <v>85.83152283</v>
      </c>
      <c r="U660" s="265">
        <f t="shared" si="202"/>
        <v>87.50007454</v>
      </c>
      <c r="V660" s="265">
        <f t="shared" si="202"/>
        <v>102.1486054</v>
      </c>
      <c r="W660" s="265">
        <f t="shared" si="202"/>
        <v>160.0582324</v>
      </c>
      <c r="X660" s="265">
        <f t="shared" si="202"/>
        <v>26.32779155</v>
      </c>
      <c r="Y660" s="265">
        <f t="shared" si="202"/>
        <v>-25.29833312</v>
      </c>
      <c r="Z660" s="265">
        <f t="shared" si="202"/>
        <v>-32.1705767</v>
      </c>
      <c r="AA660" s="265">
        <f t="shared" si="202"/>
        <v>-3.568756941</v>
      </c>
      <c r="AB660" s="265">
        <f t="shared" si="202"/>
        <v>6.57672626</v>
      </c>
      <c r="AC660" s="265">
        <f t="shared" si="202"/>
        <v>-46.98287862</v>
      </c>
      <c r="AD660" s="265">
        <f t="shared" si="202"/>
        <v>29.11700259</v>
      </c>
      <c r="AE660" s="265">
        <f t="shared" si="202"/>
        <v>844.5776021</v>
      </c>
      <c r="AF660" s="265">
        <f t="shared" si="202"/>
        <v>-61.56683296</v>
      </c>
      <c r="AG660" s="315"/>
      <c r="AH660" s="316"/>
    </row>
    <row r="661">
      <c r="A661" s="160"/>
      <c r="AG661" s="315"/>
      <c r="AH661" s="316"/>
    </row>
    <row r="662">
      <c r="A662" s="160"/>
      <c r="AG662" s="315"/>
      <c r="AH662" s="316"/>
    </row>
    <row r="663">
      <c r="A663" s="160"/>
      <c r="AG663" s="315"/>
      <c r="AH663" s="316"/>
    </row>
    <row r="664">
      <c r="A664" s="160"/>
      <c r="AG664" s="315"/>
      <c r="AH664" s="316"/>
    </row>
    <row r="665">
      <c r="A665" s="234" t="s">
        <v>1027</v>
      </c>
      <c r="B665" s="2">
        <v>6.0</v>
      </c>
      <c r="C665" s="2">
        <v>5.0</v>
      </c>
      <c r="D665" s="2">
        <v>7.0</v>
      </c>
      <c r="E665" s="2">
        <v>1.0</v>
      </c>
      <c r="F665" s="2">
        <v>4.0</v>
      </c>
      <c r="G665" s="2">
        <v>12.0</v>
      </c>
      <c r="H665" s="2">
        <v>4.0</v>
      </c>
      <c r="I665" s="2">
        <v>5.0</v>
      </c>
      <c r="J665" s="2">
        <v>9.0</v>
      </c>
      <c r="K665" s="2">
        <v>5.0</v>
      </c>
      <c r="L665" s="2">
        <v>7.0</v>
      </c>
      <c r="M665" s="2">
        <v>8.0</v>
      </c>
      <c r="N665" s="2">
        <v>10.0</v>
      </c>
      <c r="O665" s="2">
        <v>7.0</v>
      </c>
      <c r="P665" s="2">
        <v>9.0</v>
      </c>
      <c r="Q665" s="2">
        <v>5.0</v>
      </c>
      <c r="R665" s="2">
        <v>7.0</v>
      </c>
      <c r="S665" s="2">
        <v>7.0</v>
      </c>
      <c r="T665" s="2">
        <v>5.0</v>
      </c>
      <c r="U665" s="2">
        <v>12.0</v>
      </c>
      <c r="V665" s="2">
        <v>13.0</v>
      </c>
      <c r="W665" s="2">
        <v>6.0</v>
      </c>
      <c r="X665" s="2">
        <v>4.0</v>
      </c>
      <c r="Y665" s="2">
        <v>6.0</v>
      </c>
      <c r="Z665" s="2">
        <v>8.0</v>
      </c>
      <c r="AA665" s="2">
        <v>5.0</v>
      </c>
      <c r="AB665" s="2">
        <v>12.0</v>
      </c>
      <c r="AC665" s="2">
        <v>3.0</v>
      </c>
      <c r="AD665" s="2">
        <v>5.0</v>
      </c>
      <c r="AE665" s="2">
        <v>8.0</v>
      </c>
      <c r="AF665" s="2">
        <v>11.0</v>
      </c>
      <c r="AG665" s="315"/>
      <c r="AH665" s="316"/>
    </row>
    <row r="666">
      <c r="A666" s="234"/>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143"/>
      <c r="AE666" s="143"/>
      <c r="AF666" s="143"/>
      <c r="AG666" s="165"/>
      <c r="AH666" s="166"/>
    </row>
    <row r="667">
      <c r="A667" s="347" t="s">
        <v>730</v>
      </c>
      <c r="B667" s="46">
        <v>4938.79</v>
      </c>
      <c r="C667" s="46">
        <v>3739.29</v>
      </c>
      <c r="D667" s="46">
        <v>5204.02</v>
      </c>
      <c r="E667" s="46">
        <v>2383.72</v>
      </c>
      <c r="F667" s="46">
        <v>2020.92</v>
      </c>
      <c r="G667" s="46">
        <v>2622.06</v>
      </c>
      <c r="H667" s="46">
        <v>2261.43</v>
      </c>
      <c r="I667" s="46">
        <v>2954.15</v>
      </c>
      <c r="J667" s="46">
        <v>3977.36</v>
      </c>
      <c r="K667" s="46">
        <v>2887.58</v>
      </c>
      <c r="L667" s="46">
        <v>2589.57</v>
      </c>
      <c r="M667" s="46">
        <v>3913.87</v>
      </c>
      <c r="N667" s="46">
        <v>4014.98</v>
      </c>
      <c r="O667" s="46">
        <v>3240.21</v>
      </c>
      <c r="P667" s="46">
        <v>4952.98</v>
      </c>
      <c r="Q667" s="46">
        <v>4543.4</v>
      </c>
      <c r="R667" s="46">
        <v>4975.77</v>
      </c>
      <c r="S667" s="46">
        <v>4971.62</v>
      </c>
      <c r="T667" s="46">
        <v>2797.41</v>
      </c>
      <c r="U667" s="46">
        <v>4175.94</v>
      </c>
      <c r="V667" s="46">
        <v>3816.96</v>
      </c>
      <c r="W667" s="46">
        <v>3857.88</v>
      </c>
      <c r="X667" s="46">
        <v>3210.61</v>
      </c>
      <c r="Y667" s="46">
        <v>3516.08</v>
      </c>
      <c r="Z667" s="46">
        <v>3394.89</v>
      </c>
      <c r="AA667" s="46">
        <v>4414.23</v>
      </c>
      <c r="AB667" s="46">
        <v>5168.16</v>
      </c>
      <c r="AC667" s="46">
        <v>3673.95</v>
      </c>
      <c r="AD667" s="46">
        <v>2067.45</v>
      </c>
      <c r="AE667" s="46">
        <v>27129.29</v>
      </c>
      <c r="AF667" s="46">
        <v>4195.85</v>
      </c>
      <c r="AG667" s="348"/>
      <c r="AH667" s="349"/>
    </row>
    <row r="668">
      <c r="A668" s="160"/>
      <c r="AG668" s="315"/>
      <c r="AH668" s="316"/>
    </row>
    <row r="669">
      <c r="A669" s="160"/>
      <c r="AG669" s="315"/>
      <c r="AH669" s="316"/>
    </row>
    <row r="670">
      <c r="A670" s="160"/>
      <c r="AG670" s="315"/>
      <c r="AH670" s="316"/>
    </row>
    <row r="671">
      <c r="A671" s="160"/>
      <c r="AG671" s="315"/>
      <c r="AH671" s="316"/>
    </row>
    <row r="672">
      <c r="A672" s="350" t="s">
        <v>1028</v>
      </c>
      <c r="B672" s="2">
        <v>0.0</v>
      </c>
      <c r="C672" s="2">
        <v>0.0</v>
      </c>
      <c r="D672" s="2">
        <v>0.0</v>
      </c>
      <c r="E672" s="2">
        <v>0.0</v>
      </c>
      <c r="F672" s="2">
        <v>0.0</v>
      </c>
      <c r="G672" s="2">
        <v>0.0</v>
      </c>
      <c r="H672" s="2">
        <v>0.0</v>
      </c>
      <c r="I672" s="2">
        <v>0.0</v>
      </c>
      <c r="J672" s="2">
        <v>0.0</v>
      </c>
      <c r="K672" s="2">
        <v>0.0</v>
      </c>
      <c r="L672" s="2">
        <v>1.0</v>
      </c>
      <c r="M672" s="2">
        <v>1.0</v>
      </c>
      <c r="N672" s="2">
        <v>0.0</v>
      </c>
      <c r="O672" s="2">
        <v>0.0</v>
      </c>
      <c r="P672" s="2">
        <v>1.0</v>
      </c>
      <c r="Q672" s="2">
        <v>0.0</v>
      </c>
      <c r="R672" s="2">
        <v>0.0</v>
      </c>
      <c r="S672" s="2">
        <v>0.0</v>
      </c>
      <c r="T672" s="2">
        <v>0.0</v>
      </c>
      <c r="U672" s="2">
        <v>2.0</v>
      </c>
      <c r="V672" s="2">
        <v>0.0</v>
      </c>
      <c r="W672" s="2">
        <v>3.0</v>
      </c>
      <c r="X672" s="2">
        <v>1.0</v>
      </c>
      <c r="Y672" s="2">
        <v>2.0</v>
      </c>
      <c r="Z672" s="2">
        <v>2.0</v>
      </c>
      <c r="AA672" s="2">
        <v>1.0</v>
      </c>
      <c r="AB672" s="2">
        <v>1.0</v>
      </c>
      <c r="AC672" s="2">
        <v>1.0</v>
      </c>
      <c r="AD672" s="2">
        <v>1.0</v>
      </c>
      <c r="AE672" s="2">
        <v>2.0</v>
      </c>
      <c r="AF672" s="2">
        <v>0.0</v>
      </c>
      <c r="AG672" s="315"/>
      <c r="AH672" s="316"/>
    </row>
    <row r="673">
      <c r="A673" s="350" t="s">
        <v>1029</v>
      </c>
      <c r="B673" s="46">
        <v>0.0</v>
      </c>
      <c r="C673" s="46">
        <v>0.0</v>
      </c>
      <c r="D673" s="46">
        <v>0.0</v>
      </c>
      <c r="E673" s="46">
        <v>0.0</v>
      </c>
      <c r="F673" s="46">
        <v>0.0</v>
      </c>
      <c r="G673" s="46">
        <v>0.0</v>
      </c>
      <c r="H673" s="46">
        <v>0.0</v>
      </c>
      <c r="I673" s="46">
        <v>0.0</v>
      </c>
      <c r="J673" s="46">
        <v>0.0</v>
      </c>
      <c r="K673" s="46">
        <v>0.0</v>
      </c>
      <c r="L673" s="46">
        <v>19.99</v>
      </c>
      <c r="M673" s="46">
        <v>19.99</v>
      </c>
      <c r="N673" s="46">
        <v>0.0</v>
      </c>
      <c r="O673" s="46">
        <v>0.0</v>
      </c>
      <c r="P673" s="46">
        <v>19.99</v>
      </c>
      <c r="Q673" s="46">
        <v>0.0</v>
      </c>
      <c r="R673" s="46">
        <v>0.0</v>
      </c>
      <c r="S673" s="46">
        <v>0.0</v>
      </c>
      <c r="T673" s="46">
        <v>0.0</v>
      </c>
      <c r="U673" s="46">
        <v>39.98</v>
      </c>
      <c r="V673" s="46">
        <v>0.0</v>
      </c>
      <c r="W673" s="46">
        <v>59.97</v>
      </c>
      <c r="X673" s="46">
        <v>19.99</v>
      </c>
      <c r="Y673" s="46">
        <v>39.98</v>
      </c>
      <c r="Z673" s="46">
        <v>39.98</v>
      </c>
      <c r="AA673" s="46">
        <v>19.99</v>
      </c>
      <c r="AB673" s="46">
        <v>19.99</v>
      </c>
      <c r="AC673" s="46">
        <v>39.99</v>
      </c>
      <c r="AD673" s="46">
        <v>39.99</v>
      </c>
      <c r="AE673" s="46">
        <v>59.98</v>
      </c>
      <c r="AF673" s="46">
        <v>0.0</v>
      </c>
      <c r="AG673" s="315"/>
      <c r="AH673" s="316"/>
    </row>
    <row r="674">
      <c r="A674" s="160"/>
      <c r="AG674" s="315"/>
      <c r="AH674" s="316"/>
    </row>
    <row r="675">
      <c r="A675" s="160"/>
      <c r="AG675" s="315"/>
      <c r="AH675" s="316"/>
    </row>
    <row r="676">
      <c r="A676" s="160"/>
      <c r="AG676" s="315"/>
      <c r="AH676" s="316"/>
    </row>
    <row r="677">
      <c r="A677" s="160"/>
      <c r="AG677" s="315"/>
      <c r="AH677" s="316"/>
    </row>
    <row r="678">
      <c r="A678" s="160"/>
      <c r="AG678" s="315"/>
      <c r="AH678" s="316"/>
    </row>
    <row r="679">
      <c r="A679" s="160"/>
      <c r="AG679" s="315"/>
      <c r="AH679" s="316"/>
    </row>
    <row r="680">
      <c r="A680" s="160"/>
      <c r="AG680" s="315"/>
      <c r="AH680" s="316"/>
    </row>
    <row r="681">
      <c r="A681" s="160"/>
      <c r="AG681" s="315"/>
      <c r="AH681" s="316"/>
    </row>
    <row r="682">
      <c r="A682" s="160"/>
      <c r="AG682" s="315"/>
      <c r="AH682" s="316"/>
    </row>
    <row r="683">
      <c r="A683" s="160"/>
      <c r="AG683" s="315"/>
      <c r="AH683" s="316"/>
    </row>
    <row r="684">
      <c r="A684" s="160"/>
      <c r="AG684" s="315"/>
      <c r="AH684" s="316"/>
    </row>
    <row r="685">
      <c r="A685" s="160"/>
      <c r="AG685" s="315"/>
      <c r="AH685" s="316"/>
    </row>
    <row r="686">
      <c r="A686" s="160"/>
      <c r="AG686" s="315"/>
      <c r="AH686" s="316"/>
    </row>
    <row r="687">
      <c r="A687" s="160"/>
      <c r="AG687" s="315"/>
      <c r="AH687" s="316"/>
    </row>
    <row r="688">
      <c r="A688" s="160"/>
      <c r="AG688" s="315"/>
      <c r="AH688" s="316"/>
    </row>
    <row r="689">
      <c r="A689" s="160"/>
      <c r="AG689" s="315"/>
      <c r="AH689" s="316"/>
    </row>
    <row r="690">
      <c r="A690" s="160"/>
      <c r="AG690" s="315"/>
      <c r="AH690" s="316"/>
    </row>
    <row r="691">
      <c r="A691" s="160"/>
      <c r="AG691" s="315"/>
      <c r="AH691" s="316"/>
    </row>
    <row r="692">
      <c r="A692" s="160"/>
      <c r="AG692" s="315"/>
      <c r="AH692" s="316"/>
    </row>
    <row r="693">
      <c r="A693" s="160"/>
      <c r="AG693" s="315"/>
      <c r="AH693" s="316"/>
    </row>
    <row r="694">
      <c r="A694" s="160"/>
      <c r="AG694" s="315"/>
      <c r="AH694" s="316"/>
    </row>
    <row r="695">
      <c r="A695" s="160"/>
      <c r="AG695" s="315"/>
      <c r="AH695" s="316"/>
    </row>
    <row r="696">
      <c r="A696" s="160"/>
      <c r="AG696" s="315"/>
      <c r="AH696" s="316"/>
    </row>
    <row r="697">
      <c r="A697" s="160"/>
      <c r="AG697" s="315"/>
      <c r="AH697" s="316"/>
    </row>
    <row r="698">
      <c r="A698" s="160"/>
      <c r="AG698" s="315"/>
      <c r="AH698" s="316"/>
    </row>
    <row r="699">
      <c r="A699" s="160"/>
      <c r="AG699" s="315"/>
      <c r="AH699" s="316"/>
    </row>
    <row r="700">
      <c r="A700" s="160"/>
      <c r="AG700" s="315"/>
      <c r="AH700" s="316"/>
    </row>
    <row r="701">
      <c r="A701" s="160"/>
      <c r="AG701" s="315"/>
      <c r="AH701" s="316"/>
    </row>
    <row r="702">
      <c r="A702" s="160"/>
      <c r="AG702" s="315"/>
      <c r="AH702" s="316"/>
    </row>
    <row r="703">
      <c r="A703" s="160"/>
      <c r="AG703" s="315"/>
      <c r="AH703" s="316"/>
    </row>
    <row r="704">
      <c r="A704" s="160"/>
      <c r="AG704" s="315"/>
      <c r="AH704" s="316"/>
    </row>
    <row r="705">
      <c r="A705" s="160"/>
      <c r="AG705" s="315"/>
      <c r="AH705" s="316"/>
    </row>
    <row r="706">
      <c r="A706" s="160"/>
      <c r="AG706" s="315"/>
      <c r="AH706" s="316"/>
    </row>
    <row r="707">
      <c r="A707" s="160"/>
      <c r="AG707" s="315"/>
      <c r="AH707" s="316"/>
    </row>
    <row r="708">
      <c r="A708" s="160"/>
      <c r="AG708" s="315"/>
      <c r="AH708" s="316"/>
    </row>
    <row r="709">
      <c r="A709" s="160"/>
      <c r="AG709" s="315"/>
      <c r="AH709" s="316"/>
    </row>
    <row r="710">
      <c r="A710" s="160"/>
      <c r="AG710" s="315"/>
      <c r="AH710" s="316"/>
    </row>
    <row r="711">
      <c r="A711" s="160"/>
      <c r="AG711" s="315"/>
      <c r="AH711" s="316"/>
    </row>
    <row r="712">
      <c r="A712" s="160"/>
      <c r="AG712" s="315"/>
      <c r="AH712" s="316"/>
    </row>
    <row r="713">
      <c r="A713" s="160"/>
      <c r="AG713" s="315"/>
      <c r="AH713" s="316"/>
    </row>
    <row r="714">
      <c r="A714" s="160"/>
      <c r="AG714" s="315"/>
      <c r="AH714" s="316"/>
    </row>
    <row r="715">
      <c r="A715" s="160"/>
      <c r="AG715" s="315"/>
      <c r="AH715" s="316"/>
    </row>
    <row r="716">
      <c r="A716" s="160"/>
      <c r="AG716" s="315"/>
      <c r="AH716" s="316"/>
    </row>
    <row r="717">
      <c r="A717" s="160"/>
      <c r="AG717" s="315"/>
      <c r="AH717" s="316"/>
    </row>
    <row r="718">
      <c r="A718" s="160"/>
      <c r="AG718" s="315"/>
      <c r="AH718" s="316"/>
    </row>
    <row r="719">
      <c r="A719" s="160"/>
      <c r="AG719" s="315"/>
      <c r="AH719" s="316"/>
    </row>
    <row r="720">
      <c r="A720" s="160"/>
      <c r="AG720" s="315"/>
      <c r="AH720" s="316"/>
    </row>
    <row r="721">
      <c r="A721" s="160"/>
      <c r="AG721" s="315"/>
      <c r="AH721" s="316"/>
    </row>
    <row r="722">
      <c r="A722" s="160"/>
      <c r="AG722" s="315"/>
      <c r="AH722" s="316"/>
    </row>
    <row r="723">
      <c r="A723" s="160"/>
      <c r="AG723" s="315"/>
      <c r="AH723" s="316"/>
    </row>
    <row r="724">
      <c r="A724" s="160"/>
      <c r="AG724" s="315"/>
      <c r="AH724" s="316"/>
    </row>
    <row r="725">
      <c r="A725" s="160"/>
      <c r="AG725" s="315"/>
      <c r="AH725" s="316"/>
    </row>
    <row r="726">
      <c r="A726" s="160"/>
      <c r="AG726" s="315"/>
      <c r="AH726" s="316"/>
    </row>
    <row r="727">
      <c r="A727" s="160"/>
      <c r="AG727" s="315"/>
      <c r="AH727" s="316"/>
    </row>
    <row r="728">
      <c r="A728" s="160"/>
      <c r="AG728" s="315"/>
      <c r="AH728" s="316"/>
    </row>
    <row r="729">
      <c r="A729" s="160"/>
      <c r="AG729" s="315"/>
      <c r="AH729" s="316"/>
    </row>
    <row r="730">
      <c r="A730" s="160"/>
      <c r="AG730" s="315"/>
      <c r="AH730" s="316"/>
    </row>
    <row r="731">
      <c r="A731" s="160"/>
      <c r="AG731" s="315"/>
      <c r="AH731" s="316"/>
    </row>
    <row r="732">
      <c r="A732" s="160"/>
      <c r="AG732" s="315"/>
      <c r="AH732" s="316"/>
    </row>
    <row r="733">
      <c r="A733" s="160"/>
      <c r="AG733" s="315"/>
      <c r="AH733" s="316"/>
    </row>
    <row r="734">
      <c r="A734" s="160"/>
      <c r="AG734" s="315"/>
      <c r="AH734" s="316"/>
    </row>
    <row r="735">
      <c r="A735" s="160"/>
      <c r="AG735" s="315"/>
      <c r="AH735" s="316"/>
    </row>
    <row r="736">
      <c r="A736" s="160"/>
      <c r="AG736" s="315"/>
      <c r="AH736" s="316"/>
    </row>
    <row r="737">
      <c r="A737" s="160"/>
      <c r="AG737" s="315"/>
      <c r="AH737" s="316"/>
    </row>
    <row r="738">
      <c r="A738" s="160"/>
      <c r="AG738" s="315"/>
      <c r="AH738" s="316"/>
    </row>
    <row r="739">
      <c r="A739" s="160"/>
      <c r="AG739" s="315"/>
      <c r="AH739" s="316"/>
    </row>
    <row r="740">
      <c r="A740" s="160"/>
      <c r="AG740" s="315"/>
      <c r="AH740" s="316"/>
    </row>
    <row r="741">
      <c r="A741" s="160"/>
      <c r="AG741" s="315"/>
      <c r="AH741" s="316"/>
    </row>
    <row r="742">
      <c r="A742" s="160"/>
      <c r="AG742" s="315"/>
      <c r="AH742" s="316"/>
    </row>
    <row r="743">
      <c r="A743" s="160"/>
      <c r="AG743" s="315"/>
      <c r="AH743" s="316"/>
    </row>
    <row r="744">
      <c r="A744" s="160"/>
      <c r="AG744" s="315"/>
      <c r="AH744" s="316"/>
    </row>
    <row r="745">
      <c r="A745" s="160"/>
      <c r="AG745" s="315"/>
      <c r="AH745" s="316"/>
    </row>
    <row r="746">
      <c r="A746" s="160"/>
      <c r="AG746" s="315"/>
      <c r="AH746" s="316"/>
    </row>
    <row r="747">
      <c r="A747" s="160"/>
      <c r="AG747" s="315"/>
      <c r="AH747" s="316"/>
    </row>
    <row r="748">
      <c r="A748" s="160"/>
      <c r="AG748" s="315"/>
      <c r="AH748" s="316"/>
    </row>
    <row r="749">
      <c r="A749" s="160"/>
      <c r="AG749" s="315"/>
      <c r="AH749" s="316"/>
    </row>
    <row r="750">
      <c r="A750" s="160"/>
      <c r="AG750" s="315"/>
      <c r="AH750" s="316"/>
    </row>
    <row r="751">
      <c r="A751" s="160"/>
      <c r="AG751" s="315"/>
      <c r="AH751" s="316"/>
    </row>
    <row r="752">
      <c r="A752" s="160"/>
      <c r="AG752" s="315"/>
      <c r="AH752" s="316"/>
    </row>
    <row r="753">
      <c r="A753" s="160"/>
      <c r="AG753" s="315"/>
      <c r="AH753" s="316"/>
    </row>
    <row r="754">
      <c r="A754" s="160"/>
      <c r="AG754" s="315"/>
      <c r="AH754" s="316"/>
    </row>
    <row r="755">
      <c r="A755" s="160"/>
      <c r="AG755" s="315"/>
      <c r="AH755" s="316"/>
    </row>
    <row r="756">
      <c r="A756" s="160"/>
      <c r="AG756" s="315"/>
      <c r="AH756" s="316"/>
    </row>
    <row r="757">
      <c r="A757" s="160"/>
      <c r="AG757" s="315"/>
      <c r="AH757" s="316"/>
    </row>
    <row r="758">
      <c r="A758" s="160"/>
      <c r="AG758" s="315"/>
      <c r="AH758" s="316"/>
    </row>
    <row r="759">
      <c r="A759" s="160"/>
      <c r="AG759" s="315"/>
      <c r="AH759" s="316"/>
    </row>
    <row r="760">
      <c r="A760" s="160"/>
      <c r="AG760" s="315"/>
      <c r="AH760" s="316"/>
    </row>
    <row r="761">
      <c r="A761" s="160"/>
      <c r="AG761" s="315"/>
      <c r="AH761" s="316"/>
    </row>
    <row r="762">
      <c r="A762" s="160"/>
      <c r="AG762" s="315"/>
      <c r="AH762" s="316"/>
    </row>
    <row r="763">
      <c r="A763" s="160"/>
      <c r="AG763" s="315"/>
      <c r="AH763" s="316"/>
    </row>
    <row r="764">
      <c r="A764" s="160"/>
      <c r="AG764" s="315"/>
      <c r="AH764" s="316"/>
    </row>
    <row r="765">
      <c r="A765" s="160"/>
      <c r="AG765" s="315"/>
      <c r="AH765" s="316"/>
    </row>
    <row r="766">
      <c r="A766" s="160"/>
      <c r="AG766" s="315"/>
      <c r="AH766" s="316"/>
    </row>
    <row r="767">
      <c r="A767" s="160"/>
      <c r="AG767" s="315"/>
      <c r="AH767" s="316"/>
    </row>
    <row r="768">
      <c r="A768" s="160"/>
      <c r="AG768" s="315"/>
      <c r="AH768" s="316"/>
    </row>
    <row r="769">
      <c r="A769" s="160"/>
      <c r="AG769" s="315"/>
      <c r="AH769" s="316"/>
    </row>
    <row r="770">
      <c r="A770" s="160"/>
      <c r="AG770" s="315"/>
      <c r="AH770" s="316"/>
    </row>
    <row r="771">
      <c r="A771" s="160"/>
      <c r="AG771" s="315"/>
      <c r="AH771" s="316"/>
    </row>
    <row r="772">
      <c r="A772" s="160"/>
      <c r="AG772" s="315"/>
      <c r="AH772" s="316"/>
    </row>
    <row r="773">
      <c r="A773" s="160"/>
      <c r="AG773" s="315"/>
      <c r="AH773" s="316"/>
    </row>
    <row r="774">
      <c r="A774" s="160"/>
      <c r="AG774" s="315"/>
      <c r="AH774" s="316"/>
    </row>
    <row r="775">
      <c r="A775" s="160"/>
      <c r="AG775" s="315"/>
      <c r="AH775" s="316"/>
    </row>
    <row r="776">
      <c r="A776" s="160"/>
      <c r="AG776" s="315"/>
      <c r="AH776" s="316"/>
    </row>
    <row r="777">
      <c r="A777" s="160"/>
      <c r="AG777" s="315"/>
      <c r="AH777" s="316"/>
    </row>
    <row r="778">
      <c r="A778" s="160"/>
      <c r="AG778" s="315"/>
      <c r="AH778" s="316"/>
    </row>
    <row r="779">
      <c r="A779" s="160"/>
      <c r="AG779" s="315"/>
      <c r="AH779" s="316"/>
    </row>
    <row r="780">
      <c r="A780" s="160"/>
      <c r="AG780" s="315"/>
      <c r="AH780" s="316"/>
    </row>
    <row r="781">
      <c r="A781" s="160"/>
      <c r="AG781" s="315"/>
      <c r="AH781" s="316"/>
    </row>
    <row r="782">
      <c r="A782" s="160"/>
      <c r="AG782" s="315"/>
      <c r="AH782" s="316"/>
    </row>
    <row r="783">
      <c r="A783" s="160"/>
      <c r="AG783" s="315"/>
      <c r="AH783" s="316"/>
    </row>
    <row r="784">
      <c r="A784" s="160"/>
      <c r="AG784" s="315"/>
      <c r="AH784" s="316"/>
    </row>
    <row r="785">
      <c r="A785" s="160"/>
      <c r="AG785" s="315"/>
      <c r="AH785" s="316"/>
    </row>
    <row r="786">
      <c r="A786" s="160"/>
      <c r="AG786" s="315"/>
      <c r="AH786" s="316"/>
    </row>
    <row r="787">
      <c r="A787" s="160"/>
      <c r="AG787" s="315"/>
      <c r="AH787" s="316"/>
    </row>
    <row r="788">
      <c r="A788" s="160"/>
      <c r="AG788" s="315"/>
      <c r="AH788" s="316"/>
    </row>
    <row r="789">
      <c r="A789" s="160"/>
      <c r="AG789" s="315"/>
      <c r="AH789" s="316"/>
    </row>
    <row r="790">
      <c r="A790" s="160"/>
      <c r="AG790" s="315"/>
      <c r="AH790" s="316"/>
    </row>
    <row r="791">
      <c r="A791" s="160"/>
      <c r="AG791" s="315"/>
      <c r="AH791" s="316"/>
    </row>
    <row r="792">
      <c r="A792" s="160"/>
      <c r="AG792" s="315"/>
      <c r="AH792" s="316"/>
    </row>
    <row r="793">
      <c r="A793" s="160"/>
      <c r="AG793" s="315"/>
      <c r="AH793" s="316"/>
    </row>
    <row r="794">
      <c r="A794" s="160"/>
      <c r="AG794" s="315"/>
      <c r="AH794" s="316"/>
    </row>
    <row r="795">
      <c r="A795" s="160"/>
      <c r="AG795" s="315"/>
      <c r="AH795" s="316"/>
    </row>
    <row r="796">
      <c r="A796" s="160"/>
      <c r="AG796" s="315"/>
      <c r="AH796" s="316"/>
    </row>
    <row r="797">
      <c r="A797" s="160"/>
      <c r="AG797" s="315"/>
      <c r="AH797" s="316"/>
    </row>
    <row r="798">
      <c r="A798" s="160"/>
      <c r="AG798" s="315"/>
      <c r="AH798" s="316"/>
    </row>
    <row r="799">
      <c r="A799" s="160"/>
      <c r="AG799" s="315"/>
      <c r="AH799" s="316"/>
    </row>
    <row r="800">
      <c r="A800" s="160"/>
      <c r="AG800" s="315"/>
      <c r="AH800" s="316"/>
    </row>
    <row r="801">
      <c r="A801" s="160"/>
      <c r="AG801" s="315"/>
      <c r="AH801" s="316"/>
    </row>
    <row r="802">
      <c r="A802" s="160"/>
      <c r="AG802" s="315"/>
      <c r="AH802" s="316"/>
    </row>
    <row r="803">
      <c r="A803" s="160"/>
      <c r="AG803" s="315"/>
      <c r="AH803" s="316"/>
    </row>
    <row r="804">
      <c r="A804" s="160"/>
      <c r="AG804" s="315"/>
      <c r="AH804" s="316"/>
    </row>
    <row r="805">
      <c r="A805" s="160"/>
      <c r="AG805" s="315"/>
      <c r="AH805" s="316"/>
    </row>
    <row r="806">
      <c r="A806" s="160"/>
      <c r="AG806" s="315"/>
      <c r="AH806" s="316"/>
    </row>
    <row r="807">
      <c r="A807" s="160"/>
      <c r="AG807" s="315"/>
      <c r="AH807" s="316"/>
    </row>
    <row r="808">
      <c r="A808" s="160"/>
      <c r="AG808" s="315"/>
      <c r="AH808" s="316"/>
    </row>
    <row r="809">
      <c r="A809" s="160"/>
      <c r="AG809" s="315"/>
      <c r="AH809" s="316"/>
    </row>
    <row r="810">
      <c r="A810" s="160"/>
      <c r="AG810" s="315"/>
      <c r="AH810" s="316"/>
    </row>
    <row r="811">
      <c r="A811" s="160"/>
      <c r="AG811" s="315"/>
      <c r="AH811" s="316"/>
    </row>
    <row r="812">
      <c r="A812" s="160"/>
      <c r="AG812" s="315"/>
      <c r="AH812" s="316"/>
    </row>
    <row r="813">
      <c r="A813" s="160"/>
      <c r="AG813" s="315"/>
      <c r="AH813" s="316"/>
    </row>
    <row r="814">
      <c r="A814" s="160"/>
      <c r="AG814" s="315"/>
      <c r="AH814" s="316"/>
    </row>
    <row r="815">
      <c r="A815" s="160"/>
      <c r="AG815" s="315"/>
      <c r="AH815" s="316"/>
    </row>
    <row r="816">
      <c r="A816" s="160"/>
      <c r="AG816" s="315"/>
      <c r="AH816" s="316"/>
    </row>
    <row r="817">
      <c r="A817" s="160"/>
      <c r="AG817" s="315"/>
      <c r="AH817" s="316"/>
    </row>
    <row r="818">
      <c r="A818" s="160"/>
      <c r="AG818" s="315"/>
      <c r="AH818" s="316"/>
    </row>
    <row r="819">
      <c r="A819" s="160"/>
      <c r="AG819" s="315"/>
      <c r="AH819" s="316"/>
    </row>
    <row r="820">
      <c r="A820" s="160"/>
      <c r="AG820" s="315"/>
      <c r="AH820" s="316"/>
    </row>
    <row r="821">
      <c r="A821" s="160"/>
      <c r="AG821" s="315"/>
      <c r="AH821" s="316"/>
    </row>
    <row r="822">
      <c r="A822" s="160"/>
      <c r="AG822" s="315"/>
      <c r="AH822" s="316"/>
    </row>
    <row r="823">
      <c r="A823" s="160"/>
      <c r="AG823" s="315"/>
      <c r="AH823" s="316"/>
    </row>
    <row r="824">
      <c r="A824" s="160"/>
      <c r="AG824" s="315"/>
      <c r="AH824" s="316"/>
    </row>
    <row r="825">
      <c r="A825" s="160"/>
      <c r="AG825" s="315"/>
      <c r="AH825" s="316"/>
    </row>
    <row r="826">
      <c r="A826" s="160"/>
      <c r="AG826" s="315"/>
      <c r="AH826" s="316"/>
    </row>
    <row r="827">
      <c r="A827" s="160"/>
      <c r="AG827" s="315"/>
      <c r="AH827" s="316"/>
    </row>
    <row r="828">
      <c r="A828" s="160"/>
      <c r="AG828" s="315"/>
      <c r="AH828" s="316"/>
    </row>
    <row r="829">
      <c r="A829" s="160"/>
      <c r="AG829" s="315"/>
      <c r="AH829" s="316"/>
    </row>
    <row r="830">
      <c r="A830" s="160"/>
      <c r="AG830" s="315"/>
      <c r="AH830" s="316"/>
    </row>
    <row r="831">
      <c r="A831" s="160"/>
      <c r="AG831" s="315"/>
      <c r="AH831" s="316"/>
    </row>
    <row r="832">
      <c r="A832" s="160"/>
      <c r="AG832" s="315"/>
      <c r="AH832" s="316"/>
    </row>
    <row r="833">
      <c r="A833" s="160"/>
      <c r="AG833" s="315"/>
      <c r="AH833" s="316"/>
    </row>
    <row r="834">
      <c r="A834" s="160"/>
      <c r="AG834" s="315"/>
      <c r="AH834" s="316"/>
    </row>
    <row r="835">
      <c r="A835" s="160"/>
      <c r="AG835" s="315"/>
      <c r="AH835" s="316"/>
    </row>
    <row r="836">
      <c r="A836" s="160"/>
      <c r="AG836" s="315"/>
      <c r="AH836" s="316"/>
    </row>
    <row r="837">
      <c r="A837" s="160"/>
      <c r="AG837" s="315"/>
      <c r="AH837" s="316"/>
    </row>
    <row r="838">
      <c r="A838" s="160"/>
      <c r="AG838" s="315"/>
      <c r="AH838" s="316"/>
    </row>
    <row r="839">
      <c r="A839" s="160"/>
      <c r="AG839" s="315"/>
      <c r="AH839" s="316"/>
    </row>
    <row r="840">
      <c r="A840" s="160"/>
      <c r="AG840" s="315"/>
      <c r="AH840" s="316"/>
    </row>
    <row r="841">
      <c r="A841" s="160"/>
      <c r="AG841" s="315"/>
      <c r="AH841" s="316"/>
    </row>
    <row r="842">
      <c r="A842" s="160"/>
      <c r="AG842" s="315"/>
      <c r="AH842" s="316"/>
    </row>
    <row r="843">
      <c r="A843" s="160"/>
      <c r="AG843" s="315"/>
      <c r="AH843" s="316"/>
    </row>
    <row r="844">
      <c r="A844" s="160"/>
      <c r="AG844" s="315"/>
      <c r="AH844" s="316"/>
    </row>
    <row r="845">
      <c r="A845" s="160"/>
      <c r="AG845" s="315"/>
      <c r="AH845" s="316"/>
    </row>
    <row r="846">
      <c r="A846" s="160"/>
      <c r="AG846" s="315"/>
      <c r="AH846" s="316"/>
    </row>
    <row r="847">
      <c r="A847" s="160"/>
      <c r="AG847" s="315"/>
      <c r="AH847" s="316"/>
    </row>
    <row r="848">
      <c r="A848" s="160"/>
      <c r="AG848" s="315"/>
      <c r="AH848" s="316"/>
    </row>
    <row r="849">
      <c r="A849" s="160"/>
      <c r="AG849" s="315"/>
      <c r="AH849" s="316"/>
    </row>
    <row r="850">
      <c r="A850" s="160"/>
      <c r="AG850" s="315"/>
      <c r="AH850" s="316"/>
    </row>
    <row r="851">
      <c r="A851" s="160"/>
      <c r="AG851" s="315"/>
      <c r="AH851" s="316"/>
    </row>
    <row r="852">
      <c r="A852" s="160"/>
      <c r="AG852" s="315"/>
      <c r="AH852" s="316"/>
    </row>
    <row r="853">
      <c r="A853" s="160"/>
      <c r="AG853" s="315"/>
      <c r="AH853" s="316"/>
    </row>
    <row r="854">
      <c r="A854" s="160"/>
      <c r="AG854" s="315"/>
      <c r="AH854" s="316"/>
    </row>
    <row r="855">
      <c r="A855" s="160"/>
      <c r="AG855" s="315"/>
      <c r="AH855" s="316"/>
    </row>
    <row r="856">
      <c r="A856" s="160"/>
      <c r="AG856" s="315"/>
      <c r="AH856" s="316"/>
    </row>
    <row r="857">
      <c r="A857" s="160"/>
      <c r="AG857" s="315"/>
      <c r="AH857" s="316"/>
    </row>
    <row r="858">
      <c r="A858" s="160"/>
      <c r="AG858" s="315"/>
      <c r="AH858" s="316"/>
    </row>
    <row r="859">
      <c r="A859" s="160"/>
      <c r="AG859" s="315"/>
      <c r="AH859" s="316"/>
    </row>
    <row r="860">
      <c r="A860" s="160"/>
      <c r="AG860" s="315"/>
      <c r="AH860" s="316"/>
    </row>
    <row r="861">
      <c r="A861" s="160"/>
      <c r="AG861" s="315"/>
      <c r="AH861" s="316"/>
    </row>
    <row r="862">
      <c r="A862" s="160"/>
      <c r="AG862" s="315"/>
      <c r="AH862" s="316"/>
    </row>
    <row r="863">
      <c r="A863" s="160"/>
      <c r="AG863" s="315"/>
      <c r="AH863" s="316"/>
    </row>
    <row r="864">
      <c r="A864" s="160"/>
      <c r="AG864" s="315"/>
      <c r="AH864" s="316"/>
    </row>
    <row r="865">
      <c r="A865" s="160"/>
      <c r="AG865" s="315"/>
      <c r="AH865" s="316"/>
    </row>
    <row r="866">
      <c r="A866" s="160"/>
      <c r="AG866" s="315"/>
      <c r="AH866" s="316"/>
    </row>
    <row r="867">
      <c r="A867" s="160"/>
      <c r="AG867" s="315"/>
      <c r="AH867" s="316"/>
    </row>
    <row r="868">
      <c r="A868" s="160"/>
      <c r="AG868" s="315"/>
      <c r="AH868" s="316"/>
    </row>
    <row r="869">
      <c r="A869" s="160"/>
      <c r="AG869" s="315"/>
      <c r="AH869" s="316"/>
    </row>
    <row r="870">
      <c r="A870" s="160"/>
      <c r="AG870" s="315"/>
      <c r="AH870" s="316"/>
    </row>
    <row r="871">
      <c r="A871" s="160"/>
      <c r="AG871" s="315"/>
      <c r="AH871" s="316"/>
    </row>
    <row r="872">
      <c r="A872" s="160"/>
      <c r="AG872" s="315"/>
      <c r="AH872" s="316"/>
    </row>
    <row r="873">
      <c r="A873" s="160"/>
      <c r="AG873" s="315"/>
      <c r="AH873" s="316"/>
    </row>
    <row r="874">
      <c r="A874" s="160"/>
      <c r="AG874" s="315"/>
      <c r="AH874" s="316"/>
    </row>
    <row r="875">
      <c r="A875" s="160"/>
      <c r="AG875" s="315"/>
      <c r="AH875" s="316"/>
    </row>
    <row r="876">
      <c r="A876" s="160"/>
      <c r="AG876" s="315"/>
      <c r="AH876" s="316"/>
    </row>
    <row r="877">
      <c r="A877" s="160"/>
      <c r="AG877" s="315"/>
      <c r="AH877" s="316"/>
    </row>
    <row r="878">
      <c r="A878" s="160"/>
      <c r="AG878" s="315"/>
      <c r="AH878" s="316"/>
    </row>
    <row r="879">
      <c r="A879" s="160"/>
      <c r="AG879" s="315"/>
      <c r="AH879" s="316"/>
    </row>
    <row r="880">
      <c r="A880" s="160"/>
      <c r="AG880" s="315"/>
      <c r="AH880" s="316"/>
    </row>
    <row r="881">
      <c r="A881" s="160"/>
      <c r="AG881" s="315"/>
      <c r="AH881" s="316"/>
    </row>
    <row r="882">
      <c r="A882" s="160"/>
      <c r="AG882" s="315"/>
      <c r="AH882" s="316"/>
    </row>
    <row r="883">
      <c r="A883" s="160"/>
      <c r="AG883" s="315"/>
      <c r="AH883" s="316"/>
    </row>
    <row r="884">
      <c r="A884" s="160"/>
      <c r="AG884" s="315"/>
      <c r="AH884" s="316"/>
    </row>
    <row r="885">
      <c r="A885" s="160"/>
      <c r="AG885" s="315"/>
      <c r="AH885" s="316"/>
    </row>
    <row r="886">
      <c r="A886" s="160"/>
      <c r="AG886" s="315"/>
      <c r="AH886" s="316"/>
    </row>
    <row r="887">
      <c r="A887" s="160"/>
      <c r="AG887" s="315"/>
      <c r="AH887" s="316"/>
    </row>
    <row r="888">
      <c r="A888" s="160"/>
      <c r="AG888" s="315"/>
      <c r="AH888" s="316"/>
    </row>
    <row r="889">
      <c r="A889" s="160"/>
      <c r="AG889" s="315"/>
      <c r="AH889" s="316"/>
    </row>
    <row r="890">
      <c r="A890" s="160"/>
      <c r="AG890" s="315"/>
      <c r="AH890" s="316"/>
    </row>
    <row r="891">
      <c r="A891" s="160"/>
      <c r="AG891" s="315"/>
      <c r="AH891" s="316"/>
    </row>
    <row r="892">
      <c r="A892" s="160"/>
      <c r="AG892" s="315"/>
      <c r="AH892" s="316"/>
    </row>
    <row r="893">
      <c r="A893" s="160"/>
      <c r="AG893" s="315"/>
      <c r="AH893" s="316"/>
    </row>
    <row r="894">
      <c r="A894" s="160"/>
      <c r="AG894" s="315"/>
      <c r="AH894" s="316"/>
    </row>
    <row r="895">
      <c r="A895" s="160"/>
      <c r="AG895" s="315"/>
      <c r="AH895" s="316"/>
    </row>
    <row r="896">
      <c r="A896" s="160"/>
      <c r="AG896" s="315"/>
      <c r="AH896" s="316"/>
    </row>
    <row r="897">
      <c r="A897" s="160"/>
      <c r="AG897" s="315"/>
      <c r="AH897" s="316"/>
    </row>
    <row r="898">
      <c r="A898" s="160"/>
      <c r="AG898" s="315"/>
      <c r="AH898" s="316"/>
    </row>
    <row r="899">
      <c r="A899" s="160"/>
      <c r="AG899" s="315"/>
      <c r="AH899" s="316"/>
    </row>
    <row r="900">
      <c r="A900" s="160"/>
      <c r="AG900" s="315"/>
      <c r="AH900" s="316"/>
    </row>
    <row r="901">
      <c r="A901" s="160"/>
      <c r="AG901" s="315"/>
      <c r="AH901" s="316"/>
    </row>
    <row r="902">
      <c r="A902" s="160"/>
      <c r="AG902" s="315"/>
      <c r="AH902" s="316"/>
    </row>
    <row r="903">
      <c r="A903" s="160"/>
      <c r="AG903" s="315"/>
      <c r="AH903" s="316"/>
    </row>
    <row r="904">
      <c r="A904" s="160"/>
      <c r="AG904" s="315"/>
      <c r="AH904" s="316"/>
    </row>
    <row r="905">
      <c r="A905" s="160"/>
      <c r="AG905" s="315"/>
      <c r="AH905" s="316"/>
    </row>
    <row r="906">
      <c r="A906" s="160"/>
      <c r="AG906" s="315"/>
      <c r="AH906" s="316"/>
    </row>
    <row r="907">
      <c r="A907" s="160"/>
      <c r="AG907" s="315"/>
      <c r="AH907" s="316"/>
    </row>
    <row r="908">
      <c r="A908" s="160"/>
      <c r="AG908" s="315"/>
      <c r="AH908" s="316"/>
    </row>
    <row r="909">
      <c r="A909" s="160"/>
      <c r="AG909" s="315"/>
      <c r="AH909" s="316"/>
    </row>
    <row r="910">
      <c r="A910" s="160"/>
      <c r="AG910" s="315"/>
      <c r="AH910" s="316"/>
    </row>
    <row r="911">
      <c r="A911" s="160"/>
      <c r="AG911" s="315"/>
      <c r="AH911" s="316"/>
    </row>
    <row r="912">
      <c r="A912" s="160"/>
      <c r="AG912" s="315"/>
      <c r="AH912" s="316"/>
    </row>
    <row r="913">
      <c r="A913" s="160"/>
      <c r="AG913" s="315"/>
      <c r="AH913" s="316"/>
    </row>
    <row r="914">
      <c r="A914" s="160"/>
      <c r="AG914" s="315"/>
      <c r="AH914" s="316"/>
    </row>
    <row r="915">
      <c r="A915" s="160"/>
      <c r="AG915" s="315"/>
      <c r="AH915" s="316"/>
    </row>
    <row r="916">
      <c r="A916" s="160"/>
      <c r="AG916" s="315"/>
      <c r="AH916" s="316"/>
    </row>
    <row r="917">
      <c r="A917" s="160"/>
      <c r="AG917" s="315"/>
      <c r="AH917" s="316"/>
    </row>
    <row r="918">
      <c r="A918" s="160"/>
      <c r="AG918" s="315"/>
      <c r="AH918" s="316"/>
    </row>
    <row r="919">
      <c r="A919" s="160"/>
      <c r="AG919" s="315"/>
      <c r="AH919" s="316"/>
    </row>
    <row r="920">
      <c r="A920" s="160"/>
      <c r="AG920" s="315"/>
      <c r="AH920" s="316"/>
    </row>
    <row r="921">
      <c r="A921" s="160"/>
      <c r="AG921" s="315"/>
      <c r="AH921" s="316"/>
    </row>
    <row r="922">
      <c r="A922" s="160"/>
      <c r="AG922" s="315"/>
      <c r="AH922" s="316"/>
    </row>
    <row r="923">
      <c r="A923" s="160"/>
      <c r="AG923" s="315"/>
      <c r="AH923" s="316"/>
    </row>
    <row r="924">
      <c r="A924" s="160"/>
      <c r="AG924" s="315"/>
      <c r="AH924" s="316"/>
    </row>
    <row r="925">
      <c r="A925" s="160"/>
      <c r="AG925" s="315"/>
      <c r="AH925" s="316"/>
    </row>
    <row r="926">
      <c r="A926" s="160"/>
      <c r="AG926" s="315"/>
      <c r="AH926" s="316"/>
    </row>
    <row r="927">
      <c r="A927" s="160"/>
      <c r="AG927" s="315"/>
      <c r="AH927" s="316"/>
    </row>
    <row r="928">
      <c r="A928" s="160"/>
      <c r="AG928" s="315"/>
      <c r="AH928" s="316"/>
    </row>
    <row r="929">
      <c r="A929" s="160"/>
      <c r="AG929" s="315"/>
      <c r="AH929" s="316"/>
    </row>
    <row r="930">
      <c r="A930" s="160"/>
      <c r="AG930" s="315"/>
      <c r="AH930" s="316"/>
    </row>
    <row r="931">
      <c r="A931" s="160"/>
      <c r="AG931" s="315"/>
      <c r="AH931" s="316"/>
    </row>
    <row r="932">
      <c r="A932" s="160"/>
      <c r="AG932" s="315"/>
      <c r="AH932" s="316"/>
    </row>
    <row r="933">
      <c r="A933" s="160"/>
      <c r="AG933" s="315"/>
      <c r="AH933" s="316"/>
    </row>
    <row r="934">
      <c r="A934" s="160"/>
      <c r="AG934" s="315"/>
      <c r="AH934" s="316"/>
    </row>
    <row r="935">
      <c r="A935" s="160"/>
      <c r="AG935" s="315"/>
      <c r="AH935" s="316"/>
    </row>
    <row r="936">
      <c r="A936" s="160"/>
      <c r="AG936" s="315"/>
      <c r="AH936" s="316"/>
    </row>
    <row r="937">
      <c r="A937" s="160"/>
      <c r="AG937" s="315"/>
      <c r="AH937" s="316"/>
    </row>
    <row r="938">
      <c r="A938" s="160"/>
      <c r="AG938" s="315"/>
      <c r="AH938" s="316"/>
    </row>
    <row r="939">
      <c r="A939" s="160"/>
      <c r="AG939" s="315"/>
      <c r="AH939" s="316"/>
    </row>
    <row r="940">
      <c r="A940" s="160"/>
      <c r="AG940" s="315"/>
      <c r="AH940" s="316"/>
    </row>
    <row r="941">
      <c r="A941" s="160"/>
      <c r="AG941" s="315"/>
      <c r="AH941" s="316"/>
    </row>
    <row r="942">
      <c r="A942" s="160"/>
      <c r="AG942" s="315"/>
      <c r="AH942" s="316"/>
    </row>
    <row r="943">
      <c r="A943" s="160"/>
      <c r="AG943" s="315"/>
      <c r="AH943" s="316"/>
    </row>
    <row r="944">
      <c r="A944" s="160"/>
      <c r="AG944" s="315"/>
      <c r="AH944" s="316"/>
    </row>
    <row r="945">
      <c r="A945" s="160"/>
      <c r="AG945" s="315"/>
      <c r="AH945" s="316"/>
    </row>
    <row r="946">
      <c r="A946" s="160"/>
      <c r="AG946" s="315"/>
      <c r="AH946" s="316"/>
    </row>
    <row r="947">
      <c r="A947" s="160"/>
      <c r="AG947" s="315"/>
      <c r="AH947" s="316"/>
    </row>
    <row r="948">
      <c r="A948" s="160"/>
      <c r="AG948" s="315"/>
      <c r="AH948" s="316"/>
    </row>
    <row r="949">
      <c r="A949" s="160"/>
      <c r="AG949" s="315"/>
      <c r="AH949" s="316"/>
    </row>
    <row r="950">
      <c r="A950" s="160"/>
      <c r="AG950" s="315"/>
      <c r="AH950" s="316"/>
    </row>
    <row r="951">
      <c r="A951" s="160"/>
      <c r="AG951" s="315"/>
      <c r="AH951" s="316"/>
    </row>
    <row r="952">
      <c r="A952" s="160"/>
      <c r="AG952" s="315"/>
      <c r="AH952" s="316"/>
    </row>
    <row r="953">
      <c r="A953" s="160"/>
      <c r="AG953" s="315"/>
      <c r="AH953" s="316"/>
    </row>
    <row r="954">
      <c r="A954" s="160"/>
      <c r="AG954" s="315"/>
      <c r="AH954" s="316"/>
    </row>
    <row r="955">
      <c r="A955" s="160"/>
      <c r="AG955" s="315"/>
      <c r="AH955" s="316"/>
    </row>
    <row r="956">
      <c r="A956" s="160"/>
      <c r="AG956" s="315"/>
      <c r="AH956" s="316"/>
    </row>
    <row r="957">
      <c r="A957" s="160"/>
      <c r="AG957" s="315"/>
      <c r="AH957" s="316"/>
    </row>
    <row r="958">
      <c r="A958" s="160"/>
      <c r="AG958" s="315"/>
      <c r="AH958" s="316"/>
    </row>
    <row r="959">
      <c r="A959" s="160"/>
      <c r="AG959" s="315"/>
      <c r="AH959" s="316"/>
    </row>
    <row r="960">
      <c r="A960" s="160"/>
      <c r="AG960" s="315"/>
      <c r="AH960" s="316"/>
    </row>
    <row r="961">
      <c r="A961" s="160"/>
      <c r="AG961" s="315"/>
      <c r="AH961" s="316"/>
    </row>
    <row r="962">
      <c r="A962" s="160"/>
      <c r="AG962" s="315"/>
      <c r="AH962" s="316"/>
    </row>
    <row r="963">
      <c r="A963" s="160"/>
      <c r="AG963" s="315"/>
      <c r="AH963" s="316"/>
    </row>
    <row r="964">
      <c r="A964" s="160"/>
      <c r="AG964" s="315"/>
      <c r="AH964" s="316"/>
    </row>
    <row r="965">
      <c r="A965" s="160"/>
      <c r="AG965" s="315"/>
      <c r="AH965" s="316"/>
    </row>
    <row r="966">
      <c r="A966" s="160"/>
      <c r="AG966" s="315"/>
      <c r="AH966" s="316"/>
    </row>
    <row r="967">
      <c r="A967" s="160"/>
      <c r="AG967" s="315"/>
      <c r="AH967" s="316"/>
    </row>
    <row r="968">
      <c r="A968" s="160"/>
      <c r="AG968" s="315"/>
      <c r="AH968" s="316"/>
    </row>
    <row r="969">
      <c r="A969" s="160"/>
      <c r="AG969" s="315"/>
      <c r="AH969" s="316"/>
    </row>
    <row r="970">
      <c r="A970" s="160"/>
      <c r="AG970" s="315"/>
      <c r="AH970" s="316"/>
    </row>
    <row r="971">
      <c r="A971" s="160"/>
      <c r="AG971" s="315"/>
      <c r="AH971" s="316"/>
    </row>
    <row r="972">
      <c r="A972" s="160"/>
      <c r="AG972" s="315"/>
      <c r="AH972" s="316"/>
    </row>
    <row r="973">
      <c r="A973" s="160"/>
      <c r="AG973" s="315"/>
      <c r="AH973" s="316"/>
    </row>
    <row r="974">
      <c r="A974" s="160"/>
      <c r="AG974" s="315"/>
      <c r="AH974" s="316"/>
    </row>
    <row r="975">
      <c r="A975" s="160"/>
      <c r="AG975" s="315"/>
      <c r="AH975" s="316"/>
    </row>
    <row r="976">
      <c r="A976" s="160"/>
      <c r="AG976" s="315"/>
      <c r="AH976" s="316"/>
    </row>
    <row r="977">
      <c r="A977" s="160"/>
      <c r="AG977" s="315"/>
      <c r="AH977" s="316"/>
    </row>
    <row r="978">
      <c r="A978" s="160"/>
      <c r="AG978" s="315"/>
      <c r="AH978" s="316"/>
    </row>
    <row r="979">
      <c r="A979" s="160"/>
      <c r="AG979" s="315"/>
      <c r="AH979" s="316"/>
    </row>
    <row r="980">
      <c r="A980" s="160"/>
      <c r="AG980" s="315"/>
      <c r="AH980" s="316"/>
    </row>
    <row r="981">
      <c r="A981" s="160"/>
      <c r="AG981" s="315"/>
      <c r="AH981" s="316"/>
    </row>
    <row r="982">
      <c r="A982" s="160"/>
      <c r="AG982" s="315"/>
      <c r="AH982" s="316"/>
    </row>
    <row r="983">
      <c r="A983" s="160"/>
      <c r="AG983" s="315"/>
      <c r="AH983" s="316"/>
    </row>
    <row r="984">
      <c r="A984" s="160"/>
      <c r="AG984" s="315"/>
      <c r="AH984" s="316"/>
    </row>
    <row r="985">
      <c r="A985" s="160"/>
      <c r="AG985" s="315"/>
      <c r="AH985" s="316"/>
    </row>
    <row r="986">
      <c r="A986" s="160"/>
      <c r="AG986" s="315"/>
      <c r="AH986" s="316"/>
    </row>
    <row r="987">
      <c r="A987" s="160"/>
      <c r="AG987" s="315"/>
      <c r="AH987" s="316"/>
    </row>
    <row r="988">
      <c r="A988" s="160"/>
      <c r="AG988" s="315"/>
      <c r="AH988" s="316"/>
    </row>
    <row r="989">
      <c r="A989" s="160"/>
      <c r="AG989" s="315"/>
      <c r="AH989" s="316"/>
    </row>
    <row r="990">
      <c r="A990" s="160"/>
      <c r="AG990" s="315"/>
      <c r="AH990" s="316"/>
    </row>
    <row r="991">
      <c r="A991" s="160"/>
      <c r="AG991" s="315"/>
      <c r="AH991" s="316"/>
    </row>
    <row r="992">
      <c r="A992" s="160"/>
      <c r="AG992" s="315"/>
      <c r="AH992" s="316"/>
    </row>
    <row r="993">
      <c r="A993" s="160"/>
      <c r="AG993" s="315"/>
      <c r="AH993" s="316"/>
    </row>
    <row r="994">
      <c r="A994" s="160"/>
      <c r="AG994" s="315"/>
      <c r="AH994" s="316"/>
    </row>
    <row r="995">
      <c r="A995" s="160"/>
      <c r="AG995" s="315"/>
      <c r="AH995" s="316"/>
    </row>
    <row r="996">
      <c r="A996" s="160"/>
      <c r="AG996" s="315"/>
      <c r="AH996" s="316"/>
    </row>
    <row r="997">
      <c r="A997" s="160"/>
      <c r="AG997" s="315"/>
      <c r="AH997" s="316"/>
    </row>
    <row r="998">
      <c r="A998" s="160"/>
      <c r="AG998" s="315"/>
      <c r="AH998" s="316"/>
    </row>
    <row r="999">
      <c r="A999" s="160"/>
      <c r="AG999" s="315"/>
      <c r="AH999" s="316"/>
    </row>
    <row r="1000">
      <c r="A1000" s="160"/>
      <c r="AG1000" s="315"/>
      <c r="AH1000" s="316"/>
    </row>
    <row r="1001">
      <c r="A1001" s="160"/>
      <c r="AG1001" s="315"/>
      <c r="AH1001" s="316"/>
    </row>
    <row r="1002">
      <c r="A1002" s="160"/>
      <c r="AG1002" s="315"/>
      <c r="AH1002" s="316"/>
    </row>
    <row r="1003">
      <c r="A1003" s="160"/>
      <c r="AG1003" s="315"/>
      <c r="AH1003" s="316"/>
    </row>
    <row r="1004">
      <c r="A1004" s="160"/>
      <c r="AG1004" s="315"/>
      <c r="AH1004" s="316"/>
    </row>
    <row r="1005">
      <c r="A1005" s="160"/>
      <c r="AG1005" s="315"/>
      <c r="AH1005" s="316"/>
    </row>
    <row r="1006">
      <c r="A1006" s="160"/>
      <c r="AG1006" s="315"/>
      <c r="AH1006" s="316"/>
    </row>
    <row r="1007">
      <c r="A1007" s="160"/>
      <c r="AG1007" s="315"/>
      <c r="AH1007" s="316"/>
    </row>
    <row r="1008">
      <c r="A1008" s="160"/>
      <c r="AG1008" s="315"/>
      <c r="AH1008" s="316"/>
    </row>
    <row r="1009">
      <c r="A1009" s="160"/>
      <c r="AG1009" s="315"/>
      <c r="AH1009" s="316"/>
    </row>
    <row r="1010">
      <c r="A1010" s="160"/>
      <c r="AG1010" s="315"/>
      <c r="AH1010" s="316"/>
    </row>
    <row r="1011">
      <c r="A1011" s="160"/>
      <c r="AG1011" s="315"/>
      <c r="AH1011" s="316"/>
    </row>
    <row r="1012">
      <c r="A1012" s="160"/>
      <c r="AG1012" s="315"/>
      <c r="AH1012" s="316"/>
    </row>
    <row r="1013">
      <c r="A1013" s="160"/>
      <c r="AG1013" s="315"/>
      <c r="AH1013" s="316"/>
    </row>
    <row r="1014">
      <c r="A1014" s="160"/>
      <c r="AG1014" s="315"/>
      <c r="AH1014" s="316"/>
    </row>
    <row r="1015">
      <c r="A1015" s="160"/>
      <c r="AG1015" s="315"/>
      <c r="AH1015" s="316"/>
    </row>
    <row r="1016">
      <c r="A1016" s="160"/>
      <c r="AG1016" s="315"/>
      <c r="AH1016" s="316"/>
    </row>
    <row r="1017">
      <c r="A1017" s="160"/>
      <c r="AG1017" s="315"/>
      <c r="AH1017" s="316"/>
    </row>
    <row r="1018">
      <c r="A1018" s="160"/>
      <c r="AG1018" s="315"/>
      <c r="AH1018" s="316"/>
    </row>
    <row r="1019">
      <c r="A1019" s="160"/>
      <c r="AG1019" s="315"/>
      <c r="AH1019" s="316"/>
    </row>
    <row r="1020">
      <c r="A1020" s="160"/>
      <c r="AG1020" s="315"/>
      <c r="AH1020" s="316"/>
    </row>
    <row r="1021">
      <c r="A1021" s="160"/>
      <c r="AG1021" s="315"/>
      <c r="AH1021" s="316"/>
    </row>
    <row r="1022">
      <c r="A1022" s="160"/>
      <c r="AG1022" s="315"/>
      <c r="AH1022" s="316"/>
    </row>
    <row r="1023">
      <c r="A1023" s="160"/>
      <c r="AG1023" s="315"/>
      <c r="AH1023" s="316"/>
    </row>
    <row r="1024">
      <c r="A1024" s="160"/>
      <c r="AG1024" s="315"/>
      <c r="AH1024" s="316"/>
    </row>
    <row r="1025">
      <c r="A1025" s="160"/>
      <c r="AG1025" s="315"/>
      <c r="AH1025" s="316"/>
    </row>
    <row r="1026">
      <c r="A1026" s="160"/>
      <c r="AG1026" s="315"/>
      <c r="AH1026" s="316"/>
    </row>
    <row r="1027">
      <c r="A1027" s="160"/>
      <c r="AG1027" s="315"/>
      <c r="AH1027" s="316"/>
    </row>
    <row r="1028">
      <c r="A1028" s="160"/>
      <c r="AG1028" s="315"/>
      <c r="AH1028" s="316"/>
    </row>
    <row r="1029">
      <c r="A1029" s="160"/>
      <c r="AG1029" s="315"/>
      <c r="AH1029" s="316"/>
    </row>
    <row r="1030">
      <c r="A1030" s="160"/>
      <c r="AG1030" s="315"/>
      <c r="AH1030" s="316"/>
    </row>
    <row r="1031">
      <c r="A1031" s="160"/>
      <c r="AG1031" s="315"/>
      <c r="AH1031" s="316"/>
    </row>
    <row r="1032">
      <c r="A1032" s="160"/>
      <c r="AG1032" s="315"/>
      <c r="AH1032" s="316"/>
    </row>
    <row r="1033">
      <c r="A1033" s="160"/>
      <c r="AG1033" s="315"/>
      <c r="AH1033" s="316"/>
    </row>
    <row r="1034">
      <c r="A1034" s="160"/>
      <c r="AG1034" s="315"/>
      <c r="AH1034" s="316"/>
    </row>
    <row r="1035">
      <c r="A1035" s="160"/>
      <c r="AG1035" s="315"/>
      <c r="AH1035" s="316"/>
    </row>
    <row r="1036">
      <c r="A1036" s="160"/>
      <c r="AG1036" s="315"/>
      <c r="AH1036" s="316"/>
    </row>
    <row r="1037">
      <c r="A1037" s="160"/>
      <c r="AG1037" s="315"/>
      <c r="AH1037" s="316"/>
    </row>
    <row r="1038">
      <c r="A1038" s="160"/>
      <c r="AG1038" s="315"/>
      <c r="AH1038" s="316"/>
    </row>
    <row r="1039">
      <c r="A1039" s="160"/>
      <c r="AG1039" s="315"/>
      <c r="AH1039" s="316"/>
    </row>
    <row r="1040">
      <c r="A1040" s="160"/>
      <c r="AG1040" s="315"/>
      <c r="AH1040" s="316"/>
    </row>
    <row r="1041">
      <c r="A1041" s="160"/>
      <c r="AG1041" s="315"/>
      <c r="AH1041" s="316"/>
    </row>
    <row r="1042">
      <c r="A1042" s="160"/>
      <c r="AG1042" s="315"/>
      <c r="AH1042" s="316"/>
    </row>
    <row r="1043">
      <c r="A1043" s="160"/>
      <c r="AG1043" s="315"/>
      <c r="AH1043" s="316"/>
    </row>
    <row r="1044">
      <c r="A1044" s="160"/>
      <c r="AG1044" s="315"/>
      <c r="AH1044" s="316"/>
    </row>
    <row r="1045">
      <c r="A1045" s="160"/>
      <c r="AG1045" s="315"/>
      <c r="AH1045" s="316"/>
    </row>
    <row r="1046">
      <c r="A1046" s="160"/>
      <c r="AG1046" s="315"/>
      <c r="AH1046" s="316"/>
    </row>
    <row r="1047">
      <c r="A1047" s="160"/>
      <c r="AG1047" s="315"/>
      <c r="AH1047" s="316"/>
    </row>
    <row r="1048">
      <c r="A1048" s="160"/>
      <c r="AG1048" s="315"/>
      <c r="AH1048" s="316"/>
    </row>
    <row r="1049">
      <c r="A1049" s="160"/>
      <c r="AG1049" s="315"/>
      <c r="AH1049" s="316"/>
    </row>
    <row r="1050">
      <c r="A1050" s="160"/>
      <c r="AG1050" s="315"/>
      <c r="AH1050" s="316"/>
    </row>
    <row r="1051">
      <c r="A1051" s="160"/>
      <c r="AG1051" s="315"/>
      <c r="AH1051" s="316"/>
    </row>
    <row r="1052">
      <c r="A1052" s="160"/>
      <c r="AG1052" s="315"/>
      <c r="AH1052" s="316"/>
    </row>
    <row r="1053">
      <c r="A1053" s="160"/>
      <c r="AG1053" s="315"/>
      <c r="AH1053" s="316"/>
    </row>
    <row r="1054">
      <c r="A1054" s="160"/>
      <c r="AG1054" s="315"/>
      <c r="AH1054" s="316"/>
    </row>
    <row r="1055">
      <c r="A1055" s="160"/>
      <c r="AG1055" s="315"/>
      <c r="AH1055" s="316"/>
    </row>
    <row r="1056">
      <c r="A1056" s="160"/>
      <c r="AG1056" s="315"/>
      <c r="AH1056" s="316"/>
    </row>
    <row r="1057">
      <c r="A1057" s="160"/>
      <c r="AG1057" s="315"/>
      <c r="AH1057" s="316"/>
    </row>
    <row r="1058">
      <c r="A1058" s="160"/>
      <c r="AG1058" s="315"/>
      <c r="AH1058" s="316"/>
    </row>
    <row r="1059">
      <c r="A1059" s="160"/>
      <c r="AG1059" s="315"/>
      <c r="AH1059" s="316"/>
    </row>
    <row r="1060">
      <c r="A1060" s="160"/>
      <c r="AG1060" s="315"/>
      <c r="AH1060" s="316"/>
    </row>
    <row r="1061">
      <c r="A1061" s="160"/>
      <c r="AG1061" s="315"/>
      <c r="AH1061" s="316"/>
    </row>
    <row r="1062">
      <c r="A1062" s="160"/>
      <c r="AG1062" s="315"/>
      <c r="AH1062" s="316"/>
    </row>
    <row r="1063">
      <c r="A1063" s="160"/>
      <c r="AG1063" s="315"/>
      <c r="AH1063" s="316"/>
    </row>
    <row r="1064">
      <c r="A1064" s="160"/>
      <c r="AG1064" s="315"/>
      <c r="AH1064" s="316"/>
    </row>
    <row r="1065">
      <c r="A1065" s="160"/>
      <c r="AG1065" s="315"/>
      <c r="AH1065" s="316"/>
    </row>
    <row r="1066">
      <c r="A1066" s="160"/>
      <c r="AG1066" s="315"/>
      <c r="AH1066" s="316"/>
    </row>
    <row r="1067">
      <c r="A1067" s="160"/>
      <c r="AG1067" s="315"/>
      <c r="AH1067" s="316"/>
    </row>
    <row r="1068">
      <c r="A1068" s="160"/>
      <c r="AG1068" s="315"/>
      <c r="AH1068" s="316"/>
    </row>
    <row r="1069">
      <c r="A1069" s="160"/>
      <c r="AG1069" s="315"/>
      <c r="AH1069" s="316"/>
    </row>
    <row r="1070">
      <c r="A1070" s="160"/>
      <c r="AG1070" s="315"/>
      <c r="AH1070" s="316"/>
    </row>
    <row r="1071">
      <c r="A1071" s="160"/>
      <c r="AG1071" s="315"/>
      <c r="AH1071" s="316"/>
    </row>
    <row r="1072">
      <c r="A1072" s="160"/>
      <c r="AG1072" s="315"/>
      <c r="AH1072" s="316"/>
    </row>
    <row r="1073">
      <c r="A1073" s="160"/>
      <c r="AG1073" s="315"/>
      <c r="AH1073" s="316"/>
    </row>
    <row r="1074">
      <c r="A1074" s="160"/>
      <c r="AG1074" s="315"/>
      <c r="AH1074" s="316"/>
    </row>
    <row r="1075">
      <c r="A1075" s="160"/>
      <c r="AG1075" s="315"/>
      <c r="AH1075" s="316"/>
    </row>
    <row r="1076">
      <c r="A1076" s="160"/>
      <c r="AG1076" s="315"/>
      <c r="AH1076" s="316"/>
    </row>
    <row r="1077">
      <c r="A1077" s="160"/>
      <c r="AG1077" s="315"/>
      <c r="AH1077" s="316"/>
    </row>
    <row r="1078">
      <c r="A1078" s="160"/>
      <c r="AG1078" s="315"/>
      <c r="AH1078" s="316"/>
    </row>
    <row r="1079">
      <c r="A1079" s="160"/>
      <c r="AG1079" s="315"/>
      <c r="AH1079" s="316"/>
    </row>
    <row r="1080">
      <c r="A1080" s="160"/>
      <c r="AG1080" s="315"/>
      <c r="AH1080" s="316"/>
    </row>
    <row r="1081">
      <c r="A1081" s="160"/>
      <c r="AG1081" s="315"/>
      <c r="AH1081" s="316"/>
    </row>
    <row r="1082">
      <c r="A1082" s="160"/>
      <c r="AG1082" s="315"/>
      <c r="AH1082" s="316"/>
    </row>
    <row r="1083">
      <c r="A1083" s="160"/>
      <c r="AG1083" s="315"/>
      <c r="AH1083" s="316"/>
    </row>
    <row r="1084">
      <c r="A1084" s="160"/>
      <c r="AG1084" s="315"/>
      <c r="AH1084" s="316"/>
    </row>
    <row r="1085">
      <c r="A1085" s="160"/>
      <c r="AG1085" s="315"/>
      <c r="AH1085" s="316"/>
    </row>
    <row r="1086">
      <c r="A1086" s="160"/>
      <c r="AG1086" s="315"/>
      <c r="AH1086" s="316"/>
    </row>
    <row r="1087">
      <c r="A1087" s="160"/>
      <c r="AG1087" s="315"/>
      <c r="AH1087" s="316"/>
    </row>
    <row r="1088">
      <c r="A1088" s="160"/>
      <c r="AG1088" s="315"/>
      <c r="AH1088" s="316"/>
    </row>
    <row r="1089">
      <c r="A1089" s="160"/>
      <c r="AG1089" s="315"/>
      <c r="AH1089" s="316"/>
    </row>
    <row r="1090">
      <c r="A1090" s="160"/>
      <c r="AG1090" s="315"/>
      <c r="AH1090" s="316"/>
    </row>
    <row r="1091">
      <c r="A1091" s="160"/>
      <c r="AG1091" s="315"/>
      <c r="AH1091" s="316"/>
    </row>
    <row r="1092">
      <c r="A1092" s="160"/>
      <c r="AG1092" s="315"/>
      <c r="AH1092" s="316"/>
    </row>
    <row r="1093">
      <c r="A1093" s="160"/>
      <c r="AG1093" s="315"/>
      <c r="AH1093" s="316"/>
    </row>
    <row r="1094">
      <c r="A1094" s="160"/>
      <c r="AG1094" s="315"/>
      <c r="AH1094" s="316"/>
    </row>
    <row r="1095">
      <c r="A1095" s="160"/>
      <c r="AG1095" s="315"/>
      <c r="AH1095" s="316"/>
    </row>
    <row r="1096">
      <c r="A1096" s="160"/>
      <c r="AG1096" s="315"/>
      <c r="AH1096" s="316"/>
    </row>
    <row r="1097">
      <c r="A1097" s="160"/>
      <c r="AG1097" s="315"/>
      <c r="AH1097" s="316"/>
    </row>
    <row r="1098">
      <c r="A1098" s="160"/>
      <c r="AG1098" s="315"/>
      <c r="AH1098" s="316"/>
    </row>
    <row r="1099">
      <c r="A1099" s="160"/>
      <c r="AG1099" s="315"/>
      <c r="AH1099" s="316"/>
    </row>
    <row r="1100">
      <c r="A1100" s="160"/>
      <c r="AG1100" s="315"/>
      <c r="AH1100" s="316"/>
    </row>
    <row r="1101">
      <c r="A1101" s="160"/>
      <c r="AG1101" s="315"/>
      <c r="AH1101" s="316"/>
    </row>
    <row r="1102">
      <c r="A1102" s="160"/>
      <c r="AG1102" s="315"/>
      <c r="AH1102" s="316"/>
    </row>
    <row r="1103">
      <c r="A1103" s="160"/>
      <c r="AG1103" s="315"/>
      <c r="AH1103" s="316"/>
    </row>
    <row r="1104">
      <c r="A1104" s="160"/>
      <c r="AG1104" s="315"/>
      <c r="AH1104" s="316"/>
    </row>
    <row r="1105">
      <c r="A1105" s="160"/>
      <c r="AG1105" s="315"/>
      <c r="AH1105" s="316"/>
    </row>
    <row r="1106">
      <c r="A1106" s="160"/>
      <c r="AG1106" s="315"/>
      <c r="AH1106" s="316"/>
    </row>
    <row r="1107">
      <c r="A1107" s="160"/>
      <c r="AG1107" s="315"/>
      <c r="AH1107" s="316"/>
    </row>
    <row r="1108">
      <c r="A1108" s="160"/>
      <c r="AG1108" s="315"/>
      <c r="AH1108" s="316"/>
    </row>
    <row r="1109">
      <c r="A1109" s="160"/>
      <c r="AG1109" s="315"/>
      <c r="AH1109" s="316"/>
    </row>
    <row r="1110">
      <c r="A1110" s="160"/>
      <c r="AG1110" s="315"/>
      <c r="AH1110" s="316"/>
    </row>
    <row r="1111">
      <c r="A1111" s="160"/>
      <c r="AG1111" s="315"/>
      <c r="AH1111" s="316"/>
    </row>
    <row r="1112">
      <c r="A1112" s="160"/>
      <c r="AG1112" s="315"/>
      <c r="AH1112" s="316"/>
    </row>
    <row r="1113">
      <c r="A1113" s="160"/>
      <c r="AG1113" s="315"/>
      <c r="AH1113" s="316"/>
    </row>
    <row r="1114">
      <c r="A1114" s="160"/>
      <c r="AG1114" s="315"/>
      <c r="AH1114" s="316"/>
    </row>
    <row r="1115">
      <c r="A1115" s="160"/>
      <c r="AG1115" s="315"/>
      <c r="AH1115" s="316"/>
    </row>
    <row r="1116">
      <c r="A1116" s="160"/>
      <c r="AG1116" s="315"/>
      <c r="AH1116" s="316"/>
    </row>
    <row r="1117">
      <c r="A1117" s="160"/>
      <c r="AG1117" s="315"/>
      <c r="AH1117" s="316"/>
    </row>
    <row r="1118">
      <c r="A1118" s="160"/>
      <c r="AG1118" s="315"/>
      <c r="AH1118" s="316"/>
    </row>
    <row r="1119">
      <c r="A1119" s="160"/>
      <c r="AG1119" s="315"/>
      <c r="AH1119" s="316"/>
    </row>
    <row r="1120">
      <c r="A1120" s="160"/>
      <c r="AG1120" s="315"/>
      <c r="AH1120" s="316"/>
    </row>
    <row r="1121">
      <c r="A1121" s="160"/>
      <c r="AG1121" s="315"/>
      <c r="AH1121" s="316"/>
    </row>
    <row r="1122">
      <c r="A1122" s="160"/>
      <c r="AG1122" s="315"/>
      <c r="AH1122" s="316"/>
    </row>
    <row r="1123">
      <c r="A1123" s="160"/>
      <c r="AG1123" s="315"/>
      <c r="AH1123" s="316"/>
    </row>
    <row r="1124">
      <c r="A1124" s="160"/>
      <c r="AG1124" s="315"/>
      <c r="AH1124" s="316"/>
    </row>
    <row r="1125">
      <c r="A1125" s="160"/>
      <c r="AG1125" s="315"/>
      <c r="AH1125" s="316"/>
    </row>
    <row r="1126">
      <c r="A1126" s="160"/>
      <c r="AG1126" s="315"/>
      <c r="AH1126" s="316"/>
    </row>
    <row r="1127">
      <c r="A1127" s="160"/>
      <c r="AG1127" s="315"/>
      <c r="AH1127" s="316"/>
    </row>
    <row r="1128">
      <c r="A1128" s="160"/>
      <c r="AG1128" s="315"/>
      <c r="AH1128" s="316"/>
    </row>
    <row r="1129">
      <c r="A1129" s="160"/>
      <c r="AG1129" s="315"/>
      <c r="AH1129" s="316"/>
    </row>
    <row r="1130">
      <c r="A1130" s="160"/>
      <c r="AG1130" s="315"/>
      <c r="AH1130" s="316"/>
    </row>
    <row r="1131">
      <c r="A1131" s="160"/>
      <c r="AG1131" s="315"/>
      <c r="AH1131" s="316"/>
    </row>
    <row r="1132">
      <c r="A1132" s="160"/>
      <c r="AG1132" s="315"/>
      <c r="AH1132" s="316"/>
    </row>
    <row r="1133">
      <c r="A1133" s="160"/>
      <c r="AG1133" s="315"/>
      <c r="AH1133" s="316"/>
    </row>
    <row r="1134">
      <c r="A1134" s="160"/>
      <c r="AG1134" s="315"/>
      <c r="AH1134" s="316"/>
    </row>
    <row r="1135">
      <c r="A1135" s="160"/>
      <c r="AG1135" s="315"/>
      <c r="AH1135" s="316"/>
    </row>
    <row r="1136">
      <c r="A1136" s="160"/>
      <c r="AG1136" s="315"/>
      <c r="AH1136" s="316"/>
    </row>
    <row r="1137">
      <c r="A1137" s="160"/>
      <c r="AG1137" s="315"/>
      <c r="AH1137" s="316"/>
    </row>
    <row r="1138">
      <c r="A1138" s="160"/>
      <c r="AG1138" s="315"/>
      <c r="AH1138" s="316"/>
    </row>
    <row r="1139">
      <c r="A1139" s="160"/>
      <c r="AG1139" s="315"/>
      <c r="AH1139" s="316"/>
    </row>
    <row r="1140">
      <c r="A1140" s="160"/>
      <c r="AG1140" s="315"/>
      <c r="AH1140" s="316"/>
    </row>
    <row r="1141">
      <c r="A1141" s="160"/>
      <c r="AG1141" s="315"/>
      <c r="AH1141" s="316"/>
    </row>
    <row r="1142">
      <c r="A1142" s="160"/>
      <c r="AG1142" s="315"/>
      <c r="AH1142" s="316"/>
    </row>
    <row r="1143">
      <c r="A1143" s="160"/>
      <c r="AG1143" s="315"/>
      <c r="AH1143" s="316"/>
    </row>
    <row r="1144">
      <c r="A1144" s="160"/>
      <c r="AG1144" s="315"/>
      <c r="AH1144" s="316"/>
    </row>
    <row r="1145">
      <c r="A1145" s="160"/>
      <c r="AG1145" s="315"/>
      <c r="AH1145" s="316"/>
    </row>
    <row r="1146">
      <c r="A1146" s="160"/>
      <c r="AG1146" s="315"/>
      <c r="AH1146" s="316"/>
    </row>
    <row r="1147">
      <c r="A1147" s="160"/>
      <c r="AG1147" s="315"/>
      <c r="AH1147" s="316"/>
    </row>
    <row r="1148">
      <c r="A1148" s="160"/>
      <c r="AG1148" s="315"/>
      <c r="AH1148" s="316"/>
    </row>
    <row r="1149">
      <c r="A1149" s="160"/>
      <c r="AG1149" s="315"/>
      <c r="AH1149" s="316"/>
    </row>
    <row r="1150">
      <c r="A1150" s="160"/>
      <c r="AG1150" s="315"/>
      <c r="AH1150" s="316"/>
    </row>
    <row r="1151">
      <c r="A1151" s="160"/>
      <c r="AG1151" s="315"/>
      <c r="AH1151" s="316"/>
    </row>
    <row r="1152">
      <c r="A1152" s="160"/>
      <c r="AG1152" s="315"/>
      <c r="AH1152" s="316"/>
    </row>
    <row r="1153">
      <c r="A1153" s="160"/>
      <c r="AG1153" s="315"/>
      <c r="AH1153" s="316"/>
    </row>
    <row r="1154">
      <c r="A1154" s="160"/>
      <c r="AG1154" s="315"/>
      <c r="AH1154" s="316"/>
    </row>
    <row r="1155">
      <c r="A1155" s="160"/>
      <c r="AG1155" s="315"/>
      <c r="AH1155" s="316"/>
    </row>
    <row r="1156">
      <c r="A1156" s="160"/>
      <c r="AG1156" s="315"/>
      <c r="AH1156" s="316"/>
    </row>
    <row r="1157">
      <c r="A1157" s="160"/>
      <c r="AG1157" s="315"/>
      <c r="AH1157" s="316"/>
    </row>
    <row r="1158">
      <c r="A1158" s="160"/>
      <c r="AG1158" s="315"/>
      <c r="AH1158" s="316"/>
    </row>
    <row r="1159">
      <c r="A1159" s="160"/>
      <c r="AG1159" s="315"/>
      <c r="AH1159" s="316"/>
    </row>
    <row r="1160">
      <c r="A1160" s="160"/>
      <c r="AG1160" s="315"/>
      <c r="AH1160" s="316"/>
    </row>
    <row r="1161">
      <c r="A1161" s="160"/>
      <c r="AG1161" s="315"/>
      <c r="AH1161" s="316"/>
    </row>
    <row r="1162">
      <c r="A1162" s="160"/>
      <c r="AG1162" s="315"/>
      <c r="AH1162" s="316"/>
    </row>
    <row r="1163">
      <c r="A1163" s="160"/>
      <c r="AG1163" s="315"/>
      <c r="AH1163" s="316"/>
    </row>
    <row r="1164">
      <c r="A1164" s="160"/>
      <c r="AG1164" s="315"/>
      <c r="AH1164" s="316"/>
    </row>
    <row r="1165">
      <c r="A1165" s="160"/>
      <c r="AG1165" s="315"/>
      <c r="AH1165" s="316"/>
    </row>
    <row r="1166">
      <c r="A1166" s="160"/>
      <c r="AG1166" s="315"/>
      <c r="AH1166" s="316"/>
    </row>
    <row r="1167">
      <c r="A1167" s="160"/>
      <c r="AG1167" s="315"/>
      <c r="AH1167" s="316"/>
    </row>
    <row r="1168">
      <c r="A1168" s="160"/>
      <c r="AG1168" s="315"/>
      <c r="AH1168" s="316"/>
    </row>
    <row r="1169">
      <c r="A1169" s="160"/>
      <c r="AG1169" s="315"/>
      <c r="AH1169" s="316"/>
    </row>
    <row r="1170">
      <c r="A1170" s="160"/>
      <c r="AG1170" s="315"/>
      <c r="AH1170" s="316"/>
    </row>
    <row r="1171">
      <c r="A1171" s="160"/>
      <c r="AG1171" s="315"/>
      <c r="AH1171" s="316"/>
    </row>
    <row r="1172">
      <c r="A1172" s="160"/>
      <c r="AG1172" s="315"/>
      <c r="AH1172" s="316"/>
    </row>
    <row r="1173">
      <c r="A1173" s="160"/>
      <c r="AG1173" s="315"/>
      <c r="AH1173" s="316"/>
    </row>
    <row r="1174">
      <c r="A1174" s="160"/>
      <c r="AG1174" s="315"/>
      <c r="AH1174" s="316"/>
    </row>
    <row r="1175">
      <c r="A1175" s="160"/>
      <c r="AG1175" s="315"/>
      <c r="AH1175" s="316"/>
    </row>
    <row r="1176">
      <c r="A1176" s="160"/>
      <c r="AG1176" s="315"/>
      <c r="AH1176" s="316"/>
    </row>
    <row r="1177">
      <c r="A1177" s="160"/>
      <c r="AG1177" s="315"/>
      <c r="AH1177" s="316"/>
    </row>
    <row r="1178">
      <c r="A1178" s="160"/>
      <c r="AG1178" s="315"/>
      <c r="AH1178" s="316"/>
    </row>
    <row r="1179">
      <c r="A1179" s="160"/>
      <c r="AG1179" s="315"/>
      <c r="AH1179" s="316"/>
    </row>
    <row r="1180">
      <c r="A1180" s="160"/>
      <c r="AG1180" s="315"/>
      <c r="AH1180" s="316"/>
    </row>
    <row r="1181">
      <c r="A1181" s="160"/>
      <c r="AG1181" s="315"/>
      <c r="AH1181" s="316"/>
    </row>
    <row r="1182">
      <c r="A1182" s="160"/>
      <c r="AG1182" s="315"/>
      <c r="AH1182" s="316"/>
    </row>
    <row r="1183">
      <c r="A1183" s="160"/>
      <c r="AG1183" s="315"/>
      <c r="AH1183" s="316"/>
    </row>
    <row r="1184">
      <c r="A1184" s="160"/>
      <c r="AG1184" s="315"/>
      <c r="AH1184" s="316"/>
    </row>
    <row r="1185">
      <c r="A1185" s="160"/>
      <c r="AG1185" s="315"/>
      <c r="AH1185" s="316"/>
    </row>
    <row r="1186">
      <c r="A1186" s="160"/>
      <c r="AG1186" s="315"/>
      <c r="AH1186" s="316"/>
    </row>
    <row r="1187">
      <c r="A1187" s="160"/>
      <c r="AG1187" s="315"/>
      <c r="AH1187" s="316"/>
    </row>
    <row r="1188">
      <c r="A1188" s="160"/>
      <c r="AG1188" s="315"/>
      <c r="AH1188" s="316"/>
    </row>
    <row r="1189">
      <c r="A1189" s="160"/>
      <c r="AG1189" s="315"/>
      <c r="AH1189" s="316"/>
    </row>
    <row r="1190">
      <c r="A1190" s="160"/>
      <c r="AG1190" s="315"/>
      <c r="AH1190" s="316"/>
    </row>
    <row r="1191">
      <c r="A1191" s="160"/>
      <c r="AG1191" s="315"/>
      <c r="AH1191" s="316"/>
    </row>
    <row r="1192">
      <c r="A1192" s="160"/>
      <c r="AG1192" s="315"/>
      <c r="AH1192" s="316"/>
    </row>
    <row r="1193">
      <c r="A1193" s="160"/>
      <c r="AG1193" s="315"/>
      <c r="AH1193" s="316"/>
    </row>
    <row r="1194">
      <c r="A1194" s="160"/>
      <c r="AG1194" s="315"/>
      <c r="AH1194" s="316"/>
    </row>
    <row r="1195">
      <c r="A1195" s="160"/>
      <c r="AG1195" s="315"/>
      <c r="AH1195" s="316"/>
    </row>
    <row r="1196">
      <c r="A1196" s="160"/>
      <c r="AG1196" s="315"/>
      <c r="AH1196" s="316"/>
    </row>
    <row r="1197">
      <c r="A1197" s="160"/>
      <c r="AG1197" s="315"/>
      <c r="AH1197" s="316"/>
    </row>
    <row r="1198">
      <c r="A1198" s="160"/>
      <c r="AG1198" s="315"/>
      <c r="AH1198" s="316"/>
    </row>
    <row r="1199">
      <c r="A1199" s="160"/>
      <c r="AG1199" s="315"/>
      <c r="AH1199" s="316"/>
    </row>
    <row r="1200">
      <c r="A1200" s="160"/>
      <c r="AG1200" s="315"/>
      <c r="AH1200" s="316"/>
    </row>
    <row r="1201">
      <c r="A1201" s="160"/>
      <c r="AG1201" s="315"/>
      <c r="AH1201" s="316"/>
    </row>
    <row r="1202">
      <c r="A1202" s="160"/>
      <c r="AG1202" s="315"/>
      <c r="AH1202" s="316"/>
    </row>
    <row r="1203">
      <c r="A1203" s="160"/>
      <c r="AG1203" s="315"/>
      <c r="AH1203" s="316"/>
    </row>
    <row r="1204">
      <c r="A1204" s="160"/>
      <c r="AG1204" s="315"/>
      <c r="AH1204" s="316"/>
    </row>
    <row r="1205">
      <c r="A1205" s="160"/>
      <c r="AG1205" s="315"/>
      <c r="AH1205" s="316"/>
    </row>
    <row r="1206">
      <c r="A1206" s="160"/>
      <c r="AG1206" s="315"/>
      <c r="AH1206" s="316"/>
    </row>
    <row r="1207">
      <c r="A1207" s="160"/>
      <c r="AG1207" s="315"/>
      <c r="AH1207" s="316"/>
    </row>
    <row r="1208">
      <c r="A1208" s="160"/>
      <c r="AG1208" s="315"/>
      <c r="AH1208" s="316"/>
    </row>
    <row r="1209">
      <c r="A1209" s="160"/>
      <c r="AG1209" s="315"/>
      <c r="AH1209" s="316"/>
    </row>
    <row r="1210">
      <c r="A1210" s="160"/>
      <c r="AG1210" s="315"/>
      <c r="AH1210" s="316"/>
    </row>
    <row r="1211">
      <c r="A1211" s="160"/>
      <c r="AG1211" s="315"/>
      <c r="AH1211" s="316"/>
    </row>
    <row r="1212">
      <c r="A1212" s="160"/>
      <c r="AG1212" s="315"/>
      <c r="AH1212" s="316"/>
    </row>
    <row r="1213">
      <c r="A1213" s="160"/>
      <c r="AG1213" s="315"/>
      <c r="AH1213" s="316"/>
    </row>
  </sheetData>
  <conditionalFormatting sqref="B520:AF520">
    <cfRule type="colorScale" priority="1">
      <colorScale>
        <cfvo type="min"/>
        <cfvo type="max"/>
        <color rgb="FFFFFFFF"/>
        <color rgb="FFE67C73"/>
      </colorScale>
    </cfRule>
  </conditionalFormatting>
  <conditionalFormatting sqref="B556:AF556 B652:AF652">
    <cfRule type="colorScale" priority="2">
      <colorScale>
        <cfvo type="min"/>
        <cfvo type="max"/>
        <color rgb="FFFFFFFF"/>
        <color rgb="FF57BB8A"/>
      </colorScale>
    </cfRule>
  </conditionalFormatting>
  <conditionalFormatting sqref="B650:AF650">
    <cfRule type="cellIs" dxfId="0" priority="3" operator="greaterThan">
      <formula>0</formula>
    </cfRule>
  </conditionalFormatting>
  <conditionalFormatting sqref="B650:AF650">
    <cfRule type="cellIs" dxfId="1" priority="4" operator="lessThan">
      <formula>0</formula>
    </cfRule>
  </conditionalFormatting>
  <conditionalFormatting sqref="B648:AF648">
    <cfRule type="cellIs" dxfId="0" priority="5" operator="greaterThan">
      <formula>0</formula>
    </cfRule>
  </conditionalFormatting>
  <conditionalFormatting sqref="B648:AF648">
    <cfRule type="cellIs" dxfId="1" priority="6" operator="lessThan">
      <formula>0</formula>
    </cfRule>
  </conditionalFormatting>
  <conditionalFormatting sqref="B552:AF552">
    <cfRule type="cellIs" dxfId="0" priority="7" operator="greaterThan">
      <formula>0</formula>
    </cfRule>
  </conditionalFormatting>
  <conditionalFormatting sqref="B552:AF552">
    <cfRule type="cellIs" dxfId="1" priority="8" operator="lessThan">
      <formula>0</formula>
    </cfRule>
  </conditionalFormatting>
  <conditionalFormatting sqref="B554:AF554">
    <cfRule type="cellIs" dxfId="0" priority="9" operator="greaterThan">
      <formula>0</formula>
    </cfRule>
  </conditionalFormatting>
  <conditionalFormatting sqref="B554:AF554">
    <cfRule type="cellIs" dxfId="1" priority="10" operator="lessThan">
      <formula>0</formula>
    </cfRule>
  </conditionalFormatting>
  <conditionalFormatting sqref="B640:AF640">
    <cfRule type="colorScale" priority="11">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2" width="16.13"/>
    <col customWidth="1" min="33" max="33" width="16.25"/>
  </cols>
  <sheetData>
    <row r="1">
      <c r="A1" s="162" t="s">
        <v>267</v>
      </c>
      <c r="B1" s="1">
        <v>45931.0</v>
      </c>
      <c r="C1" s="1">
        <v>45932.0</v>
      </c>
      <c r="D1" s="1">
        <v>45933.0</v>
      </c>
      <c r="E1" s="1">
        <v>45934.0</v>
      </c>
      <c r="F1" s="1">
        <v>45935.0</v>
      </c>
      <c r="G1" s="1">
        <v>45936.0</v>
      </c>
      <c r="H1" s="1">
        <v>45937.0</v>
      </c>
      <c r="I1" s="1">
        <v>45938.0</v>
      </c>
      <c r="J1" s="1">
        <v>45939.0</v>
      </c>
      <c r="K1" s="1">
        <v>45940.0</v>
      </c>
      <c r="L1" s="1">
        <v>45941.0</v>
      </c>
      <c r="M1" s="1">
        <v>45942.0</v>
      </c>
      <c r="N1" s="1">
        <v>45943.0</v>
      </c>
      <c r="O1" s="1">
        <v>45944.0</v>
      </c>
      <c r="P1" s="1">
        <v>45945.0</v>
      </c>
      <c r="Q1" s="1">
        <v>45946.0</v>
      </c>
      <c r="R1" s="1">
        <v>45947.0</v>
      </c>
      <c r="S1" s="1">
        <v>45948.0</v>
      </c>
      <c r="T1" s="1">
        <v>45949.0</v>
      </c>
      <c r="U1" s="1">
        <v>45950.0</v>
      </c>
      <c r="V1" s="1">
        <v>45951.0</v>
      </c>
      <c r="W1" s="1">
        <v>45952.0</v>
      </c>
      <c r="X1" s="1">
        <v>45953.0</v>
      </c>
      <c r="Y1" s="1">
        <v>45954.0</v>
      </c>
      <c r="Z1" s="1">
        <v>45955.0</v>
      </c>
      <c r="AA1" s="1">
        <v>45956.0</v>
      </c>
      <c r="AB1" s="1">
        <v>45957.0</v>
      </c>
      <c r="AC1" s="1">
        <v>45958.0</v>
      </c>
      <c r="AD1" s="1">
        <v>45959.0</v>
      </c>
      <c r="AE1" s="1">
        <v>45960.0</v>
      </c>
      <c r="AF1" s="1">
        <v>45961.0</v>
      </c>
      <c r="AG1" s="165"/>
    </row>
    <row r="2">
      <c r="A2" s="163" t="s">
        <v>268</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row>
    <row r="3">
      <c r="A3" s="160"/>
      <c r="B3" s="205"/>
      <c r="C3" s="205"/>
      <c r="D3" s="205"/>
      <c r="E3" s="205"/>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165"/>
    </row>
    <row r="4">
      <c r="A4" s="206" t="s">
        <v>232</v>
      </c>
      <c r="B4" s="168"/>
      <c r="C4" s="168"/>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8"/>
      <c r="AD4" s="168"/>
      <c r="AE4" s="168"/>
      <c r="AF4" s="168"/>
      <c r="AG4" s="165"/>
    </row>
    <row r="5">
      <c r="A5" s="207" t="s">
        <v>311</v>
      </c>
      <c r="B5" s="208">
        <f>Summary!B21+Summary!B30</f>
        <v>729.487542</v>
      </c>
      <c r="C5" s="208">
        <f>Summary!C21+Summary!C30</f>
        <v>678.823075</v>
      </c>
      <c r="D5" s="208">
        <f>Summary!D21+Summary!D30</f>
        <v>433.727705</v>
      </c>
      <c r="E5" s="208">
        <f>Summary!E21+Summary!E30</f>
        <v>341.98663</v>
      </c>
      <c r="F5" s="208">
        <f>Summary!F21+Summary!F30</f>
        <v>1112.810358</v>
      </c>
      <c r="G5" s="208">
        <f>Summary!G21+Summary!G30</f>
        <v>0</v>
      </c>
      <c r="H5" s="208">
        <f>Summary!H21+Summary!H30</f>
        <v>426.4645</v>
      </c>
      <c r="I5" s="208">
        <f>Summary!I21+Summary!I30</f>
        <v>1208.69034</v>
      </c>
      <c r="J5" s="208">
        <f>Summary!J21+Summary!J30</f>
        <v>1412.074935</v>
      </c>
      <c r="K5" s="208">
        <f>Summary!K21+Summary!K30</f>
        <v>59.262</v>
      </c>
      <c r="L5" s="208">
        <f>Summary!L21+Summary!L30</f>
        <v>540.318395</v>
      </c>
      <c r="M5" s="208">
        <f>Summary!M21+Summary!M30</f>
        <v>573.405646</v>
      </c>
      <c r="N5" s="208">
        <f>Summary!N21+Summary!N30</f>
        <v>642.25536</v>
      </c>
      <c r="O5" s="208">
        <f>Summary!O21+Summary!O30</f>
        <v>1002.32385</v>
      </c>
      <c r="P5" s="208">
        <f>Summary!P21+Summary!P30</f>
        <v>419.87435</v>
      </c>
      <c r="Q5" s="208">
        <f>Summary!Q21+Summary!Q30</f>
        <v>647.903</v>
      </c>
      <c r="R5" s="208">
        <f>Summary!R21+Summary!R30</f>
        <v>193.556</v>
      </c>
      <c r="S5" s="208">
        <f>Summary!S21+Summary!S30</f>
        <v>1393.536065</v>
      </c>
      <c r="T5" s="208">
        <f>Summary!T21+Summary!T30</f>
        <v>1010.779875</v>
      </c>
      <c r="U5" s="208">
        <f>Summary!U21+Summary!U30</f>
        <v>338.2582</v>
      </c>
      <c r="V5" s="208">
        <f>Summary!V21+Summary!V30</f>
        <v>528.67</v>
      </c>
      <c r="W5" s="208">
        <f>Summary!W21+Summary!W30</f>
        <v>1982.582973</v>
      </c>
      <c r="X5" s="208">
        <f>Summary!X21+Summary!X30</f>
        <v>1465.26216</v>
      </c>
      <c r="Y5" s="208">
        <f>Summary!Y21+Summary!Y30</f>
        <v>0</v>
      </c>
      <c r="Z5" s="208">
        <f>Summary!Z21+Summary!Z30</f>
        <v>1053.515625</v>
      </c>
      <c r="AA5" s="208">
        <f>Summary!AA21+Summary!AA30</f>
        <v>859.18197</v>
      </c>
      <c r="AB5" s="208">
        <f>Summary!AB21+Summary!AB30</f>
        <v>1511.076445</v>
      </c>
      <c r="AC5" s="208">
        <f>Summary!AC21+Summary!AC30</f>
        <v>982.6008</v>
      </c>
      <c r="AD5" s="208">
        <f>Summary!AD21+Summary!AD30</f>
        <v>69.48999</v>
      </c>
      <c r="AE5" s="208">
        <f>Summary!AE21+Summary!AE30</f>
        <v>0</v>
      </c>
      <c r="AF5" s="208">
        <f>Summary!AF21+Summary!AF30</f>
        <v>925.89039</v>
      </c>
      <c r="AG5" s="172">
        <f>SUM(B5:AF5)</f>
        <v>22543.80818</v>
      </c>
    </row>
    <row r="6" outlineLevel="1">
      <c r="A6" s="209" t="s">
        <v>312</v>
      </c>
      <c r="B6" s="210">
        <f>B8*Summary!B143</f>
        <v>613.342575</v>
      </c>
      <c r="C6" s="210">
        <f>C8*Summary!C143</f>
        <v>678.823075</v>
      </c>
      <c r="D6" s="210">
        <f>D8*Summary!D143</f>
        <v>433.727705</v>
      </c>
      <c r="E6" s="210">
        <f>E8*Summary!E143</f>
        <v>341.98663</v>
      </c>
      <c r="F6" s="210">
        <f>F8*Summary!F143</f>
        <v>1007.369075</v>
      </c>
      <c r="G6" s="210">
        <f>G8*Summary!G143</f>
        <v>0</v>
      </c>
      <c r="H6" s="210">
        <f>H8*Summary!H143</f>
        <v>426.4645</v>
      </c>
      <c r="I6" s="210">
        <f>I8*Summary!I143</f>
        <v>1103.986975</v>
      </c>
      <c r="J6" s="210">
        <f>J8*Summary!J143</f>
        <v>1308.0015</v>
      </c>
      <c r="K6" s="210">
        <f>K8*Summary!K143</f>
        <v>59.262</v>
      </c>
      <c r="L6" s="210">
        <f>L8*Summary!L143</f>
        <v>540.318395</v>
      </c>
      <c r="M6" s="210">
        <f>M8*Summary!M143</f>
        <v>364.59285</v>
      </c>
      <c r="N6" s="210">
        <f>N8*Summary!N143</f>
        <v>642.25536</v>
      </c>
      <c r="O6" s="210">
        <f>O8*Summary!O143</f>
        <v>514.971875</v>
      </c>
      <c r="P6" s="210">
        <f>P8*Summary!P143</f>
        <v>419.87435</v>
      </c>
      <c r="Q6" s="210">
        <f>Q8*Summary!Q143</f>
        <v>647.903</v>
      </c>
      <c r="R6" s="210">
        <f>R8*Summary!R143</f>
        <v>193.556</v>
      </c>
      <c r="S6" s="210">
        <f>S8*Summary!S143</f>
        <v>1393.536065</v>
      </c>
      <c r="T6" s="210">
        <f>T8*Summary!T143</f>
        <v>1010.779875</v>
      </c>
      <c r="U6" s="210">
        <f>U8*Summary!U143</f>
        <v>338.2582</v>
      </c>
      <c r="V6" s="210">
        <f>V8*Summary!V143</f>
        <v>528.67</v>
      </c>
      <c r="W6" s="210">
        <f>W8*Summary!W143</f>
        <v>1878.077586</v>
      </c>
      <c r="X6" s="210">
        <f>X8*Summary!X143</f>
        <v>1465.26216</v>
      </c>
      <c r="Y6" s="210">
        <f>Y8*Summary!Y143</f>
        <v>0</v>
      </c>
      <c r="Z6" s="210">
        <f>Z8*Summary!Z143</f>
        <v>1053.515625</v>
      </c>
      <c r="AA6" s="210">
        <f>AA8*Summary!AA143</f>
        <v>859.18197</v>
      </c>
      <c r="AB6" s="210">
        <f>AB8*Summary!AB143</f>
        <v>1511.076445</v>
      </c>
      <c r="AC6" s="210">
        <f>AC8*Summary!AC143</f>
        <v>982.6008</v>
      </c>
      <c r="AD6" s="210">
        <f>AD8*Summary!AD143</f>
        <v>69.48999</v>
      </c>
      <c r="AE6" s="210">
        <f>AE8*Summary!AE143</f>
        <v>0</v>
      </c>
      <c r="AF6" s="210">
        <f>AF8*Summary!AF143</f>
        <v>925.89039</v>
      </c>
      <c r="AG6" s="172"/>
    </row>
    <row r="7">
      <c r="A7" s="211" t="s">
        <v>269</v>
      </c>
      <c r="B7" s="212">
        <f t="shared" ref="B7:AF7" si="1">SUM(B5)</f>
        <v>729.487542</v>
      </c>
      <c r="C7" s="212">
        <f t="shared" si="1"/>
        <v>678.823075</v>
      </c>
      <c r="D7" s="212">
        <f t="shared" si="1"/>
        <v>433.727705</v>
      </c>
      <c r="E7" s="212">
        <f t="shared" si="1"/>
        <v>341.98663</v>
      </c>
      <c r="F7" s="212">
        <f t="shared" si="1"/>
        <v>1112.810358</v>
      </c>
      <c r="G7" s="212">
        <f t="shared" si="1"/>
        <v>0</v>
      </c>
      <c r="H7" s="212">
        <f t="shared" si="1"/>
        <v>426.4645</v>
      </c>
      <c r="I7" s="212">
        <f t="shared" si="1"/>
        <v>1208.69034</v>
      </c>
      <c r="J7" s="212">
        <f t="shared" si="1"/>
        <v>1412.074935</v>
      </c>
      <c r="K7" s="212">
        <f t="shared" si="1"/>
        <v>59.262</v>
      </c>
      <c r="L7" s="212">
        <f t="shared" si="1"/>
        <v>540.318395</v>
      </c>
      <c r="M7" s="212">
        <f t="shared" si="1"/>
        <v>573.405646</v>
      </c>
      <c r="N7" s="212">
        <f t="shared" si="1"/>
        <v>642.25536</v>
      </c>
      <c r="O7" s="212">
        <f t="shared" si="1"/>
        <v>1002.32385</v>
      </c>
      <c r="P7" s="212">
        <f t="shared" si="1"/>
        <v>419.87435</v>
      </c>
      <c r="Q7" s="212">
        <f t="shared" si="1"/>
        <v>647.903</v>
      </c>
      <c r="R7" s="212">
        <f t="shared" si="1"/>
        <v>193.556</v>
      </c>
      <c r="S7" s="212">
        <f t="shared" si="1"/>
        <v>1393.536065</v>
      </c>
      <c r="T7" s="212">
        <f t="shared" si="1"/>
        <v>1010.779875</v>
      </c>
      <c r="U7" s="212">
        <f t="shared" si="1"/>
        <v>338.2582</v>
      </c>
      <c r="V7" s="212">
        <f t="shared" si="1"/>
        <v>528.67</v>
      </c>
      <c r="W7" s="212">
        <f t="shared" si="1"/>
        <v>1982.582973</v>
      </c>
      <c r="X7" s="212">
        <f t="shared" si="1"/>
        <v>1465.26216</v>
      </c>
      <c r="Y7" s="212">
        <f t="shared" si="1"/>
        <v>0</v>
      </c>
      <c r="Z7" s="212">
        <f t="shared" si="1"/>
        <v>1053.515625</v>
      </c>
      <c r="AA7" s="212">
        <f t="shared" si="1"/>
        <v>859.18197</v>
      </c>
      <c r="AB7" s="212">
        <f t="shared" si="1"/>
        <v>1511.076445</v>
      </c>
      <c r="AC7" s="212">
        <f t="shared" si="1"/>
        <v>982.6008</v>
      </c>
      <c r="AD7" s="212">
        <f t="shared" si="1"/>
        <v>69.48999</v>
      </c>
      <c r="AE7" s="212">
        <f t="shared" si="1"/>
        <v>0</v>
      </c>
      <c r="AF7" s="212">
        <f t="shared" si="1"/>
        <v>925.89039</v>
      </c>
      <c r="AG7" s="172">
        <f>SUM(B7:AF7)</f>
        <v>22543.80818</v>
      </c>
    </row>
    <row r="8">
      <c r="A8" s="351" t="s">
        <v>1030</v>
      </c>
      <c r="B8" s="352">
        <v>522.75</v>
      </c>
      <c r="C8" s="352">
        <v>579.25</v>
      </c>
      <c r="D8" s="352">
        <v>369.35</v>
      </c>
      <c r="E8" s="352">
        <v>291.35</v>
      </c>
      <c r="F8" s="352">
        <v>859.75</v>
      </c>
      <c r="G8" s="352">
        <v>0.0</v>
      </c>
      <c r="H8" s="352">
        <v>365.75</v>
      </c>
      <c r="I8" s="352">
        <v>948.85</v>
      </c>
      <c r="J8" s="353">
        <v>1131.0</v>
      </c>
      <c r="K8" s="352">
        <v>51.0</v>
      </c>
      <c r="L8" s="352">
        <v>464.95</v>
      </c>
      <c r="M8" s="352">
        <v>314.25</v>
      </c>
      <c r="N8" s="352">
        <v>555.2</v>
      </c>
      <c r="O8" s="352">
        <v>443.75</v>
      </c>
      <c r="P8" s="352">
        <v>360.5</v>
      </c>
      <c r="Q8" s="352">
        <v>554.0</v>
      </c>
      <c r="R8" s="352">
        <v>166.0</v>
      </c>
      <c r="S8" s="353">
        <v>1195.45</v>
      </c>
      <c r="T8" s="352">
        <v>867.25</v>
      </c>
      <c r="U8" s="352">
        <v>290.5</v>
      </c>
      <c r="V8" s="352">
        <v>455.75</v>
      </c>
      <c r="W8" s="353">
        <v>1617.22</v>
      </c>
      <c r="X8" s="353">
        <v>1261.2</v>
      </c>
      <c r="Y8" s="352">
        <v>0.0</v>
      </c>
      <c r="Z8" s="352">
        <v>906.25</v>
      </c>
      <c r="AA8" s="352">
        <v>738.7</v>
      </c>
      <c r="AB8" s="353">
        <v>1296.95</v>
      </c>
      <c r="AC8" s="352">
        <v>843.0</v>
      </c>
      <c r="AD8" s="352">
        <v>59.9</v>
      </c>
      <c r="AE8" s="352">
        <v>0.0</v>
      </c>
      <c r="AF8" s="352">
        <v>797.7</v>
      </c>
      <c r="AG8" s="213"/>
    </row>
    <row r="9">
      <c r="A9" s="215" t="s">
        <v>244</v>
      </c>
      <c r="B9" s="168"/>
      <c r="C9" s="168"/>
      <c r="D9" s="168"/>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213"/>
    </row>
    <row r="10">
      <c r="A10" s="216" t="s">
        <v>313</v>
      </c>
      <c r="B10" s="354">
        <f>Summary!B104</f>
        <v>3</v>
      </c>
      <c r="C10" s="354">
        <f>Summary!C104</f>
        <v>2</v>
      </c>
      <c r="D10" s="354">
        <f>Summary!D104</f>
        <v>2</v>
      </c>
      <c r="E10" s="354">
        <f>Summary!E104</f>
        <v>2</v>
      </c>
      <c r="F10" s="354">
        <f>Summary!F104</f>
        <v>4</v>
      </c>
      <c r="G10" s="354">
        <f>Summary!G104</f>
        <v>0</v>
      </c>
      <c r="H10" s="354">
        <f>Summary!H104</f>
        <v>2</v>
      </c>
      <c r="I10" s="354">
        <f>Summary!I104</f>
        <v>5</v>
      </c>
      <c r="J10" s="354">
        <f>Summary!J104</f>
        <v>5</v>
      </c>
      <c r="K10" s="354">
        <f>Summary!K104</f>
        <v>2</v>
      </c>
      <c r="L10" s="354">
        <f>Summary!L104</f>
        <v>3</v>
      </c>
      <c r="M10" s="354">
        <f>Summary!M104</f>
        <v>3</v>
      </c>
      <c r="N10" s="354">
        <f>Summary!N104</f>
        <v>3</v>
      </c>
      <c r="O10" s="354">
        <f>Summary!O104</f>
        <v>7</v>
      </c>
      <c r="P10" s="354">
        <f>Summary!P104</f>
        <v>2</v>
      </c>
      <c r="Q10" s="354">
        <f>Summary!Q104</f>
        <v>2</v>
      </c>
      <c r="R10" s="354">
        <f>Summary!R104</f>
        <v>2</v>
      </c>
      <c r="S10" s="354">
        <f>Summary!S104</f>
        <v>6</v>
      </c>
      <c r="T10" s="354">
        <f>Summary!T104</f>
        <v>4</v>
      </c>
      <c r="U10" s="354">
        <f>Summary!U104</f>
        <v>2</v>
      </c>
      <c r="V10" s="354">
        <f>Summary!V104</f>
        <v>3</v>
      </c>
      <c r="W10" s="354">
        <f>Summary!W104</f>
        <v>7</v>
      </c>
      <c r="X10" s="354">
        <f>Summary!X104</f>
        <v>5</v>
      </c>
      <c r="Y10" s="354">
        <f>Summary!Y104</f>
        <v>0</v>
      </c>
      <c r="Z10" s="354">
        <f>Summary!Z104</f>
        <v>3</v>
      </c>
      <c r="AA10" s="354">
        <f>Summary!AA104</f>
        <v>3</v>
      </c>
      <c r="AB10" s="354">
        <f>Summary!AB104</f>
        <v>4</v>
      </c>
      <c r="AC10" s="354">
        <f>Summary!AC104</f>
        <v>3</v>
      </c>
      <c r="AD10" s="354">
        <f>Summary!AD104</f>
        <v>1</v>
      </c>
      <c r="AE10" s="354">
        <f>Summary!AE104</f>
        <v>0</v>
      </c>
      <c r="AF10" s="354">
        <f>Summary!AF104</f>
        <v>5</v>
      </c>
      <c r="AG10" s="172">
        <f>SUM(B10:AF10)</f>
        <v>95</v>
      </c>
    </row>
    <row r="11" outlineLevel="1">
      <c r="A11" s="209" t="s">
        <v>314</v>
      </c>
      <c r="B11" s="218">
        <v>2.0</v>
      </c>
      <c r="C11" s="218">
        <v>2.0</v>
      </c>
      <c r="D11" s="218">
        <v>2.0</v>
      </c>
      <c r="E11" s="218">
        <v>2.0</v>
      </c>
      <c r="F11" s="218">
        <v>3.0</v>
      </c>
      <c r="G11" s="218">
        <v>0.0</v>
      </c>
      <c r="H11" s="218">
        <v>2.0</v>
      </c>
      <c r="I11" s="218">
        <v>4.0</v>
      </c>
      <c r="J11" s="218">
        <v>4.0</v>
      </c>
      <c r="K11" s="218">
        <v>2.0</v>
      </c>
      <c r="L11" s="218">
        <v>3.0</v>
      </c>
      <c r="M11" s="218">
        <v>1.0</v>
      </c>
      <c r="N11" s="218">
        <v>3.0</v>
      </c>
      <c r="O11" s="218">
        <v>2.0</v>
      </c>
      <c r="P11" s="218">
        <v>2.0</v>
      </c>
      <c r="Q11" s="218">
        <v>2.0</v>
      </c>
      <c r="R11" s="218">
        <v>2.0</v>
      </c>
      <c r="S11" s="218">
        <v>6.0</v>
      </c>
      <c r="T11" s="218">
        <v>4.0</v>
      </c>
      <c r="U11" s="218">
        <v>2.0</v>
      </c>
      <c r="V11" s="218">
        <v>3.0</v>
      </c>
      <c r="W11" s="218">
        <v>6.0</v>
      </c>
      <c r="X11" s="218">
        <v>5.0</v>
      </c>
      <c r="Y11" s="218">
        <v>0.0</v>
      </c>
      <c r="Z11" s="218">
        <v>3.0</v>
      </c>
      <c r="AA11" s="218">
        <v>3.0</v>
      </c>
      <c r="AB11" s="218">
        <v>4.0</v>
      </c>
      <c r="AC11" s="218">
        <v>3.0</v>
      </c>
      <c r="AD11" s="218">
        <v>1.0</v>
      </c>
      <c r="AE11" s="218">
        <v>0.0</v>
      </c>
      <c r="AF11" s="218">
        <v>5.0</v>
      </c>
      <c r="AG11" s="172"/>
    </row>
    <row r="12">
      <c r="A12" s="219" t="s">
        <v>269</v>
      </c>
      <c r="B12" s="355">
        <f t="shared" ref="B12:AF12" si="2">SUM(B10)</f>
        <v>3</v>
      </c>
      <c r="C12" s="355">
        <f t="shared" si="2"/>
        <v>2</v>
      </c>
      <c r="D12" s="355">
        <f t="shared" si="2"/>
        <v>2</v>
      </c>
      <c r="E12" s="355">
        <f t="shared" si="2"/>
        <v>2</v>
      </c>
      <c r="F12" s="355">
        <f t="shared" si="2"/>
        <v>4</v>
      </c>
      <c r="G12" s="355">
        <f t="shared" si="2"/>
        <v>0</v>
      </c>
      <c r="H12" s="355">
        <f t="shared" si="2"/>
        <v>2</v>
      </c>
      <c r="I12" s="355">
        <f t="shared" si="2"/>
        <v>5</v>
      </c>
      <c r="J12" s="355">
        <f t="shared" si="2"/>
        <v>5</v>
      </c>
      <c r="K12" s="355">
        <f t="shared" si="2"/>
        <v>2</v>
      </c>
      <c r="L12" s="355">
        <f t="shared" si="2"/>
        <v>3</v>
      </c>
      <c r="M12" s="355">
        <f t="shared" si="2"/>
        <v>3</v>
      </c>
      <c r="N12" s="355">
        <f t="shared" si="2"/>
        <v>3</v>
      </c>
      <c r="O12" s="355">
        <f t="shared" si="2"/>
        <v>7</v>
      </c>
      <c r="P12" s="355">
        <f t="shared" si="2"/>
        <v>2</v>
      </c>
      <c r="Q12" s="355">
        <f t="shared" si="2"/>
        <v>2</v>
      </c>
      <c r="R12" s="355">
        <f t="shared" si="2"/>
        <v>2</v>
      </c>
      <c r="S12" s="355">
        <f t="shared" si="2"/>
        <v>6</v>
      </c>
      <c r="T12" s="355">
        <f t="shared" si="2"/>
        <v>4</v>
      </c>
      <c r="U12" s="355">
        <f t="shared" si="2"/>
        <v>2</v>
      </c>
      <c r="V12" s="355">
        <f t="shared" si="2"/>
        <v>3</v>
      </c>
      <c r="W12" s="355">
        <f t="shared" si="2"/>
        <v>7</v>
      </c>
      <c r="X12" s="355">
        <f t="shared" si="2"/>
        <v>5</v>
      </c>
      <c r="Y12" s="355">
        <f t="shared" si="2"/>
        <v>0</v>
      </c>
      <c r="Z12" s="355">
        <f t="shared" si="2"/>
        <v>3</v>
      </c>
      <c r="AA12" s="355">
        <f t="shared" si="2"/>
        <v>3</v>
      </c>
      <c r="AB12" s="355">
        <f t="shared" si="2"/>
        <v>4</v>
      </c>
      <c r="AC12" s="355">
        <f t="shared" si="2"/>
        <v>3</v>
      </c>
      <c r="AD12" s="355">
        <f t="shared" si="2"/>
        <v>1</v>
      </c>
      <c r="AE12" s="355">
        <f t="shared" si="2"/>
        <v>0</v>
      </c>
      <c r="AF12" s="355">
        <f t="shared" si="2"/>
        <v>5</v>
      </c>
      <c r="AG12" s="172">
        <f>SUM(B12:AF12)</f>
        <v>95</v>
      </c>
    </row>
    <row r="13">
      <c r="A13" s="160"/>
      <c r="B13" s="168"/>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213"/>
    </row>
    <row r="14">
      <c r="A14" s="221" t="s">
        <v>315</v>
      </c>
      <c r="B14" s="222"/>
      <c r="C14" s="222"/>
      <c r="D14" s="222"/>
      <c r="E14" s="222"/>
      <c r="F14" s="222"/>
      <c r="G14" s="222"/>
      <c r="H14" s="222"/>
      <c r="I14" s="222"/>
      <c r="J14" s="222"/>
      <c r="K14" s="222"/>
      <c r="L14" s="222"/>
      <c r="M14" s="222"/>
      <c r="N14" s="222"/>
      <c r="O14" s="222"/>
      <c r="P14" s="222"/>
      <c r="Q14" s="222"/>
      <c r="R14" s="222"/>
      <c r="S14" s="222"/>
      <c r="T14" s="222"/>
      <c r="U14" s="222"/>
      <c r="V14" s="222"/>
      <c r="W14" s="222"/>
      <c r="X14" s="222"/>
      <c r="Y14" s="222"/>
      <c r="Z14" s="222"/>
      <c r="AA14" s="222"/>
      <c r="AB14" s="222"/>
      <c r="AC14" s="222"/>
      <c r="AD14" s="222"/>
      <c r="AE14" s="222"/>
      <c r="AF14" s="222"/>
      <c r="AG14" s="213"/>
    </row>
    <row r="15">
      <c r="A15" s="223" t="s">
        <v>70</v>
      </c>
      <c r="B15" s="356">
        <v>426.65</v>
      </c>
      <c r="C15" s="356">
        <v>381.88</v>
      </c>
      <c r="D15" s="356">
        <v>221.37</v>
      </c>
      <c r="E15" s="356">
        <v>167.2</v>
      </c>
      <c r="F15" s="356">
        <v>582.56</v>
      </c>
      <c r="G15" s="356">
        <v>0.0</v>
      </c>
      <c r="H15" s="356">
        <v>210.57</v>
      </c>
      <c r="I15" s="356">
        <v>558.81</v>
      </c>
      <c r="J15" s="356">
        <v>821.7</v>
      </c>
      <c r="K15" s="356">
        <v>0.0</v>
      </c>
      <c r="L15" s="356">
        <v>217.65</v>
      </c>
      <c r="M15" s="356">
        <v>214.05</v>
      </c>
      <c r="N15" s="356">
        <v>379.93</v>
      </c>
      <c r="O15" s="356">
        <v>210.57</v>
      </c>
      <c r="P15" s="356">
        <v>212.3</v>
      </c>
      <c r="Q15" s="356">
        <v>383.3</v>
      </c>
      <c r="R15" s="356">
        <v>0.0</v>
      </c>
      <c r="S15" s="356">
        <v>771.05</v>
      </c>
      <c r="T15" s="356">
        <v>603.85</v>
      </c>
      <c r="U15" s="356">
        <v>171.31</v>
      </c>
      <c r="V15" s="356">
        <v>210.57</v>
      </c>
      <c r="W15" s="356">
        <v>1017.62</v>
      </c>
      <c r="X15" s="356">
        <v>852.91</v>
      </c>
      <c r="Y15" s="356">
        <v>0.0</v>
      </c>
      <c r="Z15" s="356">
        <v>645.78</v>
      </c>
      <c r="AA15" s="356">
        <v>428.22</v>
      </c>
      <c r="AB15" s="356">
        <v>766.91</v>
      </c>
      <c r="AC15" s="356">
        <v>599.41</v>
      </c>
      <c r="AD15" s="356">
        <v>0.0</v>
      </c>
      <c r="AE15" s="356">
        <v>0.0</v>
      </c>
      <c r="AF15" s="356">
        <v>431.66</v>
      </c>
      <c r="AG15" s="172">
        <f t="shared" ref="AG15:AG22" si="3">SUM(B15:AF15)</f>
        <v>11487.83</v>
      </c>
    </row>
    <row r="16">
      <c r="A16" s="223" t="s">
        <v>71</v>
      </c>
      <c r="B16" s="356">
        <v>21.01</v>
      </c>
      <c r="C16" s="356">
        <v>40.66</v>
      </c>
      <c r="D16" s="356">
        <v>57.02</v>
      </c>
      <c r="E16" s="356">
        <v>32.23</v>
      </c>
      <c r="F16" s="356">
        <v>32.23</v>
      </c>
      <c r="G16" s="356">
        <v>0.0</v>
      </c>
      <c r="H16" s="356">
        <v>52.83</v>
      </c>
      <c r="I16" s="356">
        <v>142.76</v>
      </c>
      <c r="J16" s="356">
        <v>21.01</v>
      </c>
      <c r="K16" s="356">
        <v>32.5</v>
      </c>
      <c r="L16" s="356">
        <v>125.84</v>
      </c>
      <c r="M16" s="356">
        <v>20.66</v>
      </c>
      <c r="N16" s="356">
        <v>11.97</v>
      </c>
      <c r="O16" s="356">
        <v>118.33</v>
      </c>
      <c r="P16" s="356">
        <v>49.16</v>
      </c>
      <c r="Q16" s="356">
        <v>20.33</v>
      </c>
      <c r="R16" s="356">
        <v>118.31</v>
      </c>
      <c r="S16" s="356">
        <v>93.55</v>
      </c>
      <c r="T16" s="356">
        <v>41.84</v>
      </c>
      <c r="U16" s="356">
        <v>32.5</v>
      </c>
      <c r="V16" s="356">
        <v>118.01</v>
      </c>
      <c r="W16" s="356">
        <v>169.78</v>
      </c>
      <c r="X16" s="356">
        <v>76.16</v>
      </c>
      <c r="Y16" s="356">
        <v>0.0</v>
      </c>
      <c r="Z16" s="356">
        <v>32.77</v>
      </c>
      <c r="AA16" s="356">
        <v>121.18</v>
      </c>
      <c r="AB16" s="356">
        <v>196.34</v>
      </c>
      <c r="AC16" s="356">
        <v>20.66</v>
      </c>
      <c r="AD16" s="356">
        <v>40.33</v>
      </c>
      <c r="AE16" s="356">
        <v>0.0</v>
      </c>
      <c r="AF16" s="356">
        <v>149.16</v>
      </c>
      <c r="AG16" s="172">
        <f t="shared" si="3"/>
        <v>1989.13</v>
      </c>
    </row>
    <row r="17">
      <c r="A17" s="223" t="s">
        <v>72</v>
      </c>
      <c r="B17" s="356">
        <v>0.0</v>
      </c>
      <c r="C17" s="356">
        <v>0.0</v>
      </c>
      <c r="D17" s="356">
        <v>0.0</v>
      </c>
      <c r="E17" s="356">
        <v>0.0</v>
      </c>
      <c r="F17" s="356">
        <v>0.0</v>
      </c>
      <c r="G17" s="356">
        <v>0.0</v>
      </c>
      <c r="H17" s="356">
        <v>0.0</v>
      </c>
      <c r="I17" s="356">
        <v>0.0</v>
      </c>
      <c r="J17" s="356">
        <v>0.0</v>
      </c>
      <c r="K17" s="356">
        <v>0.0</v>
      </c>
      <c r="L17" s="356">
        <v>0.0</v>
      </c>
      <c r="M17" s="356">
        <v>0.0</v>
      </c>
      <c r="N17" s="356">
        <v>0.0</v>
      </c>
      <c r="O17" s="356">
        <v>0.0</v>
      </c>
      <c r="P17" s="356">
        <v>0.0</v>
      </c>
      <c r="Q17" s="356">
        <v>0.0</v>
      </c>
      <c r="R17" s="356">
        <v>0.0</v>
      </c>
      <c r="S17" s="356">
        <v>0.0</v>
      </c>
      <c r="T17" s="356">
        <v>0.0</v>
      </c>
      <c r="U17" s="356">
        <v>0.0</v>
      </c>
      <c r="V17" s="356">
        <v>0.0</v>
      </c>
      <c r="W17" s="356">
        <v>0.0</v>
      </c>
      <c r="X17" s="356">
        <v>0.0</v>
      </c>
      <c r="Y17" s="356">
        <v>0.0</v>
      </c>
      <c r="Z17" s="356">
        <v>0.0</v>
      </c>
      <c r="AA17" s="356">
        <v>0.0</v>
      </c>
      <c r="AB17" s="356">
        <v>0.0</v>
      </c>
      <c r="AC17" s="356">
        <v>0.0</v>
      </c>
      <c r="AD17" s="356">
        <v>0.0</v>
      </c>
      <c r="AE17" s="356">
        <v>0.0</v>
      </c>
      <c r="AF17" s="356">
        <v>0.0</v>
      </c>
      <c r="AG17" s="172">
        <f t="shared" si="3"/>
        <v>0</v>
      </c>
    </row>
    <row r="18">
      <c r="A18" s="223" t="s">
        <v>73</v>
      </c>
      <c r="B18" s="356">
        <v>0.0</v>
      </c>
      <c r="C18" s="356">
        <v>0.0</v>
      </c>
      <c r="D18" s="356">
        <v>0.0</v>
      </c>
      <c r="E18" s="356">
        <v>0.0</v>
      </c>
      <c r="F18" s="356">
        <v>0.0</v>
      </c>
      <c r="G18" s="356">
        <v>0.0</v>
      </c>
      <c r="H18" s="356">
        <v>0.0</v>
      </c>
      <c r="I18" s="356">
        <v>0.0</v>
      </c>
      <c r="J18" s="356">
        <v>0.0</v>
      </c>
      <c r="K18" s="356">
        <v>0.0</v>
      </c>
      <c r="L18" s="356">
        <v>0.0</v>
      </c>
      <c r="M18" s="356">
        <v>0.0</v>
      </c>
      <c r="N18" s="356">
        <v>0.0</v>
      </c>
      <c r="O18" s="356">
        <v>0.0</v>
      </c>
      <c r="P18" s="356">
        <v>0.0</v>
      </c>
      <c r="Q18" s="356">
        <v>0.0</v>
      </c>
      <c r="R18" s="356">
        <v>0.0</v>
      </c>
      <c r="S18" s="356">
        <v>0.0</v>
      </c>
      <c r="T18" s="356">
        <v>0.0</v>
      </c>
      <c r="U18" s="356">
        <v>0.0</v>
      </c>
      <c r="V18" s="356">
        <v>0.0</v>
      </c>
      <c r="W18" s="356">
        <v>0.0</v>
      </c>
      <c r="X18" s="356">
        <v>0.0</v>
      </c>
      <c r="Y18" s="356">
        <v>0.0</v>
      </c>
      <c r="Z18" s="356">
        <v>0.0</v>
      </c>
      <c r="AA18" s="356">
        <v>0.0</v>
      </c>
      <c r="AB18" s="356">
        <v>0.0</v>
      </c>
      <c r="AC18" s="356">
        <v>0.0</v>
      </c>
      <c r="AD18" s="356">
        <v>0.0</v>
      </c>
      <c r="AE18" s="356">
        <v>0.0</v>
      </c>
      <c r="AF18" s="356">
        <v>0.0</v>
      </c>
      <c r="AG18" s="172">
        <f t="shared" si="3"/>
        <v>0</v>
      </c>
    </row>
    <row r="19">
      <c r="A19" s="223" t="s">
        <v>316</v>
      </c>
      <c r="B19" s="356">
        <v>80.48</v>
      </c>
      <c r="C19" s="356">
        <v>0.0</v>
      </c>
      <c r="D19" s="356">
        <v>0.0</v>
      </c>
      <c r="E19" s="356">
        <v>0.0</v>
      </c>
      <c r="F19" s="356">
        <v>71.99</v>
      </c>
      <c r="G19" s="356">
        <v>0.0</v>
      </c>
      <c r="H19" s="356">
        <v>0.0</v>
      </c>
      <c r="I19" s="356">
        <v>74.99</v>
      </c>
      <c r="J19" s="356">
        <v>73.16</v>
      </c>
      <c r="K19" s="356">
        <v>0.0</v>
      </c>
      <c r="L19" s="356">
        <v>0.0</v>
      </c>
      <c r="M19" s="356">
        <v>150.61</v>
      </c>
      <c r="N19" s="356">
        <v>0.0</v>
      </c>
      <c r="O19" s="356">
        <v>352.89</v>
      </c>
      <c r="P19" s="356">
        <v>0.0</v>
      </c>
      <c r="Q19" s="356">
        <v>0.0</v>
      </c>
      <c r="R19" s="356">
        <v>0.0</v>
      </c>
      <c r="S19" s="356">
        <v>0.0</v>
      </c>
      <c r="T19" s="356">
        <v>0.0</v>
      </c>
      <c r="U19" s="356">
        <v>0.0</v>
      </c>
      <c r="V19" s="356">
        <v>0.0</v>
      </c>
      <c r="W19" s="356">
        <v>73.76</v>
      </c>
      <c r="X19" s="356">
        <v>0.0</v>
      </c>
      <c r="Y19" s="356">
        <v>0.0</v>
      </c>
      <c r="Z19" s="356">
        <v>0.0</v>
      </c>
      <c r="AA19" s="356">
        <v>0.0</v>
      </c>
      <c r="AB19" s="356">
        <v>0.0</v>
      </c>
      <c r="AC19" s="356">
        <v>0.0</v>
      </c>
      <c r="AD19" s="356">
        <v>0.0</v>
      </c>
      <c r="AE19" s="356">
        <v>0.0</v>
      </c>
      <c r="AF19" s="356">
        <v>0.0</v>
      </c>
      <c r="AG19" s="172">
        <f t="shared" si="3"/>
        <v>877.88</v>
      </c>
    </row>
    <row r="20">
      <c r="A20" s="223" t="s">
        <v>74</v>
      </c>
      <c r="B20" s="356">
        <v>68.6</v>
      </c>
      <c r="C20" s="356">
        <v>106.71</v>
      </c>
      <c r="D20" s="356">
        <v>55.96</v>
      </c>
      <c r="E20" s="356">
        <v>56.92</v>
      </c>
      <c r="F20" s="356">
        <v>187.96</v>
      </c>
      <c r="G20" s="356">
        <v>0.0</v>
      </c>
      <c r="H20" s="356">
        <v>67.35</v>
      </c>
      <c r="I20" s="356">
        <v>177.28</v>
      </c>
      <c r="J20" s="356">
        <v>205.12</v>
      </c>
      <c r="K20" s="356">
        <v>8.5</v>
      </c>
      <c r="L20" s="356">
        <v>76.46</v>
      </c>
      <c r="M20" s="356">
        <v>83.91</v>
      </c>
      <c r="N20" s="356">
        <v>103.3</v>
      </c>
      <c r="O20" s="356">
        <v>146.91</v>
      </c>
      <c r="P20" s="356">
        <v>64.04</v>
      </c>
      <c r="Q20" s="356">
        <v>100.37</v>
      </c>
      <c r="R20" s="356">
        <v>27.69</v>
      </c>
      <c r="S20" s="356">
        <v>210.85</v>
      </c>
      <c r="T20" s="356">
        <v>146.56</v>
      </c>
      <c r="U20" s="356">
        <v>51.69</v>
      </c>
      <c r="V20" s="356">
        <v>82.17</v>
      </c>
      <c r="W20" s="356">
        <v>311.05</v>
      </c>
      <c r="X20" s="356">
        <v>222.13</v>
      </c>
      <c r="Y20" s="356">
        <v>0.0</v>
      </c>
      <c r="Z20" s="356">
        <v>152.7</v>
      </c>
      <c r="AA20" s="356">
        <v>129.3</v>
      </c>
      <c r="AB20" s="356">
        <v>233.7</v>
      </c>
      <c r="AC20" s="356">
        <v>147.93</v>
      </c>
      <c r="AD20" s="356">
        <v>9.57</v>
      </c>
      <c r="AE20" s="356">
        <v>0.0</v>
      </c>
      <c r="AF20" s="356">
        <v>136.88</v>
      </c>
      <c r="AG20" s="172">
        <f t="shared" si="3"/>
        <v>3371.61</v>
      </c>
    </row>
    <row r="21">
      <c r="A21" s="223" t="s">
        <v>75</v>
      </c>
      <c r="B21" s="356">
        <v>25.0</v>
      </c>
      <c r="C21" s="356">
        <v>50.0</v>
      </c>
      <c r="D21" s="356">
        <v>35.0</v>
      </c>
      <c r="E21" s="356">
        <v>35.0</v>
      </c>
      <c r="F21" s="356">
        <v>75.0</v>
      </c>
      <c r="G21" s="356">
        <v>0.0</v>
      </c>
      <c r="H21" s="356">
        <v>35.0</v>
      </c>
      <c r="I21" s="356">
        <v>85.0</v>
      </c>
      <c r="J21" s="356">
        <v>100.0</v>
      </c>
      <c r="K21" s="356">
        <v>10.0</v>
      </c>
      <c r="L21" s="356">
        <v>45.0</v>
      </c>
      <c r="M21" s="356">
        <v>25.0</v>
      </c>
      <c r="N21" s="356">
        <v>60.0</v>
      </c>
      <c r="O21" s="356">
        <v>35.0</v>
      </c>
      <c r="P21" s="356">
        <v>35.0</v>
      </c>
      <c r="Q21" s="356">
        <v>50.0</v>
      </c>
      <c r="R21" s="356">
        <v>20.0</v>
      </c>
      <c r="S21" s="356">
        <v>120.0</v>
      </c>
      <c r="T21" s="356">
        <v>75.0</v>
      </c>
      <c r="U21" s="356">
        <v>35.0</v>
      </c>
      <c r="V21" s="356">
        <v>45.0</v>
      </c>
      <c r="W21" s="356">
        <v>135.0</v>
      </c>
      <c r="X21" s="356">
        <v>110.0</v>
      </c>
      <c r="Y21" s="356">
        <v>0.0</v>
      </c>
      <c r="Z21" s="356">
        <v>75.0</v>
      </c>
      <c r="AA21" s="356">
        <v>60.0</v>
      </c>
      <c r="AB21" s="356">
        <v>100.0</v>
      </c>
      <c r="AC21" s="356">
        <v>75.0</v>
      </c>
      <c r="AD21" s="356">
        <v>10.0</v>
      </c>
      <c r="AE21" s="356">
        <v>0.0</v>
      </c>
      <c r="AF21" s="356">
        <v>80.0</v>
      </c>
      <c r="AG21" s="172">
        <f t="shared" si="3"/>
        <v>1640</v>
      </c>
    </row>
    <row r="22">
      <c r="A22" s="226" t="s">
        <v>269</v>
      </c>
      <c r="B22" s="357">
        <f t="shared" ref="B22:AF22" si="4">SUM(B15:B21)</f>
        <v>621.74</v>
      </c>
      <c r="C22" s="357">
        <f t="shared" si="4"/>
        <v>579.25</v>
      </c>
      <c r="D22" s="357">
        <f t="shared" si="4"/>
        <v>369.35</v>
      </c>
      <c r="E22" s="357">
        <f t="shared" si="4"/>
        <v>291.35</v>
      </c>
      <c r="F22" s="357">
        <f t="shared" si="4"/>
        <v>949.74</v>
      </c>
      <c r="G22" s="357">
        <f t="shared" si="4"/>
        <v>0</v>
      </c>
      <c r="H22" s="357">
        <f t="shared" si="4"/>
        <v>365.75</v>
      </c>
      <c r="I22" s="357">
        <f t="shared" si="4"/>
        <v>1038.84</v>
      </c>
      <c r="J22" s="357">
        <f t="shared" si="4"/>
        <v>1220.99</v>
      </c>
      <c r="K22" s="357">
        <f t="shared" si="4"/>
        <v>51</v>
      </c>
      <c r="L22" s="357">
        <f t="shared" si="4"/>
        <v>464.95</v>
      </c>
      <c r="M22" s="357">
        <f t="shared" si="4"/>
        <v>494.23</v>
      </c>
      <c r="N22" s="357">
        <f t="shared" si="4"/>
        <v>555.2</v>
      </c>
      <c r="O22" s="357">
        <f t="shared" si="4"/>
        <v>863.7</v>
      </c>
      <c r="P22" s="357">
        <f t="shared" si="4"/>
        <v>360.5</v>
      </c>
      <c r="Q22" s="357">
        <f t="shared" si="4"/>
        <v>554</v>
      </c>
      <c r="R22" s="357">
        <f t="shared" si="4"/>
        <v>166</v>
      </c>
      <c r="S22" s="357">
        <f t="shared" si="4"/>
        <v>1195.45</v>
      </c>
      <c r="T22" s="357">
        <f t="shared" si="4"/>
        <v>867.25</v>
      </c>
      <c r="U22" s="357">
        <f t="shared" si="4"/>
        <v>290.5</v>
      </c>
      <c r="V22" s="357">
        <f t="shared" si="4"/>
        <v>455.75</v>
      </c>
      <c r="W22" s="357">
        <f t="shared" si="4"/>
        <v>1707.21</v>
      </c>
      <c r="X22" s="357">
        <f t="shared" si="4"/>
        <v>1261.2</v>
      </c>
      <c r="Y22" s="357">
        <f t="shared" si="4"/>
        <v>0</v>
      </c>
      <c r="Z22" s="357">
        <f t="shared" si="4"/>
        <v>906.25</v>
      </c>
      <c r="AA22" s="357">
        <f t="shared" si="4"/>
        <v>738.7</v>
      </c>
      <c r="AB22" s="357">
        <f t="shared" si="4"/>
        <v>1296.95</v>
      </c>
      <c r="AC22" s="357">
        <f t="shared" si="4"/>
        <v>843</v>
      </c>
      <c r="AD22" s="357">
        <f t="shared" si="4"/>
        <v>59.9</v>
      </c>
      <c r="AE22" s="357">
        <f t="shared" si="4"/>
        <v>0</v>
      </c>
      <c r="AF22" s="357">
        <f t="shared" si="4"/>
        <v>797.7</v>
      </c>
      <c r="AG22" s="172">
        <f t="shared" si="3"/>
        <v>19366.45</v>
      </c>
    </row>
    <row r="23">
      <c r="A23" s="160"/>
      <c r="B23" s="168"/>
      <c r="C23" s="168"/>
      <c r="D23" s="168"/>
      <c r="E23" s="168"/>
      <c r="F23" s="168"/>
      <c r="G23" s="168"/>
      <c r="H23" s="168"/>
      <c r="I23" s="168"/>
      <c r="J23" s="168"/>
      <c r="K23" s="168"/>
      <c r="L23" s="168"/>
      <c r="M23" s="168"/>
      <c r="N23" s="168"/>
      <c r="O23" s="168"/>
      <c r="P23" s="168"/>
      <c r="Q23" s="168"/>
      <c r="R23" s="168"/>
      <c r="S23" s="168"/>
      <c r="T23" s="168"/>
      <c r="U23" s="168"/>
      <c r="V23" s="168"/>
      <c r="W23" s="168"/>
      <c r="X23" s="168"/>
      <c r="Y23" s="168"/>
      <c r="Z23" s="168"/>
      <c r="AA23" s="168"/>
      <c r="AB23" s="168"/>
      <c r="AC23" s="168"/>
      <c r="AD23" s="168"/>
      <c r="AE23" s="168"/>
      <c r="AF23" s="168"/>
      <c r="AG23" s="213"/>
    </row>
    <row r="24">
      <c r="A24" s="221" t="s">
        <v>317</v>
      </c>
      <c r="B24" s="22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c r="AA24" s="222"/>
      <c r="AB24" s="222"/>
      <c r="AC24" s="222"/>
      <c r="AD24" s="222"/>
      <c r="AE24" s="222"/>
      <c r="AF24" s="222"/>
      <c r="AG24" s="228"/>
    </row>
    <row r="25">
      <c r="A25" s="230" t="s">
        <v>1031</v>
      </c>
      <c r="B25" s="358">
        <f t="shared" ref="B25:AF25" si="5">B176</f>
        <v>0</v>
      </c>
      <c r="C25" s="358">
        <f t="shared" si="5"/>
        <v>0</v>
      </c>
      <c r="D25" s="358">
        <f t="shared" si="5"/>
        <v>0</v>
      </c>
      <c r="E25" s="358">
        <f t="shared" si="5"/>
        <v>0</v>
      </c>
      <c r="F25" s="358">
        <f t="shared" si="5"/>
        <v>0</v>
      </c>
      <c r="G25" s="358">
        <f t="shared" si="5"/>
        <v>0</v>
      </c>
      <c r="H25" s="358">
        <f t="shared" si="5"/>
        <v>0</v>
      </c>
      <c r="I25" s="358">
        <f t="shared" si="5"/>
        <v>0</v>
      </c>
      <c r="J25" s="358">
        <f t="shared" si="5"/>
        <v>0</v>
      </c>
      <c r="K25" s="358">
        <f t="shared" si="5"/>
        <v>0</v>
      </c>
      <c r="L25" s="358">
        <f t="shared" si="5"/>
        <v>0</v>
      </c>
      <c r="M25" s="358">
        <f t="shared" si="5"/>
        <v>0</v>
      </c>
      <c r="N25" s="358">
        <f t="shared" si="5"/>
        <v>0</v>
      </c>
      <c r="O25" s="358">
        <f t="shared" si="5"/>
        <v>0</v>
      </c>
      <c r="P25" s="358">
        <f t="shared" si="5"/>
        <v>0</v>
      </c>
      <c r="Q25" s="358">
        <f t="shared" si="5"/>
        <v>0</v>
      </c>
      <c r="R25" s="358">
        <f t="shared" si="5"/>
        <v>0</v>
      </c>
      <c r="S25" s="358">
        <f t="shared" si="5"/>
        <v>0</v>
      </c>
      <c r="T25" s="358">
        <f t="shared" si="5"/>
        <v>0</v>
      </c>
      <c r="U25" s="358">
        <f t="shared" si="5"/>
        <v>0</v>
      </c>
      <c r="V25" s="358">
        <f t="shared" si="5"/>
        <v>0</v>
      </c>
      <c r="W25" s="358">
        <f t="shared" si="5"/>
        <v>0</v>
      </c>
      <c r="X25" s="358">
        <f t="shared" si="5"/>
        <v>0</v>
      </c>
      <c r="Y25" s="358">
        <f t="shared" si="5"/>
        <v>0</v>
      </c>
      <c r="Z25" s="358">
        <f t="shared" si="5"/>
        <v>0</v>
      </c>
      <c r="AA25" s="358">
        <f t="shared" si="5"/>
        <v>0</v>
      </c>
      <c r="AB25" s="358">
        <f t="shared" si="5"/>
        <v>0</v>
      </c>
      <c r="AC25" s="358">
        <f t="shared" si="5"/>
        <v>0</v>
      </c>
      <c r="AD25" s="358">
        <f t="shared" si="5"/>
        <v>0</v>
      </c>
      <c r="AE25" s="358">
        <f t="shared" si="5"/>
        <v>0</v>
      </c>
      <c r="AF25" s="358">
        <f t="shared" si="5"/>
        <v>0</v>
      </c>
      <c r="AG25" s="228">
        <f t="shared" ref="AG25:AG33" si="7">SUM(B25:AF25)</f>
        <v>0</v>
      </c>
    </row>
    <row r="26">
      <c r="A26" s="230" t="s">
        <v>1032</v>
      </c>
      <c r="B26" s="358">
        <f t="shared" ref="B26:AF26" si="6">B177</f>
        <v>0</v>
      </c>
      <c r="C26" s="358">
        <f t="shared" si="6"/>
        <v>0</v>
      </c>
      <c r="D26" s="358">
        <f t="shared" si="6"/>
        <v>0</v>
      </c>
      <c r="E26" s="358">
        <f t="shared" si="6"/>
        <v>0</v>
      </c>
      <c r="F26" s="358">
        <f t="shared" si="6"/>
        <v>0</v>
      </c>
      <c r="G26" s="358">
        <f t="shared" si="6"/>
        <v>0</v>
      </c>
      <c r="H26" s="358">
        <f t="shared" si="6"/>
        <v>0</v>
      </c>
      <c r="I26" s="358">
        <f t="shared" si="6"/>
        <v>0</v>
      </c>
      <c r="J26" s="358">
        <f t="shared" si="6"/>
        <v>0</v>
      </c>
      <c r="K26" s="358">
        <f t="shared" si="6"/>
        <v>0</v>
      </c>
      <c r="L26" s="358">
        <f t="shared" si="6"/>
        <v>0</v>
      </c>
      <c r="M26" s="358">
        <f t="shared" si="6"/>
        <v>0</v>
      </c>
      <c r="N26" s="358">
        <f t="shared" si="6"/>
        <v>0</v>
      </c>
      <c r="O26" s="358">
        <f t="shared" si="6"/>
        <v>0</v>
      </c>
      <c r="P26" s="358">
        <f t="shared" si="6"/>
        <v>0</v>
      </c>
      <c r="Q26" s="358">
        <f t="shared" si="6"/>
        <v>0</v>
      </c>
      <c r="R26" s="358">
        <f t="shared" si="6"/>
        <v>0</v>
      </c>
      <c r="S26" s="358">
        <f t="shared" si="6"/>
        <v>0</v>
      </c>
      <c r="T26" s="358">
        <f t="shared" si="6"/>
        <v>0</v>
      </c>
      <c r="U26" s="358">
        <f t="shared" si="6"/>
        <v>0</v>
      </c>
      <c r="V26" s="358">
        <f t="shared" si="6"/>
        <v>0</v>
      </c>
      <c r="W26" s="358">
        <f t="shared" si="6"/>
        <v>0</v>
      </c>
      <c r="X26" s="358">
        <f t="shared" si="6"/>
        <v>0</v>
      </c>
      <c r="Y26" s="358">
        <f t="shared" si="6"/>
        <v>0</v>
      </c>
      <c r="Z26" s="358">
        <f t="shared" si="6"/>
        <v>0</v>
      </c>
      <c r="AA26" s="358">
        <f t="shared" si="6"/>
        <v>0</v>
      </c>
      <c r="AB26" s="358">
        <f t="shared" si="6"/>
        <v>0</v>
      </c>
      <c r="AC26" s="358">
        <f t="shared" si="6"/>
        <v>0</v>
      </c>
      <c r="AD26" s="358">
        <f t="shared" si="6"/>
        <v>0</v>
      </c>
      <c r="AE26" s="358">
        <f t="shared" si="6"/>
        <v>0</v>
      </c>
      <c r="AF26" s="358">
        <f t="shared" si="6"/>
        <v>0</v>
      </c>
      <c r="AG26" s="228">
        <f t="shared" si="7"/>
        <v>0</v>
      </c>
    </row>
    <row r="27">
      <c r="A27" s="230" t="s">
        <v>1033</v>
      </c>
      <c r="B27" s="358">
        <f t="shared" ref="B27:AF27" si="8">B178</f>
        <v>0</v>
      </c>
      <c r="C27" s="358">
        <f t="shared" si="8"/>
        <v>0</v>
      </c>
      <c r="D27" s="358">
        <f t="shared" si="8"/>
        <v>0</v>
      </c>
      <c r="E27" s="358">
        <f t="shared" si="8"/>
        <v>0</v>
      </c>
      <c r="F27" s="358">
        <f t="shared" si="8"/>
        <v>0</v>
      </c>
      <c r="G27" s="358">
        <f t="shared" si="8"/>
        <v>0</v>
      </c>
      <c r="H27" s="358">
        <f t="shared" si="8"/>
        <v>0</v>
      </c>
      <c r="I27" s="358">
        <f t="shared" si="8"/>
        <v>0</v>
      </c>
      <c r="J27" s="358">
        <f t="shared" si="8"/>
        <v>0</v>
      </c>
      <c r="K27" s="358">
        <f t="shared" si="8"/>
        <v>0</v>
      </c>
      <c r="L27" s="358">
        <f t="shared" si="8"/>
        <v>0</v>
      </c>
      <c r="M27" s="358">
        <f t="shared" si="8"/>
        <v>0</v>
      </c>
      <c r="N27" s="358">
        <f t="shared" si="8"/>
        <v>0</v>
      </c>
      <c r="O27" s="358">
        <f t="shared" si="8"/>
        <v>0</v>
      </c>
      <c r="P27" s="358">
        <f t="shared" si="8"/>
        <v>0</v>
      </c>
      <c r="Q27" s="358">
        <f t="shared" si="8"/>
        <v>0</v>
      </c>
      <c r="R27" s="358">
        <f t="shared" si="8"/>
        <v>0</v>
      </c>
      <c r="S27" s="358">
        <f t="shared" si="8"/>
        <v>0</v>
      </c>
      <c r="T27" s="358">
        <f t="shared" si="8"/>
        <v>0</v>
      </c>
      <c r="U27" s="358">
        <f t="shared" si="8"/>
        <v>0</v>
      </c>
      <c r="V27" s="358">
        <f t="shared" si="8"/>
        <v>0</v>
      </c>
      <c r="W27" s="358">
        <f t="shared" si="8"/>
        <v>0</v>
      </c>
      <c r="X27" s="358">
        <f t="shared" si="8"/>
        <v>0</v>
      </c>
      <c r="Y27" s="358">
        <f t="shared" si="8"/>
        <v>0</v>
      </c>
      <c r="Z27" s="358">
        <f t="shared" si="8"/>
        <v>0</v>
      </c>
      <c r="AA27" s="358">
        <f t="shared" si="8"/>
        <v>0</v>
      </c>
      <c r="AB27" s="358">
        <f t="shared" si="8"/>
        <v>0</v>
      </c>
      <c r="AC27" s="358">
        <f t="shared" si="8"/>
        <v>0</v>
      </c>
      <c r="AD27" s="358">
        <f t="shared" si="8"/>
        <v>0</v>
      </c>
      <c r="AE27" s="358">
        <f t="shared" si="8"/>
        <v>0</v>
      </c>
      <c r="AF27" s="358">
        <f t="shared" si="8"/>
        <v>0</v>
      </c>
      <c r="AG27" s="228">
        <f t="shared" si="7"/>
        <v>0</v>
      </c>
    </row>
    <row r="28">
      <c r="A28" s="230" t="s">
        <v>1034</v>
      </c>
      <c r="B28" s="358">
        <f t="shared" ref="B28:AF28" si="9">B179</f>
        <v>0</v>
      </c>
      <c r="C28" s="358">
        <f t="shared" si="9"/>
        <v>0</v>
      </c>
      <c r="D28" s="358">
        <f t="shared" si="9"/>
        <v>0</v>
      </c>
      <c r="E28" s="358">
        <f t="shared" si="9"/>
        <v>0</v>
      </c>
      <c r="F28" s="358">
        <f t="shared" si="9"/>
        <v>0</v>
      </c>
      <c r="G28" s="358">
        <f t="shared" si="9"/>
        <v>0</v>
      </c>
      <c r="H28" s="358">
        <f t="shared" si="9"/>
        <v>0</v>
      </c>
      <c r="I28" s="358">
        <f t="shared" si="9"/>
        <v>0</v>
      </c>
      <c r="J28" s="358">
        <f t="shared" si="9"/>
        <v>0</v>
      </c>
      <c r="K28" s="358">
        <f t="shared" si="9"/>
        <v>0</v>
      </c>
      <c r="L28" s="358">
        <f t="shared" si="9"/>
        <v>0</v>
      </c>
      <c r="M28" s="358">
        <f t="shared" si="9"/>
        <v>0</v>
      </c>
      <c r="N28" s="358">
        <f t="shared" si="9"/>
        <v>0</v>
      </c>
      <c r="O28" s="358">
        <f t="shared" si="9"/>
        <v>0</v>
      </c>
      <c r="P28" s="358">
        <f t="shared" si="9"/>
        <v>0</v>
      </c>
      <c r="Q28" s="358">
        <f t="shared" si="9"/>
        <v>0</v>
      </c>
      <c r="R28" s="358">
        <f t="shared" si="9"/>
        <v>0</v>
      </c>
      <c r="S28" s="358">
        <f t="shared" si="9"/>
        <v>0</v>
      </c>
      <c r="T28" s="358">
        <f t="shared" si="9"/>
        <v>0</v>
      </c>
      <c r="U28" s="358">
        <f t="shared" si="9"/>
        <v>0</v>
      </c>
      <c r="V28" s="358">
        <f t="shared" si="9"/>
        <v>0</v>
      </c>
      <c r="W28" s="358">
        <f t="shared" si="9"/>
        <v>0</v>
      </c>
      <c r="X28" s="358">
        <f t="shared" si="9"/>
        <v>0</v>
      </c>
      <c r="Y28" s="358">
        <f t="shared" si="9"/>
        <v>0</v>
      </c>
      <c r="Z28" s="358">
        <f t="shared" si="9"/>
        <v>0</v>
      </c>
      <c r="AA28" s="358">
        <f t="shared" si="9"/>
        <v>0</v>
      </c>
      <c r="AB28" s="358">
        <f t="shared" si="9"/>
        <v>0</v>
      </c>
      <c r="AC28" s="358">
        <f t="shared" si="9"/>
        <v>0</v>
      </c>
      <c r="AD28" s="358">
        <f t="shared" si="9"/>
        <v>0</v>
      </c>
      <c r="AE28" s="358">
        <f t="shared" si="9"/>
        <v>0</v>
      </c>
      <c r="AF28" s="358">
        <f t="shared" si="9"/>
        <v>0</v>
      </c>
      <c r="AG28" s="228">
        <f t="shared" si="7"/>
        <v>0</v>
      </c>
    </row>
    <row r="29">
      <c r="A29" s="230" t="s">
        <v>1035</v>
      </c>
      <c r="B29" s="236">
        <f t="shared" ref="B29:AF29" si="10">B182</f>
        <v>1</v>
      </c>
      <c r="C29" s="236">
        <f t="shared" si="10"/>
        <v>1</v>
      </c>
      <c r="D29" s="236">
        <f t="shared" si="10"/>
        <v>0</v>
      </c>
      <c r="E29" s="236">
        <f t="shared" si="10"/>
        <v>1</v>
      </c>
      <c r="F29" s="236">
        <f t="shared" si="10"/>
        <v>1</v>
      </c>
      <c r="G29" s="236">
        <f t="shared" si="10"/>
        <v>0</v>
      </c>
      <c r="H29" s="236">
        <f t="shared" si="10"/>
        <v>0</v>
      </c>
      <c r="I29" s="236">
        <f t="shared" si="10"/>
        <v>1</v>
      </c>
      <c r="J29" s="236">
        <f t="shared" si="10"/>
        <v>1</v>
      </c>
      <c r="K29" s="236">
        <f t="shared" si="10"/>
        <v>0</v>
      </c>
      <c r="L29" s="236">
        <f t="shared" si="10"/>
        <v>0</v>
      </c>
      <c r="M29" s="236">
        <f t="shared" si="10"/>
        <v>0</v>
      </c>
      <c r="N29" s="236">
        <f t="shared" si="10"/>
        <v>1</v>
      </c>
      <c r="O29" s="236">
        <f t="shared" si="10"/>
        <v>0</v>
      </c>
      <c r="P29" s="236">
        <f t="shared" si="10"/>
        <v>0</v>
      </c>
      <c r="Q29" s="236">
        <f t="shared" si="10"/>
        <v>1</v>
      </c>
      <c r="R29" s="236">
        <f t="shared" si="10"/>
        <v>0</v>
      </c>
      <c r="S29" s="236">
        <f t="shared" si="10"/>
        <v>2</v>
      </c>
      <c r="T29" s="236">
        <f t="shared" si="10"/>
        <v>1</v>
      </c>
      <c r="U29" s="236">
        <f t="shared" si="10"/>
        <v>1</v>
      </c>
      <c r="V29" s="236">
        <f t="shared" si="10"/>
        <v>0</v>
      </c>
      <c r="W29" s="236">
        <f t="shared" si="10"/>
        <v>1</v>
      </c>
      <c r="X29" s="236">
        <f t="shared" si="10"/>
        <v>0</v>
      </c>
      <c r="Y29" s="236">
        <f t="shared" si="10"/>
        <v>0</v>
      </c>
      <c r="Z29" s="236">
        <f t="shared" si="10"/>
        <v>0</v>
      </c>
      <c r="AA29" s="236">
        <f t="shared" si="10"/>
        <v>0</v>
      </c>
      <c r="AB29" s="236">
        <f t="shared" si="10"/>
        <v>1</v>
      </c>
      <c r="AC29" s="236">
        <f t="shared" si="10"/>
        <v>1</v>
      </c>
      <c r="AD29" s="236">
        <f t="shared" si="10"/>
        <v>0</v>
      </c>
      <c r="AE29" s="236">
        <f t="shared" si="10"/>
        <v>0</v>
      </c>
      <c r="AF29" s="236">
        <f t="shared" si="10"/>
        <v>0</v>
      </c>
      <c r="AG29" s="228">
        <f t="shared" si="7"/>
        <v>15</v>
      </c>
    </row>
    <row r="30">
      <c r="A30" s="230" t="s">
        <v>1036</v>
      </c>
      <c r="B30" s="236">
        <f t="shared" ref="B30:AF30" si="11">B183</f>
        <v>0</v>
      </c>
      <c r="C30" s="236">
        <f t="shared" si="11"/>
        <v>0</v>
      </c>
      <c r="D30" s="236">
        <f t="shared" si="11"/>
        <v>0</v>
      </c>
      <c r="E30" s="236">
        <f t="shared" si="11"/>
        <v>0</v>
      </c>
      <c r="F30" s="236">
        <f t="shared" si="11"/>
        <v>0</v>
      </c>
      <c r="G30" s="236">
        <f t="shared" si="11"/>
        <v>0</v>
      </c>
      <c r="H30" s="236">
        <f t="shared" si="11"/>
        <v>0</v>
      </c>
      <c r="I30" s="236">
        <f t="shared" si="11"/>
        <v>0</v>
      </c>
      <c r="J30" s="236">
        <f t="shared" si="11"/>
        <v>0</v>
      </c>
      <c r="K30" s="236">
        <f t="shared" si="11"/>
        <v>0</v>
      </c>
      <c r="L30" s="236">
        <f t="shared" si="11"/>
        <v>0</v>
      </c>
      <c r="M30" s="236">
        <f t="shared" si="11"/>
        <v>0</v>
      </c>
      <c r="N30" s="236">
        <f t="shared" si="11"/>
        <v>0</v>
      </c>
      <c r="O30" s="236">
        <f t="shared" si="11"/>
        <v>0</v>
      </c>
      <c r="P30" s="236">
        <f t="shared" si="11"/>
        <v>0</v>
      </c>
      <c r="Q30" s="236">
        <f t="shared" si="11"/>
        <v>0</v>
      </c>
      <c r="R30" s="236">
        <f t="shared" si="11"/>
        <v>0</v>
      </c>
      <c r="S30" s="236">
        <f t="shared" si="11"/>
        <v>0</v>
      </c>
      <c r="T30" s="236">
        <f t="shared" si="11"/>
        <v>0</v>
      </c>
      <c r="U30" s="236">
        <f t="shared" si="11"/>
        <v>0</v>
      </c>
      <c r="V30" s="236">
        <f t="shared" si="11"/>
        <v>0</v>
      </c>
      <c r="W30" s="236">
        <f t="shared" si="11"/>
        <v>0</v>
      </c>
      <c r="X30" s="236">
        <f t="shared" si="11"/>
        <v>0</v>
      </c>
      <c r="Y30" s="236">
        <f t="shared" si="11"/>
        <v>0</v>
      </c>
      <c r="Z30" s="236">
        <f t="shared" si="11"/>
        <v>0</v>
      </c>
      <c r="AA30" s="236">
        <f t="shared" si="11"/>
        <v>0</v>
      </c>
      <c r="AB30" s="236">
        <f t="shared" si="11"/>
        <v>0</v>
      </c>
      <c r="AC30" s="236">
        <f t="shared" si="11"/>
        <v>0</v>
      </c>
      <c r="AD30" s="236">
        <f t="shared" si="11"/>
        <v>0</v>
      </c>
      <c r="AE30" s="236">
        <f t="shared" si="11"/>
        <v>0</v>
      </c>
      <c r="AF30" s="236">
        <f t="shared" si="11"/>
        <v>0</v>
      </c>
      <c r="AG30" s="228">
        <f t="shared" si="7"/>
        <v>0</v>
      </c>
    </row>
    <row r="31">
      <c r="A31" s="230" t="s">
        <v>1037</v>
      </c>
      <c r="B31" s="236">
        <f t="shared" ref="B31:AF31" si="12">B184</f>
        <v>1</v>
      </c>
      <c r="C31" s="236">
        <f t="shared" si="12"/>
        <v>1</v>
      </c>
      <c r="D31" s="236">
        <f t="shared" si="12"/>
        <v>1</v>
      </c>
      <c r="E31" s="236">
        <f t="shared" si="12"/>
        <v>0</v>
      </c>
      <c r="F31" s="236">
        <f t="shared" si="12"/>
        <v>2</v>
      </c>
      <c r="G31" s="236">
        <f t="shared" si="12"/>
        <v>0</v>
      </c>
      <c r="H31" s="236">
        <f t="shared" si="12"/>
        <v>1</v>
      </c>
      <c r="I31" s="236">
        <f t="shared" si="12"/>
        <v>2</v>
      </c>
      <c r="J31" s="236">
        <f t="shared" si="12"/>
        <v>3</v>
      </c>
      <c r="K31" s="236">
        <f t="shared" si="12"/>
        <v>0</v>
      </c>
      <c r="L31" s="236">
        <f t="shared" si="12"/>
        <v>1</v>
      </c>
      <c r="M31" s="236">
        <f t="shared" si="12"/>
        <v>1</v>
      </c>
      <c r="N31" s="236">
        <f t="shared" si="12"/>
        <v>1</v>
      </c>
      <c r="O31" s="236">
        <f t="shared" si="12"/>
        <v>1</v>
      </c>
      <c r="P31" s="236">
        <f t="shared" si="12"/>
        <v>1</v>
      </c>
      <c r="Q31" s="236">
        <f t="shared" si="12"/>
        <v>1</v>
      </c>
      <c r="R31" s="236">
        <f t="shared" si="12"/>
        <v>0</v>
      </c>
      <c r="S31" s="236">
        <f t="shared" si="12"/>
        <v>2</v>
      </c>
      <c r="T31" s="236">
        <f t="shared" si="12"/>
        <v>2</v>
      </c>
      <c r="U31" s="236">
        <f t="shared" si="12"/>
        <v>0</v>
      </c>
      <c r="V31" s="236">
        <f t="shared" si="12"/>
        <v>1</v>
      </c>
      <c r="W31" s="236">
        <f t="shared" si="12"/>
        <v>4</v>
      </c>
      <c r="X31" s="236">
        <f t="shared" si="12"/>
        <v>4</v>
      </c>
      <c r="Y31" s="236">
        <f t="shared" si="12"/>
        <v>0</v>
      </c>
      <c r="Z31" s="236">
        <f t="shared" si="12"/>
        <v>3</v>
      </c>
      <c r="AA31" s="236">
        <f t="shared" si="12"/>
        <v>2</v>
      </c>
      <c r="AB31" s="236">
        <f t="shared" si="12"/>
        <v>3</v>
      </c>
      <c r="AC31" s="236">
        <f t="shared" si="12"/>
        <v>2</v>
      </c>
      <c r="AD31" s="236">
        <f t="shared" si="12"/>
        <v>0</v>
      </c>
      <c r="AE31" s="236">
        <f t="shared" si="12"/>
        <v>0</v>
      </c>
      <c r="AF31" s="236">
        <f t="shared" si="12"/>
        <v>2</v>
      </c>
      <c r="AG31" s="228">
        <f t="shared" si="7"/>
        <v>42</v>
      </c>
    </row>
    <row r="32">
      <c r="A32" s="230" t="s">
        <v>1038</v>
      </c>
      <c r="B32" s="236">
        <f t="shared" ref="B32:AF32" si="13">B185</f>
        <v>0</v>
      </c>
      <c r="C32" s="236">
        <f t="shared" si="13"/>
        <v>0</v>
      </c>
      <c r="D32" s="236">
        <f t="shared" si="13"/>
        <v>0</v>
      </c>
      <c r="E32" s="236">
        <f t="shared" si="13"/>
        <v>0</v>
      </c>
      <c r="F32" s="236">
        <f t="shared" si="13"/>
        <v>0</v>
      </c>
      <c r="G32" s="236">
        <f t="shared" si="13"/>
        <v>0</v>
      </c>
      <c r="H32" s="236">
        <f t="shared" si="13"/>
        <v>0</v>
      </c>
      <c r="I32" s="236">
        <f t="shared" si="13"/>
        <v>0</v>
      </c>
      <c r="J32" s="236">
        <f t="shared" si="13"/>
        <v>0</v>
      </c>
      <c r="K32" s="236">
        <f t="shared" si="13"/>
        <v>0</v>
      </c>
      <c r="L32" s="236">
        <f t="shared" si="13"/>
        <v>0</v>
      </c>
      <c r="M32" s="236">
        <f t="shared" si="13"/>
        <v>0</v>
      </c>
      <c r="N32" s="236">
        <f t="shared" si="13"/>
        <v>0</v>
      </c>
      <c r="O32" s="236">
        <f t="shared" si="13"/>
        <v>0</v>
      </c>
      <c r="P32" s="236">
        <f t="shared" si="13"/>
        <v>0</v>
      </c>
      <c r="Q32" s="236">
        <f t="shared" si="13"/>
        <v>0</v>
      </c>
      <c r="R32" s="236">
        <f t="shared" si="13"/>
        <v>0</v>
      </c>
      <c r="S32" s="236">
        <f t="shared" si="13"/>
        <v>0</v>
      </c>
      <c r="T32" s="236">
        <f t="shared" si="13"/>
        <v>0</v>
      </c>
      <c r="U32" s="236">
        <f t="shared" si="13"/>
        <v>0</v>
      </c>
      <c r="V32" s="236">
        <f t="shared" si="13"/>
        <v>0</v>
      </c>
      <c r="W32" s="236">
        <f t="shared" si="13"/>
        <v>0</v>
      </c>
      <c r="X32" s="236">
        <f t="shared" si="13"/>
        <v>0</v>
      </c>
      <c r="Y32" s="236">
        <f t="shared" si="13"/>
        <v>0</v>
      </c>
      <c r="Z32" s="236">
        <f t="shared" si="13"/>
        <v>0</v>
      </c>
      <c r="AA32" s="236">
        <f t="shared" si="13"/>
        <v>0</v>
      </c>
      <c r="AB32" s="236">
        <f t="shared" si="13"/>
        <v>0</v>
      </c>
      <c r="AC32" s="236">
        <f t="shared" si="13"/>
        <v>0</v>
      </c>
      <c r="AD32" s="236">
        <f t="shared" si="13"/>
        <v>0</v>
      </c>
      <c r="AE32" s="236">
        <f t="shared" si="13"/>
        <v>0</v>
      </c>
      <c r="AF32" s="236">
        <f t="shared" si="13"/>
        <v>0</v>
      </c>
      <c r="AG32" s="228">
        <f t="shared" si="7"/>
        <v>0</v>
      </c>
    </row>
    <row r="33">
      <c r="A33" s="232" t="s">
        <v>283</v>
      </c>
      <c r="B33" s="233">
        <f t="shared" ref="B33:AF33" si="14">SUM(B25:B32)</f>
        <v>2</v>
      </c>
      <c r="C33" s="233">
        <f t="shared" si="14"/>
        <v>2</v>
      </c>
      <c r="D33" s="233">
        <f t="shared" si="14"/>
        <v>1</v>
      </c>
      <c r="E33" s="233">
        <f t="shared" si="14"/>
        <v>1</v>
      </c>
      <c r="F33" s="233">
        <f t="shared" si="14"/>
        <v>3</v>
      </c>
      <c r="G33" s="233">
        <f t="shared" si="14"/>
        <v>0</v>
      </c>
      <c r="H33" s="233">
        <f t="shared" si="14"/>
        <v>1</v>
      </c>
      <c r="I33" s="233">
        <f t="shared" si="14"/>
        <v>3</v>
      </c>
      <c r="J33" s="233">
        <f t="shared" si="14"/>
        <v>4</v>
      </c>
      <c r="K33" s="233">
        <f t="shared" si="14"/>
        <v>0</v>
      </c>
      <c r="L33" s="233">
        <f t="shared" si="14"/>
        <v>1</v>
      </c>
      <c r="M33" s="233">
        <f t="shared" si="14"/>
        <v>1</v>
      </c>
      <c r="N33" s="233">
        <f t="shared" si="14"/>
        <v>2</v>
      </c>
      <c r="O33" s="233">
        <f t="shared" si="14"/>
        <v>1</v>
      </c>
      <c r="P33" s="233">
        <f t="shared" si="14"/>
        <v>1</v>
      </c>
      <c r="Q33" s="233">
        <f t="shared" si="14"/>
        <v>2</v>
      </c>
      <c r="R33" s="233">
        <f t="shared" si="14"/>
        <v>0</v>
      </c>
      <c r="S33" s="233">
        <f t="shared" si="14"/>
        <v>4</v>
      </c>
      <c r="T33" s="233">
        <f t="shared" si="14"/>
        <v>3</v>
      </c>
      <c r="U33" s="233">
        <f t="shared" si="14"/>
        <v>1</v>
      </c>
      <c r="V33" s="233">
        <f t="shared" si="14"/>
        <v>1</v>
      </c>
      <c r="W33" s="233">
        <f t="shared" si="14"/>
        <v>5</v>
      </c>
      <c r="X33" s="233">
        <f t="shared" si="14"/>
        <v>4</v>
      </c>
      <c r="Y33" s="233">
        <f t="shared" si="14"/>
        <v>0</v>
      </c>
      <c r="Z33" s="233">
        <f t="shared" si="14"/>
        <v>3</v>
      </c>
      <c r="AA33" s="233">
        <f t="shared" si="14"/>
        <v>2</v>
      </c>
      <c r="AB33" s="233">
        <f t="shared" si="14"/>
        <v>4</v>
      </c>
      <c r="AC33" s="233">
        <f t="shared" si="14"/>
        <v>3</v>
      </c>
      <c r="AD33" s="233">
        <f t="shared" si="14"/>
        <v>0</v>
      </c>
      <c r="AE33" s="233">
        <f t="shared" si="14"/>
        <v>0</v>
      </c>
      <c r="AF33" s="233">
        <f t="shared" si="14"/>
        <v>2</v>
      </c>
      <c r="AG33" s="228">
        <f t="shared" si="7"/>
        <v>57</v>
      </c>
    </row>
    <row r="34">
      <c r="A34" s="359"/>
      <c r="B34" s="359"/>
      <c r="C34" s="359"/>
      <c r="D34" s="359"/>
      <c r="E34" s="359"/>
      <c r="F34" s="359"/>
      <c r="G34" s="359"/>
      <c r="H34" s="359"/>
      <c r="I34" s="359"/>
      <c r="J34" s="359"/>
      <c r="K34" s="359"/>
      <c r="L34" s="359"/>
      <c r="M34" s="359"/>
      <c r="N34" s="359"/>
      <c r="O34" s="359"/>
      <c r="P34" s="359"/>
      <c r="Q34" s="359"/>
      <c r="R34" s="359"/>
      <c r="S34" s="359"/>
      <c r="T34" s="359"/>
      <c r="U34" s="359"/>
      <c r="V34" s="359"/>
      <c r="W34" s="359"/>
      <c r="X34" s="359"/>
      <c r="Y34" s="359"/>
      <c r="Z34" s="359"/>
      <c r="AA34" s="359"/>
      <c r="AB34" s="359"/>
      <c r="AC34" s="359"/>
      <c r="AD34" s="359"/>
      <c r="AE34" s="359"/>
      <c r="AF34" s="359"/>
      <c r="AG34" s="228"/>
    </row>
    <row r="35">
      <c r="A35" s="239" t="s">
        <v>1039</v>
      </c>
      <c r="B35" s="360"/>
      <c r="C35" s="360"/>
      <c r="D35" s="360"/>
      <c r="E35" s="360"/>
      <c r="F35" s="360"/>
      <c r="G35" s="360"/>
      <c r="H35" s="360"/>
      <c r="I35" s="360"/>
      <c r="J35" s="360"/>
      <c r="K35" s="360"/>
      <c r="L35" s="360"/>
      <c r="M35" s="360"/>
      <c r="N35" s="360"/>
      <c r="O35" s="360"/>
      <c r="P35" s="360"/>
      <c r="Q35" s="360"/>
      <c r="R35" s="360"/>
      <c r="S35" s="360"/>
      <c r="T35" s="360"/>
      <c r="U35" s="360"/>
      <c r="V35" s="360"/>
      <c r="W35" s="360"/>
      <c r="X35" s="360"/>
      <c r="Y35" s="360"/>
      <c r="Z35" s="360"/>
      <c r="AA35" s="360"/>
      <c r="AB35" s="360"/>
      <c r="AC35" s="360"/>
      <c r="AD35" s="360"/>
      <c r="AE35" s="360"/>
      <c r="AF35" s="360"/>
      <c r="AG35" s="228">
        <f t="shared" ref="AG35:AG37" si="15">SUM(B35:AF35)</f>
        <v>0</v>
      </c>
    </row>
    <row r="36">
      <c r="A36" s="239" t="s">
        <v>1040</v>
      </c>
      <c r="B36" s="360"/>
      <c r="C36" s="360"/>
      <c r="D36" s="360"/>
      <c r="E36" s="360"/>
      <c r="F36" s="360"/>
      <c r="G36" s="360"/>
      <c r="H36" s="360"/>
      <c r="I36" s="360"/>
      <c r="J36" s="360"/>
      <c r="K36" s="360"/>
      <c r="L36" s="360"/>
      <c r="M36" s="360"/>
      <c r="N36" s="360"/>
      <c r="O36" s="360"/>
      <c r="P36" s="360"/>
      <c r="Q36" s="360"/>
      <c r="R36" s="360"/>
      <c r="S36" s="360"/>
      <c r="T36" s="360"/>
      <c r="U36" s="360"/>
      <c r="V36" s="360"/>
      <c r="W36" s="360"/>
      <c r="X36" s="360"/>
      <c r="Y36" s="360"/>
      <c r="Z36" s="360"/>
      <c r="AA36" s="360"/>
      <c r="AB36" s="360"/>
      <c r="AC36" s="360"/>
      <c r="AD36" s="360"/>
      <c r="AE36" s="360"/>
      <c r="AF36" s="360"/>
      <c r="AG36" s="228">
        <f t="shared" si="15"/>
        <v>0</v>
      </c>
    </row>
    <row r="37">
      <c r="A37" s="232" t="s">
        <v>286</v>
      </c>
      <c r="B37" s="233">
        <f t="shared" ref="B37:AF37" si="16">SUM(B35:B36)</f>
        <v>0</v>
      </c>
      <c r="C37" s="233">
        <f t="shared" si="16"/>
        <v>0</v>
      </c>
      <c r="D37" s="233">
        <f t="shared" si="16"/>
        <v>0</v>
      </c>
      <c r="E37" s="233">
        <f t="shared" si="16"/>
        <v>0</v>
      </c>
      <c r="F37" s="233">
        <f t="shared" si="16"/>
        <v>0</v>
      </c>
      <c r="G37" s="233">
        <f t="shared" si="16"/>
        <v>0</v>
      </c>
      <c r="H37" s="233">
        <f t="shared" si="16"/>
        <v>0</v>
      </c>
      <c r="I37" s="233">
        <f t="shared" si="16"/>
        <v>0</v>
      </c>
      <c r="J37" s="233">
        <f t="shared" si="16"/>
        <v>0</v>
      </c>
      <c r="K37" s="233">
        <f t="shared" si="16"/>
        <v>0</v>
      </c>
      <c r="L37" s="233">
        <f t="shared" si="16"/>
        <v>0</v>
      </c>
      <c r="M37" s="233">
        <f t="shared" si="16"/>
        <v>0</v>
      </c>
      <c r="N37" s="233">
        <f t="shared" si="16"/>
        <v>0</v>
      </c>
      <c r="O37" s="233">
        <f t="shared" si="16"/>
        <v>0</v>
      </c>
      <c r="P37" s="233">
        <f t="shared" si="16"/>
        <v>0</v>
      </c>
      <c r="Q37" s="233">
        <f t="shared" si="16"/>
        <v>0</v>
      </c>
      <c r="R37" s="233">
        <f t="shared" si="16"/>
        <v>0</v>
      </c>
      <c r="S37" s="233">
        <f t="shared" si="16"/>
        <v>0</v>
      </c>
      <c r="T37" s="233">
        <f t="shared" si="16"/>
        <v>0</v>
      </c>
      <c r="U37" s="233">
        <f t="shared" si="16"/>
        <v>0</v>
      </c>
      <c r="V37" s="233">
        <f t="shared" si="16"/>
        <v>0</v>
      </c>
      <c r="W37" s="233">
        <f t="shared" si="16"/>
        <v>0</v>
      </c>
      <c r="X37" s="233">
        <f t="shared" si="16"/>
        <v>0</v>
      </c>
      <c r="Y37" s="233">
        <f t="shared" si="16"/>
        <v>0</v>
      </c>
      <c r="Z37" s="233">
        <f t="shared" si="16"/>
        <v>0</v>
      </c>
      <c r="AA37" s="233">
        <f t="shared" si="16"/>
        <v>0</v>
      </c>
      <c r="AB37" s="233">
        <f t="shared" si="16"/>
        <v>0</v>
      </c>
      <c r="AC37" s="233">
        <f t="shared" si="16"/>
        <v>0</v>
      </c>
      <c r="AD37" s="233">
        <f t="shared" si="16"/>
        <v>0</v>
      </c>
      <c r="AE37" s="233">
        <f t="shared" si="16"/>
        <v>0</v>
      </c>
      <c r="AF37" s="233">
        <f t="shared" si="16"/>
        <v>0</v>
      </c>
      <c r="AG37" s="228">
        <f t="shared" si="15"/>
        <v>0</v>
      </c>
    </row>
    <row r="38">
      <c r="A38" s="160"/>
      <c r="B38" s="168"/>
      <c r="C38" s="168"/>
      <c r="D38" s="168"/>
      <c r="E38" s="168"/>
      <c r="F38" s="168"/>
      <c r="G38" s="168"/>
      <c r="H38" s="168"/>
      <c r="I38" s="168"/>
      <c r="J38" s="168"/>
      <c r="K38" s="168"/>
      <c r="L38" s="168"/>
      <c r="M38" s="168"/>
      <c r="N38" s="168"/>
      <c r="O38" s="168"/>
      <c r="P38" s="168"/>
      <c r="Q38" s="168"/>
      <c r="R38" s="168"/>
      <c r="S38" s="168"/>
      <c r="T38" s="168"/>
      <c r="U38" s="168"/>
      <c r="V38" s="168"/>
      <c r="W38" s="168"/>
      <c r="X38" s="168"/>
      <c r="Y38" s="168"/>
      <c r="Z38" s="168"/>
      <c r="AA38" s="168"/>
      <c r="AB38" s="168"/>
      <c r="AC38" s="168"/>
      <c r="AD38" s="168"/>
      <c r="AE38" s="168"/>
      <c r="AF38" s="168"/>
      <c r="AG38" s="237"/>
    </row>
    <row r="39">
      <c r="A39" s="230" t="s">
        <v>287</v>
      </c>
      <c r="B39" s="242">
        <f t="shared" ref="B39:AF39" si="17">B205</f>
        <v>0</v>
      </c>
      <c r="C39" s="242">
        <f t="shared" si="17"/>
        <v>1</v>
      </c>
      <c r="D39" s="242">
        <f t="shared" si="17"/>
        <v>0</v>
      </c>
      <c r="E39" s="242">
        <f t="shared" si="17"/>
        <v>0</v>
      </c>
      <c r="F39" s="242">
        <f t="shared" si="17"/>
        <v>0</v>
      </c>
      <c r="G39" s="242">
        <f t="shared" si="17"/>
        <v>0</v>
      </c>
      <c r="H39" s="242">
        <f t="shared" si="17"/>
        <v>0</v>
      </c>
      <c r="I39" s="242">
        <f t="shared" si="17"/>
        <v>1</v>
      </c>
      <c r="J39" s="242">
        <f t="shared" si="17"/>
        <v>1</v>
      </c>
      <c r="K39" s="242">
        <f t="shared" si="17"/>
        <v>0</v>
      </c>
      <c r="L39" s="242">
        <f t="shared" si="17"/>
        <v>0</v>
      </c>
      <c r="M39" s="242">
        <f t="shared" si="17"/>
        <v>1</v>
      </c>
      <c r="N39" s="242">
        <f t="shared" si="17"/>
        <v>0</v>
      </c>
      <c r="O39" s="242">
        <f t="shared" si="17"/>
        <v>0</v>
      </c>
      <c r="P39" s="242">
        <f t="shared" si="17"/>
        <v>0</v>
      </c>
      <c r="Q39" s="242">
        <f t="shared" si="17"/>
        <v>1</v>
      </c>
      <c r="R39" s="242">
        <f t="shared" si="17"/>
        <v>0</v>
      </c>
      <c r="S39" s="242">
        <f t="shared" si="17"/>
        <v>1</v>
      </c>
      <c r="T39" s="242">
        <f t="shared" si="17"/>
        <v>0</v>
      </c>
      <c r="U39" s="242">
        <f t="shared" si="17"/>
        <v>0</v>
      </c>
      <c r="V39" s="242">
        <f t="shared" si="17"/>
        <v>1</v>
      </c>
      <c r="W39" s="242">
        <f t="shared" si="17"/>
        <v>2</v>
      </c>
      <c r="X39" s="242">
        <f t="shared" si="17"/>
        <v>1</v>
      </c>
      <c r="Y39" s="242">
        <f t="shared" si="17"/>
        <v>0</v>
      </c>
      <c r="Z39" s="242">
        <f t="shared" si="17"/>
        <v>0</v>
      </c>
      <c r="AA39" s="242">
        <f t="shared" si="17"/>
        <v>3</v>
      </c>
      <c r="AB39" s="242">
        <f t="shared" si="17"/>
        <v>2</v>
      </c>
      <c r="AC39" s="242">
        <f t="shared" si="17"/>
        <v>0</v>
      </c>
      <c r="AD39" s="242">
        <f t="shared" si="17"/>
        <v>0</v>
      </c>
      <c r="AE39" s="242">
        <f t="shared" si="17"/>
        <v>0</v>
      </c>
      <c r="AF39" s="242">
        <f t="shared" si="17"/>
        <v>1</v>
      </c>
      <c r="AG39" s="228">
        <f t="shared" ref="AG39:AG48" si="19">SUM(B39:AF39)</f>
        <v>16</v>
      </c>
    </row>
    <row r="40">
      <c r="A40" s="230" t="s">
        <v>288</v>
      </c>
      <c r="B40" s="242">
        <f t="shared" ref="B40:AF40" si="18">B206</f>
        <v>0</v>
      </c>
      <c r="C40" s="242">
        <f t="shared" si="18"/>
        <v>2</v>
      </c>
      <c r="D40" s="242">
        <f t="shared" si="18"/>
        <v>1</v>
      </c>
      <c r="E40" s="242">
        <f t="shared" si="18"/>
        <v>2</v>
      </c>
      <c r="F40" s="242">
        <f t="shared" si="18"/>
        <v>2</v>
      </c>
      <c r="G40" s="242">
        <f t="shared" si="18"/>
        <v>0</v>
      </c>
      <c r="H40" s="242">
        <f t="shared" si="18"/>
        <v>2</v>
      </c>
      <c r="I40" s="242">
        <f t="shared" si="18"/>
        <v>3</v>
      </c>
      <c r="J40" s="242">
        <f t="shared" si="18"/>
        <v>3</v>
      </c>
      <c r="K40" s="242">
        <f t="shared" si="18"/>
        <v>1</v>
      </c>
      <c r="L40" s="242">
        <f t="shared" si="18"/>
        <v>2</v>
      </c>
      <c r="M40" s="242">
        <f t="shared" si="18"/>
        <v>1</v>
      </c>
      <c r="N40" s="242">
        <f t="shared" si="18"/>
        <v>3</v>
      </c>
      <c r="O40" s="242">
        <f t="shared" si="18"/>
        <v>2</v>
      </c>
      <c r="P40" s="242">
        <f t="shared" si="18"/>
        <v>1</v>
      </c>
      <c r="Q40" s="242">
        <f t="shared" si="18"/>
        <v>2</v>
      </c>
      <c r="R40" s="242">
        <f t="shared" si="18"/>
        <v>1</v>
      </c>
      <c r="S40" s="242">
        <f t="shared" si="18"/>
        <v>4</v>
      </c>
      <c r="T40" s="242">
        <f t="shared" si="18"/>
        <v>2</v>
      </c>
      <c r="U40" s="242">
        <f t="shared" si="18"/>
        <v>2</v>
      </c>
      <c r="V40" s="242">
        <f t="shared" si="18"/>
        <v>2</v>
      </c>
      <c r="W40" s="242">
        <f t="shared" si="18"/>
        <v>6</v>
      </c>
      <c r="X40" s="242">
        <f t="shared" si="18"/>
        <v>5</v>
      </c>
      <c r="Y40" s="242">
        <f t="shared" si="18"/>
        <v>0</v>
      </c>
      <c r="Z40" s="242">
        <f t="shared" si="18"/>
        <v>3</v>
      </c>
      <c r="AA40" s="242">
        <f t="shared" si="18"/>
        <v>2</v>
      </c>
      <c r="AB40" s="242">
        <f t="shared" si="18"/>
        <v>3</v>
      </c>
      <c r="AC40" s="242">
        <f t="shared" si="18"/>
        <v>3</v>
      </c>
      <c r="AD40" s="242">
        <f t="shared" si="18"/>
        <v>1</v>
      </c>
      <c r="AE40" s="242">
        <f t="shared" si="18"/>
        <v>0</v>
      </c>
      <c r="AF40" s="242">
        <f t="shared" si="18"/>
        <v>2</v>
      </c>
      <c r="AG40" s="228">
        <f t="shared" si="19"/>
        <v>63</v>
      </c>
    </row>
    <row r="41">
      <c r="A41" s="230" t="s">
        <v>1041</v>
      </c>
      <c r="B41" s="242">
        <f t="shared" ref="B41:AF41" si="20">B207</f>
        <v>0</v>
      </c>
      <c r="C41" s="242">
        <f t="shared" si="20"/>
        <v>0</v>
      </c>
      <c r="D41" s="242">
        <f t="shared" si="20"/>
        <v>0</v>
      </c>
      <c r="E41" s="242">
        <f t="shared" si="20"/>
        <v>0</v>
      </c>
      <c r="F41" s="242">
        <f t="shared" si="20"/>
        <v>0</v>
      </c>
      <c r="G41" s="242">
        <f t="shared" si="20"/>
        <v>0</v>
      </c>
      <c r="H41" s="242">
        <f t="shared" si="20"/>
        <v>0</v>
      </c>
      <c r="I41" s="242">
        <f t="shared" si="20"/>
        <v>2</v>
      </c>
      <c r="J41" s="242">
        <f t="shared" si="20"/>
        <v>0</v>
      </c>
      <c r="K41" s="242">
        <f t="shared" si="20"/>
        <v>0</v>
      </c>
      <c r="L41" s="242">
        <f t="shared" si="20"/>
        <v>0</v>
      </c>
      <c r="M41" s="242">
        <f t="shared" si="20"/>
        <v>0</v>
      </c>
      <c r="N41" s="242">
        <f t="shared" si="20"/>
        <v>0</v>
      </c>
      <c r="O41" s="242">
        <f t="shared" si="20"/>
        <v>1</v>
      </c>
      <c r="P41" s="242">
        <f t="shared" si="20"/>
        <v>1</v>
      </c>
      <c r="Q41" s="242">
        <f t="shared" si="20"/>
        <v>0</v>
      </c>
      <c r="R41" s="242">
        <f t="shared" si="20"/>
        <v>1</v>
      </c>
      <c r="S41" s="242">
        <f t="shared" si="20"/>
        <v>0</v>
      </c>
      <c r="T41" s="242">
        <f t="shared" si="20"/>
        <v>0</v>
      </c>
      <c r="U41" s="242">
        <f t="shared" si="20"/>
        <v>0</v>
      </c>
      <c r="V41" s="242">
        <f t="shared" si="20"/>
        <v>1</v>
      </c>
      <c r="W41" s="242">
        <f t="shared" si="20"/>
        <v>2</v>
      </c>
      <c r="X41" s="242">
        <f t="shared" si="20"/>
        <v>0</v>
      </c>
      <c r="Y41" s="242">
        <f t="shared" si="20"/>
        <v>0</v>
      </c>
      <c r="Z41" s="242">
        <f t="shared" si="20"/>
        <v>0</v>
      </c>
      <c r="AA41" s="242">
        <f t="shared" si="20"/>
        <v>1</v>
      </c>
      <c r="AB41" s="242">
        <f t="shared" si="20"/>
        <v>3</v>
      </c>
      <c r="AC41" s="242">
        <f t="shared" si="20"/>
        <v>0</v>
      </c>
      <c r="AD41" s="242">
        <f t="shared" si="20"/>
        <v>1</v>
      </c>
      <c r="AE41" s="242">
        <f t="shared" si="20"/>
        <v>0</v>
      </c>
      <c r="AF41" s="242">
        <f t="shared" si="20"/>
        <v>0</v>
      </c>
      <c r="AG41" s="228">
        <f t="shared" si="19"/>
        <v>13</v>
      </c>
    </row>
    <row r="42">
      <c r="A42" s="230" t="s">
        <v>1042</v>
      </c>
      <c r="B42" s="242">
        <f t="shared" ref="B42:AF42" si="21">B208</f>
        <v>0</v>
      </c>
      <c r="C42" s="242">
        <f t="shared" si="21"/>
        <v>0</v>
      </c>
      <c r="D42" s="242">
        <f t="shared" si="21"/>
        <v>0</v>
      </c>
      <c r="E42" s="242">
        <f t="shared" si="21"/>
        <v>0</v>
      </c>
      <c r="F42" s="242">
        <f t="shared" si="21"/>
        <v>0</v>
      </c>
      <c r="G42" s="242">
        <f t="shared" si="21"/>
        <v>0</v>
      </c>
      <c r="H42" s="242">
        <f t="shared" si="21"/>
        <v>0</v>
      </c>
      <c r="I42" s="242">
        <f t="shared" si="21"/>
        <v>0</v>
      </c>
      <c r="J42" s="242">
        <f t="shared" si="21"/>
        <v>0</v>
      </c>
      <c r="K42" s="242">
        <f t="shared" si="21"/>
        <v>0</v>
      </c>
      <c r="L42" s="242">
        <f t="shared" si="21"/>
        <v>0</v>
      </c>
      <c r="M42" s="242">
        <f t="shared" si="21"/>
        <v>0</v>
      </c>
      <c r="N42" s="242">
        <f t="shared" si="21"/>
        <v>0</v>
      </c>
      <c r="O42" s="242">
        <f t="shared" si="21"/>
        <v>0</v>
      </c>
      <c r="P42" s="242">
        <f t="shared" si="21"/>
        <v>0</v>
      </c>
      <c r="Q42" s="242">
        <f t="shared" si="21"/>
        <v>0</v>
      </c>
      <c r="R42" s="242">
        <f t="shared" si="21"/>
        <v>0</v>
      </c>
      <c r="S42" s="242">
        <f t="shared" si="21"/>
        <v>0</v>
      </c>
      <c r="T42" s="242">
        <f t="shared" si="21"/>
        <v>0</v>
      </c>
      <c r="U42" s="242">
        <f t="shared" si="21"/>
        <v>0</v>
      </c>
      <c r="V42" s="242">
        <f t="shared" si="21"/>
        <v>0</v>
      </c>
      <c r="W42" s="242">
        <f t="shared" si="21"/>
        <v>0</v>
      </c>
      <c r="X42" s="242">
        <f t="shared" si="21"/>
        <v>0</v>
      </c>
      <c r="Y42" s="242">
        <f t="shared" si="21"/>
        <v>0</v>
      </c>
      <c r="Z42" s="242">
        <f t="shared" si="21"/>
        <v>0</v>
      </c>
      <c r="AA42" s="242">
        <f t="shared" si="21"/>
        <v>0</v>
      </c>
      <c r="AB42" s="242">
        <f t="shared" si="21"/>
        <v>0</v>
      </c>
      <c r="AC42" s="242">
        <f t="shared" si="21"/>
        <v>0</v>
      </c>
      <c r="AD42" s="242">
        <f t="shared" si="21"/>
        <v>0</v>
      </c>
      <c r="AE42" s="242">
        <f t="shared" si="21"/>
        <v>0</v>
      </c>
      <c r="AF42" s="242">
        <f t="shared" si="21"/>
        <v>0</v>
      </c>
      <c r="AG42" s="228">
        <f t="shared" si="19"/>
        <v>0</v>
      </c>
    </row>
    <row r="43">
      <c r="A43" s="230" t="s">
        <v>1043</v>
      </c>
      <c r="B43" s="242">
        <f t="shared" ref="B43:AF43" si="22">B209</f>
        <v>0</v>
      </c>
      <c r="C43" s="242">
        <f t="shared" si="22"/>
        <v>0</v>
      </c>
      <c r="D43" s="242">
        <f t="shared" si="22"/>
        <v>0</v>
      </c>
      <c r="E43" s="242">
        <f t="shared" si="22"/>
        <v>0</v>
      </c>
      <c r="F43" s="242">
        <f t="shared" si="22"/>
        <v>0</v>
      </c>
      <c r="G43" s="242">
        <f t="shared" si="22"/>
        <v>0</v>
      </c>
      <c r="H43" s="242">
        <f t="shared" si="22"/>
        <v>0</v>
      </c>
      <c r="I43" s="242">
        <f t="shared" si="22"/>
        <v>0</v>
      </c>
      <c r="J43" s="242">
        <f t="shared" si="22"/>
        <v>0</v>
      </c>
      <c r="K43" s="242">
        <f t="shared" si="22"/>
        <v>0</v>
      </c>
      <c r="L43" s="242">
        <f t="shared" si="22"/>
        <v>0</v>
      </c>
      <c r="M43" s="242">
        <f t="shared" si="22"/>
        <v>0</v>
      </c>
      <c r="N43" s="242">
        <f t="shared" si="22"/>
        <v>0</v>
      </c>
      <c r="O43" s="242">
        <f t="shared" si="22"/>
        <v>0</v>
      </c>
      <c r="P43" s="242">
        <f t="shared" si="22"/>
        <v>0</v>
      </c>
      <c r="Q43" s="242">
        <f t="shared" si="22"/>
        <v>0</v>
      </c>
      <c r="R43" s="242">
        <f t="shared" si="22"/>
        <v>0</v>
      </c>
      <c r="S43" s="242">
        <f t="shared" si="22"/>
        <v>0</v>
      </c>
      <c r="T43" s="242">
        <f t="shared" si="22"/>
        <v>0</v>
      </c>
      <c r="U43" s="242">
        <f t="shared" si="22"/>
        <v>0</v>
      </c>
      <c r="V43" s="242">
        <f t="shared" si="22"/>
        <v>0</v>
      </c>
      <c r="W43" s="242">
        <f t="shared" si="22"/>
        <v>0</v>
      </c>
      <c r="X43" s="242">
        <f t="shared" si="22"/>
        <v>0</v>
      </c>
      <c r="Y43" s="242">
        <f t="shared" si="22"/>
        <v>0</v>
      </c>
      <c r="Z43" s="242">
        <f t="shared" si="22"/>
        <v>0</v>
      </c>
      <c r="AA43" s="242">
        <f t="shared" si="22"/>
        <v>0</v>
      </c>
      <c r="AB43" s="242">
        <f t="shared" si="22"/>
        <v>0</v>
      </c>
      <c r="AC43" s="242">
        <f t="shared" si="22"/>
        <v>0</v>
      </c>
      <c r="AD43" s="242">
        <f t="shared" si="22"/>
        <v>0</v>
      </c>
      <c r="AE43" s="242">
        <f t="shared" si="22"/>
        <v>0</v>
      </c>
      <c r="AF43" s="242">
        <f t="shared" si="22"/>
        <v>0</v>
      </c>
      <c r="AG43" s="228">
        <f t="shared" si="19"/>
        <v>0</v>
      </c>
    </row>
    <row r="44">
      <c r="A44" s="230" t="s">
        <v>1044</v>
      </c>
      <c r="B44" s="242">
        <f t="shared" ref="B44:AF44" si="23">B210</f>
        <v>0</v>
      </c>
      <c r="C44" s="242">
        <f t="shared" si="23"/>
        <v>0</v>
      </c>
      <c r="D44" s="242">
        <f t="shared" si="23"/>
        <v>1</v>
      </c>
      <c r="E44" s="242">
        <f t="shared" si="23"/>
        <v>0</v>
      </c>
      <c r="F44" s="242">
        <f t="shared" si="23"/>
        <v>0</v>
      </c>
      <c r="G44" s="242">
        <f t="shared" si="23"/>
        <v>0</v>
      </c>
      <c r="H44" s="242">
        <f t="shared" si="23"/>
        <v>0</v>
      </c>
      <c r="I44" s="242">
        <f t="shared" si="23"/>
        <v>0</v>
      </c>
      <c r="J44" s="242">
        <f t="shared" si="23"/>
        <v>0</v>
      </c>
      <c r="K44" s="242">
        <f t="shared" si="23"/>
        <v>0</v>
      </c>
      <c r="L44" s="242">
        <f t="shared" si="23"/>
        <v>2</v>
      </c>
      <c r="M44" s="242">
        <f t="shared" si="23"/>
        <v>0</v>
      </c>
      <c r="N44" s="242">
        <f t="shared" si="23"/>
        <v>0</v>
      </c>
      <c r="O44" s="242">
        <f t="shared" si="23"/>
        <v>1</v>
      </c>
      <c r="P44" s="242">
        <f t="shared" si="23"/>
        <v>0</v>
      </c>
      <c r="Q44" s="242">
        <f t="shared" si="23"/>
        <v>0</v>
      </c>
      <c r="R44" s="242">
        <f t="shared" si="23"/>
        <v>1</v>
      </c>
      <c r="S44" s="242">
        <f t="shared" si="23"/>
        <v>0</v>
      </c>
      <c r="T44" s="242">
        <f t="shared" si="23"/>
        <v>0</v>
      </c>
      <c r="U44" s="242">
        <f t="shared" si="23"/>
        <v>0</v>
      </c>
      <c r="V44" s="242">
        <f t="shared" si="23"/>
        <v>1</v>
      </c>
      <c r="W44" s="242">
        <f t="shared" si="23"/>
        <v>0</v>
      </c>
      <c r="X44" s="242">
        <f t="shared" si="23"/>
        <v>0</v>
      </c>
      <c r="Y44" s="242">
        <f t="shared" si="23"/>
        <v>0</v>
      </c>
      <c r="Z44" s="242">
        <f t="shared" si="23"/>
        <v>0</v>
      </c>
      <c r="AA44" s="242">
        <f t="shared" si="23"/>
        <v>0</v>
      </c>
      <c r="AB44" s="242">
        <f t="shared" si="23"/>
        <v>0</v>
      </c>
      <c r="AC44" s="242">
        <f t="shared" si="23"/>
        <v>0</v>
      </c>
      <c r="AD44" s="242">
        <f t="shared" si="23"/>
        <v>0</v>
      </c>
      <c r="AE44" s="242">
        <f t="shared" si="23"/>
        <v>0</v>
      </c>
      <c r="AF44" s="242">
        <f t="shared" si="23"/>
        <v>1</v>
      </c>
      <c r="AG44" s="228">
        <f t="shared" si="19"/>
        <v>7</v>
      </c>
    </row>
    <row r="45">
      <c r="A45" s="230" t="s">
        <v>1045</v>
      </c>
      <c r="B45" s="242">
        <f t="shared" ref="B45:AF45" si="24">B211</f>
        <v>1</v>
      </c>
      <c r="C45" s="242">
        <f t="shared" si="24"/>
        <v>1</v>
      </c>
      <c r="D45" s="242">
        <f t="shared" si="24"/>
        <v>0</v>
      </c>
      <c r="E45" s="242">
        <f t="shared" si="24"/>
        <v>1</v>
      </c>
      <c r="F45" s="242">
        <f t="shared" si="24"/>
        <v>1</v>
      </c>
      <c r="G45" s="242">
        <f t="shared" si="24"/>
        <v>0</v>
      </c>
      <c r="H45" s="242">
        <f t="shared" si="24"/>
        <v>2</v>
      </c>
      <c r="I45" s="242">
        <f t="shared" si="24"/>
        <v>2</v>
      </c>
      <c r="J45" s="242">
        <f t="shared" si="24"/>
        <v>0</v>
      </c>
      <c r="K45" s="242">
        <f t="shared" si="24"/>
        <v>1</v>
      </c>
      <c r="L45" s="242">
        <f t="shared" si="24"/>
        <v>0</v>
      </c>
      <c r="M45" s="242">
        <f t="shared" si="24"/>
        <v>0</v>
      </c>
      <c r="N45" s="242">
        <f t="shared" si="24"/>
        <v>0</v>
      </c>
      <c r="O45" s="242">
        <f t="shared" si="24"/>
        <v>1</v>
      </c>
      <c r="P45" s="242">
        <f t="shared" si="24"/>
        <v>1</v>
      </c>
      <c r="Q45" s="242">
        <f t="shared" si="24"/>
        <v>0</v>
      </c>
      <c r="R45" s="242">
        <f t="shared" si="24"/>
        <v>1</v>
      </c>
      <c r="S45" s="242">
        <f t="shared" si="24"/>
        <v>3</v>
      </c>
      <c r="T45" s="242">
        <f t="shared" si="24"/>
        <v>2</v>
      </c>
      <c r="U45" s="242">
        <f t="shared" si="24"/>
        <v>1</v>
      </c>
      <c r="V45" s="242">
        <f t="shared" si="24"/>
        <v>0</v>
      </c>
      <c r="W45" s="242">
        <f t="shared" si="24"/>
        <v>3</v>
      </c>
      <c r="X45" s="242">
        <f t="shared" si="24"/>
        <v>1</v>
      </c>
      <c r="Y45" s="242">
        <f t="shared" si="24"/>
        <v>0</v>
      </c>
      <c r="Z45" s="242">
        <f t="shared" si="24"/>
        <v>1</v>
      </c>
      <c r="AA45" s="242">
        <f t="shared" si="24"/>
        <v>1</v>
      </c>
      <c r="AB45" s="242">
        <f t="shared" si="24"/>
        <v>3</v>
      </c>
      <c r="AC45" s="242">
        <f t="shared" si="24"/>
        <v>1</v>
      </c>
      <c r="AD45" s="242">
        <f t="shared" si="24"/>
        <v>0</v>
      </c>
      <c r="AE45" s="242">
        <f t="shared" si="24"/>
        <v>0</v>
      </c>
      <c r="AF45" s="242">
        <f t="shared" si="24"/>
        <v>3</v>
      </c>
      <c r="AG45" s="228">
        <f t="shared" si="19"/>
        <v>31</v>
      </c>
    </row>
    <row r="46">
      <c r="A46" s="230" t="s">
        <v>1046</v>
      </c>
      <c r="B46" s="242">
        <f t="shared" ref="B46:AF46" si="25">B212</f>
        <v>0</v>
      </c>
      <c r="C46" s="242">
        <f t="shared" si="25"/>
        <v>0</v>
      </c>
      <c r="D46" s="242">
        <f t="shared" si="25"/>
        <v>0</v>
      </c>
      <c r="E46" s="242">
        <f t="shared" si="25"/>
        <v>0</v>
      </c>
      <c r="F46" s="242">
        <f t="shared" si="25"/>
        <v>0</v>
      </c>
      <c r="G46" s="242">
        <f t="shared" si="25"/>
        <v>0</v>
      </c>
      <c r="H46" s="242">
        <f t="shared" si="25"/>
        <v>0</v>
      </c>
      <c r="I46" s="242">
        <f t="shared" si="25"/>
        <v>0</v>
      </c>
      <c r="J46" s="242">
        <f t="shared" si="25"/>
        <v>0</v>
      </c>
      <c r="K46" s="242">
        <f t="shared" si="25"/>
        <v>0</v>
      </c>
      <c r="L46" s="242">
        <f t="shared" si="25"/>
        <v>0</v>
      </c>
      <c r="M46" s="242">
        <f t="shared" si="25"/>
        <v>0</v>
      </c>
      <c r="N46" s="242">
        <f t="shared" si="25"/>
        <v>0</v>
      </c>
      <c r="O46" s="242">
        <f t="shared" si="25"/>
        <v>0</v>
      </c>
      <c r="P46" s="242">
        <f t="shared" si="25"/>
        <v>0</v>
      </c>
      <c r="Q46" s="242">
        <f t="shared" si="25"/>
        <v>0</v>
      </c>
      <c r="R46" s="242">
        <f t="shared" si="25"/>
        <v>0</v>
      </c>
      <c r="S46" s="242">
        <f t="shared" si="25"/>
        <v>0</v>
      </c>
      <c r="T46" s="242">
        <f t="shared" si="25"/>
        <v>0</v>
      </c>
      <c r="U46" s="242">
        <f t="shared" si="25"/>
        <v>0</v>
      </c>
      <c r="V46" s="242">
        <f t="shared" si="25"/>
        <v>0</v>
      </c>
      <c r="W46" s="242">
        <f t="shared" si="25"/>
        <v>0</v>
      </c>
      <c r="X46" s="242">
        <f t="shared" si="25"/>
        <v>0</v>
      </c>
      <c r="Y46" s="242">
        <f t="shared" si="25"/>
        <v>0</v>
      </c>
      <c r="Z46" s="242">
        <f t="shared" si="25"/>
        <v>0</v>
      </c>
      <c r="AA46" s="242">
        <f t="shared" si="25"/>
        <v>0</v>
      </c>
      <c r="AB46" s="242">
        <f t="shared" si="25"/>
        <v>0</v>
      </c>
      <c r="AC46" s="242">
        <f t="shared" si="25"/>
        <v>0</v>
      </c>
      <c r="AD46" s="242">
        <f t="shared" si="25"/>
        <v>0</v>
      </c>
      <c r="AE46" s="242">
        <f t="shared" si="25"/>
        <v>0</v>
      </c>
      <c r="AF46" s="242">
        <f t="shared" si="25"/>
        <v>0</v>
      </c>
      <c r="AG46" s="228">
        <f t="shared" si="19"/>
        <v>0</v>
      </c>
    </row>
    <row r="47">
      <c r="A47" s="230" t="s">
        <v>1047</v>
      </c>
      <c r="B47" s="344"/>
      <c r="C47" s="344"/>
      <c r="D47" s="344"/>
      <c r="E47" s="344"/>
      <c r="F47" s="344"/>
      <c r="G47" s="344"/>
      <c r="H47" s="344"/>
      <c r="I47" s="344"/>
      <c r="J47" s="344"/>
      <c r="K47" s="344"/>
      <c r="L47" s="344"/>
      <c r="M47" s="344"/>
      <c r="N47" s="344"/>
      <c r="O47" s="344"/>
      <c r="P47" s="344"/>
      <c r="Q47" s="344"/>
      <c r="R47" s="344"/>
      <c r="S47" s="344"/>
      <c r="T47" s="344"/>
      <c r="U47" s="344"/>
      <c r="V47" s="344"/>
      <c r="W47" s="344"/>
      <c r="X47" s="344"/>
      <c r="Y47" s="344"/>
      <c r="Z47" s="344"/>
      <c r="AA47" s="344"/>
      <c r="AB47" s="344"/>
      <c r="AC47" s="344"/>
      <c r="AD47" s="344"/>
      <c r="AE47" s="344"/>
      <c r="AF47" s="344"/>
      <c r="AG47" s="228">
        <f t="shared" si="19"/>
        <v>0</v>
      </c>
    </row>
    <row r="48">
      <c r="A48" s="230" t="s">
        <v>1048</v>
      </c>
      <c r="B48" s="344"/>
      <c r="C48" s="344"/>
      <c r="D48" s="344"/>
      <c r="E48" s="344"/>
      <c r="F48" s="344"/>
      <c r="G48" s="344"/>
      <c r="H48" s="344"/>
      <c r="I48" s="344"/>
      <c r="J48" s="344"/>
      <c r="K48" s="344"/>
      <c r="L48" s="344"/>
      <c r="M48" s="344"/>
      <c r="N48" s="344"/>
      <c r="O48" s="344"/>
      <c r="P48" s="344"/>
      <c r="Q48" s="344"/>
      <c r="R48" s="344"/>
      <c r="S48" s="344"/>
      <c r="T48" s="344"/>
      <c r="U48" s="344"/>
      <c r="V48" s="344"/>
      <c r="W48" s="344"/>
      <c r="X48" s="344"/>
      <c r="Y48" s="344"/>
      <c r="Z48" s="344"/>
      <c r="AA48" s="344"/>
      <c r="AB48" s="344"/>
      <c r="AC48" s="344"/>
      <c r="AD48" s="344"/>
      <c r="AE48" s="344"/>
      <c r="AF48" s="344"/>
      <c r="AG48" s="228">
        <f t="shared" si="19"/>
        <v>0</v>
      </c>
    </row>
    <row r="49">
      <c r="A49" s="230" t="s">
        <v>338</v>
      </c>
      <c r="B49" s="344"/>
      <c r="C49" s="344"/>
      <c r="D49" s="344"/>
      <c r="E49" s="344"/>
      <c r="F49" s="344"/>
      <c r="G49" s="344"/>
      <c r="H49" s="344"/>
      <c r="I49" s="344"/>
      <c r="J49" s="344"/>
      <c r="K49" s="344"/>
      <c r="L49" s="344"/>
      <c r="M49" s="344"/>
      <c r="N49" s="344"/>
      <c r="O49" s="344"/>
      <c r="P49" s="344"/>
      <c r="Q49" s="344"/>
      <c r="R49" s="344"/>
      <c r="S49" s="344"/>
      <c r="T49" s="344"/>
      <c r="U49" s="344"/>
      <c r="V49" s="344"/>
      <c r="W49" s="344"/>
      <c r="X49" s="344"/>
      <c r="Y49" s="344"/>
      <c r="Z49" s="344"/>
      <c r="AA49" s="344"/>
      <c r="AB49" s="344"/>
      <c r="AC49" s="344"/>
      <c r="AD49" s="344"/>
      <c r="AE49" s="344"/>
      <c r="AF49" s="344"/>
      <c r="AG49" s="228"/>
    </row>
    <row r="50">
      <c r="A50" s="230" t="s">
        <v>297</v>
      </c>
      <c r="B50" s="344"/>
      <c r="C50" s="344"/>
      <c r="D50" s="344"/>
      <c r="E50" s="344"/>
      <c r="F50" s="344"/>
      <c r="G50" s="344"/>
      <c r="H50" s="344"/>
      <c r="I50" s="344"/>
      <c r="J50" s="344"/>
      <c r="K50" s="344"/>
      <c r="L50" s="344"/>
      <c r="M50" s="344"/>
      <c r="N50" s="344"/>
      <c r="O50" s="344"/>
      <c r="P50" s="344"/>
      <c r="Q50" s="344"/>
      <c r="R50" s="344"/>
      <c r="S50" s="344"/>
      <c r="T50" s="344"/>
      <c r="U50" s="344"/>
      <c r="V50" s="344"/>
      <c r="W50" s="344"/>
      <c r="X50" s="344"/>
      <c r="Y50" s="344"/>
      <c r="Z50" s="344"/>
      <c r="AA50" s="344"/>
      <c r="AB50" s="344"/>
      <c r="AC50" s="344"/>
      <c r="AD50" s="344"/>
      <c r="AE50" s="344"/>
      <c r="AF50" s="344"/>
      <c r="AG50" s="228">
        <f t="shared" ref="AG50:AG51" si="27">SUM(B50:AF50)</f>
        <v>0</v>
      </c>
    </row>
    <row r="51">
      <c r="A51" s="232" t="s">
        <v>298</v>
      </c>
      <c r="B51" s="233">
        <f t="shared" ref="B51:AF51" si="26">SUM(B39:B50)</f>
        <v>1</v>
      </c>
      <c r="C51" s="233">
        <f t="shared" si="26"/>
        <v>4</v>
      </c>
      <c r="D51" s="233">
        <f t="shared" si="26"/>
        <v>2</v>
      </c>
      <c r="E51" s="233">
        <f t="shared" si="26"/>
        <v>3</v>
      </c>
      <c r="F51" s="233">
        <f t="shared" si="26"/>
        <v>3</v>
      </c>
      <c r="G51" s="233">
        <f t="shared" si="26"/>
        <v>0</v>
      </c>
      <c r="H51" s="233">
        <f t="shared" si="26"/>
        <v>4</v>
      </c>
      <c r="I51" s="233">
        <f t="shared" si="26"/>
        <v>8</v>
      </c>
      <c r="J51" s="233">
        <f t="shared" si="26"/>
        <v>4</v>
      </c>
      <c r="K51" s="233">
        <f t="shared" si="26"/>
        <v>2</v>
      </c>
      <c r="L51" s="233">
        <f t="shared" si="26"/>
        <v>4</v>
      </c>
      <c r="M51" s="233">
        <f t="shared" si="26"/>
        <v>2</v>
      </c>
      <c r="N51" s="233">
        <f t="shared" si="26"/>
        <v>3</v>
      </c>
      <c r="O51" s="233">
        <f t="shared" si="26"/>
        <v>5</v>
      </c>
      <c r="P51" s="233">
        <f t="shared" si="26"/>
        <v>3</v>
      </c>
      <c r="Q51" s="233">
        <f t="shared" si="26"/>
        <v>3</v>
      </c>
      <c r="R51" s="233">
        <f t="shared" si="26"/>
        <v>4</v>
      </c>
      <c r="S51" s="233">
        <f t="shared" si="26"/>
        <v>8</v>
      </c>
      <c r="T51" s="233">
        <f t="shared" si="26"/>
        <v>4</v>
      </c>
      <c r="U51" s="233">
        <f t="shared" si="26"/>
        <v>3</v>
      </c>
      <c r="V51" s="233">
        <f t="shared" si="26"/>
        <v>5</v>
      </c>
      <c r="W51" s="233">
        <f t="shared" si="26"/>
        <v>13</v>
      </c>
      <c r="X51" s="233">
        <f t="shared" si="26"/>
        <v>7</v>
      </c>
      <c r="Y51" s="233">
        <f t="shared" si="26"/>
        <v>0</v>
      </c>
      <c r="Z51" s="233">
        <f t="shared" si="26"/>
        <v>4</v>
      </c>
      <c r="AA51" s="233">
        <f t="shared" si="26"/>
        <v>7</v>
      </c>
      <c r="AB51" s="233">
        <f t="shared" si="26"/>
        <v>11</v>
      </c>
      <c r="AC51" s="233">
        <f t="shared" si="26"/>
        <v>4</v>
      </c>
      <c r="AD51" s="233">
        <f t="shared" si="26"/>
        <v>2</v>
      </c>
      <c r="AE51" s="233">
        <f t="shared" si="26"/>
        <v>0</v>
      </c>
      <c r="AF51" s="233">
        <f t="shared" si="26"/>
        <v>7</v>
      </c>
      <c r="AG51" s="228">
        <f t="shared" si="27"/>
        <v>130</v>
      </c>
    </row>
    <row r="52">
      <c r="A52" s="359"/>
      <c r="B52" s="359"/>
      <c r="C52" s="359"/>
      <c r="D52" s="359"/>
      <c r="E52" s="359"/>
      <c r="F52" s="359"/>
      <c r="G52" s="359"/>
      <c r="H52" s="359"/>
      <c r="I52" s="359"/>
      <c r="J52" s="359"/>
      <c r="K52" s="359"/>
      <c r="L52" s="359"/>
      <c r="M52" s="359"/>
      <c r="N52" s="359"/>
      <c r="O52" s="359"/>
      <c r="P52" s="359"/>
      <c r="Q52" s="359"/>
      <c r="R52" s="359"/>
      <c r="S52" s="359"/>
      <c r="T52" s="359"/>
      <c r="U52" s="359"/>
      <c r="V52" s="359"/>
      <c r="W52" s="359"/>
      <c r="X52" s="359"/>
      <c r="Y52" s="359"/>
      <c r="Z52" s="359"/>
      <c r="AA52" s="359"/>
      <c r="AB52" s="359"/>
      <c r="AC52" s="359"/>
      <c r="AD52" s="359"/>
      <c r="AE52" s="359"/>
      <c r="AF52" s="359"/>
      <c r="AG52" s="228"/>
    </row>
    <row r="53">
      <c r="A53" s="230" t="s">
        <v>1049</v>
      </c>
      <c r="B53" s="361"/>
      <c r="C53" s="361"/>
      <c r="D53" s="361"/>
      <c r="E53" s="361"/>
      <c r="F53" s="361"/>
      <c r="G53" s="361"/>
      <c r="H53" s="361"/>
      <c r="I53" s="361"/>
      <c r="J53" s="361"/>
      <c r="K53" s="361"/>
      <c r="L53" s="361"/>
      <c r="M53" s="361"/>
      <c r="N53" s="361"/>
      <c r="O53" s="361"/>
      <c r="P53" s="361"/>
      <c r="Q53" s="361"/>
      <c r="R53" s="361"/>
      <c r="S53" s="361"/>
      <c r="T53" s="361"/>
      <c r="U53" s="361"/>
      <c r="V53" s="361"/>
      <c r="W53" s="361"/>
      <c r="X53" s="361"/>
      <c r="Y53" s="361"/>
      <c r="Z53" s="361"/>
      <c r="AA53" s="361"/>
      <c r="AB53" s="361"/>
      <c r="AC53" s="361"/>
      <c r="AD53" s="361"/>
      <c r="AE53" s="361"/>
      <c r="AF53" s="361"/>
      <c r="AG53" s="228">
        <f t="shared" ref="AG53:AG61" si="28">SUM(B53:AF53)</f>
        <v>0</v>
      </c>
    </row>
    <row r="54">
      <c r="A54" s="230" t="s">
        <v>1050</v>
      </c>
      <c r="B54" s="361"/>
      <c r="C54" s="361"/>
      <c r="D54" s="361"/>
      <c r="E54" s="361"/>
      <c r="F54" s="361"/>
      <c r="G54" s="361"/>
      <c r="H54" s="361"/>
      <c r="I54" s="361"/>
      <c r="J54" s="361"/>
      <c r="K54" s="361"/>
      <c r="L54" s="361"/>
      <c r="M54" s="361"/>
      <c r="N54" s="361"/>
      <c r="O54" s="361"/>
      <c r="P54" s="361"/>
      <c r="Q54" s="361"/>
      <c r="R54" s="361"/>
      <c r="S54" s="361"/>
      <c r="T54" s="361"/>
      <c r="U54" s="361"/>
      <c r="V54" s="361"/>
      <c r="W54" s="361"/>
      <c r="X54" s="361"/>
      <c r="Y54" s="361"/>
      <c r="Z54" s="361"/>
      <c r="AA54" s="361"/>
      <c r="AB54" s="361"/>
      <c r="AC54" s="361"/>
      <c r="AD54" s="361"/>
      <c r="AE54" s="361"/>
      <c r="AF54" s="361"/>
      <c r="AG54" s="228">
        <f t="shared" si="28"/>
        <v>0</v>
      </c>
    </row>
    <row r="55">
      <c r="A55" s="230" t="s">
        <v>1051</v>
      </c>
      <c r="B55" s="361"/>
      <c r="C55" s="361"/>
      <c r="D55" s="361"/>
      <c r="E55" s="361"/>
      <c r="F55" s="361"/>
      <c r="G55" s="361"/>
      <c r="H55" s="361"/>
      <c r="I55" s="361"/>
      <c r="J55" s="361"/>
      <c r="K55" s="361"/>
      <c r="L55" s="361"/>
      <c r="M55" s="361"/>
      <c r="N55" s="361"/>
      <c r="O55" s="361"/>
      <c r="P55" s="361"/>
      <c r="Q55" s="361"/>
      <c r="R55" s="361"/>
      <c r="S55" s="361"/>
      <c r="T55" s="361"/>
      <c r="U55" s="361"/>
      <c r="V55" s="361"/>
      <c r="W55" s="361"/>
      <c r="X55" s="361"/>
      <c r="Y55" s="361"/>
      <c r="Z55" s="361"/>
      <c r="AA55" s="361"/>
      <c r="AB55" s="361"/>
      <c r="AC55" s="361"/>
      <c r="AD55" s="361"/>
      <c r="AE55" s="361"/>
      <c r="AF55" s="361"/>
      <c r="AG55" s="228">
        <f t="shared" si="28"/>
        <v>0</v>
      </c>
    </row>
    <row r="56">
      <c r="A56" s="230" t="s">
        <v>1052</v>
      </c>
      <c r="B56" s="361"/>
      <c r="C56" s="361"/>
      <c r="D56" s="361"/>
      <c r="E56" s="361"/>
      <c r="F56" s="361"/>
      <c r="G56" s="361"/>
      <c r="H56" s="361"/>
      <c r="I56" s="361"/>
      <c r="J56" s="361"/>
      <c r="K56" s="361"/>
      <c r="L56" s="361"/>
      <c r="M56" s="361"/>
      <c r="N56" s="361"/>
      <c r="O56" s="361"/>
      <c r="P56" s="361"/>
      <c r="Q56" s="361"/>
      <c r="R56" s="361"/>
      <c r="S56" s="361"/>
      <c r="T56" s="361"/>
      <c r="U56" s="361"/>
      <c r="V56" s="361"/>
      <c r="W56" s="361"/>
      <c r="X56" s="361"/>
      <c r="Y56" s="361"/>
      <c r="Z56" s="361"/>
      <c r="AA56" s="361"/>
      <c r="AB56" s="361"/>
      <c r="AC56" s="361"/>
      <c r="AD56" s="361"/>
      <c r="AE56" s="361"/>
      <c r="AF56" s="361"/>
      <c r="AG56" s="228">
        <f t="shared" si="28"/>
        <v>0</v>
      </c>
    </row>
    <row r="57">
      <c r="A57" s="230" t="s">
        <v>1053</v>
      </c>
      <c r="B57" s="361"/>
      <c r="C57" s="361"/>
      <c r="D57" s="361"/>
      <c r="E57" s="361"/>
      <c r="F57" s="361"/>
      <c r="G57" s="361"/>
      <c r="H57" s="361"/>
      <c r="I57" s="361"/>
      <c r="J57" s="361"/>
      <c r="K57" s="361"/>
      <c r="L57" s="361"/>
      <c r="M57" s="361"/>
      <c r="N57" s="361"/>
      <c r="O57" s="361"/>
      <c r="P57" s="361"/>
      <c r="Q57" s="361"/>
      <c r="R57" s="361"/>
      <c r="S57" s="361"/>
      <c r="T57" s="361"/>
      <c r="U57" s="361"/>
      <c r="V57" s="361"/>
      <c r="W57" s="361"/>
      <c r="X57" s="361"/>
      <c r="Y57" s="361"/>
      <c r="Z57" s="361"/>
      <c r="AA57" s="361"/>
      <c r="AB57" s="361"/>
      <c r="AC57" s="361"/>
      <c r="AD57" s="361"/>
      <c r="AE57" s="361"/>
      <c r="AF57" s="361"/>
      <c r="AG57" s="228">
        <f t="shared" si="28"/>
        <v>0</v>
      </c>
    </row>
    <row r="58">
      <c r="A58" s="230" t="s">
        <v>1054</v>
      </c>
      <c r="B58" s="361"/>
      <c r="C58" s="361"/>
      <c r="D58" s="361"/>
      <c r="E58" s="361"/>
      <c r="F58" s="361"/>
      <c r="G58" s="361"/>
      <c r="H58" s="361"/>
      <c r="I58" s="361"/>
      <c r="J58" s="361"/>
      <c r="K58" s="361"/>
      <c r="L58" s="361"/>
      <c r="M58" s="361"/>
      <c r="N58" s="361"/>
      <c r="O58" s="361"/>
      <c r="P58" s="361"/>
      <c r="Q58" s="361"/>
      <c r="R58" s="361"/>
      <c r="S58" s="361"/>
      <c r="T58" s="361"/>
      <c r="U58" s="361"/>
      <c r="V58" s="361"/>
      <c r="W58" s="361"/>
      <c r="X58" s="361"/>
      <c r="Y58" s="361"/>
      <c r="Z58" s="361"/>
      <c r="AA58" s="361"/>
      <c r="AB58" s="361"/>
      <c r="AC58" s="361"/>
      <c r="AD58" s="361"/>
      <c r="AE58" s="361"/>
      <c r="AF58" s="361"/>
      <c r="AG58" s="228">
        <f t="shared" si="28"/>
        <v>0</v>
      </c>
    </row>
    <row r="59">
      <c r="A59" s="230" t="s">
        <v>1055</v>
      </c>
      <c r="B59" s="361"/>
      <c r="C59" s="361"/>
      <c r="D59" s="361"/>
      <c r="E59" s="361"/>
      <c r="F59" s="361"/>
      <c r="G59" s="361"/>
      <c r="H59" s="361"/>
      <c r="I59" s="361"/>
      <c r="J59" s="361"/>
      <c r="K59" s="361"/>
      <c r="L59" s="361"/>
      <c r="M59" s="361"/>
      <c r="N59" s="361"/>
      <c r="O59" s="361"/>
      <c r="P59" s="361"/>
      <c r="Q59" s="361"/>
      <c r="R59" s="361"/>
      <c r="S59" s="361"/>
      <c r="T59" s="361"/>
      <c r="U59" s="361"/>
      <c r="V59" s="361"/>
      <c r="W59" s="361"/>
      <c r="X59" s="361"/>
      <c r="Y59" s="361"/>
      <c r="Z59" s="361"/>
      <c r="AA59" s="361"/>
      <c r="AB59" s="361"/>
      <c r="AC59" s="361"/>
      <c r="AD59" s="361"/>
      <c r="AE59" s="361"/>
      <c r="AF59" s="361"/>
      <c r="AG59" s="228">
        <f t="shared" si="28"/>
        <v>0</v>
      </c>
    </row>
    <row r="60">
      <c r="A60" s="230" t="s">
        <v>1056</v>
      </c>
      <c r="B60" s="361"/>
      <c r="C60" s="361"/>
      <c r="D60" s="361"/>
      <c r="E60" s="361"/>
      <c r="F60" s="361"/>
      <c r="G60" s="361"/>
      <c r="H60" s="361"/>
      <c r="I60" s="361"/>
      <c r="J60" s="361"/>
      <c r="K60" s="361"/>
      <c r="L60" s="361"/>
      <c r="M60" s="361"/>
      <c r="N60" s="361"/>
      <c r="O60" s="361"/>
      <c r="P60" s="361"/>
      <c r="Q60" s="361"/>
      <c r="R60" s="361"/>
      <c r="S60" s="361"/>
      <c r="T60" s="361"/>
      <c r="U60" s="361"/>
      <c r="V60" s="361"/>
      <c r="W60" s="361"/>
      <c r="X60" s="361"/>
      <c r="Y60" s="361"/>
      <c r="Z60" s="361"/>
      <c r="AA60" s="361"/>
      <c r="AB60" s="361"/>
      <c r="AC60" s="361"/>
      <c r="AD60" s="361"/>
      <c r="AE60" s="361"/>
      <c r="AF60" s="361"/>
      <c r="AG60" s="228">
        <f t="shared" si="28"/>
        <v>0</v>
      </c>
    </row>
    <row r="61">
      <c r="A61" s="232" t="s">
        <v>347</v>
      </c>
      <c r="B61" s="233">
        <f t="shared" ref="B61:AF61" si="29">SUM(B53:B60)</f>
        <v>0</v>
      </c>
      <c r="C61" s="233">
        <f t="shared" si="29"/>
        <v>0</v>
      </c>
      <c r="D61" s="233">
        <f t="shared" si="29"/>
        <v>0</v>
      </c>
      <c r="E61" s="233">
        <f t="shared" si="29"/>
        <v>0</v>
      </c>
      <c r="F61" s="233">
        <f t="shared" si="29"/>
        <v>0</v>
      </c>
      <c r="G61" s="233">
        <f t="shared" si="29"/>
        <v>0</v>
      </c>
      <c r="H61" s="233">
        <f t="shared" si="29"/>
        <v>0</v>
      </c>
      <c r="I61" s="233">
        <f t="shared" si="29"/>
        <v>0</v>
      </c>
      <c r="J61" s="233">
        <f t="shared" si="29"/>
        <v>0</v>
      </c>
      <c r="K61" s="233">
        <f t="shared" si="29"/>
        <v>0</v>
      </c>
      <c r="L61" s="233">
        <f t="shared" si="29"/>
        <v>0</v>
      </c>
      <c r="M61" s="233">
        <f t="shared" si="29"/>
        <v>0</v>
      </c>
      <c r="N61" s="233">
        <f t="shared" si="29"/>
        <v>0</v>
      </c>
      <c r="O61" s="233">
        <f t="shared" si="29"/>
        <v>0</v>
      </c>
      <c r="P61" s="233">
        <f t="shared" si="29"/>
        <v>0</v>
      </c>
      <c r="Q61" s="233">
        <f t="shared" si="29"/>
        <v>0</v>
      </c>
      <c r="R61" s="233">
        <f t="shared" si="29"/>
        <v>0</v>
      </c>
      <c r="S61" s="233">
        <f t="shared" si="29"/>
        <v>0</v>
      </c>
      <c r="T61" s="233">
        <f t="shared" si="29"/>
        <v>0</v>
      </c>
      <c r="U61" s="233">
        <f t="shared" si="29"/>
        <v>0</v>
      </c>
      <c r="V61" s="233">
        <f t="shared" si="29"/>
        <v>0</v>
      </c>
      <c r="W61" s="233">
        <f t="shared" si="29"/>
        <v>0</v>
      </c>
      <c r="X61" s="233">
        <f t="shared" si="29"/>
        <v>0</v>
      </c>
      <c r="Y61" s="233">
        <f t="shared" si="29"/>
        <v>0</v>
      </c>
      <c r="Z61" s="233">
        <f t="shared" si="29"/>
        <v>0</v>
      </c>
      <c r="AA61" s="233">
        <f t="shared" si="29"/>
        <v>0</v>
      </c>
      <c r="AB61" s="233">
        <f t="shared" si="29"/>
        <v>0</v>
      </c>
      <c r="AC61" s="233">
        <f t="shared" si="29"/>
        <v>0</v>
      </c>
      <c r="AD61" s="233">
        <f t="shared" si="29"/>
        <v>0</v>
      </c>
      <c r="AE61" s="233">
        <f t="shared" si="29"/>
        <v>0</v>
      </c>
      <c r="AF61" s="233">
        <f t="shared" si="29"/>
        <v>0</v>
      </c>
      <c r="AG61" s="228">
        <f t="shared" si="28"/>
        <v>0</v>
      </c>
    </row>
    <row r="62">
      <c r="A62" s="160"/>
      <c r="AG62" s="228"/>
    </row>
    <row r="63">
      <c r="A63" s="221" t="s">
        <v>348</v>
      </c>
      <c r="AG63" s="228"/>
    </row>
    <row r="64">
      <c r="A64" s="244" t="s">
        <v>349</v>
      </c>
      <c r="B64" s="245">
        <v>0.0</v>
      </c>
      <c r="C64" s="245">
        <v>0.0</v>
      </c>
      <c r="D64" s="245">
        <v>0.0</v>
      </c>
      <c r="E64" s="245">
        <v>0.0</v>
      </c>
      <c r="F64" s="245">
        <v>0.0</v>
      </c>
      <c r="G64" s="245">
        <v>0.0</v>
      </c>
      <c r="H64" s="245">
        <v>0.0</v>
      </c>
      <c r="I64" s="245">
        <v>0.0</v>
      </c>
      <c r="J64" s="245">
        <v>0.0</v>
      </c>
      <c r="K64" s="245">
        <v>0.0</v>
      </c>
      <c r="L64" s="245">
        <v>0.0</v>
      </c>
      <c r="M64" s="245">
        <v>0.0</v>
      </c>
      <c r="N64" s="245">
        <v>0.0</v>
      </c>
      <c r="O64" s="245">
        <v>0.0</v>
      </c>
      <c r="P64" s="245">
        <v>0.0</v>
      </c>
      <c r="Q64" s="245">
        <v>0.0</v>
      </c>
      <c r="R64" s="245">
        <v>0.0</v>
      </c>
      <c r="S64" s="245">
        <v>0.0</v>
      </c>
      <c r="T64" s="245">
        <v>0.0</v>
      </c>
      <c r="U64" s="245">
        <v>0.0</v>
      </c>
      <c r="V64" s="245">
        <v>0.0</v>
      </c>
      <c r="W64" s="245">
        <v>0.0</v>
      </c>
      <c r="X64" s="245">
        <v>0.0</v>
      </c>
      <c r="Y64" s="245">
        <v>0.0</v>
      </c>
      <c r="Z64" s="245">
        <v>0.0</v>
      </c>
      <c r="AA64" s="245">
        <v>0.0</v>
      </c>
      <c r="AB64" s="245">
        <v>0.0</v>
      </c>
      <c r="AC64" s="245">
        <v>0.0</v>
      </c>
      <c r="AD64" s="245">
        <v>0.0</v>
      </c>
      <c r="AE64" s="245">
        <v>0.0</v>
      </c>
      <c r="AF64" s="245">
        <v>0.0</v>
      </c>
      <c r="AG64" s="228">
        <f>SUM(B64:AF64)</f>
        <v>0</v>
      </c>
    </row>
    <row r="65">
      <c r="A65" s="160"/>
      <c r="AG65" s="228"/>
    </row>
    <row r="66">
      <c r="A66" s="221" t="s">
        <v>350</v>
      </c>
      <c r="B66" s="246"/>
      <c r="C66" s="246"/>
      <c r="D66" s="246"/>
      <c r="E66" s="246"/>
      <c r="F66" s="246"/>
      <c r="G66" s="246"/>
      <c r="H66" s="246"/>
      <c r="I66" s="246"/>
      <c r="J66" s="246"/>
      <c r="K66" s="246"/>
      <c r="L66" s="246"/>
      <c r="M66" s="246"/>
      <c r="N66" s="246"/>
      <c r="O66" s="246"/>
      <c r="P66" s="246"/>
      <c r="Q66" s="246"/>
      <c r="R66" s="246"/>
      <c r="S66" s="246"/>
      <c r="T66" s="246"/>
      <c r="U66" s="246"/>
      <c r="V66" s="246"/>
      <c r="W66" s="246"/>
      <c r="X66" s="246"/>
      <c r="Y66" s="246"/>
      <c r="Z66" s="246"/>
      <c r="AA66" s="246"/>
      <c r="AB66" s="246"/>
      <c r="AC66" s="246"/>
      <c r="AD66" s="246"/>
      <c r="AE66" s="246"/>
      <c r="AF66" s="246"/>
      <c r="AG66" s="228"/>
    </row>
    <row r="67">
      <c r="A67" s="230" t="s">
        <v>1057</v>
      </c>
      <c r="B67" s="247">
        <f t="shared" ref="B67:AF67" si="30">B25-B96</f>
        <v>0</v>
      </c>
      <c r="C67" s="247">
        <f t="shared" si="30"/>
        <v>0</v>
      </c>
      <c r="D67" s="247">
        <f t="shared" si="30"/>
        <v>0</v>
      </c>
      <c r="E67" s="247">
        <f t="shared" si="30"/>
        <v>0</v>
      </c>
      <c r="F67" s="247">
        <f t="shared" si="30"/>
        <v>0</v>
      </c>
      <c r="G67" s="247">
        <f t="shared" si="30"/>
        <v>0</v>
      </c>
      <c r="H67" s="247">
        <f t="shared" si="30"/>
        <v>0</v>
      </c>
      <c r="I67" s="247">
        <f t="shared" si="30"/>
        <v>0</v>
      </c>
      <c r="J67" s="247">
        <f t="shared" si="30"/>
        <v>0</v>
      </c>
      <c r="K67" s="247">
        <f t="shared" si="30"/>
        <v>0</v>
      </c>
      <c r="L67" s="247">
        <f t="shared" si="30"/>
        <v>0</v>
      </c>
      <c r="M67" s="247">
        <f t="shared" si="30"/>
        <v>0</v>
      </c>
      <c r="N67" s="247">
        <f t="shared" si="30"/>
        <v>0</v>
      </c>
      <c r="O67" s="247">
        <f t="shared" si="30"/>
        <v>0</v>
      </c>
      <c r="P67" s="247">
        <f t="shared" si="30"/>
        <v>0</v>
      </c>
      <c r="Q67" s="247">
        <f t="shared" si="30"/>
        <v>0</v>
      </c>
      <c r="R67" s="247">
        <f t="shared" si="30"/>
        <v>0</v>
      </c>
      <c r="S67" s="247">
        <f t="shared" si="30"/>
        <v>0</v>
      </c>
      <c r="T67" s="247">
        <f t="shared" si="30"/>
        <v>0</v>
      </c>
      <c r="U67" s="247">
        <f t="shared" si="30"/>
        <v>0</v>
      </c>
      <c r="V67" s="247">
        <f t="shared" si="30"/>
        <v>0</v>
      </c>
      <c r="W67" s="247">
        <f t="shared" si="30"/>
        <v>0</v>
      </c>
      <c r="X67" s="247">
        <f t="shared" si="30"/>
        <v>0</v>
      </c>
      <c r="Y67" s="247">
        <f t="shared" si="30"/>
        <v>0</v>
      </c>
      <c r="Z67" s="247">
        <f t="shared" si="30"/>
        <v>0</v>
      </c>
      <c r="AA67" s="247">
        <f t="shared" si="30"/>
        <v>0</v>
      </c>
      <c r="AB67" s="247">
        <f t="shared" si="30"/>
        <v>0</v>
      </c>
      <c r="AC67" s="247">
        <f t="shared" si="30"/>
        <v>0</v>
      </c>
      <c r="AD67" s="247">
        <f t="shared" si="30"/>
        <v>0</v>
      </c>
      <c r="AE67" s="247">
        <f t="shared" si="30"/>
        <v>0</v>
      </c>
      <c r="AF67" s="247">
        <f t="shared" si="30"/>
        <v>0</v>
      </c>
      <c r="AG67" s="228">
        <f t="shared" ref="AG67:AG75" si="32">SUM(B67:AF67)</f>
        <v>0</v>
      </c>
    </row>
    <row r="68">
      <c r="A68" s="230" t="s">
        <v>1058</v>
      </c>
      <c r="B68" s="247">
        <f t="shared" ref="B68:AF68" si="31">B26-B97</f>
        <v>0</v>
      </c>
      <c r="C68" s="247">
        <f t="shared" si="31"/>
        <v>0</v>
      </c>
      <c r="D68" s="247">
        <f t="shared" si="31"/>
        <v>0</v>
      </c>
      <c r="E68" s="247">
        <f t="shared" si="31"/>
        <v>0</v>
      </c>
      <c r="F68" s="247">
        <f t="shared" si="31"/>
        <v>0</v>
      </c>
      <c r="G68" s="247">
        <f t="shared" si="31"/>
        <v>0</v>
      </c>
      <c r="H68" s="247">
        <f t="shared" si="31"/>
        <v>0</v>
      </c>
      <c r="I68" s="247">
        <f t="shared" si="31"/>
        <v>0</v>
      </c>
      <c r="J68" s="247">
        <f t="shared" si="31"/>
        <v>0</v>
      </c>
      <c r="K68" s="247">
        <f t="shared" si="31"/>
        <v>0</v>
      </c>
      <c r="L68" s="247">
        <f t="shared" si="31"/>
        <v>0</v>
      </c>
      <c r="M68" s="247">
        <f t="shared" si="31"/>
        <v>0</v>
      </c>
      <c r="N68" s="247">
        <f t="shared" si="31"/>
        <v>0</v>
      </c>
      <c r="O68" s="247">
        <f t="shared" si="31"/>
        <v>0</v>
      </c>
      <c r="P68" s="247">
        <f t="shared" si="31"/>
        <v>0</v>
      </c>
      <c r="Q68" s="247">
        <f t="shared" si="31"/>
        <v>0</v>
      </c>
      <c r="R68" s="247">
        <f t="shared" si="31"/>
        <v>0</v>
      </c>
      <c r="S68" s="247">
        <f t="shared" si="31"/>
        <v>0</v>
      </c>
      <c r="T68" s="247">
        <f t="shared" si="31"/>
        <v>0</v>
      </c>
      <c r="U68" s="247">
        <f t="shared" si="31"/>
        <v>0</v>
      </c>
      <c r="V68" s="247">
        <f t="shared" si="31"/>
        <v>0</v>
      </c>
      <c r="W68" s="247">
        <f t="shared" si="31"/>
        <v>0</v>
      </c>
      <c r="X68" s="247">
        <f t="shared" si="31"/>
        <v>0</v>
      </c>
      <c r="Y68" s="247">
        <f t="shared" si="31"/>
        <v>0</v>
      </c>
      <c r="Z68" s="247">
        <f t="shared" si="31"/>
        <v>0</v>
      </c>
      <c r="AA68" s="247">
        <f t="shared" si="31"/>
        <v>0</v>
      </c>
      <c r="AB68" s="247">
        <f t="shared" si="31"/>
        <v>0</v>
      </c>
      <c r="AC68" s="247">
        <f t="shared" si="31"/>
        <v>0</v>
      </c>
      <c r="AD68" s="247">
        <f t="shared" si="31"/>
        <v>0</v>
      </c>
      <c r="AE68" s="247">
        <f t="shared" si="31"/>
        <v>0</v>
      </c>
      <c r="AF68" s="247">
        <f t="shared" si="31"/>
        <v>0</v>
      </c>
      <c r="AG68" s="228">
        <f t="shared" si="32"/>
        <v>0</v>
      </c>
    </row>
    <row r="69">
      <c r="A69" s="230" t="s">
        <v>1059</v>
      </c>
      <c r="B69" s="247">
        <f t="shared" ref="B69:AF69" si="33">B27-B98</f>
        <v>0</v>
      </c>
      <c r="C69" s="247">
        <f t="shared" si="33"/>
        <v>0</v>
      </c>
      <c r="D69" s="247">
        <f t="shared" si="33"/>
        <v>0</v>
      </c>
      <c r="E69" s="247">
        <f t="shared" si="33"/>
        <v>0</v>
      </c>
      <c r="F69" s="247">
        <f t="shared" si="33"/>
        <v>0</v>
      </c>
      <c r="G69" s="247">
        <f t="shared" si="33"/>
        <v>0</v>
      </c>
      <c r="H69" s="247">
        <f t="shared" si="33"/>
        <v>0</v>
      </c>
      <c r="I69" s="247">
        <f t="shared" si="33"/>
        <v>0</v>
      </c>
      <c r="J69" s="247">
        <f t="shared" si="33"/>
        <v>0</v>
      </c>
      <c r="K69" s="247">
        <f t="shared" si="33"/>
        <v>0</v>
      </c>
      <c r="L69" s="247">
        <f t="shared" si="33"/>
        <v>0</v>
      </c>
      <c r="M69" s="247">
        <f t="shared" si="33"/>
        <v>0</v>
      </c>
      <c r="N69" s="247">
        <f t="shared" si="33"/>
        <v>0</v>
      </c>
      <c r="O69" s="247">
        <f t="shared" si="33"/>
        <v>0</v>
      </c>
      <c r="P69" s="247">
        <f t="shared" si="33"/>
        <v>0</v>
      </c>
      <c r="Q69" s="247">
        <f t="shared" si="33"/>
        <v>0</v>
      </c>
      <c r="R69" s="247">
        <f t="shared" si="33"/>
        <v>0</v>
      </c>
      <c r="S69" s="247">
        <f t="shared" si="33"/>
        <v>0</v>
      </c>
      <c r="T69" s="247">
        <f t="shared" si="33"/>
        <v>0</v>
      </c>
      <c r="U69" s="247">
        <f t="shared" si="33"/>
        <v>0</v>
      </c>
      <c r="V69" s="247">
        <f t="shared" si="33"/>
        <v>0</v>
      </c>
      <c r="W69" s="247">
        <f t="shared" si="33"/>
        <v>0</v>
      </c>
      <c r="X69" s="247">
        <f t="shared" si="33"/>
        <v>0</v>
      </c>
      <c r="Y69" s="247">
        <f t="shared" si="33"/>
        <v>0</v>
      </c>
      <c r="Z69" s="247">
        <f t="shared" si="33"/>
        <v>0</v>
      </c>
      <c r="AA69" s="247">
        <f t="shared" si="33"/>
        <v>0</v>
      </c>
      <c r="AB69" s="247">
        <f t="shared" si="33"/>
        <v>0</v>
      </c>
      <c r="AC69" s="247">
        <f t="shared" si="33"/>
        <v>0</v>
      </c>
      <c r="AD69" s="247">
        <f t="shared" si="33"/>
        <v>0</v>
      </c>
      <c r="AE69" s="247">
        <f t="shared" si="33"/>
        <v>0</v>
      </c>
      <c r="AF69" s="247">
        <f t="shared" si="33"/>
        <v>0</v>
      </c>
      <c r="AG69" s="228">
        <f t="shared" si="32"/>
        <v>0</v>
      </c>
    </row>
    <row r="70">
      <c r="A70" s="230" t="s">
        <v>1060</v>
      </c>
      <c r="B70" s="247">
        <f t="shared" ref="B70:AF70" si="34">B28-B99</f>
        <v>0</v>
      </c>
      <c r="C70" s="247">
        <f t="shared" si="34"/>
        <v>0</v>
      </c>
      <c r="D70" s="247">
        <f t="shared" si="34"/>
        <v>0</v>
      </c>
      <c r="E70" s="247">
        <f t="shared" si="34"/>
        <v>0</v>
      </c>
      <c r="F70" s="247">
        <f t="shared" si="34"/>
        <v>0</v>
      </c>
      <c r="G70" s="247">
        <f t="shared" si="34"/>
        <v>0</v>
      </c>
      <c r="H70" s="247">
        <f t="shared" si="34"/>
        <v>0</v>
      </c>
      <c r="I70" s="247">
        <f t="shared" si="34"/>
        <v>0</v>
      </c>
      <c r="J70" s="247">
        <f t="shared" si="34"/>
        <v>0</v>
      </c>
      <c r="K70" s="247">
        <f t="shared" si="34"/>
        <v>0</v>
      </c>
      <c r="L70" s="247">
        <f t="shared" si="34"/>
        <v>0</v>
      </c>
      <c r="M70" s="247">
        <f t="shared" si="34"/>
        <v>0</v>
      </c>
      <c r="N70" s="247">
        <f t="shared" si="34"/>
        <v>0</v>
      </c>
      <c r="O70" s="247">
        <f t="shared" si="34"/>
        <v>0</v>
      </c>
      <c r="P70" s="247">
        <f t="shared" si="34"/>
        <v>0</v>
      </c>
      <c r="Q70" s="247">
        <f t="shared" si="34"/>
        <v>0</v>
      </c>
      <c r="R70" s="247">
        <f t="shared" si="34"/>
        <v>0</v>
      </c>
      <c r="S70" s="247">
        <f t="shared" si="34"/>
        <v>0</v>
      </c>
      <c r="T70" s="247">
        <f t="shared" si="34"/>
        <v>0</v>
      </c>
      <c r="U70" s="247">
        <f t="shared" si="34"/>
        <v>0</v>
      </c>
      <c r="V70" s="247">
        <f t="shared" si="34"/>
        <v>0</v>
      </c>
      <c r="W70" s="247">
        <f t="shared" si="34"/>
        <v>0</v>
      </c>
      <c r="X70" s="247">
        <f t="shared" si="34"/>
        <v>0</v>
      </c>
      <c r="Y70" s="247">
        <f t="shared" si="34"/>
        <v>0</v>
      </c>
      <c r="Z70" s="247">
        <f t="shared" si="34"/>
        <v>0</v>
      </c>
      <c r="AA70" s="247">
        <f t="shared" si="34"/>
        <v>0</v>
      </c>
      <c r="AB70" s="247">
        <f t="shared" si="34"/>
        <v>0</v>
      </c>
      <c r="AC70" s="247">
        <f t="shared" si="34"/>
        <v>0</v>
      </c>
      <c r="AD70" s="247">
        <f t="shared" si="34"/>
        <v>0</v>
      </c>
      <c r="AE70" s="247">
        <f t="shared" si="34"/>
        <v>0</v>
      </c>
      <c r="AF70" s="247">
        <f t="shared" si="34"/>
        <v>0</v>
      </c>
      <c r="AG70" s="228">
        <f t="shared" si="32"/>
        <v>0</v>
      </c>
    </row>
    <row r="71">
      <c r="A71" s="230" t="s">
        <v>1061</v>
      </c>
      <c r="B71" s="247">
        <f t="shared" ref="B71:AF71" si="35">B29-B100</f>
        <v>1</v>
      </c>
      <c r="C71" s="247">
        <f t="shared" si="35"/>
        <v>1</v>
      </c>
      <c r="D71" s="247">
        <f t="shared" si="35"/>
        <v>0</v>
      </c>
      <c r="E71" s="247">
        <f t="shared" si="35"/>
        <v>1</v>
      </c>
      <c r="F71" s="247">
        <f t="shared" si="35"/>
        <v>1</v>
      </c>
      <c r="G71" s="247">
        <f t="shared" si="35"/>
        <v>0</v>
      </c>
      <c r="H71" s="247">
        <f t="shared" si="35"/>
        <v>0</v>
      </c>
      <c r="I71" s="247">
        <f t="shared" si="35"/>
        <v>1</v>
      </c>
      <c r="J71" s="247">
        <f t="shared" si="35"/>
        <v>1</v>
      </c>
      <c r="K71" s="247">
        <f t="shared" si="35"/>
        <v>0</v>
      </c>
      <c r="L71" s="247">
        <f t="shared" si="35"/>
        <v>0</v>
      </c>
      <c r="M71" s="247">
        <f t="shared" si="35"/>
        <v>0</v>
      </c>
      <c r="N71" s="247">
        <f t="shared" si="35"/>
        <v>1</v>
      </c>
      <c r="O71" s="247">
        <f t="shared" si="35"/>
        <v>0</v>
      </c>
      <c r="P71" s="247">
        <f t="shared" si="35"/>
        <v>0</v>
      </c>
      <c r="Q71" s="247">
        <f t="shared" si="35"/>
        <v>1</v>
      </c>
      <c r="R71" s="247">
        <f t="shared" si="35"/>
        <v>0</v>
      </c>
      <c r="S71" s="247">
        <f t="shared" si="35"/>
        <v>2</v>
      </c>
      <c r="T71" s="247">
        <f t="shared" si="35"/>
        <v>1</v>
      </c>
      <c r="U71" s="247">
        <f t="shared" si="35"/>
        <v>0</v>
      </c>
      <c r="V71" s="247">
        <f t="shared" si="35"/>
        <v>0</v>
      </c>
      <c r="W71" s="247">
        <f t="shared" si="35"/>
        <v>1</v>
      </c>
      <c r="X71" s="247">
        <f t="shared" si="35"/>
        <v>0</v>
      </c>
      <c r="Y71" s="247">
        <f t="shared" si="35"/>
        <v>0</v>
      </c>
      <c r="Z71" s="247">
        <f t="shared" si="35"/>
        <v>0</v>
      </c>
      <c r="AA71" s="247">
        <f t="shared" si="35"/>
        <v>0</v>
      </c>
      <c r="AB71" s="247">
        <f t="shared" si="35"/>
        <v>1</v>
      </c>
      <c r="AC71" s="247">
        <f t="shared" si="35"/>
        <v>1</v>
      </c>
      <c r="AD71" s="247">
        <f t="shared" si="35"/>
        <v>0</v>
      </c>
      <c r="AE71" s="247">
        <f t="shared" si="35"/>
        <v>0</v>
      </c>
      <c r="AF71" s="247">
        <f t="shared" si="35"/>
        <v>0</v>
      </c>
      <c r="AG71" s="228">
        <f t="shared" si="32"/>
        <v>14</v>
      </c>
    </row>
    <row r="72">
      <c r="A72" s="230" t="s">
        <v>1062</v>
      </c>
      <c r="B72" s="247">
        <f t="shared" ref="B72:AF72" si="36">B30-B101</f>
        <v>0</v>
      </c>
      <c r="C72" s="247">
        <f t="shared" si="36"/>
        <v>0</v>
      </c>
      <c r="D72" s="247">
        <f t="shared" si="36"/>
        <v>0</v>
      </c>
      <c r="E72" s="247">
        <f t="shared" si="36"/>
        <v>0</v>
      </c>
      <c r="F72" s="247">
        <f t="shared" si="36"/>
        <v>0</v>
      </c>
      <c r="G72" s="247">
        <f t="shared" si="36"/>
        <v>0</v>
      </c>
      <c r="H72" s="247">
        <f t="shared" si="36"/>
        <v>0</v>
      </c>
      <c r="I72" s="247">
        <f t="shared" si="36"/>
        <v>0</v>
      </c>
      <c r="J72" s="247">
        <f t="shared" si="36"/>
        <v>0</v>
      </c>
      <c r="K72" s="247">
        <f t="shared" si="36"/>
        <v>0</v>
      </c>
      <c r="L72" s="247">
        <f t="shared" si="36"/>
        <v>0</v>
      </c>
      <c r="M72" s="247">
        <f t="shared" si="36"/>
        <v>0</v>
      </c>
      <c r="N72" s="247">
        <f t="shared" si="36"/>
        <v>0</v>
      </c>
      <c r="O72" s="247">
        <f t="shared" si="36"/>
        <v>0</v>
      </c>
      <c r="P72" s="247">
        <f t="shared" si="36"/>
        <v>0</v>
      </c>
      <c r="Q72" s="247">
        <f t="shared" si="36"/>
        <v>0</v>
      </c>
      <c r="R72" s="247">
        <f t="shared" si="36"/>
        <v>0</v>
      </c>
      <c r="S72" s="247">
        <f t="shared" si="36"/>
        <v>0</v>
      </c>
      <c r="T72" s="247">
        <f t="shared" si="36"/>
        <v>0</v>
      </c>
      <c r="U72" s="247">
        <f t="shared" si="36"/>
        <v>0</v>
      </c>
      <c r="V72" s="247">
        <f t="shared" si="36"/>
        <v>0</v>
      </c>
      <c r="W72" s="247">
        <f t="shared" si="36"/>
        <v>0</v>
      </c>
      <c r="X72" s="247">
        <f t="shared" si="36"/>
        <v>0</v>
      </c>
      <c r="Y72" s="247">
        <f t="shared" si="36"/>
        <v>0</v>
      </c>
      <c r="Z72" s="247">
        <f t="shared" si="36"/>
        <v>0</v>
      </c>
      <c r="AA72" s="247">
        <f t="shared" si="36"/>
        <v>0</v>
      </c>
      <c r="AB72" s="247">
        <f t="shared" si="36"/>
        <v>0</v>
      </c>
      <c r="AC72" s="247">
        <f t="shared" si="36"/>
        <v>0</v>
      </c>
      <c r="AD72" s="247">
        <f t="shared" si="36"/>
        <v>0</v>
      </c>
      <c r="AE72" s="247">
        <f t="shared" si="36"/>
        <v>0</v>
      </c>
      <c r="AF72" s="247">
        <f t="shared" si="36"/>
        <v>0</v>
      </c>
      <c r="AG72" s="228">
        <f t="shared" si="32"/>
        <v>0</v>
      </c>
    </row>
    <row r="73">
      <c r="A73" s="230" t="s">
        <v>1063</v>
      </c>
      <c r="B73" s="247">
        <f t="shared" ref="B73:AF73" si="37">B31-B102</f>
        <v>1</v>
      </c>
      <c r="C73" s="247">
        <f t="shared" si="37"/>
        <v>1</v>
      </c>
      <c r="D73" s="247">
        <f t="shared" si="37"/>
        <v>1</v>
      </c>
      <c r="E73" s="247">
        <f t="shared" si="37"/>
        <v>0</v>
      </c>
      <c r="F73" s="247">
        <f t="shared" si="37"/>
        <v>2</v>
      </c>
      <c r="G73" s="247">
        <f t="shared" si="37"/>
        <v>0</v>
      </c>
      <c r="H73" s="247">
        <f t="shared" si="37"/>
        <v>1</v>
      </c>
      <c r="I73" s="247">
        <f t="shared" si="37"/>
        <v>2</v>
      </c>
      <c r="J73" s="247">
        <f t="shared" si="37"/>
        <v>3</v>
      </c>
      <c r="K73" s="247">
        <f t="shared" si="37"/>
        <v>0</v>
      </c>
      <c r="L73" s="247">
        <f t="shared" si="37"/>
        <v>1</v>
      </c>
      <c r="M73" s="247">
        <f t="shared" si="37"/>
        <v>1</v>
      </c>
      <c r="N73" s="247">
        <f t="shared" si="37"/>
        <v>1</v>
      </c>
      <c r="O73" s="247">
        <f t="shared" si="37"/>
        <v>1</v>
      </c>
      <c r="P73" s="247">
        <f t="shared" si="37"/>
        <v>1</v>
      </c>
      <c r="Q73" s="247">
        <f t="shared" si="37"/>
        <v>1</v>
      </c>
      <c r="R73" s="247">
        <f t="shared" si="37"/>
        <v>0</v>
      </c>
      <c r="S73" s="247">
        <f t="shared" si="37"/>
        <v>2</v>
      </c>
      <c r="T73" s="247">
        <f t="shared" si="37"/>
        <v>2</v>
      </c>
      <c r="U73" s="247">
        <f t="shared" si="37"/>
        <v>0</v>
      </c>
      <c r="V73" s="247">
        <f t="shared" si="37"/>
        <v>1</v>
      </c>
      <c r="W73" s="247">
        <f t="shared" si="37"/>
        <v>4</v>
      </c>
      <c r="X73" s="247">
        <f t="shared" si="37"/>
        <v>4</v>
      </c>
      <c r="Y73" s="247">
        <f t="shared" si="37"/>
        <v>0</v>
      </c>
      <c r="Z73" s="247">
        <f t="shared" si="37"/>
        <v>3</v>
      </c>
      <c r="AA73" s="247">
        <f t="shared" si="37"/>
        <v>2</v>
      </c>
      <c r="AB73" s="247">
        <f t="shared" si="37"/>
        <v>3</v>
      </c>
      <c r="AC73" s="247">
        <f t="shared" si="37"/>
        <v>2</v>
      </c>
      <c r="AD73" s="247">
        <f t="shared" si="37"/>
        <v>0</v>
      </c>
      <c r="AE73" s="247">
        <f t="shared" si="37"/>
        <v>0</v>
      </c>
      <c r="AF73" s="247">
        <f t="shared" si="37"/>
        <v>2</v>
      </c>
      <c r="AG73" s="228">
        <f t="shared" si="32"/>
        <v>42</v>
      </c>
    </row>
    <row r="74">
      <c r="A74" s="230" t="s">
        <v>1064</v>
      </c>
      <c r="B74" s="247">
        <f t="shared" ref="B74:AF74" si="38">B32-B103</f>
        <v>0</v>
      </c>
      <c r="C74" s="247">
        <f t="shared" si="38"/>
        <v>0</v>
      </c>
      <c r="D74" s="247">
        <f t="shared" si="38"/>
        <v>0</v>
      </c>
      <c r="E74" s="247">
        <f t="shared" si="38"/>
        <v>0</v>
      </c>
      <c r="F74" s="247">
        <f t="shared" si="38"/>
        <v>0</v>
      </c>
      <c r="G74" s="247">
        <f t="shared" si="38"/>
        <v>0</v>
      </c>
      <c r="H74" s="247">
        <f t="shared" si="38"/>
        <v>0</v>
      </c>
      <c r="I74" s="247">
        <f t="shared" si="38"/>
        <v>0</v>
      </c>
      <c r="J74" s="247">
        <f t="shared" si="38"/>
        <v>0</v>
      </c>
      <c r="K74" s="247">
        <f t="shared" si="38"/>
        <v>0</v>
      </c>
      <c r="L74" s="247">
        <f t="shared" si="38"/>
        <v>0</v>
      </c>
      <c r="M74" s="247">
        <f t="shared" si="38"/>
        <v>0</v>
      </c>
      <c r="N74" s="247">
        <f t="shared" si="38"/>
        <v>0</v>
      </c>
      <c r="O74" s="247">
        <f t="shared" si="38"/>
        <v>0</v>
      </c>
      <c r="P74" s="247">
        <f t="shared" si="38"/>
        <v>0</v>
      </c>
      <c r="Q74" s="247">
        <f t="shared" si="38"/>
        <v>0</v>
      </c>
      <c r="R74" s="247">
        <f t="shared" si="38"/>
        <v>0</v>
      </c>
      <c r="S74" s="247">
        <f t="shared" si="38"/>
        <v>0</v>
      </c>
      <c r="T74" s="247">
        <f t="shared" si="38"/>
        <v>0</v>
      </c>
      <c r="U74" s="247">
        <f t="shared" si="38"/>
        <v>0</v>
      </c>
      <c r="V74" s="247">
        <f t="shared" si="38"/>
        <v>0</v>
      </c>
      <c r="W74" s="247">
        <f t="shared" si="38"/>
        <v>0</v>
      </c>
      <c r="X74" s="247">
        <f t="shared" si="38"/>
        <v>0</v>
      </c>
      <c r="Y74" s="247">
        <f t="shared" si="38"/>
        <v>0</v>
      </c>
      <c r="Z74" s="247">
        <f t="shared" si="38"/>
        <v>0</v>
      </c>
      <c r="AA74" s="247">
        <f t="shared" si="38"/>
        <v>0</v>
      </c>
      <c r="AB74" s="247">
        <f t="shared" si="38"/>
        <v>0</v>
      </c>
      <c r="AC74" s="247">
        <f t="shared" si="38"/>
        <v>0</v>
      </c>
      <c r="AD74" s="247">
        <f t="shared" si="38"/>
        <v>0</v>
      </c>
      <c r="AE74" s="247">
        <f t="shared" si="38"/>
        <v>0</v>
      </c>
      <c r="AF74" s="247">
        <f t="shared" si="38"/>
        <v>0</v>
      </c>
      <c r="AG74" s="228">
        <f t="shared" si="32"/>
        <v>0</v>
      </c>
    </row>
    <row r="75">
      <c r="A75" s="232" t="s">
        <v>283</v>
      </c>
      <c r="B75" s="248">
        <f t="shared" ref="B75:AF75" si="39">SUM(B67:B74)</f>
        <v>2</v>
      </c>
      <c r="C75" s="248">
        <f t="shared" si="39"/>
        <v>2</v>
      </c>
      <c r="D75" s="248">
        <f t="shared" si="39"/>
        <v>1</v>
      </c>
      <c r="E75" s="248">
        <f t="shared" si="39"/>
        <v>1</v>
      </c>
      <c r="F75" s="248">
        <f t="shared" si="39"/>
        <v>3</v>
      </c>
      <c r="G75" s="248">
        <f t="shared" si="39"/>
        <v>0</v>
      </c>
      <c r="H75" s="248">
        <f t="shared" si="39"/>
        <v>1</v>
      </c>
      <c r="I75" s="248">
        <f t="shared" si="39"/>
        <v>3</v>
      </c>
      <c r="J75" s="248">
        <f t="shared" si="39"/>
        <v>4</v>
      </c>
      <c r="K75" s="248">
        <f t="shared" si="39"/>
        <v>0</v>
      </c>
      <c r="L75" s="248">
        <f t="shared" si="39"/>
        <v>1</v>
      </c>
      <c r="M75" s="248">
        <f t="shared" si="39"/>
        <v>1</v>
      </c>
      <c r="N75" s="248">
        <f t="shared" si="39"/>
        <v>2</v>
      </c>
      <c r="O75" s="248">
        <f t="shared" si="39"/>
        <v>1</v>
      </c>
      <c r="P75" s="248">
        <f t="shared" si="39"/>
        <v>1</v>
      </c>
      <c r="Q75" s="248">
        <f t="shared" si="39"/>
        <v>2</v>
      </c>
      <c r="R75" s="248">
        <f t="shared" si="39"/>
        <v>0</v>
      </c>
      <c r="S75" s="248">
        <f t="shared" si="39"/>
        <v>4</v>
      </c>
      <c r="T75" s="248">
        <f t="shared" si="39"/>
        <v>3</v>
      </c>
      <c r="U75" s="248">
        <f t="shared" si="39"/>
        <v>0</v>
      </c>
      <c r="V75" s="248">
        <f t="shared" si="39"/>
        <v>1</v>
      </c>
      <c r="W75" s="248">
        <f t="shared" si="39"/>
        <v>5</v>
      </c>
      <c r="X75" s="248">
        <f t="shared" si="39"/>
        <v>4</v>
      </c>
      <c r="Y75" s="248">
        <f t="shared" si="39"/>
        <v>0</v>
      </c>
      <c r="Z75" s="248">
        <f t="shared" si="39"/>
        <v>3</v>
      </c>
      <c r="AA75" s="248">
        <f t="shared" si="39"/>
        <v>2</v>
      </c>
      <c r="AB75" s="248">
        <f t="shared" si="39"/>
        <v>4</v>
      </c>
      <c r="AC75" s="248">
        <f t="shared" si="39"/>
        <v>3</v>
      </c>
      <c r="AD75" s="248">
        <f t="shared" si="39"/>
        <v>0</v>
      </c>
      <c r="AE75" s="248">
        <f t="shared" si="39"/>
        <v>0</v>
      </c>
      <c r="AF75" s="248">
        <f t="shared" si="39"/>
        <v>2</v>
      </c>
      <c r="AG75" s="228">
        <f t="shared" si="32"/>
        <v>56</v>
      </c>
    </row>
    <row r="76">
      <c r="A76" s="234"/>
      <c r="B76" s="183"/>
      <c r="C76" s="183"/>
      <c r="D76" s="183"/>
      <c r="E76" s="183"/>
      <c r="F76" s="183"/>
      <c r="G76" s="183"/>
      <c r="H76" s="183"/>
      <c r="I76" s="183"/>
      <c r="J76" s="183"/>
      <c r="K76" s="183"/>
      <c r="L76" s="183"/>
      <c r="M76" s="183"/>
      <c r="N76" s="183"/>
      <c r="O76" s="183"/>
      <c r="P76" s="183"/>
      <c r="Q76" s="183"/>
      <c r="R76" s="183"/>
      <c r="S76" s="183"/>
      <c r="T76" s="183"/>
      <c r="U76" s="183"/>
      <c r="V76" s="183"/>
      <c r="W76" s="183"/>
      <c r="X76" s="183"/>
      <c r="Y76" s="183"/>
      <c r="Z76" s="183"/>
      <c r="AA76" s="183"/>
      <c r="AB76" s="183"/>
      <c r="AC76" s="183"/>
      <c r="AD76" s="183"/>
      <c r="AE76" s="183"/>
      <c r="AF76" s="183"/>
      <c r="AG76" s="228"/>
    </row>
    <row r="77">
      <c r="A77" s="239" t="s">
        <v>1065</v>
      </c>
      <c r="B77" s="247">
        <f t="shared" ref="B77:AF77" si="40">B35-B106</f>
        <v>0</v>
      </c>
      <c r="C77" s="247">
        <f t="shared" si="40"/>
        <v>0</v>
      </c>
      <c r="D77" s="247">
        <f t="shared" si="40"/>
        <v>0</v>
      </c>
      <c r="E77" s="247">
        <f t="shared" si="40"/>
        <v>0</v>
      </c>
      <c r="F77" s="247">
        <f t="shared" si="40"/>
        <v>0</v>
      </c>
      <c r="G77" s="247">
        <f t="shared" si="40"/>
        <v>0</v>
      </c>
      <c r="H77" s="247">
        <f t="shared" si="40"/>
        <v>0</v>
      </c>
      <c r="I77" s="247">
        <f t="shared" si="40"/>
        <v>0</v>
      </c>
      <c r="J77" s="247">
        <f t="shared" si="40"/>
        <v>0</v>
      </c>
      <c r="K77" s="247">
        <f t="shared" si="40"/>
        <v>0</v>
      </c>
      <c r="L77" s="247">
        <f t="shared" si="40"/>
        <v>0</v>
      </c>
      <c r="M77" s="247">
        <f t="shared" si="40"/>
        <v>0</v>
      </c>
      <c r="N77" s="247">
        <f t="shared" si="40"/>
        <v>0</v>
      </c>
      <c r="O77" s="247">
        <f t="shared" si="40"/>
        <v>0</v>
      </c>
      <c r="P77" s="247">
        <f t="shared" si="40"/>
        <v>0</v>
      </c>
      <c r="Q77" s="247">
        <f t="shared" si="40"/>
        <v>0</v>
      </c>
      <c r="R77" s="247">
        <f t="shared" si="40"/>
        <v>0</v>
      </c>
      <c r="S77" s="247">
        <f t="shared" si="40"/>
        <v>0</v>
      </c>
      <c r="T77" s="247">
        <f t="shared" si="40"/>
        <v>0</v>
      </c>
      <c r="U77" s="247">
        <f t="shared" si="40"/>
        <v>0</v>
      </c>
      <c r="V77" s="247">
        <f t="shared" si="40"/>
        <v>0</v>
      </c>
      <c r="W77" s="247">
        <f t="shared" si="40"/>
        <v>0</v>
      </c>
      <c r="X77" s="247">
        <f t="shared" si="40"/>
        <v>0</v>
      </c>
      <c r="Y77" s="247">
        <f t="shared" si="40"/>
        <v>0</v>
      </c>
      <c r="Z77" s="247">
        <f t="shared" si="40"/>
        <v>0</v>
      </c>
      <c r="AA77" s="247">
        <f t="shared" si="40"/>
        <v>0</v>
      </c>
      <c r="AB77" s="247">
        <f t="shared" si="40"/>
        <v>0</v>
      </c>
      <c r="AC77" s="247">
        <f t="shared" si="40"/>
        <v>0</v>
      </c>
      <c r="AD77" s="247">
        <f t="shared" si="40"/>
        <v>0</v>
      </c>
      <c r="AE77" s="247">
        <f t="shared" si="40"/>
        <v>0</v>
      </c>
      <c r="AF77" s="247">
        <f t="shared" si="40"/>
        <v>0</v>
      </c>
      <c r="AG77" s="228">
        <f t="shared" ref="AG77:AG79" si="42">SUM(B77:AF77)</f>
        <v>0</v>
      </c>
    </row>
    <row r="78">
      <c r="A78" s="239" t="s">
        <v>1066</v>
      </c>
      <c r="B78" s="247">
        <f t="shared" ref="B78:AF78" si="41">B36-B107</f>
        <v>0</v>
      </c>
      <c r="C78" s="247">
        <f t="shared" si="41"/>
        <v>0</v>
      </c>
      <c r="D78" s="247">
        <f t="shared" si="41"/>
        <v>0</v>
      </c>
      <c r="E78" s="247">
        <f t="shared" si="41"/>
        <v>0</v>
      </c>
      <c r="F78" s="247">
        <f t="shared" si="41"/>
        <v>0</v>
      </c>
      <c r="G78" s="247">
        <f t="shared" si="41"/>
        <v>0</v>
      </c>
      <c r="H78" s="247">
        <f t="shared" si="41"/>
        <v>0</v>
      </c>
      <c r="I78" s="247">
        <f t="shared" si="41"/>
        <v>0</v>
      </c>
      <c r="J78" s="247">
        <f t="shared" si="41"/>
        <v>0</v>
      </c>
      <c r="K78" s="247">
        <f t="shared" si="41"/>
        <v>0</v>
      </c>
      <c r="L78" s="247">
        <f t="shared" si="41"/>
        <v>0</v>
      </c>
      <c r="M78" s="247">
        <f t="shared" si="41"/>
        <v>0</v>
      </c>
      <c r="N78" s="247">
        <f t="shared" si="41"/>
        <v>0</v>
      </c>
      <c r="O78" s="247">
        <f t="shared" si="41"/>
        <v>0</v>
      </c>
      <c r="P78" s="247">
        <f t="shared" si="41"/>
        <v>0</v>
      </c>
      <c r="Q78" s="247">
        <f t="shared" si="41"/>
        <v>0</v>
      </c>
      <c r="R78" s="247">
        <f t="shared" si="41"/>
        <v>0</v>
      </c>
      <c r="S78" s="247">
        <f t="shared" si="41"/>
        <v>0</v>
      </c>
      <c r="T78" s="247">
        <f t="shared" si="41"/>
        <v>0</v>
      </c>
      <c r="U78" s="247">
        <f t="shared" si="41"/>
        <v>0</v>
      </c>
      <c r="V78" s="247">
        <f t="shared" si="41"/>
        <v>0</v>
      </c>
      <c r="W78" s="247">
        <f t="shared" si="41"/>
        <v>0</v>
      </c>
      <c r="X78" s="247">
        <f t="shared" si="41"/>
        <v>0</v>
      </c>
      <c r="Y78" s="247">
        <f t="shared" si="41"/>
        <v>0</v>
      </c>
      <c r="Z78" s="247">
        <f t="shared" si="41"/>
        <v>0</v>
      </c>
      <c r="AA78" s="247">
        <f t="shared" si="41"/>
        <v>0</v>
      </c>
      <c r="AB78" s="247">
        <f t="shared" si="41"/>
        <v>0</v>
      </c>
      <c r="AC78" s="247">
        <f t="shared" si="41"/>
        <v>0</v>
      </c>
      <c r="AD78" s="247">
        <f t="shared" si="41"/>
        <v>0</v>
      </c>
      <c r="AE78" s="247">
        <f t="shared" si="41"/>
        <v>0</v>
      </c>
      <c r="AF78" s="247">
        <f t="shared" si="41"/>
        <v>0</v>
      </c>
      <c r="AG78" s="228">
        <f t="shared" si="42"/>
        <v>0</v>
      </c>
    </row>
    <row r="79">
      <c r="A79" s="232" t="s">
        <v>286</v>
      </c>
      <c r="B79" s="233">
        <f t="shared" ref="B79:AF79" si="43">SUM(B77:B78)</f>
        <v>0</v>
      </c>
      <c r="C79" s="233">
        <f t="shared" si="43"/>
        <v>0</v>
      </c>
      <c r="D79" s="233">
        <f t="shared" si="43"/>
        <v>0</v>
      </c>
      <c r="E79" s="233">
        <f t="shared" si="43"/>
        <v>0</v>
      </c>
      <c r="F79" s="233">
        <f t="shared" si="43"/>
        <v>0</v>
      </c>
      <c r="G79" s="233">
        <f t="shared" si="43"/>
        <v>0</v>
      </c>
      <c r="H79" s="233">
        <f t="shared" si="43"/>
        <v>0</v>
      </c>
      <c r="I79" s="233">
        <f t="shared" si="43"/>
        <v>0</v>
      </c>
      <c r="J79" s="233">
        <f t="shared" si="43"/>
        <v>0</v>
      </c>
      <c r="K79" s="233">
        <f t="shared" si="43"/>
        <v>0</v>
      </c>
      <c r="L79" s="233">
        <f t="shared" si="43"/>
        <v>0</v>
      </c>
      <c r="M79" s="233">
        <f t="shared" si="43"/>
        <v>0</v>
      </c>
      <c r="N79" s="233">
        <f t="shared" si="43"/>
        <v>0</v>
      </c>
      <c r="O79" s="233">
        <f t="shared" si="43"/>
        <v>0</v>
      </c>
      <c r="P79" s="233">
        <f t="shared" si="43"/>
        <v>0</v>
      </c>
      <c r="Q79" s="233">
        <f t="shared" si="43"/>
        <v>0</v>
      </c>
      <c r="R79" s="233">
        <f t="shared" si="43"/>
        <v>0</v>
      </c>
      <c r="S79" s="233">
        <f t="shared" si="43"/>
        <v>0</v>
      </c>
      <c r="T79" s="233">
        <f t="shared" si="43"/>
        <v>0</v>
      </c>
      <c r="U79" s="233">
        <f t="shared" si="43"/>
        <v>0</v>
      </c>
      <c r="V79" s="233">
        <f t="shared" si="43"/>
        <v>0</v>
      </c>
      <c r="W79" s="233">
        <f t="shared" si="43"/>
        <v>0</v>
      </c>
      <c r="X79" s="233">
        <f t="shared" si="43"/>
        <v>0</v>
      </c>
      <c r="Y79" s="233">
        <f t="shared" si="43"/>
        <v>0</v>
      </c>
      <c r="Z79" s="233">
        <f t="shared" si="43"/>
        <v>0</v>
      </c>
      <c r="AA79" s="233">
        <f t="shared" si="43"/>
        <v>0</v>
      </c>
      <c r="AB79" s="233">
        <f t="shared" si="43"/>
        <v>0</v>
      </c>
      <c r="AC79" s="233">
        <f t="shared" si="43"/>
        <v>0</v>
      </c>
      <c r="AD79" s="233">
        <f t="shared" si="43"/>
        <v>0</v>
      </c>
      <c r="AE79" s="233">
        <f t="shared" si="43"/>
        <v>0</v>
      </c>
      <c r="AF79" s="233">
        <f t="shared" si="43"/>
        <v>0</v>
      </c>
      <c r="AG79" s="228">
        <f t="shared" si="42"/>
        <v>0</v>
      </c>
    </row>
    <row r="80">
      <c r="A80" s="160"/>
      <c r="AG80" s="228"/>
    </row>
    <row r="81">
      <c r="A81" s="250" t="s">
        <v>287</v>
      </c>
      <c r="B81" s="247">
        <f t="shared" ref="B81:AF81" si="44">B39-B110</f>
        <v>0</v>
      </c>
      <c r="C81" s="247">
        <f t="shared" si="44"/>
        <v>1</v>
      </c>
      <c r="D81" s="247">
        <f t="shared" si="44"/>
        <v>0</v>
      </c>
      <c r="E81" s="247">
        <f t="shared" si="44"/>
        <v>0</v>
      </c>
      <c r="F81" s="247">
        <f t="shared" si="44"/>
        <v>0</v>
      </c>
      <c r="G81" s="247">
        <f t="shared" si="44"/>
        <v>0</v>
      </c>
      <c r="H81" s="247">
        <f t="shared" si="44"/>
        <v>0</v>
      </c>
      <c r="I81" s="247">
        <f t="shared" si="44"/>
        <v>1</v>
      </c>
      <c r="J81" s="247">
        <f t="shared" si="44"/>
        <v>1</v>
      </c>
      <c r="K81" s="247">
        <f t="shared" si="44"/>
        <v>0</v>
      </c>
      <c r="L81" s="247">
        <f t="shared" si="44"/>
        <v>0</v>
      </c>
      <c r="M81" s="247">
        <f t="shared" si="44"/>
        <v>1</v>
      </c>
      <c r="N81" s="247">
        <f t="shared" si="44"/>
        <v>0</v>
      </c>
      <c r="O81" s="247">
        <f t="shared" si="44"/>
        <v>0</v>
      </c>
      <c r="P81" s="247">
        <f t="shared" si="44"/>
        <v>0</v>
      </c>
      <c r="Q81" s="247">
        <f t="shared" si="44"/>
        <v>1</v>
      </c>
      <c r="R81" s="247">
        <f t="shared" si="44"/>
        <v>0</v>
      </c>
      <c r="S81" s="247">
        <f t="shared" si="44"/>
        <v>1</v>
      </c>
      <c r="T81" s="247">
        <f t="shared" si="44"/>
        <v>0</v>
      </c>
      <c r="U81" s="247">
        <f t="shared" si="44"/>
        <v>0</v>
      </c>
      <c r="V81" s="247">
        <f t="shared" si="44"/>
        <v>1</v>
      </c>
      <c r="W81" s="247">
        <f t="shared" si="44"/>
        <v>2</v>
      </c>
      <c r="X81" s="247">
        <f t="shared" si="44"/>
        <v>1</v>
      </c>
      <c r="Y81" s="247">
        <f t="shared" si="44"/>
        <v>0</v>
      </c>
      <c r="Z81" s="247">
        <f t="shared" si="44"/>
        <v>0</v>
      </c>
      <c r="AA81" s="247">
        <f t="shared" si="44"/>
        <v>3</v>
      </c>
      <c r="AB81" s="247">
        <f t="shared" si="44"/>
        <v>2</v>
      </c>
      <c r="AC81" s="247">
        <f t="shared" si="44"/>
        <v>0</v>
      </c>
      <c r="AD81" s="247">
        <f t="shared" si="44"/>
        <v>0</v>
      </c>
      <c r="AE81" s="247">
        <f t="shared" si="44"/>
        <v>0</v>
      </c>
      <c r="AF81" s="247">
        <f t="shared" si="44"/>
        <v>1</v>
      </c>
      <c r="AG81" s="228">
        <f t="shared" ref="AG81:AG90" si="46">SUM(B81:AF81)</f>
        <v>16</v>
      </c>
    </row>
    <row r="82">
      <c r="A82" s="250" t="s">
        <v>288</v>
      </c>
      <c r="B82" s="247">
        <f t="shared" ref="B82:AF82" si="45">B40-B111</f>
        <v>0</v>
      </c>
      <c r="C82" s="247">
        <f t="shared" si="45"/>
        <v>2</v>
      </c>
      <c r="D82" s="247">
        <f t="shared" si="45"/>
        <v>1</v>
      </c>
      <c r="E82" s="247">
        <f t="shared" si="45"/>
        <v>2</v>
      </c>
      <c r="F82" s="247">
        <f t="shared" si="45"/>
        <v>2</v>
      </c>
      <c r="G82" s="247">
        <f t="shared" si="45"/>
        <v>0</v>
      </c>
      <c r="H82" s="247">
        <f t="shared" si="45"/>
        <v>2</v>
      </c>
      <c r="I82" s="247">
        <f t="shared" si="45"/>
        <v>3</v>
      </c>
      <c r="J82" s="247">
        <f t="shared" si="45"/>
        <v>3</v>
      </c>
      <c r="K82" s="247">
        <f t="shared" si="45"/>
        <v>1</v>
      </c>
      <c r="L82" s="247">
        <f t="shared" si="45"/>
        <v>2</v>
      </c>
      <c r="M82" s="247">
        <f t="shared" si="45"/>
        <v>1</v>
      </c>
      <c r="N82" s="247">
        <f t="shared" si="45"/>
        <v>3</v>
      </c>
      <c r="O82" s="247">
        <f t="shared" si="45"/>
        <v>2</v>
      </c>
      <c r="P82" s="247">
        <f t="shared" si="45"/>
        <v>1</v>
      </c>
      <c r="Q82" s="247">
        <f t="shared" si="45"/>
        <v>2</v>
      </c>
      <c r="R82" s="247">
        <f t="shared" si="45"/>
        <v>1</v>
      </c>
      <c r="S82" s="247">
        <f t="shared" si="45"/>
        <v>4</v>
      </c>
      <c r="T82" s="247">
        <f t="shared" si="45"/>
        <v>2</v>
      </c>
      <c r="U82" s="247">
        <f t="shared" si="45"/>
        <v>1</v>
      </c>
      <c r="V82" s="247">
        <f t="shared" si="45"/>
        <v>2</v>
      </c>
      <c r="W82" s="247">
        <f t="shared" si="45"/>
        <v>6</v>
      </c>
      <c r="X82" s="247">
        <f t="shared" si="45"/>
        <v>5</v>
      </c>
      <c r="Y82" s="247">
        <f t="shared" si="45"/>
        <v>0</v>
      </c>
      <c r="Z82" s="247">
        <f t="shared" si="45"/>
        <v>3</v>
      </c>
      <c r="AA82" s="247">
        <f t="shared" si="45"/>
        <v>2</v>
      </c>
      <c r="AB82" s="247">
        <f t="shared" si="45"/>
        <v>3</v>
      </c>
      <c r="AC82" s="247">
        <f t="shared" si="45"/>
        <v>3</v>
      </c>
      <c r="AD82" s="247">
        <f t="shared" si="45"/>
        <v>1</v>
      </c>
      <c r="AE82" s="247">
        <f t="shared" si="45"/>
        <v>0</v>
      </c>
      <c r="AF82" s="247">
        <f t="shared" si="45"/>
        <v>2</v>
      </c>
      <c r="AG82" s="228">
        <f t="shared" si="46"/>
        <v>62</v>
      </c>
    </row>
    <row r="83">
      <c r="A83" s="250" t="s">
        <v>1067</v>
      </c>
      <c r="B83" s="247">
        <f t="shared" ref="B83:AF83" si="47">B41-B112</f>
        <v>0</v>
      </c>
      <c r="C83" s="247">
        <f t="shared" si="47"/>
        <v>0</v>
      </c>
      <c r="D83" s="247">
        <f t="shared" si="47"/>
        <v>0</v>
      </c>
      <c r="E83" s="247">
        <f t="shared" si="47"/>
        <v>0</v>
      </c>
      <c r="F83" s="247">
        <f t="shared" si="47"/>
        <v>0</v>
      </c>
      <c r="G83" s="247">
        <f t="shared" si="47"/>
        <v>0</v>
      </c>
      <c r="H83" s="247">
        <f t="shared" si="47"/>
        <v>0</v>
      </c>
      <c r="I83" s="247">
        <f t="shared" si="47"/>
        <v>2</v>
      </c>
      <c r="J83" s="247">
        <f t="shared" si="47"/>
        <v>0</v>
      </c>
      <c r="K83" s="247">
        <f t="shared" si="47"/>
        <v>0</v>
      </c>
      <c r="L83" s="247">
        <f t="shared" si="47"/>
        <v>0</v>
      </c>
      <c r="M83" s="247">
        <f t="shared" si="47"/>
        <v>0</v>
      </c>
      <c r="N83" s="247">
        <f t="shared" si="47"/>
        <v>0</v>
      </c>
      <c r="O83" s="247">
        <f t="shared" si="47"/>
        <v>1</v>
      </c>
      <c r="P83" s="247">
        <f t="shared" si="47"/>
        <v>0</v>
      </c>
      <c r="Q83" s="247">
        <f t="shared" si="47"/>
        <v>0</v>
      </c>
      <c r="R83" s="247">
        <f t="shared" si="47"/>
        <v>1</v>
      </c>
      <c r="S83" s="247">
        <f t="shared" si="47"/>
        <v>0</v>
      </c>
      <c r="T83" s="247">
        <f t="shared" si="47"/>
        <v>0</v>
      </c>
      <c r="U83" s="247">
        <f t="shared" si="47"/>
        <v>0</v>
      </c>
      <c r="V83" s="247">
        <f t="shared" si="47"/>
        <v>1</v>
      </c>
      <c r="W83" s="247">
        <f t="shared" si="47"/>
        <v>2</v>
      </c>
      <c r="X83" s="247">
        <f t="shared" si="47"/>
        <v>0</v>
      </c>
      <c r="Y83" s="247">
        <f t="shared" si="47"/>
        <v>0</v>
      </c>
      <c r="Z83" s="247">
        <f t="shared" si="47"/>
        <v>0</v>
      </c>
      <c r="AA83" s="247">
        <f t="shared" si="47"/>
        <v>1</v>
      </c>
      <c r="AB83" s="247">
        <f t="shared" si="47"/>
        <v>3</v>
      </c>
      <c r="AC83" s="247">
        <f t="shared" si="47"/>
        <v>0</v>
      </c>
      <c r="AD83" s="247">
        <f t="shared" si="47"/>
        <v>1</v>
      </c>
      <c r="AE83" s="247">
        <f t="shared" si="47"/>
        <v>0</v>
      </c>
      <c r="AF83" s="247">
        <f t="shared" si="47"/>
        <v>0</v>
      </c>
      <c r="AG83" s="228">
        <f t="shared" si="46"/>
        <v>12</v>
      </c>
    </row>
    <row r="84">
      <c r="A84" s="250" t="s">
        <v>1068</v>
      </c>
      <c r="B84" s="247">
        <f t="shared" ref="B84:AF84" si="48">B42-B113</f>
        <v>0</v>
      </c>
      <c r="C84" s="247">
        <f t="shared" si="48"/>
        <v>0</v>
      </c>
      <c r="D84" s="247">
        <f t="shared" si="48"/>
        <v>0</v>
      </c>
      <c r="E84" s="247">
        <f t="shared" si="48"/>
        <v>0</v>
      </c>
      <c r="F84" s="247">
        <f t="shared" si="48"/>
        <v>0</v>
      </c>
      <c r="G84" s="247">
        <f t="shared" si="48"/>
        <v>0</v>
      </c>
      <c r="H84" s="247">
        <f t="shared" si="48"/>
        <v>0</v>
      </c>
      <c r="I84" s="247">
        <f t="shared" si="48"/>
        <v>0</v>
      </c>
      <c r="J84" s="247">
        <f t="shared" si="48"/>
        <v>0</v>
      </c>
      <c r="K84" s="247">
        <f t="shared" si="48"/>
        <v>0</v>
      </c>
      <c r="L84" s="247">
        <f t="shared" si="48"/>
        <v>0</v>
      </c>
      <c r="M84" s="247">
        <f t="shared" si="48"/>
        <v>0</v>
      </c>
      <c r="N84" s="247">
        <f t="shared" si="48"/>
        <v>0</v>
      </c>
      <c r="O84" s="247">
        <f t="shared" si="48"/>
        <v>0</v>
      </c>
      <c r="P84" s="247">
        <f t="shared" si="48"/>
        <v>0</v>
      </c>
      <c r="Q84" s="247">
        <f t="shared" si="48"/>
        <v>0</v>
      </c>
      <c r="R84" s="247">
        <f t="shared" si="48"/>
        <v>0</v>
      </c>
      <c r="S84" s="247">
        <f t="shared" si="48"/>
        <v>0</v>
      </c>
      <c r="T84" s="247">
        <f t="shared" si="48"/>
        <v>0</v>
      </c>
      <c r="U84" s="247">
        <f t="shared" si="48"/>
        <v>0</v>
      </c>
      <c r="V84" s="247">
        <f t="shared" si="48"/>
        <v>0</v>
      </c>
      <c r="W84" s="247">
        <f t="shared" si="48"/>
        <v>0</v>
      </c>
      <c r="X84" s="247">
        <f t="shared" si="48"/>
        <v>0</v>
      </c>
      <c r="Y84" s="247">
        <f t="shared" si="48"/>
        <v>0</v>
      </c>
      <c r="Z84" s="247">
        <f t="shared" si="48"/>
        <v>0</v>
      </c>
      <c r="AA84" s="247">
        <f t="shared" si="48"/>
        <v>0</v>
      </c>
      <c r="AB84" s="247">
        <f t="shared" si="48"/>
        <v>0</v>
      </c>
      <c r="AC84" s="247">
        <f t="shared" si="48"/>
        <v>0</v>
      </c>
      <c r="AD84" s="247">
        <f t="shared" si="48"/>
        <v>0</v>
      </c>
      <c r="AE84" s="247">
        <f t="shared" si="48"/>
        <v>0</v>
      </c>
      <c r="AF84" s="247">
        <f t="shared" si="48"/>
        <v>0</v>
      </c>
      <c r="AG84" s="228">
        <f t="shared" si="46"/>
        <v>0</v>
      </c>
    </row>
    <row r="85">
      <c r="A85" s="250" t="s">
        <v>1069</v>
      </c>
      <c r="B85" s="247">
        <f t="shared" ref="B85:AF85" si="49">B43-B114</f>
        <v>0</v>
      </c>
      <c r="C85" s="247">
        <f t="shared" si="49"/>
        <v>0</v>
      </c>
      <c r="D85" s="247">
        <f t="shared" si="49"/>
        <v>0</v>
      </c>
      <c r="E85" s="247">
        <f t="shared" si="49"/>
        <v>0</v>
      </c>
      <c r="F85" s="247">
        <f t="shared" si="49"/>
        <v>0</v>
      </c>
      <c r="G85" s="247">
        <f t="shared" si="49"/>
        <v>0</v>
      </c>
      <c r="H85" s="247">
        <f t="shared" si="49"/>
        <v>0</v>
      </c>
      <c r="I85" s="247">
        <f t="shared" si="49"/>
        <v>0</v>
      </c>
      <c r="J85" s="247">
        <f t="shared" si="49"/>
        <v>0</v>
      </c>
      <c r="K85" s="247">
        <f t="shared" si="49"/>
        <v>0</v>
      </c>
      <c r="L85" s="247">
        <f t="shared" si="49"/>
        <v>0</v>
      </c>
      <c r="M85" s="247">
        <f t="shared" si="49"/>
        <v>0</v>
      </c>
      <c r="N85" s="247">
        <f t="shared" si="49"/>
        <v>0</v>
      </c>
      <c r="O85" s="247">
        <f t="shared" si="49"/>
        <v>0</v>
      </c>
      <c r="P85" s="247">
        <f t="shared" si="49"/>
        <v>0</v>
      </c>
      <c r="Q85" s="247">
        <f t="shared" si="49"/>
        <v>0</v>
      </c>
      <c r="R85" s="247">
        <f t="shared" si="49"/>
        <v>0</v>
      </c>
      <c r="S85" s="247">
        <f t="shared" si="49"/>
        <v>0</v>
      </c>
      <c r="T85" s="247">
        <f t="shared" si="49"/>
        <v>0</v>
      </c>
      <c r="U85" s="247">
        <f t="shared" si="49"/>
        <v>0</v>
      </c>
      <c r="V85" s="247">
        <f t="shared" si="49"/>
        <v>0</v>
      </c>
      <c r="W85" s="247">
        <f t="shared" si="49"/>
        <v>0</v>
      </c>
      <c r="X85" s="247">
        <f t="shared" si="49"/>
        <v>0</v>
      </c>
      <c r="Y85" s="247">
        <f t="shared" si="49"/>
        <v>0</v>
      </c>
      <c r="Z85" s="247">
        <f t="shared" si="49"/>
        <v>0</v>
      </c>
      <c r="AA85" s="247">
        <f t="shared" si="49"/>
        <v>0</v>
      </c>
      <c r="AB85" s="247">
        <f t="shared" si="49"/>
        <v>0</v>
      </c>
      <c r="AC85" s="247">
        <f t="shared" si="49"/>
        <v>0</v>
      </c>
      <c r="AD85" s="247">
        <f t="shared" si="49"/>
        <v>0</v>
      </c>
      <c r="AE85" s="247">
        <f t="shared" si="49"/>
        <v>0</v>
      </c>
      <c r="AF85" s="247">
        <f t="shared" si="49"/>
        <v>0</v>
      </c>
      <c r="AG85" s="228">
        <f t="shared" si="46"/>
        <v>0</v>
      </c>
    </row>
    <row r="86">
      <c r="A86" s="250" t="s">
        <v>1070</v>
      </c>
      <c r="B86" s="247">
        <f t="shared" ref="B86:AF86" si="50">B44-B115</f>
        <v>0</v>
      </c>
      <c r="C86" s="247">
        <f t="shared" si="50"/>
        <v>0</v>
      </c>
      <c r="D86" s="247">
        <f t="shared" si="50"/>
        <v>1</v>
      </c>
      <c r="E86" s="247">
        <f t="shared" si="50"/>
        <v>0</v>
      </c>
      <c r="F86" s="247">
        <f t="shared" si="50"/>
        <v>0</v>
      </c>
      <c r="G86" s="247">
        <f t="shared" si="50"/>
        <v>0</v>
      </c>
      <c r="H86" s="247">
        <f t="shared" si="50"/>
        <v>0</v>
      </c>
      <c r="I86" s="247">
        <f t="shared" si="50"/>
        <v>0</v>
      </c>
      <c r="J86" s="247">
        <f t="shared" si="50"/>
        <v>0</v>
      </c>
      <c r="K86" s="247">
        <f t="shared" si="50"/>
        <v>0</v>
      </c>
      <c r="L86" s="247">
        <f t="shared" si="50"/>
        <v>2</v>
      </c>
      <c r="M86" s="247">
        <f t="shared" si="50"/>
        <v>0</v>
      </c>
      <c r="N86" s="247">
        <f t="shared" si="50"/>
        <v>0</v>
      </c>
      <c r="O86" s="247">
        <f t="shared" si="50"/>
        <v>1</v>
      </c>
      <c r="P86" s="247">
        <f t="shared" si="50"/>
        <v>0</v>
      </c>
      <c r="Q86" s="247">
        <f t="shared" si="50"/>
        <v>0</v>
      </c>
      <c r="R86" s="247">
        <f t="shared" si="50"/>
        <v>1</v>
      </c>
      <c r="S86" s="247">
        <f t="shared" si="50"/>
        <v>0</v>
      </c>
      <c r="T86" s="247">
        <f t="shared" si="50"/>
        <v>0</v>
      </c>
      <c r="U86" s="247">
        <f t="shared" si="50"/>
        <v>0</v>
      </c>
      <c r="V86" s="247">
        <f t="shared" si="50"/>
        <v>1</v>
      </c>
      <c r="W86" s="247">
        <f t="shared" si="50"/>
        <v>0</v>
      </c>
      <c r="X86" s="247">
        <f t="shared" si="50"/>
        <v>0</v>
      </c>
      <c r="Y86" s="247">
        <f t="shared" si="50"/>
        <v>0</v>
      </c>
      <c r="Z86" s="247">
        <f t="shared" si="50"/>
        <v>0</v>
      </c>
      <c r="AA86" s="247">
        <f t="shared" si="50"/>
        <v>0</v>
      </c>
      <c r="AB86" s="247">
        <f t="shared" si="50"/>
        <v>0</v>
      </c>
      <c r="AC86" s="247">
        <f t="shared" si="50"/>
        <v>0</v>
      </c>
      <c r="AD86" s="247">
        <f t="shared" si="50"/>
        <v>0</v>
      </c>
      <c r="AE86" s="247">
        <f t="shared" si="50"/>
        <v>0</v>
      </c>
      <c r="AF86" s="247">
        <f t="shared" si="50"/>
        <v>1</v>
      </c>
      <c r="AG86" s="228">
        <f t="shared" si="46"/>
        <v>7</v>
      </c>
    </row>
    <row r="87">
      <c r="A87" s="250" t="s">
        <v>1071</v>
      </c>
      <c r="B87" s="247">
        <f t="shared" ref="B87:AF87" si="51">B45-B116</f>
        <v>1</v>
      </c>
      <c r="C87" s="247">
        <f t="shared" si="51"/>
        <v>1</v>
      </c>
      <c r="D87" s="247">
        <f t="shared" si="51"/>
        <v>0</v>
      </c>
      <c r="E87" s="247">
        <f t="shared" si="51"/>
        <v>1</v>
      </c>
      <c r="F87" s="247">
        <f t="shared" si="51"/>
        <v>1</v>
      </c>
      <c r="G87" s="247">
        <f t="shared" si="51"/>
        <v>0</v>
      </c>
      <c r="H87" s="247">
        <f t="shared" si="51"/>
        <v>2</v>
      </c>
      <c r="I87" s="247">
        <f t="shared" si="51"/>
        <v>2</v>
      </c>
      <c r="J87" s="247">
        <f t="shared" si="51"/>
        <v>0</v>
      </c>
      <c r="K87" s="247">
        <f t="shared" si="51"/>
        <v>1</v>
      </c>
      <c r="L87" s="247">
        <f t="shared" si="51"/>
        <v>0</v>
      </c>
      <c r="M87" s="247">
        <f t="shared" si="51"/>
        <v>0</v>
      </c>
      <c r="N87" s="247">
        <f t="shared" si="51"/>
        <v>0</v>
      </c>
      <c r="O87" s="247">
        <f t="shared" si="51"/>
        <v>1</v>
      </c>
      <c r="P87" s="247">
        <f t="shared" si="51"/>
        <v>0</v>
      </c>
      <c r="Q87" s="247">
        <f t="shared" si="51"/>
        <v>0</v>
      </c>
      <c r="R87" s="247">
        <f t="shared" si="51"/>
        <v>1</v>
      </c>
      <c r="S87" s="247">
        <f t="shared" si="51"/>
        <v>3</v>
      </c>
      <c r="T87" s="247">
        <f t="shared" si="51"/>
        <v>2</v>
      </c>
      <c r="U87" s="247">
        <f t="shared" si="51"/>
        <v>1</v>
      </c>
      <c r="V87" s="247">
        <f t="shared" si="51"/>
        <v>0</v>
      </c>
      <c r="W87" s="247">
        <f t="shared" si="51"/>
        <v>3</v>
      </c>
      <c r="X87" s="247">
        <f t="shared" si="51"/>
        <v>1</v>
      </c>
      <c r="Y87" s="247">
        <f t="shared" si="51"/>
        <v>0</v>
      </c>
      <c r="Z87" s="247">
        <f t="shared" si="51"/>
        <v>1</v>
      </c>
      <c r="AA87" s="247">
        <f t="shared" si="51"/>
        <v>1</v>
      </c>
      <c r="AB87" s="247">
        <f t="shared" si="51"/>
        <v>3</v>
      </c>
      <c r="AC87" s="247">
        <f t="shared" si="51"/>
        <v>1</v>
      </c>
      <c r="AD87" s="247">
        <f t="shared" si="51"/>
        <v>0</v>
      </c>
      <c r="AE87" s="247">
        <f t="shared" si="51"/>
        <v>0</v>
      </c>
      <c r="AF87" s="247">
        <f t="shared" si="51"/>
        <v>3</v>
      </c>
      <c r="AG87" s="228">
        <f t="shared" si="46"/>
        <v>30</v>
      </c>
    </row>
    <row r="88">
      <c r="A88" s="250" t="s">
        <v>1072</v>
      </c>
      <c r="B88" s="247">
        <f t="shared" ref="B88:AF88" si="52">B46-B117</f>
        <v>0</v>
      </c>
      <c r="C88" s="247">
        <f t="shared" si="52"/>
        <v>0</v>
      </c>
      <c r="D88" s="247">
        <f t="shared" si="52"/>
        <v>0</v>
      </c>
      <c r="E88" s="247">
        <f t="shared" si="52"/>
        <v>0</v>
      </c>
      <c r="F88" s="247">
        <f t="shared" si="52"/>
        <v>0</v>
      </c>
      <c r="G88" s="247">
        <f t="shared" si="52"/>
        <v>0</v>
      </c>
      <c r="H88" s="247">
        <f t="shared" si="52"/>
        <v>0</v>
      </c>
      <c r="I88" s="247">
        <f t="shared" si="52"/>
        <v>0</v>
      </c>
      <c r="J88" s="247">
        <f t="shared" si="52"/>
        <v>0</v>
      </c>
      <c r="K88" s="247">
        <f t="shared" si="52"/>
        <v>0</v>
      </c>
      <c r="L88" s="247">
        <f t="shared" si="52"/>
        <v>0</v>
      </c>
      <c r="M88" s="247">
        <f t="shared" si="52"/>
        <v>0</v>
      </c>
      <c r="N88" s="247">
        <f t="shared" si="52"/>
        <v>0</v>
      </c>
      <c r="O88" s="247">
        <f t="shared" si="52"/>
        <v>0</v>
      </c>
      <c r="P88" s="247">
        <f t="shared" si="52"/>
        <v>0</v>
      </c>
      <c r="Q88" s="247">
        <f t="shared" si="52"/>
        <v>0</v>
      </c>
      <c r="R88" s="247">
        <f t="shared" si="52"/>
        <v>0</v>
      </c>
      <c r="S88" s="247">
        <f t="shared" si="52"/>
        <v>0</v>
      </c>
      <c r="T88" s="247">
        <f t="shared" si="52"/>
        <v>0</v>
      </c>
      <c r="U88" s="247">
        <f t="shared" si="52"/>
        <v>0</v>
      </c>
      <c r="V88" s="247">
        <f t="shared" si="52"/>
        <v>0</v>
      </c>
      <c r="W88" s="247">
        <f t="shared" si="52"/>
        <v>0</v>
      </c>
      <c r="X88" s="247">
        <f t="shared" si="52"/>
        <v>0</v>
      </c>
      <c r="Y88" s="247">
        <f t="shared" si="52"/>
        <v>0</v>
      </c>
      <c r="Z88" s="247">
        <f t="shared" si="52"/>
        <v>0</v>
      </c>
      <c r="AA88" s="247">
        <f t="shared" si="52"/>
        <v>0</v>
      </c>
      <c r="AB88" s="247">
        <f t="shared" si="52"/>
        <v>0</v>
      </c>
      <c r="AC88" s="247">
        <f t="shared" si="52"/>
        <v>0</v>
      </c>
      <c r="AD88" s="247">
        <f t="shared" si="52"/>
        <v>0</v>
      </c>
      <c r="AE88" s="247">
        <f t="shared" si="52"/>
        <v>0</v>
      </c>
      <c r="AF88" s="247">
        <f t="shared" si="52"/>
        <v>0</v>
      </c>
      <c r="AG88" s="228">
        <f t="shared" si="46"/>
        <v>0</v>
      </c>
    </row>
    <row r="89">
      <c r="A89" s="250" t="s">
        <v>1073</v>
      </c>
      <c r="B89" s="247">
        <f t="shared" ref="B89:AF89" si="53">B47-B118</f>
        <v>0</v>
      </c>
      <c r="C89" s="247">
        <f t="shared" si="53"/>
        <v>0</v>
      </c>
      <c r="D89" s="247">
        <f t="shared" si="53"/>
        <v>0</v>
      </c>
      <c r="E89" s="247">
        <f t="shared" si="53"/>
        <v>0</v>
      </c>
      <c r="F89" s="247">
        <f t="shared" si="53"/>
        <v>0</v>
      </c>
      <c r="G89" s="247">
        <f t="shared" si="53"/>
        <v>0</v>
      </c>
      <c r="H89" s="247">
        <f t="shared" si="53"/>
        <v>0</v>
      </c>
      <c r="I89" s="247">
        <f t="shared" si="53"/>
        <v>0</v>
      </c>
      <c r="J89" s="247">
        <f t="shared" si="53"/>
        <v>0</v>
      </c>
      <c r="K89" s="247">
        <f t="shared" si="53"/>
        <v>0</v>
      </c>
      <c r="L89" s="247">
        <f t="shared" si="53"/>
        <v>0</v>
      </c>
      <c r="M89" s="247">
        <f t="shared" si="53"/>
        <v>0</v>
      </c>
      <c r="N89" s="247">
        <f t="shared" si="53"/>
        <v>0</v>
      </c>
      <c r="O89" s="247">
        <f t="shared" si="53"/>
        <v>0</v>
      </c>
      <c r="P89" s="247">
        <f t="shared" si="53"/>
        <v>0</v>
      </c>
      <c r="Q89" s="247">
        <f t="shared" si="53"/>
        <v>0</v>
      </c>
      <c r="R89" s="247">
        <f t="shared" si="53"/>
        <v>0</v>
      </c>
      <c r="S89" s="247">
        <f t="shared" si="53"/>
        <v>0</v>
      </c>
      <c r="T89" s="247">
        <f t="shared" si="53"/>
        <v>0</v>
      </c>
      <c r="U89" s="247">
        <f t="shared" si="53"/>
        <v>0</v>
      </c>
      <c r="V89" s="247">
        <f t="shared" si="53"/>
        <v>0</v>
      </c>
      <c r="W89" s="247">
        <f t="shared" si="53"/>
        <v>0</v>
      </c>
      <c r="X89" s="247">
        <f t="shared" si="53"/>
        <v>0</v>
      </c>
      <c r="Y89" s="247">
        <f t="shared" si="53"/>
        <v>0</v>
      </c>
      <c r="Z89" s="247">
        <f t="shared" si="53"/>
        <v>0</v>
      </c>
      <c r="AA89" s="247">
        <f t="shared" si="53"/>
        <v>0</v>
      </c>
      <c r="AB89" s="247">
        <f t="shared" si="53"/>
        <v>0</v>
      </c>
      <c r="AC89" s="247">
        <f t="shared" si="53"/>
        <v>0</v>
      </c>
      <c r="AD89" s="247">
        <f t="shared" si="53"/>
        <v>0</v>
      </c>
      <c r="AE89" s="247">
        <f t="shared" si="53"/>
        <v>0</v>
      </c>
      <c r="AF89" s="247">
        <f t="shared" si="53"/>
        <v>0</v>
      </c>
      <c r="AG89" s="228">
        <f t="shared" si="46"/>
        <v>0</v>
      </c>
    </row>
    <row r="90">
      <c r="A90" s="250" t="s">
        <v>1074</v>
      </c>
      <c r="B90" s="247">
        <f t="shared" ref="B90:AF90" si="54">B48-B119</f>
        <v>0</v>
      </c>
      <c r="C90" s="247">
        <f t="shared" si="54"/>
        <v>0</v>
      </c>
      <c r="D90" s="247">
        <f t="shared" si="54"/>
        <v>0</v>
      </c>
      <c r="E90" s="247">
        <f t="shared" si="54"/>
        <v>0</v>
      </c>
      <c r="F90" s="247">
        <f t="shared" si="54"/>
        <v>0</v>
      </c>
      <c r="G90" s="247">
        <f t="shared" si="54"/>
        <v>0</v>
      </c>
      <c r="H90" s="247">
        <f t="shared" si="54"/>
        <v>0</v>
      </c>
      <c r="I90" s="247">
        <f t="shared" si="54"/>
        <v>0</v>
      </c>
      <c r="J90" s="247">
        <f t="shared" si="54"/>
        <v>0</v>
      </c>
      <c r="K90" s="247">
        <f t="shared" si="54"/>
        <v>0</v>
      </c>
      <c r="L90" s="247">
        <f t="shared" si="54"/>
        <v>0</v>
      </c>
      <c r="M90" s="247">
        <f t="shared" si="54"/>
        <v>0</v>
      </c>
      <c r="N90" s="247">
        <f t="shared" si="54"/>
        <v>0</v>
      </c>
      <c r="O90" s="247">
        <f t="shared" si="54"/>
        <v>0</v>
      </c>
      <c r="P90" s="247">
        <f t="shared" si="54"/>
        <v>0</v>
      </c>
      <c r="Q90" s="247">
        <f t="shared" si="54"/>
        <v>0</v>
      </c>
      <c r="R90" s="247">
        <f t="shared" si="54"/>
        <v>0</v>
      </c>
      <c r="S90" s="247">
        <f t="shared" si="54"/>
        <v>0</v>
      </c>
      <c r="T90" s="247">
        <f t="shared" si="54"/>
        <v>0</v>
      </c>
      <c r="U90" s="247">
        <f t="shared" si="54"/>
        <v>0</v>
      </c>
      <c r="V90" s="247">
        <f t="shared" si="54"/>
        <v>0</v>
      </c>
      <c r="W90" s="247">
        <f t="shared" si="54"/>
        <v>0</v>
      </c>
      <c r="X90" s="247">
        <f t="shared" si="54"/>
        <v>0</v>
      </c>
      <c r="Y90" s="247">
        <f t="shared" si="54"/>
        <v>0</v>
      </c>
      <c r="Z90" s="247">
        <f t="shared" si="54"/>
        <v>0</v>
      </c>
      <c r="AA90" s="247">
        <f t="shared" si="54"/>
        <v>0</v>
      </c>
      <c r="AB90" s="247">
        <f t="shared" si="54"/>
        <v>0</v>
      </c>
      <c r="AC90" s="247">
        <f t="shared" si="54"/>
        <v>0</v>
      </c>
      <c r="AD90" s="247">
        <f t="shared" si="54"/>
        <v>0</v>
      </c>
      <c r="AE90" s="247">
        <f t="shared" si="54"/>
        <v>0</v>
      </c>
      <c r="AF90" s="247">
        <f t="shared" si="54"/>
        <v>0</v>
      </c>
      <c r="AG90" s="228">
        <f t="shared" si="46"/>
        <v>0</v>
      </c>
    </row>
    <row r="91">
      <c r="A91" s="250" t="s">
        <v>338</v>
      </c>
      <c r="B91" s="247">
        <f t="shared" ref="B91:AF91" si="55">B49-B120</f>
        <v>0</v>
      </c>
      <c r="C91" s="247">
        <f t="shared" si="55"/>
        <v>0</v>
      </c>
      <c r="D91" s="247">
        <f t="shared" si="55"/>
        <v>0</v>
      </c>
      <c r="E91" s="247">
        <f t="shared" si="55"/>
        <v>0</v>
      </c>
      <c r="F91" s="247">
        <f t="shared" si="55"/>
        <v>0</v>
      </c>
      <c r="G91" s="247">
        <f t="shared" si="55"/>
        <v>0</v>
      </c>
      <c r="H91" s="247">
        <f t="shared" si="55"/>
        <v>0</v>
      </c>
      <c r="I91" s="247">
        <f t="shared" si="55"/>
        <v>0</v>
      </c>
      <c r="J91" s="247">
        <f t="shared" si="55"/>
        <v>0</v>
      </c>
      <c r="K91" s="247">
        <f t="shared" si="55"/>
        <v>0</v>
      </c>
      <c r="L91" s="247">
        <f t="shared" si="55"/>
        <v>0</v>
      </c>
      <c r="M91" s="247">
        <f t="shared" si="55"/>
        <v>0</v>
      </c>
      <c r="N91" s="247">
        <f t="shared" si="55"/>
        <v>0</v>
      </c>
      <c r="O91" s="247">
        <f t="shared" si="55"/>
        <v>0</v>
      </c>
      <c r="P91" s="247">
        <f t="shared" si="55"/>
        <v>0</v>
      </c>
      <c r="Q91" s="247">
        <f t="shared" si="55"/>
        <v>0</v>
      </c>
      <c r="R91" s="247">
        <f t="shared" si="55"/>
        <v>0</v>
      </c>
      <c r="S91" s="247">
        <f t="shared" si="55"/>
        <v>0</v>
      </c>
      <c r="T91" s="247">
        <f t="shared" si="55"/>
        <v>0</v>
      </c>
      <c r="U91" s="247">
        <f t="shared" si="55"/>
        <v>0</v>
      </c>
      <c r="V91" s="247">
        <f t="shared" si="55"/>
        <v>0</v>
      </c>
      <c r="W91" s="247">
        <f t="shared" si="55"/>
        <v>0</v>
      </c>
      <c r="X91" s="247">
        <f t="shared" si="55"/>
        <v>0</v>
      </c>
      <c r="Y91" s="247">
        <f t="shared" si="55"/>
        <v>0</v>
      </c>
      <c r="Z91" s="247">
        <f t="shared" si="55"/>
        <v>0</v>
      </c>
      <c r="AA91" s="247">
        <f t="shared" si="55"/>
        <v>0</v>
      </c>
      <c r="AB91" s="247">
        <f t="shared" si="55"/>
        <v>0</v>
      </c>
      <c r="AC91" s="247">
        <f t="shared" si="55"/>
        <v>0</v>
      </c>
      <c r="AD91" s="247">
        <f t="shared" si="55"/>
        <v>0</v>
      </c>
      <c r="AE91" s="247">
        <f t="shared" si="55"/>
        <v>0</v>
      </c>
      <c r="AF91" s="247">
        <f t="shared" si="55"/>
        <v>0</v>
      </c>
      <c r="AG91" s="228"/>
    </row>
    <row r="92">
      <c r="A92" s="250" t="s">
        <v>297</v>
      </c>
      <c r="B92" s="247">
        <f t="shared" ref="B92:AF92" si="56">B50-B121</f>
        <v>0</v>
      </c>
      <c r="C92" s="247">
        <f t="shared" si="56"/>
        <v>0</v>
      </c>
      <c r="D92" s="247">
        <f t="shared" si="56"/>
        <v>0</v>
      </c>
      <c r="E92" s="247">
        <f t="shared" si="56"/>
        <v>0</v>
      </c>
      <c r="F92" s="247">
        <f t="shared" si="56"/>
        <v>0</v>
      </c>
      <c r="G92" s="247">
        <f t="shared" si="56"/>
        <v>0</v>
      </c>
      <c r="H92" s="247">
        <f t="shared" si="56"/>
        <v>0</v>
      </c>
      <c r="I92" s="247">
        <f t="shared" si="56"/>
        <v>0</v>
      </c>
      <c r="J92" s="247">
        <f t="shared" si="56"/>
        <v>0</v>
      </c>
      <c r="K92" s="247">
        <f t="shared" si="56"/>
        <v>0</v>
      </c>
      <c r="L92" s="247">
        <f t="shared" si="56"/>
        <v>0</v>
      </c>
      <c r="M92" s="247">
        <f t="shared" si="56"/>
        <v>0</v>
      </c>
      <c r="N92" s="247">
        <f t="shared" si="56"/>
        <v>0</v>
      </c>
      <c r="O92" s="247">
        <f t="shared" si="56"/>
        <v>0</v>
      </c>
      <c r="P92" s="247">
        <f t="shared" si="56"/>
        <v>0</v>
      </c>
      <c r="Q92" s="247">
        <f t="shared" si="56"/>
        <v>0</v>
      </c>
      <c r="R92" s="247">
        <f t="shared" si="56"/>
        <v>0</v>
      </c>
      <c r="S92" s="247">
        <f t="shared" si="56"/>
        <v>0</v>
      </c>
      <c r="T92" s="247">
        <f t="shared" si="56"/>
        <v>0</v>
      </c>
      <c r="U92" s="247">
        <f t="shared" si="56"/>
        <v>0</v>
      </c>
      <c r="V92" s="247">
        <f t="shared" si="56"/>
        <v>0</v>
      </c>
      <c r="W92" s="247">
        <f t="shared" si="56"/>
        <v>0</v>
      </c>
      <c r="X92" s="247">
        <f t="shared" si="56"/>
        <v>0</v>
      </c>
      <c r="Y92" s="247">
        <f t="shared" si="56"/>
        <v>0</v>
      </c>
      <c r="Z92" s="247">
        <f t="shared" si="56"/>
        <v>0</v>
      </c>
      <c r="AA92" s="247">
        <f t="shared" si="56"/>
        <v>0</v>
      </c>
      <c r="AB92" s="247">
        <f t="shared" si="56"/>
        <v>0</v>
      </c>
      <c r="AC92" s="247">
        <f t="shared" si="56"/>
        <v>0</v>
      </c>
      <c r="AD92" s="247">
        <f t="shared" si="56"/>
        <v>0</v>
      </c>
      <c r="AE92" s="247">
        <f t="shared" si="56"/>
        <v>0</v>
      </c>
      <c r="AF92" s="247">
        <f t="shared" si="56"/>
        <v>0</v>
      </c>
      <c r="AG92" s="228">
        <f t="shared" ref="AG92:AG93" si="58">SUM(B92:AF92)</f>
        <v>0</v>
      </c>
    </row>
    <row r="93">
      <c r="A93" s="232" t="s">
        <v>298</v>
      </c>
      <c r="B93" s="248">
        <f t="shared" ref="B93:AF93" si="57">SUM(B81:B92)</f>
        <v>1</v>
      </c>
      <c r="C93" s="248">
        <f t="shared" si="57"/>
        <v>4</v>
      </c>
      <c r="D93" s="248">
        <f t="shared" si="57"/>
        <v>2</v>
      </c>
      <c r="E93" s="248">
        <f t="shared" si="57"/>
        <v>3</v>
      </c>
      <c r="F93" s="248">
        <f t="shared" si="57"/>
        <v>3</v>
      </c>
      <c r="G93" s="248">
        <f t="shared" si="57"/>
        <v>0</v>
      </c>
      <c r="H93" s="248">
        <f t="shared" si="57"/>
        <v>4</v>
      </c>
      <c r="I93" s="248">
        <f t="shared" si="57"/>
        <v>8</v>
      </c>
      <c r="J93" s="248">
        <f t="shared" si="57"/>
        <v>4</v>
      </c>
      <c r="K93" s="248">
        <f t="shared" si="57"/>
        <v>2</v>
      </c>
      <c r="L93" s="248">
        <f t="shared" si="57"/>
        <v>4</v>
      </c>
      <c r="M93" s="248">
        <f t="shared" si="57"/>
        <v>2</v>
      </c>
      <c r="N93" s="248">
        <f t="shared" si="57"/>
        <v>3</v>
      </c>
      <c r="O93" s="248">
        <f t="shared" si="57"/>
        <v>5</v>
      </c>
      <c r="P93" s="248">
        <f t="shared" si="57"/>
        <v>1</v>
      </c>
      <c r="Q93" s="248">
        <f t="shared" si="57"/>
        <v>3</v>
      </c>
      <c r="R93" s="248">
        <f t="shared" si="57"/>
        <v>4</v>
      </c>
      <c r="S93" s="248">
        <f t="shared" si="57"/>
        <v>8</v>
      </c>
      <c r="T93" s="248">
        <f t="shared" si="57"/>
        <v>4</v>
      </c>
      <c r="U93" s="248">
        <f t="shared" si="57"/>
        <v>2</v>
      </c>
      <c r="V93" s="248">
        <f t="shared" si="57"/>
        <v>5</v>
      </c>
      <c r="W93" s="248">
        <f t="shared" si="57"/>
        <v>13</v>
      </c>
      <c r="X93" s="248">
        <f t="shared" si="57"/>
        <v>7</v>
      </c>
      <c r="Y93" s="248">
        <f t="shared" si="57"/>
        <v>0</v>
      </c>
      <c r="Z93" s="248">
        <f t="shared" si="57"/>
        <v>4</v>
      </c>
      <c r="AA93" s="248">
        <f t="shared" si="57"/>
        <v>7</v>
      </c>
      <c r="AB93" s="248">
        <f t="shared" si="57"/>
        <v>11</v>
      </c>
      <c r="AC93" s="248">
        <f t="shared" si="57"/>
        <v>4</v>
      </c>
      <c r="AD93" s="248">
        <f t="shared" si="57"/>
        <v>2</v>
      </c>
      <c r="AE93" s="248">
        <f t="shared" si="57"/>
        <v>0</v>
      </c>
      <c r="AF93" s="248">
        <f t="shared" si="57"/>
        <v>7</v>
      </c>
      <c r="AG93" s="228">
        <f t="shared" si="58"/>
        <v>127</v>
      </c>
    </row>
    <row r="94">
      <c r="A94" s="160"/>
      <c r="AG94" s="228"/>
    </row>
    <row r="95">
      <c r="A95" s="221" t="s">
        <v>369</v>
      </c>
      <c r="B95" s="246"/>
      <c r="C95" s="246"/>
      <c r="D95" s="246"/>
      <c r="E95" s="246"/>
      <c r="F95" s="246"/>
      <c r="G95" s="246"/>
      <c r="H95" s="246"/>
      <c r="I95" s="246"/>
      <c r="J95" s="246"/>
      <c r="K95" s="246"/>
      <c r="L95" s="246"/>
      <c r="M95" s="246"/>
      <c r="N95" s="246"/>
      <c r="O95" s="246"/>
      <c r="P95" s="246"/>
      <c r="Q95" s="246"/>
      <c r="R95" s="246"/>
      <c r="S95" s="246"/>
      <c r="T95" s="246"/>
      <c r="U95" s="246"/>
      <c r="V95" s="246"/>
      <c r="W95" s="246"/>
      <c r="X95" s="246"/>
      <c r="Y95" s="246"/>
      <c r="Z95" s="246"/>
      <c r="AA95" s="246"/>
      <c r="AB95" s="246"/>
      <c r="AC95" s="246"/>
      <c r="AD95" s="246"/>
      <c r="AE95" s="246"/>
      <c r="AF95" s="246"/>
      <c r="AG95" s="228"/>
    </row>
    <row r="96">
      <c r="A96" s="230" t="s">
        <v>1075</v>
      </c>
      <c r="B96" s="362">
        <v>0.0</v>
      </c>
      <c r="C96" s="362">
        <v>0.0</v>
      </c>
      <c r="D96" s="362">
        <v>0.0</v>
      </c>
      <c r="E96" s="362">
        <v>0.0</v>
      </c>
      <c r="F96" s="362">
        <v>0.0</v>
      </c>
      <c r="G96" s="362">
        <v>0.0</v>
      </c>
      <c r="H96" s="362">
        <v>0.0</v>
      </c>
      <c r="I96" s="362">
        <v>0.0</v>
      </c>
      <c r="J96" s="362">
        <v>0.0</v>
      </c>
      <c r="K96" s="362">
        <v>0.0</v>
      </c>
      <c r="L96" s="362">
        <v>0.0</v>
      </c>
      <c r="M96" s="362">
        <v>0.0</v>
      </c>
      <c r="N96" s="362">
        <v>0.0</v>
      </c>
      <c r="O96" s="362">
        <v>0.0</v>
      </c>
      <c r="P96" s="362">
        <v>0.0</v>
      </c>
      <c r="Q96" s="362">
        <v>0.0</v>
      </c>
      <c r="R96" s="362">
        <v>0.0</v>
      </c>
      <c r="S96" s="362">
        <v>0.0</v>
      </c>
      <c r="T96" s="362">
        <v>0.0</v>
      </c>
      <c r="U96" s="362">
        <v>0.0</v>
      </c>
      <c r="V96" s="362">
        <v>0.0</v>
      </c>
      <c r="W96" s="362">
        <v>0.0</v>
      </c>
      <c r="X96" s="362">
        <v>0.0</v>
      </c>
      <c r="Y96" s="362">
        <v>0.0</v>
      </c>
      <c r="Z96" s="362">
        <v>0.0</v>
      </c>
      <c r="AA96" s="362">
        <v>0.0</v>
      </c>
      <c r="AB96" s="362">
        <v>0.0</v>
      </c>
      <c r="AC96" s="362">
        <v>0.0</v>
      </c>
      <c r="AD96" s="362">
        <v>0.0</v>
      </c>
      <c r="AE96" s="362">
        <v>0.0</v>
      </c>
      <c r="AF96" s="362">
        <v>0.0</v>
      </c>
      <c r="AG96" s="228">
        <f t="shared" ref="AG96:AG104" si="59">SUM(B96:AF96)</f>
        <v>0</v>
      </c>
    </row>
    <row r="97">
      <c r="A97" s="230" t="s">
        <v>1076</v>
      </c>
      <c r="B97" s="362">
        <v>0.0</v>
      </c>
      <c r="C97" s="362">
        <v>0.0</v>
      </c>
      <c r="D97" s="362">
        <v>0.0</v>
      </c>
      <c r="E97" s="362">
        <v>0.0</v>
      </c>
      <c r="F97" s="362">
        <v>0.0</v>
      </c>
      <c r="G97" s="362">
        <v>0.0</v>
      </c>
      <c r="H97" s="362">
        <v>0.0</v>
      </c>
      <c r="I97" s="362">
        <v>0.0</v>
      </c>
      <c r="J97" s="362">
        <v>0.0</v>
      </c>
      <c r="K97" s="362">
        <v>0.0</v>
      </c>
      <c r="L97" s="362">
        <v>0.0</v>
      </c>
      <c r="M97" s="362">
        <v>0.0</v>
      </c>
      <c r="N97" s="362">
        <v>0.0</v>
      </c>
      <c r="O97" s="362">
        <v>0.0</v>
      </c>
      <c r="P97" s="362">
        <v>0.0</v>
      </c>
      <c r="Q97" s="362">
        <v>0.0</v>
      </c>
      <c r="R97" s="362">
        <v>0.0</v>
      </c>
      <c r="S97" s="362">
        <v>0.0</v>
      </c>
      <c r="T97" s="362">
        <v>0.0</v>
      </c>
      <c r="U97" s="362">
        <v>0.0</v>
      </c>
      <c r="V97" s="362">
        <v>0.0</v>
      </c>
      <c r="W97" s="362">
        <v>0.0</v>
      </c>
      <c r="X97" s="362">
        <v>0.0</v>
      </c>
      <c r="Y97" s="362">
        <v>0.0</v>
      </c>
      <c r="Z97" s="362">
        <v>0.0</v>
      </c>
      <c r="AA97" s="362">
        <v>0.0</v>
      </c>
      <c r="AB97" s="362">
        <v>0.0</v>
      </c>
      <c r="AC97" s="362">
        <v>0.0</v>
      </c>
      <c r="AD97" s="362">
        <v>0.0</v>
      </c>
      <c r="AE97" s="362">
        <v>0.0</v>
      </c>
      <c r="AF97" s="362">
        <v>0.0</v>
      </c>
      <c r="AG97" s="228">
        <f t="shared" si="59"/>
        <v>0</v>
      </c>
    </row>
    <row r="98">
      <c r="A98" s="230" t="s">
        <v>1077</v>
      </c>
      <c r="B98" s="362">
        <v>0.0</v>
      </c>
      <c r="C98" s="362">
        <v>0.0</v>
      </c>
      <c r="D98" s="362">
        <v>0.0</v>
      </c>
      <c r="E98" s="362">
        <v>0.0</v>
      </c>
      <c r="F98" s="362">
        <v>0.0</v>
      </c>
      <c r="G98" s="362">
        <v>0.0</v>
      </c>
      <c r="H98" s="362">
        <v>0.0</v>
      </c>
      <c r="I98" s="362">
        <v>0.0</v>
      </c>
      <c r="J98" s="362">
        <v>0.0</v>
      </c>
      <c r="K98" s="362">
        <v>0.0</v>
      </c>
      <c r="L98" s="362">
        <v>0.0</v>
      </c>
      <c r="M98" s="362">
        <v>0.0</v>
      </c>
      <c r="N98" s="362">
        <v>0.0</v>
      </c>
      <c r="O98" s="362">
        <v>0.0</v>
      </c>
      <c r="P98" s="362">
        <v>0.0</v>
      </c>
      <c r="Q98" s="362">
        <v>0.0</v>
      </c>
      <c r="R98" s="362">
        <v>0.0</v>
      </c>
      <c r="S98" s="362">
        <v>0.0</v>
      </c>
      <c r="T98" s="362">
        <v>0.0</v>
      </c>
      <c r="U98" s="362">
        <v>0.0</v>
      </c>
      <c r="V98" s="362">
        <v>0.0</v>
      </c>
      <c r="W98" s="362">
        <v>0.0</v>
      </c>
      <c r="X98" s="362">
        <v>0.0</v>
      </c>
      <c r="Y98" s="362">
        <v>0.0</v>
      </c>
      <c r="Z98" s="362">
        <v>0.0</v>
      </c>
      <c r="AA98" s="362">
        <v>0.0</v>
      </c>
      <c r="AB98" s="362">
        <v>0.0</v>
      </c>
      <c r="AC98" s="362">
        <v>0.0</v>
      </c>
      <c r="AD98" s="362">
        <v>0.0</v>
      </c>
      <c r="AE98" s="362">
        <v>0.0</v>
      </c>
      <c r="AF98" s="362">
        <v>0.0</v>
      </c>
      <c r="AG98" s="228">
        <f t="shared" si="59"/>
        <v>0</v>
      </c>
    </row>
    <row r="99">
      <c r="A99" s="230" t="s">
        <v>1078</v>
      </c>
      <c r="B99" s="362">
        <v>0.0</v>
      </c>
      <c r="C99" s="362">
        <v>0.0</v>
      </c>
      <c r="D99" s="362">
        <v>0.0</v>
      </c>
      <c r="E99" s="362">
        <v>0.0</v>
      </c>
      <c r="F99" s="362">
        <v>0.0</v>
      </c>
      <c r="G99" s="362">
        <v>0.0</v>
      </c>
      <c r="H99" s="362">
        <v>0.0</v>
      </c>
      <c r="I99" s="362">
        <v>0.0</v>
      </c>
      <c r="J99" s="362">
        <v>0.0</v>
      </c>
      <c r="K99" s="362">
        <v>0.0</v>
      </c>
      <c r="L99" s="362">
        <v>0.0</v>
      </c>
      <c r="M99" s="362">
        <v>0.0</v>
      </c>
      <c r="N99" s="362">
        <v>0.0</v>
      </c>
      <c r="O99" s="362">
        <v>0.0</v>
      </c>
      <c r="P99" s="362">
        <v>0.0</v>
      </c>
      <c r="Q99" s="362">
        <v>0.0</v>
      </c>
      <c r="R99" s="362">
        <v>0.0</v>
      </c>
      <c r="S99" s="362">
        <v>0.0</v>
      </c>
      <c r="T99" s="362">
        <v>0.0</v>
      </c>
      <c r="U99" s="362">
        <v>0.0</v>
      </c>
      <c r="V99" s="362">
        <v>0.0</v>
      </c>
      <c r="W99" s="362">
        <v>0.0</v>
      </c>
      <c r="X99" s="362">
        <v>0.0</v>
      </c>
      <c r="Y99" s="362">
        <v>0.0</v>
      </c>
      <c r="Z99" s="362">
        <v>0.0</v>
      </c>
      <c r="AA99" s="362">
        <v>0.0</v>
      </c>
      <c r="AB99" s="362">
        <v>0.0</v>
      </c>
      <c r="AC99" s="362">
        <v>0.0</v>
      </c>
      <c r="AD99" s="362">
        <v>0.0</v>
      </c>
      <c r="AE99" s="362">
        <v>0.0</v>
      </c>
      <c r="AF99" s="362">
        <v>0.0</v>
      </c>
      <c r="AG99" s="228">
        <f t="shared" si="59"/>
        <v>0</v>
      </c>
    </row>
    <row r="100">
      <c r="A100" s="230" t="s">
        <v>1079</v>
      </c>
      <c r="B100" s="362">
        <v>0.0</v>
      </c>
      <c r="C100" s="362">
        <v>0.0</v>
      </c>
      <c r="D100" s="362">
        <v>0.0</v>
      </c>
      <c r="E100" s="362">
        <v>0.0</v>
      </c>
      <c r="F100" s="362">
        <v>0.0</v>
      </c>
      <c r="G100" s="362">
        <v>0.0</v>
      </c>
      <c r="H100" s="362">
        <v>0.0</v>
      </c>
      <c r="I100" s="362">
        <v>0.0</v>
      </c>
      <c r="J100" s="362">
        <v>0.0</v>
      </c>
      <c r="K100" s="362">
        <v>0.0</v>
      </c>
      <c r="L100" s="362">
        <v>0.0</v>
      </c>
      <c r="M100" s="362">
        <v>0.0</v>
      </c>
      <c r="N100" s="362">
        <v>0.0</v>
      </c>
      <c r="O100" s="362">
        <v>0.0</v>
      </c>
      <c r="P100" s="362">
        <v>0.0</v>
      </c>
      <c r="Q100" s="362">
        <v>0.0</v>
      </c>
      <c r="R100" s="362">
        <v>0.0</v>
      </c>
      <c r="S100" s="362">
        <v>0.0</v>
      </c>
      <c r="T100" s="362">
        <v>0.0</v>
      </c>
      <c r="U100" s="362">
        <v>1.0</v>
      </c>
      <c r="V100" s="362">
        <v>0.0</v>
      </c>
      <c r="W100" s="362">
        <v>0.0</v>
      </c>
      <c r="X100" s="362">
        <v>0.0</v>
      </c>
      <c r="Y100" s="362">
        <v>0.0</v>
      </c>
      <c r="Z100" s="362">
        <v>0.0</v>
      </c>
      <c r="AA100" s="362">
        <v>0.0</v>
      </c>
      <c r="AB100" s="362">
        <v>0.0</v>
      </c>
      <c r="AC100" s="362">
        <v>0.0</v>
      </c>
      <c r="AD100" s="362">
        <v>0.0</v>
      </c>
      <c r="AE100" s="362">
        <v>0.0</v>
      </c>
      <c r="AF100" s="362">
        <v>0.0</v>
      </c>
      <c r="AG100" s="228">
        <f t="shared" si="59"/>
        <v>1</v>
      </c>
    </row>
    <row r="101">
      <c r="A101" s="230" t="s">
        <v>1080</v>
      </c>
      <c r="B101" s="362">
        <v>0.0</v>
      </c>
      <c r="C101" s="362">
        <v>0.0</v>
      </c>
      <c r="D101" s="362">
        <v>0.0</v>
      </c>
      <c r="E101" s="362">
        <v>0.0</v>
      </c>
      <c r="F101" s="362">
        <v>0.0</v>
      </c>
      <c r="G101" s="362">
        <v>0.0</v>
      </c>
      <c r="H101" s="362">
        <v>0.0</v>
      </c>
      <c r="I101" s="362">
        <v>0.0</v>
      </c>
      <c r="J101" s="362">
        <v>0.0</v>
      </c>
      <c r="K101" s="362">
        <v>0.0</v>
      </c>
      <c r="L101" s="362">
        <v>0.0</v>
      </c>
      <c r="M101" s="362">
        <v>0.0</v>
      </c>
      <c r="N101" s="362">
        <v>0.0</v>
      </c>
      <c r="O101" s="362">
        <v>0.0</v>
      </c>
      <c r="P101" s="362">
        <v>0.0</v>
      </c>
      <c r="Q101" s="362">
        <v>0.0</v>
      </c>
      <c r="R101" s="362">
        <v>0.0</v>
      </c>
      <c r="S101" s="362">
        <v>0.0</v>
      </c>
      <c r="T101" s="362">
        <v>0.0</v>
      </c>
      <c r="U101" s="362">
        <v>0.0</v>
      </c>
      <c r="V101" s="362">
        <v>0.0</v>
      </c>
      <c r="W101" s="362">
        <v>0.0</v>
      </c>
      <c r="X101" s="362">
        <v>0.0</v>
      </c>
      <c r="Y101" s="362">
        <v>0.0</v>
      </c>
      <c r="Z101" s="362">
        <v>0.0</v>
      </c>
      <c r="AA101" s="362">
        <v>0.0</v>
      </c>
      <c r="AB101" s="362">
        <v>0.0</v>
      </c>
      <c r="AC101" s="362">
        <v>0.0</v>
      </c>
      <c r="AD101" s="362">
        <v>0.0</v>
      </c>
      <c r="AE101" s="362">
        <v>0.0</v>
      </c>
      <c r="AF101" s="362">
        <v>0.0</v>
      </c>
      <c r="AG101" s="228">
        <f t="shared" si="59"/>
        <v>0</v>
      </c>
    </row>
    <row r="102">
      <c r="A102" s="230" t="s">
        <v>1081</v>
      </c>
      <c r="B102" s="362">
        <v>0.0</v>
      </c>
      <c r="C102" s="362">
        <v>0.0</v>
      </c>
      <c r="D102" s="362">
        <v>0.0</v>
      </c>
      <c r="E102" s="362">
        <v>0.0</v>
      </c>
      <c r="F102" s="362">
        <v>0.0</v>
      </c>
      <c r="G102" s="362">
        <v>0.0</v>
      </c>
      <c r="H102" s="362">
        <v>0.0</v>
      </c>
      <c r="I102" s="362">
        <v>0.0</v>
      </c>
      <c r="J102" s="362">
        <v>0.0</v>
      </c>
      <c r="K102" s="362">
        <v>0.0</v>
      </c>
      <c r="L102" s="362">
        <v>0.0</v>
      </c>
      <c r="M102" s="362">
        <v>0.0</v>
      </c>
      <c r="N102" s="362">
        <v>0.0</v>
      </c>
      <c r="O102" s="362">
        <v>0.0</v>
      </c>
      <c r="P102" s="362">
        <v>0.0</v>
      </c>
      <c r="Q102" s="362">
        <v>0.0</v>
      </c>
      <c r="R102" s="362">
        <v>0.0</v>
      </c>
      <c r="S102" s="362">
        <v>0.0</v>
      </c>
      <c r="T102" s="362">
        <v>0.0</v>
      </c>
      <c r="U102" s="362">
        <v>0.0</v>
      </c>
      <c r="V102" s="362">
        <v>0.0</v>
      </c>
      <c r="W102" s="362">
        <v>0.0</v>
      </c>
      <c r="X102" s="362">
        <v>0.0</v>
      </c>
      <c r="Y102" s="362">
        <v>0.0</v>
      </c>
      <c r="Z102" s="362">
        <v>0.0</v>
      </c>
      <c r="AA102" s="362">
        <v>0.0</v>
      </c>
      <c r="AB102" s="362">
        <v>0.0</v>
      </c>
      <c r="AC102" s="362">
        <v>0.0</v>
      </c>
      <c r="AD102" s="362">
        <v>0.0</v>
      </c>
      <c r="AE102" s="362">
        <v>0.0</v>
      </c>
      <c r="AF102" s="362">
        <v>0.0</v>
      </c>
      <c r="AG102" s="228">
        <f t="shared" si="59"/>
        <v>0</v>
      </c>
    </row>
    <row r="103">
      <c r="A103" s="230" t="s">
        <v>1082</v>
      </c>
      <c r="B103" s="362">
        <v>0.0</v>
      </c>
      <c r="C103" s="362">
        <v>0.0</v>
      </c>
      <c r="D103" s="362">
        <v>0.0</v>
      </c>
      <c r="E103" s="362">
        <v>0.0</v>
      </c>
      <c r="F103" s="362">
        <v>0.0</v>
      </c>
      <c r="G103" s="362">
        <v>0.0</v>
      </c>
      <c r="H103" s="362">
        <v>0.0</v>
      </c>
      <c r="I103" s="362">
        <v>0.0</v>
      </c>
      <c r="J103" s="362">
        <v>0.0</v>
      </c>
      <c r="K103" s="362">
        <v>0.0</v>
      </c>
      <c r="L103" s="362">
        <v>0.0</v>
      </c>
      <c r="M103" s="362">
        <v>0.0</v>
      </c>
      <c r="N103" s="362">
        <v>0.0</v>
      </c>
      <c r="O103" s="362">
        <v>0.0</v>
      </c>
      <c r="P103" s="362">
        <v>0.0</v>
      </c>
      <c r="Q103" s="362">
        <v>0.0</v>
      </c>
      <c r="R103" s="362">
        <v>0.0</v>
      </c>
      <c r="S103" s="362">
        <v>0.0</v>
      </c>
      <c r="T103" s="362">
        <v>0.0</v>
      </c>
      <c r="U103" s="362">
        <v>0.0</v>
      </c>
      <c r="V103" s="362">
        <v>0.0</v>
      </c>
      <c r="W103" s="362">
        <v>0.0</v>
      </c>
      <c r="X103" s="362">
        <v>0.0</v>
      </c>
      <c r="Y103" s="362">
        <v>0.0</v>
      </c>
      <c r="Z103" s="362">
        <v>0.0</v>
      </c>
      <c r="AA103" s="362">
        <v>0.0</v>
      </c>
      <c r="AB103" s="362">
        <v>0.0</v>
      </c>
      <c r="AC103" s="362">
        <v>0.0</v>
      </c>
      <c r="AD103" s="362">
        <v>0.0</v>
      </c>
      <c r="AE103" s="362">
        <v>0.0</v>
      </c>
      <c r="AF103" s="362">
        <v>0.0</v>
      </c>
      <c r="AG103" s="228">
        <f t="shared" si="59"/>
        <v>0</v>
      </c>
    </row>
    <row r="104">
      <c r="A104" s="232" t="s">
        <v>283</v>
      </c>
      <c r="B104" s="248">
        <f t="shared" ref="B104:AF104" si="60">SUM(B96:B103)</f>
        <v>0</v>
      </c>
      <c r="C104" s="248">
        <f t="shared" si="60"/>
        <v>0</v>
      </c>
      <c r="D104" s="248">
        <f t="shared" si="60"/>
        <v>0</v>
      </c>
      <c r="E104" s="248">
        <f t="shared" si="60"/>
        <v>0</v>
      </c>
      <c r="F104" s="248">
        <f t="shared" si="60"/>
        <v>0</v>
      </c>
      <c r="G104" s="248">
        <f t="shared" si="60"/>
        <v>0</v>
      </c>
      <c r="H104" s="248">
        <f t="shared" si="60"/>
        <v>0</v>
      </c>
      <c r="I104" s="248">
        <f t="shared" si="60"/>
        <v>0</v>
      </c>
      <c r="J104" s="248">
        <f t="shared" si="60"/>
        <v>0</v>
      </c>
      <c r="K104" s="248">
        <f t="shared" si="60"/>
        <v>0</v>
      </c>
      <c r="L104" s="248">
        <f t="shared" si="60"/>
        <v>0</v>
      </c>
      <c r="M104" s="248">
        <f t="shared" si="60"/>
        <v>0</v>
      </c>
      <c r="N104" s="248">
        <f t="shared" si="60"/>
        <v>0</v>
      </c>
      <c r="O104" s="248">
        <f t="shared" si="60"/>
        <v>0</v>
      </c>
      <c r="P104" s="248">
        <f t="shared" si="60"/>
        <v>0</v>
      </c>
      <c r="Q104" s="248">
        <f t="shared" si="60"/>
        <v>0</v>
      </c>
      <c r="R104" s="248">
        <f t="shared" si="60"/>
        <v>0</v>
      </c>
      <c r="S104" s="248">
        <f t="shared" si="60"/>
        <v>0</v>
      </c>
      <c r="T104" s="248">
        <f t="shared" si="60"/>
        <v>0</v>
      </c>
      <c r="U104" s="248">
        <f t="shared" si="60"/>
        <v>1</v>
      </c>
      <c r="V104" s="248">
        <f t="shared" si="60"/>
        <v>0</v>
      </c>
      <c r="W104" s="248">
        <f t="shared" si="60"/>
        <v>0</v>
      </c>
      <c r="X104" s="248">
        <f t="shared" si="60"/>
        <v>0</v>
      </c>
      <c r="Y104" s="248">
        <f t="shared" si="60"/>
        <v>0</v>
      </c>
      <c r="Z104" s="248">
        <f t="shared" si="60"/>
        <v>0</v>
      </c>
      <c r="AA104" s="248">
        <f t="shared" si="60"/>
        <v>0</v>
      </c>
      <c r="AB104" s="248">
        <f t="shared" si="60"/>
        <v>0</v>
      </c>
      <c r="AC104" s="248">
        <f t="shared" si="60"/>
        <v>0</v>
      </c>
      <c r="AD104" s="248">
        <f t="shared" si="60"/>
        <v>0</v>
      </c>
      <c r="AE104" s="248">
        <f t="shared" si="60"/>
        <v>0</v>
      </c>
      <c r="AF104" s="248">
        <f t="shared" si="60"/>
        <v>0</v>
      </c>
      <c r="AG104" s="228">
        <f t="shared" si="59"/>
        <v>1</v>
      </c>
    </row>
    <row r="105">
      <c r="A105" s="234"/>
      <c r="B105" s="183"/>
      <c r="C105" s="183"/>
      <c r="D105" s="183"/>
      <c r="E105" s="183"/>
      <c r="F105" s="183"/>
      <c r="G105" s="183"/>
      <c r="H105" s="183"/>
      <c r="I105" s="183"/>
      <c r="J105" s="183"/>
      <c r="K105" s="183"/>
      <c r="L105" s="183"/>
      <c r="M105" s="183"/>
      <c r="N105" s="183"/>
      <c r="O105" s="183"/>
      <c r="P105" s="183"/>
      <c r="Q105" s="183"/>
      <c r="R105" s="183"/>
      <c r="S105" s="183"/>
      <c r="T105" s="183"/>
      <c r="U105" s="183"/>
      <c r="V105" s="183"/>
      <c r="W105" s="183"/>
      <c r="X105" s="183"/>
      <c r="Y105" s="183"/>
      <c r="Z105" s="183"/>
      <c r="AA105" s="183"/>
      <c r="AB105" s="183"/>
      <c r="AC105" s="183"/>
      <c r="AD105" s="183"/>
      <c r="AE105" s="183"/>
      <c r="AF105" s="183"/>
      <c r="AG105" s="228"/>
    </row>
    <row r="106">
      <c r="A106" s="239" t="s">
        <v>1083</v>
      </c>
      <c r="B106" s="360"/>
      <c r="C106" s="360"/>
      <c r="D106" s="360"/>
      <c r="E106" s="360"/>
      <c r="F106" s="360"/>
      <c r="G106" s="360"/>
      <c r="H106" s="360"/>
      <c r="I106" s="360"/>
      <c r="J106" s="360"/>
      <c r="K106" s="360"/>
      <c r="L106" s="360"/>
      <c r="M106" s="360"/>
      <c r="N106" s="360"/>
      <c r="O106" s="360"/>
      <c r="P106" s="360"/>
      <c r="Q106" s="360"/>
      <c r="R106" s="360"/>
      <c r="S106" s="360"/>
      <c r="T106" s="360"/>
      <c r="U106" s="360"/>
      <c r="V106" s="360"/>
      <c r="W106" s="360"/>
      <c r="X106" s="360"/>
      <c r="Y106" s="360"/>
      <c r="Z106" s="360"/>
      <c r="AA106" s="360"/>
      <c r="AB106" s="360"/>
      <c r="AC106" s="360"/>
      <c r="AD106" s="360"/>
      <c r="AE106" s="360"/>
      <c r="AF106" s="360"/>
      <c r="AG106" s="228">
        <f t="shared" ref="AG106:AG108" si="61">SUM(B106:AF106)</f>
        <v>0</v>
      </c>
    </row>
    <row r="107">
      <c r="A107" s="239" t="s">
        <v>1084</v>
      </c>
      <c r="B107" s="360"/>
      <c r="C107" s="360"/>
      <c r="D107" s="360"/>
      <c r="E107" s="360"/>
      <c r="F107" s="360"/>
      <c r="G107" s="360"/>
      <c r="H107" s="360"/>
      <c r="I107" s="360"/>
      <c r="J107" s="360"/>
      <c r="K107" s="360"/>
      <c r="L107" s="360"/>
      <c r="M107" s="360"/>
      <c r="N107" s="360"/>
      <c r="O107" s="360"/>
      <c r="P107" s="360"/>
      <c r="Q107" s="360"/>
      <c r="R107" s="360"/>
      <c r="S107" s="360"/>
      <c r="T107" s="360"/>
      <c r="U107" s="360"/>
      <c r="V107" s="360"/>
      <c r="W107" s="360"/>
      <c r="X107" s="360"/>
      <c r="Y107" s="360"/>
      <c r="Z107" s="360"/>
      <c r="AA107" s="360"/>
      <c r="AB107" s="360"/>
      <c r="AC107" s="360"/>
      <c r="AD107" s="360"/>
      <c r="AE107" s="360"/>
      <c r="AF107" s="360"/>
      <c r="AG107" s="228">
        <f t="shared" si="61"/>
        <v>0</v>
      </c>
    </row>
    <row r="108">
      <c r="A108" s="232" t="s">
        <v>286</v>
      </c>
      <c r="B108" s="233">
        <f t="shared" ref="B108:AF108" si="62">SUM(B106:B107)</f>
        <v>0</v>
      </c>
      <c r="C108" s="233">
        <f t="shared" si="62"/>
        <v>0</v>
      </c>
      <c r="D108" s="233">
        <f t="shared" si="62"/>
        <v>0</v>
      </c>
      <c r="E108" s="233">
        <f t="shared" si="62"/>
        <v>0</v>
      </c>
      <c r="F108" s="233">
        <f t="shared" si="62"/>
        <v>0</v>
      </c>
      <c r="G108" s="233">
        <f t="shared" si="62"/>
        <v>0</v>
      </c>
      <c r="H108" s="233">
        <f t="shared" si="62"/>
        <v>0</v>
      </c>
      <c r="I108" s="233">
        <f t="shared" si="62"/>
        <v>0</v>
      </c>
      <c r="J108" s="233">
        <f t="shared" si="62"/>
        <v>0</v>
      </c>
      <c r="K108" s="233">
        <f t="shared" si="62"/>
        <v>0</v>
      </c>
      <c r="L108" s="233">
        <f t="shared" si="62"/>
        <v>0</v>
      </c>
      <c r="M108" s="233">
        <f t="shared" si="62"/>
        <v>0</v>
      </c>
      <c r="N108" s="233">
        <f t="shared" si="62"/>
        <v>0</v>
      </c>
      <c r="O108" s="233">
        <f t="shared" si="62"/>
        <v>0</v>
      </c>
      <c r="P108" s="233">
        <f t="shared" si="62"/>
        <v>0</v>
      </c>
      <c r="Q108" s="233">
        <f t="shared" si="62"/>
        <v>0</v>
      </c>
      <c r="R108" s="233">
        <f t="shared" si="62"/>
        <v>0</v>
      </c>
      <c r="S108" s="233">
        <f t="shared" si="62"/>
        <v>0</v>
      </c>
      <c r="T108" s="233">
        <f t="shared" si="62"/>
        <v>0</v>
      </c>
      <c r="U108" s="233">
        <f t="shared" si="62"/>
        <v>0</v>
      </c>
      <c r="V108" s="233">
        <f t="shared" si="62"/>
        <v>0</v>
      </c>
      <c r="W108" s="233">
        <f t="shared" si="62"/>
        <v>0</v>
      </c>
      <c r="X108" s="233">
        <f t="shared" si="62"/>
        <v>0</v>
      </c>
      <c r="Y108" s="233">
        <f t="shared" si="62"/>
        <v>0</v>
      </c>
      <c r="Z108" s="233">
        <f t="shared" si="62"/>
        <v>0</v>
      </c>
      <c r="AA108" s="233">
        <f t="shared" si="62"/>
        <v>0</v>
      </c>
      <c r="AB108" s="233">
        <f t="shared" si="62"/>
        <v>0</v>
      </c>
      <c r="AC108" s="233">
        <f t="shared" si="62"/>
        <v>0</v>
      </c>
      <c r="AD108" s="233">
        <f t="shared" si="62"/>
        <v>0</v>
      </c>
      <c r="AE108" s="233">
        <f t="shared" si="62"/>
        <v>0</v>
      </c>
      <c r="AF108" s="233">
        <f t="shared" si="62"/>
        <v>0</v>
      </c>
      <c r="AG108" s="228">
        <f t="shared" si="61"/>
        <v>0</v>
      </c>
    </row>
    <row r="109">
      <c r="A109" s="160"/>
      <c r="AG109" s="228"/>
    </row>
    <row r="110">
      <c r="A110" s="230" t="s">
        <v>287</v>
      </c>
      <c r="B110" s="354">
        <v>0.0</v>
      </c>
      <c r="C110" s="354">
        <v>0.0</v>
      </c>
      <c r="D110" s="354">
        <v>0.0</v>
      </c>
      <c r="E110" s="354">
        <v>0.0</v>
      </c>
      <c r="F110" s="354">
        <v>0.0</v>
      </c>
      <c r="G110" s="354">
        <v>0.0</v>
      </c>
      <c r="H110" s="354">
        <v>0.0</v>
      </c>
      <c r="I110" s="354">
        <v>0.0</v>
      </c>
      <c r="J110" s="354">
        <v>0.0</v>
      </c>
      <c r="K110" s="354">
        <v>0.0</v>
      </c>
      <c r="L110" s="354">
        <v>0.0</v>
      </c>
      <c r="M110" s="354">
        <v>0.0</v>
      </c>
      <c r="N110" s="354">
        <v>0.0</v>
      </c>
      <c r="O110" s="354">
        <v>0.0</v>
      </c>
      <c r="P110" s="354">
        <v>0.0</v>
      </c>
      <c r="Q110" s="354">
        <v>0.0</v>
      </c>
      <c r="R110" s="354">
        <v>0.0</v>
      </c>
      <c r="S110" s="354">
        <v>0.0</v>
      </c>
      <c r="T110" s="354">
        <v>0.0</v>
      </c>
      <c r="U110" s="354">
        <v>0.0</v>
      </c>
      <c r="V110" s="354">
        <v>0.0</v>
      </c>
      <c r="W110" s="354">
        <v>0.0</v>
      </c>
      <c r="X110" s="354">
        <v>0.0</v>
      </c>
      <c r="Y110" s="354">
        <v>0.0</v>
      </c>
      <c r="Z110" s="354">
        <v>0.0</v>
      </c>
      <c r="AA110" s="354">
        <v>0.0</v>
      </c>
      <c r="AB110" s="354">
        <v>0.0</v>
      </c>
      <c r="AC110" s="354">
        <v>0.0</v>
      </c>
      <c r="AD110" s="354">
        <v>0.0</v>
      </c>
      <c r="AE110" s="354">
        <v>0.0</v>
      </c>
      <c r="AF110" s="354">
        <v>0.0</v>
      </c>
      <c r="AG110" s="228">
        <f t="shared" ref="AG110:AG119" si="63">SUM(B110:AF110)</f>
        <v>0</v>
      </c>
    </row>
    <row r="111">
      <c r="A111" s="230" t="s">
        <v>288</v>
      </c>
      <c r="B111" s="354">
        <v>0.0</v>
      </c>
      <c r="C111" s="354">
        <v>0.0</v>
      </c>
      <c r="D111" s="354">
        <v>0.0</v>
      </c>
      <c r="E111" s="354">
        <v>0.0</v>
      </c>
      <c r="F111" s="354">
        <v>0.0</v>
      </c>
      <c r="G111" s="354">
        <v>0.0</v>
      </c>
      <c r="H111" s="354">
        <v>0.0</v>
      </c>
      <c r="I111" s="354">
        <v>0.0</v>
      </c>
      <c r="J111" s="354">
        <v>0.0</v>
      </c>
      <c r="K111" s="354">
        <v>0.0</v>
      </c>
      <c r="L111" s="354">
        <v>0.0</v>
      </c>
      <c r="M111" s="354">
        <v>0.0</v>
      </c>
      <c r="N111" s="354">
        <v>0.0</v>
      </c>
      <c r="O111" s="354">
        <v>0.0</v>
      </c>
      <c r="P111" s="354">
        <v>0.0</v>
      </c>
      <c r="Q111" s="354">
        <v>0.0</v>
      </c>
      <c r="R111" s="354">
        <v>0.0</v>
      </c>
      <c r="S111" s="354">
        <v>0.0</v>
      </c>
      <c r="T111" s="354">
        <v>0.0</v>
      </c>
      <c r="U111" s="354">
        <v>1.0</v>
      </c>
      <c r="V111" s="354">
        <v>0.0</v>
      </c>
      <c r="W111" s="354">
        <v>0.0</v>
      </c>
      <c r="X111" s="354">
        <v>0.0</v>
      </c>
      <c r="Y111" s="354">
        <v>0.0</v>
      </c>
      <c r="Z111" s="354">
        <v>0.0</v>
      </c>
      <c r="AA111" s="354">
        <v>0.0</v>
      </c>
      <c r="AB111" s="354">
        <v>0.0</v>
      </c>
      <c r="AC111" s="354">
        <v>0.0</v>
      </c>
      <c r="AD111" s="354">
        <v>0.0</v>
      </c>
      <c r="AE111" s="354">
        <v>0.0</v>
      </c>
      <c r="AF111" s="354">
        <v>0.0</v>
      </c>
      <c r="AG111" s="228">
        <f t="shared" si="63"/>
        <v>1</v>
      </c>
    </row>
    <row r="112">
      <c r="A112" s="230" t="s">
        <v>1085</v>
      </c>
      <c r="B112" s="354">
        <v>0.0</v>
      </c>
      <c r="C112" s="354">
        <v>0.0</v>
      </c>
      <c r="D112" s="354">
        <v>0.0</v>
      </c>
      <c r="E112" s="354">
        <v>0.0</v>
      </c>
      <c r="F112" s="354">
        <v>0.0</v>
      </c>
      <c r="G112" s="354">
        <v>0.0</v>
      </c>
      <c r="H112" s="354">
        <v>0.0</v>
      </c>
      <c r="I112" s="354">
        <v>0.0</v>
      </c>
      <c r="J112" s="354">
        <v>0.0</v>
      </c>
      <c r="K112" s="354">
        <v>0.0</v>
      </c>
      <c r="L112" s="354">
        <v>0.0</v>
      </c>
      <c r="M112" s="354">
        <v>0.0</v>
      </c>
      <c r="N112" s="354">
        <v>0.0</v>
      </c>
      <c r="O112" s="354">
        <v>0.0</v>
      </c>
      <c r="P112" s="354">
        <v>1.0</v>
      </c>
      <c r="Q112" s="354">
        <v>0.0</v>
      </c>
      <c r="R112" s="354">
        <v>0.0</v>
      </c>
      <c r="S112" s="354">
        <v>0.0</v>
      </c>
      <c r="T112" s="354">
        <v>0.0</v>
      </c>
      <c r="U112" s="354">
        <v>0.0</v>
      </c>
      <c r="V112" s="354">
        <v>0.0</v>
      </c>
      <c r="W112" s="354">
        <v>0.0</v>
      </c>
      <c r="X112" s="354">
        <v>0.0</v>
      </c>
      <c r="Y112" s="354">
        <v>0.0</v>
      </c>
      <c r="Z112" s="354">
        <v>0.0</v>
      </c>
      <c r="AA112" s="354">
        <v>0.0</v>
      </c>
      <c r="AB112" s="354">
        <v>0.0</v>
      </c>
      <c r="AC112" s="354">
        <v>0.0</v>
      </c>
      <c r="AD112" s="354">
        <v>0.0</v>
      </c>
      <c r="AE112" s="354">
        <v>0.0</v>
      </c>
      <c r="AF112" s="354">
        <v>0.0</v>
      </c>
      <c r="AG112" s="228">
        <f t="shared" si="63"/>
        <v>1</v>
      </c>
    </row>
    <row r="113">
      <c r="A113" s="230" t="s">
        <v>1086</v>
      </c>
      <c r="B113" s="354">
        <v>0.0</v>
      </c>
      <c r="C113" s="354">
        <v>0.0</v>
      </c>
      <c r="D113" s="354">
        <v>0.0</v>
      </c>
      <c r="E113" s="354">
        <v>0.0</v>
      </c>
      <c r="F113" s="354">
        <v>0.0</v>
      </c>
      <c r="G113" s="354">
        <v>0.0</v>
      </c>
      <c r="H113" s="354">
        <v>0.0</v>
      </c>
      <c r="I113" s="354">
        <v>0.0</v>
      </c>
      <c r="J113" s="354">
        <v>0.0</v>
      </c>
      <c r="K113" s="354">
        <v>0.0</v>
      </c>
      <c r="L113" s="354">
        <v>0.0</v>
      </c>
      <c r="M113" s="354">
        <v>0.0</v>
      </c>
      <c r="N113" s="354">
        <v>0.0</v>
      </c>
      <c r="O113" s="354">
        <v>0.0</v>
      </c>
      <c r="P113" s="354">
        <v>0.0</v>
      </c>
      <c r="Q113" s="354">
        <v>0.0</v>
      </c>
      <c r="R113" s="354">
        <v>0.0</v>
      </c>
      <c r="S113" s="354">
        <v>0.0</v>
      </c>
      <c r="T113" s="354">
        <v>0.0</v>
      </c>
      <c r="U113" s="354">
        <v>0.0</v>
      </c>
      <c r="V113" s="354">
        <v>0.0</v>
      </c>
      <c r="W113" s="354">
        <v>0.0</v>
      </c>
      <c r="X113" s="354">
        <v>0.0</v>
      </c>
      <c r="Y113" s="354">
        <v>0.0</v>
      </c>
      <c r="Z113" s="354">
        <v>0.0</v>
      </c>
      <c r="AA113" s="354">
        <v>0.0</v>
      </c>
      <c r="AB113" s="354">
        <v>0.0</v>
      </c>
      <c r="AC113" s="354">
        <v>0.0</v>
      </c>
      <c r="AD113" s="354">
        <v>0.0</v>
      </c>
      <c r="AE113" s="354">
        <v>0.0</v>
      </c>
      <c r="AF113" s="354">
        <v>0.0</v>
      </c>
      <c r="AG113" s="228">
        <f t="shared" si="63"/>
        <v>0</v>
      </c>
    </row>
    <row r="114">
      <c r="A114" s="230" t="s">
        <v>1087</v>
      </c>
      <c r="B114" s="354">
        <v>0.0</v>
      </c>
      <c r="C114" s="354">
        <v>0.0</v>
      </c>
      <c r="D114" s="354">
        <v>0.0</v>
      </c>
      <c r="E114" s="354">
        <v>0.0</v>
      </c>
      <c r="F114" s="354">
        <v>0.0</v>
      </c>
      <c r="G114" s="354">
        <v>0.0</v>
      </c>
      <c r="H114" s="354">
        <v>0.0</v>
      </c>
      <c r="I114" s="354">
        <v>0.0</v>
      </c>
      <c r="J114" s="354">
        <v>0.0</v>
      </c>
      <c r="K114" s="354">
        <v>0.0</v>
      </c>
      <c r="L114" s="354">
        <v>0.0</v>
      </c>
      <c r="M114" s="354">
        <v>0.0</v>
      </c>
      <c r="N114" s="354">
        <v>0.0</v>
      </c>
      <c r="O114" s="354">
        <v>0.0</v>
      </c>
      <c r="P114" s="354">
        <v>0.0</v>
      </c>
      <c r="Q114" s="354">
        <v>0.0</v>
      </c>
      <c r="R114" s="354">
        <v>0.0</v>
      </c>
      <c r="S114" s="354">
        <v>0.0</v>
      </c>
      <c r="T114" s="354">
        <v>0.0</v>
      </c>
      <c r="U114" s="354">
        <v>0.0</v>
      </c>
      <c r="V114" s="354">
        <v>0.0</v>
      </c>
      <c r="W114" s="354">
        <v>0.0</v>
      </c>
      <c r="X114" s="354">
        <v>0.0</v>
      </c>
      <c r="Y114" s="354">
        <v>0.0</v>
      </c>
      <c r="Z114" s="354">
        <v>0.0</v>
      </c>
      <c r="AA114" s="354">
        <v>0.0</v>
      </c>
      <c r="AB114" s="354">
        <v>0.0</v>
      </c>
      <c r="AC114" s="354">
        <v>0.0</v>
      </c>
      <c r="AD114" s="354">
        <v>0.0</v>
      </c>
      <c r="AE114" s="354">
        <v>0.0</v>
      </c>
      <c r="AF114" s="354">
        <v>0.0</v>
      </c>
      <c r="AG114" s="228">
        <f t="shared" si="63"/>
        <v>0</v>
      </c>
    </row>
    <row r="115">
      <c r="A115" s="230" t="s">
        <v>1088</v>
      </c>
      <c r="B115" s="354">
        <v>0.0</v>
      </c>
      <c r="C115" s="354">
        <v>0.0</v>
      </c>
      <c r="D115" s="354">
        <v>0.0</v>
      </c>
      <c r="E115" s="354">
        <v>0.0</v>
      </c>
      <c r="F115" s="354">
        <v>0.0</v>
      </c>
      <c r="G115" s="354">
        <v>0.0</v>
      </c>
      <c r="H115" s="354">
        <v>0.0</v>
      </c>
      <c r="I115" s="354">
        <v>0.0</v>
      </c>
      <c r="J115" s="354">
        <v>0.0</v>
      </c>
      <c r="K115" s="354">
        <v>0.0</v>
      </c>
      <c r="L115" s="354">
        <v>0.0</v>
      </c>
      <c r="M115" s="354">
        <v>0.0</v>
      </c>
      <c r="N115" s="354">
        <v>0.0</v>
      </c>
      <c r="O115" s="354">
        <v>0.0</v>
      </c>
      <c r="P115" s="354">
        <v>0.0</v>
      </c>
      <c r="Q115" s="354">
        <v>0.0</v>
      </c>
      <c r="R115" s="354">
        <v>0.0</v>
      </c>
      <c r="S115" s="354">
        <v>0.0</v>
      </c>
      <c r="T115" s="354">
        <v>0.0</v>
      </c>
      <c r="U115" s="354">
        <v>0.0</v>
      </c>
      <c r="V115" s="354">
        <v>0.0</v>
      </c>
      <c r="W115" s="354">
        <v>0.0</v>
      </c>
      <c r="X115" s="354">
        <v>0.0</v>
      </c>
      <c r="Y115" s="354">
        <v>0.0</v>
      </c>
      <c r="Z115" s="354">
        <v>0.0</v>
      </c>
      <c r="AA115" s="354">
        <v>0.0</v>
      </c>
      <c r="AB115" s="354">
        <v>0.0</v>
      </c>
      <c r="AC115" s="354">
        <v>0.0</v>
      </c>
      <c r="AD115" s="354">
        <v>0.0</v>
      </c>
      <c r="AE115" s="354">
        <v>0.0</v>
      </c>
      <c r="AF115" s="354">
        <v>0.0</v>
      </c>
      <c r="AG115" s="228">
        <f t="shared" si="63"/>
        <v>0</v>
      </c>
    </row>
    <row r="116">
      <c r="A116" s="230" t="s">
        <v>1089</v>
      </c>
      <c r="B116" s="354">
        <v>0.0</v>
      </c>
      <c r="C116" s="354">
        <v>0.0</v>
      </c>
      <c r="D116" s="354">
        <v>0.0</v>
      </c>
      <c r="E116" s="354">
        <v>0.0</v>
      </c>
      <c r="F116" s="354">
        <v>0.0</v>
      </c>
      <c r="G116" s="354">
        <v>0.0</v>
      </c>
      <c r="H116" s="354">
        <v>0.0</v>
      </c>
      <c r="I116" s="354">
        <v>0.0</v>
      </c>
      <c r="J116" s="354">
        <v>0.0</v>
      </c>
      <c r="K116" s="354">
        <v>0.0</v>
      </c>
      <c r="L116" s="354">
        <v>0.0</v>
      </c>
      <c r="M116" s="354">
        <v>0.0</v>
      </c>
      <c r="N116" s="354">
        <v>0.0</v>
      </c>
      <c r="O116" s="354">
        <v>0.0</v>
      </c>
      <c r="P116" s="354">
        <v>1.0</v>
      </c>
      <c r="Q116" s="354">
        <v>0.0</v>
      </c>
      <c r="R116" s="354">
        <v>0.0</v>
      </c>
      <c r="S116" s="354">
        <v>0.0</v>
      </c>
      <c r="T116" s="354">
        <v>0.0</v>
      </c>
      <c r="U116" s="354">
        <v>0.0</v>
      </c>
      <c r="V116" s="354">
        <v>0.0</v>
      </c>
      <c r="W116" s="354">
        <v>0.0</v>
      </c>
      <c r="X116" s="354">
        <v>0.0</v>
      </c>
      <c r="Y116" s="354">
        <v>0.0</v>
      </c>
      <c r="Z116" s="354">
        <v>0.0</v>
      </c>
      <c r="AA116" s="354">
        <v>0.0</v>
      </c>
      <c r="AB116" s="354">
        <v>0.0</v>
      </c>
      <c r="AC116" s="354">
        <v>0.0</v>
      </c>
      <c r="AD116" s="354">
        <v>0.0</v>
      </c>
      <c r="AE116" s="354">
        <v>0.0</v>
      </c>
      <c r="AF116" s="354">
        <v>0.0</v>
      </c>
      <c r="AG116" s="228">
        <f t="shared" si="63"/>
        <v>1</v>
      </c>
    </row>
    <row r="117">
      <c r="A117" s="230" t="s">
        <v>1090</v>
      </c>
      <c r="B117" s="354">
        <v>0.0</v>
      </c>
      <c r="C117" s="354">
        <v>0.0</v>
      </c>
      <c r="D117" s="354">
        <v>0.0</v>
      </c>
      <c r="E117" s="354">
        <v>0.0</v>
      </c>
      <c r="F117" s="354">
        <v>0.0</v>
      </c>
      <c r="G117" s="354">
        <v>0.0</v>
      </c>
      <c r="H117" s="354">
        <v>0.0</v>
      </c>
      <c r="I117" s="354">
        <v>0.0</v>
      </c>
      <c r="J117" s="354">
        <v>0.0</v>
      </c>
      <c r="K117" s="354">
        <v>0.0</v>
      </c>
      <c r="L117" s="354">
        <v>0.0</v>
      </c>
      <c r="M117" s="354">
        <v>0.0</v>
      </c>
      <c r="N117" s="354">
        <v>0.0</v>
      </c>
      <c r="O117" s="354">
        <v>0.0</v>
      </c>
      <c r="P117" s="354">
        <v>0.0</v>
      </c>
      <c r="Q117" s="354">
        <v>0.0</v>
      </c>
      <c r="R117" s="354">
        <v>0.0</v>
      </c>
      <c r="S117" s="354">
        <v>0.0</v>
      </c>
      <c r="T117" s="354">
        <v>0.0</v>
      </c>
      <c r="U117" s="354">
        <v>0.0</v>
      </c>
      <c r="V117" s="354">
        <v>0.0</v>
      </c>
      <c r="W117" s="354">
        <v>0.0</v>
      </c>
      <c r="X117" s="354">
        <v>0.0</v>
      </c>
      <c r="Y117" s="354">
        <v>0.0</v>
      </c>
      <c r="Z117" s="354">
        <v>0.0</v>
      </c>
      <c r="AA117" s="354">
        <v>0.0</v>
      </c>
      <c r="AB117" s="354">
        <v>0.0</v>
      </c>
      <c r="AC117" s="354">
        <v>0.0</v>
      </c>
      <c r="AD117" s="354">
        <v>0.0</v>
      </c>
      <c r="AE117" s="354">
        <v>0.0</v>
      </c>
      <c r="AF117" s="354">
        <v>0.0</v>
      </c>
      <c r="AG117" s="228">
        <f t="shared" si="63"/>
        <v>0</v>
      </c>
    </row>
    <row r="118">
      <c r="A118" s="230" t="s">
        <v>1091</v>
      </c>
      <c r="B118" s="343"/>
      <c r="C118" s="343"/>
      <c r="D118" s="343"/>
      <c r="E118" s="343"/>
      <c r="F118" s="343"/>
      <c r="G118" s="343"/>
      <c r="H118" s="343"/>
      <c r="I118" s="343"/>
      <c r="J118" s="343"/>
      <c r="K118" s="343"/>
      <c r="L118" s="343"/>
      <c r="M118" s="343"/>
      <c r="N118" s="343"/>
      <c r="O118" s="343"/>
      <c r="P118" s="343"/>
      <c r="Q118" s="343"/>
      <c r="R118" s="343"/>
      <c r="S118" s="343"/>
      <c r="T118" s="343"/>
      <c r="U118" s="343"/>
      <c r="V118" s="343"/>
      <c r="W118" s="343"/>
      <c r="X118" s="343"/>
      <c r="Y118" s="343"/>
      <c r="Z118" s="343"/>
      <c r="AA118" s="343"/>
      <c r="AB118" s="343"/>
      <c r="AC118" s="343"/>
      <c r="AD118" s="343"/>
      <c r="AE118" s="343"/>
      <c r="AF118" s="343"/>
      <c r="AG118" s="228">
        <f t="shared" si="63"/>
        <v>0</v>
      </c>
    </row>
    <row r="119">
      <c r="A119" s="230" t="s">
        <v>1092</v>
      </c>
      <c r="B119" s="343"/>
      <c r="C119" s="343"/>
      <c r="D119" s="343"/>
      <c r="E119" s="343"/>
      <c r="F119" s="343"/>
      <c r="G119" s="343"/>
      <c r="H119" s="343"/>
      <c r="I119" s="343"/>
      <c r="J119" s="343"/>
      <c r="K119" s="343"/>
      <c r="L119" s="343"/>
      <c r="M119" s="343"/>
      <c r="N119" s="343"/>
      <c r="O119" s="343"/>
      <c r="P119" s="343"/>
      <c r="Q119" s="343"/>
      <c r="R119" s="343"/>
      <c r="S119" s="343"/>
      <c r="T119" s="343"/>
      <c r="U119" s="343"/>
      <c r="V119" s="343"/>
      <c r="W119" s="343"/>
      <c r="X119" s="343"/>
      <c r="Y119" s="343"/>
      <c r="Z119" s="343"/>
      <c r="AA119" s="343"/>
      <c r="AB119" s="343"/>
      <c r="AC119" s="343"/>
      <c r="AD119" s="343"/>
      <c r="AE119" s="343"/>
      <c r="AF119" s="343"/>
      <c r="AG119" s="228">
        <f t="shared" si="63"/>
        <v>0</v>
      </c>
    </row>
    <row r="120">
      <c r="A120" s="230" t="s">
        <v>338</v>
      </c>
      <c r="B120" s="343"/>
      <c r="C120" s="343"/>
      <c r="D120" s="343"/>
      <c r="E120" s="343"/>
      <c r="F120" s="343"/>
      <c r="G120" s="343"/>
      <c r="H120" s="343"/>
      <c r="I120" s="343"/>
      <c r="J120" s="343"/>
      <c r="K120" s="343"/>
      <c r="L120" s="343"/>
      <c r="M120" s="343"/>
      <c r="N120" s="343"/>
      <c r="O120" s="343"/>
      <c r="P120" s="343"/>
      <c r="Q120" s="343"/>
      <c r="R120" s="343"/>
      <c r="S120" s="343"/>
      <c r="T120" s="343"/>
      <c r="U120" s="343"/>
      <c r="V120" s="343"/>
      <c r="W120" s="343"/>
      <c r="X120" s="343"/>
      <c r="Y120" s="343"/>
      <c r="Z120" s="343"/>
      <c r="AA120" s="343"/>
      <c r="AB120" s="343"/>
      <c r="AC120" s="343"/>
      <c r="AD120" s="343"/>
      <c r="AE120" s="343"/>
      <c r="AF120" s="343"/>
      <c r="AG120" s="228"/>
    </row>
    <row r="121">
      <c r="A121" s="230" t="s">
        <v>297</v>
      </c>
      <c r="B121" s="343"/>
      <c r="C121" s="343"/>
      <c r="D121" s="343"/>
      <c r="E121" s="343"/>
      <c r="F121" s="343"/>
      <c r="G121" s="343"/>
      <c r="H121" s="343"/>
      <c r="I121" s="343"/>
      <c r="J121" s="343"/>
      <c r="K121" s="343"/>
      <c r="L121" s="343"/>
      <c r="M121" s="343"/>
      <c r="N121" s="343"/>
      <c r="O121" s="343"/>
      <c r="P121" s="343"/>
      <c r="Q121" s="343"/>
      <c r="R121" s="343"/>
      <c r="S121" s="343"/>
      <c r="T121" s="343"/>
      <c r="U121" s="343"/>
      <c r="V121" s="343"/>
      <c r="W121" s="343"/>
      <c r="X121" s="343"/>
      <c r="Y121" s="343"/>
      <c r="Z121" s="343"/>
      <c r="AA121" s="343"/>
      <c r="AB121" s="343"/>
      <c r="AC121" s="343"/>
      <c r="AD121" s="343"/>
      <c r="AE121" s="343"/>
      <c r="AF121" s="343"/>
      <c r="AG121" s="228">
        <f t="shared" ref="AG121:AG122" si="65">SUM(B121:AF121)</f>
        <v>0</v>
      </c>
    </row>
    <row r="122">
      <c r="A122" s="232" t="s">
        <v>298</v>
      </c>
      <c r="B122" s="248">
        <f t="shared" ref="B122:AF122" si="64">SUM(B110:B121)</f>
        <v>0</v>
      </c>
      <c r="C122" s="248">
        <f t="shared" si="64"/>
        <v>0</v>
      </c>
      <c r="D122" s="248">
        <f t="shared" si="64"/>
        <v>0</v>
      </c>
      <c r="E122" s="248">
        <f t="shared" si="64"/>
        <v>0</v>
      </c>
      <c r="F122" s="248">
        <f t="shared" si="64"/>
        <v>0</v>
      </c>
      <c r="G122" s="248">
        <f t="shared" si="64"/>
        <v>0</v>
      </c>
      <c r="H122" s="248">
        <f t="shared" si="64"/>
        <v>0</v>
      </c>
      <c r="I122" s="248">
        <f t="shared" si="64"/>
        <v>0</v>
      </c>
      <c r="J122" s="248">
        <f t="shared" si="64"/>
        <v>0</v>
      </c>
      <c r="K122" s="248">
        <f t="shared" si="64"/>
        <v>0</v>
      </c>
      <c r="L122" s="248">
        <f t="shared" si="64"/>
        <v>0</v>
      </c>
      <c r="M122" s="248">
        <f t="shared" si="64"/>
        <v>0</v>
      </c>
      <c r="N122" s="248">
        <f t="shared" si="64"/>
        <v>0</v>
      </c>
      <c r="O122" s="248">
        <f t="shared" si="64"/>
        <v>0</v>
      </c>
      <c r="P122" s="248">
        <f t="shared" si="64"/>
        <v>2</v>
      </c>
      <c r="Q122" s="248">
        <f t="shared" si="64"/>
        <v>0</v>
      </c>
      <c r="R122" s="248">
        <f t="shared" si="64"/>
        <v>0</v>
      </c>
      <c r="S122" s="248">
        <f t="shared" si="64"/>
        <v>0</v>
      </c>
      <c r="T122" s="248">
        <f t="shared" si="64"/>
        <v>0</v>
      </c>
      <c r="U122" s="248">
        <f t="shared" si="64"/>
        <v>1</v>
      </c>
      <c r="V122" s="248">
        <f t="shared" si="64"/>
        <v>0</v>
      </c>
      <c r="W122" s="248">
        <f t="shared" si="64"/>
        <v>0</v>
      </c>
      <c r="X122" s="248">
        <f t="shared" si="64"/>
        <v>0</v>
      </c>
      <c r="Y122" s="248">
        <f t="shared" si="64"/>
        <v>0</v>
      </c>
      <c r="Z122" s="248">
        <f t="shared" si="64"/>
        <v>0</v>
      </c>
      <c r="AA122" s="248">
        <f t="shared" si="64"/>
        <v>0</v>
      </c>
      <c r="AB122" s="248">
        <f t="shared" si="64"/>
        <v>0</v>
      </c>
      <c r="AC122" s="248">
        <f t="shared" si="64"/>
        <v>0</v>
      </c>
      <c r="AD122" s="248">
        <f t="shared" si="64"/>
        <v>0</v>
      </c>
      <c r="AE122" s="248">
        <f t="shared" si="64"/>
        <v>0</v>
      </c>
      <c r="AF122" s="248">
        <f t="shared" si="64"/>
        <v>0</v>
      </c>
      <c r="AG122" s="228">
        <f t="shared" si="65"/>
        <v>3</v>
      </c>
    </row>
    <row r="123">
      <c r="A123" s="160"/>
      <c r="AG123" s="228"/>
    </row>
    <row r="124">
      <c r="A124" s="230" t="s">
        <v>1093</v>
      </c>
      <c r="B124" s="361"/>
      <c r="C124" s="361"/>
      <c r="D124" s="361"/>
      <c r="E124" s="361"/>
      <c r="F124" s="361"/>
      <c r="G124" s="361"/>
      <c r="H124" s="361"/>
      <c r="I124" s="361"/>
      <c r="J124" s="361"/>
      <c r="K124" s="361"/>
      <c r="L124" s="361"/>
      <c r="M124" s="361"/>
      <c r="N124" s="361"/>
      <c r="O124" s="361"/>
      <c r="P124" s="361"/>
      <c r="Q124" s="361"/>
      <c r="R124" s="361"/>
      <c r="S124" s="361"/>
      <c r="T124" s="361"/>
      <c r="U124" s="361"/>
      <c r="V124" s="361"/>
      <c r="W124" s="361"/>
      <c r="X124" s="361"/>
      <c r="Y124" s="361"/>
      <c r="Z124" s="361"/>
      <c r="AA124" s="361"/>
      <c r="AB124" s="361"/>
      <c r="AC124" s="361"/>
      <c r="AD124" s="361"/>
      <c r="AE124" s="361"/>
      <c r="AF124" s="361"/>
      <c r="AG124" s="228">
        <f t="shared" ref="AG124:AG132" si="66">SUM(B124:AF124)</f>
        <v>0</v>
      </c>
    </row>
    <row r="125">
      <c r="A125" s="230" t="s">
        <v>1094</v>
      </c>
      <c r="B125" s="361"/>
      <c r="C125" s="361"/>
      <c r="D125" s="361"/>
      <c r="E125" s="361"/>
      <c r="F125" s="361"/>
      <c r="G125" s="361"/>
      <c r="H125" s="361"/>
      <c r="I125" s="361"/>
      <c r="J125" s="361"/>
      <c r="K125" s="361"/>
      <c r="L125" s="361"/>
      <c r="M125" s="361"/>
      <c r="N125" s="361"/>
      <c r="O125" s="361"/>
      <c r="P125" s="361"/>
      <c r="Q125" s="361"/>
      <c r="R125" s="361"/>
      <c r="S125" s="361"/>
      <c r="T125" s="361"/>
      <c r="U125" s="361"/>
      <c r="V125" s="361"/>
      <c r="W125" s="361"/>
      <c r="X125" s="361"/>
      <c r="Y125" s="361"/>
      <c r="Z125" s="361"/>
      <c r="AA125" s="361"/>
      <c r="AB125" s="361"/>
      <c r="AC125" s="361"/>
      <c r="AD125" s="361"/>
      <c r="AE125" s="361"/>
      <c r="AF125" s="361"/>
      <c r="AG125" s="228">
        <f t="shared" si="66"/>
        <v>0</v>
      </c>
    </row>
    <row r="126">
      <c r="A126" s="230" t="s">
        <v>1095</v>
      </c>
      <c r="B126" s="361"/>
      <c r="C126" s="361"/>
      <c r="D126" s="361"/>
      <c r="E126" s="361"/>
      <c r="F126" s="361"/>
      <c r="G126" s="361"/>
      <c r="H126" s="361"/>
      <c r="I126" s="361"/>
      <c r="J126" s="361"/>
      <c r="K126" s="361"/>
      <c r="L126" s="361"/>
      <c r="M126" s="361"/>
      <c r="N126" s="361"/>
      <c r="O126" s="361"/>
      <c r="P126" s="361"/>
      <c r="Q126" s="361"/>
      <c r="R126" s="361"/>
      <c r="S126" s="361"/>
      <c r="T126" s="361"/>
      <c r="U126" s="361"/>
      <c r="V126" s="361"/>
      <c r="W126" s="361"/>
      <c r="X126" s="361"/>
      <c r="Y126" s="361"/>
      <c r="Z126" s="361"/>
      <c r="AA126" s="361"/>
      <c r="AB126" s="361"/>
      <c r="AC126" s="361"/>
      <c r="AD126" s="361"/>
      <c r="AE126" s="361"/>
      <c r="AF126" s="361"/>
      <c r="AG126" s="228">
        <f t="shared" si="66"/>
        <v>0</v>
      </c>
    </row>
    <row r="127">
      <c r="A127" s="230" t="s">
        <v>1096</v>
      </c>
      <c r="B127" s="361"/>
      <c r="C127" s="361"/>
      <c r="D127" s="361"/>
      <c r="E127" s="361"/>
      <c r="F127" s="361"/>
      <c r="G127" s="361"/>
      <c r="H127" s="361"/>
      <c r="I127" s="361"/>
      <c r="J127" s="361"/>
      <c r="K127" s="361"/>
      <c r="L127" s="361"/>
      <c r="M127" s="361"/>
      <c r="N127" s="361"/>
      <c r="O127" s="361"/>
      <c r="P127" s="361"/>
      <c r="Q127" s="361"/>
      <c r="R127" s="361"/>
      <c r="S127" s="361"/>
      <c r="T127" s="361"/>
      <c r="U127" s="361"/>
      <c r="V127" s="361"/>
      <c r="W127" s="361"/>
      <c r="X127" s="361"/>
      <c r="Y127" s="361"/>
      <c r="Z127" s="361"/>
      <c r="AA127" s="361"/>
      <c r="AB127" s="361"/>
      <c r="AC127" s="361"/>
      <c r="AD127" s="361"/>
      <c r="AE127" s="361"/>
      <c r="AF127" s="361"/>
      <c r="AG127" s="228">
        <f t="shared" si="66"/>
        <v>0</v>
      </c>
    </row>
    <row r="128">
      <c r="A128" s="230" t="s">
        <v>1097</v>
      </c>
      <c r="B128" s="361"/>
      <c r="C128" s="361"/>
      <c r="D128" s="361"/>
      <c r="E128" s="361"/>
      <c r="F128" s="361"/>
      <c r="G128" s="361"/>
      <c r="H128" s="361"/>
      <c r="I128" s="361"/>
      <c r="J128" s="361"/>
      <c r="K128" s="361"/>
      <c r="L128" s="361"/>
      <c r="M128" s="361"/>
      <c r="N128" s="361"/>
      <c r="O128" s="361"/>
      <c r="P128" s="361"/>
      <c r="Q128" s="361"/>
      <c r="R128" s="361"/>
      <c r="S128" s="361"/>
      <c r="T128" s="361"/>
      <c r="U128" s="361"/>
      <c r="V128" s="361"/>
      <c r="W128" s="361"/>
      <c r="X128" s="361"/>
      <c r="Y128" s="361"/>
      <c r="Z128" s="361"/>
      <c r="AA128" s="361"/>
      <c r="AB128" s="361"/>
      <c r="AC128" s="361"/>
      <c r="AD128" s="361"/>
      <c r="AE128" s="361"/>
      <c r="AF128" s="361"/>
      <c r="AG128" s="228">
        <f t="shared" si="66"/>
        <v>0</v>
      </c>
    </row>
    <row r="129">
      <c r="A129" s="230" t="s">
        <v>1098</v>
      </c>
      <c r="B129" s="361"/>
      <c r="C129" s="361"/>
      <c r="D129" s="361"/>
      <c r="E129" s="361"/>
      <c r="F129" s="361"/>
      <c r="G129" s="361"/>
      <c r="H129" s="361"/>
      <c r="I129" s="361"/>
      <c r="J129" s="361"/>
      <c r="K129" s="361"/>
      <c r="L129" s="361"/>
      <c r="M129" s="361"/>
      <c r="N129" s="361"/>
      <c r="O129" s="361"/>
      <c r="P129" s="361"/>
      <c r="Q129" s="361"/>
      <c r="R129" s="361"/>
      <c r="S129" s="361"/>
      <c r="T129" s="361"/>
      <c r="U129" s="361"/>
      <c r="V129" s="361"/>
      <c r="W129" s="361"/>
      <c r="X129" s="361"/>
      <c r="Y129" s="361"/>
      <c r="Z129" s="361"/>
      <c r="AA129" s="361"/>
      <c r="AB129" s="361"/>
      <c r="AC129" s="361"/>
      <c r="AD129" s="361"/>
      <c r="AE129" s="361"/>
      <c r="AF129" s="361"/>
      <c r="AG129" s="228">
        <f t="shared" si="66"/>
        <v>0</v>
      </c>
    </row>
    <row r="130">
      <c r="A130" s="230" t="s">
        <v>1099</v>
      </c>
      <c r="B130" s="361"/>
      <c r="C130" s="361"/>
      <c r="D130" s="361"/>
      <c r="E130" s="361"/>
      <c r="F130" s="361"/>
      <c r="G130" s="361"/>
      <c r="H130" s="361"/>
      <c r="I130" s="361"/>
      <c r="J130" s="361"/>
      <c r="K130" s="361"/>
      <c r="L130" s="361"/>
      <c r="M130" s="361"/>
      <c r="N130" s="361"/>
      <c r="O130" s="361"/>
      <c r="P130" s="361"/>
      <c r="Q130" s="361"/>
      <c r="R130" s="361"/>
      <c r="S130" s="361"/>
      <c r="T130" s="361"/>
      <c r="U130" s="361"/>
      <c r="V130" s="361"/>
      <c r="W130" s="361"/>
      <c r="X130" s="361"/>
      <c r="Y130" s="361"/>
      <c r="Z130" s="361"/>
      <c r="AA130" s="361"/>
      <c r="AB130" s="361"/>
      <c r="AC130" s="361"/>
      <c r="AD130" s="361"/>
      <c r="AE130" s="361"/>
      <c r="AF130" s="361"/>
      <c r="AG130" s="228">
        <f t="shared" si="66"/>
        <v>0</v>
      </c>
    </row>
    <row r="131">
      <c r="A131" s="230" t="s">
        <v>1100</v>
      </c>
      <c r="B131" s="361"/>
      <c r="C131" s="361"/>
      <c r="D131" s="361"/>
      <c r="E131" s="361"/>
      <c r="F131" s="361"/>
      <c r="G131" s="361"/>
      <c r="H131" s="361"/>
      <c r="I131" s="361"/>
      <c r="J131" s="361"/>
      <c r="K131" s="361"/>
      <c r="L131" s="361"/>
      <c r="M131" s="361"/>
      <c r="N131" s="361"/>
      <c r="O131" s="361"/>
      <c r="P131" s="361"/>
      <c r="Q131" s="361"/>
      <c r="R131" s="361"/>
      <c r="S131" s="361"/>
      <c r="T131" s="361"/>
      <c r="U131" s="361"/>
      <c r="V131" s="361"/>
      <c r="W131" s="361"/>
      <c r="X131" s="361"/>
      <c r="Y131" s="361"/>
      <c r="Z131" s="361"/>
      <c r="AA131" s="361"/>
      <c r="AB131" s="361"/>
      <c r="AC131" s="361"/>
      <c r="AD131" s="361"/>
      <c r="AE131" s="361"/>
      <c r="AF131" s="361"/>
      <c r="AG131" s="228">
        <f t="shared" si="66"/>
        <v>0</v>
      </c>
    </row>
    <row r="132">
      <c r="A132" s="232" t="s">
        <v>347</v>
      </c>
      <c r="B132" s="248">
        <f t="shared" ref="B132:AF132" si="67">SUM(B124:B131)</f>
        <v>0</v>
      </c>
      <c r="C132" s="248">
        <f t="shared" si="67"/>
        <v>0</v>
      </c>
      <c r="D132" s="248">
        <f t="shared" si="67"/>
        <v>0</v>
      </c>
      <c r="E132" s="248">
        <f t="shared" si="67"/>
        <v>0</v>
      </c>
      <c r="F132" s="248">
        <f t="shared" si="67"/>
        <v>0</v>
      </c>
      <c r="G132" s="248">
        <f t="shared" si="67"/>
        <v>0</v>
      </c>
      <c r="H132" s="248">
        <f t="shared" si="67"/>
        <v>0</v>
      </c>
      <c r="I132" s="248">
        <f t="shared" si="67"/>
        <v>0</v>
      </c>
      <c r="J132" s="248">
        <f t="shared" si="67"/>
        <v>0</v>
      </c>
      <c r="K132" s="248">
        <f t="shared" si="67"/>
        <v>0</v>
      </c>
      <c r="L132" s="248">
        <f t="shared" si="67"/>
        <v>0</v>
      </c>
      <c r="M132" s="248">
        <f t="shared" si="67"/>
        <v>0</v>
      </c>
      <c r="N132" s="248">
        <f t="shared" si="67"/>
        <v>0</v>
      </c>
      <c r="O132" s="248">
        <f t="shared" si="67"/>
        <v>0</v>
      </c>
      <c r="P132" s="248">
        <f t="shared" si="67"/>
        <v>0</v>
      </c>
      <c r="Q132" s="248">
        <f t="shared" si="67"/>
        <v>0</v>
      </c>
      <c r="R132" s="248">
        <f t="shared" si="67"/>
        <v>0</v>
      </c>
      <c r="S132" s="248">
        <f t="shared" si="67"/>
        <v>0</v>
      </c>
      <c r="T132" s="248">
        <f t="shared" si="67"/>
        <v>0</v>
      </c>
      <c r="U132" s="248">
        <f t="shared" si="67"/>
        <v>0</v>
      </c>
      <c r="V132" s="248">
        <f t="shared" si="67"/>
        <v>0</v>
      </c>
      <c r="W132" s="248">
        <f t="shared" si="67"/>
        <v>0</v>
      </c>
      <c r="X132" s="248">
        <f t="shared" si="67"/>
        <v>0</v>
      </c>
      <c r="Y132" s="248">
        <f t="shared" si="67"/>
        <v>0</v>
      </c>
      <c r="Z132" s="248">
        <f t="shared" si="67"/>
        <v>0</v>
      </c>
      <c r="AA132" s="248">
        <f t="shared" si="67"/>
        <v>0</v>
      </c>
      <c r="AB132" s="248">
        <f t="shared" si="67"/>
        <v>0</v>
      </c>
      <c r="AC132" s="248">
        <f t="shared" si="67"/>
        <v>0</v>
      </c>
      <c r="AD132" s="248">
        <f t="shared" si="67"/>
        <v>0</v>
      </c>
      <c r="AE132" s="248">
        <f t="shared" si="67"/>
        <v>0</v>
      </c>
      <c r="AF132" s="248">
        <f t="shared" si="67"/>
        <v>0</v>
      </c>
      <c r="AG132" s="228">
        <f t="shared" si="66"/>
        <v>0</v>
      </c>
    </row>
    <row r="133">
      <c r="A133" s="160"/>
      <c r="AG133" s="228"/>
    </row>
    <row r="134">
      <c r="A134" s="221" t="s">
        <v>396</v>
      </c>
      <c r="B134" s="168"/>
      <c r="C134" s="168"/>
      <c r="D134" s="168"/>
      <c r="E134" s="168"/>
      <c r="F134" s="168"/>
      <c r="G134" s="168"/>
      <c r="H134" s="168"/>
      <c r="I134" s="168"/>
      <c r="J134" s="168"/>
      <c r="K134" s="168"/>
      <c r="L134" s="168"/>
      <c r="M134" s="168"/>
      <c r="N134" s="168"/>
      <c r="O134" s="168"/>
      <c r="P134" s="168"/>
      <c r="Q134" s="168"/>
      <c r="R134" s="168"/>
      <c r="S134" s="168"/>
      <c r="T134" s="168"/>
      <c r="U134" s="168"/>
      <c r="V134" s="168"/>
      <c r="W134" s="168"/>
      <c r="X134" s="168"/>
      <c r="Y134" s="168"/>
      <c r="Z134" s="168"/>
      <c r="AA134" s="168"/>
      <c r="AB134" s="168"/>
      <c r="AC134" s="168"/>
      <c r="AD134" s="168"/>
      <c r="AE134" s="168"/>
      <c r="AF134" s="168"/>
      <c r="AG134" s="228"/>
    </row>
    <row r="135">
      <c r="A135" s="250" t="s">
        <v>1101</v>
      </c>
      <c r="B135" s="247">
        <f t="shared" ref="B135:AF135" si="68">B25-(B291+B359+B435)</f>
        <v>0</v>
      </c>
      <c r="C135" s="247">
        <f t="shared" si="68"/>
        <v>0</v>
      </c>
      <c r="D135" s="247">
        <f t="shared" si="68"/>
        <v>0</v>
      </c>
      <c r="E135" s="247">
        <f t="shared" si="68"/>
        <v>0</v>
      </c>
      <c r="F135" s="247">
        <f t="shared" si="68"/>
        <v>0</v>
      </c>
      <c r="G135" s="247">
        <f t="shared" si="68"/>
        <v>0</v>
      </c>
      <c r="H135" s="247">
        <f t="shared" si="68"/>
        <v>0</v>
      </c>
      <c r="I135" s="247">
        <f t="shared" si="68"/>
        <v>0</v>
      </c>
      <c r="J135" s="247">
        <f t="shared" si="68"/>
        <v>0</v>
      </c>
      <c r="K135" s="247">
        <f t="shared" si="68"/>
        <v>0</v>
      </c>
      <c r="L135" s="247">
        <f t="shared" si="68"/>
        <v>0</v>
      </c>
      <c r="M135" s="247">
        <f t="shared" si="68"/>
        <v>0</v>
      </c>
      <c r="N135" s="247">
        <f t="shared" si="68"/>
        <v>0</v>
      </c>
      <c r="O135" s="247">
        <f t="shared" si="68"/>
        <v>0</v>
      </c>
      <c r="P135" s="247">
        <f t="shared" si="68"/>
        <v>0</v>
      </c>
      <c r="Q135" s="247">
        <f t="shared" si="68"/>
        <v>0</v>
      </c>
      <c r="R135" s="247">
        <f t="shared" si="68"/>
        <v>0</v>
      </c>
      <c r="S135" s="247">
        <f t="shared" si="68"/>
        <v>0</v>
      </c>
      <c r="T135" s="247">
        <f t="shared" si="68"/>
        <v>0</v>
      </c>
      <c r="U135" s="247">
        <f t="shared" si="68"/>
        <v>0</v>
      </c>
      <c r="V135" s="247">
        <f t="shared" si="68"/>
        <v>0</v>
      </c>
      <c r="W135" s="247">
        <f t="shared" si="68"/>
        <v>0</v>
      </c>
      <c r="X135" s="247">
        <f t="shared" si="68"/>
        <v>0</v>
      </c>
      <c r="Y135" s="247">
        <f t="shared" si="68"/>
        <v>0</v>
      </c>
      <c r="Z135" s="247">
        <f t="shared" si="68"/>
        <v>0</v>
      </c>
      <c r="AA135" s="247">
        <f t="shared" si="68"/>
        <v>0</v>
      </c>
      <c r="AB135" s="247">
        <f t="shared" si="68"/>
        <v>0</v>
      </c>
      <c r="AC135" s="247">
        <f t="shared" si="68"/>
        <v>0</v>
      </c>
      <c r="AD135" s="247">
        <f t="shared" si="68"/>
        <v>0</v>
      </c>
      <c r="AE135" s="247">
        <f t="shared" si="68"/>
        <v>0</v>
      </c>
      <c r="AF135" s="247">
        <f t="shared" si="68"/>
        <v>0</v>
      </c>
      <c r="AG135" s="228">
        <f t="shared" ref="AG135:AG143" si="70">SUM(B135:AF135)</f>
        <v>0</v>
      </c>
    </row>
    <row r="136">
      <c r="A136" s="250" t="s">
        <v>1102</v>
      </c>
      <c r="B136" s="247">
        <f t="shared" ref="B136:AF136" si="69">B26-(B292+B360+B436)</f>
        <v>0</v>
      </c>
      <c r="C136" s="247">
        <f t="shared" si="69"/>
        <v>0</v>
      </c>
      <c r="D136" s="247">
        <f t="shared" si="69"/>
        <v>0</v>
      </c>
      <c r="E136" s="247">
        <f t="shared" si="69"/>
        <v>0</v>
      </c>
      <c r="F136" s="247">
        <f t="shared" si="69"/>
        <v>0</v>
      </c>
      <c r="G136" s="247">
        <f t="shared" si="69"/>
        <v>0</v>
      </c>
      <c r="H136" s="247">
        <f t="shared" si="69"/>
        <v>0</v>
      </c>
      <c r="I136" s="247">
        <f t="shared" si="69"/>
        <v>0</v>
      </c>
      <c r="J136" s="247">
        <f t="shared" si="69"/>
        <v>0</v>
      </c>
      <c r="K136" s="247">
        <f t="shared" si="69"/>
        <v>0</v>
      </c>
      <c r="L136" s="247">
        <f t="shared" si="69"/>
        <v>0</v>
      </c>
      <c r="M136" s="247">
        <f t="shared" si="69"/>
        <v>0</v>
      </c>
      <c r="N136" s="247">
        <f t="shared" si="69"/>
        <v>0</v>
      </c>
      <c r="O136" s="247">
        <f t="shared" si="69"/>
        <v>0</v>
      </c>
      <c r="P136" s="247">
        <f t="shared" si="69"/>
        <v>0</v>
      </c>
      <c r="Q136" s="247">
        <f t="shared" si="69"/>
        <v>0</v>
      </c>
      <c r="R136" s="247">
        <f t="shared" si="69"/>
        <v>0</v>
      </c>
      <c r="S136" s="247">
        <f t="shared" si="69"/>
        <v>0</v>
      </c>
      <c r="T136" s="247">
        <f t="shared" si="69"/>
        <v>0</v>
      </c>
      <c r="U136" s="247">
        <f t="shared" si="69"/>
        <v>0</v>
      </c>
      <c r="V136" s="247">
        <f t="shared" si="69"/>
        <v>0</v>
      </c>
      <c r="W136" s="247">
        <f t="shared" si="69"/>
        <v>0</v>
      </c>
      <c r="X136" s="247">
        <f t="shared" si="69"/>
        <v>0</v>
      </c>
      <c r="Y136" s="247">
        <f t="shared" si="69"/>
        <v>0</v>
      </c>
      <c r="Z136" s="247">
        <f t="shared" si="69"/>
        <v>0</v>
      </c>
      <c r="AA136" s="247">
        <f t="shared" si="69"/>
        <v>0</v>
      </c>
      <c r="AB136" s="247">
        <f t="shared" si="69"/>
        <v>0</v>
      </c>
      <c r="AC136" s="247">
        <f t="shared" si="69"/>
        <v>0</v>
      </c>
      <c r="AD136" s="247">
        <f t="shared" si="69"/>
        <v>0</v>
      </c>
      <c r="AE136" s="247">
        <f t="shared" si="69"/>
        <v>0</v>
      </c>
      <c r="AF136" s="247">
        <f t="shared" si="69"/>
        <v>0</v>
      </c>
      <c r="AG136" s="228">
        <f t="shared" si="70"/>
        <v>0</v>
      </c>
    </row>
    <row r="137">
      <c r="A137" s="250" t="s">
        <v>1103</v>
      </c>
      <c r="B137" s="247">
        <f t="shared" ref="B137:AF137" si="71">B27-(B293+B361+B437)</f>
        <v>0</v>
      </c>
      <c r="C137" s="247">
        <f t="shared" si="71"/>
        <v>0</v>
      </c>
      <c r="D137" s="247">
        <f t="shared" si="71"/>
        <v>0</v>
      </c>
      <c r="E137" s="247">
        <f t="shared" si="71"/>
        <v>0</v>
      </c>
      <c r="F137" s="247">
        <f t="shared" si="71"/>
        <v>0</v>
      </c>
      <c r="G137" s="247">
        <f t="shared" si="71"/>
        <v>0</v>
      </c>
      <c r="H137" s="247">
        <f t="shared" si="71"/>
        <v>0</v>
      </c>
      <c r="I137" s="247">
        <f t="shared" si="71"/>
        <v>0</v>
      </c>
      <c r="J137" s="247">
        <f t="shared" si="71"/>
        <v>0</v>
      </c>
      <c r="K137" s="247">
        <f t="shared" si="71"/>
        <v>0</v>
      </c>
      <c r="L137" s="247">
        <f t="shared" si="71"/>
        <v>0</v>
      </c>
      <c r="M137" s="247">
        <f t="shared" si="71"/>
        <v>0</v>
      </c>
      <c r="N137" s="247">
        <f t="shared" si="71"/>
        <v>0</v>
      </c>
      <c r="O137" s="247">
        <f t="shared" si="71"/>
        <v>0</v>
      </c>
      <c r="P137" s="247">
        <f t="shared" si="71"/>
        <v>0</v>
      </c>
      <c r="Q137" s="247">
        <f t="shared" si="71"/>
        <v>0</v>
      </c>
      <c r="R137" s="247">
        <f t="shared" si="71"/>
        <v>0</v>
      </c>
      <c r="S137" s="247">
        <f t="shared" si="71"/>
        <v>0</v>
      </c>
      <c r="T137" s="247">
        <f t="shared" si="71"/>
        <v>0</v>
      </c>
      <c r="U137" s="247">
        <f t="shared" si="71"/>
        <v>0</v>
      </c>
      <c r="V137" s="247">
        <f t="shared" si="71"/>
        <v>0</v>
      </c>
      <c r="W137" s="247">
        <f t="shared" si="71"/>
        <v>0</v>
      </c>
      <c r="X137" s="247">
        <f t="shared" si="71"/>
        <v>0</v>
      </c>
      <c r="Y137" s="247">
        <f t="shared" si="71"/>
        <v>0</v>
      </c>
      <c r="Z137" s="247">
        <f t="shared" si="71"/>
        <v>0</v>
      </c>
      <c r="AA137" s="247">
        <f t="shared" si="71"/>
        <v>0</v>
      </c>
      <c r="AB137" s="247">
        <f t="shared" si="71"/>
        <v>0</v>
      </c>
      <c r="AC137" s="247">
        <f t="shared" si="71"/>
        <v>0</v>
      </c>
      <c r="AD137" s="247">
        <f t="shared" si="71"/>
        <v>0</v>
      </c>
      <c r="AE137" s="247">
        <f t="shared" si="71"/>
        <v>0</v>
      </c>
      <c r="AF137" s="247">
        <f t="shared" si="71"/>
        <v>0</v>
      </c>
      <c r="AG137" s="228">
        <f t="shared" si="70"/>
        <v>0</v>
      </c>
    </row>
    <row r="138">
      <c r="A138" s="250" t="s">
        <v>1104</v>
      </c>
      <c r="B138" s="247">
        <f t="shared" ref="B138:AF138" si="72">B28-(B294+B362+B438)</f>
        <v>0</v>
      </c>
      <c r="C138" s="247">
        <f t="shared" si="72"/>
        <v>0</v>
      </c>
      <c r="D138" s="247">
        <f t="shared" si="72"/>
        <v>0</v>
      </c>
      <c r="E138" s="247">
        <f t="shared" si="72"/>
        <v>0</v>
      </c>
      <c r="F138" s="247">
        <f t="shared" si="72"/>
        <v>0</v>
      </c>
      <c r="G138" s="247">
        <f t="shared" si="72"/>
        <v>0</v>
      </c>
      <c r="H138" s="247">
        <f t="shared" si="72"/>
        <v>0</v>
      </c>
      <c r="I138" s="247">
        <f t="shared" si="72"/>
        <v>0</v>
      </c>
      <c r="J138" s="247">
        <f t="shared" si="72"/>
        <v>0</v>
      </c>
      <c r="K138" s="247">
        <f t="shared" si="72"/>
        <v>0</v>
      </c>
      <c r="L138" s="247">
        <f t="shared" si="72"/>
        <v>0</v>
      </c>
      <c r="M138" s="247">
        <f t="shared" si="72"/>
        <v>0</v>
      </c>
      <c r="N138" s="247">
        <f t="shared" si="72"/>
        <v>0</v>
      </c>
      <c r="O138" s="247">
        <f t="shared" si="72"/>
        <v>0</v>
      </c>
      <c r="P138" s="247">
        <f t="shared" si="72"/>
        <v>0</v>
      </c>
      <c r="Q138" s="247">
        <f t="shared" si="72"/>
        <v>0</v>
      </c>
      <c r="R138" s="247">
        <f t="shared" si="72"/>
        <v>0</v>
      </c>
      <c r="S138" s="247">
        <f t="shared" si="72"/>
        <v>0</v>
      </c>
      <c r="T138" s="247">
        <f t="shared" si="72"/>
        <v>0</v>
      </c>
      <c r="U138" s="247">
        <f t="shared" si="72"/>
        <v>0</v>
      </c>
      <c r="V138" s="247">
        <f t="shared" si="72"/>
        <v>0</v>
      </c>
      <c r="W138" s="247">
        <f t="shared" si="72"/>
        <v>0</v>
      </c>
      <c r="X138" s="247">
        <f t="shared" si="72"/>
        <v>0</v>
      </c>
      <c r="Y138" s="247">
        <f t="shared" si="72"/>
        <v>0</v>
      </c>
      <c r="Z138" s="247">
        <f t="shared" si="72"/>
        <v>0</v>
      </c>
      <c r="AA138" s="247">
        <f t="shared" si="72"/>
        <v>0</v>
      </c>
      <c r="AB138" s="247">
        <f t="shared" si="72"/>
        <v>0</v>
      </c>
      <c r="AC138" s="247">
        <f t="shared" si="72"/>
        <v>0</v>
      </c>
      <c r="AD138" s="247">
        <f t="shared" si="72"/>
        <v>0</v>
      </c>
      <c r="AE138" s="247">
        <f t="shared" si="72"/>
        <v>0</v>
      </c>
      <c r="AF138" s="247">
        <f t="shared" si="72"/>
        <v>0</v>
      </c>
      <c r="AG138" s="228">
        <f t="shared" si="70"/>
        <v>0</v>
      </c>
    </row>
    <row r="139">
      <c r="A139" s="230" t="s">
        <v>1105</v>
      </c>
      <c r="B139" s="247">
        <f t="shared" ref="B139:AF139" si="73">B29-(B297+B365+B441)</f>
        <v>0</v>
      </c>
      <c r="C139" s="247">
        <f t="shared" si="73"/>
        <v>1</v>
      </c>
      <c r="D139" s="247">
        <f t="shared" si="73"/>
        <v>0</v>
      </c>
      <c r="E139" s="247">
        <f t="shared" si="73"/>
        <v>1</v>
      </c>
      <c r="F139" s="247">
        <f t="shared" si="73"/>
        <v>1</v>
      </c>
      <c r="G139" s="247">
        <f t="shared" si="73"/>
        <v>0</v>
      </c>
      <c r="H139" s="247">
        <f t="shared" si="73"/>
        <v>0</v>
      </c>
      <c r="I139" s="247">
        <f t="shared" si="73"/>
        <v>1</v>
      </c>
      <c r="J139" s="247">
        <f t="shared" si="73"/>
        <v>1</v>
      </c>
      <c r="K139" s="247">
        <f t="shared" si="73"/>
        <v>0</v>
      </c>
      <c r="L139" s="247">
        <f t="shared" si="73"/>
        <v>0</v>
      </c>
      <c r="M139" s="247">
        <f t="shared" si="73"/>
        <v>0</v>
      </c>
      <c r="N139" s="247">
        <f t="shared" si="73"/>
        <v>1</v>
      </c>
      <c r="O139" s="247">
        <f t="shared" si="73"/>
        <v>0</v>
      </c>
      <c r="P139" s="247">
        <f t="shared" si="73"/>
        <v>0</v>
      </c>
      <c r="Q139" s="247">
        <f t="shared" si="73"/>
        <v>1</v>
      </c>
      <c r="R139" s="247">
        <f t="shared" si="73"/>
        <v>0</v>
      </c>
      <c r="S139" s="247">
        <f t="shared" si="73"/>
        <v>2</v>
      </c>
      <c r="T139" s="247">
        <f t="shared" si="73"/>
        <v>1</v>
      </c>
      <c r="U139" s="247">
        <f t="shared" si="73"/>
        <v>1</v>
      </c>
      <c r="V139" s="247">
        <f t="shared" si="73"/>
        <v>0</v>
      </c>
      <c r="W139" s="247">
        <f t="shared" si="73"/>
        <v>1</v>
      </c>
      <c r="X139" s="247">
        <f t="shared" si="73"/>
        <v>0</v>
      </c>
      <c r="Y139" s="247">
        <f t="shared" si="73"/>
        <v>0</v>
      </c>
      <c r="Z139" s="247">
        <f t="shared" si="73"/>
        <v>0</v>
      </c>
      <c r="AA139" s="247">
        <f t="shared" si="73"/>
        <v>0</v>
      </c>
      <c r="AB139" s="247">
        <f t="shared" si="73"/>
        <v>1</v>
      </c>
      <c r="AC139" s="247">
        <f t="shared" si="73"/>
        <v>1</v>
      </c>
      <c r="AD139" s="247">
        <f t="shared" si="73"/>
        <v>0</v>
      </c>
      <c r="AE139" s="247">
        <f t="shared" si="73"/>
        <v>0</v>
      </c>
      <c r="AF139" s="247">
        <f t="shared" si="73"/>
        <v>0</v>
      </c>
      <c r="AG139" s="228">
        <f t="shared" si="70"/>
        <v>14</v>
      </c>
    </row>
    <row r="140">
      <c r="A140" s="230" t="s">
        <v>1106</v>
      </c>
      <c r="B140" s="247">
        <f t="shared" ref="B140:AF140" si="74">B30-(B298+B366+B442)</f>
        <v>0</v>
      </c>
      <c r="C140" s="247">
        <f t="shared" si="74"/>
        <v>0</v>
      </c>
      <c r="D140" s="247">
        <f t="shared" si="74"/>
        <v>0</v>
      </c>
      <c r="E140" s="247">
        <f t="shared" si="74"/>
        <v>0</v>
      </c>
      <c r="F140" s="247">
        <f t="shared" si="74"/>
        <v>0</v>
      </c>
      <c r="G140" s="247">
        <f t="shared" si="74"/>
        <v>0</v>
      </c>
      <c r="H140" s="247">
        <f t="shared" si="74"/>
        <v>0</v>
      </c>
      <c r="I140" s="247">
        <f t="shared" si="74"/>
        <v>0</v>
      </c>
      <c r="J140" s="247">
        <f t="shared" si="74"/>
        <v>0</v>
      </c>
      <c r="K140" s="247">
        <f t="shared" si="74"/>
        <v>0</v>
      </c>
      <c r="L140" s="247">
        <f t="shared" si="74"/>
        <v>0</v>
      </c>
      <c r="M140" s="247">
        <f t="shared" si="74"/>
        <v>0</v>
      </c>
      <c r="N140" s="247">
        <f t="shared" si="74"/>
        <v>0</v>
      </c>
      <c r="O140" s="247">
        <f t="shared" si="74"/>
        <v>0</v>
      </c>
      <c r="P140" s="247">
        <f t="shared" si="74"/>
        <v>0</v>
      </c>
      <c r="Q140" s="247">
        <f t="shared" si="74"/>
        <v>0</v>
      </c>
      <c r="R140" s="247">
        <f t="shared" si="74"/>
        <v>0</v>
      </c>
      <c r="S140" s="247">
        <f t="shared" si="74"/>
        <v>0</v>
      </c>
      <c r="T140" s="247">
        <f t="shared" si="74"/>
        <v>0</v>
      </c>
      <c r="U140" s="247">
        <f t="shared" si="74"/>
        <v>0</v>
      </c>
      <c r="V140" s="247">
        <f t="shared" si="74"/>
        <v>0</v>
      </c>
      <c r="W140" s="247">
        <f t="shared" si="74"/>
        <v>0</v>
      </c>
      <c r="X140" s="247">
        <f t="shared" si="74"/>
        <v>0</v>
      </c>
      <c r="Y140" s="247">
        <f t="shared" si="74"/>
        <v>0</v>
      </c>
      <c r="Z140" s="247">
        <f t="shared" si="74"/>
        <v>0</v>
      </c>
      <c r="AA140" s="247">
        <f t="shared" si="74"/>
        <v>0</v>
      </c>
      <c r="AB140" s="247">
        <f t="shared" si="74"/>
        <v>0</v>
      </c>
      <c r="AC140" s="247">
        <f t="shared" si="74"/>
        <v>0</v>
      </c>
      <c r="AD140" s="247">
        <f t="shared" si="74"/>
        <v>0</v>
      </c>
      <c r="AE140" s="247">
        <f t="shared" si="74"/>
        <v>0</v>
      </c>
      <c r="AF140" s="247">
        <f t="shared" si="74"/>
        <v>0</v>
      </c>
      <c r="AG140" s="228">
        <f t="shared" si="70"/>
        <v>0</v>
      </c>
    </row>
    <row r="141">
      <c r="A141" s="230" t="s">
        <v>1107</v>
      </c>
      <c r="B141" s="247">
        <f t="shared" ref="B141:AF141" si="75">B31-(B299+B367+B443)</f>
        <v>1</v>
      </c>
      <c r="C141" s="247">
        <f t="shared" si="75"/>
        <v>1</v>
      </c>
      <c r="D141" s="247">
        <f t="shared" si="75"/>
        <v>1</v>
      </c>
      <c r="E141" s="247">
        <f t="shared" si="75"/>
        <v>0</v>
      </c>
      <c r="F141" s="247">
        <f t="shared" si="75"/>
        <v>2</v>
      </c>
      <c r="G141" s="247">
        <f t="shared" si="75"/>
        <v>0</v>
      </c>
      <c r="H141" s="247">
        <f t="shared" si="75"/>
        <v>1</v>
      </c>
      <c r="I141" s="247">
        <f t="shared" si="75"/>
        <v>2</v>
      </c>
      <c r="J141" s="247">
        <f t="shared" si="75"/>
        <v>3</v>
      </c>
      <c r="K141" s="247">
        <f t="shared" si="75"/>
        <v>0</v>
      </c>
      <c r="L141" s="247">
        <f t="shared" si="75"/>
        <v>1</v>
      </c>
      <c r="M141" s="247">
        <f t="shared" si="75"/>
        <v>1</v>
      </c>
      <c r="N141" s="247">
        <f t="shared" si="75"/>
        <v>1</v>
      </c>
      <c r="O141" s="247">
        <f t="shared" si="75"/>
        <v>1</v>
      </c>
      <c r="P141" s="247">
        <f t="shared" si="75"/>
        <v>1</v>
      </c>
      <c r="Q141" s="247">
        <f t="shared" si="75"/>
        <v>1</v>
      </c>
      <c r="R141" s="247">
        <f t="shared" si="75"/>
        <v>0</v>
      </c>
      <c r="S141" s="247">
        <f t="shared" si="75"/>
        <v>2</v>
      </c>
      <c r="T141" s="247">
        <f t="shared" si="75"/>
        <v>2</v>
      </c>
      <c r="U141" s="247">
        <f t="shared" si="75"/>
        <v>0</v>
      </c>
      <c r="V141" s="247">
        <f t="shared" si="75"/>
        <v>1</v>
      </c>
      <c r="W141" s="247">
        <f t="shared" si="75"/>
        <v>3</v>
      </c>
      <c r="X141" s="247">
        <f t="shared" si="75"/>
        <v>4</v>
      </c>
      <c r="Y141" s="247">
        <f t="shared" si="75"/>
        <v>0</v>
      </c>
      <c r="Z141" s="247">
        <f t="shared" si="75"/>
        <v>3</v>
      </c>
      <c r="AA141" s="247">
        <f t="shared" si="75"/>
        <v>2</v>
      </c>
      <c r="AB141" s="247">
        <f t="shared" si="75"/>
        <v>3</v>
      </c>
      <c r="AC141" s="247">
        <f t="shared" si="75"/>
        <v>2</v>
      </c>
      <c r="AD141" s="247">
        <f t="shared" si="75"/>
        <v>0</v>
      </c>
      <c r="AE141" s="247">
        <f t="shared" si="75"/>
        <v>0</v>
      </c>
      <c r="AF141" s="247">
        <f t="shared" si="75"/>
        <v>2</v>
      </c>
      <c r="AG141" s="228">
        <f t="shared" si="70"/>
        <v>41</v>
      </c>
    </row>
    <row r="142">
      <c r="A142" s="230" t="s">
        <v>1108</v>
      </c>
      <c r="B142" s="247">
        <f t="shared" ref="B142:AF142" si="76">B32-(B300+B368+B444)</f>
        <v>0</v>
      </c>
      <c r="C142" s="247">
        <f t="shared" si="76"/>
        <v>0</v>
      </c>
      <c r="D142" s="247">
        <f t="shared" si="76"/>
        <v>0</v>
      </c>
      <c r="E142" s="247">
        <f t="shared" si="76"/>
        <v>0</v>
      </c>
      <c r="F142" s="247">
        <f t="shared" si="76"/>
        <v>0</v>
      </c>
      <c r="G142" s="247">
        <f t="shared" si="76"/>
        <v>0</v>
      </c>
      <c r="H142" s="247">
        <f t="shared" si="76"/>
        <v>0</v>
      </c>
      <c r="I142" s="247">
        <f t="shared" si="76"/>
        <v>0</v>
      </c>
      <c r="J142" s="247">
        <f t="shared" si="76"/>
        <v>0</v>
      </c>
      <c r="K142" s="247">
        <f t="shared" si="76"/>
        <v>0</v>
      </c>
      <c r="L142" s="247">
        <f t="shared" si="76"/>
        <v>0</v>
      </c>
      <c r="M142" s="247">
        <f t="shared" si="76"/>
        <v>0</v>
      </c>
      <c r="N142" s="247">
        <f t="shared" si="76"/>
        <v>0</v>
      </c>
      <c r="O142" s="247">
        <f t="shared" si="76"/>
        <v>0</v>
      </c>
      <c r="P142" s="247">
        <f t="shared" si="76"/>
        <v>0</v>
      </c>
      <c r="Q142" s="247">
        <f t="shared" si="76"/>
        <v>0</v>
      </c>
      <c r="R142" s="247">
        <f t="shared" si="76"/>
        <v>0</v>
      </c>
      <c r="S142" s="247">
        <f t="shared" si="76"/>
        <v>0</v>
      </c>
      <c r="T142" s="247">
        <f t="shared" si="76"/>
        <v>0</v>
      </c>
      <c r="U142" s="247">
        <f t="shared" si="76"/>
        <v>0</v>
      </c>
      <c r="V142" s="247">
        <f t="shared" si="76"/>
        <v>0</v>
      </c>
      <c r="W142" s="247">
        <f t="shared" si="76"/>
        <v>0</v>
      </c>
      <c r="X142" s="247">
        <f t="shared" si="76"/>
        <v>0</v>
      </c>
      <c r="Y142" s="247">
        <f t="shared" si="76"/>
        <v>0</v>
      </c>
      <c r="Z142" s="247">
        <f t="shared" si="76"/>
        <v>0</v>
      </c>
      <c r="AA142" s="247">
        <f t="shared" si="76"/>
        <v>0</v>
      </c>
      <c r="AB142" s="247">
        <f t="shared" si="76"/>
        <v>0</v>
      </c>
      <c r="AC142" s="247">
        <f t="shared" si="76"/>
        <v>0</v>
      </c>
      <c r="AD142" s="247">
        <f t="shared" si="76"/>
        <v>0</v>
      </c>
      <c r="AE142" s="247">
        <f t="shared" si="76"/>
        <v>0</v>
      </c>
      <c r="AF142" s="247">
        <f t="shared" si="76"/>
        <v>0</v>
      </c>
      <c r="AG142" s="228">
        <f t="shared" si="70"/>
        <v>0</v>
      </c>
    </row>
    <row r="143">
      <c r="A143" s="232" t="s">
        <v>283</v>
      </c>
      <c r="B143" s="233">
        <f t="shared" ref="B143:AF143" si="77">SUM(B135:B142)</f>
        <v>1</v>
      </c>
      <c r="C143" s="233">
        <f t="shared" si="77"/>
        <v>2</v>
      </c>
      <c r="D143" s="233">
        <f t="shared" si="77"/>
        <v>1</v>
      </c>
      <c r="E143" s="233">
        <f t="shared" si="77"/>
        <v>1</v>
      </c>
      <c r="F143" s="233">
        <f t="shared" si="77"/>
        <v>3</v>
      </c>
      <c r="G143" s="233">
        <f t="shared" si="77"/>
        <v>0</v>
      </c>
      <c r="H143" s="233">
        <f t="shared" si="77"/>
        <v>1</v>
      </c>
      <c r="I143" s="233">
        <f t="shared" si="77"/>
        <v>3</v>
      </c>
      <c r="J143" s="233">
        <f t="shared" si="77"/>
        <v>4</v>
      </c>
      <c r="K143" s="233">
        <f t="shared" si="77"/>
        <v>0</v>
      </c>
      <c r="L143" s="233">
        <f t="shared" si="77"/>
        <v>1</v>
      </c>
      <c r="M143" s="233">
        <f t="shared" si="77"/>
        <v>1</v>
      </c>
      <c r="N143" s="233">
        <f t="shared" si="77"/>
        <v>2</v>
      </c>
      <c r="O143" s="233">
        <f t="shared" si="77"/>
        <v>1</v>
      </c>
      <c r="P143" s="233">
        <f t="shared" si="77"/>
        <v>1</v>
      </c>
      <c r="Q143" s="233">
        <f t="shared" si="77"/>
        <v>2</v>
      </c>
      <c r="R143" s="233">
        <f t="shared" si="77"/>
        <v>0</v>
      </c>
      <c r="S143" s="233">
        <f t="shared" si="77"/>
        <v>4</v>
      </c>
      <c r="T143" s="233">
        <f t="shared" si="77"/>
        <v>3</v>
      </c>
      <c r="U143" s="233">
        <f t="shared" si="77"/>
        <v>1</v>
      </c>
      <c r="V143" s="233">
        <f t="shared" si="77"/>
        <v>1</v>
      </c>
      <c r="W143" s="233">
        <f t="shared" si="77"/>
        <v>4</v>
      </c>
      <c r="X143" s="233">
        <f t="shared" si="77"/>
        <v>4</v>
      </c>
      <c r="Y143" s="233">
        <f t="shared" si="77"/>
        <v>0</v>
      </c>
      <c r="Z143" s="233">
        <f t="shared" si="77"/>
        <v>3</v>
      </c>
      <c r="AA143" s="233">
        <f t="shared" si="77"/>
        <v>2</v>
      </c>
      <c r="AB143" s="233">
        <f t="shared" si="77"/>
        <v>4</v>
      </c>
      <c r="AC143" s="233">
        <f t="shared" si="77"/>
        <v>3</v>
      </c>
      <c r="AD143" s="233">
        <f t="shared" si="77"/>
        <v>0</v>
      </c>
      <c r="AE143" s="233">
        <f t="shared" si="77"/>
        <v>0</v>
      </c>
      <c r="AF143" s="233">
        <f t="shared" si="77"/>
        <v>2</v>
      </c>
      <c r="AG143" s="228">
        <f t="shared" si="70"/>
        <v>55</v>
      </c>
    </row>
    <row r="144">
      <c r="A144" s="234"/>
      <c r="B144" s="183"/>
      <c r="C144" s="183"/>
      <c r="D144" s="183"/>
      <c r="E144" s="183"/>
      <c r="F144" s="183"/>
      <c r="G144" s="183"/>
      <c r="H144" s="183"/>
      <c r="I144" s="183"/>
      <c r="J144" s="183"/>
      <c r="K144" s="183"/>
      <c r="L144" s="183"/>
      <c r="M144" s="183"/>
      <c r="N144" s="183"/>
      <c r="O144" s="183"/>
      <c r="P144" s="183"/>
      <c r="Q144" s="183"/>
      <c r="R144" s="183"/>
      <c r="S144" s="183"/>
      <c r="T144" s="183"/>
      <c r="U144" s="183"/>
      <c r="V144" s="183"/>
      <c r="W144" s="183"/>
      <c r="X144" s="183"/>
      <c r="Y144" s="183"/>
      <c r="Z144" s="183"/>
      <c r="AA144" s="183"/>
      <c r="AB144" s="183"/>
      <c r="AC144" s="183"/>
      <c r="AD144" s="183"/>
      <c r="AE144" s="183"/>
      <c r="AF144" s="183"/>
      <c r="AG144" s="228"/>
    </row>
    <row r="145">
      <c r="A145" s="239" t="s">
        <v>1109</v>
      </c>
      <c r="B145" s="247">
        <f t="shared" ref="B145:AF145" si="78">B35-(B295+B363+B439)</f>
        <v>0</v>
      </c>
      <c r="C145" s="247">
        <f t="shared" si="78"/>
        <v>0</v>
      </c>
      <c r="D145" s="247">
        <f t="shared" si="78"/>
        <v>0</v>
      </c>
      <c r="E145" s="247">
        <f t="shared" si="78"/>
        <v>0</v>
      </c>
      <c r="F145" s="247">
        <f t="shared" si="78"/>
        <v>0</v>
      </c>
      <c r="G145" s="247">
        <f t="shared" si="78"/>
        <v>0</v>
      </c>
      <c r="H145" s="247">
        <f t="shared" si="78"/>
        <v>0</v>
      </c>
      <c r="I145" s="247">
        <f t="shared" si="78"/>
        <v>0</v>
      </c>
      <c r="J145" s="247">
        <f t="shared" si="78"/>
        <v>0</v>
      </c>
      <c r="K145" s="247">
        <f t="shared" si="78"/>
        <v>0</v>
      </c>
      <c r="L145" s="247">
        <f t="shared" si="78"/>
        <v>0</v>
      </c>
      <c r="M145" s="247">
        <f t="shared" si="78"/>
        <v>0</v>
      </c>
      <c r="N145" s="247">
        <f t="shared" si="78"/>
        <v>0</v>
      </c>
      <c r="O145" s="247">
        <f t="shared" si="78"/>
        <v>0</v>
      </c>
      <c r="P145" s="247">
        <f t="shared" si="78"/>
        <v>0</v>
      </c>
      <c r="Q145" s="247">
        <f t="shared" si="78"/>
        <v>0</v>
      </c>
      <c r="R145" s="247">
        <f t="shared" si="78"/>
        <v>0</v>
      </c>
      <c r="S145" s="247">
        <f t="shared" si="78"/>
        <v>0</v>
      </c>
      <c r="T145" s="247">
        <f t="shared" si="78"/>
        <v>0</v>
      </c>
      <c r="U145" s="247">
        <f t="shared" si="78"/>
        <v>0</v>
      </c>
      <c r="V145" s="247">
        <f t="shared" si="78"/>
        <v>0</v>
      </c>
      <c r="W145" s="247">
        <f t="shared" si="78"/>
        <v>0</v>
      </c>
      <c r="X145" s="247">
        <f t="shared" si="78"/>
        <v>0</v>
      </c>
      <c r="Y145" s="247">
        <f t="shared" si="78"/>
        <v>0</v>
      </c>
      <c r="Z145" s="247">
        <f t="shared" si="78"/>
        <v>0</v>
      </c>
      <c r="AA145" s="247">
        <f t="shared" si="78"/>
        <v>0</v>
      </c>
      <c r="AB145" s="247">
        <f t="shared" si="78"/>
        <v>0</v>
      </c>
      <c r="AC145" s="247">
        <f t="shared" si="78"/>
        <v>0</v>
      </c>
      <c r="AD145" s="247">
        <f t="shared" si="78"/>
        <v>0</v>
      </c>
      <c r="AE145" s="247">
        <f t="shared" si="78"/>
        <v>0</v>
      </c>
      <c r="AF145" s="247">
        <f t="shared" si="78"/>
        <v>0</v>
      </c>
      <c r="AG145" s="228">
        <f t="shared" ref="AG145:AG147" si="80">SUM(B145:AF145)</f>
        <v>0</v>
      </c>
    </row>
    <row r="146">
      <c r="A146" s="239" t="s">
        <v>1110</v>
      </c>
      <c r="B146" s="247">
        <f t="shared" ref="B146:AF146" si="79">B36-(B296+B364+B440)</f>
        <v>0</v>
      </c>
      <c r="C146" s="247">
        <f t="shared" si="79"/>
        <v>0</v>
      </c>
      <c r="D146" s="247">
        <f t="shared" si="79"/>
        <v>0</v>
      </c>
      <c r="E146" s="247">
        <f t="shared" si="79"/>
        <v>0</v>
      </c>
      <c r="F146" s="247">
        <f t="shared" si="79"/>
        <v>0</v>
      </c>
      <c r="G146" s="247">
        <f t="shared" si="79"/>
        <v>0</v>
      </c>
      <c r="H146" s="247">
        <f t="shared" si="79"/>
        <v>0</v>
      </c>
      <c r="I146" s="247">
        <f t="shared" si="79"/>
        <v>0</v>
      </c>
      <c r="J146" s="247">
        <f t="shared" si="79"/>
        <v>0</v>
      </c>
      <c r="K146" s="247">
        <f t="shared" si="79"/>
        <v>0</v>
      </c>
      <c r="L146" s="247">
        <f t="shared" si="79"/>
        <v>0</v>
      </c>
      <c r="M146" s="247">
        <f t="shared" si="79"/>
        <v>0</v>
      </c>
      <c r="N146" s="247">
        <f t="shared" si="79"/>
        <v>0</v>
      </c>
      <c r="O146" s="247">
        <f t="shared" si="79"/>
        <v>0</v>
      </c>
      <c r="P146" s="247">
        <f t="shared" si="79"/>
        <v>0</v>
      </c>
      <c r="Q146" s="247">
        <f t="shared" si="79"/>
        <v>0</v>
      </c>
      <c r="R146" s="247">
        <f t="shared" si="79"/>
        <v>0</v>
      </c>
      <c r="S146" s="247">
        <f t="shared" si="79"/>
        <v>0</v>
      </c>
      <c r="T146" s="247">
        <f t="shared" si="79"/>
        <v>0</v>
      </c>
      <c r="U146" s="247">
        <f t="shared" si="79"/>
        <v>0</v>
      </c>
      <c r="V146" s="247">
        <f t="shared" si="79"/>
        <v>0</v>
      </c>
      <c r="W146" s="247">
        <f t="shared" si="79"/>
        <v>0</v>
      </c>
      <c r="X146" s="247">
        <f t="shared" si="79"/>
        <v>0</v>
      </c>
      <c r="Y146" s="247">
        <f t="shared" si="79"/>
        <v>0</v>
      </c>
      <c r="Z146" s="247">
        <f t="shared" si="79"/>
        <v>0</v>
      </c>
      <c r="AA146" s="247">
        <f t="shared" si="79"/>
        <v>0</v>
      </c>
      <c r="AB146" s="247">
        <f t="shared" si="79"/>
        <v>0</v>
      </c>
      <c r="AC146" s="247">
        <f t="shared" si="79"/>
        <v>0</v>
      </c>
      <c r="AD146" s="247">
        <f t="shared" si="79"/>
        <v>0</v>
      </c>
      <c r="AE146" s="247">
        <f t="shared" si="79"/>
        <v>0</v>
      </c>
      <c r="AF146" s="247">
        <f t="shared" si="79"/>
        <v>0</v>
      </c>
      <c r="AG146" s="228">
        <f t="shared" si="80"/>
        <v>0</v>
      </c>
    </row>
    <row r="147">
      <c r="A147" s="232" t="s">
        <v>286</v>
      </c>
      <c r="B147" s="233">
        <f t="shared" ref="B147:AF147" si="81">SUM(B145:B146)</f>
        <v>0</v>
      </c>
      <c r="C147" s="233">
        <f t="shared" si="81"/>
        <v>0</v>
      </c>
      <c r="D147" s="233">
        <f t="shared" si="81"/>
        <v>0</v>
      </c>
      <c r="E147" s="233">
        <f t="shared" si="81"/>
        <v>0</v>
      </c>
      <c r="F147" s="233">
        <f t="shared" si="81"/>
        <v>0</v>
      </c>
      <c r="G147" s="233">
        <f t="shared" si="81"/>
        <v>0</v>
      </c>
      <c r="H147" s="233">
        <f t="shared" si="81"/>
        <v>0</v>
      </c>
      <c r="I147" s="233">
        <f t="shared" si="81"/>
        <v>0</v>
      </c>
      <c r="J147" s="233">
        <f t="shared" si="81"/>
        <v>0</v>
      </c>
      <c r="K147" s="233">
        <f t="shared" si="81"/>
        <v>0</v>
      </c>
      <c r="L147" s="233">
        <f t="shared" si="81"/>
        <v>0</v>
      </c>
      <c r="M147" s="233">
        <f t="shared" si="81"/>
        <v>0</v>
      </c>
      <c r="N147" s="233">
        <f t="shared" si="81"/>
        <v>0</v>
      </c>
      <c r="O147" s="233">
        <f t="shared" si="81"/>
        <v>0</v>
      </c>
      <c r="P147" s="233">
        <f t="shared" si="81"/>
        <v>0</v>
      </c>
      <c r="Q147" s="233">
        <f t="shared" si="81"/>
        <v>0</v>
      </c>
      <c r="R147" s="233">
        <f t="shared" si="81"/>
        <v>0</v>
      </c>
      <c r="S147" s="233">
        <f t="shared" si="81"/>
        <v>0</v>
      </c>
      <c r="T147" s="233">
        <f t="shared" si="81"/>
        <v>0</v>
      </c>
      <c r="U147" s="233">
        <f t="shared" si="81"/>
        <v>0</v>
      </c>
      <c r="V147" s="233">
        <f t="shared" si="81"/>
        <v>0</v>
      </c>
      <c r="W147" s="233">
        <f t="shared" si="81"/>
        <v>0</v>
      </c>
      <c r="X147" s="233">
        <f t="shared" si="81"/>
        <v>0</v>
      </c>
      <c r="Y147" s="233">
        <f t="shared" si="81"/>
        <v>0</v>
      </c>
      <c r="Z147" s="233">
        <f t="shared" si="81"/>
        <v>0</v>
      </c>
      <c r="AA147" s="233">
        <f t="shared" si="81"/>
        <v>0</v>
      </c>
      <c r="AB147" s="233">
        <f t="shared" si="81"/>
        <v>0</v>
      </c>
      <c r="AC147" s="233">
        <f t="shared" si="81"/>
        <v>0</v>
      </c>
      <c r="AD147" s="233">
        <f t="shared" si="81"/>
        <v>0</v>
      </c>
      <c r="AE147" s="233">
        <f t="shared" si="81"/>
        <v>0</v>
      </c>
      <c r="AF147" s="233">
        <f t="shared" si="81"/>
        <v>0</v>
      </c>
      <c r="AG147" s="228">
        <f t="shared" si="80"/>
        <v>0</v>
      </c>
    </row>
    <row r="148">
      <c r="A148" s="160"/>
      <c r="B148" s="168"/>
      <c r="C148" s="168"/>
      <c r="D148" s="168"/>
      <c r="E148" s="168"/>
      <c r="F148" s="168"/>
      <c r="G148" s="168"/>
      <c r="H148" s="168"/>
      <c r="I148" s="168"/>
      <c r="J148" s="168"/>
      <c r="K148" s="168"/>
      <c r="L148" s="168"/>
      <c r="M148" s="168"/>
      <c r="N148" s="168"/>
      <c r="O148" s="168"/>
      <c r="P148" s="168"/>
      <c r="Q148" s="168"/>
      <c r="R148" s="168"/>
      <c r="S148" s="168"/>
      <c r="T148" s="168"/>
      <c r="U148" s="168"/>
      <c r="V148" s="168"/>
      <c r="W148" s="168"/>
      <c r="X148" s="168"/>
      <c r="Y148" s="168"/>
      <c r="Z148" s="168"/>
      <c r="AA148" s="168"/>
      <c r="AB148" s="168"/>
      <c r="AC148" s="168"/>
      <c r="AD148" s="168"/>
      <c r="AE148" s="168"/>
      <c r="AF148" s="168"/>
      <c r="AG148" s="228"/>
    </row>
    <row r="149">
      <c r="A149" s="250" t="s">
        <v>287</v>
      </c>
      <c r="B149" s="247">
        <f t="shared" ref="B149:AF149" si="82">B39-(B321+B389+B468)</f>
        <v>0</v>
      </c>
      <c r="C149" s="247">
        <f t="shared" si="82"/>
        <v>1</v>
      </c>
      <c r="D149" s="247">
        <f t="shared" si="82"/>
        <v>0</v>
      </c>
      <c r="E149" s="247">
        <f t="shared" si="82"/>
        <v>0</v>
      </c>
      <c r="F149" s="247">
        <f t="shared" si="82"/>
        <v>0</v>
      </c>
      <c r="G149" s="247">
        <f t="shared" si="82"/>
        <v>0</v>
      </c>
      <c r="H149" s="247">
        <f t="shared" si="82"/>
        <v>0</v>
      </c>
      <c r="I149" s="247">
        <f t="shared" si="82"/>
        <v>1</v>
      </c>
      <c r="J149" s="247">
        <f t="shared" si="82"/>
        <v>1</v>
      </c>
      <c r="K149" s="247">
        <f t="shared" si="82"/>
        <v>0</v>
      </c>
      <c r="L149" s="247">
        <f t="shared" si="82"/>
        <v>0</v>
      </c>
      <c r="M149" s="247">
        <f t="shared" si="82"/>
        <v>1</v>
      </c>
      <c r="N149" s="247">
        <f t="shared" si="82"/>
        <v>0</v>
      </c>
      <c r="O149" s="247">
        <f t="shared" si="82"/>
        <v>0</v>
      </c>
      <c r="P149" s="247">
        <f t="shared" si="82"/>
        <v>0</v>
      </c>
      <c r="Q149" s="247">
        <f t="shared" si="82"/>
        <v>1</v>
      </c>
      <c r="R149" s="247">
        <f t="shared" si="82"/>
        <v>0</v>
      </c>
      <c r="S149" s="247">
        <f t="shared" si="82"/>
        <v>1</v>
      </c>
      <c r="T149" s="247">
        <f t="shared" si="82"/>
        <v>0</v>
      </c>
      <c r="U149" s="247">
        <f t="shared" si="82"/>
        <v>0</v>
      </c>
      <c r="V149" s="247">
        <f t="shared" si="82"/>
        <v>1</v>
      </c>
      <c r="W149" s="247">
        <f t="shared" si="82"/>
        <v>2</v>
      </c>
      <c r="X149" s="247">
        <f t="shared" si="82"/>
        <v>1</v>
      </c>
      <c r="Y149" s="247">
        <f t="shared" si="82"/>
        <v>0</v>
      </c>
      <c r="Z149" s="247">
        <f t="shared" si="82"/>
        <v>0</v>
      </c>
      <c r="AA149" s="247">
        <f t="shared" si="82"/>
        <v>3</v>
      </c>
      <c r="AB149" s="247">
        <f t="shared" si="82"/>
        <v>2</v>
      </c>
      <c r="AC149" s="247">
        <f t="shared" si="82"/>
        <v>0</v>
      </c>
      <c r="AD149" s="247">
        <f t="shared" si="82"/>
        <v>0</v>
      </c>
      <c r="AE149" s="247">
        <f t="shared" si="82"/>
        <v>0</v>
      </c>
      <c r="AF149" s="247">
        <f t="shared" si="82"/>
        <v>1</v>
      </c>
      <c r="AG149" s="228">
        <f t="shared" ref="AG149:AG158" si="84">SUM(B149:AF149)</f>
        <v>16</v>
      </c>
    </row>
    <row r="150">
      <c r="A150" s="250" t="s">
        <v>288</v>
      </c>
      <c r="B150" s="247">
        <f t="shared" ref="B150:AF150" si="83">B40-(B322+B390+B469)</f>
        <v>0</v>
      </c>
      <c r="C150" s="247">
        <f t="shared" si="83"/>
        <v>2</v>
      </c>
      <c r="D150" s="247">
        <f t="shared" si="83"/>
        <v>1</v>
      </c>
      <c r="E150" s="247">
        <f t="shared" si="83"/>
        <v>2</v>
      </c>
      <c r="F150" s="247">
        <f t="shared" si="83"/>
        <v>2</v>
      </c>
      <c r="G150" s="247">
        <f t="shared" si="83"/>
        <v>0</v>
      </c>
      <c r="H150" s="247">
        <f t="shared" si="83"/>
        <v>2</v>
      </c>
      <c r="I150" s="247">
        <f t="shared" si="83"/>
        <v>3</v>
      </c>
      <c r="J150" s="247">
        <f t="shared" si="83"/>
        <v>3</v>
      </c>
      <c r="K150" s="247">
        <f t="shared" si="83"/>
        <v>1</v>
      </c>
      <c r="L150" s="247">
        <f t="shared" si="83"/>
        <v>2</v>
      </c>
      <c r="M150" s="247">
        <f t="shared" si="83"/>
        <v>1</v>
      </c>
      <c r="N150" s="247">
        <f t="shared" si="83"/>
        <v>3</v>
      </c>
      <c r="O150" s="247">
        <f t="shared" si="83"/>
        <v>2</v>
      </c>
      <c r="P150" s="247">
        <f t="shared" si="83"/>
        <v>1</v>
      </c>
      <c r="Q150" s="247">
        <f t="shared" si="83"/>
        <v>2</v>
      </c>
      <c r="R150" s="247">
        <f t="shared" si="83"/>
        <v>1</v>
      </c>
      <c r="S150" s="247">
        <f t="shared" si="83"/>
        <v>4</v>
      </c>
      <c r="T150" s="247">
        <f t="shared" si="83"/>
        <v>2</v>
      </c>
      <c r="U150" s="247">
        <f t="shared" si="83"/>
        <v>2</v>
      </c>
      <c r="V150" s="247">
        <f t="shared" si="83"/>
        <v>2</v>
      </c>
      <c r="W150" s="247">
        <f t="shared" si="83"/>
        <v>5</v>
      </c>
      <c r="X150" s="247">
        <f t="shared" si="83"/>
        <v>5</v>
      </c>
      <c r="Y150" s="247">
        <f t="shared" si="83"/>
        <v>0</v>
      </c>
      <c r="Z150" s="247">
        <f t="shared" si="83"/>
        <v>3</v>
      </c>
      <c r="AA150" s="247">
        <f t="shared" si="83"/>
        <v>2</v>
      </c>
      <c r="AB150" s="247">
        <f t="shared" si="83"/>
        <v>3</v>
      </c>
      <c r="AC150" s="247">
        <f t="shared" si="83"/>
        <v>3</v>
      </c>
      <c r="AD150" s="247">
        <f t="shared" si="83"/>
        <v>1</v>
      </c>
      <c r="AE150" s="247">
        <f t="shared" si="83"/>
        <v>0</v>
      </c>
      <c r="AF150" s="247">
        <f t="shared" si="83"/>
        <v>2</v>
      </c>
      <c r="AG150" s="228">
        <f t="shared" si="84"/>
        <v>62</v>
      </c>
    </row>
    <row r="151">
      <c r="A151" s="250" t="s">
        <v>1111</v>
      </c>
      <c r="B151" s="247">
        <f t="shared" ref="B151:AF151" si="85">B41-(B323+B391+B470)</f>
        <v>0</v>
      </c>
      <c r="C151" s="247">
        <f t="shared" si="85"/>
        <v>0</v>
      </c>
      <c r="D151" s="247">
        <f t="shared" si="85"/>
        <v>0</v>
      </c>
      <c r="E151" s="247">
        <f t="shared" si="85"/>
        <v>0</v>
      </c>
      <c r="F151" s="247">
        <f t="shared" si="85"/>
        <v>0</v>
      </c>
      <c r="G151" s="247">
        <f t="shared" si="85"/>
        <v>0</v>
      </c>
      <c r="H151" s="247">
        <f t="shared" si="85"/>
        <v>0</v>
      </c>
      <c r="I151" s="247">
        <f t="shared" si="85"/>
        <v>2</v>
      </c>
      <c r="J151" s="247">
        <f t="shared" si="85"/>
        <v>0</v>
      </c>
      <c r="K151" s="247">
        <f t="shared" si="85"/>
        <v>0</v>
      </c>
      <c r="L151" s="247">
        <f t="shared" si="85"/>
        <v>0</v>
      </c>
      <c r="M151" s="247">
        <f t="shared" si="85"/>
        <v>0</v>
      </c>
      <c r="N151" s="247">
        <f t="shared" si="85"/>
        <v>0</v>
      </c>
      <c r="O151" s="247">
        <f t="shared" si="85"/>
        <v>1</v>
      </c>
      <c r="P151" s="247">
        <f t="shared" si="85"/>
        <v>1</v>
      </c>
      <c r="Q151" s="247">
        <f t="shared" si="85"/>
        <v>0</v>
      </c>
      <c r="R151" s="247">
        <f t="shared" si="85"/>
        <v>1</v>
      </c>
      <c r="S151" s="247">
        <f t="shared" si="85"/>
        <v>0</v>
      </c>
      <c r="T151" s="247">
        <f t="shared" si="85"/>
        <v>0</v>
      </c>
      <c r="U151" s="247">
        <f t="shared" si="85"/>
        <v>0</v>
      </c>
      <c r="V151" s="247">
        <f t="shared" si="85"/>
        <v>1</v>
      </c>
      <c r="W151" s="247">
        <f t="shared" si="85"/>
        <v>2</v>
      </c>
      <c r="X151" s="247">
        <f t="shared" si="85"/>
        <v>0</v>
      </c>
      <c r="Y151" s="247">
        <f t="shared" si="85"/>
        <v>0</v>
      </c>
      <c r="Z151" s="247">
        <f t="shared" si="85"/>
        <v>0</v>
      </c>
      <c r="AA151" s="247">
        <f t="shared" si="85"/>
        <v>1</v>
      </c>
      <c r="AB151" s="247">
        <f t="shared" si="85"/>
        <v>3</v>
      </c>
      <c r="AC151" s="247">
        <f t="shared" si="85"/>
        <v>0</v>
      </c>
      <c r="AD151" s="247">
        <f t="shared" si="85"/>
        <v>1</v>
      </c>
      <c r="AE151" s="247">
        <f t="shared" si="85"/>
        <v>0</v>
      </c>
      <c r="AF151" s="247">
        <f t="shared" si="85"/>
        <v>0</v>
      </c>
      <c r="AG151" s="228">
        <f t="shared" si="84"/>
        <v>13</v>
      </c>
    </row>
    <row r="152">
      <c r="A152" s="250" t="s">
        <v>1112</v>
      </c>
      <c r="B152" s="247">
        <f t="shared" ref="B152:AF152" si="86">B42-(B324+B392+B471)</f>
        <v>0</v>
      </c>
      <c r="C152" s="247">
        <f t="shared" si="86"/>
        <v>0</v>
      </c>
      <c r="D152" s="247">
        <f t="shared" si="86"/>
        <v>0</v>
      </c>
      <c r="E152" s="247">
        <f t="shared" si="86"/>
        <v>0</v>
      </c>
      <c r="F152" s="247">
        <f t="shared" si="86"/>
        <v>0</v>
      </c>
      <c r="G152" s="247">
        <f t="shared" si="86"/>
        <v>0</v>
      </c>
      <c r="H152" s="247">
        <f t="shared" si="86"/>
        <v>0</v>
      </c>
      <c r="I152" s="247">
        <f t="shared" si="86"/>
        <v>0</v>
      </c>
      <c r="J152" s="247">
        <f t="shared" si="86"/>
        <v>0</v>
      </c>
      <c r="K152" s="247">
        <f t="shared" si="86"/>
        <v>0</v>
      </c>
      <c r="L152" s="247">
        <f t="shared" si="86"/>
        <v>0</v>
      </c>
      <c r="M152" s="247">
        <f t="shared" si="86"/>
        <v>0</v>
      </c>
      <c r="N152" s="247">
        <f t="shared" si="86"/>
        <v>0</v>
      </c>
      <c r="O152" s="247">
        <f t="shared" si="86"/>
        <v>0</v>
      </c>
      <c r="P152" s="247">
        <f t="shared" si="86"/>
        <v>0</v>
      </c>
      <c r="Q152" s="247">
        <f t="shared" si="86"/>
        <v>0</v>
      </c>
      <c r="R152" s="247">
        <f t="shared" si="86"/>
        <v>0</v>
      </c>
      <c r="S152" s="247">
        <f t="shared" si="86"/>
        <v>0</v>
      </c>
      <c r="T152" s="247">
        <f t="shared" si="86"/>
        <v>0</v>
      </c>
      <c r="U152" s="247">
        <f t="shared" si="86"/>
        <v>0</v>
      </c>
      <c r="V152" s="247">
        <f t="shared" si="86"/>
        <v>0</v>
      </c>
      <c r="W152" s="247">
        <f t="shared" si="86"/>
        <v>0</v>
      </c>
      <c r="X152" s="247">
        <f t="shared" si="86"/>
        <v>0</v>
      </c>
      <c r="Y152" s="247">
        <f t="shared" si="86"/>
        <v>0</v>
      </c>
      <c r="Z152" s="247">
        <f t="shared" si="86"/>
        <v>0</v>
      </c>
      <c r="AA152" s="247">
        <f t="shared" si="86"/>
        <v>0</v>
      </c>
      <c r="AB152" s="247">
        <f t="shared" si="86"/>
        <v>0</v>
      </c>
      <c r="AC152" s="247">
        <f t="shared" si="86"/>
        <v>0</v>
      </c>
      <c r="AD152" s="247">
        <f t="shared" si="86"/>
        <v>0</v>
      </c>
      <c r="AE152" s="247">
        <f t="shared" si="86"/>
        <v>0</v>
      </c>
      <c r="AF152" s="247">
        <f t="shared" si="86"/>
        <v>0</v>
      </c>
      <c r="AG152" s="228">
        <f t="shared" si="84"/>
        <v>0</v>
      </c>
    </row>
    <row r="153">
      <c r="A153" s="250" t="s">
        <v>1113</v>
      </c>
      <c r="B153" s="247">
        <f t="shared" ref="B153:AF153" si="87">B43-(B325+B393+B472)</f>
        <v>0</v>
      </c>
      <c r="C153" s="247">
        <f t="shared" si="87"/>
        <v>0</v>
      </c>
      <c r="D153" s="247">
        <f t="shared" si="87"/>
        <v>0</v>
      </c>
      <c r="E153" s="247">
        <f t="shared" si="87"/>
        <v>0</v>
      </c>
      <c r="F153" s="247">
        <f t="shared" si="87"/>
        <v>0</v>
      </c>
      <c r="G153" s="247">
        <f t="shared" si="87"/>
        <v>0</v>
      </c>
      <c r="H153" s="247">
        <f t="shared" si="87"/>
        <v>0</v>
      </c>
      <c r="I153" s="247">
        <f t="shared" si="87"/>
        <v>0</v>
      </c>
      <c r="J153" s="247">
        <f t="shared" si="87"/>
        <v>0</v>
      </c>
      <c r="K153" s="247">
        <f t="shared" si="87"/>
        <v>0</v>
      </c>
      <c r="L153" s="247">
        <f t="shared" si="87"/>
        <v>0</v>
      </c>
      <c r="M153" s="247">
        <f t="shared" si="87"/>
        <v>0</v>
      </c>
      <c r="N153" s="247">
        <f t="shared" si="87"/>
        <v>0</v>
      </c>
      <c r="O153" s="247">
        <f t="shared" si="87"/>
        <v>0</v>
      </c>
      <c r="P153" s="247">
        <f t="shared" si="87"/>
        <v>0</v>
      </c>
      <c r="Q153" s="247">
        <f t="shared" si="87"/>
        <v>0</v>
      </c>
      <c r="R153" s="247">
        <f t="shared" si="87"/>
        <v>0</v>
      </c>
      <c r="S153" s="247">
        <f t="shared" si="87"/>
        <v>0</v>
      </c>
      <c r="T153" s="247">
        <f t="shared" si="87"/>
        <v>0</v>
      </c>
      <c r="U153" s="247">
        <f t="shared" si="87"/>
        <v>0</v>
      </c>
      <c r="V153" s="247">
        <f t="shared" si="87"/>
        <v>0</v>
      </c>
      <c r="W153" s="247">
        <f t="shared" si="87"/>
        <v>0</v>
      </c>
      <c r="X153" s="247">
        <f t="shared" si="87"/>
        <v>0</v>
      </c>
      <c r="Y153" s="247">
        <f t="shared" si="87"/>
        <v>0</v>
      </c>
      <c r="Z153" s="247">
        <f t="shared" si="87"/>
        <v>0</v>
      </c>
      <c r="AA153" s="247">
        <f t="shared" si="87"/>
        <v>0</v>
      </c>
      <c r="AB153" s="247">
        <f t="shared" si="87"/>
        <v>0</v>
      </c>
      <c r="AC153" s="247">
        <f t="shared" si="87"/>
        <v>0</v>
      </c>
      <c r="AD153" s="247">
        <f t="shared" si="87"/>
        <v>0</v>
      </c>
      <c r="AE153" s="247">
        <f t="shared" si="87"/>
        <v>0</v>
      </c>
      <c r="AF153" s="247">
        <f t="shared" si="87"/>
        <v>0</v>
      </c>
      <c r="AG153" s="228">
        <f t="shared" si="84"/>
        <v>0</v>
      </c>
    </row>
    <row r="154">
      <c r="A154" s="250" t="s">
        <v>1114</v>
      </c>
      <c r="B154" s="247">
        <f t="shared" ref="B154:AF154" si="88">B44-(B326+B394+B473)</f>
        <v>0</v>
      </c>
      <c r="C154" s="247">
        <f t="shared" si="88"/>
        <v>0</v>
      </c>
      <c r="D154" s="247">
        <f t="shared" si="88"/>
        <v>1</v>
      </c>
      <c r="E154" s="247">
        <f t="shared" si="88"/>
        <v>0</v>
      </c>
      <c r="F154" s="247">
        <f t="shared" si="88"/>
        <v>0</v>
      </c>
      <c r="G154" s="247">
        <f t="shared" si="88"/>
        <v>0</v>
      </c>
      <c r="H154" s="247">
        <f t="shared" si="88"/>
        <v>0</v>
      </c>
      <c r="I154" s="247">
        <f t="shared" si="88"/>
        <v>0</v>
      </c>
      <c r="J154" s="247">
        <f t="shared" si="88"/>
        <v>0</v>
      </c>
      <c r="K154" s="247">
        <f t="shared" si="88"/>
        <v>0</v>
      </c>
      <c r="L154" s="247">
        <f t="shared" si="88"/>
        <v>2</v>
      </c>
      <c r="M154" s="247">
        <f t="shared" si="88"/>
        <v>0</v>
      </c>
      <c r="N154" s="247">
        <f t="shared" si="88"/>
        <v>0</v>
      </c>
      <c r="O154" s="247">
        <f t="shared" si="88"/>
        <v>1</v>
      </c>
      <c r="P154" s="247">
        <f t="shared" si="88"/>
        <v>0</v>
      </c>
      <c r="Q154" s="247">
        <f t="shared" si="88"/>
        <v>0</v>
      </c>
      <c r="R154" s="247">
        <f t="shared" si="88"/>
        <v>1</v>
      </c>
      <c r="S154" s="247">
        <f t="shared" si="88"/>
        <v>0</v>
      </c>
      <c r="T154" s="247">
        <f t="shared" si="88"/>
        <v>0</v>
      </c>
      <c r="U154" s="247">
        <f t="shared" si="88"/>
        <v>0</v>
      </c>
      <c r="V154" s="247">
        <f t="shared" si="88"/>
        <v>1</v>
      </c>
      <c r="W154" s="247">
        <f t="shared" si="88"/>
        <v>0</v>
      </c>
      <c r="X154" s="247">
        <f t="shared" si="88"/>
        <v>0</v>
      </c>
      <c r="Y154" s="247">
        <f t="shared" si="88"/>
        <v>0</v>
      </c>
      <c r="Z154" s="247">
        <f t="shared" si="88"/>
        <v>0</v>
      </c>
      <c r="AA154" s="247">
        <f t="shared" si="88"/>
        <v>0</v>
      </c>
      <c r="AB154" s="247">
        <f t="shared" si="88"/>
        <v>0</v>
      </c>
      <c r="AC154" s="247">
        <f t="shared" si="88"/>
        <v>0</v>
      </c>
      <c r="AD154" s="247">
        <f t="shared" si="88"/>
        <v>0</v>
      </c>
      <c r="AE154" s="247">
        <f t="shared" si="88"/>
        <v>0</v>
      </c>
      <c r="AF154" s="247">
        <f t="shared" si="88"/>
        <v>1</v>
      </c>
      <c r="AG154" s="228">
        <f t="shared" si="84"/>
        <v>7</v>
      </c>
    </row>
    <row r="155">
      <c r="A155" s="250" t="s">
        <v>1115</v>
      </c>
      <c r="B155" s="247">
        <f t="shared" ref="B155:AF155" si="89">B45-(B327+B395+B474)</f>
        <v>1</v>
      </c>
      <c r="C155" s="247">
        <f t="shared" si="89"/>
        <v>1</v>
      </c>
      <c r="D155" s="247">
        <f t="shared" si="89"/>
        <v>0</v>
      </c>
      <c r="E155" s="247">
        <f t="shared" si="89"/>
        <v>1</v>
      </c>
      <c r="F155" s="247">
        <f t="shared" si="89"/>
        <v>1</v>
      </c>
      <c r="G155" s="247">
        <f t="shared" si="89"/>
        <v>0</v>
      </c>
      <c r="H155" s="247">
        <f t="shared" si="89"/>
        <v>2</v>
      </c>
      <c r="I155" s="247">
        <f t="shared" si="89"/>
        <v>2</v>
      </c>
      <c r="J155" s="247">
        <f t="shared" si="89"/>
        <v>0</v>
      </c>
      <c r="K155" s="247">
        <f t="shared" si="89"/>
        <v>1</v>
      </c>
      <c r="L155" s="247">
        <f t="shared" si="89"/>
        <v>0</v>
      </c>
      <c r="M155" s="247">
        <f t="shared" si="89"/>
        <v>0</v>
      </c>
      <c r="N155" s="247">
        <f t="shared" si="89"/>
        <v>0</v>
      </c>
      <c r="O155" s="247">
        <f t="shared" si="89"/>
        <v>1</v>
      </c>
      <c r="P155" s="247">
        <f t="shared" si="89"/>
        <v>1</v>
      </c>
      <c r="Q155" s="247">
        <f t="shared" si="89"/>
        <v>0</v>
      </c>
      <c r="R155" s="247">
        <f t="shared" si="89"/>
        <v>1</v>
      </c>
      <c r="S155" s="247">
        <f t="shared" si="89"/>
        <v>3</v>
      </c>
      <c r="T155" s="247">
        <f t="shared" si="89"/>
        <v>2</v>
      </c>
      <c r="U155" s="247">
        <f t="shared" si="89"/>
        <v>1</v>
      </c>
      <c r="V155" s="247">
        <f t="shared" si="89"/>
        <v>0</v>
      </c>
      <c r="W155" s="247">
        <f t="shared" si="89"/>
        <v>2</v>
      </c>
      <c r="X155" s="247">
        <f t="shared" si="89"/>
        <v>1</v>
      </c>
      <c r="Y155" s="247">
        <f t="shared" si="89"/>
        <v>0</v>
      </c>
      <c r="Z155" s="247">
        <f t="shared" si="89"/>
        <v>1</v>
      </c>
      <c r="AA155" s="247">
        <f t="shared" si="89"/>
        <v>1</v>
      </c>
      <c r="AB155" s="247">
        <f t="shared" si="89"/>
        <v>3</v>
      </c>
      <c r="AC155" s="247">
        <f t="shared" si="89"/>
        <v>1</v>
      </c>
      <c r="AD155" s="247">
        <f t="shared" si="89"/>
        <v>0</v>
      </c>
      <c r="AE155" s="247">
        <f t="shared" si="89"/>
        <v>0</v>
      </c>
      <c r="AF155" s="247">
        <f t="shared" si="89"/>
        <v>3</v>
      </c>
      <c r="AG155" s="228">
        <f t="shared" si="84"/>
        <v>30</v>
      </c>
    </row>
    <row r="156">
      <c r="A156" s="250" t="s">
        <v>1116</v>
      </c>
      <c r="B156" s="247">
        <f t="shared" ref="B156:AF156" si="90">B46-(B328+B396+B475)</f>
        <v>0</v>
      </c>
      <c r="C156" s="247">
        <f t="shared" si="90"/>
        <v>0</v>
      </c>
      <c r="D156" s="247">
        <f t="shared" si="90"/>
        <v>0</v>
      </c>
      <c r="E156" s="247">
        <f t="shared" si="90"/>
        <v>0</v>
      </c>
      <c r="F156" s="247">
        <f t="shared" si="90"/>
        <v>0</v>
      </c>
      <c r="G156" s="247">
        <f t="shared" si="90"/>
        <v>0</v>
      </c>
      <c r="H156" s="247">
        <f t="shared" si="90"/>
        <v>0</v>
      </c>
      <c r="I156" s="247">
        <f t="shared" si="90"/>
        <v>0</v>
      </c>
      <c r="J156" s="247">
        <f t="shared" si="90"/>
        <v>0</v>
      </c>
      <c r="K156" s="247">
        <f t="shared" si="90"/>
        <v>0</v>
      </c>
      <c r="L156" s="247">
        <f t="shared" si="90"/>
        <v>0</v>
      </c>
      <c r="M156" s="247">
        <f t="shared" si="90"/>
        <v>0</v>
      </c>
      <c r="N156" s="247">
        <f t="shared" si="90"/>
        <v>0</v>
      </c>
      <c r="O156" s="247">
        <f t="shared" si="90"/>
        <v>0</v>
      </c>
      <c r="P156" s="247">
        <f t="shared" si="90"/>
        <v>0</v>
      </c>
      <c r="Q156" s="247">
        <f t="shared" si="90"/>
        <v>0</v>
      </c>
      <c r="R156" s="247">
        <f t="shared" si="90"/>
        <v>0</v>
      </c>
      <c r="S156" s="247">
        <f t="shared" si="90"/>
        <v>0</v>
      </c>
      <c r="T156" s="247">
        <f t="shared" si="90"/>
        <v>0</v>
      </c>
      <c r="U156" s="247">
        <f t="shared" si="90"/>
        <v>0</v>
      </c>
      <c r="V156" s="247">
        <f t="shared" si="90"/>
        <v>0</v>
      </c>
      <c r="W156" s="247">
        <f t="shared" si="90"/>
        <v>0</v>
      </c>
      <c r="X156" s="247">
        <f t="shared" si="90"/>
        <v>0</v>
      </c>
      <c r="Y156" s="247">
        <f t="shared" si="90"/>
        <v>0</v>
      </c>
      <c r="Z156" s="247">
        <f t="shared" si="90"/>
        <v>0</v>
      </c>
      <c r="AA156" s="247">
        <f t="shared" si="90"/>
        <v>0</v>
      </c>
      <c r="AB156" s="247">
        <f t="shared" si="90"/>
        <v>0</v>
      </c>
      <c r="AC156" s="247">
        <f t="shared" si="90"/>
        <v>0</v>
      </c>
      <c r="AD156" s="247">
        <f t="shared" si="90"/>
        <v>0</v>
      </c>
      <c r="AE156" s="247">
        <f t="shared" si="90"/>
        <v>0</v>
      </c>
      <c r="AF156" s="247">
        <f t="shared" si="90"/>
        <v>0</v>
      </c>
      <c r="AG156" s="228">
        <f t="shared" si="84"/>
        <v>0</v>
      </c>
    </row>
    <row r="157">
      <c r="A157" s="230" t="s">
        <v>1117</v>
      </c>
      <c r="B157" s="247">
        <f t="shared" ref="B157:AF157" si="91">B47-(B329+B397+B476)</f>
        <v>0</v>
      </c>
      <c r="C157" s="247">
        <f t="shared" si="91"/>
        <v>0</v>
      </c>
      <c r="D157" s="247">
        <f t="shared" si="91"/>
        <v>0</v>
      </c>
      <c r="E157" s="247">
        <f t="shared" si="91"/>
        <v>0</v>
      </c>
      <c r="F157" s="247">
        <f t="shared" si="91"/>
        <v>0</v>
      </c>
      <c r="G157" s="247">
        <f t="shared" si="91"/>
        <v>0</v>
      </c>
      <c r="H157" s="247">
        <f t="shared" si="91"/>
        <v>0</v>
      </c>
      <c r="I157" s="247">
        <f t="shared" si="91"/>
        <v>0</v>
      </c>
      <c r="J157" s="247">
        <f t="shared" si="91"/>
        <v>0</v>
      </c>
      <c r="K157" s="247">
        <f t="shared" si="91"/>
        <v>0</v>
      </c>
      <c r="L157" s="247">
        <f t="shared" si="91"/>
        <v>0</v>
      </c>
      <c r="M157" s="247">
        <f t="shared" si="91"/>
        <v>0</v>
      </c>
      <c r="N157" s="247">
        <f t="shared" si="91"/>
        <v>0</v>
      </c>
      <c r="O157" s="247">
        <f t="shared" si="91"/>
        <v>0</v>
      </c>
      <c r="P157" s="247">
        <f t="shared" si="91"/>
        <v>0</v>
      </c>
      <c r="Q157" s="247">
        <f t="shared" si="91"/>
        <v>0</v>
      </c>
      <c r="R157" s="247">
        <f t="shared" si="91"/>
        <v>0</v>
      </c>
      <c r="S157" s="247">
        <f t="shared" si="91"/>
        <v>0</v>
      </c>
      <c r="T157" s="247">
        <f t="shared" si="91"/>
        <v>0</v>
      </c>
      <c r="U157" s="247">
        <f t="shared" si="91"/>
        <v>0</v>
      </c>
      <c r="V157" s="247">
        <f t="shared" si="91"/>
        <v>0</v>
      </c>
      <c r="W157" s="247">
        <f t="shared" si="91"/>
        <v>0</v>
      </c>
      <c r="X157" s="247">
        <f t="shared" si="91"/>
        <v>0</v>
      </c>
      <c r="Y157" s="247">
        <f t="shared" si="91"/>
        <v>0</v>
      </c>
      <c r="Z157" s="247">
        <f t="shared" si="91"/>
        <v>0</v>
      </c>
      <c r="AA157" s="247">
        <f t="shared" si="91"/>
        <v>0</v>
      </c>
      <c r="AB157" s="247">
        <f t="shared" si="91"/>
        <v>0</v>
      </c>
      <c r="AC157" s="247">
        <f t="shared" si="91"/>
        <v>0</v>
      </c>
      <c r="AD157" s="247">
        <f t="shared" si="91"/>
        <v>0</v>
      </c>
      <c r="AE157" s="247">
        <f t="shared" si="91"/>
        <v>0</v>
      </c>
      <c r="AF157" s="247">
        <f t="shared" si="91"/>
        <v>0</v>
      </c>
      <c r="AG157" s="228">
        <f t="shared" si="84"/>
        <v>0</v>
      </c>
    </row>
    <row r="158">
      <c r="A158" s="230" t="s">
        <v>1118</v>
      </c>
      <c r="B158" s="247">
        <f t="shared" ref="B158:AF158" si="92">B48-(B330+B398+B477)</f>
        <v>0</v>
      </c>
      <c r="C158" s="247">
        <f t="shared" si="92"/>
        <v>0</v>
      </c>
      <c r="D158" s="247">
        <f t="shared" si="92"/>
        <v>0</v>
      </c>
      <c r="E158" s="247">
        <f t="shared" si="92"/>
        <v>0</v>
      </c>
      <c r="F158" s="247">
        <f t="shared" si="92"/>
        <v>0</v>
      </c>
      <c r="G158" s="247">
        <f t="shared" si="92"/>
        <v>0</v>
      </c>
      <c r="H158" s="247">
        <f t="shared" si="92"/>
        <v>0</v>
      </c>
      <c r="I158" s="247">
        <f t="shared" si="92"/>
        <v>0</v>
      </c>
      <c r="J158" s="247">
        <f t="shared" si="92"/>
        <v>0</v>
      </c>
      <c r="K158" s="247">
        <f t="shared" si="92"/>
        <v>0</v>
      </c>
      <c r="L158" s="247">
        <f t="shared" si="92"/>
        <v>0</v>
      </c>
      <c r="M158" s="247">
        <f t="shared" si="92"/>
        <v>0</v>
      </c>
      <c r="N158" s="247">
        <f t="shared" si="92"/>
        <v>0</v>
      </c>
      <c r="O158" s="247">
        <f t="shared" si="92"/>
        <v>0</v>
      </c>
      <c r="P158" s="247">
        <f t="shared" si="92"/>
        <v>0</v>
      </c>
      <c r="Q158" s="247">
        <f t="shared" si="92"/>
        <v>0</v>
      </c>
      <c r="R158" s="247">
        <f t="shared" si="92"/>
        <v>0</v>
      </c>
      <c r="S158" s="247">
        <f t="shared" si="92"/>
        <v>0</v>
      </c>
      <c r="T158" s="247">
        <f t="shared" si="92"/>
        <v>0</v>
      </c>
      <c r="U158" s="247">
        <f t="shared" si="92"/>
        <v>0</v>
      </c>
      <c r="V158" s="247">
        <f t="shared" si="92"/>
        <v>0</v>
      </c>
      <c r="W158" s="247">
        <f t="shared" si="92"/>
        <v>0</v>
      </c>
      <c r="X158" s="247">
        <f t="shared" si="92"/>
        <v>0</v>
      </c>
      <c r="Y158" s="247">
        <f t="shared" si="92"/>
        <v>0</v>
      </c>
      <c r="Z158" s="247">
        <f t="shared" si="92"/>
        <v>0</v>
      </c>
      <c r="AA158" s="247">
        <f t="shared" si="92"/>
        <v>0</v>
      </c>
      <c r="AB158" s="247">
        <f t="shared" si="92"/>
        <v>0</v>
      </c>
      <c r="AC158" s="247">
        <f t="shared" si="92"/>
        <v>0</v>
      </c>
      <c r="AD158" s="247">
        <f t="shared" si="92"/>
        <v>0</v>
      </c>
      <c r="AE158" s="247">
        <f t="shared" si="92"/>
        <v>0</v>
      </c>
      <c r="AF158" s="247">
        <f t="shared" si="92"/>
        <v>0</v>
      </c>
      <c r="AG158" s="228">
        <f t="shared" si="84"/>
        <v>0</v>
      </c>
    </row>
    <row r="159">
      <c r="A159" s="230" t="s">
        <v>338</v>
      </c>
      <c r="B159" s="247">
        <f t="shared" ref="B159:AF159" si="93">B49-(B332+B400+B478)</f>
        <v>0</v>
      </c>
      <c r="C159" s="247">
        <f t="shared" si="93"/>
        <v>0</v>
      </c>
      <c r="D159" s="247">
        <f t="shared" si="93"/>
        <v>0</v>
      </c>
      <c r="E159" s="247">
        <f t="shared" si="93"/>
        <v>0</v>
      </c>
      <c r="F159" s="247">
        <f t="shared" si="93"/>
        <v>0</v>
      </c>
      <c r="G159" s="247">
        <f t="shared" si="93"/>
        <v>0</v>
      </c>
      <c r="H159" s="247">
        <f t="shared" si="93"/>
        <v>0</v>
      </c>
      <c r="I159" s="247">
        <f t="shared" si="93"/>
        <v>0</v>
      </c>
      <c r="J159" s="247">
        <f t="shared" si="93"/>
        <v>0</v>
      </c>
      <c r="K159" s="247">
        <f t="shared" si="93"/>
        <v>0</v>
      </c>
      <c r="L159" s="247">
        <f t="shared" si="93"/>
        <v>0</v>
      </c>
      <c r="M159" s="247">
        <f t="shared" si="93"/>
        <v>0</v>
      </c>
      <c r="N159" s="247">
        <f t="shared" si="93"/>
        <v>0</v>
      </c>
      <c r="O159" s="247">
        <f t="shared" si="93"/>
        <v>0</v>
      </c>
      <c r="P159" s="247">
        <f t="shared" si="93"/>
        <v>0</v>
      </c>
      <c r="Q159" s="247">
        <f t="shared" si="93"/>
        <v>0</v>
      </c>
      <c r="R159" s="247">
        <f t="shared" si="93"/>
        <v>0</v>
      </c>
      <c r="S159" s="247">
        <f t="shared" si="93"/>
        <v>0</v>
      </c>
      <c r="T159" s="247">
        <f t="shared" si="93"/>
        <v>0</v>
      </c>
      <c r="U159" s="247">
        <f t="shared" si="93"/>
        <v>0</v>
      </c>
      <c r="V159" s="247">
        <f t="shared" si="93"/>
        <v>0</v>
      </c>
      <c r="W159" s="247">
        <f t="shared" si="93"/>
        <v>0</v>
      </c>
      <c r="X159" s="247">
        <f t="shared" si="93"/>
        <v>0</v>
      </c>
      <c r="Y159" s="247">
        <f t="shared" si="93"/>
        <v>0</v>
      </c>
      <c r="Z159" s="247">
        <f t="shared" si="93"/>
        <v>0</v>
      </c>
      <c r="AA159" s="247">
        <f t="shared" si="93"/>
        <v>0</v>
      </c>
      <c r="AB159" s="247">
        <f t="shared" si="93"/>
        <v>0</v>
      </c>
      <c r="AC159" s="247">
        <f t="shared" si="93"/>
        <v>0</v>
      </c>
      <c r="AD159" s="247">
        <f t="shared" si="93"/>
        <v>0</v>
      </c>
      <c r="AE159" s="247">
        <f t="shared" si="93"/>
        <v>0</v>
      </c>
      <c r="AF159" s="247">
        <f t="shared" si="93"/>
        <v>0</v>
      </c>
      <c r="AG159" s="228"/>
    </row>
    <row r="160">
      <c r="A160" s="230" t="s">
        <v>297</v>
      </c>
      <c r="B160" s="247">
        <f t="shared" ref="B160:AF160" si="94">B50-(B333+B401+B479)</f>
        <v>0</v>
      </c>
      <c r="C160" s="247">
        <f t="shared" si="94"/>
        <v>0</v>
      </c>
      <c r="D160" s="247">
        <f t="shared" si="94"/>
        <v>0</v>
      </c>
      <c r="E160" s="247">
        <f t="shared" si="94"/>
        <v>0</v>
      </c>
      <c r="F160" s="247">
        <f t="shared" si="94"/>
        <v>0</v>
      </c>
      <c r="G160" s="247">
        <f t="shared" si="94"/>
        <v>0</v>
      </c>
      <c r="H160" s="247">
        <f t="shared" si="94"/>
        <v>0</v>
      </c>
      <c r="I160" s="247">
        <f t="shared" si="94"/>
        <v>0</v>
      </c>
      <c r="J160" s="247">
        <f t="shared" si="94"/>
        <v>0</v>
      </c>
      <c r="K160" s="247">
        <f t="shared" si="94"/>
        <v>0</v>
      </c>
      <c r="L160" s="247">
        <f t="shared" si="94"/>
        <v>0</v>
      </c>
      <c r="M160" s="247">
        <f t="shared" si="94"/>
        <v>0</v>
      </c>
      <c r="N160" s="247">
        <f t="shared" si="94"/>
        <v>0</v>
      </c>
      <c r="O160" s="247">
        <f t="shared" si="94"/>
        <v>0</v>
      </c>
      <c r="P160" s="247">
        <f t="shared" si="94"/>
        <v>0</v>
      </c>
      <c r="Q160" s="247">
        <f t="shared" si="94"/>
        <v>0</v>
      </c>
      <c r="R160" s="247">
        <f t="shared" si="94"/>
        <v>0</v>
      </c>
      <c r="S160" s="247">
        <f t="shared" si="94"/>
        <v>0</v>
      </c>
      <c r="T160" s="247">
        <f t="shared" si="94"/>
        <v>0</v>
      </c>
      <c r="U160" s="247">
        <f t="shared" si="94"/>
        <v>0</v>
      </c>
      <c r="V160" s="247">
        <f t="shared" si="94"/>
        <v>0</v>
      </c>
      <c r="W160" s="247">
        <f t="shared" si="94"/>
        <v>0</v>
      </c>
      <c r="X160" s="247">
        <f t="shared" si="94"/>
        <v>0</v>
      </c>
      <c r="Y160" s="247">
        <f t="shared" si="94"/>
        <v>0</v>
      </c>
      <c r="Z160" s="247">
        <f t="shared" si="94"/>
        <v>0</v>
      </c>
      <c r="AA160" s="247">
        <f t="shared" si="94"/>
        <v>0</v>
      </c>
      <c r="AB160" s="247">
        <f t="shared" si="94"/>
        <v>0</v>
      </c>
      <c r="AC160" s="247">
        <f t="shared" si="94"/>
        <v>0</v>
      </c>
      <c r="AD160" s="247">
        <f t="shared" si="94"/>
        <v>0</v>
      </c>
      <c r="AE160" s="247">
        <f t="shared" si="94"/>
        <v>0</v>
      </c>
      <c r="AF160" s="247">
        <f t="shared" si="94"/>
        <v>0</v>
      </c>
      <c r="AG160" s="228">
        <f t="shared" ref="AG160:AG161" si="96">SUM(B160:AF160)</f>
        <v>0</v>
      </c>
    </row>
    <row r="161">
      <c r="A161" s="232" t="s">
        <v>298</v>
      </c>
      <c r="B161" s="233">
        <f t="shared" ref="B161:AF161" si="95">SUM(B149:B160)</f>
        <v>1</v>
      </c>
      <c r="C161" s="233">
        <f t="shared" si="95"/>
        <v>4</v>
      </c>
      <c r="D161" s="233">
        <f t="shared" si="95"/>
        <v>2</v>
      </c>
      <c r="E161" s="233">
        <f t="shared" si="95"/>
        <v>3</v>
      </c>
      <c r="F161" s="233">
        <f t="shared" si="95"/>
        <v>3</v>
      </c>
      <c r="G161" s="233">
        <f t="shared" si="95"/>
        <v>0</v>
      </c>
      <c r="H161" s="233">
        <f t="shared" si="95"/>
        <v>4</v>
      </c>
      <c r="I161" s="233">
        <f t="shared" si="95"/>
        <v>8</v>
      </c>
      <c r="J161" s="233">
        <f t="shared" si="95"/>
        <v>4</v>
      </c>
      <c r="K161" s="233">
        <f t="shared" si="95"/>
        <v>2</v>
      </c>
      <c r="L161" s="233">
        <f t="shared" si="95"/>
        <v>4</v>
      </c>
      <c r="M161" s="233">
        <f t="shared" si="95"/>
        <v>2</v>
      </c>
      <c r="N161" s="233">
        <f t="shared" si="95"/>
        <v>3</v>
      </c>
      <c r="O161" s="233">
        <f t="shared" si="95"/>
        <v>5</v>
      </c>
      <c r="P161" s="233">
        <f t="shared" si="95"/>
        <v>3</v>
      </c>
      <c r="Q161" s="233">
        <f t="shared" si="95"/>
        <v>3</v>
      </c>
      <c r="R161" s="233">
        <f t="shared" si="95"/>
        <v>4</v>
      </c>
      <c r="S161" s="233">
        <f t="shared" si="95"/>
        <v>8</v>
      </c>
      <c r="T161" s="233">
        <f t="shared" si="95"/>
        <v>4</v>
      </c>
      <c r="U161" s="233">
        <f t="shared" si="95"/>
        <v>3</v>
      </c>
      <c r="V161" s="233">
        <f t="shared" si="95"/>
        <v>5</v>
      </c>
      <c r="W161" s="233">
        <f t="shared" si="95"/>
        <v>11</v>
      </c>
      <c r="X161" s="233">
        <f t="shared" si="95"/>
        <v>7</v>
      </c>
      <c r="Y161" s="233">
        <f t="shared" si="95"/>
        <v>0</v>
      </c>
      <c r="Z161" s="233">
        <f t="shared" si="95"/>
        <v>4</v>
      </c>
      <c r="AA161" s="233">
        <f t="shared" si="95"/>
        <v>7</v>
      </c>
      <c r="AB161" s="233">
        <f t="shared" si="95"/>
        <v>11</v>
      </c>
      <c r="AC161" s="233">
        <f t="shared" si="95"/>
        <v>4</v>
      </c>
      <c r="AD161" s="233">
        <f t="shared" si="95"/>
        <v>2</v>
      </c>
      <c r="AE161" s="233">
        <f t="shared" si="95"/>
        <v>0</v>
      </c>
      <c r="AF161" s="233">
        <f t="shared" si="95"/>
        <v>7</v>
      </c>
      <c r="AG161" s="228">
        <f t="shared" si="96"/>
        <v>128</v>
      </c>
    </row>
    <row r="162">
      <c r="A162" s="160"/>
      <c r="AG162" s="228"/>
    </row>
    <row r="163">
      <c r="A163" s="251" t="s">
        <v>415</v>
      </c>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c r="AA163" s="222"/>
      <c r="AB163" s="222"/>
      <c r="AC163" s="222"/>
      <c r="AD163" s="222"/>
      <c r="AE163" s="222"/>
      <c r="AF163" s="222"/>
      <c r="AG163" s="228"/>
    </row>
    <row r="164" collapsed="1">
      <c r="A164" s="252" t="s">
        <v>416</v>
      </c>
      <c r="B164" s="253"/>
      <c r="C164" s="253"/>
      <c r="D164" s="253"/>
      <c r="E164" s="253"/>
      <c r="F164" s="253"/>
      <c r="G164" s="253"/>
      <c r="H164" s="253"/>
      <c r="I164" s="253"/>
      <c r="J164" s="253"/>
      <c r="K164" s="253"/>
      <c r="L164" s="253"/>
      <c r="M164" s="253"/>
      <c r="N164" s="253"/>
      <c r="O164" s="253"/>
      <c r="P164" s="253"/>
      <c r="Q164" s="253"/>
      <c r="R164" s="253"/>
      <c r="S164" s="253"/>
      <c r="T164" s="253"/>
      <c r="U164" s="253"/>
      <c r="V164" s="253"/>
      <c r="W164" s="253"/>
      <c r="X164" s="253"/>
      <c r="Y164" s="253"/>
      <c r="Z164" s="253"/>
      <c r="AA164" s="253"/>
      <c r="AB164" s="253"/>
      <c r="AC164" s="253"/>
      <c r="AD164" s="253"/>
      <c r="AE164" s="253"/>
      <c r="AF164" s="253"/>
      <c r="AG164" s="228"/>
    </row>
    <row r="165" hidden="1" outlineLevel="1">
      <c r="A165" s="252" t="s">
        <v>1119</v>
      </c>
      <c r="B165" s="343"/>
      <c r="C165" s="343"/>
      <c r="D165" s="343"/>
      <c r="E165" s="343"/>
      <c r="F165" s="343"/>
      <c r="G165" s="343"/>
      <c r="H165" s="343"/>
      <c r="I165" s="343"/>
      <c r="J165" s="343"/>
      <c r="K165" s="343"/>
      <c r="L165" s="343"/>
      <c r="M165" s="343"/>
      <c r="N165" s="343"/>
      <c r="O165" s="343"/>
      <c r="P165" s="343"/>
      <c r="Q165" s="343"/>
      <c r="R165" s="343"/>
      <c r="S165" s="343"/>
      <c r="T165" s="343"/>
      <c r="U165" s="343"/>
      <c r="V165" s="343"/>
      <c r="W165" s="343"/>
      <c r="X165" s="343"/>
      <c r="Y165" s="343"/>
      <c r="Z165" s="343"/>
      <c r="AA165" s="343"/>
      <c r="AB165" s="343"/>
      <c r="AC165" s="343"/>
      <c r="AD165" s="343"/>
      <c r="AE165" s="343"/>
      <c r="AF165" s="343"/>
      <c r="AG165" s="228">
        <f t="shared" ref="AG165:AG174" si="97">SUM(B165:AF165)</f>
        <v>0</v>
      </c>
    </row>
    <row r="166" hidden="1" outlineLevel="1">
      <c r="A166" s="252" t="s">
        <v>1120</v>
      </c>
      <c r="B166" s="343"/>
      <c r="C166" s="343"/>
      <c r="D166" s="343"/>
      <c r="E166" s="343"/>
      <c r="F166" s="343"/>
      <c r="G166" s="343"/>
      <c r="H166" s="343"/>
      <c r="I166" s="343"/>
      <c r="J166" s="343"/>
      <c r="K166" s="343"/>
      <c r="L166" s="343"/>
      <c r="M166" s="343"/>
      <c r="N166" s="343"/>
      <c r="O166" s="343"/>
      <c r="P166" s="343"/>
      <c r="Q166" s="343"/>
      <c r="R166" s="343"/>
      <c r="S166" s="343"/>
      <c r="T166" s="343"/>
      <c r="U166" s="343"/>
      <c r="V166" s="343"/>
      <c r="W166" s="343"/>
      <c r="X166" s="343"/>
      <c r="Y166" s="343"/>
      <c r="Z166" s="343"/>
      <c r="AA166" s="343"/>
      <c r="AB166" s="343"/>
      <c r="AC166" s="343"/>
      <c r="AD166" s="343"/>
      <c r="AE166" s="343"/>
      <c r="AF166" s="343"/>
      <c r="AG166" s="228">
        <f t="shared" si="97"/>
        <v>0</v>
      </c>
    </row>
    <row r="167" hidden="1" outlineLevel="1">
      <c r="A167" s="252" t="s">
        <v>1121</v>
      </c>
      <c r="B167" s="343"/>
      <c r="C167" s="343"/>
      <c r="D167" s="343"/>
      <c r="E167" s="343"/>
      <c r="F167" s="343"/>
      <c r="G167" s="343"/>
      <c r="H167" s="343"/>
      <c r="I167" s="343"/>
      <c r="J167" s="343"/>
      <c r="K167" s="343"/>
      <c r="L167" s="343"/>
      <c r="M167" s="343"/>
      <c r="N167" s="343"/>
      <c r="O167" s="343"/>
      <c r="P167" s="343"/>
      <c r="Q167" s="343"/>
      <c r="R167" s="343"/>
      <c r="S167" s="343"/>
      <c r="T167" s="343"/>
      <c r="U167" s="343"/>
      <c r="V167" s="343"/>
      <c r="W167" s="343"/>
      <c r="X167" s="343"/>
      <c r="Y167" s="343"/>
      <c r="Z167" s="343"/>
      <c r="AA167" s="343"/>
      <c r="AB167" s="343"/>
      <c r="AC167" s="343"/>
      <c r="AD167" s="343"/>
      <c r="AE167" s="343"/>
      <c r="AF167" s="343"/>
      <c r="AG167" s="228">
        <f t="shared" si="97"/>
        <v>0</v>
      </c>
    </row>
    <row r="168" hidden="1" outlineLevel="1">
      <c r="A168" s="252" t="s">
        <v>1122</v>
      </c>
      <c r="B168" s="343"/>
      <c r="C168" s="343"/>
      <c r="D168" s="343"/>
      <c r="E168" s="343"/>
      <c r="F168" s="343"/>
      <c r="G168" s="343"/>
      <c r="H168" s="343"/>
      <c r="I168" s="343"/>
      <c r="J168" s="343"/>
      <c r="K168" s="343"/>
      <c r="L168" s="343"/>
      <c r="M168" s="343"/>
      <c r="N168" s="343"/>
      <c r="O168" s="343"/>
      <c r="P168" s="343"/>
      <c r="Q168" s="343"/>
      <c r="R168" s="343"/>
      <c r="S168" s="343"/>
      <c r="T168" s="343"/>
      <c r="U168" s="343"/>
      <c r="V168" s="343"/>
      <c r="W168" s="343"/>
      <c r="X168" s="343"/>
      <c r="Y168" s="343"/>
      <c r="Z168" s="343"/>
      <c r="AA168" s="343"/>
      <c r="AB168" s="343"/>
      <c r="AC168" s="343"/>
      <c r="AD168" s="343"/>
      <c r="AE168" s="343"/>
      <c r="AF168" s="343"/>
      <c r="AG168" s="228">
        <f t="shared" si="97"/>
        <v>0</v>
      </c>
    </row>
    <row r="169" hidden="1" outlineLevel="1">
      <c r="A169" s="252" t="s">
        <v>1123</v>
      </c>
      <c r="B169" s="343"/>
      <c r="C169" s="343"/>
      <c r="D169" s="343"/>
      <c r="E169" s="343"/>
      <c r="F169" s="343"/>
      <c r="G169" s="343"/>
      <c r="H169" s="343"/>
      <c r="I169" s="343"/>
      <c r="J169" s="343"/>
      <c r="K169" s="343"/>
      <c r="L169" s="343"/>
      <c r="M169" s="343"/>
      <c r="N169" s="343"/>
      <c r="O169" s="343"/>
      <c r="P169" s="343"/>
      <c r="Q169" s="343"/>
      <c r="R169" s="343"/>
      <c r="S169" s="343"/>
      <c r="T169" s="343"/>
      <c r="U169" s="343"/>
      <c r="V169" s="343"/>
      <c r="W169" s="343"/>
      <c r="X169" s="343"/>
      <c r="Y169" s="343"/>
      <c r="Z169" s="343"/>
      <c r="AA169" s="343"/>
      <c r="AB169" s="343"/>
      <c r="AC169" s="343"/>
      <c r="AD169" s="343"/>
      <c r="AE169" s="343"/>
      <c r="AF169" s="343"/>
      <c r="AG169" s="228">
        <f t="shared" si="97"/>
        <v>0</v>
      </c>
    </row>
    <row r="170" hidden="1" outlineLevel="1">
      <c r="A170" s="252" t="s">
        <v>1124</v>
      </c>
      <c r="B170" s="343"/>
      <c r="C170" s="343"/>
      <c r="D170" s="343"/>
      <c r="E170" s="343"/>
      <c r="F170" s="343"/>
      <c r="G170" s="343"/>
      <c r="H170" s="343"/>
      <c r="I170" s="343"/>
      <c r="J170" s="343"/>
      <c r="K170" s="343"/>
      <c r="L170" s="343"/>
      <c r="M170" s="343"/>
      <c r="N170" s="343"/>
      <c r="O170" s="343"/>
      <c r="P170" s="343"/>
      <c r="Q170" s="343"/>
      <c r="R170" s="343"/>
      <c r="S170" s="343"/>
      <c r="T170" s="343"/>
      <c r="U170" s="343"/>
      <c r="V170" s="343"/>
      <c r="W170" s="343"/>
      <c r="X170" s="343"/>
      <c r="Y170" s="343"/>
      <c r="Z170" s="343"/>
      <c r="AA170" s="343"/>
      <c r="AB170" s="343"/>
      <c r="AC170" s="343"/>
      <c r="AD170" s="343"/>
      <c r="AE170" s="343"/>
      <c r="AF170" s="343"/>
      <c r="AG170" s="228">
        <f t="shared" si="97"/>
        <v>0</v>
      </c>
    </row>
    <row r="171" hidden="1" outlineLevel="1">
      <c r="A171" s="252" t="s">
        <v>1125</v>
      </c>
      <c r="B171" s="343"/>
      <c r="C171" s="343"/>
      <c r="D171" s="343"/>
      <c r="E171" s="343"/>
      <c r="F171" s="343"/>
      <c r="G171" s="343"/>
      <c r="H171" s="343"/>
      <c r="I171" s="343"/>
      <c r="J171" s="343"/>
      <c r="K171" s="343"/>
      <c r="L171" s="343"/>
      <c r="M171" s="343"/>
      <c r="N171" s="343"/>
      <c r="O171" s="343"/>
      <c r="P171" s="343"/>
      <c r="Q171" s="343"/>
      <c r="R171" s="343"/>
      <c r="S171" s="343"/>
      <c r="T171" s="343"/>
      <c r="U171" s="343"/>
      <c r="V171" s="343"/>
      <c r="W171" s="343"/>
      <c r="X171" s="343"/>
      <c r="Y171" s="343"/>
      <c r="Z171" s="343"/>
      <c r="AA171" s="343"/>
      <c r="AB171" s="343"/>
      <c r="AC171" s="343"/>
      <c r="AD171" s="343"/>
      <c r="AE171" s="343"/>
      <c r="AF171" s="343"/>
      <c r="AG171" s="228">
        <f t="shared" si="97"/>
        <v>0</v>
      </c>
    </row>
    <row r="172" hidden="1" outlineLevel="1">
      <c r="A172" s="252" t="s">
        <v>1126</v>
      </c>
      <c r="B172" s="343"/>
      <c r="C172" s="343"/>
      <c r="D172" s="343"/>
      <c r="E172" s="343"/>
      <c r="F172" s="343"/>
      <c r="G172" s="343"/>
      <c r="H172" s="343"/>
      <c r="I172" s="343"/>
      <c r="J172" s="343"/>
      <c r="K172" s="343"/>
      <c r="L172" s="343"/>
      <c r="M172" s="343"/>
      <c r="N172" s="343"/>
      <c r="O172" s="343"/>
      <c r="P172" s="343"/>
      <c r="Q172" s="343"/>
      <c r="R172" s="343"/>
      <c r="S172" s="343"/>
      <c r="T172" s="343"/>
      <c r="U172" s="343"/>
      <c r="V172" s="343"/>
      <c r="W172" s="343"/>
      <c r="X172" s="343"/>
      <c r="Y172" s="343"/>
      <c r="Z172" s="343"/>
      <c r="AA172" s="343"/>
      <c r="AB172" s="343"/>
      <c r="AC172" s="343"/>
      <c r="AD172" s="343"/>
      <c r="AE172" s="343"/>
      <c r="AF172" s="343"/>
      <c r="AG172" s="228">
        <f t="shared" si="97"/>
        <v>0</v>
      </c>
    </row>
    <row r="173" hidden="1" outlineLevel="1">
      <c r="A173" s="252" t="s">
        <v>1127</v>
      </c>
      <c r="B173" s="343"/>
      <c r="C173" s="343"/>
      <c r="D173" s="343"/>
      <c r="E173" s="343"/>
      <c r="F173" s="343"/>
      <c r="G173" s="343"/>
      <c r="H173" s="343"/>
      <c r="I173" s="343"/>
      <c r="J173" s="343"/>
      <c r="K173" s="343"/>
      <c r="L173" s="343"/>
      <c r="M173" s="343"/>
      <c r="N173" s="343"/>
      <c r="O173" s="343"/>
      <c r="P173" s="343"/>
      <c r="Q173" s="343"/>
      <c r="R173" s="343"/>
      <c r="S173" s="343"/>
      <c r="T173" s="343"/>
      <c r="U173" s="343"/>
      <c r="V173" s="343"/>
      <c r="W173" s="343"/>
      <c r="X173" s="343"/>
      <c r="Y173" s="343"/>
      <c r="Z173" s="343"/>
      <c r="AA173" s="343"/>
      <c r="AB173" s="343"/>
      <c r="AC173" s="343"/>
      <c r="AD173" s="343"/>
      <c r="AE173" s="343"/>
      <c r="AF173" s="343"/>
      <c r="AG173" s="228">
        <f t="shared" si="97"/>
        <v>0</v>
      </c>
    </row>
    <row r="174" hidden="1" outlineLevel="1">
      <c r="A174" s="252" t="s">
        <v>1128</v>
      </c>
      <c r="B174" s="343"/>
      <c r="C174" s="343"/>
      <c r="D174" s="343"/>
      <c r="E174" s="343"/>
      <c r="F174" s="343"/>
      <c r="G174" s="343"/>
      <c r="H174" s="343"/>
      <c r="I174" s="343"/>
      <c r="J174" s="343"/>
      <c r="K174" s="343"/>
      <c r="L174" s="343"/>
      <c r="M174" s="343"/>
      <c r="N174" s="343"/>
      <c r="O174" s="343"/>
      <c r="P174" s="343"/>
      <c r="Q174" s="343"/>
      <c r="R174" s="343"/>
      <c r="S174" s="343"/>
      <c r="T174" s="343"/>
      <c r="U174" s="343"/>
      <c r="V174" s="343"/>
      <c r="W174" s="343"/>
      <c r="X174" s="343"/>
      <c r="Y174" s="343"/>
      <c r="Z174" s="343"/>
      <c r="AA174" s="343"/>
      <c r="AB174" s="343"/>
      <c r="AC174" s="343"/>
      <c r="AD174" s="343"/>
      <c r="AE174" s="343"/>
      <c r="AF174" s="343"/>
      <c r="AG174" s="228">
        <f t="shared" si="97"/>
        <v>0</v>
      </c>
    </row>
    <row r="175">
      <c r="A175" s="252" t="s">
        <v>428</v>
      </c>
      <c r="B175" s="253"/>
      <c r="C175" s="253"/>
      <c r="D175" s="253"/>
      <c r="E175" s="253"/>
      <c r="F175" s="253"/>
      <c r="G175" s="253"/>
      <c r="H175" s="253"/>
      <c r="I175" s="253"/>
      <c r="J175" s="253"/>
      <c r="K175" s="253"/>
      <c r="L175" s="253"/>
      <c r="M175" s="253"/>
      <c r="N175" s="253"/>
      <c r="O175" s="253"/>
      <c r="P175" s="253"/>
      <c r="Q175" s="253"/>
      <c r="R175" s="253"/>
      <c r="S175" s="253"/>
      <c r="T175" s="253"/>
      <c r="U175" s="253"/>
      <c r="V175" s="253"/>
      <c r="W175" s="253"/>
      <c r="X175" s="253"/>
      <c r="Y175" s="253"/>
      <c r="Z175" s="253"/>
      <c r="AA175" s="253"/>
      <c r="AB175" s="253"/>
      <c r="AC175" s="253"/>
      <c r="AD175" s="253"/>
      <c r="AE175" s="253"/>
      <c r="AF175" s="253"/>
      <c r="AG175" s="228"/>
    </row>
    <row r="176" outlineLevel="1">
      <c r="A176" s="252" t="s">
        <v>1129</v>
      </c>
      <c r="B176" s="255">
        <v>0.0</v>
      </c>
      <c r="C176" s="255">
        <v>0.0</v>
      </c>
      <c r="D176" s="255">
        <v>0.0</v>
      </c>
      <c r="E176" s="255">
        <v>0.0</v>
      </c>
      <c r="F176" s="255">
        <v>0.0</v>
      </c>
      <c r="G176" s="255">
        <v>0.0</v>
      </c>
      <c r="H176" s="255">
        <v>0.0</v>
      </c>
      <c r="I176" s="255">
        <v>0.0</v>
      </c>
      <c r="J176" s="255">
        <v>0.0</v>
      </c>
      <c r="K176" s="255">
        <v>0.0</v>
      </c>
      <c r="L176" s="255">
        <v>0.0</v>
      </c>
      <c r="M176" s="255">
        <v>0.0</v>
      </c>
      <c r="N176" s="255">
        <v>0.0</v>
      </c>
      <c r="O176" s="255">
        <v>0.0</v>
      </c>
      <c r="P176" s="255">
        <v>0.0</v>
      </c>
      <c r="Q176" s="255">
        <v>0.0</v>
      </c>
      <c r="R176" s="255">
        <v>0.0</v>
      </c>
      <c r="S176" s="255">
        <v>0.0</v>
      </c>
      <c r="T176" s="255">
        <v>0.0</v>
      </c>
      <c r="U176" s="255">
        <v>0.0</v>
      </c>
      <c r="V176" s="255">
        <v>0.0</v>
      </c>
      <c r="W176" s="255">
        <v>0.0</v>
      </c>
      <c r="X176" s="255">
        <v>0.0</v>
      </c>
      <c r="Y176" s="255">
        <v>0.0</v>
      </c>
      <c r="Z176" s="255">
        <v>0.0</v>
      </c>
      <c r="AA176" s="255">
        <v>0.0</v>
      </c>
      <c r="AB176" s="255">
        <v>0.0</v>
      </c>
      <c r="AC176" s="255">
        <v>0.0</v>
      </c>
      <c r="AD176" s="255">
        <v>0.0</v>
      </c>
      <c r="AE176" s="255">
        <v>0.0</v>
      </c>
      <c r="AF176" s="255">
        <v>0.0</v>
      </c>
      <c r="AG176" s="228">
        <f t="shared" ref="AG176:AG187" si="98">SUM(B176:AF176)</f>
        <v>0</v>
      </c>
    </row>
    <row r="177" outlineLevel="1">
      <c r="A177" s="252" t="s">
        <v>1130</v>
      </c>
      <c r="B177" s="255">
        <v>0.0</v>
      </c>
      <c r="C177" s="255">
        <v>0.0</v>
      </c>
      <c r="D177" s="255">
        <v>0.0</v>
      </c>
      <c r="E177" s="255">
        <v>0.0</v>
      </c>
      <c r="F177" s="255">
        <v>0.0</v>
      </c>
      <c r="G177" s="255">
        <v>0.0</v>
      </c>
      <c r="H177" s="255">
        <v>0.0</v>
      </c>
      <c r="I177" s="255">
        <v>0.0</v>
      </c>
      <c r="J177" s="255">
        <v>0.0</v>
      </c>
      <c r="K177" s="255">
        <v>0.0</v>
      </c>
      <c r="L177" s="255">
        <v>0.0</v>
      </c>
      <c r="M177" s="255">
        <v>0.0</v>
      </c>
      <c r="N177" s="255">
        <v>0.0</v>
      </c>
      <c r="O177" s="255">
        <v>0.0</v>
      </c>
      <c r="P177" s="255">
        <v>0.0</v>
      </c>
      <c r="Q177" s="255">
        <v>0.0</v>
      </c>
      <c r="R177" s="255">
        <v>0.0</v>
      </c>
      <c r="S177" s="255">
        <v>0.0</v>
      </c>
      <c r="T177" s="255">
        <v>0.0</v>
      </c>
      <c r="U177" s="255">
        <v>0.0</v>
      </c>
      <c r="V177" s="255">
        <v>0.0</v>
      </c>
      <c r="W177" s="255">
        <v>0.0</v>
      </c>
      <c r="X177" s="255">
        <v>0.0</v>
      </c>
      <c r="Y177" s="255">
        <v>0.0</v>
      </c>
      <c r="Z177" s="255">
        <v>0.0</v>
      </c>
      <c r="AA177" s="255">
        <v>0.0</v>
      </c>
      <c r="AB177" s="255">
        <v>0.0</v>
      </c>
      <c r="AC177" s="255">
        <v>0.0</v>
      </c>
      <c r="AD177" s="255">
        <v>0.0</v>
      </c>
      <c r="AE177" s="255">
        <v>0.0</v>
      </c>
      <c r="AF177" s="255">
        <v>0.0</v>
      </c>
      <c r="AG177" s="228">
        <f t="shared" si="98"/>
        <v>0</v>
      </c>
    </row>
    <row r="178" outlineLevel="1">
      <c r="A178" s="252" t="s">
        <v>1131</v>
      </c>
      <c r="B178" s="255">
        <v>0.0</v>
      </c>
      <c r="C178" s="255">
        <v>0.0</v>
      </c>
      <c r="D178" s="255">
        <v>0.0</v>
      </c>
      <c r="E178" s="255">
        <v>0.0</v>
      </c>
      <c r="F178" s="255">
        <v>0.0</v>
      </c>
      <c r="G178" s="255">
        <v>0.0</v>
      </c>
      <c r="H178" s="255">
        <v>0.0</v>
      </c>
      <c r="I178" s="255">
        <v>0.0</v>
      </c>
      <c r="J178" s="255">
        <v>0.0</v>
      </c>
      <c r="K178" s="255">
        <v>0.0</v>
      </c>
      <c r="L178" s="255">
        <v>0.0</v>
      </c>
      <c r="M178" s="255">
        <v>0.0</v>
      </c>
      <c r="N178" s="255">
        <v>0.0</v>
      </c>
      <c r="O178" s="255">
        <v>0.0</v>
      </c>
      <c r="P178" s="255">
        <v>0.0</v>
      </c>
      <c r="Q178" s="255">
        <v>0.0</v>
      </c>
      <c r="R178" s="255">
        <v>0.0</v>
      </c>
      <c r="S178" s="255">
        <v>0.0</v>
      </c>
      <c r="T178" s="255">
        <v>0.0</v>
      </c>
      <c r="U178" s="255">
        <v>0.0</v>
      </c>
      <c r="V178" s="255">
        <v>0.0</v>
      </c>
      <c r="W178" s="255">
        <v>0.0</v>
      </c>
      <c r="X178" s="255">
        <v>0.0</v>
      </c>
      <c r="Y178" s="255">
        <v>0.0</v>
      </c>
      <c r="Z178" s="255">
        <v>0.0</v>
      </c>
      <c r="AA178" s="255">
        <v>0.0</v>
      </c>
      <c r="AB178" s="255">
        <v>0.0</v>
      </c>
      <c r="AC178" s="255">
        <v>0.0</v>
      </c>
      <c r="AD178" s="255">
        <v>0.0</v>
      </c>
      <c r="AE178" s="255">
        <v>0.0</v>
      </c>
      <c r="AF178" s="255">
        <v>0.0</v>
      </c>
      <c r="AG178" s="228">
        <f t="shared" si="98"/>
        <v>0</v>
      </c>
    </row>
    <row r="179" outlineLevel="1">
      <c r="A179" s="252" t="s">
        <v>1132</v>
      </c>
      <c r="B179" s="255">
        <v>0.0</v>
      </c>
      <c r="C179" s="255">
        <v>0.0</v>
      </c>
      <c r="D179" s="255">
        <v>0.0</v>
      </c>
      <c r="E179" s="255">
        <v>0.0</v>
      </c>
      <c r="F179" s="255">
        <v>0.0</v>
      </c>
      <c r="G179" s="255">
        <v>0.0</v>
      </c>
      <c r="H179" s="255">
        <v>0.0</v>
      </c>
      <c r="I179" s="255">
        <v>0.0</v>
      </c>
      <c r="J179" s="255">
        <v>0.0</v>
      </c>
      <c r="K179" s="255">
        <v>0.0</v>
      </c>
      <c r="L179" s="255">
        <v>0.0</v>
      </c>
      <c r="M179" s="255">
        <v>0.0</v>
      </c>
      <c r="N179" s="255">
        <v>0.0</v>
      </c>
      <c r="O179" s="255">
        <v>0.0</v>
      </c>
      <c r="P179" s="255">
        <v>0.0</v>
      </c>
      <c r="Q179" s="255">
        <v>0.0</v>
      </c>
      <c r="R179" s="255">
        <v>0.0</v>
      </c>
      <c r="S179" s="255">
        <v>0.0</v>
      </c>
      <c r="T179" s="255">
        <v>0.0</v>
      </c>
      <c r="U179" s="255">
        <v>0.0</v>
      </c>
      <c r="V179" s="255">
        <v>0.0</v>
      </c>
      <c r="W179" s="255">
        <v>0.0</v>
      </c>
      <c r="X179" s="255">
        <v>0.0</v>
      </c>
      <c r="Y179" s="255">
        <v>0.0</v>
      </c>
      <c r="Z179" s="255">
        <v>0.0</v>
      </c>
      <c r="AA179" s="255">
        <v>0.0</v>
      </c>
      <c r="AB179" s="255">
        <v>0.0</v>
      </c>
      <c r="AC179" s="255">
        <v>0.0</v>
      </c>
      <c r="AD179" s="255">
        <v>0.0</v>
      </c>
      <c r="AE179" s="255">
        <v>0.0</v>
      </c>
      <c r="AF179" s="255">
        <v>0.0</v>
      </c>
      <c r="AG179" s="228">
        <f t="shared" si="98"/>
        <v>0</v>
      </c>
    </row>
    <row r="180" outlineLevel="1">
      <c r="A180" s="254" t="s">
        <v>1133</v>
      </c>
      <c r="B180" s="255">
        <v>0.0</v>
      </c>
      <c r="C180" s="255">
        <v>0.0</v>
      </c>
      <c r="D180" s="255">
        <v>0.0</v>
      </c>
      <c r="E180" s="255">
        <v>0.0</v>
      </c>
      <c r="F180" s="255">
        <v>0.0</v>
      </c>
      <c r="G180" s="255">
        <v>0.0</v>
      </c>
      <c r="H180" s="255">
        <v>0.0</v>
      </c>
      <c r="I180" s="255">
        <v>0.0</v>
      </c>
      <c r="J180" s="255">
        <v>0.0</v>
      </c>
      <c r="K180" s="255">
        <v>0.0</v>
      </c>
      <c r="L180" s="255">
        <v>0.0</v>
      </c>
      <c r="M180" s="255">
        <v>0.0</v>
      </c>
      <c r="N180" s="255">
        <v>0.0</v>
      </c>
      <c r="O180" s="255">
        <v>0.0</v>
      </c>
      <c r="P180" s="255">
        <v>0.0</v>
      </c>
      <c r="Q180" s="255">
        <v>0.0</v>
      </c>
      <c r="R180" s="255">
        <v>0.0</v>
      </c>
      <c r="S180" s="255">
        <v>0.0</v>
      </c>
      <c r="T180" s="255">
        <v>0.0</v>
      </c>
      <c r="U180" s="255">
        <v>0.0</v>
      </c>
      <c r="V180" s="255">
        <v>0.0</v>
      </c>
      <c r="W180" s="255">
        <v>0.0</v>
      </c>
      <c r="X180" s="255">
        <v>0.0</v>
      </c>
      <c r="Y180" s="255">
        <v>0.0</v>
      </c>
      <c r="Z180" s="255">
        <v>0.0</v>
      </c>
      <c r="AA180" s="255">
        <v>0.0</v>
      </c>
      <c r="AB180" s="255">
        <v>0.0</v>
      </c>
      <c r="AC180" s="255">
        <v>0.0</v>
      </c>
      <c r="AD180" s="255">
        <v>0.0</v>
      </c>
      <c r="AE180" s="255">
        <v>0.0</v>
      </c>
      <c r="AF180" s="255">
        <v>0.0</v>
      </c>
      <c r="AG180" s="228">
        <f t="shared" si="98"/>
        <v>0</v>
      </c>
    </row>
    <row r="181" outlineLevel="1">
      <c r="A181" s="254" t="s">
        <v>1134</v>
      </c>
      <c r="B181" s="255">
        <v>0.0</v>
      </c>
      <c r="C181" s="255">
        <v>0.0</v>
      </c>
      <c r="D181" s="255">
        <v>0.0</v>
      </c>
      <c r="E181" s="255">
        <v>0.0</v>
      </c>
      <c r="F181" s="255">
        <v>0.0</v>
      </c>
      <c r="G181" s="255">
        <v>0.0</v>
      </c>
      <c r="H181" s="255">
        <v>0.0</v>
      </c>
      <c r="I181" s="255">
        <v>0.0</v>
      </c>
      <c r="J181" s="255">
        <v>0.0</v>
      </c>
      <c r="K181" s="255">
        <v>0.0</v>
      </c>
      <c r="L181" s="255">
        <v>0.0</v>
      </c>
      <c r="M181" s="255">
        <v>0.0</v>
      </c>
      <c r="N181" s="255">
        <v>0.0</v>
      </c>
      <c r="O181" s="255">
        <v>0.0</v>
      </c>
      <c r="P181" s="255">
        <v>0.0</v>
      </c>
      <c r="Q181" s="255">
        <v>0.0</v>
      </c>
      <c r="R181" s="255">
        <v>0.0</v>
      </c>
      <c r="S181" s="255">
        <v>0.0</v>
      </c>
      <c r="T181" s="255">
        <v>0.0</v>
      </c>
      <c r="U181" s="255">
        <v>0.0</v>
      </c>
      <c r="V181" s="255">
        <v>0.0</v>
      </c>
      <c r="W181" s="255">
        <v>0.0</v>
      </c>
      <c r="X181" s="255">
        <v>0.0</v>
      </c>
      <c r="Y181" s="255">
        <v>0.0</v>
      </c>
      <c r="Z181" s="255">
        <v>0.0</v>
      </c>
      <c r="AA181" s="255">
        <v>0.0</v>
      </c>
      <c r="AB181" s="255">
        <v>0.0</v>
      </c>
      <c r="AC181" s="255">
        <v>0.0</v>
      </c>
      <c r="AD181" s="255">
        <v>0.0</v>
      </c>
      <c r="AE181" s="255">
        <v>0.0</v>
      </c>
      <c r="AF181" s="255">
        <v>0.0</v>
      </c>
      <c r="AG181" s="228">
        <f t="shared" si="98"/>
        <v>0</v>
      </c>
    </row>
    <row r="182" outlineLevel="1">
      <c r="A182" s="252" t="s">
        <v>1135</v>
      </c>
      <c r="B182" s="255">
        <v>1.0</v>
      </c>
      <c r="C182" s="255">
        <v>1.0</v>
      </c>
      <c r="D182" s="255">
        <v>0.0</v>
      </c>
      <c r="E182" s="255">
        <v>1.0</v>
      </c>
      <c r="F182" s="255">
        <v>1.0</v>
      </c>
      <c r="G182" s="255">
        <v>0.0</v>
      </c>
      <c r="H182" s="255">
        <v>0.0</v>
      </c>
      <c r="I182" s="255">
        <v>1.0</v>
      </c>
      <c r="J182" s="255">
        <v>1.0</v>
      </c>
      <c r="K182" s="255">
        <v>0.0</v>
      </c>
      <c r="L182" s="255">
        <v>0.0</v>
      </c>
      <c r="M182" s="255">
        <v>0.0</v>
      </c>
      <c r="N182" s="255">
        <v>1.0</v>
      </c>
      <c r="O182" s="255">
        <v>0.0</v>
      </c>
      <c r="P182" s="255">
        <v>0.0</v>
      </c>
      <c r="Q182" s="255">
        <v>1.0</v>
      </c>
      <c r="R182" s="255">
        <v>0.0</v>
      </c>
      <c r="S182" s="255">
        <v>2.0</v>
      </c>
      <c r="T182" s="255">
        <v>1.0</v>
      </c>
      <c r="U182" s="255">
        <v>1.0</v>
      </c>
      <c r="V182" s="255">
        <v>0.0</v>
      </c>
      <c r="W182" s="255">
        <v>1.0</v>
      </c>
      <c r="X182" s="255">
        <v>0.0</v>
      </c>
      <c r="Y182" s="255">
        <v>0.0</v>
      </c>
      <c r="Z182" s="255">
        <v>0.0</v>
      </c>
      <c r="AA182" s="255">
        <v>0.0</v>
      </c>
      <c r="AB182" s="255">
        <v>1.0</v>
      </c>
      <c r="AC182" s="255">
        <v>1.0</v>
      </c>
      <c r="AD182" s="255">
        <v>0.0</v>
      </c>
      <c r="AE182" s="255">
        <v>0.0</v>
      </c>
      <c r="AF182" s="255">
        <v>0.0</v>
      </c>
      <c r="AG182" s="228">
        <f t="shared" si="98"/>
        <v>15</v>
      </c>
    </row>
    <row r="183" outlineLevel="1">
      <c r="A183" s="252" t="s">
        <v>1136</v>
      </c>
      <c r="B183" s="255">
        <v>0.0</v>
      </c>
      <c r="C183" s="255">
        <v>0.0</v>
      </c>
      <c r="D183" s="255">
        <v>0.0</v>
      </c>
      <c r="E183" s="255">
        <v>0.0</v>
      </c>
      <c r="F183" s="255">
        <v>0.0</v>
      </c>
      <c r="G183" s="255">
        <v>0.0</v>
      </c>
      <c r="H183" s="255">
        <v>0.0</v>
      </c>
      <c r="I183" s="255">
        <v>0.0</v>
      </c>
      <c r="J183" s="255">
        <v>0.0</v>
      </c>
      <c r="K183" s="255">
        <v>0.0</v>
      </c>
      <c r="L183" s="255">
        <v>0.0</v>
      </c>
      <c r="M183" s="255">
        <v>0.0</v>
      </c>
      <c r="N183" s="255">
        <v>0.0</v>
      </c>
      <c r="O183" s="255">
        <v>0.0</v>
      </c>
      <c r="P183" s="255">
        <v>0.0</v>
      </c>
      <c r="Q183" s="255">
        <v>0.0</v>
      </c>
      <c r="R183" s="255">
        <v>0.0</v>
      </c>
      <c r="S183" s="255">
        <v>0.0</v>
      </c>
      <c r="T183" s="255">
        <v>0.0</v>
      </c>
      <c r="U183" s="255">
        <v>0.0</v>
      </c>
      <c r="V183" s="255">
        <v>0.0</v>
      </c>
      <c r="W183" s="255">
        <v>0.0</v>
      </c>
      <c r="X183" s="255">
        <v>0.0</v>
      </c>
      <c r="Y183" s="255">
        <v>0.0</v>
      </c>
      <c r="Z183" s="255">
        <v>0.0</v>
      </c>
      <c r="AA183" s="255">
        <v>0.0</v>
      </c>
      <c r="AB183" s="255">
        <v>0.0</v>
      </c>
      <c r="AC183" s="255">
        <v>0.0</v>
      </c>
      <c r="AD183" s="255">
        <v>0.0</v>
      </c>
      <c r="AE183" s="255">
        <v>0.0</v>
      </c>
      <c r="AF183" s="255">
        <v>0.0</v>
      </c>
      <c r="AG183" s="228">
        <f t="shared" si="98"/>
        <v>0</v>
      </c>
    </row>
    <row r="184" outlineLevel="1">
      <c r="A184" s="252" t="s">
        <v>1137</v>
      </c>
      <c r="B184" s="255">
        <v>1.0</v>
      </c>
      <c r="C184" s="255">
        <v>1.0</v>
      </c>
      <c r="D184" s="255">
        <v>1.0</v>
      </c>
      <c r="E184" s="255">
        <v>0.0</v>
      </c>
      <c r="F184" s="255">
        <v>2.0</v>
      </c>
      <c r="G184" s="255">
        <v>0.0</v>
      </c>
      <c r="H184" s="255">
        <v>1.0</v>
      </c>
      <c r="I184" s="255">
        <v>2.0</v>
      </c>
      <c r="J184" s="255">
        <v>3.0</v>
      </c>
      <c r="K184" s="255">
        <v>0.0</v>
      </c>
      <c r="L184" s="255">
        <v>1.0</v>
      </c>
      <c r="M184" s="255">
        <v>1.0</v>
      </c>
      <c r="N184" s="255">
        <v>1.0</v>
      </c>
      <c r="O184" s="255">
        <v>1.0</v>
      </c>
      <c r="P184" s="255">
        <v>1.0</v>
      </c>
      <c r="Q184" s="255">
        <v>1.0</v>
      </c>
      <c r="R184" s="255">
        <v>0.0</v>
      </c>
      <c r="S184" s="255">
        <v>2.0</v>
      </c>
      <c r="T184" s="255">
        <v>2.0</v>
      </c>
      <c r="U184" s="255">
        <v>0.0</v>
      </c>
      <c r="V184" s="255">
        <v>1.0</v>
      </c>
      <c r="W184" s="255">
        <v>4.0</v>
      </c>
      <c r="X184" s="255">
        <v>4.0</v>
      </c>
      <c r="Y184" s="255">
        <v>0.0</v>
      </c>
      <c r="Z184" s="255">
        <v>3.0</v>
      </c>
      <c r="AA184" s="255">
        <v>2.0</v>
      </c>
      <c r="AB184" s="255">
        <v>3.0</v>
      </c>
      <c r="AC184" s="255">
        <v>2.0</v>
      </c>
      <c r="AD184" s="255">
        <v>0.0</v>
      </c>
      <c r="AE184" s="255">
        <v>0.0</v>
      </c>
      <c r="AF184" s="255">
        <v>2.0</v>
      </c>
      <c r="AG184" s="228">
        <f t="shared" si="98"/>
        <v>42</v>
      </c>
    </row>
    <row r="185" outlineLevel="1">
      <c r="A185" s="252" t="s">
        <v>1138</v>
      </c>
      <c r="B185" s="255">
        <v>0.0</v>
      </c>
      <c r="C185" s="255">
        <v>0.0</v>
      </c>
      <c r="D185" s="255">
        <v>0.0</v>
      </c>
      <c r="E185" s="255">
        <v>0.0</v>
      </c>
      <c r="F185" s="255">
        <v>0.0</v>
      </c>
      <c r="G185" s="255">
        <v>0.0</v>
      </c>
      <c r="H185" s="255">
        <v>0.0</v>
      </c>
      <c r="I185" s="255">
        <v>0.0</v>
      </c>
      <c r="J185" s="255">
        <v>0.0</v>
      </c>
      <c r="K185" s="255">
        <v>0.0</v>
      </c>
      <c r="L185" s="255">
        <v>0.0</v>
      </c>
      <c r="M185" s="255">
        <v>0.0</v>
      </c>
      <c r="N185" s="255">
        <v>0.0</v>
      </c>
      <c r="O185" s="255">
        <v>0.0</v>
      </c>
      <c r="P185" s="255">
        <v>0.0</v>
      </c>
      <c r="Q185" s="255">
        <v>0.0</v>
      </c>
      <c r="R185" s="255">
        <v>0.0</v>
      </c>
      <c r="S185" s="255">
        <v>0.0</v>
      </c>
      <c r="T185" s="255">
        <v>0.0</v>
      </c>
      <c r="U185" s="255">
        <v>0.0</v>
      </c>
      <c r="V185" s="255">
        <v>0.0</v>
      </c>
      <c r="W185" s="255">
        <v>0.0</v>
      </c>
      <c r="X185" s="255">
        <v>0.0</v>
      </c>
      <c r="Y185" s="255">
        <v>0.0</v>
      </c>
      <c r="Z185" s="255">
        <v>0.0</v>
      </c>
      <c r="AA185" s="255">
        <v>0.0</v>
      </c>
      <c r="AB185" s="255">
        <v>0.0</v>
      </c>
      <c r="AC185" s="255">
        <v>0.0</v>
      </c>
      <c r="AD185" s="255">
        <v>0.0</v>
      </c>
      <c r="AE185" s="255">
        <v>0.0</v>
      </c>
      <c r="AF185" s="255">
        <v>0.0</v>
      </c>
      <c r="AG185" s="228">
        <f t="shared" si="98"/>
        <v>0</v>
      </c>
    </row>
    <row r="186">
      <c r="A186" s="256" t="s">
        <v>439</v>
      </c>
      <c r="B186" s="257">
        <f t="shared" ref="B186:AF186" si="99">B165+B176+B166+B177+B171+B182+B172+B183</f>
        <v>1</v>
      </c>
      <c r="C186" s="257">
        <f t="shared" si="99"/>
        <v>1</v>
      </c>
      <c r="D186" s="257">
        <f t="shared" si="99"/>
        <v>0</v>
      </c>
      <c r="E186" s="257">
        <f t="shared" si="99"/>
        <v>1</v>
      </c>
      <c r="F186" s="257">
        <f t="shared" si="99"/>
        <v>1</v>
      </c>
      <c r="G186" s="257">
        <f t="shared" si="99"/>
        <v>0</v>
      </c>
      <c r="H186" s="257">
        <f t="shared" si="99"/>
        <v>0</v>
      </c>
      <c r="I186" s="257">
        <f t="shared" si="99"/>
        <v>1</v>
      </c>
      <c r="J186" s="257">
        <f t="shared" si="99"/>
        <v>1</v>
      </c>
      <c r="K186" s="257">
        <f t="shared" si="99"/>
        <v>0</v>
      </c>
      <c r="L186" s="257">
        <f t="shared" si="99"/>
        <v>0</v>
      </c>
      <c r="M186" s="257">
        <f t="shared" si="99"/>
        <v>0</v>
      </c>
      <c r="N186" s="257">
        <f t="shared" si="99"/>
        <v>1</v>
      </c>
      <c r="O186" s="257">
        <f t="shared" si="99"/>
        <v>0</v>
      </c>
      <c r="P186" s="257">
        <f t="shared" si="99"/>
        <v>0</v>
      </c>
      <c r="Q186" s="257">
        <f t="shared" si="99"/>
        <v>1</v>
      </c>
      <c r="R186" s="257">
        <f t="shared" si="99"/>
        <v>0</v>
      </c>
      <c r="S186" s="257">
        <f t="shared" si="99"/>
        <v>2</v>
      </c>
      <c r="T186" s="257">
        <f t="shared" si="99"/>
        <v>1</v>
      </c>
      <c r="U186" s="257">
        <f t="shared" si="99"/>
        <v>1</v>
      </c>
      <c r="V186" s="257">
        <f t="shared" si="99"/>
        <v>0</v>
      </c>
      <c r="W186" s="257">
        <f t="shared" si="99"/>
        <v>1</v>
      </c>
      <c r="X186" s="257">
        <f t="shared" si="99"/>
        <v>0</v>
      </c>
      <c r="Y186" s="257">
        <f t="shared" si="99"/>
        <v>0</v>
      </c>
      <c r="Z186" s="257">
        <f t="shared" si="99"/>
        <v>0</v>
      </c>
      <c r="AA186" s="257">
        <f t="shared" si="99"/>
        <v>0</v>
      </c>
      <c r="AB186" s="257">
        <f t="shared" si="99"/>
        <v>1</v>
      </c>
      <c r="AC186" s="257">
        <f t="shared" si="99"/>
        <v>1</v>
      </c>
      <c r="AD186" s="257">
        <f t="shared" si="99"/>
        <v>0</v>
      </c>
      <c r="AE186" s="257">
        <f t="shared" si="99"/>
        <v>0</v>
      </c>
      <c r="AF186" s="257">
        <f t="shared" si="99"/>
        <v>0</v>
      </c>
      <c r="AG186" s="228">
        <f t="shared" si="98"/>
        <v>15</v>
      </c>
    </row>
    <row r="187">
      <c r="A187" s="256" t="s">
        <v>440</v>
      </c>
      <c r="B187" s="257">
        <f t="shared" ref="B187:AF187" si="100">B167+B178+B168+B179+B173+B184+B174+B185</f>
        <v>1</v>
      </c>
      <c r="C187" s="257">
        <f t="shared" si="100"/>
        <v>1</v>
      </c>
      <c r="D187" s="257">
        <f t="shared" si="100"/>
        <v>1</v>
      </c>
      <c r="E187" s="257">
        <f t="shared" si="100"/>
        <v>0</v>
      </c>
      <c r="F187" s="257">
        <f t="shared" si="100"/>
        <v>2</v>
      </c>
      <c r="G187" s="257">
        <f t="shared" si="100"/>
        <v>0</v>
      </c>
      <c r="H187" s="257">
        <f t="shared" si="100"/>
        <v>1</v>
      </c>
      <c r="I187" s="257">
        <f t="shared" si="100"/>
        <v>2</v>
      </c>
      <c r="J187" s="257">
        <f t="shared" si="100"/>
        <v>3</v>
      </c>
      <c r="K187" s="257">
        <f t="shared" si="100"/>
        <v>0</v>
      </c>
      <c r="L187" s="257">
        <f t="shared" si="100"/>
        <v>1</v>
      </c>
      <c r="M187" s="257">
        <f t="shared" si="100"/>
        <v>1</v>
      </c>
      <c r="N187" s="257">
        <f t="shared" si="100"/>
        <v>1</v>
      </c>
      <c r="O187" s="257">
        <f t="shared" si="100"/>
        <v>1</v>
      </c>
      <c r="P187" s="257">
        <f t="shared" si="100"/>
        <v>1</v>
      </c>
      <c r="Q187" s="257">
        <f t="shared" si="100"/>
        <v>1</v>
      </c>
      <c r="R187" s="257">
        <f t="shared" si="100"/>
        <v>0</v>
      </c>
      <c r="S187" s="257">
        <f t="shared" si="100"/>
        <v>2</v>
      </c>
      <c r="T187" s="257">
        <f t="shared" si="100"/>
        <v>2</v>
      </c>
      <c r="U187" s="257">
        <f t="shared" si="100"/>
        <v>0</v>
      </c>
      <c r="V187" s="257">
        <f t="shared" si="100"/>
        <v>1</v>
      </c>
      <c r="W187" s="257">
        <f t="shared" si="100"/>
        <v>4</v>
      </c>
      <c r="X187" s="257">
        <f t="shared" si="100"/>
        <v>4</v>
      </c>
      <c r="Y187" s="257">
        <f t="shared" si="100"/>
        <v>0</v>
      </c>
      <c r="Z187" s="257">
        <f t="shared" si="100"/>
        <v>3</v>
      </c>
      <c r="AA187" s="257">
        <f t="shared" si="100"/>
        <v>2</v>
      </c>
      <c r="AB187" s="257">
        <f t="shared" si="100"/>
        <v>3</v>
      </c>
      <c r="AC187" s="257">
        <f t="shared" si="100"/>
        <v>2</v>
      </c>
      <c r="AD187" s="257">
        <f t="shared" si="100"/>
        <v>0</v>
      </c>
      <c r="AE187" s="257">
        <f t="shared" si="100"/>
        <v>0</v>
      </c>
      <c r="AF187" s="257">
        <f t="shared" si="100"/>
        <v>2</v>
      </c>
      <c r="AG187" s="228">
        <f t="shared" si="98"/>
        <v>42</v>
      </c>
    </row>
    <row r="188" ht="21.0" customHeight="1">
      <c r="A188" s="160"/>
      <c r="B188" s="168"/>
      <c r="C188" s="168"/>
      <c r="D188" s="168"/>
      <c r="E188" s="168"/>
      <c r="F188" s="168"/>
      <c r="G188" s="168"/>
      <c r="H188" s="168"/>
      <c r="I188" s="168"/>
      <c r="J188" s="168"/>
      <c r="K188" s="168"/>
      <c r="L188" s="168"/>
      <c r="M188" s="168"/>
      <c r="N188" s="168"/>
      <c r="O188" s="168"/>
      <c r="P188" s="168"/>
      <c r="Q188" s="168"/>
      <c r="R188" s="168"/>
      <c r="S188" s="168"/>
      <c r="T188" s="168"/>
      <c r="U188" s="168"/>
      <c r="V188" s="168"/>
      <c r="W188" s="168"/>
      <c r="X188" s="168"/>
      <c r="Y188" s="168"/>
      <c r="Z188" s="168"/>
      <c r="AA188" s="168"/>
      <c r="AB188" s="168"/>
      <c r="AC188" s="168"/>
      <c r="AD188" s="168"/>
      <c r="AE188" s="168"/>
      <c r="AF188" s="168"/>
      <c r="AG188" s="228"/>
    </row>
    <row r="189" collapsed="1">
      <c r="A189" s="252" t="s">
        <v>441</v>
      </c>
      <c r="B189" s="253"/>
      <c r="C189" s="253"/>
      <c r="D189" s="253"/>
      <c r="E189" s="253"/>
      <c r="F189" s="253"/>
      <c r="G189" s="253"/>
      <c r="H189" s="253"/>
      <c r="I189" s="253"/>
      <c r="J189" s="253"/>
      <c r="K189" s="253"/>
      <c r="L189" s="253"/>
      <c r="M189" s="253"/>
      <c r="N189" s="253"/>
      <c r="O189" s="253"/>
      <c r="P189" s="253"/>
      <c r="Q189" s="253"/>
      <c r="R189" s="253"/>
      <c r="S189" s="253"/>
      <c r="T189" s="253"/>
      <c r="U189" s="253"/>
      <c r="V189" s="253"/>
      <c r="W189" s="253"/>
      <c r="X189" s="253"/>
      <c r="Y189" s="253"/>
      <c r="Z189" s="253"/>
      <c r="AA189" s="253"/>
      <c r="AB189" s="253"/>
      <c r="AC189" s="253"/>
      <c r="AD189" s="253"/>
      <c r="AE189" s="253"/>
      <c r="AF189" s="253"/>
      <c r="AG189" s="228"/>
    </row>
    <row r="190" hidden="1" outlineLevel="1">
      <c r="A190" s="252" t="s">
        <v>442</v>
      </c>
      <c r="B190" s="343"/>
      <c r="C190" s="343"/>
      <c r="D190" s="343"/>
      <c r="E190" s="343"/>
      <c r="F190" s="343"/>
      <c r="G190" s="343"/>
      <c r="H190" s="343"/>
      <c r="I190" s="343"/>
      <c r="J190" s="343"/>
      <c r="K190" s="343"/>
      <c r="L190" s="343"/>
      <c r="M190" s="343"/>
      <c r="N190" s="343"/>
      <c r="O190" s="343"/>
      <c r="P190" s="343"/>
      <c r="Q190" s="343"/>
      <c r="R190" s="343"/>
      <c r="S190" s="343"/>
      <c r="T190" s="343"/>
      <c r="U190" s="343"/>
      <c r="V190" s="343"/>
      <c r="W190" s="343"/>
      <c r="X190" s="343"/>
      <c r="Y190" s="343"/>
      <c r="Z190" s="343"/>
      <c r="AA190" s="343"/>
      <c r="AB190" s="343"/>
      <c r="AC190" s="343"/>
      <c r="AD190" s="343"/>
      <c r="AE190" s="343"/>
      <c r="AF190" s="343"/>
      <c r="AG190" s="228">
        <f t="shared" ref="AG190:AG199" si="101">SUM(B190:AF190)</f>
        <v>0</v>
      </c>
    </row>
    <row r="191" hidden="1" outlineLevel="1">
      <c r="A191" s="252" t="s">
        <v>443</v>
      </c>
      <c r="B191" s="343"/>
      <c r="C191" s="343"/>
      <c r="D191" s="343"/>
      <c r="E191" s="343"/>
      <c r="F191" s="343"/>
      <c r="G191" s="343"/>
      <c r="H191" s="343"/>
      <c r="I191" s="343"/>
      <c r="J191" s="343"/>
      <c r="K191" s="343"/>
      <c r="L191" s="343"/>
      <c r="M191" s="343"/>
      <c r="N191" s="343"/>
      <c r="O191" s="343"/>
      <c r="P191" s="343"/>
      <c r="Q191" s="343"/>
      <c r="R191" s="343"/>
      <c r="S191" s="343"/>
      <c r="T191" s="343"/>
      <c r="U191" s="343"/>
      <c r="V191" s="343"/>
      <c r="W191" s="343"/>
      <c r="X191" s="343"/>
      <c r="Y191" s="343"/>
      <c r="Z191" s="343"/>
      <c r="AA191" s="343"/>
      <c r="AB191" s="343"/>
      <c r="AC191" s="343"/>
      <c r="AD191" s="343"/>
      <c r="AE191" s="343"/>
      <c r="AF191" s="343"/>
      <c r="AG191" s="228">
        <f t="shared" si="101"/>
        <v>0</v>
      </c>
    </row>
    <row r="192" hidden="1" outlineLevel="1">
      <c r="A192" s="252" t="s">
        <v>1139</v>
      </c>
      <c r="B192" s="343"/>
      <c r="C192" s="343"/>
      <c r="D192" s="343"/>
      <c r="E192" s="343"/>
      <c r="F192" s="343"/>
      <c r="G192" s="343"/>
      <c r="H192" s="343"/>
      <c r="I192" s="343"/>
      <c r="J192" s="343"/>
      <c r="K192" s="343"/>
      <c r="L192" s="343"/>
      <c r="M192" s="343"/>
      <c r="N192" s="343"/>
      <c r="O192" s="343"/>
      <c r="P192" s="343"/>
      <c r="Q192" s="343"/>
      <c r="R192" s="343"/>
      <c r="S192" s="343"/>
      <c r="T192" s="343"/>
      <c r="U192" s="343"/>
      <c r="V192" s="343"/>
      <c r="W192" s="343"/>
      <c r="X192" s="343"/>
      <c r="Y192" s="343"/>
      <c r="Z192" s="343"/>
      <c r="AA192" s="343"/>
      <c r="AB192" s="343"/>
      <c r="AC192" s="343"/>
      <c r="AD192" s="343"/>
      <c r="AE192" s="343"/>
      <c r="AF192" s="343"/>
      <c r="AG192" s="228">
        <f t="shared" si="101"/>
        <v>0</v>
      </c>
    </row>
    <row r="193" hidden="1" outlineLevel="1">
      <c r="A193" s="252" t="s">
        <v>1140</v>
      </c>
      <c r="B193" s="343"/>
      <c r="C193" s="343"/>
      <c r="D193" s="343"/>
      <c r="E193" s="343"/>
      <c r="F193" s="343"/>
      <c r="G193" s="343"/>
      <c r="H193" s="343"/>
      <c r="I193" s="343"/>
      <c r="J193" s="343"/>
      <c r="K193" s="343"/>
      <c r="L193" s="343"/>
      <c r="M193" s="343"/>
      <c r="N193" s="343"/>
      <c r="O193" s="343"/>
      <c r="P193" s="343"/>
      <c r="Q193" s="343"/>
      <c r="R193" s="343"/>
      <c r="S193" s="343"/>
      <c r="T193" s="343"/>
      <c r="U193" s="343"/>
      <c r="V193" s="343"/>
      <c r="W193" s="343"/>
      <c r="X193" s="343"/>
      <c r="Y193" s="343"/>
      <c r="Z193" s="343"/>
      <c r="AA193" s="343"/>
      <c r="AB193" s="343"/>
      <c r="AC193" s="343"/>
      <c r="AD193" s="343"/>
      <c r="AE193" s="343"/>
      <c r="AF193" s="343"/>
      <c r="AG193" s="228">
        <f t="shared" si="101"/>
        <v>0</v>
      </c>
    </row>
    <row r="194" hidden="1" outlineLevel="1">
      <c r="A194" s="252" t="s">
        <v>1141</v>
      </c>
      <c r="B194" s="343"/>
      <c r="C194" s="343"/>
      <c r="D194" s="343"/>
      <c r="E194" s="343"/>
      <c r="F194" s="343"/>
      <c r="G194" s="343"/>
      <c r="H194" s="343"/>
      <c r="I194" s="343"/>
      <c r="J194" s="343"/>
      <c r="K194" s="343"/>
      <c r="L194" s="343"/>
      <c r="M194" s="343"/>
      <c r="N194" s="343"/>
      <c r="O194" s="343"/>
      <c r="P194" s="343"/>
      <c r="Q194" s="343"/>
      <c r="R194" s="343"/>
      <c r="S194" s="343"/>
      <c r="T194" s="343"/>
      <c r="U194" s="343"/>
      <c r="V194" s="343"/>
      <c r="W194" s="343"/>
      <c r="X194" s="343"/>
      <c r="Y194" s="343"/>
      <c r="Z194" s="343"/>
      <c r="AA194" s="343"/>
      <c r="AB194" s="343"/>
      <c r="AC194" s="343"/>
      <c r="AD194" s="343"/>
      <c r="AE194" s="343"/>
      <c r="AF194" s="343"/>
      <c r="AG194" s="228">
        <f t="shared" si="101"/>
        <v>0</v>
      </c>
    </row>
    <row r="195" hidden="1" outlineLevel="1">
      <c r="A195" s="252" t="s">
        <v>1142</v>
      </c>
      <c r="B195" s="343"/>
      <c r="C195" s="343"/>
      <c r="D195" s="343"/>
      <c r="E195" s="343"/>
      <c r="F195" s="343"/>
      <c r="G195" s="343"/>
      <c r="H195" s="343"/>
      <c r="I195" s="343"/>
      <c r="J195" s="343"/>
      <c r="K195" s="343"/>
      <c r="L195" s="343"/>
      <c r="M195" s="343"/>
      <c r="N195" s="343"/>
      <c r="O195" s="343"/>
      <c r="P195" s="343"/>
      <c r="Q195" s="343"/>
      <c r="R195" s="343"/>
      <c r="S195" s="343"/>
      <c r="T195" s="343"/>
      <c r="U195" s="343"/>
      <c r="V195" s="343"/>
      <c r="W195" s="343"/>
      <c r="X195" s="343"/>
      <c r="Y195" s="343"/>
      <c r="Z195" s="343"/>
      <c r="AA195" s="343"/>
      <c r="AB195" s="343"/>
      <c r="AC195" s="343"/>
      <c r="AD195" s="343"/>
      <c r="AE195" s="343"/>
      <c r="AF195" s="343"/>
      <c r="AG195" s="228">
        <f t="shared" si="101"/>
        <v>0</v>
      </c>
    </row>
    <row r="196" hidden="1" outlineLevel="1">
      <c r="A196" s="252" t="s">
        <v>1143</v>
      </c>
      <c r="B196" s="343"/>
      <c r="C196" s="343"/>
      <c r="D196" s="343"/>
      <c r="E196" s="343"/>
      <c r="F196" s="343"/>
      <c r="G196" s="343"/>
      <c r="H196" s="343"/>
      <c r="I196" s="343"/>
      <c r="J196" s="343"/>
      <c r="K196" s="343"/>
      <c r="L196" s="343"/>
      <c r="M196" s="343"/>
      <c r="N196" s="343"/>
      <c r="O196" s="343"/>
      <c r="P196" s="343"/>
      <c r="Q196" s="343"/>
      <c r="R196" s="343"/>
      <c r="S196" s="343"/>
      <c r="T196" s="343"/>
      <c r="U196" s="343"/>
      <c r="V196" s="343"/>
      <c r="W196" s="343"/>
      <c r="X196" s="343"/>
      <c r="Y196" s="343"/>
      <c r="Z196" s="343"/>
      <c r="AA196" s="343"/>
      <c r="AB196" s="343"/>
      <c r="AC196" s="343"/>
      <c r="AD196" s="343"/>
      <c r="AE196" s="343"/>
      <c r="AF196" s="343"/>
      <c r="AG196" s="228">
        <f t="shared" si="101"/>
        <v>0</v>
      </c>
    </row>
    <row r="197" hidden="1" outlineLevel="1">
      <c r="A197" s="252" t="s">
        <v>1144</v>
      </c>
      <c r="B197" s="343"/>
      <c r="C197" s="343"/>
      <c r="D197" s="343"/>
      <c r="E197" s="343"/>
      <c r="F197" s="343"/>
      <c r="G197" s="343"/>
      <c r="H197" s="343"/>
      <c r="I197" s="343"/>
      <c r="J197" s="343"/>
      <c r="K197" s="343"/>
      <c r="L197" s="343"/>
      <c r="M197" s="343"/>
      <c r="N197" s="343"/>
      <c r="O197" s="343"/>
      <c r="P197" s="343"/>
      <c r="Q197" s="343"/>
      <c r="R197" s="343"/>
      <c r="S197" s="343"/>
      <c r="T197" s="343"/>
      <c r="U197" s="343"/>
      <c r="V197" s="343"/>
      <c r="W197" s="343"/>
      <c r="X197" s="343"/>
      <c r="Y197" s="343"/>
      <c r="Z197" s="343"/>
      <c r="AA197" s="343"/>
      <c r="AB197" s="343"/>
      <c r="AC197" s="343"/>
      <c r="AD197" s="343"/>
      <c r="AE197" s="343"/>
      <c r="AF197" s="343"/>
      <c r="AG197" s="228">
        <f t="shared" si="101"/>
        <v>0</v>
      </c>
    </row>
    <row r="198" hidden="1" outlineLevel="1">
      <c r="A198" s="252" t="s">
        <v>1145</v>
      </c>
      <c r="B198" s="343"/>
      <c r="C198" s="343"/>
      <c r="D198" s="343"/>
      <c r="E198" s="343"/>
      <c r="F198" s="343"/>
      <c r="G198" s="343"/>
      <c r="H198" s="343"/>
      <c r="I198" s="343"/>
      <c r="J198" s="343"/>
      <c r="K198" s="343"/>
      <c r="L198" s="343"/>
      <c r="M198" s="343"/>
      <c r="N198" s="343"/>
      <c r="O198" s="343"/>
      <c r="P198" s="343"/>
      <c r="Q198" s="343"/>
      <c r="R198" s="343"/>
      <c r="S198" s="343"/>
      <c r="T198" s="343"/>
      <c r="U198" s="343"/>
      <c r="V198" s="343"/>
      <c r="W198" s="343"/>
      <c r="X198" s="343"/>
      <c r="Y198" s="343"/>
      <c r="Z198" s="343"/>
      <c r="AA198" s="343"/>
      <c r="AB198" s="343"/>
      <c r="AC198" s="343"/>
      <c r="AD198" s="343"/>
      <c r="AE198" s="343"/>
      <c r="AF198" s="343"/>
      <c r="AG198" s="228">
        <f t="shared" si="101"/>
        <v>0</v>
      </c>
    </row>
    <row r="199" hidden="1" outlineLevel="1">
      <c r="A199" s="252" t="s">
        <v>1146</v>
      </c>
      <c r="B199" s="343"/>
      <c r="C199" s="343"/>
      <c r="D199" s="343"/>
      <c r="E199" s="343"/>
      <c r="F199" s="343"/>
      <c r="G199" s="343"/>
      <c r="H199" s="343"/>
      <c r="I199" s="343"/>
      <c r="J199" s="343"/>
      <c r="K199" s="343"/>
      <c r="L199" s="343"/>
      <c r="M199" s="343"/>
      <c r="N199" s="343"/>
      <c r="O199" s="343"/>
      <c r="P199" s="343"/>
      <c r="Q199" s="343"/>
      <c r="R199" s="343"/>
      <c r="S199" s="343"/>
      <c r="T199" s="343"/>
      <c r="U199" s="343"/>
      <c r="V199" s="343"/>
      <c r="W199" s="343"/>
      <c r="X199" s="343"/>
      <c r="Y199" s="343"/>
      <c r="Z199" s="343"/>
      <c r="AA199" s="343"/>
      <c r="AB199" s="343"/>
      <c r="AC199" s="343"/>
      <c r="AD199" s="343"/>
      <c r="AE199" s="343"/>
      <c r="AF199" s="343"/>
      <c r="AG199" s="228">
        <f t="shared" si="101"/>
        <v>0</v>
      </c>
    </row>
    <row r="200" hidden="1" outlineLevel="1">
      <c r="A200" s="252" t="s">
        <v>338</v>
      </c>
      <c r="B200" s="343"/>
      <c r="C200" s="343"/>
      <c r="D200" s="343"/>
      <c r="E200" s="343"/>
      <c r="F200" s="343"/>
      <c r="G200" s="343"/>
      <c r="H200" s="343"/>
      <c r="I200" s="343"/>
      <c r="J200" s="343"/>
      <c r="K200" s="343"/>
      <c r="L200" s="343"/>
      <c r="M200" s="343"/>
      <c r="N200" s="343"/>
      <c r="O200" s="343"/>
      <c r="P200" s="343"/>
      <c r="Q200" s="343"/>
      <c r="R200" s="343"/>
      <c r="S200" s="343"/>
      <c r="T200" s="343"/>
      <c r="U200" s="343"/>
      <c r="V200" s="343"/>
      <c r="W200" s="343"/>
      <c r="X200" s="343"/>
      <c r="Y200" s="343"/>
      <c r="Z200" s="343"/>
      <c r="AA200" s="343"/>
      <c r="AB200" s="343"/>
      <c r="AC200" s="343"/>
      <c r="AD200" s="343"/>
      <c r="AE200" s="343"/>
      <c r="AF200" s="343"/>
      <c r="AG200" s="228"/>
    </row>
    <row r="201" hidden="1" outlineLevel="1">
      <c r="A201" s="252" t="s">
        <v>297</v>
      </c>
      <c r="B201" s="343"/>
      <c r="C201" s="343"/>
      <c r="D201" s="343"/>
      <c r="E201" s="343"/>
      <c r="F201" s="343"/>
      <c r="G201" s="343"/>
      <c r="H201" s="343"/>
      <c r="I201" s="343"/>
      <c r="J201" s="343"/>
      <c r="K201" s="343"/>
      <c r="L201" s="343"/>
      <c r="M201" s="343"/>
      <c r="N201" s="343"/>
      <c r="O201" s="343"/>
      <c r="P201" s="343"/>
      <c r="Q201" s="343"/>
      <c r="R201" s="343"/>
      <c r="S201" s="343"/>
      <c r="T201" s="343"/>
      <c r="U201" s="343"/>
      <c r="V201" s="343"/>
      <c r="W201" s="343"/>
      <c r="X201" s="343"/>
      <c r="Y201" s="343"/>
      <c r="Z201" s="343"/>
      <c r="AA201" s="343"/>
      <c r="AB201" s="343"/>
      <c r="AC201" s="343"/>
      <c r="AD201" s="343"/>
      <c r="AE201" s="343"/>
      <c r="AF201" s="343"/>
      <c r="AG201" s="228">
        <f t="shared" ref="AG201:AG202" si="103">SUM(B201:AF201)</f>
        <v>0</v>
      </c>
    </row>
    <row r="202">
      <c r="A202" s="256" t="s">
        <v>298</v>
      </c>
      <c r="B202" s="257">
        <f t="shared" ref="B202:AF202" si="102">SUM(B190:B201)</f>
        <v>0</v>
      </c>
      <c r="C202" s="257">
        <f t="shared" si="102"/>
        <v>0</v>
      </c>
      <c r="D202" s="257">
        <f t="shared" si="102"/>
        <v>0</v>
      </c>
      <c r="E202" s="257">
        <f t="shared" si="102"/>
        <v>0</v>
      </c>
      <c r="F202" s="257">
        <f t="shared" si="102"/>
        <v>0</v>
      </c>
      <c r="G202" s="257">
        <f t="shared" si="102"/>
        <v>0</v>
      </c>
      <c r="H202" s="257">
        <f t="shared" si="102"/>
        <v>0</v>
      </c>
      <c r="I202" s="257">
        <f t="shared" si="102"/>
        <v>0</v>
      </c>
      <c r="J202" s="257">
        <f t="shared" si="102"/>
        <v>0</v>
      </c>
      <c r="K202" s="257">
        <f t="shared" si="102"/>
        <v>0</v>
      </c>
      <c r="L202" s="257">
        <f t="shared" si="102"/>
        <v>0</v>
      </c>
      <c r="M202" s="257">
        <f t="shared" si="102"/>
        <v>0</v>
      </c>
      <c r="N202" s="257">
        <f t="shared" si="102"/>
        <v>0</v>
      </c>
      <c r="O202" s="257">
        <f t="shared" si="102"/>
        <v>0</v>
      </c>
      <c r="P202" s="257">
        <f t="shared" si="102"/>
        <v>0</v>
      </c>
      <c r="Q202" s="257">
        <f t="shared" si="102"/>
        <v>0</v>
      </c>
      <c r="R202" s="257">
        <f t="shared" si="102"/>
        <v>0</v>
      </c>
      <c r="S202" s="257">
        <f t="shared" si="102"/>
        <v>0</v>
      </c>
      <c r="T202" s="257">
        <f t="shared" si="102"/>
        <v>0</v>
      </c>
      <c r="U202" s="257">
        <f t="shared" si="102"/>
        <v>0</v>
      </c>
      <c r="V202" s="257">
        <f t="shared" si="102"/>
        <v>0</v>
      </c>
      <c r="W202" s="257">
        <f t="shared" si="102"/>
        <v>0</v>
      </c>
      <c r="X202" s="257">
        <f t="shared" si="102"/>
        <v>0</v>
      </c>
      <c r="Y202" s="257">
        <f t="shared" si="102"/>
        <v>0</v>
      </c>
      <c r="Z202" s="257">
        <f t="shared" si="102"/>
        <v>0</v>
      </c>
      <c r="AA202" s="257">
        <f t="shared" si="102"/>
        <v>0</v>
      </c>
      <c r="AB202" s="257">
        <f t="shared" si="102"/>
        <v>0</v>
      </c>
      <c r="AC202" s="257">
        <f t="shared" si="102"/>
        <v>0</v>
      </c>
      <c r="AD202" s="257">
        <f t="shared" si="102"/>
        <v>0</v>
      </c>
      <c r="AE202" s="257">
        <f t="shared" si="102"/>
        <v>0</v>
      </c>
      <c r="AF202" s="257">
        <f t="shared" si="102"/>
        <v>0</v>
      </c>
      <c r="AG202" s="228">
        <f t="shared" si="103"/>
        <v>0</v>
      </c>
    </row>
    <row r="203">
      <c r="A203" s="160"/>
      <c r="B203" s="168"/>
      <c r="C203" s="168"/>
      <c r="D203" s="168"/>
      <c r="E203" s="168"/>
      <c r="F203" s="168"/>
      <c r="G203" s="168"/>
      <c r="H203" s="168"/>
      <c r="I203" s="168"/>
      <c r="J203" s="168"/>
      <c r="K203" s="168"/>
      <c r="L203" s="168"/>
      <c r="M203" s="168"/>
      <c r="N203" s="168"/>
      <c r="O203" s="168"/>
      <c r="P203" s="168"/>
      <c r="Q203" s="168"/>
      <c r="R203" s="168"/>
      <c r="S203" s="168"/>
      <c r="T203" s="168"/>
      <c r="U203" s="168"/>
      <c r="V203" s="168"/>
      <c r="W203" s="168"/>
      <c r="X203" s="168"/>
      <c r="Y203" s="168"/>
      <c r="Z203" s="168"/>
      <c r="AA203" s="168"/>
      <c r="AB203" s="168"/>
      <c r="AC203" s="168"/>
      <c r="AD203" s="168"/>
      <c r="AE203" s="168"/>
      <c r="AF203" s="168"/>
      <c r="AG203" s="228"/>
    </row>
    <row r="204">
      <c r="A204" s="252" t="s">
        <v>1147</v>
      </c>
      <c r="B204" s="253"/>
      <c r="C204" s="253"/>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c r="AA204" s="253"/>
      <c r="AB204" s="253"/>
      <c r="AC204" s="253"/>
      <c r="AD204" s="253"/>
      <c r="AE204" s="253"/>
      <c r="AF204" s="253"/>
      <c r="AG204" s="228"/>
    </row>
    <row r="205" outlineLevel="1">
      <c r="A205" s="252" t="s">
        <v>442</v>
      </c>
      <c r="B205" s="255">
        <v>0.0</v>
      </c>
      <c r="C205" s="255">
        <v>1.0</v>
      </c>
      <c r="D205" s="255">
        <v>0.0</v>
      </c>
      <c r="E205" s="255">
        <v>0.0</v>
      </c>
      <c r="F205" s="255">
        <v>0.0</v>
      </c>
      <c r="G205" s="255">
        <v>0.0</v>
      </c>
      <c r="H205" s="255">
        <v>0.0</v>
      </c>
      <c r="I205" s="255">
        <v>1.0</v>
      </c>
      <c r="J205" s="255">
        <v>1.0</v>
      </c>
      <c r="K205" s="255">
        <v>0.0</v>
      </c>
      <c r="L205" s="255">
        <v>0.0</v>
      </c>
      <c r="M205" s="255">
        <v>1.0</v>
      </c>
      <c r="N205" s="255">
        <v>0.0</v>
      </c>
      <c r="O205" s="255">
        <v>0.0</v>
      </c>
      <c r="P205" s="255">
        <v>0.0</v>
      </c>
      <c r="Q205" s="255">
        <v>1.0</v>
      </c>
      <c r="R205" s="255">
        <v>0.0</v>
      </c>
      <c r="S205" s="255">
        <v>1.0</v>
      </c>
      <c r="T205" s="255">
        <v>0.0</v>
      </c>
      <c r="U205" s="255">
        <v>0.0</v>
      </c>
      <c r="V205" s="255">
        <v>1.0</v>
      </c>
      <c r="W205" s="255">
        <v>2.0</v>
      </c>
      <c r="X205" s="255">
        <v>1.0</v>
      </c>
      <c r="Y205" s="255">
        <v>0.0</v>
      </c>
      <c r="Z205" s="255">
        <v>0.0</v>
      </c>
      <c r="AA205" s="255">
        <v>3.0</v>
      </c>
      <c r="AB205" s="255">
        <v>2.0</v>
      </c>
      <c r="AC205" s="255">
        <v>0.0</v>
      </c>
      <c r="AD205" s="255">
        <v>0.0</v>
      </c>
      <c r="AE205" s="255">
        <v>0.0</v>
      </c>
      <c r="AF205" s="255">
        <v>1.0</v>
      </c>
      <c r="AG205" s="228">
        <f t="shared" ref="AG205:AG214" si="104">SUM(B205:AF205)</f>
        <v>16</v>
      </c>
    </row>
    <row r="206" outlineLevel="1">
      <c r="A206" s="252" t="s">
        <v>443</v>
      </c>
      <c r="B206" s="255">
        <v>0.0</v>
      </c>
      <c r="C206" s="255">
        <v>2.0</v>
      </c>
      <c r="D206" s="255">
        <v>1.0</v>
      </c>
      <c r="E206" s="255">
        <v>2.0</v>
      </c>
      <c r="F206" s="255">
        <v>2.0</v>
      </c>
      <c r="G206" s="255">
        <v>0.0</v>
      </c>
      <c r="H206" s="255">
        <v>2.0</v>
      </c>
      <c r="I206" s="255">
        <v>3.0</v>
      </c>
      <c r="J206" s="255">
        <v>3.0</v>
      </c>
      <c r="K206" s="255">
        <v>1.0</v>
      </c>
      <c r="L206" s="255">
        <v>2.0</v>
      </c>
      <c r="M206" s="255">
        <v>1.0</v>
      </c>
      <c r="N206" s="255">
        <v>3.0</v>
      </c>
      <c r="O206" s="255">
        <v>2.0</v>
      </c>
      <c r="P206" s="255">
        <v>1.0</v>
      </c>
      <c r="Q206" s="255">
        <v>2.0</v>
      </c>
      <c r="R206" s="255">
        <v>1.0</v>
      </c>
      <c r="S206" s="255">
        <v>4.0</v>
      </c>
      <c r="T206" s="255">
        <v>2.0</v>
      </c>
      <c r="U206" s="255">
        <v>2.0</v>
      </c>
      <c r="V206" s="255">
        <v>2.0</v>
      </c>
      <c r="W206" s="255">
        <v>6.0</v>
      </c>
      <c r="X206" s="255">
        <v>5.0</v>
      </c>
      <c r="Y206" s="255">
        <v>0.0</v>
      </c>
      <c r="Z206" s="255">
        <v>3.0</v>
      </c>
      <c r="AA206" s="255">
        <v>2.0</v>
      </c>
      <c r="AB206" s="255">
        <v>3.0</v>
      </c>
      <c r="AC206" s="255">
        <v>3.0</v>
      </c>
      <c r="AD206" s="255">
        <v>1.0</v>
      </c>
      <c r="AE206" s="255">
        <v>0.0</v>
      </c>
      <c r="AF206" s="255">
        <v>2.0</v>
      </c>
      <c r="AG206" s="228">
        <f t="shared" si="104"/>
        <v>63</v>
      </c>
    </row>
    <row r="207" outlineLevel="1">
      <c r="A207" s="252" t="s">
        <v>1148</v>
      </c>
      <c r="B207" s="255">
        <v>0.0</v>
      </c>
      <c r="C207" s="255">
        <v>0.0</v>
      </c>
      <c r="D207" s="255">
        <v>0.0</v>
      </c>
      <c r="E207" s="255">
        <v>0.0</v>
      </c>
      <c r="F207" s="255">
        <v>0.0</v>
      </c>
      <c r="G207" s="255">
        <v>0.0</v>
      </c>
      <c r="H207" s="255">
        <v>0.0</v>
      </c>
      <c r="I207" s="255">
        <v>2.0</v>
      </c>
      <c r="J207" s="255">
        <v>0.0</v>
      </c>
      <c r="K207" s="255">
        <v>0.0</v>
      </c>
      <c r="L207" s="255">
        <v>0.0</v>
      </c>
      <c r="M207" s="255">
        <v>0.0</v>
      </c>
      <c r="N207" s="255">
        <v>0.0</v>
      </c>
      <c r="O207" s="255">
        <v>1.0</v>
      </c>
      <c r="P207" s="255">
        <v>1.0</v>
      </c>
      <c r="Q207" s="255">
        <v>0.0</v>
      </c>
      <c r="R207" s="255">
        <v>1.0</v>
      </c>
      <c r="S207" s="255">
        <v>0.0</v>
      </c>
      <c r="T207" s="255">
        <v>0.0</v>
      </c>
      <c r="U207" s="255">
        <v>0.0</v>
      </c>
      <c r="V207" s="255">
        <v>1.0</v>
      </c>
      <c r="W207" s="255">
        <v>2.0</v>
      </c>
      <c r="X207" s="255">
        <v>0.0</v>
      </c>
      <c r="Y207" s="255">
        <v>0.0</v>
      </c>
      <c r="Z207" s="255">
        <v>0.0</v>
      </c>
      <c r="AA207" s="255">
        <v>1.0</v>
      </c>
      <c r="AB207" s="255">
        <v>3.0</v>
      </c>
      <c r="AC207" s="255">
        <v>0.0</v>
      </c>
      <c r="AD207" s="255">
        <v>1.0</v>
      </c>
      <c r="AE207" s="255">
        <v>0.0</v>
      </c>
      <c r="AF207" s="255">
        <v>0.0</v>
      </c>
      <c r="AG207" s="228">
        <f t="shared" si="104"/>
        <v>13</v>
      </c>
    </row>
    <row r="208" outlineLevel="1">
      <c r="A208" s="252" t="s">
        <v>1149</v>
      </c>
      <c r="B208" s="255">
        <v>0.0</v>
      </c>
      <c r="C208" s="255">
        <v>0.0</v>
      </c>
      <c r="D208" s="255">
        <v>0.0</v>
      </c>
      <c r="E208" s="255">
        <v>0.0</v>
      </c>
      <c r="F208" s="255">
        <v>0.0</v>
      </c>
      <c r="G208" s="255">
        <v>0.0</v>
      </c>
      <c r="H208" s="255">
        <v>0.0</v>
      </c>
      <c r="I208" s="255">
        <v>0.0</v>
      </c>
      <c r="J208" s="255">
        <v>0.0</v>
      </c>
      <c r="K208" s="255">
        <v>0.0</v>
      </c>
      <c r="L208" s="255">
        <v>0.0</v>
      </c>
      <c r="M208" s="255">
        <v>0.0</v>
      </c>
      <c r="N208" s="255">
        <v>0.0</v>
      </c>
      <c r="O208" s="255">
        <v>0.0</v>
      </c>
      <c r="P208" s="255">
        <v>0.0</v>
      </c>
      <c r="Q208" s="255">
        <v>0.0</v>
      </c>
      <c r="R208" s="255">
        <v>0.0</v>
      </c>
      <c r="S208" s="255">
        <v>0.0</v>
      </c>
      <c r="T208" s="255">
        <v>0.0</v>
      </c>
      <c r="U208" s="255">
        <v>0.0</v>
      </c>
      <c r="V208" s="255">
        <v>0.0</v>
      </c>
      <c r="W208" s="255">
        <v>0.0</v>
      </c>
      <c r="X208" s="255">
        <v>0.0</v>
      </c>
      <c r="Y208" s="255">
        <v>0.0</v>
      </c>
      <c r="Z208" s="255">
        <v>0.0</v>
      </c>
      <c r="AA208" s="255">
        <v>0.0</v>
      </c>
      <c r="AB208" s="255">
        <v>0.0</v>
      </c>
      <c r="AC208" s="255">
        <v>0.0</v>
      </c>
      <c r="AD208" s="255">
        <v>0.0</v>
      </c>
      <c r="AE208" s="255">
        <v>0.0</v>
      </c>
      <c r="AF208" s="255">
        <v>0.0</v>
      </c>
      <c r="AG208" s="228">
        <f t="shared" si="104"/>
        <v>0</v>
      </c>
    </row>
    <row r="209" outlineLevel="1">
      <c r="A209" s="252" t="s">
        <v>1150</v>
      </c>
      <c r="B209" s="255">
        <v>0.0</v>
      </c>
      <c r="C209" s="255">
        <v>0.0</v>
      </c>
      <c r="D209" s="255">
        <v>0.0</v>
      </c>
      <c r="E209" s="255">
        <v>0.0</v>
      </c>
      <c r="F209" s="255">
        <v>0.0</v>
      </c>
      <c r="G209" s="255">
        <v>0.0</v>
      </c>
      <c r="H209" s="255">
        <v>0.0</v>
      </c>
      <c r="I209" s="255">
        <v>0.0</v>
      </c>
      <c r="J209" s="255">
        <v>0.0</v>
      </c>
      <c r="K209" s="255">
        <v>0.0</v>
      </c>
      <c r="L209" s="255">
        <v>0.0</v>
      </c>
      <c r="M209" s="255">
        <v>0.0</v>
      </c>
      <c r="N209" s="255">
        <v>0.0</v>
      </c>
      <c r="O209" s="255">
        <v>0.0</v>
      </c>
      <c r="P209" s="255">
        <v>0.0</v>
      </c>
      <c r="Q209" s="255">
        <v>0.0</v>
      </c>
      <c r="R209" s="255">
        <v>0.0</v>
      </c>
      <c r="S209" s="255">
        <v>0.0</v>
      </c>
      <c r="T209" s="255">
        <v>0.0</v>
      </c>
      <c r="U209" s="255">
        <v>0.0</v>
      </c>
      <c r="V209" s="255">
        <v>0.0</v>
      </c>
      <c r="W209" s="255">
        <v>0.0</v>
      </c>
      <c r="X209" s="255">
        <v>0.0</v>
      </c>
      <c r="Y209" s="255">
        <v>0.0</v>
      </c>
      <c r="Z209" s="255">
        <v>0.0</v>
      </c>
      <c r="AA209" s="255">
        <v>0.0</v>
      </c>
      <c r="AB209" s="255">
        <v>0.0</v>
      </c>
      <c r="AC209" s="255">
        <v>0.0</v>
      </c>
      <c r="AD209" s="255">
        <v>0.0</v>
      </c>
      <c r="AE209" s="255">
        <v>0.0</v>
      </c>
      <c r="AF209" s="255">
        <v>0.0</v>
      </c>
      <c r="AG209" s="228">
        <f t="shared" si="104"/>
        <v>0</v>
      </c>
    </row>
    <row r="210" outlineLevel="1">
      <c r="A210" s="252" t="s">
        <v>1151</v>
      </c>
      <c r="B210" s="255">
        <v>0.0</v>
      </c>
      <c r="C210" s="255">
        <v>0.0</v>
      </c>
      <c r="D210" s="255">
        <v>1.0</v>
      </c>
      <c r="E210" s="255">
        <v>0.0</v>
      </c>
      <c r="F210" s="255">
        <v>0.0</v>
      </c>
      <c r="G210" s="255">
        <v>0.0</v>
      </c>
      <c r="H210" s="255">
        <v>0.0</v>
      </c>
      <c r="I210" s="255">
        <v>0.0</v>
      </c>
      <c r="J210" s="255">
        <v>0.0</v>
      </c>
      <c r="K210" s="255">
        <v>0.0</v>
      </c>
      <c r="L210" s="255">
        <v>2.0</v>
      </c>
      <c r="M210" s="255">
        <v>0.0</v>
      </c>
      <c r="N210" s="255">
        <v>0.0</v>
      </c>
      <c r="O210" s="255">
        <v>1.0</v>
      </c>
      <c r="P210" s="255">
        <v>0.0</v>
      </c>
      <c r="Q210" s="255">
        <v>0.0</v>
      </c>
      <c r="R210" s="255">
        <v>1.0</v>
      </c>
      <c r="S210" s="255">
        <v>0.0</v>
      </c>
      <c r="T210" s="255">
        <v>0.0</v>
      </c>
      <c r="U210" s="255">
        <v>0.0</v>
      </c>
      <c r="V210" s="255">
        <v>1.0</v>
      </c>
      <c r="W210" s="255">
        <v>0.0</v>
      </c>
      <c r="X210" s="255">
        <v>0.0</v>
      </c>
      <c r="Y210" s="255">
        <v>0.0</v>
      </c>
      <c r="Z210" s="255">
        <v>0.0</v>
      </c>
      <c r="AA210" s="255">
        <v>0.0</v>
      </c>
      <c r="AB210" s="255">
        <v>0.0</v>
      </c>
      <c r="AC210" s="255">
        <v>0.0</v>
      </c>
      <c r="AD210" s="255">
        <v>0.0</v>
      </c>
      <c r="AE210" s="255">
        <v>0.0</v>
      </c>
      <c r="AF210" s="255">
        <v>1.0</v>
      </c>
      <c r="AG210" s="228">
        <f t="shared" si="104"/>
        <v>7</v>
      </c>
    </row>
    <row r="211" outlineLevel="1">
      <c r="A211" s="252" t="s">
        <v>1152</v>
      </c>
      <c r="B211" s="255">
        <v>1.0</v>
      </c>
      <c r="C211" s="255">
        <v>1.0</v>
      </c>
      <c r="D211" s="255">
        <v>0.0</v>
      </c>
      <c r="E211" s="255">
        <v>1.0</v>
      </c>
      <c r="F211" s="255">
        <v>1.0</v>
      </c>
      <c r="G211" s="255">
        <v>0.0</v>
      </c>
      <c r="H211" s="255">
        <v>2.0</v>
      </c>
      <c r="I211" s="255">
        <v>2.0</v>
      </c>
      <c r="J211" s="255">
        <v>0.0</v>
      </c>
      <c r="K211" s="255">
        <v>1.0</v>
      </c>
      <c r="L211" s="255">
        <v>0.0</v>
      </c>
      <c r="M211" s="255">
        <v>0.0</v>
      </c>
      <c r="N211" s="255">
        <v>0.0</v>
      </c>
      <c r="O211" s="255">
        <v>1.0</v>
      </c>
      <c r="P211" s="255">
        <v>1.0</v>
      </c>
      <c r="Q211" s="255">
        <v>0.0</v>
      </c>
      <c r="R211" s="255">
        <v>1.0</v>
      </c>
      <c r="S211" s="255">
        <v>3.0</v>
      </c>
      <c r="T211" s="255">
        <v>2.0</v>
      </c>
      <c r="U211" s="255">
        <v>1.0</v>
      </c>
      <c r="V211" s="255">
        <v>0.0</v>
      </c>
      <c r="W211" s="255">
        <v>3.0</v>
      </c>
      <c r="X211" s="255">
        <v>1.0</v>
      </c>
      <c r="Y211" s="255">
        <v>0.0</v>
      </c>
      <c r="Z211" s="255">
        <v>1.0</v>
      </c>
      <c r="AA211" s="255">
        <v>1.0</v>
      </c>
      <c r="AB211" s="255">
        <v>3.0</v>
      </c>
      <c r="AC211" s="255">
        <v>1.0</v>
      </c>
      <c r="AD211" s="255">
        <v>0.0</v>
      </c>
      <c r="AE211" s="255">
        <v>0.0</v>
      </c>
      <c r="AF211" s="255">
        <v>3.0</v>
      </c>
      <c r="AG211" s="228">
        <f t="shared" si="104"/>
        <v>31</v>
      </c>
    </row>
    <row r="212" outlineLevel="1">
      <c r="A212" s="252" t="s">
        <v>1153</v>
      </c>
      <c r="B212" s="255">
        <v>0.0</v>
      </c>
      <c r="C212" s="255">
        <v>0.0</v>
      </c>
      <c r="D212" s="255">
        <v>0.0</v>
      </c>
      <c r="E212" s="255">
        <v>0.0</v>
      </c>
      <c r="F212" s="255">
        <v>0.0</v>
      </c>
      <c r="G212" s="255">
        <v>0.0</v>
      </c>
      <c r="H212" s="255">
        <v>0.0</v>
      </c>
      <c r="I212" s="255">
        <v>0.0</v>
      </c>
      <c r="J212" s="255">
        <v>0.0</v>
      </c>
      <c r="K212" s="255">
        <v>0.0</v>
      </c>
      <c r="L212" s="255">
        <v>0.0</v>
      </c>
      <c r="M212" s="255">
        <v>0.0</v>
      </c>
      <c r="N212" s="255">
        <v>0.0</v>
      </c>
      <c r="O212" s="255">
        <v>0.0</v>
      </c>
      <c r="P212" s="255">
        <v>0.0</v>
      </c>
      <c r="Q212" s="255">
        <v>0.0</v>
      </c>
      <c r="R212" s="255">
        <v>0.0</v>
      </c>
      <c r="S212" s="255">
        <v>0.0</v>
      </c>
      <c r="T212" s="255">
        <v>0.0</v>
      </c>
      <c r="U212" s="255">
        <v>0.0</v>
      </c>
      <c r="V212" s="255">
        <v>0.0</v>
      </c>
      <c r="W212" s="255">
        <v>0.0</v>
      </c>
      <c r="X212" s="255">
        <v>0.0</v>
      </c>
      <c r="Y212" s="255">
        <v>0.0</v>
      </c>
      <c r="Z212" s="255">
        <v>0.0</v>
      </c>
      <c r="AA212" s="255">
        <v>0.0</v>
      </c>
      <c r="AB212" s="255">
        <v>0.0</v>
      </c>
      <c r="AC212" s="255">
        <v>0.0</v>
      </c>
      <c r="AD212" s="255">
        <v>0.0</v>
      </c>
      <c r="AE212" s="255">
        <v>0.0</v>
      </c>
      <c r="AF212" s="255">
        <v>0.0</v>
      </c>
      <c r="AG212" s="228">
        <f t="shared" si="104"/>
        <v>0</v>
      </c>
    </row>
    <row r="213" outlineLevel="1">
      <c r="A213" s="252" t="s">
        <v>1154</v>
      </c>
      <c r="B213" s="255">
        <v>0.0</v>
      </c>
      <c r="C213" s="255">
        <v>0.0</v>
      </c>
      <c r="D213" s="255">
        <v>0.0</v>
      </c>
      <c r="E213" s="255">
        <v>0.0</v>
      </c>
      <c r="F213" s="255">
        <v>0.0</v>
      </c>
      <c r="G213" s="255">
        <v>0.0</v>
      </c>
      <c r="H213" s="255">
        <v>0.0</v>
      </c>
      <c r="I213" s="255">
        <v>0.0</v>
      </c>
      <c r="J213" s="255">
        <v>0.0</v>
      </c>
      <c r="K213" s="255">
        <v>0.0</v>
      </c>
      <c r="L213" s="255">
        <v>0.0</v>
      </c>
      <c r="M213" s="255">
        <v>0.0</v>
      </c>
      <c r="N213" s="255">
        <v>0.0</v>
      </c>
      <c r="O213" s="255">
        <v>0.0</v>
      </c>
      <c r="P213" s="255">
        <v>0.0</v>
      </c>
      <c r="Q213" s="255">
        <v>0.0</v>
      </c>
      <c r="R213" s="255">
        <v>0.0</v>
      </c>
      <c r="S213" s="255">
        <v>0.0</v>
      </c>
      <c r="T213" s="255">
        <v>0.0</v>
      </c>
      <c r="U213" s="255">
        <v>0.0</v>
      </c>
      <c r="V213" s="255">
        <v>0.0</v>
      </c>
      <c r="W213" s="255">
        <v>0.0</v>
      </c>
      <c r="X213" s="255">
        <v>0.0</v>
      </c>
      <c r="Y213" s="255">
        <v>0.0</v>
      </c>
      <c r="Z213" s="255">
        <v>0.0</v>
      </c>
      <c r="AA213" s="255">
        <v>0.0</v>
      </c>
      <c r="AB213" s="255">
        <v>0.0</v>
      </c>
      <c r="AC213" s="255">
        <v>0.0</v>
      </c>
      <c r="AD213" s="255">
        <v>0.0</v>
      </c>
      <c r="AE213" s="255">
        <v>0.0</v>
      </c>
      <c r="AF213" s="255">
        <v>0.0</v>
      </c>
      <c r="AG213" s="228">
        <f t="shared" si="104"/>
        <v>0</v>
      </c>
    </row>
    <row r="214" outlineLevel="1">
      <c r="A214" s="252" t="s">
        <v>1155</v>
      </c>
      <c r="B214" s="255">
        <v>0.0</v>
      </c>
      <c r="C214" s="255">
        <v>0.0</v>
      </c>
      <c r="D214" s="255">
        <v>0.0</v>
      </c>
      <c r="E214" s="255">
        <v>0.0</v>
      </c>
      <c r="F214" s="255">
        <v>0.0</v>
      </c>
      <c r="G214" s="255">
        <v>0.0</v>
      </c>
      <c r="H214" s="255">
        <v>0.0</v>
      </c>
      <c r="I214" s="255">
        <v>0.0</v>
      </c>
      <c r="J214" s="255">
        <v>0.0</v>
      </c>
      <c r="K214" s="255">
        <v>0.0</v>
      </c>
      <c r="L214" s="255">
        <v>0.0</v>
      </c>
      <c r="M214" s="255">
        <v>0.0</v>
      </c>
      <c r="N214" s="255">
        <v>0.0</v>
      </c>
      <c r="O214" s="255">
        <v>0.0</v>
      </c>
      <c r="P214" s="255">
        <v>0.0</v>
      </c>
      <c r="Q214" s="255">
        <v>0.0</v>
      </c>
      <c r="R214" s="255">
        <v>0.0</v>
      </c>
      <c r="S214" s="255">
        <v>0.0</v>
      </c>
      <c r="T214" s="255">
        <v>0.0</v>
      </c>
      <c r="U214" s="255">
        <v>0.0</v>
      </c>
      <c r="V214" s="255">
        <v>0.0</v>
      </c>
      <c r="W214" s="255">
        <v>0.0</v>
      </c>
      <c r="X214" s="255">
        <v>0.0</v>
      </c>
      <c r="Y214" s="255">
        <v>0.0</v>
      </c>
      <c r="Z214" s="255">
        <v>0.0</v>
      </c>
      <c r="AA214" s="255">
        <v>0.0</v>
      </c>
      <c r="AB214" s="255">
        <v>0.0</v>
      </c>
      <c r="AC214" s="255">
        <v>0.0</v>
      </c>
      <c r="AD214" s="255">
        <v>0.0</v>
      </c>
      <c r="AE214" s="255">
        <v>0.0</v>
      </c>
      <c r="AF214" s="255">
        <v>0.0</v>
      </c>
      <c r="AG214" s="228">
        <f t="shared" si="104"/>
        <v>0</v>
      </c>
    </row>
    <row r="215" outlineLevel="1">
      <c r="A215" s="252" t="s">
        <v>338</v>
      </c>
      <c r="B215" s="255">
        <v>0.0</v>
      </c>
      <c r="C215" s="255">
        <v>0.0</v>
      </c>
      <c r="D215" s="255">
        <v>0.0</v>
      </c>
      <c r="E215" s="255">
        <v>0.0</v>
      </c>
      <c r="F215" s="255">
        <v>0.0</v>
      </c>
      <c r="G215" s="255">
        <v>0.0</v>
      </c>
      <c r="H215" s="255">
        <v>0.0</v>
      </c>
      <c r="I215" s="255">
        <v>0.0</v>
      </c>
      <c r="J215" s="255">
        <v>0.0</v>
      </c>
      <c r="K215" s="255">
        <v>0.0</v>
      </c>
      <c r="L215" s="255">
        <v>0.0</v>
      </c>
      <c r="M215" s="255">
        <v>0.0</v>
      </c>
      <c r="N215" s="255">
        <v>0.0</v>
      </c>
      <c r="O215" s="255">
        <v>0.0</v>
      </c>
      <c r="P215" s="255">
        <v>0.0</v>
      </c>
      <c r="Q215" s="255">
        <v>0.0</v>
      </c>
      <c r="R215" s="255">
        <v>0.0</v>
      </c>
      <c r="S215" s="255">
        <v>0.0</v>
      </c>
      <c r="T215" s="255">
        <v>0.0</v>
      </c>
      <c r="U215" s="255">
        <v>0.0</v>
      </c>
      <c r="V215" s="255">
        <v>0.0</v>
      </c>
      <c r="W215" s="255">
        <v>0.0</v>
      </c>
      <c r="X215" s="255">
        <v>0.0</v>
      </c>
      <c r="Y215" s="255">
        <v>0.0</v>
      </c>
      <c r="Z215" s="255">
        <v>0.0</v>
      </c>
      <c r="AA215" s="255">
        <v>0.0</v>
      </c>
      <c r="AB215" s="255">
        <v>0.0</v>
      </c>
      <c r="AC215" s="255">
        <v>0.0</v>
      </c>
      <c r="AD215" s="255">
        <v>0.0</v>
      </c>
      <c r="AE215" s="255">
        <v>0.0</v>
      </c>
      <c r="AF215" s="255">
        <v>0.0</v>
      </c>
      <c r="AG215" s="228"/>
    </row>
    <row r="216" outlineLevel="1">
      <c r="A216" s="252" t="s">
        <v>297</v>
      </c>
      <c r="B216" s="255">
        <v>0.0</v>
      </c>
      <c r="C216" s="255">
        <v>0.0</v>
      </c>
      <c r="D216" s="255">
        <v>0.0</v>
      </c>
      <c r="E216" s="255">
        <v>0.0</v>
      </c>
      <c r="F216" s="255">
        <v>0.0</v>
      </c>
      <c r="G216" s="255">
        <v>0.0</v>
      </c>
      <c r="H216" s="255">
        <v>0.0</v>
      </c>
      <c r="I216" s="255">
        <v>0.0</v>
      </c>
      <c r="J216" s="255">
        <v>0.0</v>
      </c>
      <c r="K216" s="255">
        <v>0.0</v>
      </c>
      <c r="L216" s="255">
        <v>0.0</v>
      </c>
      <c r="M216" s="255">
        <v>0.0</v>
      </c>
      <c r="N216" s="255">
        <v>0.0</v>
      </c>
      <c r="O216" s="255">
        <v>0.0</v>
      </c>
      <c r="P216" s="255">
        <v>0.0</v>
      </c>
      <c r="Q216" s="255">
        <v>0.0</v>
      </c>
      <c r="R216" s="255">
        <v>0.0</v>
      </c>
      <c r="S216" s="255">
        <v>0.0</v>
      </c>
      <c r="T216" s="255">
        <v>0.0</v>
      </c>
      <c r="U216" s="255">
        <v>0.0</v>
      </c>
      <c r="V216" s="255">
        <v>0.0</v>
      </c>
      <c r="W216" s="255">
        <v>0.0</v>
      </c>
      <c r="X216" s="255">
        <v>0.0</v>
      </c>
      <c r="Y216" s="255">
        <v>0.0</v>
      </c>
      <c r="Z216" s="255">
        <v>0.0</v>
      </c>
      <c r="AA216" s="255">
        <v>0.0</v>
      </c>
      <c r="AB216" s="255">
        <v>0.0</v>
      </c>
      <c r="AC216" s="255">
        <v>0.0</v>
      </c>
      <c r="AD216" s="255">
        <v>0.0</v>
      </c>
      <c r="AE216" s="255">
        <v>0.0</v>
      </c>
      <c r="AF216" s="255">
        <v>0.0</v>
      </c>
      <c r="AG216" s="228">
        <f t="shared" ref="AG216:AG217" si="106">SUM(B216:AF216)</f>
        <v>0</v>
      </c>
    </row>
    <row r="217">
      <c r="A217" s="256" t="s">
        <v>298</v>
      </c>
      <c r="B217" s="257">
        <f t="shared" ref="B217:AF217" si="105">SUM(B205:B216)</f>
        <v>1</v>
      </c>
      <c r="C217" s="257">
        <f t="shared" si="105"/>
        <v>4</v>
      </c>
      <c r="D217" s="257">
        <f t="shared" si="105"/>
        <v>2</v>
      </c>
      <c r="E217" s="257">
        <f t="shared" si="105"/>
        <v>3</v>
      </c>
      <c r="F217" s="257">
        <f t="shared" si="105"/>
        <v>3</v>
      </c>
      <c r="G217" s="257">
        <f t="shared" si="105"/>
        <v>0</v>
      </c>
      <c r="H217" s="257">
        <f t="shared" si="105"/>
        <v>4</v>
      </c>
      <c r="I217" s="257">
        <f t="shared" si="105"/>
        <v>8</v>
      </c>
      <c r="J217" s="257">
        <f t="shared" si="105"/>
        <v>4</v>
      </c>
      <c r="K217" s="257">
        <f t="shared" si="105"/>
        <v>2</v>
      </c>
      <c r="L217" s="257">
        <f t="shared" si="105"/>
        <v>4</v>
      </c>
      <c r="M217" s="257">
        <f t="shared" si="105"/>
        <v>2</v>
      </c>
      <c r="N217" s="257">
        <f t="shared" si="105"/>
        <v>3</v>
      </c>
      <c r="O217" s="257">
        <f t="shared" si="105"/>
        <v>5</v>
      </c>
      <c r="P217" s="257">
        <f t="shared" si="105"/>
        <v>3</v>
      </c>
      <c r="Q217" s="257">
        <f t="shared" si="105"/>
        <v>3</v>
      </c>
      <c r="R217" s="257">
        <f t="shared" si="105"/>
        <v>4</v>
      </c>
      <c r="S217" s="257">
        <f t="shared" si="105"/>
        <v>8</v>
      </c>
      <c r="T217" s="257">
        <f t="shared" si="105"/>
        <v>4</v>
      </c>
      <c r="U217" s="257">
        <f t="shared" si="105"/>
        <v>3</v>
      </c>
      <c r="V217" s="257">
        <f t="shared" si="105"/>
        <v>5</v>
      </c>
      <c r="W217" s="257">
        <f t="shared" si="105"/>
        <v>13</v>
      </c>
      <c r="X217" s="257">
        <f t="shared" si="105"/>
        <v>7</v>
      </c>
      <c r="Y217" s="257">
        <f t="shared" si="105"/>
        <v>0</v>
      </c>
      <c r="Z217" s="257">
        <f t="shared" si="105"/>
        <v>4</v>
      </c>
      <c r="AA217" s="257">
        <f t="shared" si="105"/>
        <v>7</v>
      </c>
      <c r="AB217" s="257">
        <f t="shared" si="105"/>
        <v>11</v>
      </c>
      <c r="AC217" s="257">
        <f t="shared" si="105"/>
        <v>4</v>
      </c>
      <c r="AD217" s="257">
        <f t="shared" si="105"/>
        <v>2</v>
      </c>
      <c r="AE217" s="257">
        <f t="shared" si="105"/>
        <v>0</v>
      </c>
      <c r="AF217" s="257">
        <f t="shared" si="105"/>
        <v>7</v>
      </c>
      <c r="AG217" s="228">
        <f t="shared" si="106"/>
        <v>130</v>
      </c>
    </row>
    <row r="218">
      <c r="A218" s="160"/>
      <c r="B218" s="168"/>
      <c r="C218" s="168"/>
      <c r="D218" s="168"/>
      <c r="E218" s="168"/>
      <c r="F218" s="168"/>
      <c r="G218" s="168"/>
      <c r="H218" s="168"/>
      <c r="I218" s="168"/>
      <c r="J218" s="168"/>
      <c r="K218" s="168"/>
      <c r="L218" s="168"/>
      <c r="M218" s="168"/>
      <c r="N218" s="168"/>
      <c r="O218" s="168"/>
      <c r="P218" s="168"/>
      <c r="Q218" s="168"/>
      <c r="R218" s="168"/>
      <c r="S218" s="168"/>
      <c r="T218" s="168"/>
      <c r="U218" s="168"/>
      <c r="V218" s="168"/>
      <c r="W218" s="168"/>
      <c r="X218" s="168"/>
      <c r="Y218" s="168"/>
      <c r="Z218" s="168"/>
      <c r="AA218" s="168"/>
      <c r="AB218" s="168"/>
      <c r="AC218" s="168"/>
      <c r="AD218" s="168"/>
      <c r="AE218" s="168"/>
      <c r="AF218" s="168"/>
      <c r="AG218" s="228"/>
    </row>
    <row r="219">
      <c r="A219" s="251" t="s">
        <v>461</v>
      </c>
      <c r="B219" s="259"/>
      <c r="C219" s="259"/>
      <c r="D219" s="259"/>
      <c r="E219" s="259"/>
      <c r="F219" s="259"/>
      <c r="G219" s="259"/>
      <c r="H219" s="259"/>
      <c r="I219" s="259"/>
      <c r="J219" s="259"/>
      <c r="K219" s="259"/>
      <c r="L219" s="259"/>
      <c r="M219" s="259"/>
      <c r="N219" s="259"/>
      <c r="O219" s="259"/>
      <c r="P219" s="259"/>
      <c r="Q219" s="259"/>
      <c r="R219" s="259"/>
      <c r="S219" s="259"/>
      <c r="T219" s="259"/>
      <c r="U219" s="259"/>
      <c r="V219" s="259"/>
      <c r="W219" s="259"/>
      <c r="X219" s="259"/>
      <c r="Y219" s="259"/>
      <c r="Z219" s="259"/>
      <c r="AA219" s="259"/>
      <c r="AB219" s="259"/>
      <c r="AC219" s="259"/>
      <c r="AD219" s="259"/>
      <c r="AE219" s="259"/>
      <c r="AF219" s="259"/>
      <c r="AG219" s="228"/>
    </row>
    <row r="220" collapsed="1">
      <c r="A220" s="252" t="s">
        <v>416</v>
      </c>
      <c r="B220" s="253"/>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c r="AA220" s="253"/>
      <c r="AB220" s="253"/>
      <c r="AC220" s="253"/>
      <c r="AD220" s="253"/>
      <c r="AE220" s="253"/>
      <c r="AF220" s="253"/>
      <c r="AG220" s="260"/>
    </row>
    <row r="221" hidden="1" outlineLevel="1">
      <c r="A221" s="252" t="s">
        <v>1156</v>
      </c>
      <c r="B221" s="345"/>
      <c r="C221" s="345"/>
      <c r="D221" s="345"/>
      <c r="E221" s="345"/>
      <c r="F221" s="345"/>
      <c r="G221" s="345"/>
      <c r="H221" s="345"/>
      <c r="I221" s="345"/>
      <c r="J221" s="345"/>
      <c r="K221" s="345"/>
      <c r="L221" s="345"/>
      <c r="M221" s="345"/>
      <c r="N221" s="345"/>
      <c r="O221" s="345"/>
      <c r="P221" s="345"/>
      <c r="Q221" s="345"/>
      <c r="R221" s="345"/>
      <c r="S221" s="345"/>
      <c r="T221" s="345"/>
      <c r="U221" s="345"/>
      <c r="V221" s="345"/>
      <c r="W221" s="345"/>
      <c r="X221" s="345"/>
      <c r="Y221" s="345"/>
      <c r="Z221" s="345"/>
      <c r="AA221" s="345"/>
      <c r="AB221" s="345"/>
      <c r="AC221" s="345"/>
      <c r="AD221" s="345"/>
      <c r="AE221" s="345"/>
      <c r="AF221" s="345"/>
      <c r="AG221" s="172">
        <f t="shared" ref="AG221:AG230" si="107">SUM(B221:AF221)</f>
        <v>0</v>
      </c>
    </row>
    <row r="222" hidden="1" outlineLevel="1">
      <c r="A222" s="252" t="s">
        <v>1157</v>
      </c>
      <c r="B222" s="345"/>
      <c r="C222" s="345"/>
      <c r="D222" s="345"/>
      <c r="E222" s="345"/>
      <c r="F222" s="345"/>
      <c r="G222" s="345"/>
      <c r="H222" s="345"/>
      <c r="I222" s="345"/>
      <c r="J222" s="345"/>
      <c r="K222" s="345"/>
      <c r="L222" s="345"/>
      <c r="M222" s="345"/>
      <c r="N222" s="345"/>
      <c r="O222" s="345"/>
      <c r="P222" s="345"/>
      <c r="Q222" s="345"/>
      <c r="R222" s="345"/>
      <c r="S222" s="345"/>
      <c r="T222" s="345"/>
      <c r="U222" s="345"/>
      <c r="V222" s="345"/>
      <c r="W222" s="345"/>
      <c r="X222" s="345"/>
      <c r="Y222" s="345"/>
      <c r="Z222" s="345"/>
      <c r="AA222" s="345"/>
      <c r="AB222" s="345"/>
      <c r="AC222" s="345"/>
      <c r="AD222" s="345"/>
      <c r="AE222" s="345"/>
      <c r="AF222" s="345"/>
      <c r="AG222" s="172">
        <f t="shared" si="107"/>
        <v>0</v>
      </c>
    </row>
    <row r="223" hidden="1" outlineLevel="1">
      <c r="A223" s="252" t="s">
        <v>1158</v>
      </c>
      <c r="B223" s="345"/>
      <c r="C223" s="345"/>
      <c r="D223" s="345"/>
      <c r="E223" s="345"/>
      <c r="F223" s="345"/>
      <c r="G223" s="345"/>
      <c r="H223" s="345"/>
      <c r="I223" s="345"/>
      <c r="J223" s="345"/>
      <c r="K223" s="345"/>
      <c r="L223" s="345"/>
      <c r="M223" s="345"/>
      <c r="N223" s="345"/>
      <c r="O223" s="345"/>
      <c r="P223" s="345"/>
      <c r="Q223" s="345"/>
      <c r="R223" s="345"/>
      <c r="S223" s="345"/>
      <c r="T223" s="345"/>
      <c r="U223" s="345"/>
      <c r="V223" s="345"/>
      <c r="W223" s="345"/>
      <c r="X223" s="345"/>
      <c r="Y223" s="345"/>
      <c r="Z223" s="345"/>
      <c r="AA223" s="345"/>
      <c r="AB223" s="345"/>
      <c r="AC223" s="345"/>
      <c r="AD223" s="345"/>
      <c r="AE223" s="345"/>
      <c r="AF223" s="345"/>
      <c r="AG223" s="172">
        <f t="shared" si="107"/>
        <v>0</v>
      </c>
    </row>
    <row r="224" hidden="1" outlineLevel="1">
      <c r="A224" s="252" t="s">
        <v>1159</v>
      </c>
      <c r="B224" s="345"/>
      <c r="C224" s="345"/>
      <c r="D224" s="345"/>
      <c r="E224" s="345"/>
      <c r="F224" s="345"/>
      <c r="G224" s="345"/>
      <c r="H224" s="345"/>
      <c r="I224" s="345"/>
      <c r="J224" s="345"/>
      <c r="K224" s="345"/>
      <c r="L224" s="345"/>
      <c r="M224" s="345"/>
      <c r="N224" s="345"/>
      <c r="O224" s="345"/>
      <c r="P224" s="345"/>
      <c r="Q224" s="345"/>
      <c r="R224" s="345"/>
      <c r="S224" s="345"/>
      <c r="T224" s="345"/>
      <c r="U224" s="345"/>
      <c r="V224" s="345"/>
      <c r="W224" s="345"/>
      <c r="X224" s="345"/>
      <c r="Y224" s="345"/>
      <c r="Z224" s="345"/>
      <c r="AA224" s="345"/>
      <c r="AB224" s="345"/>
      <c r="AC224" s="345"/>
      <c r="AD224" s="345"/>
      <c r="AE224" s="345"/>
      <c r="AF224" s="345"/>
      <c r="AG224" s="172">
        <f t="shared" si="107"/>
        <v>0</v>
      </c>
    </row>
    <row r="225" hidden="1" outlineLevel="1">
      <c r="A225" s="252" t="s">
        <v>1160</v>
      </c>
      <c r="B225" s="345"/>
      <c r="C225" s="345"/>
      <c r="D225" s="345"/>
      <c r="E225" s="345"/>
      <c r="F225" s="345"/>
      <c r="G225" s="345"/>
      <c r="H225" s="345"/>
      <c r="I225" s="345"/>
      <c r="J225" s="345"/>
      <c r="K225" s="345"/>
      <c r="L225" s="345"/>
      <c r="M225" s="345"/>
      <c r="N225" s="345"/>
      <c r="O225" s="345"/>
      <c r="P225" s="345"/>
      <c r="Q225" s="345"/>
      <c r="R225" s="345"/>
      <c r="S225" s="345"/>
      <c r="T225" s="345"/>
      <c r="U225" s="345"/>
      <c r="V225" s="345"/>
      <c r="W225" s="345"/>
      <c r="X225" s="345"/>
      <c r="Y225" s="345"/>
      <c r="Z225" s="345"/>
      <c r="AA225" s="345"/>
      <c r="AB225" s="345"/>
      <c r="AC225" s="345"/>
      <c r="AD225" s="345"/>
      <c r="AE225" s="345"/>
      <c r="AF225" s="345"/>
      <c r="AG225" s="172">
        <f t="shared" si="107"/>
        <v>0</v>
      </c>
    </row>
    <row r="226" hidden="1" outlineLevel="1">
      <c r="A226" s="252" t="s">
        <v>1161</v>
      </c>
      <c r="B226" s="345"/>
      <c r="C226" s="345"/>
      <c r="D226" s="345"/>
      <c r="E226" s="345"/>
      <c r="F226" s="345"/>
      <c r="G226" s="345"/>
      <c r="H226" s="345"/>
      <c r="I226" s="345"/>
      <c r="J226" s="345"/>
      <c r="K226" s="345"/>
      <c r="L226" s="345"/>
      <c r="M226" s="345"/>
      <c r="N226" s="345"/>
      <c r="O226" s="345"/>
      <c r="P226" s="345"/>
      <c r="Q226" s="345"/>
      <c r="R226" s="345"/>
      <c r="S226" s="345"/>
      <c r="T226" s="345"/>
      <c r="U226" s="345"/>
      <c r="V226" s="345"/>
      <c r="W226" s="345"/>
      <c r="X226" s="345"/>
      <c r="Y226" s="345"/>
      <c r="Z226" s="345"/>
      <c r="AA226" s="345"/>
      <c r="AB226" s="345"/>
      <c r="AC226" s="345"/>
      <c r="AD226" s="345"/>
      <c r="AE226" s="345"/>
      <c r="AF226" s="345"/>
      <c r="AG226" s="172">
        <f t="shared" si="107"/>
        <v>0</v>
      </c>
    </row>
    <row r="227" hidden="1" outlineLevel="1">
      <c r="A227" s="252" t="s">
        <v>1125</v>
      </c>
      <c r="B227" s="345"/>
      <c r="C227" s="345"/>
      <c r="D227" s="345"/>
      <c r="E227" s="345"/>
      <c r="F227" s="345"/>
      <c r="G227" s="345"/>
      <c r="H227" s="345"/>
      <c r="I227" s="345"/>
      <c r="J227" s="345"/>
      <c r="K227" s="345"/>
      <c r="L227" s="345"/>
      <c r="M227" s="345"/>
      <c r="N227" s="345"/>
      <c r="O227" s="345"/>
      <c r="P227" s="345"/>
      <c r="Q227" s="345"/>
      <c r="R227" s="345"/>
      <c r="S227" s="345"/>
      <c r="T227" s="345"/>
      <c r="U227" s="345"/>
      <c r="V227" s="345"/>
      <c r="W227" s="345"/>
      <c r="X227" s="345"/>
      <c r="Y227" s="345"/>
      <c r="Z227" s="345"/>
      <c r="AA227" s="345"/>
      <c r="AB227" s="345"/>
      <c r="AC227" s="345"/>
      <c r="AD227" s="345"/>
      <c r="AE227" s="345"/>
      <c r="AF227" s="345"/>
      <c r="AG227" s="172">
        <f t="shared" si="107"/>
        <v>0</v>
      </c>
    </row>
    <row r="228" hidden="1" outlineLevel="1">
      <c r="A228" s="252" t="s">
        <v>1126</v>
      </c>
      <c r="B228" s="345"/>
      <c r="C228" s="345"/>
      <c r="D228" s="345"/>
      <c r="E228" s="345"/>
      <c r="F228" s="345"/>
      <c r="G228" s="345"/>
      <c r="H228" s="345"/>
      <c r="I228" s="345"/>
      <c r="J228" s="345"/>
      <c r="K228" s="345"/>
      <c r="L228" s="345"/>
      <c r="M228" s="345"/>
      <c r="N228" s="345"/>
      <c r="O228" s="345"/>
      <c r="P228" s="345"/>
      <c r="Q228" s="345"/>
      <c r="R228" s="345"/>
      <c r="S228" s="345"/>
      <c r="T228" s="345"/>
      <c r="U228" s="345"/>
      <c r="V228" s="345"/>
      <c r="W228" s="345"/>
      <c r="X228" s="345"/>
      <c r="Y228" s="345"/>
      <c r="Z228" s="345"/>
      <c r="AA228" s="345"/>
      <c r="AB228" s="345"/>
      <c r="AC228" s="345"/>
      <c r="AD228" s="345"/>
      <c r="AE228" s="345"/>
      <c r="AF228" s="345"/>
      <c r="AG228" s="172">
        <f t="shared" si="107"/>
        <v>0</v>
      </c>
    </row>
    <row r="229" hidden="1" outlineLevel="1">
      <c r="A229" s="252" t="s">
        <v>1127</v>
      </c>
      <c r="B229" s="345"/>
      <c r="C229" s="345"/>
      <c r="D229" s="345"/>
      <c r="E229" s="345"/>
      <c r="F229" s="345"/>
      <c r="G229" s="345"/>
      <c r="H229" s="345"/>
      <c r="I229" s="345"/>
      <c r="J229" s="345"/>
      <c r="K229" s="345"/>
      <c r="L229" s="345"/>
      <c r="M229" s="345"/>
      <c r="N229" s="345"/>
      <c r="O229" s="345"/>
      <c r="P229" s="345"/>
      <c r="Q229" s="345"/>
      <c r="R229" s="345"/>
      <c r="S229" s="345"/>
      <c r="T229" s="345"/>
      <c r="U229" s="345"/>
      <c r="V229" s="345"/>
      <c r="W229" s="345"/>
      <c r="X229" s="345"/>
      <c r="Y229" s="345"/>
      <c r="Z229" s="345"/>
      <c r="AA229" s="345"/>
      <c r="AB229" s="345"/>
      <c r="AC229" s="345"/>
      <c r="AD229" s="345"/>
      <c r="AE229" s="345"/>
      <c r="AF229" s="345"/>
      <c r="AG229" s="172">
        <f t="shared" si="107"/>
        <v>0</v>
      </c>
    </row>
    <row r="230" hidden="1" outlineLevel="1">
      <c r="A230" s="252" t="s">
        <v>1128</v>
      </c>
      <c r="B230" s="345"/>
      <c r="C230" s="345"/>
      <c r="D230" s="345"/>
      <c r="E230" s="345"/>
      <c r="F230" s="345"/>
      <c r="G230" s="345"/>
      <c r="H230" s="345"/>
      <c r="I230" s="345"/>
      <c r="J230" s="345"/>
      <c r="K230" s="345"/>
      <c r="L230" s="345"/>
      <c r="M230" s="345"/>
      <c r="N230" s="345"/>
      <c r="O230" s="345"/>
      <c r="P230" s="345"/>
      <c r="Q230" s="345"/>
      <c r="R230" s="345"/>
      <c r="S230" s="345"/>
      <c r="T230" s="345"/>
      <c r="U230" s="345"/>
      <c r="V230" s="345"/>
      <c r="W230" s="345"/>
      <c r="X230" s="345"/>
      <c r="Y230" s="345"/>
      <c r="Z230" s="345"/>
      <c r="AA230" s="345"/>
      <c r="AB230" s="345"/>
      <c r="AC230" s="345"/>
      <c r="AD230" s="345"/>
      <c r="AE230" s="345"/>
      <c r="AF230" s="345"/>
      <c r="AG230" s="172">
        <f t="shared" si="107"/>
        <v>0</v>
      </c>
    </row>
    <row r="231">
      <c r="A231" s="252" t="s">
        <v>428</v>
      </c>
      <c r="B231" s="253"/>
      <c r="C231" s="253"/>
      <c r="D231" s="253"/>
      <c r="E231" s="253"/>
      <c r="F231" s="253"/>
      <c r="G231" s="253"/>
      <c r="H231" s="253"/>
      <c r="I231" s="253"/>
      <c r="J231" s="253"/>
      <c r="K231" s="253"/>
      <c r="L231" s="253"/>
      <c r="M231" s="253"/>
      <c r="N231" s="253"/>
      <c r="O231" s="253"/>
      <c r="P231" s="253"/>
      <c r="Q231" s="253"/>
      <c r="R231" s="253"/>
      <c r="S231" s="253"/>
      <c r="T231" s="253"/>
      <c r="U231" s="253"/>
      <c r="V231" s="253"/>
      <c r="W231" s="253"/>
      <c r="X231" s="253"/>
      <c r="Y231" s="253"/>
      <c r="Z231" s="253"/>
      <c r="AA231" s="253"/>
      <c r="AB231" s="253"/>
      <c r="AC231" s="253"/>
      <c r="AD231" s="253"/>
      <c r="AE231" s="253"/>
      <c r="AF231" s="253"/>
      <c r="AG231" s="260"/>
    </row>
    <row r="232" outlineLevel="1">
      <c r="A232" s="252" t="s">
        <v>1162</v>
      </c>
      <c r="B232" s="263">
        <v>0.0</v>
      </c>
      <c r="C232" s="263">
        <v>0.0</v>
      </c>
      <c r="D232" s="263">
        <v>0.0</v>
      </c>
      <c r="E232" s="263">
        <v>0.0</v>
      </c>
      <c r="F232" s="263">
        <v>0.0</v>
      </c>
      <c r="G232" s="263">
        <v>0.0</v>
      </c>
      <c r="H232" s="263">
        <v>0.0</v>
      </c>
      <c r="I232" s="263">
        <v>0.0</v>
      </c>
      <c r="J232" s="263">
        <v>0.0</v>
      </c>
      <c r="K232" s="263">
        <v>0.0</v>
      </c>
      <c r="L232" s="263">
        <v>0.0</v>
      </c>
      <c r="M232" s="263">
        <v>0.0</v>
      </c>
      <c r="N232" s="263">
        <v>0.0</v>
      </c>
      <c r="O232" s="263">
        <v>0.0</v>
      </c>
      <c r="P232" s="263">
        <v>0.0</v>
      </c>
      <c r="Q232" s="263">
        <v>0.0</v>
      </c>
      <c r="R232" s="263">
        <v>0.0</v>
      </c>
      <c r="S232" s="263">
        <v>0.0</v>
      </c>
      <c r="T232" s="263">
        <v>0.0</v>
      </c>
      <c r="U232" s="263">
        <v>0.0</v>
      </c>
      <c r="V232" s="263">
        <v>0.0</v>
      </c>
      <c r="W232" s="263">
        <v>0.0</v>
      </c>
      <c r="X232" s="263">
        <v>0.0</v>
      </c>
      <c r="Y232" s="263">
        <v>0.0</v>
      </c>
      <c r="Z232" s="263">
        <v>0.0</v>
      </c>
      <c r="AA232" s="263">
        <v>0.0</v>
      </c>
      <c r="AB232" s="263">
        <v>0.0</v>
      </c>
      <c r="AC232" s="263">
        <v>0.0</v>
      </c>
      <c r="AD232" s="263">
        <v>0.0</v>
      </c>
      <c r="AE232" s="263">
        <v>0.0</v>
      </c>
      <c r="AF232" s="263">
        <v>0.0</v>
      </c>
      <c r="AG232" s="172">
        <f t="shared" ref="AG232:AG243" si="108">SUM(B232:AF232)</f>
        <v>0</v>
      </c>
    </row>
    <row r="233" outlineLevel="1">
      <c r="A233" s="252" t="s">
        <v>1163</v>
      </c>
      <c r="B233" s="263">
        <v>0.0</v>
      </c>
      <c r="C233" s="263">
        <v>0.0</v>
      </c>
      <c r="D233" s="263">
        <v>0.0</v>
      </c>
      <c r="E233" s="263">
        <v>0.0</v>
      </c>
      <c r="F233" s="263">
        <v>0.0</v>
      </c>
      <c r="G233" s="263">
        <v>0.0</v>
      </c>
      <c r="H233" s="263">
        <v>0.0</v>
      </c>
      <c r="I233" s="263">
        <v>0.0</v>
      </c>
      <c r="J233" s="263">
        <v>0.0</v>
      </c>
      <c r="K233" s="263">
        <v>0.0</v>
      </c>
      <c r="L233" s="263">
        <v>0.0</v>
      </c>
      <c r="M233" s="263">
        <v>0.0</v>
      </c>
      <c r="N233" s="263">
        <v>0.0</v>
      </c>
      <c r="O233" s="263">
        <v>0.0</v>
      </c>
      <c r="P233" s="263">
        <v>0.0</v>
      </c>
      <c r="Q233" s="263">
        <v>0.0</v>
      </c>
      <c r="R233" s="263">
        <v>0.0</v>
      </c>
      <c r="S233" s="263">
        <v>0.0</v>
      </c>
      <c r="T233" s="263">
        <v>0.0</v>
      </c>
      <c r="U233" s="263">
        <v>0.0</v>
      </c>
      <c r="V233" s="263">
        <v>0.0</v>
      </c>
      <c r="W233" s="263">
        <v>0.0</v>
      </c>
      <c r="X233" s="263">
        <v>0.0</v>
      </c>
      <c r="Y233" s="263">
        <v>0.0</v>
      </c>
      <c r="Z233" s="263">
        <v>0.0</v>
      </c>
      <c r="AA233" s="263">
        <v>0.0</v>
      </c>
      <c r="AB233" s="263">
        <v>0.0</v>
      </c>
      <c r="AC233" s="263">
        <v>0.0</v>
      </c>
      <c r="AD233" s="263">
        <v>0.0</v>
      </c>
      <c r="AE233" s="263">
        <v>0.0</v>
      </c>
      <c r="AF233" s="263">
        <v>0.0</v>
      </c>
      <c r="AG233" s="172">
        <f t="shared" si="108"/>
        <v>0</v>
      </c>
    </row>
    <row r="234" outlineLevel="1">
      <c r="A234" s="252" t="s">
        <v>1164</v>
      </c>
      <c r="B234" s="263">
        <v>0.0</v>
      </c>
      <c r="C234" s="263">
        <v>0.0</v>
      </c>
      <c r="D234" s="263">
        <v>0.0</v>
      </c>
      <c r="E234" s="263">
        <v>0.0</v>
      </c>
      <c r="F234" s="263">
        <v>0.0</v>
      </c>
      <c r="G234" s="263">
        <v>0.0</v>
      </c>
      <c r="H234" s="263">
        <v>0.0</v>
      </c>
      <c r="I234" s="263">
        <v>0.0</v>
      </c>
      <c r="J234" s="263">
        <v>0.0</v>
      </c>
      <c r="K234" s="263">
        <v>0.0</v>
      </c>
      <c r="L234" s="263">
        <v>0.0</v>
      </c>
      <c r="M234" s="263">
        <v>0.0</v>
      </c>
      <c r="N234" s="263">
        <v>0.0</v>
      </c>
      <c r="O234" s="263">
        <v>0.0</v>
      </c>
      <c r="P234" s="263">
        <v>0.0</v>
      </c>
      <c r="Q234" s="263">
        <v>0.0</v>
      </c>
      <c r="R234" s="263">
        <v>0.0</v>
      </c>
      <c r="S234" s="263">
        <v>0.0</v>
      </c>
      <c r="T234" s="263">
        <v>0.0</v>
      </c>
      <c r="U234" s="263">
        <v>0.0</v>
      </c>
      <c r="V234" s="263">
        <v>0.0</v>
      </c>
      <c r="W234" s="263">
        <v>0.0</v>
      </c>
      <c r="X234" s="263">
        <v>0.0</v>
      </c>
      <c r="Y234" s="263">
        <v>0.0</v>
      </c>
      <c r="Z234" s="263">
        <v>0.0</v>
      </c>
      <c r="AA234" s="263">
        <v>0.0</v>
      </c>
      <c r="AB234" s="263">
        <v>0.0</v>
      </c>
      <c r="AC234" s="263">
        <v>0.0</v>
      </c>
      <c r="AD234" s="263">
        <v>0.0</v>
      </c>
      <c r="AE234" s="263">
        <v>0.0</v>
      </c>
      <c r="AF234" s="263">
        <v>0.0</v>
      </c>
      <c r="AG234" s="172">
        <f t="shared" si="108"/>
        <v>0</v>
      </c>
    </row>
    <row r="235" outlineLevel="1">
      <c r="A235" s="252" t="s">
        <v>1165</v>
      </c>
      <c r="B235" s="263">
        <v>0.0</v>
      </c>
      <c r="C235" s="263">
        <v>0.0</v>
      </c>
      <c r="D235" s="263">
        <v>0.0</v>
      </c>
      <c r="E235" s="263">
        <v>0.0</v>
      </c>
      <c r="F235" s="263">
        <v>0.0</v>
      </c>
      <c r="G235" s="263">
        <v>0.0</v>
      </c>
      <c r="H235" s="263">
        <v>0.0</v>
      </c>
      <c r="I235" s="263">
        <v>0.0</v>
      </c>
      <c r="J235" s="263">
        <v>0.0</v>
      </c>
      <c r="K235" s="263">
        <v>0.0</v>
      </c>
      <c r="L235" s="263">
        <v>0.0</v>
      </c>
      <c r="M235" s="263">
        <v>0.0</v>
      </c>
      <c r="N235" s="263">
        <v>0.0</v>
      </c>
      <c r="O235" s="263">
        <v>0.0</v>
      </c>
      <c r="P235" s="263">
        <v>0.0</v>
      </c>
      <c r="Q235" s="263">
        <v>0.0</v>
      </c>
      <c r="R235" s="263">
        <v>0.0</v>
      </c>
      <c r="S235" s="263">
        <v>0.0</v>
      </c>
      <c r="T235" s="263">
        <v>0.0</v>
      </c>
      <c r="U235" s="263">
        <v>0.0</v>
      </c>
      <c r="V235" s="263">
        <v>0.0</v>
      </c>
      <c r="W235" s="263">
        <v>0.0</v>
      </c>
      <c r="X235" s="263">
        <v>0.0</v>
      </c>
      <c r="Y235" s="263">
        <v>0.0</v>
      </c>
      <c r="Z235" s="263">
        <v>0.0</v>
      </c>
      <c r="AA235" s="263">
        <v>0.0</v>
      </c>
      <c r="AB235" s="263">
        <v>0.0</v>
      </c>
      <c r="AC235" s="263">
        <v>0.0</v>
      </c>
      <c r="AD235" s="263">
        <v>0.0</v>
      </c>
      <c r="AE235" s="263">
        <v>0.0</v>
      </c>
      <c r="AF235" s="263">
        <v>0.0</v>
      </c>
      <c r="AG235" s="172">
        <f t="shared" si="108"/>
        <v>0</v>
      </c>
    </row>
    <row r="236" outlineLevel="1">
      <c r="A236" s="254" t="s">
        <v>1166</v>
      </c>
      <c r="B236" s="363">
        <v>0.0</v>
      </c>
      <c r="C236" s="363">
        <v>0.0</v>
      </c>
      <c r="D236" s="363">
        <v>0.0</v>
      </c>
      <c r="E236" s="363">
        <v>0.0</v>
      </c>
      <c r="F236" s="363">
        <v>0.0</v>
      </c>
      <c r="G236" s="263">
        <v>0.0</v>
      </c>
      <c r="H236" s="363">
        <v>0.0</v>
      </c>
      <c r="I236" s="363">
        <v>0.0</v>
      </c>
      <c r="J236" s="363">
        <v>0.0</v>
      </c>
      <c r="K236" s="363">
        <v>0.0</v>
      </c>
      <c r="L236" s="363">
        <v>0.0</v>
      </c>
      <c r="M236" s="363">
        <v>0.0</v>
      </c>
      <c r="N236" s="363">
        <v>0.0</v>
      </c>
      <c r="O236" s="363">
        <v>0.0</v>
      </c>
      <c r="P236" s="363">
        <v>0.0</v>
      </c>
      <c r="Q236" s="363">
        <v>0.0</v>
      </c>
      <c r="R236" s="363">
        <v>0.0</v>
      </c>
      <c r="S236" s="363">
        <v>0.0</v>
      </c>
      <c r="T236" s="363">
        <v>0.0</v>
      </c>
      <c r="U236" s="363">
        <v>0.0</v>
      </c>
      <c r="V236" s="363">
        <v>0.0</v>
      </c>
      <c r="W236" s="363">
        <v>0.0</v>
      </c>
      <c r="X236" s="363">
        <v>0.0</v>
      </c>
      <c r="Y236" s="263">
        <v>0.0</v>
      </c>
      <c r="Z236" s="363">
        <v>0.0</v>
      </c>
      <c r="AA236" s="363">
        <v>0.0</v>
      </c>
      <c r="AB236" s="363">
        <v>0.0</v>
      </c>
      <c r="AC236" s="363">
        <v>0.0</v>
      </c>
      <c r="AD236" s="363">
        <v>0.0</v>
      </c>
      <c r="AE236" s="363">
        <v>0.0</v>
      </c>
      <c r="AF236" s="363">
        <v>0.0</v>
      </c>
      <c r="AG236" s="172">
        <f t="shared" si="108"/>
        <v>0</v>
      </c>
    </row>
    <row r="237" outlineLevel="1">
      <c r="A237" s="254" t="s">
        <v>1167</v>
      </c>
      <c r="B237" s="363">
        <v>0.0</v>
      </c>
      <c r="C237" s="363">
        <v>0.0</v>
      </c>
      <c r="D237" s="363">
        <v>0.0</v>
      </c>
      <c r="E237" s="363">
        <v>0.0</v>
      </c>
      <c r="F237" s="363">
        <v>0.0</v>
      </c>
      <c r="G237" s="263">
        <v>0.0</v>
      </c>
      <c r="H237" s="363">
        <v>0.0</v>
      </c>
      <c r="I237" s="363">
        <v>0.0</v>
      </c>
      <c r="J237" s="363">
        <v>0.0</v>
      </c>
      <c r="K237" s="363">
        <v>0.0</v>
      </c>
      <c r="L237" s="363">
        <v>0.0</v>
      </c>
      <c r="M237" s="363">
        <v>0.0</v>
      </c>
      <c r="N237" s="363">
        <v>0.0</v>
      </c>
      <c r="O237" s="363">
        <v>0.0</v>
      </c>
      <c r="P237" s="363">
        <v>0.0</v>
      </c>
      <c r="Q237" s="363">
        <v>0.0</v>
      </c>
      <c r="R237" s="363">
        <v>0.0</v>
      </c>
      <c r="S237" s="363">
        <v>0.0</v>
      </c>
      <c r="T237" s="363">
        <v>0.0</v>
      </c>
      <c r="U237" s="363">
        <v>0.0</v>
      </c>
      <c r="V237" s="363">
        <v>0.0</v>
      </c>
      <c r="W237" s="363">
        <v>0.0</v>
      </c>
      <c r="X237" s="363">
        <v>0.0</v>
      </c>
      <c r="Y237" s="263">
        <v>0.0</v>
      </c>
      <c r="Z237" s="363">
        <v>0.0</v>
      </c>
      <c r="AA237" s="363">
        <v>0.0</v>
      </c>
      <c r="AB237" s="363">
        <v>0.0</v>
      </c>
      <c r="AC237" s="363">
        <v>0.0</v>
      </c>
      <c r="AD237" s="363">
        <v>0.0</v>
      </c>
      <c r="AE237" s="363">
        <v>0.0</v>
      </c>
      <c r="AF237" s="363">
        <v>0.0</v>
      </c>
      <c r="AG237" s="172">
        <f t="shared" si="108"/>
        <v>0</v>
      </c>
    </row>
    <row r="238" outlineLevel="1">
      <c r="A238" s="252" t="s">
        <v>1168</v>
      </c>
      <c r="B238" s="363">
        <v>0.0</v>
      </c>
      <c r="C238" s="363">
        <v>244.93</v>
      </c>
      <c r="D238" s="363">
        <v>0.0</v>
      </c>
      <c r="E238" s="363">
        <v>245.32</v>
      </c>
      <c r="F238" s="363">
        <v>244.89</v>
      </c>
      <c r="G238" s="263">
        <v>0.0</v>
      </c>
      <c r="H238" s="363">
        <v>0.0</v>
      </c>
      <c r="I238" s="363">
        <v>243.17</v>
      </c>
      <c r="J238" s="363">
        <v>241.71</v>
      </c>
      <c r="K238" s="363">
        <v>0.0</v>
      </c>
      <c r="L238" s="363">
        <v>0.0</v>
      </c>
      <c r="M238" s="363">
        <v>0.0</v>
      </c>
      <c r="N238" s="363">
        <v>241.77</v>
      </c>
      <c r="O238" s="363">
        <v>0.0</v>
      </c>
      <c r="P238" s="363">
        <v>0.0</v>
      </c>
      <c r="Q238" s="363">
        <v>244.43</v>
      </c>
      <c r="R238" s="363">
        <v>0.0</v>
      </c>
      <c r="S238" s="363">
        <v>487.26</v>
      </c>
      <c r="T238" s="363">
        <v>243.63</v>
      </c>
      <c r="U238" s="363">
        <v>243.36</v>
      </c>
      <c r="V238" s="363">
        <v>0.0</v>
      </c>
      <c r="W238" s="363">
        <v>242.71</v>
      </c>
      <c r="X238" s="363">
        <v>0.0</v>
      </c>
      <c r="Y238" s="263">
        <v>0.0</v>
      </c>
      <c r="Z238" s="363">
        <v>0.0</v>
      </c>
      <c r="AA238" s="363">
        <v>0.0</v>
      </c>
      <c r="AB238" s="363">
        <v>243.51</v>
      </c>
      <c r="AC238" s="363">
        <v>243.61</v>
      </c>
      <c r="AD238" s="363">
        <v>0.0</v>
      </c>
      <c r="AE238" s="363">
        <v>0.0</v>
      </c>
      <c r="AF238" s="363">
        <v>0.0</v>
      </c>
      <c r="AG238" s="172">
        <f t="shared" si="108"/>
        <v>3410.3</v>
      </c>
    </row>
    <row r="239" outlineLevel="1">
      <c r="A239" s="252" t="s">
        <v>1169</v>
      </c>
      <c r="B239" s="363">
        <v>0.0</v>
      </c>
      <c r="C239" s="363">
        <v>0.0</v>
      </c>
      <c r="D239" s="363">
        <v>0.0</v>
      </c>
      <c r="E239" s="363">
        <v>0.0</v>
      </c>
      <c r="F239" s="363">
        <v>0.0</v>
      </c>
      <c r="G239" s="263">
        <v>0.0</v>
      </c>
      <c r="H239" s="363">
        <v>0.0</v>
      </c>
      <c r="I239" s="363">
        <v>0.0</v>
      </c>
      <c r="J239" s="363">
        <v>0.0</v>
      </c>
      <c r="K239" s="363">
        <v>0.0</v>
      </c>
      <c r="L239" s="363">
        <v>0.0</v>
      </c>
      <c r="M239" s="363">
        <v>0.0</v>
      </c>
      <c r="N239" s="363">
        <v>0.0</v>
      </c>
      <c r="O239" s="363">
        <v>0.0</v>
      </c>
      <c r="P239" s="363">
        <v>0.0</v>
      </c>
      <c r="Q239" s="363">
        <v>0.0</v>
      </c>
      <c r="R239" s="363">
        <v>0.0</v>
      </c>
      <c r="S239" s="363">
        <v>0.0</v>
      </c>
      <c r="T239" s="363">
        <v>0.0</v>
      </c>
      <c r="U239" s="363">
        <v>0.0</v>
      </c>
      <c r="V239" s="363">
        <v>0.0</v>
      </c>
      <c r="W239" s="363">
        <v>0.0</v>
      </c>
      <c r="X239" s="363">
        <v>0.0</v>
      </c>
      <c r="Y239" s="263">
        <v>0.0</v>
      </c>
      <c r="Z239" s="363">
        <v>0.0</v>
      </c>
      <c r="AA239" s="363">
        <v>0.0</v>
      </c>
      <c r="AB239" s="363">
        <v>0.0</v>
      </c>
      <c r="AC239" s="363">
        <v>0.0</v>
      </c>
      <c r="AD239" s="363">
        <v>0.0</v>
      </c>
      <c r="AE239" s="363">
        <v>0.0</v>
      </c>
      <c r="AF239" s="363">
        <v>0.0</v>
      </c>
      <c r="AG239" s="172">
        <f t="shared" si="108"/>
        <v>0</v>
      </c>
    </row>
    <row r="240" outlineLevel="1">
      <c r="A240" s="252" t="s">
        <v>1170</v>
      </c>
      <c r="B240" s="363">
        <v>303.88</v>
      </c>
      <c r="C240" s="363">
        <v>303.52</v>
      </c>
      <c r="D240" s="363">
        <v>304.14</v>
      </c>
      <c r="E240" s="363">
        <v>0.0</v>
      </c>
      <c r="F240" s="363">
        <v>606.94</v>
      </c>
      <c r="G240" s="263">
        <v>0.0</v>
      </c>
      <c r="H240" s="363">
        <v>301.99</v>
      </c>
      <c r="I240" s="363">
        <v>542.42</v>
      </c>
      <c r="J240" s="363">
        <v>898.6</v>
      </c>
      <c r="K240" s="363">
        <v>0.0</v>
      </c>
      <c r="L240" s="363">
        <v>300.96</v>
      </c>
      <c r="M240" s="363">
        <v>300.49</v>
      </c>
      <c r="N240" s="363">
        <v>299.61</v>
      </c>
      <c r="O240" s="363">
        <v>300.57</v>
      </c>
      <c r="P240" s="363">
        <v>301.66</v>
      </c>
      <c r="Q240" s="363">
        <v>302.9</v>
      </c>
      <c r="R240" s="363">
        <v>0.0</v>
      </c>
      <c r="S240" s="363">
        <v>603.83</v>
      </c>
      <c r="T240" s="363">
        <v>603.83</v>
      </c>
      <c r="U240" s="363">
        <v>0.0</v>
      </c>
      <c r="V240" s="363">
        <v>300.44</v>
      </c>
      <c r="W240" s="363">
        <v>1203.11</v>
      </c>
      <c r="X240" s="363">
        <v>1203.62</v>
      </c>
      <c r="Y240" s="263">
        <v>0.0</v>
      </c>
      <c r="Z240" s="363">
        <v>903.26</v>
      </c>
      <c r="AA240" s="363">
        <v>602.49</v>
      </c>
      <c r="AB240" s="363">
        <v>844.93</v>
      </c>
      <c r="AC240" s="363">
        <v>603.78</v>
      </c>
      <c r="AD240" s="363">
        <v>0.0</v>
      </c>
      <c r="AE240" s="363">
        <v>0.0</v>
      </c>
      <c r="AF240" s="363">
        <v>601.24</v>
      </c>
      <c r="AG240" s="172">
        <f t="shared" si="108"/>
        <v>12538.21</v>
      </c>
    </row>
    <row r="241" outlineLevel="1">
      <c r="A241" s="252" t="s">
        <v>1171</v>
      </c>
      <c r="B241" s="363">
        <v>0.0</v>
      </c>
      <c r="C241" s="363">
        <v>0.0</v>
      </c>
      <c r="D241" s="363">
        <v>0.0</v>
      </c>
      <c r="E241" s="363">
        <v>0.0</v>
      </c>
      <c r="F241" s="363">
        <v>0.0</v>
      </c>
      <c r="G241" s="263">
        <v>0.0</v>
      </c>
      <c r="H241" s="363">
        <v>0.0</v>
      </c>
      <c r="I241" s="363">
        <v>0.0</v>
      </c>
      <c r="J241" s="363">
        <v>0.0</v>
      </c>
      <c r="K241" s="363">
        <v>0.0</v>
      </c>
      <c r="L241" s="363">
        <v>0.0</v>
      </c>
      <c r="M241" s="363">
        <v>0.0</v>
      </c>
      <c r="N241" s="363">
        <v>0.0</v>
      </c>
      <c r="O241" s="363">
        <v>0.0</v>
      </c>
      <c r="P241" s="363">
        <v>0.0</v>
      </c>
      <c r="Q241" s="363">
        <v>0.0</v>
      </c>
      <c r="R241" s="363">
        <v>0.0</v>
      </c>
      <c r="S241" s="363">
        <v>0.0</v>
      </c>
      <c r="T241" s="363">
        <v>0.0</v>
      </c>
      <c r="U241" s="363">
        <v>0.0</v>
      </c>
      <c r="V241" s="363">
        <v>0.0</v>
      </c>
      <c r="W241" s="363">
        <v>0.0</v>
      </c>
      <c r="X241" s="363">
        <v>0.0</v>
      </c>
      <c r="Y241" s="263">
        <v>0.0</v>
      </c>
      <c r="Z241" s="363">
        <v>0.0</v>
      </c>
      <c r="AA241" s="363">
        <v>0.0</v>
      </c>
      <c r="AB241" s="363">
        <v>0.0</v>
      </c>
      <c r="AC241" s="363">
        <v>0.0</v>
      </c>
      <c r="AD241" s="363">
        <v>0.0</v>
      </c>
      <c r="AE241" s="363">
        <v>0.0</v>
      </c>
      <c r="AF241" s="363">
        <v>0.0</v>
      </c>
      <c r="AG241" s="172">
        <f t="shared" si="108"/>
        <v>0</v>
      </c>
    </row>
    <row r="242">
      <c r="A242" s="256" t="s">
        <v>439</v>
      </c>
      <c r="B242" s="264">
        <f t="shared" ref="B242:AF242" si="109">B221+B232+B222+B233+B227+B238+B228+B239</f>
        <v>0</v>
      </c>
      <c r="C242" s="264">
        <f t="shared" si="109"/>
        <v>244.93</v>
      </c>
      <c r="D242" s="264">
        <f t="shared" si="109"/>
        <v>0</v>
      </c>
      <c r="E242" s="264">
        <f t="shared" si="109"/>
        <v>245.32</v>
      </c>
      <c r="F242" s="264">
        <f t="shared" si="109"/>
        <v>244.89</v>
      </c>
      <c r="G242" s="264">
        <f t="shared" si="109"/>
        <v>0</v>
      </c>
      <c r="H242" s="264">
        <f t="shared" si="109"/>
        <v>0</v>
      </c>
      <c r="I242" s="264">
        <f t="shared" si="109"/>
        <v>243.17</v>
      </c>
      <c r="J242" s="264">
        <f t="shared" si="109"/>
        <v>241.71</v>
      </c>
      <c r="K242" s="264">
        <f t="shared" si="109"/>
        <v>0</v>
      </c>
      <c r="L242" s="264">
        <f t="shared" si="109"/>
        <v>0</v>
      </c>
      <c r="M242" s="264">
        <f t="shared" si="109"/>
        <v>0</v>
      </c>
      <c r="N242" s="264">
        <f t="shared" si="109"/>
        <v>241.77</v>
      </c>
      <c r="O242" s="264">
        <f t="shared" si="109"/>
        <v>0</v>
      </c>
      <c r="P242" s="264">
        <f t="shared" si="109"/>
        <v>0</v>
      </c>
      <c r="Q242" s="264">
        <f t="shared" si="109"/>
        <v>244.43</v>
      </c>
      <c r="R242" s="264">
        <f t="shared" si="109"/>
        <v>0</v>
      </c>
      <c r="S242" s="264">
        <f t="shared" si="109"/>
        <v>487.26</v>
      </c>
      <c r="T242" s="264">
        <f t="shared" si="109"/>
        <v>243.63</v>
      </c>
      <c r="U242" s="264">
        <f t="shared" si="109"/>
        <v>243.36</v>
      </c>
      <c r="V242" s="264">
        <f t="shared" si="109"/>
        <v>0</v>
      </c>
      <c r="W242" s="264">
        <f t="shared" si="109"/>
        <v>242.71</v>
      </c>
      <c r="X242" s="264">
        <f t="shared" si="109"/>
        <v>0</v>
      </c>
      <c r="Y242" s="264">
        <f t="shared" si="109"/>
        <v>0</v>
      </c>
      <c r="Z242" s="264">
        <f t="shared" si="109"/>
        <v>0</v>
      </c>
      <c r="AA242" s="264">
        <f t="shared" si="109"/>
        <v>0</v>
      </c>
      <c r="AB242" s="264">
        <f t="shared" si="109"/>
        <v>243.51</v>
      </c>
      <c r="AC242" s="264">
        <f t="shared" si="109"/>
        <v>243.61</v>
      </c>
      <c r="AD242" s="264">
        <f t="shared" si="109"/>
        <v>0</v>
      </c>
      <c r="AE242" s="264">
        <f t="shared" si="109"/>
        <v>0</v>
      </c>
      <c r="AF242" s="264">
        <f t="shared" si="109"/>
        <v>0</v>
      </c>
      <c r="AG242" s="172">
        <f t="shared" si="108"/>
        <v>3410.3</v>
      </c>
    </row>
    <row r="243">
      <c r="A243" s="256" t="s">
        <v>440</v>
      </c>
      <c r="B243" s="264">
        <f t="shared" ref="B243:AF243" si="110">B223+B234+B224+B235+B229+B240+B230+B241</f>
        <v>303.88</v>
      </c>
      <c r="C243" s="264">
        <f t="shared" si="110"/>
        <v>303.52</v>
      </c>
      <c r="D243" s="264">
        <f t="shared" si="110"/>
        <v>304.14</v>
      </c>
      <c r="E243" s="264">
        <f t="shared" si="110"/>
        <v>0</v>
      </c>
      <c r="F243" s="264">
        <f t="shared" si="110"/>
        <v>606.94</v>
      </c>
      <c r="G243" s="264">
        <f t="shared" si="110"/>
        <v>0</v>
      </c>
      <c r="H243" s="264">
        <f t="shared" si="110"/>
        <v>301.99</v>
      </c>
      <c r="I243" s="264">
        <f t="shared" si="110"/>
        <v>542.42</v>
      </c>
      <c r="J243" s="264">
        <f t="shared" si="110"/>
        <v>898.6</v>
      </c>
      <c r="K243" s="264">
        <f t="shared" si="110"/>
        <v>0</v>
      </c>
      <c r="L243" s="264">
        <f t="shared" si="110"/>
        <v>300.96</v>
      </c>
      <c r="M243" s="264">
        <f t="shared" si="110"/>
        <v>300.49</v>
      </c>
      <c r="N243" s="264">
        <f t="shared" si="110"/>
        <v>299.61</v>
      </c>
      <c r="O243" s="264">
        <f t="shared" si="110"/>
        <v>300.57</v>
      </c>
      <c r="P243" s="264">
        <f t="shared" si="110"/>
        <v>301.66</v>
      </c>
      <c r="Q243" s="264">
        <f t="shared" si="110"/>
        <v>302.9</v>
      </c>
      <c r="R243" s="264">
        <f t="shared" si="110"/>
        <v>0</v>
      </c>
      <c r="S243" s="264">
        <f t="shared" si="110"/>
        <v>603.83</v>
      </c>
      <c r="T243" s="264">
        <f t="shared" si="110"/>
        <v>603.83</v>
      </c>
      <c r="U243" s="264">
        <f t="shared" si="110"/>
        <v>0</v>
      </c>
      <c r="V243" s="264">
        <f t="shared" si="110"/>
        <v>300.44</v>
      </c>
      <c r="W243" s="264">
        <f t="shared" si="110"/>
        <v>1203.11</v>
      </c>
      <c r="X243" s="264">
        <f t="shared" si="110"/>
        <v>1203.62</v>
      </c>
      <c r="Y243" s="264">
        <f t="shared" si="110"/>
        <v>0</v>
      </c>
      <c r="Z243" s="264">
        <f t="shared" si="110"/>
        <v>903.26</v>
      </c>
      <c r="AA243" s="264">
        <f t="shared" si="110"/>
        <v>602.49</v>
      </c>
      <c r="AB243" s="264">
        <f t="shared" si="110"/>
        <v>844.93</v>
      </c>
      <c r="AC243" s="264">
        <f t="shared" si="110"/>
        <v>603.78</v>
      </c>
      <c r="AD243" s="264">
        <f t="shared" si="110"/>
        <v>0</v>
      </c>
      <c r="AE243" s="264">
        <f t="shared" si="110"/>
        <v>0</v>
      </c>
      <c r="AF243" s="264">
        <f t="shared" si="110"/>
        <v>601.24</v>
      </c>
      <c r="AG243" s="172">
        <f t="shared" si="108"/>
        <v>12538.21</v>
      </c>
    </row>
    <row r="244" ht="16.5" customHeight="1">
      <c r="A244" s="160"/>
      <c r="B244" s="265"/>
      <c r="C244" s="265"/>
      <c r="D244" s="265"/>
      <c r="E244" s="265"/>
      <c r="F244" s="265"/>
      <c r="G244" s="265"/>
      <c r="H244" s="265"/>
      <c r="I244" s="265"/>
      <c r="J244" s="265"/>
      <c r="K244" s="265"/>
      <c r="L244" s="265"/>
      <c r="M244" s="265"/>
      <c r="N244" s="265"/>
      <c r="O244" s="265"/>
      <c r="P244" s="265"/>
      <c r="Q244" s="265"/>
      <c r="R244" s="265"/>
      <c r="S244" s="265"/>
      <c r="T244" s="265"/>
      <c r="U244" s="265"/>
      <c r="V244" s="265"/>
      <c r="W244" s="265"/>
      <c r="X244" s="265"/>
      <c r="Y244" s="265"/>
      <c r="Z244" s="265"/>
      <c r="AA244" s="265"/>
      <c r="AB244" s="265"/>
      <c r="AC244" s="265"/>
      <c r="AD244" s="265"/>
      <c r="AE244" s="265"/>
      <c r="AF244" s="265"/>
      <c r="AG244" s="260"/>
    </row>
    <row r="245" collapsed="1">
      <c r="A245" s="252" t="s">
        <v>441</v>
      </c>
      <c r="B245" s="253"/>
      <c r="C245" s="253"/>
      <c r="D245" s="253"/>
      <c r="E245" s="253"/>
      <c r="F245" s="253"/>
      <c r="G245" s="253"/>
      <c r="H245" s="253"/>
      <c r="I245" s="253"/>
      <c r="J245" s="253"/>
      <c r="K245" s="253"/>
      <c r="L245" s="253"/>
      <c r="M245" s="253"/>
      <c r="N245" s="253"/>
      <c r="O245" s="253"/>
      <c r="P245" s="253"/>
      <c r="Q245" s="253"/>
      <c r="R245" s="253"/>
      <c r="S245" s="253"/>
      <c r="T245" s="253"/>
      <c r="U245" s="253"/>
      <c r="V245" s="253"/>
      <c r="W245" s="253"/>
      <c r="X245" s="253"/>
      <c r="Y245" s="253"/>
      <c r="Z245" s="253"/>
      <c r="AA245" s="253"/>
      <c r="AB245" s="253"/>
      <c r="AC245" s="253"/>
      <c r="AD245" s="253"/>
      <c r="AE245" s="253"/>
      <c r="AF245" s="253"/>
      <c r="AG245" s="260"/>
    </row>
    <row r="246" hidden="1" outlineLevel="1">
      <c r="A246" s="252" t="s">
        <v>442</v>
      </c>
      <c r="B246" s="364"/>
      <c r="C246" s="364"/>
      <c r="D246" s="364"/>
      <c r="E246" s="364"/>
      <c r="F246" s="364"/>
      <c r="G246" s="364"/>
      <c r="H246" s="364"/>
      <c r="I246" s="364"/>
      <c r="J246" s="364"/>
      <c r="K246" s="364"/>
      <c r="L246" s="364"/>
      <c r="M246" s="364"/>
      <c r="N246" s="364"/>
      <c r="O246" s="364"/>
      <c r="P246" s="364"/>
      <c r="Q246" s="364"/>
      <c r="R246" s="364"/>
      <c r="S246" s="364"/>
      <c r="T246" s="364"/>
      <c r="U246" s="364"/>
      <c r="V246" s="364"/>
      <c r="W246" s="364"/>
      <c r="X246" s="364"/>
      <c r="Y246" s="364"/>
      <c r="Z246" s="364"/>
      <c r="AA246" s="364"/>
      <c r="AB246" s="364"/>
      <c r="AC246" s="364"/>
      <c r="AD246" s="364"/>
      <c r="AE246" s="364"/>
      <c r="AF246" s="364"/>
      <c r="AG246" s="172">
        <f t="shared" ref="AG246:AG255" si="111">SUM(B246:AF246)</f>
        <v>0</v>
      </c>
    </row>
    <row r="247" hidden="1" outlineLevel="1">
      <c r="A247" s="252" t="s">
        <v>443</v>
      </c>
      <c r="B247" s="364"/>
      <c r="C247" s="364"/>
      <c r="D247" s="364"/>
      <c r="E247" s="364"/>
      <c r="F247" s="364"/>
      <c r="G247" s="364"/>
      <c r="H247" s="364"/>
      <c r="I247" s="364"/>
      <c r="J247" s="364"/>
      <c r="K247" s="364"/>
      <c r="L247" s="364"/>
      <c r="M247" s="364"/>
      <c r="N247" s="364"/>
      <c r="O247" s="364"/>
      <c r="P247" s="364"/>
      <c r="Q247" s="364"/>
      <c r="R247" s="364"/>
      <c r="S247" s="364"/>
      <c r="T247" s="364"/>
      <c r="U247" s="364"/>
      <c r="V247" s="364"/>
      <c r="W247" s="364"/>
      <c r="X247" s="364"/>
      <c r="Y247" s="364"/>
      <c r="Z247" s="364"/>
      <c r="AA247" s="364"/>
      <c r="AB247" s="364"/>
      <c r="AC247" s="364"/>
      <c r="AD247" s="364"/>
      <c r="AE247" s="364"/>
      <c r="AF247" s="364"/>
      <c r="AG247" s="172">
        <f t="shared" si="111"/>
        <v>0</v>
      </c>
    </row>
    <row r="248" hidden="1" outlineLevel="1">
      <c r="A248" s="252" t="s">
        <v>1172</v>
      </c>
      <c r="B248" s="364"/>
      <c r="C248" s="364"/>
      <c r="D248" s="364"/>
      <c r="E248" s="364"/>
      <c r="F248" s="364"/>
      <c r="G248" s="364"/>
      <c r="H248" s="364"/>
      <c r="I248" s="364"/>
      <c r="J248" s="364"/>
      <c r="K248" s="364"/>
      <c r="L248" s="364"/>
      <c r="M248" s="364"/>
      <c r="N248" s="364"/>
      <c r="O248" s="364"/>
      <c r="P248" s="364"/>
      <c r="Q248" s="364"/>
      <c r="R248" s="364"/>
      <c r="S248" s="364"/>
      <c r="T248" s="364"/>
      <c r="U248" s="364"/>
      <c r="V248" s="364"/>
      <c r="W248" s="364"/>
      <c r="X248" s="364"/>
      <c r="Y248" s="364"/>
      <c r="Z248" s="364"/>
      <c r="AA248" s="364"/>
      <c r="AB248" s="364"/>
      <c r="AC248" s="364"/>
      <c r="AD248" s="364"/>
      <c r="AE248" s="364"/>
      <c r="AF248" s="364"/>
      <c r="AG248" s="172">
        <f t="shared" si="111"/>
        <v>0</v>
      </c>
    </row>
    <row r="249" hidden="1" outlineLevel="1">
      <c r="A249" s="252" t="s">
        <v>1173</v>
      </c>
      <c r="B249" s="364"/>
      <c r="C249" s="364"/>
      <c r="D249" s="364"/>
      <c r="E249" s="364"/>
      <c r="F249" s="364"/>
      <c r="G249" s="364"/>
      <c r="H249" s="364"/>
      <c r="I249" s="364"/>
      <c r="J249" s="364"/>
      <c r="K249" s="364"/>
      <c r="L249" s="364"/>
      <c r="M249" s="364"/>
      <c r="N249" s="364"/>
      <c r="O249" s="364"/>
      <c r="P249" s="364"/>
      <c r="Q249" s="364"/>
      <c r="R249" s="364"/>
      <c r="S249" s="364"/>
      <c r="T249" s="364"/>
      <c r="U249" s="364"/>
      <c r="V249" s="364"/>
      <c r="W249" s="364"/>
      <c r="X249" s="364"/>
      <c r="Y249" s="364"/>
      <c r="Z249" s="364"/>
      <c r="AA249" s="364"/>
      <c r="AB249" s="364"/>
      <c r="AC249" s="364"/>
      <c r="AD249" s="364"/>
      <c r="AE249" s="364"/>
      <c r="AF249" s="364"/>
      <c r="AG249" s="172">
        <f t="shared" si="111"/>
        <v>0</v>
      </c>
    </row>
    <row r="250" hidden="1" outlineLevel="1">
      <c r="A250" s="252" t="s">
        <v>1174</v>
      </c>
      <c r="B250" s="364"/>
      <c r="C250" s="364"/>
      <c r="D250" s="364"/>
      <c r="E250" s="364"/>
      <c r="F250" s="364"/>
      <c r="G250" s="364"/>
      <c r="H250" s="364"/>
      <c r="I250" s="364"/>
      <c r="J250" s="364"/>
      <c r="K250" s="364"/>
      <c r="L250" s="364"/>
      <c r="M250" s="364"/>
      <c r="N250" s="364"/>
      <c r="O250" s="364"/>
      <c r="P250" s="364"/>
      <c r="Q250" s="364"/>
      <c r="R250" s="364"/>
      <c r="S250" s="364"/>
      <c r="T250" s="364"/>
      <c r="U250" s="364"/>
      <c r="V250" s="364"/>
      <c r="W250" s="364"/>
      <c r="X250" s="364"/>
      <c r="Y250" s="364"/>
      <c r="Z250" s="364"/>
      <c r="AA250" s="364"/>
      <c r="AB250" s="364"/>
      <c r="AC250" s="364"/>
      <c r="AD250" s="364"/>
      <c r="AE250" s="364"/>
      <c r="AF250" s="364"/>
      <c r="AG250" s="172">
        <f t="shared" si="111"/>
        <v>0</v>
      </c>
    </row>
    <row r="251" hidden="1" outlineLevel="1">
      <c r="A251" s="252" t="s">
        <v>1175</v>
      </c>
      <c r="B251" s="364"/>
      <c r="C251" s="364"/>
      <c r="D251" s="364"/>
      <c r="E251" s="364"/>
      <c r="F251" s="364"/>
      <c r="G251" s="364"/>
      <c r="H251" s="364"/>
      <c r="I251" s="364"/>
      <c r="J251" s="364"/>
      <c r="K251" s="364"/>
      <c r="L251" s="364"/>
      <c r="M251" s="364"/>
      <c r="N251" s="364"/>
      <c r="O251" s="364"/>
      <c r="P251" s="364"/>
      <c r="Q251" s="364"/>
      <c r="R251" s="364"/>
      <c r="S251" s="364"/>
      <c r="T251" s="364"/>
      <c r="U251" s="364"/>
      <c r="V251" s="364"/>
      <c r="W251" s="364"/>
      <c r="X251" s="364"/>
      <c r="Y251" s="364"/>
      <c r="Z251" s="364"/>
      <c r="AA251" s="364"/>
      <c r="AB251" s="364"/>
      <c r="AC251" s="364"/>
      <c r="AD251" s="364"/>
      <c r="AE251" s="364"/>
      <c r="AF251" s="364"/>
      <c r="AG251" s="172">
        <f t="shared" si="111"/>
        <v>0</v>
      </c>
    </row>
    <row r="252" hidden="1" outlineLevel="1">
      <c r="A252" s="252" t="s">
        <v>1176</v>
      </c>
      <c r="B252" s="364"/>
      <c r="C252" s="364"/>
      <c r="D252" s="364"/>
      <c r="E252" s="364"/>
      <c r="F252" s="364"/>
      <c r="G252" s="364"/>
      <c r="H252" s="364"/>
      <c r="I252" s="364"/>
      <c r="J252" s="364"/>
      <c r="K252" s="364"/>
      <c r="L252" s="364"/>
      <c r="M252" s="364"/>
      <c r="N252" s="364"/>
      <c r="O252" s="364"/>
      <c r="P252" s="364"/>
      <c r="Q252" s="364"/>
      <c r="R252" s="364"/>
      <c r="S252" s="364"/>
      <c r="T252" s="364"/>
      <c r="U252" s="364"/>
      <c r="V252" s="364"/>
      <c r="W252" s="364"/>
      <c r="X252" s="364"/>
      <c r="Y252" s="364"/>
      <c r="Z252" s="364"/>
      <c r="AA252" s="364"/>
      <c r="AB252" s="364"/>
      <c r="AC252" s="364"/>
      <c r="AD252" s="364"/>
      <c r="AE252" s="364"/>
      <c r="AF252" s="364"/>
      <c r="AG252" s="172">
        <f t="shared" si="111"/>
        <v>0</v>
      </c>
    </row>
    <row r="253" hidden="1" outlineLevel="1">
      <c r="A253" s="252" t="s">
        <v>1177</v>
      </c>
      <c r="B253" s="364"/>
      <c r="C253" s="364"/>
      <c r="D253" s="364"/>
      <c r="E253" s="364"/>
      <c r="F253" s="364"/>
      <c r="G253" s="364"/>
      <c r="H253" s="364"/>
      <c r="I253" s="364"/>
      <c r="J253" s="364"/>
      <c r="K253" s="364"/>
      <c r="L253" s="364"/>
      <c r="M253" s="364"/>
      <c r="N253" s="364"/>
      <c r="O253" s="364"/>
      <c r="P253" s="364"/>
      <c r="Q253" s="364"/>
      <c r="R253" s="364"/>
      <c r="S253" s="364"/>
      <c r="T253" s="364"/>
      <c r="U253" s="364"/>
      <c r="V253" s="364"/>
      <c r="W253" s="364"/>
      <c r="X253" s="364"/>
      <c r="Y253" s="364"/>
      <c r="Z253" s="364"/>
      <c r="AA253" s="364"/>
      <c r="AB253" s="364"/>
      <c r="AC253" s="364"/>
      <c r="AD253" s="364"/>
      <c r="AE253" s="364"/>
      <c r="AF253" s="364"/>
      <c r="AG253" s="172">
        <f t="shared" si="111"/>
        <v>0</v>
      </c>
    </row>
    <row r="254" hidden="1" outlineLevel="1">
      <c r="A254" s="252" t="s">
        <v>1178</v>
      </c>
      <c r="B254" s="365"/>
      <c r="C254" s="365"/>
      <c r="D254" s="365"/>
      <c r="E254" s="365"/>
      <c r="F254" s="365"/>
      <c r="G254" s="365"/>
      <c r="H254" s="365"/>
      <c r="I254" s="365"/>
      <c r="J254" s="365"/>
      <c r="K254" s="365"/>
      <c r="L254" s="365"/>
      <c r="M254" s="365"/>
      <c r="N254" s="365"/>
      <c r="O254" s="365"/>
      <c r="P254" s="365"/>
      <c r="Q254" s="365"/>
      <c r="R254" s="365"/>
      <c r="S254" s="365"/>
      <c r="T254" s="365"/>
      <c r="U254" s="365"/>
      <c r="V254" s="365"/>
      <c r="W254" s="365"/>
      <c r="X254" s="365"/>
      <c r="Y254" s="365"/>
      <c r="Z254" s="365"/>
      <c r="AA254" s="365"/>
      <c r="AB254" s="365"/>
      <c r="AC254" s="365"/>
      <c r="AD254" s="365"/>
      <c r="AE254" s="365"/>
      <c r="AF254" s="365"/>
      <c r="AG254" s="172">
        <f t="shared" si="111"/>
        <v>0</v>
      </c>
    </row>
    <row r="255" hidden="1" outlineLevel="1">
      <c r="A255" s="252" t="s">
        <v>1179</v>
      </c>
      <c r="B255" s="365"/>
      <c r="C255" s="365"/>
      <c r="D255" s="365"/>
      <c r="E255" s="365"/>
      <c r="F255" s="365"/>
      <c r="G255" s="365"/>
      <c r="H255" s="365"/>
      <c r="I255" s="365"/>
      <c r="J255" s="365"/>
      <c r="K255" s="365"/>
      <c r="L255" s="365"/>
      <c r="M255" s="365"/>
      <c r="N255" s="365"/>
      <c r="O255" s="365"/>
      <c r="P255" s="365"/>
      <c r="Q255" s="365"/>
      <c r="R255" s="365"/>
      <c r="S255" s="365"/>
      <c r="T255" s="365"/>
      <c r="U255" s="365"/>
      <c r="V255" s="365"/>
      <c r="W255" s="365"/>
      <c r="X255" s="365"/>
      <c r="Y255" s="365"/>
      <c r="Z255" s="365"/>
      <c r="AA255" s="365"/>
      <c r="AB255" s="365"/>
      <c r="AC255" s="365"/>
      <c r="AD255" s="365"/>
      <c r="AE255" s="365"/>
      <c r="AF255" s="365"/>
      <c r="AG255" s="172">
        <f t="shared" si="111"/>
        <v>0</v>
      </c>
    </row>
    <row r="256" hidden="1" outlineLevel="1">
      <c r="A256" s="252" t="s">
        <v>338</v>
      </c>
      <c r="B256" s="365"/>
      <c r="C256" s="365"/>
      <c r="D256" s="365"/>
      <c r="E256" s="365"/>
      <c r="F256" s="365"/>
      <c r="G256" s="365"/>
      <c r="H256" s="365"/>
      <c r="I256" s="365"/>
      <c r="J256" s="365"/>
      <c r="K256" s="365"/>
      <c r="L256" s="365"/>
      <c r="M256" s="365"/>
      <c r="N256" s="365"/>
      <c r="O256" s="365"/>
      <c r="P256" s="365"/>
      <c r="Q256" s="365"/>
      <c r="R256" s="365"/>
      <c r="S256" s="365"/>
      <c r="T256" s="365"/>
      <c r="U256" s="365"/>
      <c r="V256" s="365"/>
      <c r="W256" s="365"/>
      <c r="X256" s="365"/>
      <c r="Y256" s="365"/>
      <c r="Z256" s="365"/>
      <c r="AA256" s="365"/>
      <c r="AB256" s="365"/>
      <c r="AC256" s="365"/>
      <c r="AD256" s="365"/>
      <c r="AE256" s="365"/>
      <c r="AF256" s="365"/>
      <c r="AG256" s="172"/>
    </row>
    <row r="257" hidden="1" outlineLevel="1">
      <c r="A257" s="252" t="s">
        <v>297</v>
      </c>
      <c r="B257" s="365"/>
      <c r="C257" s="365"/>
      <c r="D257" s="365"/>
      <c r="E257" s="365"/>
      <c r="F257" s="365"/>
      <c r="G257" s="365"/>
      <c r="H257" s="365"/>
      <c r="I257" s="365"/>
      <c r="J257" s="365"/>
      <c r="K257" s="365"/>
      <c r="L257" s="365"/>
      <c r="M257" s="365"/>
      <c r="N257" s="365"/>
      <c r="O257" s="365"/>
      <c r="P257" s="365"/>
      <c r="Q257" s="365"/>
      <c r="R257" s="365"/>
      <c r="S257" s="365"/>
      <c r="T257" s="365"/>
      <c r="U257" s="365"/>
      <c r="V257" s="365"/>
      <c r="W257" s="365"/>
      <c r="X257" s="365"/>
      <c r="Y257" s="365"/>
      <c r="Z257" s="365"/>
      <c r="AA257" s="365"/>
      <c r="AB257" s="365"/>
      <c r="AC257" s="365"/>
      <c r="AD257" s="365"/>
      <c r="AE257" s="365"/>
      <c r="AF257" s="365"/>
      <c r="AG257" s="172">
        <f t="shared" ref="AG257:AG258" si="113">SUM(B257:AF257)</f>
        <v>0</v>
      </c>
    </row>
    <row r="258">
      <c r="A258" s="256" t="s">
        <v>298</v>
      </c>
      <c r="B258" s="264">
        <f t="shared" ref="B258:AF258" si="112">SUM(B246:B257)</f>
        <v>0</v>
      </c>
      <c r="C258" s="264">
        <f t="shared" si="112"/>
        <v>0</v>
      </c>
      <c r="D258" s="264">
        <f t="shared" si="112"/>
        <v>0</v>
      </c>
      <c r="E258" s="264">
        <f t="shared" si="112"/>
        <v>0</v>
      </c>
      <c r="F258" s="264">
        <f t="shared" si="112"/>
        <v>0</v>
      </c>
      <c r="G258" s="264">
        <f t="shared" si="112"/>
        <v>0</v>
      </c>
      <c r="H258" s="264">
        <f t="shared" si="112"/>
        <v>0</v>
      </c>
      <c r="I258" s="264">
        <f t="shared" si="112"/>
        <v>0</v>
      </c>
      <c r="J258" s="264">
        <f t="shared" si="112"/>
        <v>0</v>
      </c>
      <c r="K258" s="264">
        <f t="shared" si="112"/>
        <v>0</v>
      </c>
      <c r="L258" s="264">
        <f t="shared" si="112"/>
        <v>0</v>
      </c>
      <c r="M258" s="264">
        <f t="shared" si="112"/>
        <v>0</v>
      </c>
      <c r="N258" s="264">
        <f t="shared" si="112"/>
        <v>0</v>
      </c>
      <c r="O258" s="264">
        <f t="shared" si="112"/>
        <v>0</v>
      </c>
      <c r="P258" s="264">
        <f t="shared" si="112"/>
        <v>0</v>
      </c>
      <c r="Q258" s="264">
        <f t="shared" si="112"/>
        <v>0</v>
      </c>
      <c r="R258" s="264">
        <f t="shared" si="112"/>
        <v>0</v>
      </c>
      <c r="S258" s="264">
        <f t="shared" si="112"/>
        <v>0</v>
      </c>
      <c r="T258" s="264">
        <f t="shared" si="112"/>
        <v>0</v>
      </c>
      <c r="U258" s="264">
        <f t="shared" si="112"/>
        <v>0</v>
      </c>
      <c r="V258" s="264">
        <f t="shared" si="112"/>
        <v>0</v>
      </c>
      <c r="W258" s="264">
        <f t="shared" si="112"/>
        <v>0</v>
      </c>
      <c r="X258" s="264">
        <f t="shared" si="112"/>
        <v>0</v>
      </c>
      <c r="Y258" s="264">
        <f t="shared" si="112"/>
        <v>0</v>
      </c>
      <c r="Z258" s="264">
        <f t="shared" si="112"/>
        <v>0</v>
      </c>
      <c r="AA258" s="264">
        <f t="shared" si="112"/>
        <v>0</v>
      </c>
      <c r="AB258" s="264">
        <f t="shared" si="112"/>
        <v>0</v>
      </c>
      <c r="AC258" s="264">
        <f t="shared" si="112"/>
        <v>0</v>
      </c>
      <c r="AD258" s="264">
        <f t="shared" si="112"/>
        <v>0</v>
      </c>
      <c r="AE258" s="264">
        <f t="shared" si="112"/>
        <v>0</v>
      </c>
      <c r="AF258" s="264">
        <f t="shared" si="112"/>
        <v>0</v>
      </c>
      <c r="AG258" s="172">
        <f t="shared" si="113"/>
        <v>0</v>
      </c>
    </row>
    <row r="259">
      <c r="A259" s="160"/>
      <c r="B259" s="265"/>
      <c r="C259" s="265"/>
      <c r="D259" s="265"/>
      <c r="E259" s="265"/>
      <c r="F259" s="265"/>
      <c r="G259" s="265"/>
      <c r="H259" s="265"/>
      <c r="I259" s="265"/>
      <c r="J259" s="265"/>
      <c r="K259" s="265"/>
      <c r="L259" s="265"/>
      <c r="M259" s="265"/>
      <c r="N259" s="265"/>
      <c r="O259" s="265"/>
      <c r="P259" s="265"/>
      <c r="Q259" s="265"/>
      <c r="R259" s="265"/>
      <c r="S259" s="265"/>
      <c r="T259" s="265"/>
      <c r="U259" s="265"/>
      <c r="V259" s="265"/>
      <c r="W259" s="265"/>
      <c r="X259" s="265"/>
      <c r="Y259" s="265"/>
      <c r="Z259" s="265"/>
      <c r="AA259" s="265"/>
      <c r="AB259" s="265"/>
      <c r="AC259" s="265"/>
      <c r="AD259" s="265"/>
      <c r="AE259" s="265"/>
      <c r="AF259" s="265"/>
      <c r="AG259" s="260"/>
    </row>
    <row r="260">
      <c r="A260" s="252" t="s">
        <v>1180</v>
      </c>
      <c r="B260" s="253"/>
      <c r="C260" s="253"/>
      <c r="D260" s="253"/>
      <c r="E260" s="253"/>
      <c r="F260" s="253"/>
      <c r="G260" s="253"/>
      <c r="H260" s="253"/>
      <c r="I260" s="253"/>
      <c r="J260" s="253"/>
      <c r="K260" s="253"/>
      <c r="L260" s="253"/>
      <c r="M260" s="253"/>
      <c r="N260" s="253"/>
      <c r="O260" s="253"/>
      <c r="P260" s="253"/>
      <c r="Q260" s="253"/>
      <c r="R260" s="253"/>
      <c r="S260" s="253"/>
      <c r="T260" s="253"/>
      <c r="U260" s="253"/>
      <c r="V260" s="253"/>
      <c r="W260" s="253"/>
      <c r="X260" s="253"/>
      <c r="Y260" s="253"/>
      <c r="Z260" s="253"/>
      <c r="AA260" s="253"/>
      <c r="AB260" s="253"/>
      <c r="AC260" s="253"/>
      <c r="AD260" s="253"/>
      <c r="AE260" s="253"/>
      <c r="AF260" s="253"/>
      <c r="AG260" s="260"/>
    </row>
    <row r="261" outlineLevel="1">
      <c r="A261" s="252" t="s">
        <v>442</v>
      </c>
      <c r="B261" s="263">
        <v>0.0</v>
      </c>
      <c r="C261" s="263">
        <v>29.3</v>
      </c>
      <c r="D261" s="263">
        <v>0.0</v>
      </c>
      <c r="E261" s="263">
        <v>0.0</v>
      </c>
      <c r="F261" s="263">
        <v>0.0</v>
      </c>
      <c r="G261" s="263">
        <v>0.0</v>
      </c>
      <c r="H261" s="263">
        <v>0.0</v>
      </c>
      <c r="I261" s="263">
        <v>29.09</v>
      </c>
      <c r="J261" s="263">
        <v>28.91</v>
      </c>
      <c r="K261" s="263">
        <v>0.0</v>
      </c>
      <c r="L261" s="263">
        <v>0.0</v>
      </c>
      <c r="M261" s="263">
        <v>29.01</v>
      </c>
      <c r="N261" s="263">
        <v>0.0</v>
      </c>
      <c r="O261" s="263">
        <v>0.0</v>
      </c>
      <c r="P261" s="263">
        <v>0.0</v>
      </c>
      <c r="Q261" s="263">
        <v>29.24</v>
      </c>
      <c r="R261" s="263">
        <v>0.0</v>
      </c>
      <c r="S261" s="263">
        <v>29.14</v>
      </c>
      <c r="T261" s="263">
        <v>0.0</v>
      </c>
      <c r="U261" s="263">
        <v>0.0</v>
      </c>
      <c r="V261" s="263">
        <v>29.0</v>
      </c>
      <c r="W261" s="263">
        <v>58.07</v>
      </c>
      <c r="X261" s="263">
        <v>29.05</v>
      </c>
      <c r="Y261" s="263">
        <v>0.0</v>
      </c>
      <c r="Z261" s="263">
        <v>0.0</v>
      </c>
      <c r="AA261" s="263">
        <v>87.23</v>
      </c>
      <c r="AB261" s="263">
        <v>58.26</v>
      </c>
      <c r="AC261" s="263">
        <v>0.0</v>
      </c>
      <c r="AD261" s="263">
        <v>0.0</v>
      </c>
      <c r="AE261" s="263">
        <v>0.0</v>
      </c>
      <c r="AF261" s="263">
        <v>29.02</v>
      </c>
      <c r="AG261" s="172">
        <f t="shared" ref="AG261:AG270" si="114">SUM(B261:AF261)</f>
        <v>465.32</v>
      </c>
    </row>
    <row r="262" outlineLevel="1">
      <c r="A262" s="252" t="s">
        <v>443</v>
      </c>
      <c r="B262" s="263">
        <v>0.0</v>
      </c>
      <c r="C262" s="263">
        <v>0.0</v>
      </c>
      <c r="D262" s="263">
        <v>0.0</v>
      </c>
      <c r="E262" s="263">
        <v>16.43</v>
      </c>
      <c r="F262" s="263">
        <v>16.4</v>
      </c>
      <c r="G262" s="263">
        <v>0.0</v>
      </c>
      <c r="H262" s="263">
        <v>0.0</v>
      </c>
      <c r="I262" s="263">
        <v>32.58</v>
      </c>
      <c r="J262" s="263">
        <v>0.0</v>
      </c>
      <c r="K262" s="263">
        <v>16.27</v>
      </c>
      <c r="L262" s="263">
        <v>16.27</v>
      </c>
      <c r="M262" s="263">
        <v>0.0</v>
      </c>
      <c r="N262" s="263">
        <v>16.2</v>
      </c>
      <c r="O262" s="263">
        <v>16.25</v>
      </c>
      <c r="P262" s="263">
        <v>0.0</v>
      </c>
      <c r="Q262" s="263">
        <v>0.0</v>
      </c>
      <c r="R262" s="263">
        <v>16.32</v>
      </c>
      <c r="S262" s="263">
        <v>16.32</v>
      </c>
      <c r="T262" s="263">
        <v>0.0</v>
      </c>
      <c r="U262" s="263">
        <v>16.3</v>
      </c>
      <c r="V262" s="263">
        <v>16.24</v>
      </c>
      <c r="W262" s="263">
        <v>16.26</v>
      </c>
      <c r="X262" s="263">
        <v>48.8</v>
      </c>
      <c r="Y262" s="263">
        <v>0.0</v>
      </c>
      <c r="Z262" s="263">
        <v>16.28</v>
      </c>
      <c r="AA262" s="263">
        <v>16.28</v>
      </c>
      <c r="AB262" s="263">
        <v>16.31</v>
      </c>
      <c r="AC262" s="263">
        <v>0.0</v>
      </c>
      <c r="AD262" s="263">
        <v>16.24</v>
      </c>
      <c r="AE262" s="263">
        <v>0.0</v>
      </c>
      <c r="AF262" s="263">
        <v>16.25</v>
      </c>
      <c r="AG262" s="172">
        <f t="shared" si="114"/>
        <v>342</v>
      </c>
    </row>
    <row r="263" outlineLevel="1">
      <c r="A263" s="252" t="s">
        <v>1181</v>
      </c>
      <c r="B263" s="263">
        <v>0.0</v>
      </c>
      <c r="C263" s="263">
        <v>0.0</v>
      </c>
      <c r="D263" s="263">
        <v>0.0</v>
      </c>
      <c r="E263" s="263">
        <v>0.0</v>
      </c>
      <c r="F263" s="263">
        <v>0.0</v>
      </c>
      <c r="G263" s="263">
        <v>0.0</v>
      </c>
      <c r="H263" s="263">
        <v>0.0</v>
      </c>
      <c r="I263" s="263">
        <v>79.12</v>
      </c>
      <c r="J263" s="263">
        <v>0.0</v>
      </c>
      <c r="K263" s="263">
        <v>0.0</v>
      </c>
      <c r="L263" s="263">
        <v>0.0</v>
      </c>
      <c r="M263" s="263">
        <v>0.0</v>
      </c>
      <c r="N263" s="263">
        <v>0.0</v>
      </c>
      <c r="O263" s="263">
        <v>39.46</v>
      </c>
      <c r="P263" s="263">
        <v>39.6</v>
      </c>
      <c r="Q263" s="263">
        <v>0.0</v>
      </c>
      <c r="R263" s="263">
        <v>39.64</v>
      </c>
      <c r="S263" s="263">
        <v>0.0</v>
      </c>
      <c r="T263" s="263">
        <v>0.0</v>
      </c>
      <c r="U263" s="263">
        <v>0.0</v>
      </c>
      <c r="V263" s="263">
        <v>39.44</v>
      </c>
      <c r="W263" s="263">
        <v>78.97</v>
      </c>
      <c r="X263" s="263">
        <v>0.0</v>
      </c>
      <c r="Y263" s="263">
        <v>0.0</v>
      </c>
      <c r="Z263" s="263">
        <v>0.0</v>
      </c>
      <c r="AA263" s="263">
        <v>39.55</v>
      </c>
      <c r="AB263" s="263">
        <v>118.84</v>
      </c>
      <c r="AC263" s="263">
        <v>0.0</v>
      </c>
      <c r="AD263" s="263">
        <v>39.44</v>
      </c>
      <c r="AE263" s="263">
        <v>0.0</v>
      </c>
      <c r="AF263" s="263">
        <v>0.0</v>
      </c>
      <c r="AG263" s="172">
        <f t="shared" si="114"/>
        <v>514.06</v>
      </c>
    </row>
    <row r="264" outlineLevel="1">
      <c r="A264" s="252" t="s">
        <v>1182</v>
      </c>
      <c r="B264" s="263">
        <v>0.0</v>
      </c>
      <c r="C264" s="263">
        <v>0.0</v>
      </c>
      <c r="D264" s="263">
        <v>0.0</v>
      </c>
      <c r="E264" s="263">
        <v>0.0</v>
      </c>
      <c r="F264" s="263">
        <v>0.0</v>
      </c>
      <c r="G264" s="263">
        <v>0.0</v>
      </c>
      <c r="H264" s="263">
        <v>0.0</v>
      </c>
      <c r="I264" s="263">
        <v>0.0</v>
      </c>
      <c r="J264" s="263">
        <v>0.0</v>
      </c>
      <c r="K264" s="263">
        <v>0.0</v>
      </c>
      <c r="L264" s="263">
        <v>0.0</v>
      </c>
      <c r="M264" s="263">
        <v>0.0</v>
      </c>
      <c r="N264" s="263">
        <v>0.0</v>
      </c>
      <c r="O264" s="263">
        <v>0.0</v>
      </c>
      <c r="P264" s="263">
        <v>0.0</v>
      </c>
      <c r="Q264" s="263">
        <v>0.0</v>
      </c>
      <c r="R264" s="263">
        <v>0.0</v>
      </c>
      <c r="S264" s="263">
        <v>0.0</v>
      </c>
      <c r="T264" s="263">
        <v>0.0</v>
      </c>
      <c r="U264" s="263">
        <v>0.0</v>
      </c>
      <c r="V264" s="263">
        <v>0.0</v>
      </c>
      <c r="W264" s="263">
        <v>0.0</v>
      </c>
      <c r="X264" s="263">
        <v>0.0</v>
      </c>
      <c r="Y264" s="263">
        <v>0.0</v>
      </c>
      <c r="Z264" s="263">
        <v>0.0</v>
      </c>
      <c r="AA264" s="263">
        <v>0.0</v>
      </c>
      <c r="AB264" s="263">
        <v>0.0</v>
      </c>
      <c r="AC264" s="263">
        <v>0.0</v>
      </c>
      <c r="AD264" s="263">
        <v>0.0</v>
      </c>
      <c r="AE264" s="263">
        <v>0.0</v>
      </c>
      <c r="AF264" s="263">
        <v>0.0</v>
      </c>
      <c r="AG264" s="172">
        <f t="shared" si="114"/>
        <v>0</v>
      </c>
    </row>
    <row r="265" outlineLevel="1">
      <c r="A265" s="252" t="s">
        <v>1183</v>
      </c>
      <c r="B265" s="263">
        <v>0.0</v>
      </c>
      <c r="C265" s="263">
        <v>0.0</v>
      </c>
      <c r="D265" s="263">
        <v>0.0</v>
      </c>
      <c r="E265" s="263">
        <v>0.0</v>
      </c>
      <c r="F265" s="263">
        <v>0.0</v>
      </c>
      <c r="G265" s="263">
        <v>0.0</v>
      </c>
      <c r="H265" s="263">
        <v>0.0</v>
      </c>
      <c r="I265" s="263">
        <v>0.0</v>
      </c>
      <c r="J265" s="263">
        <v>0.0</v>
      </c>
      <c r="K265" s="263">
        <v>0.0</v>
      </c>
      <c r="L265" s="263">
        <v>0.0</v>
      </c>
      <c r="M265" s="263">
        <v>0.0</v>
      </c>
      <c r="N265" s="263">
        <v>0.0</v>
      </c>
      <c r="O265" s="263">
        <v>0.0</v>
      </c>
      <c r="P265" s="263">
        <v>0.0</v>
      </c>
      <c r="Q265" s="263">
        <v>0.0</v>
      </c>
      <c r="R265" s="263">
        <v>0.0</v>
      </c>
      <c r="S265" s="263">
        <v>0.0</v>
      </c>
      <c r="T265" s="263">
        <v>0.0</v>
      </c>
      <c r="U265" s="263">
        <v>0.0</v>
      </c>
      <c r="V265" s="263">
        <v>0.0</v>
      </c>
      <c r="W265" s="263">
        <v>0.0</v>
      </c>
      <c r="X265" s="263">
        <v>0.0</v>
      </c>
      <c r="Y265" s="263">
        <v>0.0</v>
      </c>
      <c r="Z265" s="263">
        <v>0.0</v>
      </c>
      <c r="AA265" s="263">
        <v>0.0</v>
      </c>
      <c r="AB265" s="263">
        <v>0.0</v>
      </c>
      <c r="AC265" s="263">
        <v>0.0</v>
      </c>
      <c r="AD265" s="263">
        <v>0.0</v>
      </c>
      <c r="AE265" s="263">
        <v>0.0</v>
      </c>
      <c r="AF265" s="263">
        <v>0.0</v>
      </c>
      <c r="AG265" s="172">
        <f t="shared" si="114"/>
        <v>0</v>
      </c>
    </row>
    <row r="266" outlineLevel="1">
      <c r="A266" s="252" t="s">
        <v>1184</v>
      </c>
      <c r="B266" s="263">
        <v>0.0</v>
      </c>
      <c r="C266" s="263">
        <v>0.0</v>
      </c>
      <c r="D266" s="263">
        <v>81.03</v>
      </c>
      <c r="E266" s="263">
        <v>0.0</v>
      </c>
      <c r="F266" s="263">
        <v>0.0</v>
      </c>
      <c r="G266" s="263">
        <v>0.0</v>
      </c>
      <c r="H266" s="263">
        <v>0.0</v>
      </c>
      <c r="I266" s="263">
        <v>0.0</v>
      </c>
      <c r="J266" s="263">
        <v>0.0</v>
      </c>
      <c r="K266" s="263">
        <v>0.0</v>
      </c>
      <c r="L266" s="263">
        <v>160.36</v>
      </c>
      <c r="M266" s="263">
        <v>0.0</v>
      </c>
      <c r="N266" s="263">
        <v>0.0</v>
      </c>
      <c r="O266" s="263">
        <v>80.07</v>
      </c>
      <c r="P266" s="263">
        <v>0.0</v>
      </c>
      <c r="Q266" s="263">
        <v>0.0</v>
      </c>
      <c r="R266" s="263">
        <v>80.45</v>
      </c>
      <c r="S266" s="263">
        <v>0.0</v>
      </c>
      <c r="T266" s="263">
        <v>0.0</v>
      </c>
      <c r="U266" s="263">
        <v>0.0</v>
      </c>
      <c r="V266" s="263">
        <v>80.04</v>
      </c>
      <c r="W266" s="263">
        <v>0.0</v>
      </c>
      <c r="X266" s="263">
        <v>0.0</v>
      </c>
      <c r="Y266" s="263">
        <v>0.0</v>
      </c>
      <c r="Z266" s="263">
        <v>0.0</v>
      </c>
      <c r="AA266" s="263">
        <v>0.0</v>
      </c>
      <c r="AB266" s="263">
        <v>0.0</v>
      </c>
      <c r="AC266" s="263">
        <v>0.0</v>
      </c>
      <c r="AD266" s="263">
        <v>0.0</v>
      </c>
      <c r="AE266" s="263">
        <v>0.0</v>
      </c>
      <c r="AF266" s="263">
        <v>80.09</v>
      </c>
      <c r="AG266" s="172">
        <f t="shared" si="114"/>
        <v>562.04</v>
      </c>
    </row>
    <row r="267" outlineLevel="1">
      <c r="A267" s="252" t="s">
        <v>1185</v>
      </c>
      <c r="B267" s="263">
        <v>29.33</v>
      </c>
      <c r="C267" s="263">
        <v>29.3</v>
      </c>
      <c r="D267" s="263">
        <v>0.0</v>
      </c>
      <c r="E267" s="263">
        <v>29.35</v>
      </c>
      <c r="F267" s="263">
        <v>29.29</v>
      </c>
      <c r="G267" s="263">
        <v>0.0</v>
      </c>
      <c r="H267" s="263">
        <v>29.15</v>
      </c>
      <c r="I267" s="263">
        <v>58.18</v>
      </c>
      <c r="J267" s="263">
        <v>0.0</v>
      </c>
      <c r="K267" s="263">
        <v>29.05</v>
      </c>
      <c r="L267" s="263">
        <v>0.0</v>
      </c>
      <c r="M267" s="263">
        <v>0.0</v>
      </c>
      <c r="N267" s="263">
        <v>0.0</v>
      </c>
      <c r="O267" s="263">
        <v>29.01</v>
      </c>
      <c r="P267" s="263">
        <v>29.12</v>
      </c>
      <c r="Q267" s="263">
        <v>0.0</v>
      </c>
      <c r="R267" s="263">
        <v>29.15</v>
      </c>
      <c r="S267" s="263">
        <v>87.43</v>
      </c>
      <c r="T267" s="263">
        <v>58.29</v>
      </c>
      <c r="U267" s="263">
        <v>29.11</v>
      </c>
      <c r="V267" s="263">
        <v>0.0</v>
      </c>
      <c r="W267" s="263">
        <v>87.1</v>
      </c>
      <c r="X267" s="263">
        <v>29.05</v>
      </c>
      <c r="Y267" s="263">
        <v>0.0</v>
      </c>
      <c r="Z267" s="263">
        <v>29.06</v>
      </c>
      <c r="AA267" s="263">
        <v>29.08</v>
      </c>
      <c r="AB267" s="263">
        <v>87.38</v>
      </c>
      <c r="AC267" s="263">
        <v>29.14</v>
      </c>
      <c r="AD267" s="263">
        <v>0.0</v>
      </c>
      <c r="AE267" s="263">
        <v>0.0</v>
      </c>
      <c r="AF267" s="263">
        <v>87.05</v>
      </c>
      <c r="AG267" s="172">
        <f t="shared" si="114"/>
        <v>873.62</v>
      </c>
    </row>
    <row r="268" outlineLevel="1">
      <c r="A268" s="252" t="s">
        <v>1186</v>
      </c>
      <c r="B268" s="263">
        <v>0.0</v>
      </c>
      <c r="C268" s="263">
        <v>0.0</v>
      </c>
      <c r="D268" s="263">
        <v>0.0</v>
      </c>
      <c r="E268" s="263">
        <v>0.0</v>
      </c>
      <c r="F268" s="263">
        <v>0.0</v>
      </c>
      <c r="G268" s="263">
        <v>0.0</v>
      </c>
      <c r="H268" s="263">
        <v>0.0</v>
      </c>
      <c r="I268" s="263">
        <v>0.0</v>
      </c>
      <c r="J268" s="263">
        <v>0.0</v>
      </c>
      <c r="K268" s="263">
        <v>0.0</v>
      </c>
      <c r="L268" s="263">
        <v>0.0</v>
      </c>
      <c r="M268" s="263">
        <v>0.0</v>
      </c>
      <c r="N268" s="263">
        <v>0.0</v>
      </c>
      <c r="O268" s="263">
        <v>0.0</v>
      </c>
      <c r="P268" s="263">
        <v>0.0</v>
      </c>
      <c r="Q268" s="263">
        <v>0.0</v>
      </c>
      <c r="R268" s="263">
        <v>0.0</v>
      </c>
      <c r="S268" s="263">
        <v>0.0</v>
      </c>
      <c r="T268" s="263">
        <v>0.0</v>
      </c>
      <c r="U268" s="263">
        <v>0.0</v>
      </c>
      <c r="V268" s="263">
        <v>0.0</v>
      </c>
      <c r="W268" s="263">
        <v>0.0</v>
      </c>
      <c r="X268" s="263">
        <v>0.0</v>
      </c>
      <c r="Y268" s="263">
        <v>0.0</v>
      </c>
      <c r="Z268" s="263">
        <v>0.0</v>
      </c>
      <c r="AA268" s="263">
        <v>0.0</v>
      </c>
      <c r="AB268" s="263">
        <v>0.0</v>
      </c>
      <c r="AC268" s="263">
        <v>0.0</v>
      </c>
      <c r="AD268" s="263">
        <v>0.0</v>
      </c>
      <c r="AE268" s="263">
        <v>0.0</v>
      </c>
      <c r="AF268" s="263">
        <v>0.0</v>
      </c>
      <c r="AG268" s="172">
        <f t="shared" si="114"/>
        <v>0</v>
      </c>
    </row>
    <row r="269" outlineLevel="1">
      <c r="A269" s="252" t="s">
        <v>1187</v>
      </c>
      <c r="B269" s="363">
        <v>0.0</v>
      </c>
      <c r="C269" s="363">
        <v>0.0</v>
      </c>
      <c r="D269" s="363">
        <v>0.0</v>
      </c>
      <c r="E269" s="363">
        <v>0.0</v>
      </c>
      <c r="F269" s="363">
        <v>0.0</v>
      </c>
      <c r="G269" s="263">
        <v>0.0</v>
      </c>
      <c r="H269" s="363">
        <v>0.0</v>
      </c>
      <c r="I269" s="363">
        <v>0.0</v>
      </c>
      <c r="J269" s="363">
        <v>0.0</v>
      </c>
      <c r="K269" s="363">
        <v>0.0</v>
      </c>
      <c r="L269" s="363">
        <v>0.0</v>
      </c>
      <c r="M269" s="363">
        <v>0.0</v>
      </c>
      <c r="N269" s="363">
        <v>0.0</v>
      </c>
      <c r="O269" s="363">
        <v>0.0</v>
      </c>
      <c r="P269" s="363">
        <v>0.0</v>
      </c>
      <c r="Q269" s="363">
        <v>0.0</v>
      </c>
      <c r="R269" s="363">
        <v>0.0</v>
      </c>
      <c r="S269" s="363">
        <v>0.0</v>
      </c>
      <c r="T269" s="363">
        <v>0.0</v>
      </c>
      <c r="U269" s="363">
        <v>0.0</v>
      </c>
      <c r="V269" s="363">
        <v>0.0</v>
      </c>
      <c r="W269" s="363">
        <v>0.0</v>
      </c>
      <c r="X269" s="363">
        <v>0.0</v>
      </c>
      <c r="Y269" s="263">
        <v>0.0</v>
      </c>
      <c r="Z269" s="363">
        <v>0.0</v>
      </c>
      <c r="AA269" s="363">
        <v>0.0</v>
      </c>
      <c r="AB269" s="363">
        <v>0.0</v>
      </c>
      <c r="AC269" s="363">
        <v>0.0</v>
      </c>
      <c r="AD269" s="363">
        <v>0.0</v>
      </c>
      <c r="AE269" s="263">
        <v>0.0</v>
      </c>
      <c r="AF269" s="363">
        <v>0.0</v>
      </c>
      <c r="AG269" s="172">
        <f t="shared" si="114"/>
        <v>0</v>
      </c>
    </row>
    <row r="270" outlineLevel="1">
      <c r="A270" s="252" t="s">
        <v>1188</v>
      </c>
      <c r="B270" s="363">
        <v>0.0</v>
      </c>
      <c r="C270" s="363">
        <v>0.0</v>
      </c>
      <c r="D270" s="363">
        <v>0.0</v>
      </c>
      <c r="E270" s="363">
        <v>0.0</v>
      </c>
      <c r="F270" s="363">
        <v>0.0</v>
      </c>
      <c r="G270" s="263">
        <v>0.0</v>
      </c>
      <c r="H270" s="363">
        <v>0.0</v>
      </c>
      <c r="I270" s="363">
        <v>0.0</v>
      </c>
      <c r="J270" s="363">
        <v>0.0</v>
      </c>
      <c r="K270" s="363">
        <v>0.0</v>
      </c>
      <c r="L270" s="363">
        <v>0.0</v>
      </c>
      <c r="M270" s="363">
        <v>0.0</v>
      </c>
      <c r="N270" s="363">
        <v>0.0</v>
      </c>
      <c r="O270" s="363">
        <v>0.0</v>
      </c>
      <c r="P270" s="363">
        <v>0.0</v>
      </c>
      <c r="Q270" s="363">
        <v>0.0</v>
      </c>
      <c r="R270" s="363">
        <v>0.0</v>
      </c>
      <c r="S270" s="363">
        <v>0.0</v>
      </c>
      <c r="T270" s="363">
        <v>0.0</v>
      </c>
      <c r="U270" s="363">
        <v>0.0</v>
      </c>
      <c r="V270" s="363">
        <v>0.0</v>
      </c>
      <c r="W270" s="363">
        <v>0.0</v>
      </c>
      <c r="X270" s="363">
        <v>0.0</v>
      </c>
      <c r="Y270" s="263">
        <v>0.0</v>
      </c>
      <c r="Z270" s="363">
        <v>0.0</v>
      </c>
      <c r="AA270" s="363">
        <v>0.0</v>
      </c>
      <c r="AB270" s="363">
        <v>0.0</v>
      </c>
      <c r="AC270" s="363">
        <v>0.0</v>
      </c>
      <c r="AD270" s="363">
        <v>0.0</v>
      </c>
      <c r="AE270" s="263">
        <v>0.0</v>
      </c>
      <c r="AF270" s="363">
        <v>0.0</v>
      </c>
      <c r="AG270" s="172">
        <f t="shared" si="114"/>
        <v>0</v>
      </c>
    </row>
    <row r="271" outlineLevel="1">
      <c r="A271" s="252" t="s">
        <v>338</v>
      </c>
      <c r="B271" s="363">
        <v>0.0</v>
      </c>
      <c r="C271" s="363">
        <v>0.0</v>
      </c>
      <c r="D271" s="363">
        <v>0.0</v>
      </c>
      <c r="E271" s="363">
        <v>0.0</v>
      </c>
      <c r="F271" s="363">
        <v>0.0</v>
      </c>
      <c r="G271" s="263">
        <v>0.0</v>
      </c>
      <c r="H271" s="363">
        <v>0.0</v>
      </c>
      <c r="I271" s="363">
        <v>0.0</v>
      </c>
      <c r="J271" s="363">
        <v>0.0</v>
      </c>
      <c r="K271" s="363">
        <v>0.0</v>
      </c>
      <c r="L271" s="363">
        <v>0.0</v>
      </c>
      <c r="M271" s="363">
        <v>0.0</v>
      </c>
      <c r="N271" s="363">
        <v>0.0</v>
      </c>
      <c r="O271" s="363">
        <v>0.0</v>
      </c>
      <c r="P271" s="363">
        <v>0.0</v>
      </c>
      <c r="Q271" s="363">
        <v>0.0</v>
      </c>
      <c r="R271" s="363">
        <v>0.0</v>
      </c>
      <c r="S271" s="363">
        <v>0.0</v>
      </c>
      <c r="T271" s="363">
        <v>0.0</v>
      </c>
      <c r="U271" s="363">
        <v>0.0</v>
      </c>
      <c r="V271" s="363">
        <v>0.0</v>
      </c>
      <c r="W271" s="363">
        <v>0.0</v>
      </c>
      <c r="X271" s="363">
        <v>0.0</v>
      </c>
      <c r="Y271" s="263">
        <v>0.0</v>
      </c>
      <c r="Z271" s="363">
        <v>0.0</v>
      </c>
      <c r="AA271" s="363">
        <v>0.0</v>
      </c>
      <c r="AB271" s="363">
        <v>0.0</v>
      </c>
      <c r="AC271" s="363">
        <v>0.0</v>
      </c>
      <c r="AD271" s="363">
        <v>0.0</v>
      </c>
      <c r="AE271" s="263">
        <v>0.0</v>
      </c>
      <c r="AF271" s="363">
        <v>0.0</v>
      </c>
      <c r="AG271" s="172"/>
    </row>
    <row r="272" outlineLevel="1">
      <c r="A272" s="252" t="s">
        <v>297</v>
      </c>
      <c r="B272" s="363">
        <v>0.0</v>
      </c>
      <c r="C272" s="363">
        <v>0.0</v>
      </c>
      <c r="D272" s="363">
        <v>0.0</v>
      </c>
      <c r="E272" s="363">
        <v>0.0</v>
      </c>
      <c r="F272" s="363">
        <v>0.0</v>
      </c>
      <c r="G272" s="263">
        <v>0.0</v>
      </c>
      <c r="H272" s="363">
        <v>0.0</v>
      </c>
      <c r="I272" s="363">
        <v>0.0</v>
      </c>
      <c r="J272" s="363">
        <v>0.0</v>
      </c>
      <c r="K272" s="363">
        <v>0.0</v>
      </c>
      <c r="L272" s="363">
        <v>0.0</v>
      </c>
      <c r="M272" s="363">
        <v>0.0</v>
      </c>
      <c r="N272" s="363">
        <v>0.0</v>
      </c>
      <c r="O272" s="363">
        <v>0.0</v>
      </c>
      <c r="P272" s="363">
        <v>0.0</v>
      </c>
      <c r="Q272" s="363">
        <v>0.0</v>
      </c>
      <c r="R272" s="363">
        <v>0.0</v>
      </c>
      <c r="S272" s="363">
        <v>0.0</v>
      </c>
      <c r="T272" s="363">
        <v>0.0</v>
      </c>
      <c r="U272" s="363">
        <v>0.0</v>
      </c>
      <c r="V272" s="363">
        <v>0.0</v>
      </c>
      <c r="W272" s="363">
        <v>0.0</v>
      </c>
      <c r="X272" s="363">
        <v>0.0</v>
      </c>
      <c r="Y272" s="263">
        <v>0.0</v>
      </c>
      <c r="Z272" s="363">
        <v>0.0</v>
      </c>
      <c r="AA272" s="363">
        <v>0.0</v>
      </c>
      <c r="AB272" s="363">
        <v>0.0</v>
      </c>
      <c r="AC272" s="363">
        <v>0.0</v>
      </c>
      <c r="AD272" s="363">
        <v>0.0</v>
      </c>
      <c r="AE272" s="263">
        <v>0.0</v>
      </c>
      <c r="AF272" s="363">
        <v>0.0</v>
      </c>
      <c r="AG272" s="172">
        <f t="shared" ref="AG272:AG273" si="116">SUM(B272:AF272)</f>
        <v>0</v>
      </c>
    </row>
    <row r="273">
      <c r="A273" s="256" t="s">
        <v>298</v>
      </c>
      <c r="B273" s="264">
        <f t="shared" ref="B273:AF273" si="115">SUM(B261:B272)</f>
        <v>29.33</v>
      </c>
      <c r="C273" s="264">
        <f t="shared" si="115"/>
        <v>58.6</v>
      </c>
      <c r="D273" s="264">
        <f t="shared" si="115"/>
        <v>81.03</v>
      </c>
      <c r="E273" s="264">
        <f t="shared" si="115"/>
        <v>45.78</v>
      </c>
      <c r="F273" s="264">
        <f t="shared" si="115"/>
        <v>45.69</v>
      </c>
      <c r="G273" s="264">
        <f t="shared" si="115"/>
        <v>0</v>
      </c>
      <c r="H273" s="264">
        <f t="shared" si="115"/>
        <v>29.15</v>
      </c>
      <c r="I273" s="264">
        <f t="shared" si="115"/>
        <v>198.97</v>
      </c>
      <c r="J273" s="264">
        <f t="shared" si="115"/>
        <v>28.91</v>
      </c>
      <c r="K273" s="264">
        <f t="shared" si="115"/>
        <v>45.32</v>
      </c>
      <c r="L273" s="264">
        <f t="shared" si="115"/>
        <v>176.63</v>
      </c>
      <c r="M273" s="264">
        <f t="shared" si="115"/>
        <v>29.01</v>
      </c>
      <c r="N273" s="264">
        <f t="shared" si="115"/>
        <v>16.2</v>
      </c>
      <c r="O273" s="264">
        <f t="shared" si="115"/>
        <v>164.79</v>
      </c>
      <c r="P273" s="264">
        <f t="shared" si="115"/>
        <v>68.72</v>
      </c>
      <c r="Q273" s="264">
        <f t="shared" si="115"/>
        <v>29.24</v>
      </c>
      <c r="R273" s="264">
        <f t="shared" si="115"/>
        <v>165.56</v>
      </c>
      <c r="S273" s="264">
        <f t="shared" si="115"/>
        <v>132.89</v>
      </c>
      <c r="T273" s="264">
        <f t="shared" si="115"/>
        <v>58.29</v>
      </c>
      <c r="U273" s="264">
        <f t="shared" si="115"/>
        <v>45.41</v>
      </c>
      <c r="V273" s="264">
        <f t="shared" si="115"/>
        <v>164.72</v>
      </c>
      <c r="W273" s="264">
        <f t="shared" si="115"/>
        <v>240.4</v>
      </c>
      <c r="X273" s="264">
        <f t="shared" si="115"/>
        <v>106.9</v>
      </c>
      <c r="Y273" s="264">
        <f t="shared" si="115"/>
        <v>0</v>
      </c>
      <c r="Z273" s="264">
        <f t="shared" si="115"/>
        <v>45.34</v>
      </c>
      <c r="AA273" s="264">
        <f t="shared" si="115"/>
        <v>172.14</v>
      </c>
      <c r="AB273" s="264">
        <f t="shared" si="115"/>
        <v>280.79</v>
      </c>
      <c r="AC273" s="264">
        <f t="shared" si="115"/>
        <v>29.14</v>
      </c>
      <c r="AD273" s="264">
        <f t="shared" si="115"/>
        <v>55.68</v>
      </c>
      <c r="AE273" s="264">
        <f t="shared" si="115"/>
        <v>0</v>
      </c>
      <c r="AF273" s="264">
        <f t="shared" si="115"/>
        <v>212.41</v>
      </c>
      <c r="AG273" s="172">
        <f t="shared" si="116"/>
        <v>2757.04</v>
      </c>
    </row>
    <row r="274">
      <c r="A274" s="160"/>
      <c r="B274" s="267"/>
      <c r="C274" s="267"/>
      <c r="D274" s="267"/>
      <c r="E274" s="267"/>
      <c r="F274" s="267"/>
      <c r="G274" s="267"/>
      <c r="H274" s="267"/>
      <c r="I274" s="267"/>
      <c r="J274" s="267"/>
      <c r="K274" s="267"/>
      <c r="L274" s="267"/>
      <c r="M274" s="267"/>
      <c r="N274" s="267"/>
      <c r="O274" s="267"/>
      <c r="P274" s="267"/>
      <c r="Q274" s="267"/>
      <c r="R274" s="267"/>
      <c r="S274" s="267"/>
      <c r="T274" s="267"/>
      <c r="U274" s="267"/>
      <c r="V274" s="267"/>
      <c r="W274" s="267"/>
      <c r="X274" s="267"/>
      <c r="Y274" s="267"/>
      <c r="Z274" s="267"/>
      <c r="AA274" s="267"/>
      <c r="AB274" s="267"/>
      <c r="AC274" s="267"/>
      <c r="AD274" s="267"/>
      <c r="AE274" s="267"/>
      <c r="AF274" s="267"/>
      <c r="AG274" s="268"/>
    </row>
    <row r="275">
      <c r="A275" s="269" t="s">
        <v>499</v>
      </c>
      <c r="B275" s="270"/>
      <c r="C275" s="270"/>
      <c r="D275" s="270"/>
      <c r="E275" s="270"/>
      <c r="F275" s="270"/>
      <c r="G275" s="270"/>
      <c r="H275" s="270"/>
      <c r="I275" s="270"/>
      <c r="J275" s="270"/>
      <c r="K275" s="270"/>
      <c r="L275" s="270"/>
      <c r="M275" s="270"/>
      <c r="N275" s="270"/>
      <c r="O275" s="270"/>
      <c r="P275" s="270"/>
      <c r="Q275" s="270"/>
      <c r="R275" s="270"/>
      <c r="S275" s="270"/>
      <c r="T275" s="270"/>
      <c r="U275" s="270"/>
      <c r="V275" s="270"/>
      <c r="W275" s="270"/>
      <c r="X275" s="270"/>
      <c r="Y275" s="270"/>
      <c r="Z275" s="270"/>
      <c r="AA275" s="270"/>
      <c r="AB275" s="270"/>
      <c r="AC275" s="270"/>
      <c r="AD275" s="270"/>
      <c r="AE275" s="270"/>
      <c r="AF275" s="270"/>
      <c r="AG275" s="268"/>
    </row>
    <row r="276">
      <c r="A276" s="271" t="s">
        <v>269</v>
      </c>
      <c r="B276" s="272">
        <v>0.0</v>
      </c>
      <c r="C276" s="272">
        <v>0.0</v>
      </c>
      <c r="D276" s="272">
        <v>0.0</v>
      </c>
      <c r="E276" s="272">
        <v>0.0</v>
      </c>
      <c r="F276" s="272">
        <v>0.0</v>
      </c>
      <c r="G276" s="272">
        <v>0.0</v>
      </c>
      <c r="H276" s="272">
        <v>0.0</v>
      </c>
      <c r="I276" s="272">
        <v>0.0</v>
      </c>
      <c r="J276" s="272">
        <v>0.0</v>
      </c>
      <c r="K276" s="272">
        <v>0.0</v>
      </c>
      <c r="L276" s="272">
        <v>0.0</v>
      </c>
      <c r="M276" s="272">
        <v>0.0</v>
      </c>
      <c r="N276" s="272">
        <v>0.0</v>
      </c>
      <c r="O276" s="272">
        <v>0.0</v>
      </c>
      <c r="P276" s="272">
        <v>0.0</v>
      </c>
      <c r="Q276" s="272">
        <v>0.0</v>
      </c>
      <c r="R276" s="272">
        <v>0.0</v>
      </c>
      <c r="S276" s="272">
        <v>0.0</v>
      </c>
      <c r="T276" s="272">
        <v>0.0</v>
      </c>
      <c r="U276" s="272">
        <v>0.0</v>
      </c>
      <c r="V276" s="272">
        <v>0.0</v>
      </c>
      <c r="W276" s="272">
        <v>0.0</v>
      </c>
      <c r="X276" s="272">
        <v>0.0</v>
      </c>
      <c r="Y276" s="272">
        <v>0.0</v>
      </c>
      <c r="Z276" s="272">
        <v>0.0</v>
      </c>
      <c r="AA276" s="272">
        <v>0.0</v>
      </c>
      <c r="AB276" s="272">
        <v>0.0</v>
      </c>
      <c r="AC276" s="272">
        <v>0.0</v>
      </c>
      <c r="AD276" s="272">
        <v>0.0</v>
      </c>
      <c r="AE276" s="272">
        <v>0.0</v>
      </c>
      <c r="AF276" s="272">
        <v>0.0</v>
      </c>
      <c r="AG276" s="172">
        <f>SUM(B276:AF276)</f>
        <v>0</v>
      </c>
    </row>
    <row r="277">
      <c r="A277" s="160"/>
      <c r="B277" s="267"/>
      <c r="C277" s="267"/>
      <c r="D277" s="267"/>
      <c r="E277" s="267"/>
      <c r="F277" s="267"/>
      <c r="G277" s="267"/>
      <c r="H277" s="267"/>
      <c r="I277" s="267"/>
      <c r="J277" s="267"/>
      <c r="K277" s="267"/>
      <c r="L277" s="267"/>
      <c r="M277" s="267"/>
      <c r="N277" s="267"/>
      <c r="O277" s="267"/>
      <c r="P277" s="267"/>
      <c r="Q277" s="267"/>
      <c r="R277" s="267"/>
      <c r="S277" s="267"/>
      <c r="T277" s="267"/>
      <c r="U277" s="267"/>
      <c r="V277" s="267"/>
      <c r="W277" s="267"/>
      <c r="X277" s="267"/>
      <c r="Y277" s="267"/>
      <c r="Z277" s="267"/>
      <c r="AA277" s="267"/>
      <c r="AB277" s="267"/>
      <c r="AC277" s="267"/>
      <c r="AD277" s="267"/>
      <c r="AE277" s="267"/>
      <c r="AF277" s="267"/>
      <c r="AG277" s="268"/>
    </row>
    <row r="278">
      <c r="A278" s="221" t="s">
        <v>500</v>
      </c>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c r="AA278" s="222"/>
      <c r="AB278" s="222"/>
      <c r="AC278" s="222"/>
      <c r="AD278" s="222"/>
      <c r="AE278" s="222"/>
      <c r="AF278" s="222"/>
      <c r="AG278" s="268"/>
    </row>
    <row r="279" collapsed="1">
      <c r="A279" s="273" t="s">
        <v>416</v>
      </c>
      <c r="B279" s="274"/>
      <c r="C279" s="274"/>
      <c r="D279" s="274"/>
      <c r="E279" s="274"/>
      <c r="F279" s="274"/>
      <c r="G279" s="274"/>
      <c r="H279" s="274"/>
      <c r="I279" s="274"/>
      <c r="J279" s="274"/>
      <c r="K279" s="274"/>
      <c r="L279" s="274"/>
      <c r="M279" s="274"/>
      <c r="N279" s="274"/>
      <c r="O279" s="274"/>
      <c r="P279" s="274"/>
      <c r="Q279" s="274"/>
      <c r="R279" s="274"/>
      <c r="S279" s="274"/>
      <c r="T279" s="274"/>
      <c r="U279" s="274"/>
      <c r="V279" s="274"/>
      <c r="W279" s="274"/>
      <c r="X279" s="274"/>
      <c r="Y279" s="274"/>
      <c r="Z279" s="274"/>
      <c r="AA279" s="274"/>
      <c r="AB279" s="274"/>
      <c r="AC279" s="274"/>
      <c r="AD279" s="274"/>
      <c r="AE279" s="274"/>
      <c r="AF279" s="274"/>
      <c r="AG279" s="228"/>
    </row>
    <row r="280" hidden="1" outlineLevel="1">
      <c r="A280" s="273" t="s">
        <v>1189</v>
      </c>
      <c r="B280" s="343"/>
      <c r="C280" s="343"/>
      <c r="D280" s="343"/>
      <c r="E280" s="343"/>
      <c r="F280" s="343"/>
      <c r="G280" s="343"/>
      <c r="H280" s="343"/>
      <c r="I280" s="343"/>
      <c r="J280" s="343"/>
      <c r="K280" s="343"/>
      <c r="L280" s="343"/>
      <c r="M280" s="343"/>
      <c r="N280" s="343"/>
      <c r="O280" s="343"/>
      <c r="P280" s="343"/>
      <c r="Q280" s="343"/>
      <c r="R280" s="343"/>
      <c r="S280" s="343"/>
      <c r="T280" s="343"/>
      <c r="U280" s="343"/>
      <c r="V280" s="343"/>
      <c r="W280" s="343"/>
      <c r="X280" s="343"/>
      <c r="Y280" s="343"/>
      <c r="Z280" s="343"/>
      <c r="AA280" s="343"/>
      <c r="AB280" s="343"/>
      <c r="AC280" s="343"/>
      <c r="AD280" s="343"/>
      <c r="AE280" s="343"/>
      <c r="AF280" s="343"/>
      <c r="AG280" s="172">
        <f t="shared" ref="AG280:AG289" si="117">SUM(B280:AF280)</f>
        <v>0</v>
      </c>
    </row>
    <row r="281" hidden="1" outlineLevel="1">
      <c r="A281" s="273" t="s">
        <v>1190</v>
      </c>
      <c r="B281" s="343"/>
      <c r="C281" s="343"/>
      <c r="D281" s="343"/>
      <c r="E281" s="343"/>
      <c r="F281" s="343"/>
      <c r="G281" s="343"/>
      <c r="H281" s="343"/>
      <c r="I281" s="343"/>
      <c r="J281" s="343"/>
      <c r="K281" s="343"/>
      <c r="L281" s="343"/>
      <c r="M281" s="343"/>
      <c r="N281" s="343"/>
      <c r="O281" s="343"/>
      <c r="P281" s="343"/>
      <c r="Q281" s="343"/>
      <c r="R281" s="343"/>
      <c r="S281" s="343"/>
      <c r="T281" s="343"/>
      <c r="U281" s="343"/>
      <c r="V281" s="343"/>
      <c r="W281" s="343"/>
      <c r="X281" s="343"/>
      <c r="Y281" s="343"/>
      <c r="Z281" s="343"/>
      <c r="AA281" s="343"/>
      <c r="AB281" s="343"/>
      <c r="AC281" s="343"/>
      <c r="AD281" s="343"/>
      <c r="AE281" s="343"/>
      <c r="AF281" s="343"/>
      <c r="AG281" s="172">
        <f t="shared" si="117"/>
        <v>0</v>
      </c>
    </row>
    <row r="282" hidden="1" outlineLevel="1">
      <c r="A282" s="273" t="s">
        <v>1191</v>
      </c>
      <c r="B282" s="343"/>
      <c r="C282" s="343"/>
      <c r="D282" s="343"/>
      <c r="E282" s="343"/>
      <c r="F282" s="343"/>
      <c r="G282" s="343"/>
      <c r="H282" s="343"/>
      <c r="I282" s="343"/>
      <c r="J282" s="343"/>
      <c r="K282" s="343"/>
      <c r="L282" s="343"/>
      <c r="M282" s="343"/>
      <c r="N282" s="343"/>
      <c r="O282" s="343"/>
      <c r="P282" s="343"/>
      <c r="Q282" s="343"/>
      <c r="R282" s="343"/>
      <c r="S282" s="343"/>
      <c r="T282" s="343"/>
      <c r="U282" s="343"/>
      <c r="V282" s="343"/>
      <c r="W282" s="343"/>
      <c r="X282" s="343"/>
      <c r="Y282" s="343"/>
      <c r="Z282" s="343"/>
      <c r="AA282" s="343"/>
      <c r="AB282" s="343"/>
      <c r="AC282" s="343"/>
      <c r="AD282" s="343"/>
      <c r="AE282" s="343"/>
      <c r="AF282" s="343"/>
      <c r="AG282" s="172">
        <f t="shared" si="117"/>
        <v>0</v>
      </c>
    </row>
    <row r="283" hidden="1" outlineLevel="1">
      <c r="A283" s="273" t="s">
        <v>1192</v>
      </c>
      <c r="B283" s="343"/>
      <c r="C283" s="343"/>
      <c r="D283" s="343"/>
      <c r="E283" s="343"/>
      <c r="F283" s="343"/>
      <c r="G283" s="343"/>
      <c r="H283" s="343"/>
      <c r="I283" s="343"/>
      <c r="J283" s="343"/>
      <c r="K283" s="343"/>
      <c r="L283" s="343"/>
      <c r="M283" s="343"/>
      <c r="N283" s="343"/>
      <c r="O283" s="343"/>
      <c r="P283" s="343"/>
      <c r="Q283" s="343"/>
      <c r="R283" s="343"/>
      <c r="S283" s="343"/>
      <c r="T283" s="343"/>
      <c r="U283" s="343"/>
      <c r="V283" s="343"/>
      <c r="W283" s="343"/>
      <c r="X283" s="343"/>
      <c r="Y283" s="343"/>
      <c r="Z283" s="343"/>
      <c r="AA283" s="343"/>
      <c r="AB283" s="343"/>
      <c r="AC283" s="343"/>
      <c r="AD283" s="343"/>
      <c r="AE283" s="343"/>
      <c r="AF283" s="343"/>
      <c r="AG283" s="172">
        <f t="shared" si="117"/>
        <v>0</v>
      </c>
    </row>
    <row r="284" hidden="1" outlineLevel="1">
      <c r="A284" s="273" t="s">
        <v>1193</v>
      </c>
      <c r="B284" s="360"/>
      <c r="C284" s="360"/>
      <c r="D284" s="360"/>
      <c r="E284" s="360"/>
      <c r="F284" s="360"/>
      <c r="G284" s="360"/>
      <c r="H284" s="360"/>
      <c r="I284" s="360"/>
      <c r="J284" s="360"/>
      <c r="K284" s="360"/>
      <c r="L284" s="360"/>
      <c r="M284" s="360"/>
      <c r="N284" s="360"/>
      <c r="O284" s="360"/>
      <c r="P284" s="360"/>
      <c r="Q284" s="360"/>
      <c r="R284" s="360"/>
      <c r="S284" s="360"/>
      <c r="T284" s="360"/>
      <c r="U284" s="360"/>
      <c r="V284" s="360"/>
      <c r="W284" s="360"/>
      <c r="X284" s="360"/>
      <c r="Y284" s="360"/>
      <c r="Z284" s="360"/>
      <c r="AA284" s="360"/>
      <c r="AB284" s="360"/>
      <c r="AC284" s="360"/>
      <c r="AD284" s="360"/>
      <c r="AE284" s="360"/>
      <c r="AF284" s="360"/>
      <c r="AG284" s="172">
        <f t="shared" si="117"/>
        <v>0</v>
      </c>
    </row>
    <row r="285" hidden="1" outlineLevel="1">
      <c r="A285" s="273" t="s">
        <v>1194</v>
      </c>
      <c r="B285" s="360"/>
      <c r="C285" s="360"/>
      <c r="D285" s="360"/>
      <c r="E285" s="360"/>
      <c r="F285" s="360"/>
      <c r="G285" s="360"/>
      <c r="H285" s="360"/>
      <c r="I285" s="360"/>
      <c r="J285" s="360"/>
      <c r="K285" s="360"/>
      <c r="L285" s="360"/>
      <c r="M285" s="360"/>
      <c r="N285" s="360"/>
      <c r="O285" s="360"/>
      <c r="P285" s="360"/>
      <c r="Q285" s="360"/>
      <c r="R285" s="360"/>
      <c r="S285" s="360"/>
      <c r="T285" s="360"/>
      <c r="U285" s="360"/>
      <c r="V285" s="360"/>
      <c r="W285" s="360"/>
      <c r="X285" s="360"/>
      <c r="Y285" s="360"/>
      <c r="Z285" s="360"/>
      <c r="AA285" s="360"/>
      <c r="AB285" s="360"/>
      <c r="AC285" s="360"/>
      <c r="AD285" s="360"/>
      <c r="AE285" s="360"/>
      <c r="AF285" s="360"/>
      <c r="AG285" s="172">
        <f t="shared" si="117"/>
        <v>0</v>
      </c>
    </row>
    <row r="286" hidden="1" outlineLevel="1">
      <c r="A286" s="273" t="s">
        <v>1125</v>
      </c>
      <c r="B286" s="360"/>
      <c r="C286" s="360"/>
      <c r="D286" s="360"/>
      <c r="E286" s="360"/>
      <c r="F286" s="360"/>
      <c r="G286" s="360"/>
      <c r="H286" s="360"/>
      <c r="I286" s="360"/>
      <c r="J286" s="360"/>
      <c r="K286" s="360"/>
      <c r="L286" s="360"/>
      <c r="M286" s="360"/>
      <c r="N286" s="360"/>
      <c r="O286" s="360"/>
      <c r="P286" s="360"/>
      <c r="Q286" s="360"/>
      <c r="R286" s="360"/>
      <c r="S286" s="360"/>
      <c r="T286" s="360"/>
      <c r="U286" s="360"/>
      <c r="V286" s="360"/>
      <c r="W286" s="360"/>
      <c r="X286" s="360"/>
      <c r="Y286" s="360"/>
      <c r="Z286" s="360"/>
      <c r="AA286" s="360"/>
      <c r="AB286" s="360"/>
      <c r="AC286" s="360"/>
      <c r="AD286" s="360"/>
      <c r="AE286" s="360"/>
      <c r="AF286" s="360"/>
      <c r="AG286" s="172">
        <f t="shared" si="117"/>
        <v>0</v>
      </c>
    </row>
    <row r="287" hidden="1" outlineLevel="1">
      <c r="A287" s="273" t="s">
        <v>1126</v>
      </c>
      <c r="B287" s="360"/>
      <c r="C287" s="360"/>
      <c r="D287" s="360"/>
      <c r="E287" s="360"/>
      <c r="F287" s="360"/>
      <c r="G287" s="360"/>
      <c r="H287" s="360"/>
      <c r="I287" s="360"/>
      <c r="J287" s="360"/>
      <c r="K287" s="360"/>
      <c r="L287" s="360"/>
      <c r="M287" s="360"/>
      <c r="N287" s="360"/>
      <c r="O287" s="360"/>
      <c r="P287" s="360"/>
      <c r="Q287" s="360"/>
      <c r="R287" s="360"/>
      <c r="S287" s="360"/>
      <c r="T287" s="360"/>
      <c r="U287" s="360"/>
      <c r="V287" s="360"/>
      <c r="W287" s="360"/>
      <c r="X287" s="360"/>
      <c r="Y287" s="360"/>
      <c r="Z287" s="360"/>
      <c r="AA287" s="360"/>
      <c r="AB287" s="360"/>
      <c r="AC287" s="360"/>
      <c r="AD287" s="360"/>
      <c r="AE287" s="360"/>
      <c r="AF287" s="360"/>
      <c r="AG287" s="172">
        <f t="shared" si="117"/>
        <v>0</v>
      </c>
    </row>
    <row r="288" hidden="1" outlineLevel="1">
      <c r="A288" s="273" t="s">
        <v>1127</v>
      </c>
      <c r="B288" s="360"/>
      <c r="C288" s="360"/>
      <c r="D288" s="360"/>
      <c r="E288" s="360"/>
      <c r="F288" s="360"/>
      <c r="G288" s="360"/>
      <c r="H288" s="360"/>
      <c r="I288" s="360"/>
      <c r="J288" s="360"/>
      <c r="K288" s="360"/>
      <c r="L288" s="360"/>
      <c r="M288" s="360"/>
      <c r="N288" s="360"/>
      <c r="O288" s="360"/>
      <c r="P288" s="360"/>
      <c r="Q288" s="360"/>
      <c r="R288" s="360"/>
      <c r="S288" s="360"/>
      <c r="T288" s="360"/>
      <c r="U288" s="360"/>
      <c r="V288" s="360"/>
      <c r="W288" s="360"/>
      <c r="X288" s="360"/>
      <c r="Y288" s="360"/>
      <c r="Z288" s="360"/>
      <c r="AA288" s="360"/>
      <c r="AB288" s="360"/>
      <c r="AC288" s="360"/>
      <c r="AD288" s="360"/>
      <c r="AE288" s="360"/>
      <c r="AF288" s="360"/>
      <c r="AG288" s="172">
        <f t="shared" si="117"/>
        <v>0</v>
      </c>
    </row>
    <row r="289" hidden="1" outlineLevel="1">
      <c r="A289" s="273" t="s">
        <v>1128</v>
      </c>
      <c r="B289" s="360"/>
      <c r="C289" s="360"/>
      <c r="D289" s="360"/>
      <c r="E289" s="360"/>
      <c r="F289" s="360"/>
      <c r="G289" s="360"/>
      <c r="H289" s="360"/>
      <c r="I289" s="360"/>
      <c r="J289" s="360"/>
      <c r="K289" s="360"/>
      <c r="L289" s="360"/>
      <c r="M289" s="360"/>
      <c r="N289" s="360"/>
      <c r="O289" s="360"/>
      <c r="P289" s="360"/>
      <c r="Q289" s="360"/>
      <c r="R289" s="360"/>
      <c r="S289" s="360"/>
      <c r="T289" s="360"/>
      <c r="U289" s="360"/>
      <c r="V289" s="360"/>
      <c r="W289" s="360"/>
      <c r="X289" s="360"/>
      <c r="Y289" s="360"/>
      <c r="Z289" s="360"/>
      <c r="AA289" s="360"/>
      <c r="AB289" s="360"/>
      <c r="AC289" s="360"/>
      <c r="AD289" s="360"/>
      <c r="AE289" s="360"/>
      <c r="AF289" s="360"/>
      <c r="AG289" s="172">
        <f t="shared" si="117"/>
        <v>0</v>
      </c>
    </row>
    <row r="290">
      <c r="A290" s="273" t="s">
        <v>428</v>
      </c>
      <c r="B290" s="274"/>
      <c r="C290" s="274"/>
      <c r="D290" s="274"/>
      <c r="E290" s="274"/>
      <c r="F290" s="274"/>
      <c r="G290" s="274"/>
      <c r="H290" s="274"/>
      <c r="I290" s="274"/>
      <c r="J290" s="274"/>
      <c r="K290" s="274"/>
      <c r="L290" s="274"/>
      <c r="M290" s="274"/>
      <c r="N290" s="274"/>
      <c r="O290" s="274"/>
      <c r="P290" s="274"/>
      <c r="Q290" s="274"/>
      <c r="R290" s="274"/>
      <c r="S290" s="274"/>
      <c r="T290" s="274"/>
      <c r="U290" s="274"/>
      <c r="V290" s="274"/>
      <c r="W290" s="274"/>
      <c r="X290" s="274"/>
      <c r="Y290" s="274"/>
      <c r="Z290" s="274"/>
      <c r="AA290" s="274"/>
      <c r="AB290" s="274"/>
      <c r="AC290" s="274"/>
      <c r="AD290" s="274"/>
      <c r="AE290" s="274"/>
      <c r="AF290" s="274"/>
      <c r="AG290" s="228"/>
    </row>
    <row r="291" outlineLevel="1">
      <c r="A291" s="273" t="s">
        <v>1195</v>
      </c>
      <c r="B291" s="255">
        <v>0.0</v>
      </c>
      <c r="C291" s="255">
        <v>0.0</v>
      </c>
      <c r="D291" s="255">
        <v>0.0</v>
      </c>
      <c r="E291" s="255">
        <v>0.0</v>
      </c>
      <c r="F291" s="255">
        <v>0.0</v>
      </c>
      <c r="G291" s="255">
        <v>0.0</v>
      </c>
      <c r="H291" s="255">
        <v>0.0</v>
      </c>
      <c r="I291" s="255">
        <v>0.0</v>
      </c>
      <c r="J291" s="255">
        <v>0.0</v>
      </c>
      <c r="K291" s="255">
        <v>0.0</v>
      </c>
      <c r="L291" s="255">
        <v>0.0</v>
      </c>
      <c r="M291" s="255">
        <v>0.0</v>
      </c>
      <c r="N291" s="255">
        <v>0.0</v>
      </c>
      <c r="O291" s="255">
        <v>0.0</v>
      </c>
      <c r="P291" s="255">
        <v>0.0</v>
      </c>
      <c r="Q291" s="255">
        <v>0.0</v>
      </c>
      <c r="R291" s="255">
        <v>0.0</v>
      </c>
      <c r="S291" s="255">
        <v>0.0</v>
      </c>
      <c r="T291" s="255">
        <v>0.0</v>
      </c>
      <c r="U291" s="255">
        <v>0.0</v>
      </c>
      <c r="V291" s="255">
        <v>0.0</v>
      </c>
      <c r="W291" s="255">
        <v>0.0</v>
      </c>
      <c r="X291" s="255">
        <v>0.0</v>
      </c>
      <c r="Y291" s="255">
        <v>0.0</v>
      </c>
      <c r="Z291" s="255">
        <v>0.0</v>
      </c>
      <c r="AA291" s="255">
        <v>0.0</v>
      </c>
      <c r="AB291" s="255">
        <v>0.0</v>
      </c>
      <c r="AC291" s="255">
        <v>0.0</v>
      </c>
      <c r="AD291" s="255">
        <v>0.0</v>
      </c>
      <c r="AE291" s="255">
        <v>0.0</v>
      </c>
      <c r="AF291" s="255">
        <v>0.0</v>
      </c>
      <c r="AG291" s="172">
        <f t="shared" ref="AG291:AG302" si="118">SUM(B291:AF291)</f>
        <v>0</v>
      </c>
    </row>
    <row r="292" outlineLevel="1">
      <c r="A292" s="273" t="s">
        <v>1196</v>
      </c>
      <c r="B292" s="255">
        <v>0.0</v>
      </c>
      <c r="C292" s="255">
        <v>0.0</v>
      </c>
      <c r="D292" s="255">
        <v>0.0</v>
      </c>
      <c r="E292" s="255">
        <v>0.0</v>
      </c>
      <c r="F292" s="255">
        <v>0.0</v>
      </c>
      <c r="G292" s="255">
        <v>0.0</v>
      </c>
      <c r="H292" s="255">
        <v>0.0</v>
      </c>
      <c r="I292" s="255">
        <v>0.0</v>
      </c>
      <c r="J292" s="255">
        <v>0.0</v>
      </c>
      <c r="K292" s="255">
        <v>0.0</v>
      </c>
      <c r="L292" s="255">
        <v>0.0</v>
      </c>
      <c r="M292" s="255">
        <v>0.0</v>
      </c>
      <c r="N292" s="255">
        <v>0.0</v>
      </c>
      <c r="O292" s="255">
        <v>0.0</v>
      </c>
      <c r="P292" s="255">
        <v>0.0</v>
      </c>
      <c r="Q292" s="255">
        <v>0.0</v>
      </c>
      <c r="R292" s="255">
        <v>0.0</v>
      </c>
      <c r="S292" s="255">
        <v>0.0</v>
      </c>
      <c r="T292" s="255">
        <v>0.0</v>
      </c>
      <c r="U292" s="255">
        <v>0.0</v>
      </c>
      <c r="V292" s="255">
        <v>0.0</v>
      </c>
      <c r="W292" s="255">
        <v>0.0</v>
      </c>
      <c r="X292" s="255">
        <v>0.0</v>
      </c>
      <c r="Y292" s="255">
        <v>0.0</v>
      </c>
      <c r="Z292" s="255">
        <v>0.0</v>
      </c>
      <c r="AA292" s="255">
        <v>0.0</v>
      </c>
      <c r="AB292" s="255">
        <v>0.0</v>
      </c>
      <c r="AC292" s="255">
        <v>0.0</v>
      </c>
      <c r="AD292" s="255">
        <v>0.0</v>
      </c>
      <c r="AE292" s="255">
        <v>0.0</v>
      </c>
      <c r="AF292" s="255">
        <v>0.0</v>
      </c>
      <c r="AG292" s="172">
        <f t="shared" si="118"/>
        <v>0</v>
      </c>
    </row>
    <row r="293" outlineLevel="1">
      <c r="A293" s="273" t="s">
        <v>1197</v>
      </c>
      <c r="B293" s="255">
        <v>0.0</v>
      </c>
      <c r="C293" s="255">
        <v>0.0</v>
      </c>
      <c r="D293" s="255">
        <v>0.0</v>
      </c>
      <c r="E293" s="255">
        <v>0.0</v>
      </c>
      <c r="F293" s="255">
        <v>0.0</v>
      </c>
      <c r="G293" s="255">
        <v>0.0</v>
      </c>
      <c r="H293" s="255">
        <v>0.0</v>
      </c>
      <c r="I293" s="255">
        <v>0.0</v>
      </c>
      <c r="J293" s="255">
        <v>0.0</v>
      </c>
      <c r="K293" s="255">
        <v>0.0</v>
      </c>
      <c r="L293" s="255">
        <v>0.0</v>
      </c>
      <c r="M293" s="255">
        <v>0.0</v>
      </c>
      <c r="N293" s="255">
        <v>0.0</v>
      </c>
      <c r="O293" s="255">
        <v>0.0</v>
      </c>
      <c r="P293" s="255">
        <v>0.0</v>
      </c>
      <c r="Q293" s="255">
        <v>0.0</v>
      </c>
      <c r="R293" s="255">
        <v>0.0</v>
      </c>
      <c r="S293" s="255">
        <v>0.0</v>
      </c>
      <c r="T293" s="255">
        <v>0.0</v>
      </c>
      <c r="U293" s="255">
        <v>0.0</v>
      </c>
      <c r="V293" s="255">
        <v>0.0</v>
      </c>
      <c r="W293" s="255">
        <v>0.0</v>
      </c>
      <c r="X293" s="255">
        <v>0.0</v>
      </c>
      <c r="Y293" s="255">
        <v>0.0</v>
      </c>
      <c r="Z293" s="255">
        <v>0.0</v>
      </c>
      <c r="AA293" s="255">
        <v>0.0</v>
      </c>
      <c r="AB293" s="255">
        <v>0.0</v>
      </c>
      <c r="AC293" s="255">
        <v>0.0</v>
      </c>
      <c r="AD293" s="255">
        <v>0.0</v>
      </c>
      <c r="AE293" s="255">
        <v>0.0</v>
      </c>
      <c r="AF293" s="255">
        <v>0.0</v>
      </c>
      <c r="AG293" s="172">
        <f t="shared" si="118"/>
        <v>0</v>
      </c>
    </row>
    <row r="294" outlineLevel="1">
      <c r="A294" s="273" t="s">
        <v>1198</v>
      </c>
      <c r="B294" s="255">
        <v>0.0</v>
      </c>
      <c r="C294" s="255">
        <v>0.0</v>
      </c>
      <c r="D294" s="255">
        <v>0.0</v>
      </c>
      <c r="E294" s="255">
        <v>0.0</v>
      </c>
      <c r="F294" s="255">
        <v>0.0</v>
      </c>
      <c r="G294" s="255">
        <v>0.0</v>
      </c>
      <c r="H294" s="255">
        <v>0.0</v>
      </c>
      <c r="I294" s="255">
        <v>0.0</v>
      </c>
      <c r="J294" s="255">
        <v>0.0</v>
      </c>
      <c r="K294" s="255">
        <v>0.0</v>
      </c>
      <c r="L294" s="255">
        <v>0.0</v>
      </c>
      <c r="M294" s="255">
        <v>0.0</v>
      </c>
      <c r="N294" s="255">
        <v>0.0</v>
      </c>
      <c r="O294" s="255">
        <v>0.0</v>
      </c>
      <c r="P294" s="255">
        <v>0.0</v>
      </c>
      <c r="Q294" s="255">
        <v>0.0</v>
      </c>
      <c r="R294" s="255">
        <v>0.0</v>
      </c>
      <c r="S294" s="255">
        <v>0.0</v>
      </c>
      <c r="T294" s="255">
        <v>0.0</v>
      </c>
      <c r="U294" s="255">
        <v>0.0</v>
      </c>
      <c r="V294" s="255">
        <v>0.0</v>
      </c>
      <c r="W294" s="255">
        <v>0.0</v>
      </c>
      <c r="X294" s="255">
        <v>0.0</v>
      </c>
      <c r="Y294" s="255">
        <v>0.0</v>
      </c>
      <c r="Z294" s="255">
        <v>0.0</v>
      </c>
      <c r="AA294" s="255">
        <v>0.0</v>
      </c>
      <c r="AB294" s="255">
        <v>0.0</v>
      </c>
      <c r="AC294" s="255">
        <v>0.0</v>
      </c>
      <c r="AD294" s="255">
        <v>0.0</v>
      </c>
      <c r="AE294" s="255">
        <v>0.0</v>
      </c>
      <c r="AF294" s="255">
        <v>0.0</v>
      </c>
      <c r="AG294" s="172">
        <f t="shared" si="118"/>
        <v>0</v>
      </c>
    </row>
    <row r="295" outlineLevel="1">
      <c r="A295" s="277" t="s">
        <v>1199</v>
      </c>
      <c r="B295" s="366">
        <v>0.0</v>
      </c>
      <c r="C295" s="366">
        <v>0.0</v>
      </c>
      <c r="D295" s="366">
        <v>0.0</v>
      </c>
      <c r="E295" s="366">
        <v>0.0</v>
      </c>
      <c r="F295" s="366">
        <v>0.0</v>
      </c>
      <c r="G295" s="366">
        <v>0.0</v>
      </c>
      <c r="H295" s="366">
        <v>0.0</v>
      </c>
      <c r="I295" s="366">
        <v>0.0</v>
      </c>
      <c r="J295" s="366">
        <v>0.0</v>
      </c>
      <c r="K295" s="366">
        <v>0.0</v>
      </c>
      <c r="L295" s="366">
        <v>0.0</v>
      </c>
      <c r="M295" s="366">
        <v>0.0</v>
      </c>
      <c r="N295" s="366">
        <v>0.0</v>
      </c>
      <c r="O295" s="366">
        <v>0.0</v>
      </c>
      <c r="P295" s="366">
        <v>0.0</v>
      </c>
      <c r="Q295" s="366">
        <v>0.0</v>
      </c>
      <c r="R295" s="366">
        <v>0.0</v>
      </c>
      <c r="S295" s="366">
        <v>0.0</v>
      </c>
      <c r="T295" s="366">
        <v>0.0</v>
      </c>
      <c r="U295" s="366">
        <v>0.0</v>
      </c>
      <c r="V295" s="366">
        <v>0.0</v>
      </c>
      <c r="W295" s="366">
        <v>0.0</v>
      </c>
      <c r="X295" s="366">
        <v>0.0</v>
      </c>
      <c r="Y295" s="366">
        <v>0.0</v>
      </c>
      <c r="Z295" s="366">
        <v>0.0</v>
      </c>
      <c r="AA295" s="366">
        <v>0.0</v>
      </c>
      <c r="AB295" s="366">
        <v>0.0</v>
      </c>
      <c r="AC295" s="366">
        <v>0.0</v>
      </c>
      <c r="AD295" s="366">
        <v>0.0</v>
      </c>
      <c r="AE295" s="366">
        <v>0.0</v>
      </c>
      <c r="AF295" s="366">
        <v>0.0</v>
      </c>
      <c r="AG295" s="172">
        <f t="shared" si="118"/>
        <v>0</v>
      </c>
    </row>
    <row r="296" outlineLevel="1">
      <c r="A296" s="277" t="s">
        <v>1200</v>
      </c>
      <c r="B296" s="366">
        <v>0.0</v>
      </c>
      <c r="C296" s="366">
        <v>0.0</v>
      </c>
      <c r="D296" s="366">
        <v>0.0</v>
      </c>
      <c r="E296" s="366">
        <v>0.0</v>
      </c>
      <c r="F296" s="366">
        <v>0.0</v>
      </c>
      <c r="G296" s="366">
        <v>0.0</v>
      </c>
      <c r="H296" s="366">
        <v>0.0</v>
      </c>
      <c r="I296" s="366">
        <v>0.0</v>
      </c>
      <c r="J296" s="366">
        <v>0.0</v>
      </c>
      <c r="K296" s="366">
        <v>0.0</v>
      </c>
      <c r="L296" s="366">
        <v>0.0</v>
      </c>
      <c r="M296" s="366">
        <v>0.0</v>
      </c>
      <c r="N296" s="366">
        <v>0.0</v>
      </c>
      <c r="O296" s="366">
        <v>0.0</v>
      </c>
      <c r="P296" s="366">
        <v>0.0</v>
      </c>
      <c r="Q296" s="366">
        <v>0.0</v>
      </c>
      <c r="R296" s="366">
        <v>0.0</v>
      </c>
      <c r="S296" s="366">
        <v>0.0</v>
      </c>
      <c r="T296" s="366">
        <v>0.0</v>
      </c>
      <c r="U296" s="366">
        <v>0.0</v>
      </c>
      <c r="V296" s="366">
        <v>0.0</v>
      </c>
      <c r="W296" s="366">
        <v>0.0</v>
      </c>
      <c r="X296" s="366">
        <v>0.0</v>
      </c>
      <c r="Y296" s="366">
        <v>0.0</v>
      </c>
      <c r="Z296" s="366">
        <v>0.0</v>
      </c>
      <c r="AA296" s="366">
        <v>0.0</v>
      </c>
      <c r="AB296" s="366">
        <v>0.0</v>
      </c>
      <c r="AC296" s="366">
        <v>0.0</v>
      </c>
      <c r="AD296" s="366">
        <v>0.0</v>
      </c>
      <c r="AE296" s="366">
        <v>0.0</v>
      </c>
      <c r="AF296" s="366">
        <v>0.0</v>
      </c>
      <c r="AG296" s="172">
        <f t="shared" si="118"/>
        <v>0</v>
      </c>
    </row>
    <row r="297" outlineLevel="1">
      <c r="A297" s="273" t="s">
        <v>1201</v>
      </c>
      <c r="B297" s="366">
        <v>1.0</v>
      </c>
      <c r="C297" s="366">
        <v>0.0</v>
      </c>
      <c r="D297" s="366">
        <v>0.0</v>
      </c>
      <c r="E297" s="366">
        <v>0.0</v>
      </c>
      <c r="F297" s="366">
        <v>0.0</v>
      </c>
      <c r="G297" s="366">
        <v>0.0</v>
      </c>
      <c r="H297" s="366">
        <v>0.0</v>
      </c>
      <c r="I297" s="366">
        <v>0.0</v>
      </c>
      <c r="J297" s="366">
        <v>0.0</v>
      </c>
      <c r="K297" s="366">
        <v>0.0</v>
      </c>
      <c r="L297" s="366">
        <v>0.0</v>
      </c>
      <c r="M297" s="366">
        <v>0.0</v>
      </c>
      <c r="N297" s="366">
        <v>0.0</v>
      </c>
      <c r="O297" s="366">
        <v>0.0</v>
      </c>
      <c r="P297" s="366">
        <v>0.0</v>
      </c>
      <c r="Q297" s="366">
        <v>0.0</v>
      </c>
      <c r="R297" s="366">
        <v>0.0</v>
      </c>
      <c r="S297" s="366">
        <v>0.0</v>
      </c>
      <c r="T297" s="366">
        <v>0.0</v>
      </c>
      <c r="U297" s="366">
        <v>0.0</v>
      </c>
      <c r="V297" s="366">
        <v>0.0</v>
      </c>
      <c r="W297" s="366">
        <v>0.0</v>
      </c>
      <c r="X297" s="366">
        <v>0.0</v>
      </c>
      <c r="Y297" s="366">
        <v>0.0</v>
      </c>
      <c r="Z297" s="366">
        <v>0.0</v>
      </c>
      <c r="AA297" s="366">
        <v>0.0</v>
      </c>
      <c r="AB297" s="366">
        <v>0.0</v>
      </c>
      <c r="AC297" s="366">
        <v>0.0</v>
      </c>
      <c r="AD297" s="366">
        <v>0.0</v>
      </c>
      <c r="AE297" s="366">
        <v>0.0</v>
      </c>
      <c r="AF297" s="366">
        <v>0.0</v>
      </c>
      <c r="AG297" s="172">
        <f t="shared" si="118"/>
        <v>1</v>
      </c>
    </row>
    <row r="298" outlineLevel="1">
      <c r="A298" s="273" t="s">
        <v>1202</v>
      </c>
      <c r="B298" s="366">
        <v>0.0</v>
      </c>
      <c r="C298" s="366">
        <v>0.0</v>
      </c>
      <c r="D298" s="366">
        <v>0.0</v>
      </c>
      <c r="E298" s="366">
        <v>0.0</v>
      </c>
      <c r="F298" s="366">
        <v>0.0</v>
      </c>
      <c r="G298" s="366">
        <v>0.0</v>
      </c>
      <c r="H298" s="366">
        <v>0.0</v>
      </c>
      <c r="I298" s="366">
        <v>0.0</v>
      </c>
      <c r="J298" s="366">
        <v>0.0</v>
      </c>
      <c r="K298" s="366">
        <v>0.0</v>
      </c>
      <c r="L298" s="366">
        <v>0.0</v>
      </c>
      <c r="M298" s="366">
        <v>0.0</v>
      </c>
      <c r="N298" s="366">
        <v>0.0</v>
      </c>
      <c r="O298" s="366">
        <v>0.0</v>
      </c>
      <c r="P298" s="366">
        <v>0.0</v>
      </c>
      <c r="Q298" s="366">
        <v>0.0</v>
      </c>
      <c r="R298" s="366">
        <v>0.0</v>
      </c>
      <c r="S298" s="366">
        <v>0.0</v>
      </c>
      <c r="T298" s="366">
        <v>0.0</v>
      </c>
      <c r="U298" s="366">
        <v>0.0</v>
      </c>
      <c r="V298" s="366">
        <v>0.0</v>
      </c>
      <c r="W298" s="366">
        <v>0.0</v>
      </c>
      <c r="X298" s="366">
        <v>0.0</v>
      </c>
      <c r="Y298" s="366">
        <v>0.0</v>
      </c>
      <c r="Z298" s="366">
        <v>0.0</v>
      </c>
      <c r="AA298" s="366">
        <v>0.0</v>
      </c>
      <c r="AB298" s="366">
        <v>0.0</v>
      </c>
      <c r="AC298" s="366">
        <v>0.0</v>
      </c>
      <c r="AD298" s="366">
        <v>0.0</v>
      </c>
      <c r="AE298" s="366">
        <v>0.0</v>
      </c>
      <c r="AF298" s="366">
        <v>0.0</v>
      </c>
      <c r="AG298" s="172">
        <f t="shared" si="118"/>
        <v>0</v>
      </c>
    </row>
    <row r="299" outlineLevel="1">
      <c r="A299" s="273" t="s">
        <v>1203</v>
      </c>
      <c r="B299" s="366">
        <v>0.0</v>
      </c>
      <c r="C299" s="366">
        <v>0.0</v>
      </c>
      <c r="D299" s="366">
        <v>0.0</v>
      </c>
      <c r="E299" s="366">
        <v>0.0</v>
      </c>
      <c r="F299" s="366">
        <v>0.0</v>
      </c>
      <c r="G299" s="366">
        <v>0.0</v>
      </c>
      <c r="H299" s="366">
        <v>0.0</v>
      </c>
      <c r="I299" s="366">
        <v>0.0</v>
      </c>
      <c r="J299" s="366">
        <v>0.0</v>
      </c>
      <c r="K299" s="366">
        <v>0.0</v>
      </c>
      <c r="L299" s="366">
        <v>0.0</v>
      </c>
      <c r="M299" s="366">
        <v>0.0</v>
      </c>
      <c r="N299" s="366">
        <v>0.0</v>
      </c>
      <c r="O299" s="366">
        <v>0.0</v>
      </c>
      <c r="P299" s="366">
        <v>0.0</v>
      </c>
      <c r="Q299" s="366">
        <v>0.0</v>
      </c>
      <c r="R299" s="366">
        <v>0.0</v>
      </c>
      <c r="S299" s="366">
        <v>0.0</v>
      </c>
      <c r="T299" s="366">
        <v>0.0</v>
      </c>
      <c r="U299" s="366">
        <v>0.0</v>
      </c>
      <c r="V299" s="366">
        <v>0.0</v>
      </c>
      <c r="W299" s="366">
        <v>1.0</v>
      </c>
      <c r="X299" s="366">
        <v>0.0</v>
      </c>
      <c r="Y299" s="366">
        <v>0.0</v>
      </c>
      <c r="Z299" s="366">
        <v>0.0</v>
      </c>
      <c r="AA299" s="366">
        <v>0.0</v>
      </c>
      <c r="AB299" s="366">
        <v>0.0</v>
      </c>
      <c r="AC299" s="366">
        <v>0.0</v>
      </c>
      <c r="AD299" s="366">
        <v>0.0</v>
      </c>
      <c r="AE299" s="366">
        <v>0.0</v>
      </c>
      <c r="AF299" s="366">
        <v>0.0</v>
      </c>
      <c r="AG299" s="172">
        <f t="shared" si="118"/>
        <v>1</v>
      </c>
    </row>
    <row r="300" outlineLevel="1">
      <c r="A300" s="273" t="s">
        <v>1204</v>
      </c>
      <c r="B300" s="366">
        <v>0.0</v>
      </c>
      <c r="C300" s="366">
        <v>0.0</v>
      </c>
      <c r="D300" s="366">
        <v>0.0</v>
      </c>
      <c r="E300" s="366">
        <v>0.0</v>
      </c>
      <c r="F300" s="366">
        <v>0.0</v>
      </c>
      <c r="G300" s="366">
        <v>0.0</v>
      </c>
      <c r="H300" s="366">
        <v>0.0</v>
      </c>
      <c r="I300" s="366">
        <v>0.0</v>
      </c>
      <c r="J300" s="366">
        <v>0.0</v>
      </c>
      <c r="K300" s="366">
        <v>0.0</v>
      </c>
      <c r="L300" s="366">
        <v>0.0</v>
      </c>
      <c r="M300" s="366">
        <v>0.0</v>
      </c>
      <c r="N300" s="366">
        <v>0.0</v>
      </c>
      <c r="O300" s="366">
        <v>0.0</v>
      </c>
      <c r="P300" s="366">
        <v>0.0</v>
      </c>
      <c r="Q300" s="366">
        <v>0.0</v>
      </c>
      <c r="R300" s="366">
        <v>0.0</v>
      </c>
      <c r="S300" s="366">
        <v>0.0</v>
      </c>
      <c r="T300" s="366">
        <v>0.0</v>
      </c>
      <c r="U300" s="366">
        <v>0.0</v>
      </c>
      <c r="V300" s="366">
        <v>0.0</v>
      </c>
      <c r="W300" s="366">
        <v>0.0</v>
      </c>
      <c r="X300" s="366">
        <v>0.0</v>
      </c>
      <c r="Y300" s="366">
        <v>0.0</v>
      </c>
      <c r="Z300" s="366">
        <v>0.0</v>
      </c>
      <c r="AA300" s="366">
        <v>0.0</v>
      </c>
      <c r="AB300" s="366">
        <v>0.0</v>
      </c>
      <c r="AC300" s="366">
        <v>0.0</v>
      </c>
      <c r="AD300" s="366">
        <v>0.0</v>
      </c>
      <c r="AE300" s="366">
        <v>0.0</v>
      </c>
      <c r="AF300" s="366">
        <v>0.0</v>
      </c>
      <c r="AG300" s="172">
        <f t="shared" si="118"/>
        <v>0</v>
      </c>
    </row>
    <row r="301">
      <c r="A301" s="279" t="s">
        <v>439</v>
      </c>
      <c r="B301" s="280">
        <f t="shared" ref="B301:AF301" si="119">SUM(B280,B281,B291,B292,B286,B297,B287,B298)</f>
        <v>1</v>
      </c>
      <c r="C301" s="280">
        <f t="shared" si="119"/>
        <v>0</v>
      </c>
      <c r="D301" s="280">
        <f t="shared" si="119"/>
        <v>0</v>
      </c>
      <c r="E301" s="280">
        <f t="shared" si="119"/>
        <v>0</v>
      </c>
      <c r="F301" s="280">
        <f t="shared" si="119"/>
        <v>0</v>
      </c>
      <c r="G301" s="280">
        <f t="shared" si="119"/>
        <v>0</v>
      </c>
      <c r="H301" s="280">
        <f t="shared" si="119"/>
        <v>0</v>
      </c>
      <c r="I301" s="280">
        <f t="shared" si="119"/>
        <v>0</v>
      </c>
      <c r="J301" s="280">
        <f t="shared" si="119"/>
        <v>0</v>
      </c>
      <c r="K301" s="280">
        <f t="shared" si="119"/>
        <v>0</v>
      </c>
      <c r="L301" s="280">
        <f t="shared" si="119"/>
        <v>0</v>
      </c>
      <c r="M301" s="280">
        <f t="shared" si="119"/>
        <v>0</v>
      </c>
      <c r="N301" s="280">
        <f t="shared" si="119"/>
        <v>0</v>
      </c>
      <c r="O301" s="280">
        <f t="shared" si="119"/>
        <v>0</v>
      </c>
      <c r="P301" s="280">
        <f t="shared" si="119"/>
        <v>0</v>
      </c>
      <c r="Q301" s="280">
        <f t="shared" si="119"/>
        <v>0</v>
      </c>
      <c r="R301" s="280">
        <f t="shared" si="119"/>
        <v>0</v>
      </c>
      <c r="S301" s="280">
        <f t="shared" si="119"/>
        <v>0</v>
      </c>
      <c r="T301" s="280">
        <f t="shared" si="119"/>
        <v>0</v>
      </c>
      <c r="U301" s="280">
        <f t="shared" si="119"/>
        <v>0</v>
      </c>
      <c r="V301" s="280">
        <f t="shared" si="119"/>
        <v>0</v>
      </c>
      <c r="W301" s="280">
        <f t="shared" si="119"/>
        <v>0</v>
      </c>
      <c r="X301" s="280">
        <f t="shared" si="119"/>
        <v>0</v>
      </c>
      <c r="Y301" s="280">
        <f t="shared" si="119"/>
        <v>0</v>
      </c>
      <c r="Z301" s="280">
        <f t="shared" si="119"/>
        <v>0</v>
      </c>
      <c r="AA301" s="280">
        <f t="shared" si="119"/>
        <v>0</v>
      </c>
      <c r="AB301" s="280">
        <f t="shared" si="119"/>
        <v>0</v>
      </c>
      <c r="AC301" s="280">
        <f t="shared" si="119"/>
        <v>0</v>
      </c>
      <c r="AD301" s="280">
        <f t="shared" si="119"/>
        <v>0</v>
      </c>
      <c r="AE301" s="280">
        <f t="shared" si="119"/>
        <v>0</v>
      </c>
      <c r="AF301" s="280">
        <f t="shared" si="119"/>
        <v>0</v>
      </c>
      <c r="AG301" s="172">
        <f t="shared" si="118"/>
        <v>1</v>
      </c>
    </row>
    <row r="302">
      <c r="A302" s="279" t="s">
        <v>440</v>
      </c>
      <c r="B302" s="280">
        <f t="shared" ref="B302:AF302" si="120">SUM(B282,B283,B293,B294,B288,B299,B289,B300)</f>
        <v>0</v>
      </c>
      <c r="C302" s="280">
        <f t="shared" si="120"/>
        <v>0</v>
      </c>
      <c r="D302" s="280">
        <f t="shared" si="120"/>
        <v>0</v>
      </c>
      <c r="E302" s="280">
        <f t="shared" si="120"/>
        <v>0</v>
      </c>
      <c r="F302" s="280">
        <f t="shared" si="120"/>
        <v>0</v>
      </c>
      <c r="G302" s="280">
        <f t="shared" si="120"/>
        <v>0</v>
      </c>
      <c r="H302" s="280">
        <f t="shared" si="120"/>
        <v>0</v>
      </c>
      <c r="I302" s="280">
        <f t="shared" si="120"/>
        <v>0</v>
      </c>
      <c r="J302" s="280">
        <f t="shared" si="120"/>
        <v>0</v>
      </c>
      <c r="K302" s="280">
        <f t="shared" si="120"/>
        <v>0</v>
      </c>
      <c r="L302" s="280">
        <f t="shared" si="120"/>
        <v>0</v>
      </c>
      <c r="M302" s="280">
        <f t="shared" si="120"/>
        <v>0</v>
      </c>
      <c r="N302" s="280">
        <f t="shared" si="120"/>
        <v>0</v>
      </c>
      <c r="O302" s="280">
        <f t="shared" si="120"/>
        <v>0</v>
      </c>
      <c r="P302" s="280">
        <f t="shared" si="120"/>
        <v>0</v>
      </c>
      <c r="Q302" s="280">
        <f t="shared" si="120"/>
        <v>0</v>
      </c>
      <c r="R302" s="280">
        <f t="shared" si="120"/>
        <v>0</v>
      </c>
      <c r="S302" s="280">
        <f t="shared" si="120"/>
        <v>0</v>
      </c>
      <c r="T302" s="280">
        <f t="shared" si="120"/>
        <v>0</v>
      </c>
      <c r="U302" s="280">
        <f t="shared" si="120"/>
        <v>0</v>
      </c>
      <c r="V302" s="280">
        <f t="shared" si="120"/>
        <v>0</v>
      </c>
      <c r="W302" s="280">
        <f t="shared" si="120"/>
        <v>1</v>
      </c>
      <c r="X302" s="280">
        <f t="shared" si="120"/>
        <v>0</v>
      </c>
      <c r="Y302" s="280">
        <f t="shared" si="120"/>
        <v>0</v>
      </c>
      <c r="Z302" s="280">
        <f t="shared" si="120"/>
        <v>0</v>
      </c>
      <c r="AA302" s="280">
        <f t="shared" si="120"/>
        <v>0</v>
      </c>
      <c r="AB302" s="280">
        <f t="shared" si="120"/>
        <v>0</v>
      </c>
      <c r="AC302" s="280">
        <f t="shared" si="120"/>
        <v>0</v>
      </c>
      <c r="AD302" s="280">
        <f t="shared" si="120"/>
        <v>0</v>
      </c>
      <c r="AE302" s="280">
        <f t="shared" si="120"/>
        <v>0</v>
      </c>
      <c r="AF302" s="280">
        <f t="shared" si="120"/>
        <v>0</v>
      </c>
      <c r="AG302" s="172">
        <f t="shared" si="118"/>
        <v>1</v>
      </c>
    </row>
    <row r="303">
      <c r="A303" s="160"/>
      <c r="B303" s="168"/>
      <c r="C303" s="168"/>
      <c r="D303" s="168"/>
      <c r="E303" s="168"/>
      <c r="F303" s="168"/>
      <c r="G303" s="168"/>
      <c r="H303" s="168"/>
      <c r="I303" s="168"/>
      <c r="J303" s="168"/>
      <c r="K303" s="168"/>
      <c r="L303" s="168"/>
      <c r="M303" s="168"/>
      <c r="N303" s="168"/>
      <c r="O303" s="168"/>
      <c r="P303" s="168"/>
      <c r="Q303" s="168"/>
      <c r="R303" s="168"/>
      <c r="S303" s="168"/>
      <c r="T303" s="168"/>
      <c r="U303" s="168"/>
      <c r="V303" s="168"/>
      <c r="W303" s="168"/>
      <c r="X303" s="168"/>
      <c r="Y303" s="168"/>
      <c r="Z303" s="168"/>
      <c r="AA303" s="168"/>
      <c r="AB303" s="168"/>
      <c r="AC303" s="168"/>
      <c r="AD303" s="168"/>
      <c r="AE303" s="168"/>
      <c r="AF303" s="168"/>
      <c r="AG303" s="228"/>
    </row>
    <row r="304" collapsed="1">
      <c r="A304" s="273" t="s">
        <v>441</v>
      </c>
      <c r="B304" s="274"/>
      <c r="C304" s="274"/>
      <c r="D304" s="274"/>
      <c r="E304" s="274"/>
      <c r="F304" s="274"/>
      <c r="G304" s="274"/>
      <c r="H304" s="274"/>
      <c r="I304" s="274"/>
      <c r="J304" s="274"/>
      <c r="K304" s="274"/>
      <c r="L304" s="274"/>
      <c r="M304" s="274"/>
      <c r="N304" s="274"/>
      <c r="O304" s="274"/>
      <c r="P304" s="274"/>
      <c r="Q304" s="274"/>
      <c r="R304" s="274"/>
      <c r="S304" s="274"/>
      <c r="T304" s="274"/>
      <c r="U304" s="274"/>
      <c r="V304" s="274"/>
      <c r="W304" s="274"/>
      <c r="X304" s="274"/>
      <c r="Y304" s="274"/>
      <c r="Z304" s="274"/>
      <c r="AA304" s="274"/>
      <c r="AB304" s="274"/>
      <c r="AC304" s="274"/>
      <c r="AD304" s="274"/>
      <c r="AE304" s="274"/>
      <c r="AF304" s="274"/>
      <c r="AG304" s="228"/>
    </row>
    <row r="305" hidden="1" outlineLevel="1">
      <c r="A305" s="273" t="s">
        <v>442</v>
      </c>
      <c r="B305" s="343"/>
      <c r="C305" s="343"/>
      <c r="D305" s="343"/>
      <c r="E305" s="343"/>
      <c r="F305" s="343"/>
      <c r="G305" s="343"/>
      <c r="H305" s="343"/>
      <c r="I305" s="343"/>
      <c r="J305" s="343"/>
      <c r="K305" s="343"/>
      <c r="L305" s="343"/>
      <c r="M305" s="343"/>
      <c r="N305" s="343"/>
      <c r="O305" s="343"/>
      <c r="P305" s="343"/>
      <c r="Q305" s="343"/>
      <c r="R305" s="343"/>
      <c r="S305" s="343"/>
      <c r="T305" s="343"/>
      <c r="U305" s="343"/>
      <c r="V305" s="343"/>
      <c r="W305" s="343"/>
      <c r="X305" s="343"/>
      <c r="Y305" s="343"/>
      <c r="Z305" s="343"/>
      <c r="AA305" s="343"/>
      <c r="AB305" s="343"/>
      <c r="AC305" s="343"/>
      <c r="AD305" s="343"/>
      <c r="AE305" s="343"/>
      <c r="AF305" s="343"/>
      <c r="AG305" s="172">
        <f t="shared" ref="AG305:AG315" si="121">SUM(B305:AF305)</f>
        <v>0</v>
      </c>
    </row>
    <row r="306" hidden="1" outlineLevel="1">
      <c r="A306" s="273" t="s">
        <v>443</v>
      </c>
      <c r="B306" s="343"/>
      <c r="C306" s="343"/>
      <c r="D306" s="343"/>
      <c r="E306" s="343"/>
      <c r="F306" s="343"/>
      <c r="G306" s="343"/>
      <c r="H306" s="343"/>
      <c r="I306" s="343"/>
      <c r="J306" s="343"/>
      <c r="K306" s="343"/>
      <c r="L306" s="343"/>
      <c r="M306" s="343"/>
      <c r="N306" s="343"/>
      <c r="O306" s="343"/>
      <c r="P306" s="343"/>
      <c r="Q306" s="343"/>
      <c r="R306" s="343"/>
      <c r="S306" s="343"/>
      <c r="T306" s="343"/>
      <c r="U306" s="343"/>
      <c r="V306" s="343"/>
      <c r="W306" s="343"/>
      <c r="X306" s="343"/>
      <c r="Y306" s="343"/>
      <c r="Z306" s="343"/>
      <c r="AA306" s="343"/>
      <c r="AB306" s="343"/>
      <c r="AC306" s="343"/>
      <c r="AD306" s="343"/>
      <c r="AE306" s="343"/>
      <c r="AF306" s="343"/>
      <c r="AG306" s="172">
        <f t="shared" si="121"/>
        <v>0</v>
      </c>
    </row>
    <row r="307" hidden="1" outlineLevel="1">
      <c r="A307" s="273" t="s">
        <v>1205</v>
      </c>
      <c r="B307" s="343"/>
      <c r="C307" s="343"/>
      <c r="D307" s="343"/>
      <c r="E307" s="343"/>
      <c r="F307" s="343"/>
      <c r="G307" s="343"/>
      <c r="H307" s="343"/>
      <c r="I307" s="343"/>
      <c r="J307" s="343"/>
      <c r="K307" s="343"/>
      <c r="L307" s="343"/>
      <c r="M307" s="343"/>
      <c r="N307" s="343"/>
      <c r="O307" s="343"/>
      <c r="P307" s="343"/>
      <c r="Q307" s="343"/>
      <c r="R307" s="343"/>
      <c r="S307" s="343"/>
      <c r="T307" s="343"/>
      <c r="U307" s="343"/>
      <c r="V307" s="343"/>
      <c r="W307" s="343"/>
      <c r="X307" s="343"/>
      <c r="Y307" s="343"/>
      <c r="Z307" s="343"/>
      <c r="AA307" s="343"/>
      <c r="AB307" s="343"/>
      <c r="AC307" s="343"/>
      <c r="AD307" s="343"/>
      <c r="AE307" s="343"/>
      <c r="AF307" s="343"/>
      <c r="AG307" s="172">
        <f t="shared" si="121"/>
        <v>0</v>
      </c>
    </row>
    <row r="308" hidden="1" outlineLevel="1">
      <c r="A308" s="273" t="s">
        <v>1206</v>
      </c>
      <c r="B308" s="343"/>
      <c r="C308" s="343"/>
      <c r="D308" s="343"/>
      <c r="E308" s="343"/>
      <c r="F308" s="343"/>
      <c r="G308" s="343"/>
      <c r="H308" s="343"/>
      <c r="I308" s="343"/>
      <c r="J308" s="343"/>
      <c r="K308" s="343"/>
      <c r="L308" s="343"/>
      <c r="M308" s="343"/>
      <c r="N308" s="343"/>
      <c r="O308" s="343"/>
      <c r="P308" s="343"/>
      <c r="Q308" s="343"/>
      <c r="R308" s="343"/>
      <c r="S308" s="343"/>
      <c r="T308" s="343"/>
      <c r="U308" s="343"/>
      <c r="V308" s="343"/>
      <c r="W308" s="343"/>
      <c r="X308" s="343"/>
      <c r="Y308" s="343"/>
      <c r="Z308" s="343"/>
      <c r="AA308" s="343"/>
      <c r="AB308" s="343"/>
      <c r="AC308" s="343"/>
      <c r="AD308" s="343"/>
      <c r="AE308" s="343"/>
      <c r="AF308" s="343"/>
      <c r="AG308" s="172">
        <f t="shared" si="121"/>
        <v>0</v>
      </c>
    </row>
    <row r="309" hidden="1" outlineLevel="1">
      <c r="A309" s="273" t="s">
        <v>1207</v>
      </c>
      <c r="B309" s="343"/>
      <c r="C309" s="343"/>
      <c r="D309" s="343"/>
      <c r="E309" s="343"/>
      <c r="F309" s="343"/>
      <c r="G309" s="343"/>
      <c r="H309" s="343"/>
      <c r="I309" s="343"/>
      <c r="J309" s="343"/>
      <c r="K309" s="343"/>
      <c r="L309" s="343"/>
      <c r="M309" s="343"/>
      <c r="N309" s="343"/>
      <c r="O309" s="343"/>
      <c r="P309" s="343"/>
      <c r="Q309" s="343"/>
      <c r="R309" s="343"/>
      <c r="S309" s="343"/>
      <c r="T309" s="343"/>
      <c r="U309" s="343"/>
      <c r="V309" s="343"/>
      <c r="W309" s="343"/>
      <c r="X309" s="343"/>
      <c r="Y309" s="343"/>
      <c r="Z309" s="343"/>
      <c r="AA309" s="343"/>
      <c r="AB309" s="343"/>
      <c r="AC309" s="343"/>
      <c r="AD309" s="343"/>
      <c r="AE309" s="343"/>
      <c r="AF309" s="343"/>
      <c r="AG309" s="172">
        <f t="shared" si="121"/>
        <v>0</v>
      </c>
    </row>
    <row r="310" hidden="1" outlineLevel="1">
      <c r="A310" s="273" t="s">
        <v>1208</v>
      </c>
      <c r="B310" s="343"/>
      <c r="C310" s="343"/>
      <c r="D310" s="343"/>
      <c r="E310" s="343"/>
      <c r="F310" s="343"/>
      <c r="G310" s="343"/>
      <c r="H310" s="343"/>
      <c r="I310" s="343"/>
      <c r="J310" s="343"/>
      <c r="K310" s="343"/>
      <c r="L310" s="343"/>
      <c r="M310" s="343"/>
      <c r="N310" s="343"/>
      <c r="O310" s="343"/>
      <c r="P310" s="343"/>
      <c r="Q310" s="343"/>
      <c r="R310" s="343"/>
      <c r="S310" s="343"/>
      <c r="T310" s="343"/>
      <c r="U310" s="343"/>
      <c r="V310" s="343"/>
      <c r="W310" s="343"/>
      <c r="X310" s="343"/>
      <c r="Y310" s="343"/>
      <c r="Z310" s="343"/>
      <c r="AA310" s="343"/>
      <c r="AB310" s="343"/>
      <c r="AC310" s="343"/>
      <c r="AD310" s="343"/>
      <c r="AE310" s="343"/>
      <c r="AF310" s="343"/>
      <c r="AG310" s="172">
        <f t="shared" si="121"/>
        <v>0</v>
      </c>
    </row>
    <row r="311" hidden="1" outlineLevel="1">
      <c r="A311" s="273" t="s">
        <v>1209</v>
      </c>
      <c r="B311" s="343"/>
      <c r="C311" s="343"/>
      <c r="D311" s="343"/>
      <c r="E311" s="343"/>
      <c r="F311" s="343"/>
      <c r="G311" s="343"/>
      <c r="H311" s="343"/>
      <c r="I311" s="343"/>
      <c r="J311" s="343"/>
      <c r="K311" s="343"/>
      <c r="L311" s="343"/>
      <c r="M311" s="343"/>
      <c r="N311" s="343"/>
      <c r="O311" s="343"/>
      <c r="P311" s="343"/>
      <c r="Q311" s="343"/>
      <c r="R311" s="343"/>
      <c r="S311" s="343"/>
      <c r="T311" s="343"/>
      <c r="U311" s="343"/>
      <c r="V311" s="343"/>
      <c r="W311" s="343"/>
      <c r="X311" s="343"/>
      <c r="Y311" s="343"/>
      <c r="Z311" s="343"/>
      <c r="AA311" s="343"/>
      <c r="AB311" s="343"/>
      <c r="AC311" s="343"/>
      <c r="AD311" s="343"/>
      <c r="AE311" s="343"/>
      <c r="AF311" s="343"/>
      <c r="AG311" s="172">
        <f t="shared" si="121"/>
        <v>0</v>
      </c>
    </row>
    <row r="312" hidden="1" outlineLevel="1">
      <c r="A312" s="273" t="s">
        <v>1210</v>
      </c>
      <c r="B312" s="343"/>
      <c r="C312" s="343"/>
      <c r="D312" s="343"/>
      <c r="E312" s="343"/>
      <c r="F312" s="343"/>
      <c r="G312" s="343"/>
      <c r="H312" s="343"/>
      <c r="I312" s="343"/>
      <c r="J312" s="343"/>
      <c r="K312" s="343"/>
      <c r="L312" s="343"/>
      <c r="M312" s="343"/>
      <c r="N312" s="343"/>
      <c r="O312" s="343"/>
      <c r="P312" s="343"/>
      <c r="Q312" s="343"/>
      <c r="R312" s="343"/>
      <c r="S312" s="343"/>
      <c r="T312" s="343"/>
      <c r="U312" s="343"/>
      <c r="V312" s="343"/>
      <c r="W312" s="343"/>
      <c r="X312" s="343"/>
      <c r="Y312" s="343"/>
      <c r="Z312" s="343"/>
      <c r="AA312" s="343"/>
      <c r="AB312" s="343"/>
      <c r="AC312" s="343"/>
      <c r="AD312" s="343"/>
      <c r="AE312" s="343"/>
      <c r="AF312" s="343"/>
      <c r="AG312" s="172">
        <f t="shared" si="121"/>
        <v>0</v>
      </c>
    </row>
    <row r="313" hidden="1" outlineLevel="1">
      <c r="A313" s="273" t="s">
        <v>1211</v>
      </c>
      <c r="B313" s="343"/>
      <c r="C313" s="343"/>
      <c r="D313" s="343"/>
      <c r="E313" s="343"/>
      <c r="F313" s="343"/>
      <c r="G313" s="343"/>
      <c r="H313" s="343"/>
      <c r="I313" s="343"/>
      <c r="J313" s="343"/>
      <c r="K313" s="343"/>
      <c r="L313" s="343"/>
      <c r="M313" s="343"/>
      <c r="N313" s="343"/>
      <c r="O313" s="343"/>
      <c r="P313" s="343"/>
      <c r="Q313" s="343"/>
      <c r="R313" s="343"/>
      <c r="S313" s="343"/>
      <c r="T313" s="343"/>
      <c r="U313" s="343"/>
      <c r="V313" s="343"/>
      <c r="W313" s="343"/>
      <c r="X313" s="343"/>
      <c r="Y313" s="343"/>
      <c r="Z313" s="343"/>
      <c r="AA313" s="343"/>
      <c r="AB313" s="343"/>
      <c r="AC313" s="343"/>
      <c r="AD313" s="343"/>
      <c r="AE313" s="343"/>
      <c r="AF313" s="343"/>
      <c r="AG313" s="172">
        <f t="shared" si="121"/>
        <v>0</v>
      </c>
    </row>
    <row r="314" hidden="1" outlineLevel="1">
      <c r="A314" s="273" t="s">
        <v>1212</v>
      </c>
      <c r="B314" s="343"/>
      <c r="C314" s="343"/>
      <c r="D314" s="343"/>
      <c r="E314" s="343"/>
      <c r="F314" s="343"/>
      <c r="G314" s="343"/>
      <c r="H314" s="343"/>
      <c r="I314" s="343"/>
      <c r="J314" s="343"/>
      <c r="K314" s="343"/>
      <c r="L314" s="343"/>
      <c r="M314" s="343"/>
      <c r="N314" s="343"/>
      <c r="O314" s="343"/>
      <c r="P314" s="343"/>
      <c r="Q314" s="343"/>
      <c r="R314" s="343"/>
      <c r="S314" s="343"/>
      <c r="T314" s="343"/>
      <c r="U314" s="343"/>
      <c r="V314" s="343"/>
      <c r="W314" s="343"/>
      <c r="X314" s="343"/>
      <c r="Y314" s="343"/>
      <c r="Z314" s="343"/>
      <c r="AA314" s="343"/>
      <c r="AB314" s="343"/>
      <c r="AC314" s="343"/>
      <c r="AD314" s="343"/>
      <c r="AE314" s="343"/>
      <c r="AF314" s="343"/>
      <c r="AG314" s="172">
        <f t="shared" si="121"/>
        <v>0</v>
      </c>
    </row>
    <row r="315" hidden="1" outlineLevel="1">
      <c r="A315" s="273" t="s">
        <v>1213</v>
      </c>
      <c r="B315" s="344"/>
      <c r="C315" s="344"/>
      <c r="D315" s="344"/>
      <c r="E315" s="344"/>
      <c r="F315" s="344"/>
      <c r="G315" s="344"/>
      <c r="H315" s="344"/>
      <c r="I315" s="344"/>
      <c r="J315" s="344"/>
      <c r="K315" s="344"/>
      <c r="L315" s="344"/>
      <c r="M315" s="344"/>
      <c r="N315" s="344"/>
      <c r="O315" s="344"/>
      <c r="P315" s="344"/>
      <c r="Q315" s="344"/>
      <c r="R315" s="344"/>
      <c r="S315" s="344"/>
      <c r="T315" s="344"/>
      <c r="U315" s="344"/>
      <c r="V315" s="344"/>
      <c r="W315" s="344"/>
      <c r="X315" s="344"/>
      <c r="Y315" s="344"/>
      <c r="Z315" s="344"/>
      <c r="AA315" s="344"/>
      <c r="AB315" s="344"/>
      <c r="AC315" s="344"/>
      <c r="AD315" s="344"/>
      <c r="AE315" s="344"/>
      <c r="AF315" s="344"/>
      <c r="AG315" s="172">
        <f t="shared" si="121"/>
        <v>0</v>
      </c>
    </row>
    <row r="316" hidden="1" outlineLevel="1">
      <c r="A316" s="273" t="s">
        <v>338</v>
      </c>
      <c r="B316" s="344"/>
      <c r="C316" s="344"/>
      <c r="D316" s="344"/>
      <c r="E316" s="344"/>
      <c r="F316" s="344"/>
      <c r="G316" s="344"/>
      <c r="H316" s="344"/>
      <c r="I316" s="344"/>
      <c r="J316" s="344"/>
      <c r="K316" s="344"/>
      <c r="L316" s="344"/>
      <c r="M316" s="344"/>
      <c r="N316" s="344"/>
      <c r="O316" s="344"/>
      <c r="P316" s="344"/>
      <c r="Q316" s="344"/>
      <c r="R316" s="344"/>
      <c r="S316" s="344"/>
      <c r="T316" s="344"/>
      <c r="U316" s="344"/>
      <c r="V316" s="344"/>
      <c r="W316" s="344"/>
      <c r="X316" s="344"/>
      <c r="Y316" s="344"/>
      <c r="Z316" s="344"/>
      <c r="AA316" s="344"/>
      <c r="AB316" s="344"/>
      <c r="AC316" s="344"/>
      <c r="AD316" s="344"/>
      <c r="AE316" s="344"/>
      <c r="AF316" s="344"/>
      <c r="AG316" s="172"/>
    </row>
    <row r="317" hidden="1" outlineLevel="1">
      <c r="A317" s="273" t="s">
        <v>297</v>
      </c>
      <c r="B317" s="344"/>
      <c r="C317" s="344"/>
      <c r="D317" s="344"/>
      <c r="E317" s="344"/>
      <c r="F317" s="344"/>
      <c r="G317" s="344"/>
      <c r="H317" s="344"/>
      <c r="I317" s="344"/>
      <c r="J317" s="344"/>
      <c r="K317" s="344"/>
      <c r="L317" s="344"/>
      <c r="M317" s="344"/>
      <c r="N317" s="344"/>
      <c r="O317" s="344"/>
      <c r="P317" s="344"/>
      <c r="Q317" s="344"/>
      <c r="R317" s="344"/>
      <c r="S317" s="344"/>
      <c r="T317" s="344"/>
      <c r="U317" s="344"/>
      <c r="V317" s="344"/>
      <c r="W317" s="344"/>
      <c r="X317" s="344"/>
      <c r="Y317" s="344"/>
      <c r="Z317" s="344"/>
      <c r="AA317" s="344"/>
      <c r="AB317" s="344"/>
      <c r="AC317" s="344"/>
      <c r="AD317" s="344"/>
      <c r="AE317" s="344"/>
      <c r="AF317" s="344"/>
      <c r="AG317" s="172">
        <f t="shared" ref="AG317:AG318" si="123">SUM(B317:AF317)</f>
        <v>0</v>
      </c>
    </row>
    <row r="318">
      <c r="A318" s="279" t="s">
        <v>298</v>
      </c>
      <c r="B318" s="280">
        <f t="shared" ref="B318:AF318" si="122">SUM(B305:B317)</f>
        <v>0</v>
      </c>
      <c r="C318" s="280">
        <f t="shared" si="122"/>
        <v>0</v>
      </c>
      <c r="D318" s="280">
        <f t="shared" si="122"/>
        <v>0</v>
      </c>
      <c r="E318" s="280">
        <f t="shared" si="122"/>
        <v>0</v>
      </c>
      <c r="F318" s="280">
        <f t="shared" si="122"/>
        <v>0</v>
      </c>
      <c r="G318" s="280">
        <f t="shared" si="122"/>
        <v>0</v>
      </c>
      <c r="H318" s="280">
        <f t="shared" si="122"/>
        <v>0</v>
      </c>
      <c r="I318" s="280">
        <f t="shared" si="122"/>
        <v>0</v>
      </c>
      <c r="J318" s="280">
        <f t="shared" si="122"/>
        <v>0</v>
      </c>
      <c r="K318" s="280">
        <f t="shared" si="122"/>
        <v>0</v>
      </c>
      <c r="L318" s="280">
        <f t="shared" si="122"/>
        <v>0</v>
      </c>
      <c r="M318" s="280">
        <f t="shared" si="122"/>
        <v>0</v>
      </c>
      <c r="N318" s="280">
        <f t="shared" si="122"/>
        <v>0</v>
      </c>
      <c r="O318" s="280">
        <f t="shared" si="122"/>
        <v>0</v>
      </c>
      <c r="P318" s="280">
        <f t="shared" si="122"/>
        <v>0</v>
      </c>
      <c r="Q318" s="280">
        <f t="shared" si="122"/>
        <v>0</v>
      </c>
      <c r="R318" s="280">
        <f t="shared" si="122"/>
        <v>0</v>
      </c>
      <c r="S318" s="280">
        <f t="shared" si="122"/>
        <v>0</v>
      </c>
      <c r="T318" s="280">
        <f t="shared" si="122"/>
        <v>0</v>
      </c>
      <c r="U318" s="280">
        <f t="shared" si="122"/>
        <v>0</v>
      </c>
      <c r="V318" s="280">
        <f t="shared" si="122"/>
        <v>0</v>
      </c>
      <c r="W318" s="280">
        <f t="shared" si="122"/>
        <v>0</v>
      </c>
      <c r="X318" s="280">
        <f t="shared" si="122"/>
        <v>0</v>
      </c>
      <c r="Y318" s="280">
        <f t="shared" si="122"/>
        <v>0</v>
      </c>
      <c r="Z318" s="280">
        <f t="shared" si="122"/>
        <v>0</v>
      </c>
      <c r="AA318" s="280">
        <f t="shared" si="122"/>
        <v>0</v>
      </c>
      <c r="AB318" s="280">
        <f t="shared" si="122"/>
        <v>0</v>
      </c>
      <c r="AC318" s="280">
        <f t="shared" si="122"/>
        <v>0</v>
      </c>
      <c r="AD318" s="280">
        <f t="shared" si="122"/>
        <v>0</v>
      </c>
      <c r="AE318" s="280">
        <f t="shared" si="122"/>
        <v>0</v>
      </c>
      <c r="AF318" s="280">
        <f t="shared" si="122"/>
        <v>0</v>
      </c>
      <c r="AG318" s="172">
        <f t="shared" si="123"/>
        <v>0</v>
      </c>
    </row>
    <row r="319">
      <c r="A319" s="160"/>
      <c r="B319" s="168"/>
      <c r="C319" s="168"/>
      <c r="D319" s="168"/>
      <c r="E319" s="168"/>
      <c r="F319" s="168"/>
      <c r="G319" s="168"/>
      <c r="H319" s="168"/>
      <c r="I319" s="168"/>
      <c r="J319" s="168"/>
      <c r="K319" s="168"/>
      <c r="L319" s="168"/>
      <c r="M319" s="168"/>
      <c r="N319" s="168"/>
      <c r="O319" s="168"/>
      <c r="P319" s="168"/>
      <c r="Q319" s="168"/>
      <c r="R319" s="168"/>
      <c r="S319" s="168"/>
      <c r="T319" s="168"/>
      <c r="U319" s="168"/>
      <c r="V319" s="168"/>
      <c r="W319" s="168"/>
      <c r="X319" s="168"/>
      <c r="Y319" s="168"/>
      <c r="Z319" s="168"/>
      <c r="AA319" s="168"/>
      <c r="AB319" s="168"/>
      <c r="AC319" s="168"/>
      <c r="AD319" s="168"/>
      <c r="AE319" s="168"/>
      <c r="AF319" s="168"/>
      <c r="AG319" s="228"/>
    </row>
    <row r="320">
      <c r="A320" s="273" t="s">
        <v>530</v>
      </c>
      <c r="B320" s="274"/>
      <c r="C320" s="274"/>
      <c r="D320" s="274"/>
      <c r="E320" s="274"/>
      <c r="F320" s="274"/>
      <c r="G320" s="274"/>
      <c r="H320" s="274"/>
      <c r="I320" s="274"/>
      <c r="J320" s="274"/>
      <c r="K320" s="274"/>
      <c r="L320" s="274"/>
      <c r="M320" s="274"/>
      <c r="N320" s="274"/>
      <c r="O320" s="274"/>
      <c r="P320" s="274"/>
      <c r="Q320" s="274"/>
      <c r="R320" s="274"/>
      <c r="S320" s="274"/>
      <c r="T320" s="274"/>
      <c r="U320" s="274"/>
      <c r="V320" s="274"/>
      <c r="W320" s="274"/>
      <c r="X320" s="274"/>
      <c r="Y320" s="274"/>
      <c r="Z320" s="274"/>
      <c r="AA320" s="274"/>
      <c r="AB320" s="274"/>
      <c r="AC320" s="274"/>
      <c r="AD320" s="274"/>
      <c r="AE320" s="274"/>
      <c r="AF320" s="274"/>
      <c r="AG320" s="228"/>
    </row>
    <row r="321" outlineLevel="1">
      <c r="A321" s="273" t="s">
        <v>442</v>
      </c>
      <c r="B321" s="255">
        <v>0.0</v>
      </c>
      <c r="C321" s="255">
        <v>0.0</v>
      </c>
      <c r="D321" s="255">
        <v>0.0</v>
      </c>
      <c r="E321" s="255">
        <v>0.0</v>
      </c>
      <c r="F321" s="255">
        <v>0.0</v>
      </c>
      <c r="G321" s="255">
        <v>0.0</v>
      </c>
      <c r="H321" s="255">
        <v>0.0</v>
      </c>
      <c r="I321" s="255">
        <v>0.0</v>
      </c>
      <c r="J321" s="255">
        <v>0.0</v>
      </c>
      <c r="K321" s="255">
        <v>0.0</v>
      </c>
      <c r="L321" s="255">
        <v>0.0</v>
      </c>
      <c r="M321" s="255">
        <v>0.0</v>
      </c>
      <c r="N321" s="255">
        <v>0.0</v>
      </c>
      <c r="O321" s="255">
        <v>0.0</v>
      </c>
      <c r="P321" s="255">
        <v>0.0</v>
      </c>
      <c r="Q321" s="255">
        <v>0.0</v>
      </c>
      <c r="R321" s="255">
        <v>0.0</v>
      </c>
      <c r="S321" s="255">
        <v>0.0</v>
      </c>
      <c r="T321" s="255">
        <v>0.0</v>
      </c>
      <c r="U321" s="255">
        <v>0.0</v>
      </c>
      <c r="V321" s="255">
        <v>0.0</v>
      </c>
      <c r="W321" s="255">
        <v>0.0</v>
      </c>
      <c r="X321" s="255">
        <v>0.0</v>
      </c>
      <c r="Y321" s="255">
        <v>0.0</v>
      </c>
      <c r="Z321" s="255">
        <v>0.0</v>
      </c>
      <c r="AA321" s="255">
        <v>0.0</v>
      </c>
      <c r="AB321" s="255">
        <v>0.0</v>
      </c>
      <c r="AC321" s="255">
        <v>0.0</v>
      </c>
      <c r="AD321" s="255">
        <v>0.0</v>
      </c>
      <c r="AE321" s="255">
        <v>0.0</v>
      </c>
      <c r="AF321" s="255">
        <v>0.0</v>
      </c>
      <c r="AG321" s="172">
        <f t="shared" ref="AG321:AG331" si="124">SUM(B321:AF321)</f>
        <v>0</v>
      </c>
    </row>
    <row r="322" outlineLevel="1">
      <c r="A322" s="273" t="s">
        <v>443</v>
      </c>
      <c r="B322" s="255">
        <v>0.0</v>
      </c>
      <c r="C322" s="255">
        <v>0.0</v>
      </c>
      <c r="D322" s="255">
        <v>0.0</v>
      </c>
      <c r="E322" s="255">
        <v>0.0</v>
      </c>
      <c r="F322" s="255">
        <v>0.0</v>
      </c>
      <c r="G322" s="255">
        <v>0.0</v>
      </c>
      <c r="H322" s="255">
        <v>0.0</v>
      </c>
      <c r="I322" s="255">
        <v>0.0</v>
      </c>
      <c r="J322" s="255">
        <v>0.0</v>
      </c>
      <c r="K322" s="255">
        <v>0.0</v>
      </c>
      <c r="L322" s="255">
        <v>0.0</v>
      </c>
      <c r="M322" s="255">
        <v>0.0</v>
      </c>
      <c r="N322" s="255">
        <v>0.0</v>
      </c>
      <c r="O322" s="255">
        <v>0.0</v>
      </c>
      <c r="P322" s="255">
        <v>0.0</v>
      </c>
      <c r="Q322" s="255">
        <v>0.0</v>
      </c>
      <c r="R322" s="255">
        <v>0.0</v>
      </c>
      <c r="S322" s="255">
        <v>0.0</v>
      </c>
      <c r="T322" s="255">
        <v>0.0</v>
      </c>
      <c r="U322" s="255">
        <v>0.0</v>
      </c>
      <c r="V322" s="255">
        <v>0.0</v>
      </c>
      <c r="W322" s="255">
        <v>1.0</v>
      </c>
      <c r="X322" s="255">
        <v>0.0</v>
      </c>
      <c r="Y322" s="255">
        <v>0.0</v>
      </c>
      <c r="Z322" s="255">
        <v>0.0</v>
      </c>
      <c r="AA322" s="255">
        <v>0.0</v>
      </c>
      <c r="AB322" s="255">
        <v>0.0</v>
      </c>
      <c r="AC322" s="255">
        <v>0.0</v>
      </c>
      <c r="AD322" s="255">
        <v>0.0</v>
      </c>
      <c r="AE322" s="255">
        <v>0.0</v>
      </c>
      <c r="AF322" s="255">
        <v>0.0</v>
      </c>
      <c r="AG322" s="172">
        <f t="shared" si="124"/>
        <v>1</v>
      </c>
    </row>
    <row r="323" outlineLevel="1">
      <c r="A323" s="273" t="s">
        <v>1214</v>
      </c>
      <c r="B323" s="255">
        <v>0.0</v>
      </c>
      <c r="C323" s="255">
        <v>0.0</v>
      </c>
      <c r="D323" s="255">
        <v>0.0</v>
      </c>
      <c r="E323" s="255">
        <v>0.0</v>
      </c>
      <c r="F323" s="255">
        <v>0.0</v>
      </c>
      <c r="G323" s="255">
        <v>0.0</v>
      </c>
      <c r="H323" s="255">
        <v>0.0</v>
      </c>
      <c r="I323" s="255">
        <v>0.0</v>
      </c>
      <c r="J323" s="255">
        <v>0.0</v>
      </c>
      <c r="K323" s="255">
        <v>0.0</v>
      </c>
      <c r="L323" s="255">
        <v>0.0</v>
      </c>
      <c r="M323" s="255">
        <v>0.0</v>
      </c>
      <c r="N323" s="255">
        <v>0.0</v>
      </c>
      <c r="O323" s="255">
        <v>0.0</v>
      </c>
      <c r="P323" s="255">
        <v>0.0</v>
      </c>
      <c r="Q323" s="255">
        <v>0.0</v>
      </c>
      <c r="R323" s="255">
        <v>0.0</v>
      </c>
      <c r="S323" s="255">
        <v>0.0</v>
      </c>
      <c r="T323" s="255">
        <v>0.0</v>
      </c>
      <c r="U323" s="255">
        <v>0.0</v>
      </c>
      <c r="V323" s="255">
        <v>0.0</v>
      </c>
      <c r="W323" s="255">
        <v>0.0</v>
      </c>
      <c r="X323" s="255">
        <v>0.0</v>
      </c>
      <c r="Y323" s="255">
        <v>0.0</v>
      </c>
      <c r="Z323" s="255">
        <v>0.0</v>
      </c>
      <c r="AA323" s="255">
        <v>0.0</v>
      </c>
      <c r="AB323" s="255">
        <v>0.0</v>
      </c>
      <c r="AC323" s="255">
        <v>0.0</v>
      </c>
      <c r="AD323" s="255">
        <v>0.0</v>
      </c>
      <c r="AE323" s="255">
        <v>0.0</v>
      </c>
      <c r="AF323" s="255">
        <v>0.0</v>
      </c>
      <c r="AG323" s="172">
        <f t="shared" si="124"/>
        <v>0</v>
      </c>
    </row>
    <row r="324" outlineLevel="1">
      <c r="A324" s="273" t="s">
        <v>1215</v>
      </c>
      <c r="B324" s="255">
        <v>0.0</v>
      </c>
      <c r="C324" s="255">
        <v>0.0</v>
      </c>
      <c r="D324" s="255">
        <v>0.0</v>
      </c>
      <c r="E324" s="255">
        <v>0.0</v>
      </c>
      <c r="F324" s="255">
        <v>0.0</v>
      </c>
      <c r="G324" s="255">
        <v>0.0</v>
      </c>
      <c r="H324" s="255">
        <v>0.0</v>
      </c>
      <c r="I324" s="255">
        <v>0.0</v>
      </c>
      <c r="J324" s="255">
        <v>0.0</v>
      </c>
      <c r="K324" s="255">
        <v>0.0</v>
      </c>
      <c r="L324" s="255">
        <v>0.0</v>
      </c>
      <c r="M324" s="255">
        <v>0.0</v>
      </c>
      <c r="N324" s="255">
        <v>0.0</v>
      </c>
      <c r="O324" s="255">
        <v>0.0</v>
      </c>
      <c r="P324" s="255">
        <v>0.0</v>
      </c>
      <c r="Q324" s="255">
        <v>0.0</v>
      </c>
      <c r="R324" s="255">
        <v>0.0</v>
      </c>
      <c r="S324" s="255">
        <v>0.0</v>
      </c>
      <c r="T324" s="255">
        <v>0.0</v>
      </c>
      <c r="U324" s="255">
        <v>0.0</v>
      </c>
      <c r="V324" s="255">
        <v>0.0</v>
      </c>
      <c r="W324" s="255">
        <v>0.0</v>
      </c>
      <c r="X324" s="255">
        <v>0.0</v>
      </c>
      <c r="Y324" s="255">
        <v>0.0</v>
      </c>
      <c r="Z324" s="255">
        <v>0.0</v>
      </c>
      <c r="AA324" s="255">
        <v>0.0</v>
      </c>
      <c r="AB324" s="255">
        <v>0.0</v>
      </c>
      <c r="AC324" s="255">
        <v>0.0</v>
      </c>
      <c r="AD324" s="255">
        <v>0.0</v>
      </c>
      <c r="AE324" s="255">
        <v>0.0</v>
      </c>
      <c r="AF324" s="255">
        <v>0.0</v>
      </c>
      <c r="AG324" s="172">
        <f t="shared" si="124"/>
        <v>0</v>
      </c>
    </row>
    <row r="325" outlineLevel="1">
      <c r="A325" s="273" t="s">
        <v>1216</v>
      </c>
      <c r="B325" s="255">
        <v>0.0</v>
      </c>
      <c r="C325" s="255">
        <v>0.0</v>
      </c>
      <c r="D325" s="255">
        <v>0.0</v>
      </c>
      <c r="E325" s="255">
        <v>0.0</v>
      </c>
      <c r="F325" s="255">
        <v>0.0</v>
      </c>
      <c r="G325" s="255">
        <v>0.0</v>
      </c>
      <c r="H325" s="255">
        <v>0.0</v>
      </c>
      <c r="I325" s="255">
        <v>0.0</v>
      </c>
      <c r="J325" s="255">
        <v>0.0</v>
      </c>
      <c r="K325" s="255">
        <v>0.0</v>
      </c>
      <c r="L325" s="255">
        <v>0.0</v>
      </c>
      <c r="M325" s="255">
        <v>0.0</v>
      </c>
      <c r="N325" s="255">
        <v>0.0</v>
      </c>
      <c r="O325" s="255">
        <v>0.0</v>
      </c>
      <c r="P325" s="255">
        <v>0.0</v>
      </c>
      <c r="Q325" s="255">
        <v>0.0</v>
      </c>
      <c r="R325" s="255">
        <v>0.0</v>
      </c>
      <c r="S325" s="255">
        <v>0.0</v>
      </c>
      <c r="T325" s="255">
        <v>0.0</v>
      </c>
      <c r="U325" s="255">
        <v>0.0</v>
      </c>
      <c r="V325" s="255">
        <v>0.0</v>
      </c>
      <c r="W325" s="255">
        <v>0.0</v>
      </c>
      <c r="X325" s="255">
        <v>0.0</v>
      </c>
      <c r="Y325" s="255">
        <v>0.0</v>
      </c>
      <c r="Z325" s="255">
        <v>0.0</v>
      </c>
      <c r="AA325" s="255">
        <v>0.0</v>
      </c>
      <c r="AB325" s="255">
        <v>0.0</v>
      </c>
      <c r="AC325" s="255">
        <v>0.0</v>
      </c>
      <c r="AD325" s="255">
        <v>0.0</v>
      </c>
      <c r="AE325" s="255">
        <v>0.0</v>
      </c>
      <c r="AF325" s="255">
        <v>0.0</v>
      </c>
      <c r="AG325" s="172">
        <f t="shared" si="124"/>
        <v>0</v>
      </c>
    </row>
    <row r="326" outlineLevel="1">
      <c r="A326" s="273" t="s">
        <v>1217</v>
      </c>
      <c r="B326" s="255">
        <v>0.0</v>
      </c>
      <c r="C326" s="255">
        <v>0.0</v>
      </c>
      <c r="D326" s="255">
        <v>0.0</v>
      </c>
      <c r="E326" s="255">
        <v>0.0</v>
      </c>
      <c r="F326" s="255">
        <v>0.0</v>
      </c>
      <c r="G326" s="255">
        <v>0.0</v>
      </c>
      <c r="H326" s="255">
        <v>0.0</v>
      </c>
      <c r="I326" s="255">
        <v>0.0</v>
      </c>
      <c r="J326" s="255">
        <v>0.0</v>
      </c>
      <c r="K326" s="255">
        <v>0.0</v>
      </c>
      <c r="L326" s="255">
        <v>0.0</v>
      </c>
      <c r="M326" s="255">
        <v>0.0</v>
      </c>
      <c r="N326" s="255">
        <v>0.0</v>
      </c>
      <c r="O326" s="255">
        <v>0.0</v>
      </c>
      <c r="P326" s="255">
        <v>0.0</v>
      </c>
      <c r="Q326" s="255">
        <v>0.0</v>
      </c>
      <c r="R326" s="255">
        <v>0.0</v>
      </c>
      <c r="S326" s="255">
        <v>0.0</v>
      </c>
      <c r="T326" s="255">
        <v>0.0</v>
      </c>
      <c r="U326" s="255">
        <v>0.0</v>
      </c>
      <c r="V326" s="255">
        <v>0.0</v>
      </c>
      <c r="W326" s="255">
        <v>0.0</v>
      </c>
      <c r="X326" s="255">
        <v>0.0</v>
      </c>
      <c r="Y326" s="255">
        <v>0.0</v>
      </c>
      <c r="Z326" s="255">
        <v>0.0</v>
      </c>
      <c r="AA326" s="255">
        <v>0.0</v>
      </c>
      <c r="AB326" s="255">
        <v>0.0</v>
      </c>
      <c r="AC326" s="255">
        <v>0.0</v>
      </c>
      <c r="AD326" s="255">
        <v>0.0</v>
      </c>
      <c r="AE326" s="255">
        <v>0.0</v>
      </c>
      <c r="AF326" s="255">
        <v>0.0</v>
      </c>
      <c r="AG326" s="172">
        <f t="shared" si="124"/>
        <v>0</v>
      </c>
    </row>
    <row r="327" outlineLevel="1">
      <c r="A327" s="273" t="s">
        <v>1218</v>
      </c>
      <c r="B327" s="255">
        <v>0.0</v>
      </c>
      <c r="C327" s="255">
        <v>0.0</v>
      </c>
      <c r="D327" s="255">
        <v>0.0</v>
      </c>
      <c r="E327" s="255">
        <v>0.0</v>
      </c>
      <c r="F327" s="255">
        <v>0.0</v>
      </c>
      <c r="G327" s="255">
        <v>0.0</v>
      </c>
      <c r="H327" s="255">
        <v>0.0</v>
      </c>
      <c r="I327" s="255">
        <v>0.0</v>
      </c>
      <c r="J327" s="255">
        <v>0.0</v>
      </c>
      <c r="K327" s="255">
        <v>0.0</v>
      </c>
      <c r="L327" s="255">
        <v>0.0</v>
      </c>
      <c r="M327" s="255">
        <v>0.0</v>
      </c>
      <c r="N327" s="255">
        <v>0.0</v>
      </c>
      <c r="O327" s="255">
        <v>0.0</v>
      </c>
      <c r="P327" s="255">
        <v>0.0</v>
      </c>
      <c r="Q327" s="255">
        <v>0.0</v>
      </c>
      <c r="R327" s="255">
        <v>0.0</v>
      </c>
      <c r="S327" s="255">
        <v>0.0</v>
      </c>
      <c r="T327" s="255">
        <v>0.0</v>
      </c>
      <c r="U327" s="255">
        <v>0.0</v>
      </c>
      <c r="V327" s="255">
        <v>0.0</v>
      </c>
      <c r="W327" s="255">
        <v>1.0</v>
      </c>
      <c r="X327" s="255">
        <v>0.0</v>
      </c>
      <c r="Y327" s="255">
        <v>0.0</v>
      </c>
      <c r="Z327" s="255">
        <v>0.0</v>
      </c>
      <c r="AA327" s="255">
        <v>0.0</v>
      </c>
      <c r="AB327" s="255">
        <v>0.0</v>
      </c>
      <c r="AC327" s="255">
        <v>0.0</v>
      </c>
      <c r="AD327" s="255">
        <v>0.0</v>
      </c>
      <c r="AE327" s="255">
        <v>0.0</v>
      </c>
      <c r="AF327" s="255">
        <v>0.0</v>
      </c>
      <c r="AG327" s="172">
        <f t="shared" si="124"/>
        <v>1</v>
      </c>
    </row>
    <row r="328" outlineLevel="1">
      <c r="A328" s="273" t="s">
        <v>1219</v>
      </c>
      <c r="B328" s="255">
        <v>0.0</v>
      </c>
      <c r="C328" s="255">
        <v>0.0</v>
      </c>
      <c r="D328" s="255">
        <v>0.0</v>
      </c>
      <c r="E328" s="255">
        <v>0.0</v>
      </c>
      <c r="F328" s="255">
        <v>0.0</v>
      </c>
      <c r="G328" s="255">
        <v>0.0</v>
      </c>
      <c r="H328" s="255">
        <v>0.0</v>
      </c>
      <c r="I328" s="255">
        <v>0.0</v>
      </c>
      <c r="J328" s="255">
        <v>0.0</v>
      </c>
      <c r="K328" s="255">
        <v>0.0</v>
      </c>
      <c r="L328" s="255">
        <v>0.0</v>
      </c>
      <c r="M328" s="255">
        <v>0.0</v>
      </c>
      <c r="N328" s="255">
        <v>0.0</v>
      </c>
      <c r="O328" s="255">
        <v>0.0</v>
      </c>
      <c r="P328" s="255">
        <v>0.0</v>
      </c>
      <c r="Q328" s="255">
        <v>0.0</v>
      </c>
      <c r="R328" s="255">
        <v>0.0</v>
      </c>
      <c r="S328" s="255">
        <v>0.0</v>
      </c>
      <c r="T328" s="255">
        <v>0.0</v>
      </c>
      <c r="U328" s="255">
        <v>0.0</v>
      </c>
      <c r="V328" s="255">
        <v>0.0</v>
      </c>
      <c r="W328" s="255">
        <v>0.0</v>
      </c>
      <c r="X328" s="255">
        <v>0.0</v>
      </c>
      <c r="Y328" s="255">
        <v>0.0</v>
      </c>
      <c r="Z328" s="255">
        <v>0.0</v>
      </c>
      <c r="AA328" s="255">
        <v>0.0</v>
      </c>
      <c r="AB328" s="255">
        <v>0.0</v>
      </c>
      <c r="AC328" s="255">
        <v>0.0</v>
      </c>
      <c r="AD328" s="255">
        <v>0.0</v>
      </c>
      <c r="AE328" s="255">
        <v>0.0</v>
      </c>
      <c r="AF328" s="255">
        <v>0.0</v>
      </c>
      <c r="AG328" s="172">
        <f t="shared" si="124"/>
        <v>0</v>
      </c>
    </row>
    <row r="329" outlineLevel="1">
      <c r="A329" s="273" t="s">
        <v>1220</v>
      </c>
      <c r="B329" s="366">
        <v>0.0</v>
      </c>
      <c r="C329" s="366">
        <v>0.0</v>
      </c>
      <c r="D329" s="366">
        <v>0.0</v>
      </c>
      <c r="E329" s="366">
        <v>0.0</v>
      </c>
      <c r="F329" s="366">
        <v>0.0</v>
      </c>
      <c r="G329" s="366">
        <v>0.0</v>
      </c>
      <c r="H329" s="366">
        <v>0.0</v>
      </c>
      <c r="I329" s="366">
        <v>0.0</v>
      </c>
      <c r="J329" s="366">
        <v>0.0</v>
      </c>
      <c r="K329" s="366">
        <v>0.0</v>
      </c>
      <c r="L329" s="366">
        <v>0.0</v>
      </c>
      <c r="M329" s="366">
        <v>0.0</v>
      </c>
      <c r="N329" s="366">
        <v>0.0</v>
      </c>
      <c r="O329" s="366">
        <v>0.0</v>
      </c>
      <c r="P329" s="366">
        <v>0.0</v>
      </c>
      <c r="Q329" s="366">
        <v>0.0</v>
      </c>
      <c r="R329" s="366">
        <v>0.0</v>
      </c>
      <c r="S329" s="366">
        <v>0.0</v>
      </c>
      <c r="T329" s="366">
        <v>0.0</v>
      </c>
      <c r="U329" s="366">
        <v>0.0</v>
      </c>
      <c r="V329" s="366">
        <v>0.0</v>
      </c>
      <c r="W329" s="366">
        <v>0.0</v>
      </c>
      <c r="X329" s="366">
        <v>0.0</v>
      </c>
      <c r="Y329" s="366">
        <v>0.0</v>
      </c>
      <c r="Z329" s="366">
        <v>0.0</v>
      </c>
      <c r="AA329" s="366">
        <v>0.0</v>
      </c>
      <c r="AB329" s="366">
        <v>0.0</v>
      </c>
      <c r="AC329" s="366">
        <v>0.0</v>
      </c>
      <c r="AD329" s="366">
        <v>0.0</v>
      </c>
      <c r="AE329" s="366">
        <v>0.0</v>
      </c>
      <c r="AF329" s="366">
        <v>0.0</v>
      </c>
      <c r="AG329" s="172">
        <f t="shared" si="124"/>
        <v>0</v>
      </c>
    </row>
    <row r="330" ht="18.0" customHeight="1" outlineLevel="1">
      <c r="A330" s="273" t="s">
        <v>1221</v>
      </c>
      <c r="B330" s="366">
        <v>0.0</v>
      </c>
      <c r="C330" s="366">
        <v>0.0</v>
      </c>
      <c r="D330" s="366">
        <v>0.0</v>
      </c>
      <c r="E330" s="366">
        <v>0.0</v>
      </c>
      <c r="F330" s="366">
        <v>0.0</v>
      </c>
      <c r="G330" s="366">
        <v>0.0</v>
      </c>
      <c r="H330" s="366">
        <v>0.0</v>
      </c>
      <c r="I330" s="366">
        <v>0.0</v>
      </c>
      <c r="J330" s="366">
        <v>0.0</v>
      </c>
      <c r="K330" s="366">
        <v>0.0</v>
      </c>
      <c r="L330" s="366">
        <v>0.0</v>
      </c>
      <c r="M330" s="366">
        <v>0.0</v>
      </c>
      <c r="N330" s="366">
        <v>0.0</v>
      </c>
      <c r="O330" s="366">
        <v>0.0</v>
      </c>
      <c r="P330" s="366">
        <v>0.0</v>
      </c>
      <c r="Q330" s="366">
        <v>0.0</v>
      </c>
      <c r="R330" s="366">
        <v>0.0</v>
      </c>
      <c r="S330" s="366">
        <v>0.0</v>
      </c>
      <c r="T330" s="366">
        <v>0.0</v>
      </c>
      <c r="U330" s="366">
        <v>0.0</v>
      </c>
      <c r="V330" s="366">
        <v>0.0</v>
      </c>
      <c r="W330" s="366">
        <v>0.0</v>
      </c>
      <c r="X330" s="366">
        <v>0.0</v>
      </c>
      <c r="Y330" s="366">
        <v>0.0</v>
      </c>
      <c r="Z330" s="366">
        <v>0.0</v>
      </c>
      <c r="AA330" s="366">
        <v>0.0</v>
      </c>
      <c r="AB330" s="366">
        <v>0.0</v>
      </c>
      <c r="AC330" s="366">
        <v>0.0</v>
      </c>
      <c r="AD330" s="366">
        <v>0.0</v>
      </c>
      <c r="AE330" s="366">
        <v>0.0</v>
      </c>
      <c r="AF330" s="366">
        <v>0.0</v>
      </c>
      <c r="AG330" s="172">
        <f t="shared" si="124"/>
        <v>0</v>
      </c>
    </row>
    <row r="331" outlineLevel="1">
      <c r="A331" s="273" t="s">
        <v>1222</v>
      </c>
      <c r="B331" s="242">
        <v>0.0</v>
      </c>
      <c r="C331" s="242">
        <v>0.0</v>
      </c>
      <c r="D331" s="242">
        <v>0.0</v>
      </c>
      <c r="E331" s="242">
        <v>0.0</v>
      </c>
      <c r="F331" s="242">
        <v>0.0</v>
      </c>
      <c r="G331" s="242">
        <v>0.0</v>
      </c>
      <c r="H331" s="242">
        <v>0.0</v>
      </c>
      <c r="I331" s="242">
        <v>0.0</v>
      </c>
      <c r="J331" s="242">
        <v>0.0</v>
      </c>
      <c r="K331" s="242">
        <v>0.0</v>
      </c>
      <c r="L331" s="242">
        <v>0.0</v>
      </c>
      <c r="M331" s="242">
        <v>0.0</v>
      </c>
      <c r="N331" s="242">
        <v>0.0</v>
      </c>
      <c r="O331" s="242">
        <v>0.0</v>
      </c>
      <c r="P331" s="242">
        <v>0.0</v>
      </c>
      <c r="Q331" s="242">
        <v>0.0</v>
      </c>
      <c r="R331" s="242">
        <v>0.0</v>
      </c>
      <c r="S331" s="242">
        <v>0.0</v>
      </c>
      <c r="T331" s="242">
        <v>0.0</v>
      </c>
      <c r="U331" s="242">
        <v>0.0</v>
      </c>
      <c r="V331" s="242">
        <v>0.0</v>
      </c>
      <c r="W331" s="242">
        <v>0.0</v>
      </c>
      <c r="X331" s="242">
        <v>0.0</v>
      </c>
      <c r="Y331" s="242">
        <v>0.0</v>
      </c>
      <c r="Z331" s="242">
        <v>0.0</v>
      </c>
      <c r="AA331" s="242">
        <v>0.0</v>
      </c>
      <c r="AB331" s="242">
        <v>0.0</v>
      </c>
      <c r="AC331" s="242">
        <v>0.0</v>
      </c>
      <c r="AD331" s="242">
        <v>0.0</v>
      </c>
      <c r="AE331" s="242">
        <v>0.0</v>
      </c>
      <c r="AF331" s="242">
        <v>0.0</v>
      </c>
      <c r="AG331" s="172">
        <f t="shared" si="124"/>
        <v>0</v>
      </c>
    </row>
    <row r="332" outlineLevel="1">
      <c r="A332" s="273" t="s">
        <v>338</v>
      </c>
      <c r="B332" s="242">
        <v>0.0</v>
      </c>
      <c r="C332" s="242">
        <v>0.0</v>
      </c>
      <c r="D332" s="242">
        <v>0.0</v>
      </c>
      <c r="E332" s="242">
        <v>0.0</v>
      </c>
      <c r="F332" s="242">
        <v>0.0</v>
      </c>
      <c r="G332" s="242">
        <v>0.0</v>
      </c>
      <c r="H332" s="242">
        <v>0.0</v>
      </c>
      <c r="I332" s="242">
        <v>0.0</v>
      </c>
      <c r="J332" s="242">
        <v>0.0</v>
      </c>
      <c r="K332" s="242">
        <v>0.0</v>
      </c>
      <c r="L332" s="242">
        <v>0.0</v>
      </c>
      <c r="M332" s="242">
        <v>0.0</v>
      </c>
      <c r="N332" s="242">
        <v>0.0</v>
      </c>
      <c r="O332" s="242">
        <v>0.0</v>
      </c>
      <c r="P332" s="242">
        <v>0.0</v>
      </c>
      <c r="Q332" s="242">
        <v>0.0</v>
      </c>
      <c r="R332" s="242">
        <v>0.0</v>
      </c>
      <c r="S332" s="242">
        <v>0.0</v>
      </c>
      <c r="T332" s="242">
        <v>0.0</v>
      </c>
      <c r="U332" s="242">
        <v>0.0</v>
      </c>
      <c r="V332" s="242">
        <v>0.0</v>
      </c>
      <c r="W332" s="242">
        <v>0.0</v>
      </c>
      <c r="X332" s="242">
        <v>0.0</v>
      </c>
      <c r="Y332" s="242">
        <v>0.0</v>
      </c>
      <c r="Z332" s="242">
        <v>0.0</v>
      </c>
      <c r="AA332" s="242">
        <v>0.0</v>
      </c>
      <c r="AB332" s="242">
        <v>0.0</v>
      </c>
      <c r="AC332" s="242">
        <v>0.0</v>
      </c>
      <c r="AD332" s="242">
        <v>0.0</v>
      </c>
      <c r="AE332" s="242">
        <v>0.0</v>
      </c>
      <c r="AF332" s="242">
        <v>0.0</v>
      </c>
      <c r="AG332" s="172"/>
    </row>
    <row r="333" ht="18.0" customHeight="1" outlineLevel="1">
      <c r="A333" s="273" t="s">
        <v>297</v>
      </c>
      <c r="B333" s="366">
        <v>0.0</v>
      </c>
      <c r="C333" s="366">
        <v>0.0</v>
      </c>
      <c r="D333" s="366">
        <v>0.0</v>
      </c>
      <c r="E333" s="366">
        <v>0.0</v>
      </c>
      <c r="F333" s="366">
        <v>0.0</v>
      </c>
      <c r="G333" s="366">
        <v>0.0</v>
      </c>
      <c r="H333" s="366">
        <v>0.0</v>
      </c>
      <c r="I333" s="366">
        <v>0.0</v>
      </c>
      <c r="J333" s="366">
        <v>0.0</v>
      </c>
      <c r="K333" s="366">
        <v>0.0</v>
      </c>
      <c r="L333" s="366">
        <v>0.0</v>
      </c>
      <c r="M333" s="366">
        <v>0.0</v>
      </c>
      <c r="N333" s="366">
        <v>0.0</v>
      </c>
      <c r="O333" s="366">
        <v>0.0</v>
      </c>
      <c r="P333" s="366">
        <v>0.0</v>
      </c>
      <c r="Q333" s="366">
        <v>0.0</v>
      </c>
      <c r="R333" s="366">
        <v>0.0</v>
      </c>
      <c r="S333" s="366">
        <v>0.0</v>
      </c>
      <c r="T333" s="366">
        <v>0.0</v>
      </c>
      <c r="U333" s="366">
        <v>0.0</v>
      </c>
      <c r="V333" s="366">
        <v>0.0</v>
      </c>
      <c r="W333" s="366">
        <v>0.0</v>
      </c>
      <c r="X333" s="366">
        <v>0.0</v>
      </c>
      <c r="Y333" s="366">
        <v>0.0</v>
      </c>
      <c r="Z333" s="366">
        <v>0.0</v>
      </c>
      <c r="AA333" s="366">
        <v>0.0</v>
      </c>
      <c r="AB333" s="366">
        <v>0.0</v>
      </c>
      <c r="AC333" s="366">
        <v>0.0</v>
      </c>
      <c r="AD333" s="366">
        <v>0.0</v>
      </c>
      <c r="AE333" s="366">
        <v>0.0</v>
      </c>
      <c r="AF333" s="366">
        <v>0.0</v>
      </c>
      <c r="AG333" s="172">
        <f t="shared" ref="AG333:AG334" si="126">SUM(B333:AF333)</f>
        <v>0</v>
      </c>
    </row>
    <row r="334">
      <c r="A334" s="279" t="s">
        <v>298</v>
      </c>
      <c r="B334" s="280">
        <f t="shared" ref="B334:AF334" si="125">SUM(B321:B333)</f>
        <v>0</v>
      </c>
      <c r="C334" s="280">
        <f t="shared" si="125"/>
        <v>0</v>
      </c>
      <c r="D334" s="280">
        <f t="shared" si="125"/>
        <v>0</v>
      </c>
      <c r="E334" s="280">
        <f t="shared" si="125"/>
        <v>0</v>
      </c>
      <c r="F334" s="280">
        <f t="shared" si="125"/>
        <v>0</v>
      </c>
      <c r="G334" s="280">
        <f t="shared" si="125"/>
        <v>0</v>
      </c>
      <c r="H334" s="280">
        <f t="shared" si="125"/>
        <v>0</v>
      </c>
      <c r="I334" s="280">
        <f t="shared" si="125"/>
        <v>0</v>
      </c>
      <c r="J334" s="280">
        <f t="shared" si="125"/>
        <v>0</v>
      </c>
      <c r="K334" s="280">
        <f t="shared" si="125"/>
        <v>0</v>
      </c>
      <c r="L334" s="280">
        <f t="shared" si="125"/>
        <v>0</v>
      </c>
      <c r="M334" s="280">
        <f t="shared" si="125"/>
        <v>0</v>
      </c>
      <c r="N334" s="280">
        <f t="shared" si="125"/>
        <v>0</v>
      </c>
      <c r="O334" s="280">
        <f t="shared" si="125"/>
        <v>0</v>
      </c>
      <c r="P334" s="280">
        <f t="shared" si="125"/>
        <v>0</v>
      </c>
      <c r="Q334" s="280">
        <f t="shared" si="125"/>
        <v>0</v>
      </c>
      <c r="R334" s="280">
        <f t="shared" si="125"/>
        <v>0</v>
      </c>
      <c r="S334" s="280">
        <f t="shared" si="125"/>
        <v>0</v>
      </c>
      <c r="T334" s="280">
        <f t="shared" si="125"/>
        <v>0</v>
      </c>
      <c r="U334" s="280">
        <f t="shared" si="125"/>
        <v>0</v>
      </c>
      <c r="V334" s="280">
        <f t="shared" si="125"/>
        <v>0</v>
      </c>
      <c r="W334" s="280">
        <f t="shared" si="125"/>
        <v>2</v>
      </c>
      <c r="X334" s="280">
        <f t="shared" si="125"/>
        <v>0</v>
      </c>
      <c r="Y334" s="280">
        <f t="shared" si="125"/>
        <v>0</v>
      </c>
      <c r="Z334" s="280">
        <f t="shared" si="125"/>
        <v>0</v>
      </c>
      <c r="AA334" s="280">
        <f t="shared" si="125"/>
        <v>0</v>
      </c>
      <c r="AB334" s="280">
        <f t="shared" si="125"/>
        <v>0</v>
      </c>
      <c r="AC334" s="280">
        <f t="shared" si="125"/>
        <v>0</v>
      </c>
      <c r="AD334" s="280">
        <f t="shared" si="125"/>
        <v>0</v>
      </c>
      <c r="AE334" s="280">
        <f t="shared" si="125"/>
        <v>0</v>
      </c>
      <c r="AF334" s="280">
        <f t="shared" si="125"/>
        <v>0</v>
      </c>
      <c r="AG334" s="172">
        <f t="shared" si="126"/>
        <v>2</v>
      </c>
    </row>
    <row r="335">
      <c r="A335" s="160"/>
      <c r="B335" s="168"/>
      <c r="C335" s="168"/>
      <c r="D335" s="168"/>
      <c r="E335" s="168"/>
      <c r="F335" s="168"/>
      <c r="G335" s="168"/>
      <c r="H335" s="168"/>
      <c r="I335" s="168"/>
      <c r="J335" s="168"/>
      <c r="K335" s="168"/>
      <c r="L335" s="168"/>
      <c r="M335" s="168"/>
      <c r="N335" s="168"/>
      <c r="O335" s="168"/>
      <c r="P335" s="168"/>
      <c r="Q335" s="168"/>
      <c r="R335" s="168"/>
      <c r="S335" s="168"/>
      <c r="T335" s="168"/>
      <c r="U335" s="168"/>
      <c r="V335" s="168"/>
      <c r="W335" s="168"/>
      <c r="X335" s="168"/>
      <c r="Y335" s="168"/>
      <c r="Z335" s="168"/>
      <c r="AA335" s="168"/>
      <c r="AB335" s="168"/>
      <c r="AC335" s="168"/>
      <c r="AD335" s="168"/>
      <c r="AE335" s="168"/>
      <c r="AF335" s="168"/>
      <c r="AG335" s="228"/>
    </row>
    <row r="336">
      <c r="A336" s="221" t="s">
        <v>540</v>
      </c>
      <c r="B336" s="168"/>
      <c r="C336" s="168"/>
      <c r="D336" s="168"/>
      <c r="E336" s="168"/>
      <c r="F336" s="168"/>
      <c r="G336" s="168"/>
      <c r="H336" s="168"/>
      <c r="I336" s="168"/>
      <c r="J336" s="168"/>
      <c r="K336" s="168"/>
      <c r="L336" s="168"/>
      <c r="M336" s="168"/>
      <c r="N336" s="168"/>
      <c r="O336" s="168"/>
      <c r="P336" s="168"/>
      <c r="Q336" s="168"/>
      <c r="R336" s="168"/>
      <c r="S336" s="168"/>
      <c r="T336" s="168"/>
      <c r="U336" s="168"/>
      <c r="V336" s="168"/>
      <c r="W336" s="168"/>
      <c r="X336" s="168"/>
      <c r="Y336" s="168"/>
      <c r="Z336" s="168"/>
      <c r="AA336" s="168"/>
      <c r="AB336" s="168"/>
      <c r="AC336" s="168"/>
      <c r="AD336" s="168"/>
      <c r="AE336" s="168"/>
      <c r="AF336" s="168"/>
      <c r="AG336" s="268"/>
    </row>
    <row r="337">
      <c r="A337" s="273" t="s">
        <v>541</v>
      </c>
      <c r="B337" s="345"/>
      <c r="C337" s="345"/>
      <c r="D337" s="345"/>
      <c r="E337" s="345"/>
      <c r="F337" s="345"/>
      <c r="G337" s="345"/>
      <c r="H337" s="345"/>
      <c r="I337" s="345"/>
      <c r="J337" s="345"/>
      <c r="K337" s="345"/>
      <c r="L337" s="345"/>
      <c r="M337" s="345"/>
      <c r="N337" s="345"/>
      <c r="O337" s="345"/>
      <c r="P337" s="345"/>
      <c r="Q337" s="345"/>
      <c r="R337" s="345"/>
      <c r="S337" s="345"/>
      <c r="T337" s="345"/>
      <c r="U337" s="345"/>
      <c r="V337" s="345"/>
      <c r="W337" s="345"/>
      <c r="X337" s="345"/>
      <c r="Y337" s="345"/>
      <c r="Z337" s="345"/>
      <c r="AA337" s="345"/>
      <c r="AB337" s="345"/>
      <c r="AC337" s="345"/>
      <c r="AD337" s="345"/>
      <c r="AE337" s="345"/>
      <c r="AF337" s="345"/>
      <c r="AG337" s="172"/>
    </row>
    <row r="338">
      <c r="A338" s="282" t="s">
        <v>542</v>
      </c>
      <c r="B338" s="283">
        <f t="shared" ref="B338:AF338" si="127">SUM(B337)</f>
        <v>0</v>
      </c>
      <c r="C338" s="283">
        <f t="shared" si="127"/>
        <v>0</v>
      </c>
      <c r="D338" s="283">
        <f t="shared" si="127"/>
        <v>0</v>
      </c>
      <c r="E338" s="283">
        <f t="shared" si="127"/>
        <v>0</v>
      </c>
      <c r="F338" s="283">
        <f t="shared" si="127"/>
        <v>0</v>
      </c>
      <c r="G338" s="283">
        <f t="shared" si="127"/>
        <v>0</v>
      </c>
      <c r="H338" s="283">
        <f t="shared" si="127"/>
        <v>0</v>
      </c>
      <c r="I338" s="283">
        <f t="shared" si="127"/>
        <v>0</v>
      </c>
      <c r="J338" s="283">
        <f t="shared" si="127"/>
        <v>0</v>
      </c>
      <c r="K338" s="283">
        <f t="shared" si="127"/>
        <v>0</v>
      </c>
      <c r="L338" s="283">
        <f t="shared" si="127"/>
        <v>0</v>
      </c>
      <c r="M338" s="283">
        <f t="shared" si="127"/>
        <v>0</v>
      </c>
      <c r="N338" s="283">
        <f t="shared" si="127"/>
        <v>0</v>
      </c>
      <c r="O338" s="283">
        <f t="shared" si="127"/>
        <v>0</v>
      </c>
      <c r="P338" s="283">
        <f t="shared" si="127"/>
        <v>0</v>
      </c>
      <c r="Q338" s="283">
        <f t="shared" si="127"/>
        <v>0</v>
      </c>
      <c r="R338" s="283">
        <f t="shared" si="127"/>
        <v>0</v>
      </c>
      <c r="S338" s="283">
        <f t="shared" si="127"/>
        <v>0</v>
      </c>
      <c r="T338" s="283">
        <f t="shared" si="127"/>
        <v>0</v>
      </c>
      <c r="U338" s="283">
        <f t="shared" si="127"/>
        <v>0</v>
      </c>
      <c r="V338" s="283">
        <f t="shared" si="127"/>
        <v>0</v>
      </c>
      <c r="W338" s="283">
        <f t="shared" si="127"/>
        <v>0</v>
      </c>
      <c r="X338" s="283">
        <f t="shared" si="127"/>
        <v>0</v>
      </c>
      <c r="Y338" s="283">
        <f t="shared" si="127"/>
        <v>0</v>
      </c>
      <c r="Z338" s="283">
        <f t="shared" si="127"/>
        <v>0</v>
      </c>
      <c r="AA338" s="283">
        <f t="shared" si="127"/>
        <v>0</v>
      </c>
      <c r="AB338" s="283">
        <f t="shared" si="127"/>
        <v>0</v>
      </c>
      <c r="AC338" s="283">
        <f t="shared" si="127"/>
        <v>0</v>
      </c>
      <c r="AD338" s="283">
        <f t="shared" si="127"/>
        <v>0</v>
      </c>
      <c r="AE338" s="283">
        <f t="shared" si="127"/>
        <v>0</v>
      </c>
      <c r="AF338" s="283">
        <f t="shared" si="127"/>
        <v>0</v>
      </c>
      <c r="AG338" s="172">
        <f>SUM(B338:AF338)</f>
        <v>0</v>
      </c>
    </row>
    <row r="339">
      <c r="A339" s="160"/>
      <c r="B339" s="267"/>
      <c r="C339" s="267"/>
      <c r="D339" s="267"/>
      <c r="E339" s="267"/>
      <c r="F339" s="267"/>
      <c r="G339" s="267"/>
      <c r="H339" s="267"/>
      <c r="I339" s="267"/>
      <c r="J339" s="267"/>
      <c r="K339" s="267"/>
      <c r="L339" s="267"/>
      <c r="M339" s="267"/>
      <c r="N339" s="267"/>
      <c r="O339" s="267"/>
      <c r="P339" s="267"/>
      <c r="Q339" s="267"/>
      <c r="R339" s="267"/>
      <c r="S339" s="267"/>
      <c r="T339" s="267"/>
      <c r="U339" s="267"/>
      <c r="V339" s="267"/>
      <c r="W339" s="267"/>
      <c r="X339" s="267"/>
      <c r="Y339" s="267"/>
      <c r="Z339" s="267"/>
      <c r="AA339" s="267"/>
      <c r="AB339" s="267"/>
      <c r="AC339" s="267"/>
      <c r="AD339" s="267"/>
      <c r="AE339" s="267"/>
      <c r="AF339" s="267"/>
      <c r="AG339" s="260"/>
    </row>
    <row r="340">
      <c r="A340" s="273" t="s">
        <v>543</v>
      </c>
      <c r="B340" s="262">
        <v>294.26</v>
      </c>
      <c r="C340" s="262">
        <v>0.0</v>
      </c>
      <c r="D340" s="262">
        <v>0.0</v>
      </c>
      <c r="E340" s="262">
        <v>0.0</v>
      </c>
      <c r="F340" s="262">
        <v>0.0</v>
      </c>
      <c r="G340" s="262">
        <v>0.0</v>
      </c>
      <c r="H340" s="262">
        <v>0.0</v>
      </c>
      <c r="I340" s="262">
        <v>0.0</v>
      </c>
      <c r="J340" s="262">
        <v>0.0</v>
      </c>
      <c r="K340" s="262">
        <v>0.0</v>
      </c>
      <c r="L340" s="262">
        <v>0.0</v>
      </c>
      <c r="M340" s="262">
        <v>0.0</v>
      </c>
      <c r="N340" s="262">
        <v>0.0</v>
      </c>
      <c r="O340" s="262">
        <v>0.0</v>
      </c>
      <c r="P340" s="262">
        <v>0.0</v>
      </c>
      <c r="Q340" s="262">
        <v>0.0</v>
      </c>
      <c r="R340" s="262">
        <v>0.0</v>
      </c>
      <c r="S340" s="262">
        <v>0.0</v>
      </c>
      <c r="T340" s="262">
        <v>0.0</v>
      </c>
      <c r="U340" s="262">
        <v>0.0</v>
      </c>
      <c r="V340" s="262">
        <v>0.0</v>
      </c>
      <c r="W340" s="262">
        <v>366.25</v>
      </c>
      <c r="X340" s="262">
        <v>0.0</v>
      </c>
      <c r="Y340" s="262">
        <v>0.0</v>
      </c>
      <c r="Z340" s="262">
        <v>0.0</v>
      </c>
      <c r="AA340" s="262">
        <v>0.0</v>
      </c>
      <c r="AB340" s="262">
        <v>0.0</v>
      </c>
      <c r="AC340" s="262">
        <v>0.0</v>
      </c>
      <c r="AD340" s="262">
        <v>0.0</v>
      </c>
      <c r="AE340" s="262">
        <v>0.0</v>
      </c>
      <c r="AF340" s="262">
        <v>0.0</v>
      </c>
      <c r="AG340" s="172">
        <f t="shared" ref="AG340:AG343" si="128">SUM(B340:AF340)</f>
        <v>660.51</v>
      </c>
    </row>
    <row r="341">
      <c r="A341" s="273" t="s">
        <v>544</v>
      </c>
      <c r="B341" s="262">
        <v>0.0</v>
      </c>
      <c r="C341" s="262">
        <v>0.0</v>
      </c>
      <c r="D341" s="262">
        <v>0.0</v>
      </c>
      <c r="E341" s="262">
        <v>0.0</v>
      </c>
      <c r="F341" s="262">
        <v>0.0</v>
      </c>
      <c r="G341" s="262">
        <v>0.0</v>
      </c>
      <c r="H341" s="262">
        <v>0.0</v>
      </c>
      <c r="I341" s="262">
        <v>0.0</v>
      </c>
      <c r="J341" s="262">
        <v>0.0</v>
      </c>
      <c r="K341" s="262">
        <v>0.0</v>
      </c>
      <c r="L341" s="262">
        <v>0.0</v>
      </c>
      <c r="M341" s="262">
        <v>0.0</v>
      </c>
      <c r="N341" s="262">
        <v>0.0</v>
      </c>
      <c r="O341" s="262">
        <v>0.0</v>
      </c>
      <c r="P341" s="262">
        <v>0.0</v>
      </c>
      <c r="Q341" s="262">
        <v>0.0</v>
      </c>
      <c r="R341" s="262">
        <v>0.0</v>
      </c>
      <c r="S341" s="262">
        <v>0.0</v>
      </c>
      <c r="T341" s="262">
        <v>0.0</v>
      </c>
      <c r="U341" s="262">
        <v>0.0</v>
      </c>
      <c r="V341" s="262">
        <v>0.0</v>
      </c>
      <c r="W341" s="262">
        <v>29.03</v>
      </c>
      <c r="X341" s="262">
        <v>0.0</v>
      </c>
      <c r="Y341" s="262">
        <v>0.0</v>
      </c>
      <c r="Z341" s="262">
        <v>0.0</v>
      </c>
      <c r="AA341" s="262">
        <v>0.0</v>
      </c>
      <c r="AB341" s="262">
        <v>0.0</v>
      </c>
      <c r="AC341" s="262">
        <v>0.0</v>
      </c>
      <c r="AD341" s="262">
        <v>0.0</v>
      </c>
      <c r="AE341" s="262">
        <v>0.0</v>
      </c>
      <c r="AF341" s="262">
        <v>0.0</v>
      </c>
      <c r="AG341" s="172">
        <f t="shared" si="128"/>
        <v>29.03</v>
      </c>
    </row>
    <row r="342">
      <c r="A342" s="273" t="s">
        <v>545</v>
      </c>
      <c r="B342" s="262">
        <f t="shared" ref="B342:AF342" si="129">B340*0.22</f>
        <v>64.7372</v>
      </c>
      <c r="C342" s="262">
        <f t="shared" si="129"/>
        <v>0</v>
      </c>
      <c r="D342" s="262">
        <f t="shared" si="129"/>
        <v>0</v>
      </c>
      <c r="E342" s="262">
        <f t="shared" si="129"/>
        <v>0</v>
      </c>
      <c r="F342" s="262">
        <f t="shared" si="129"/>
        <v>0</v>
      </c>
      <c r="G342" s="262">
        <f t="shared" si="129"/>
        <v>0</v>
      </c>
      <c r="H342" s="262">
        <f t="shared" si="129"/>
        <v>0</v>
      </c>
      <c r="I342" s="262">
        <f t="shared" si="129"/>
        <v>0</v>
      </c>
      <c r="J342" s="262">
        <f t="shared" si="129"/>
        <v>0</v>
      </c>
      <c r="K342" s="262">
        <f t="shared" si="129"/>
        <v>0</v>
      </c>
      <c r="L342" s="262">
        <f t="shared" si="129"/>
        <v>0</v>
      </c>
      <c r="M342" s="262">
        <f t="shared" si="129"/>
        <v>0</v>
      </c>
      <c r="N342" s="262">
        <f t="shared" si="129"/>
        <v>0</v>
      </c>
      <c r="O342" s="262">
        <f t="shared" si="129"/>
        <v>0</v>
      </c>
      <c r="P342" s="262">
        <f t="shared" si="129"/>
        <v>0</v>
      </c>
      <c r="Q342" s="262">
        <f t="shared" si="129"/>
        <v>0</v>
      </c>
      <c r="R342" s="262">
        <f t="shared" si="129"/>
        <v>0</v>
      </c>
      <c r="S342" s="262">
        <f t="shared" si="129"/>
        <v>0</v>
      </c>
      <c r="T342" s="262">
        <f t="shared" si="129"/>
        <v>0</v>
      </c>
      <c r="U342" s="262">
        <f t="shared" si="129"/>
        <v>0</v>
      </c>
      <c r="V342" s="262">
        <f t="shared" si="129"/>
        <v>0</v>
      </c>
      <c r="W342" s="262">
        <f t="shared" si="129"/>
        <v>80.575</v>
      </c>
      <c r="X342" s="262">
        <f t="shared" si="129"/>
        <v>0</v>
      </c>
      <c r="Y342" s="262">
        <f t="shared" si="129"/>
        <v>0</v>
      </c>
      <c r="Z342" s="262">
        <f t="shared" si="129"/>
        <v>0</v>
      </c>
      <c r="AA342" s="262">
        <f t="shared" si="129"/>
        <v>0</v>
      </c>
      <c r="AB342" s="262">
        <f t="shared" si="129"/>
        <v>0</v>
      </c>
      <c r="AC342" s="262">
        <f t="shared" si="129"/>
        <v>0</v>
      </c>
      <c r="AD342" s="262">
        <f t="shared" si="129"/>
        <v>0</v>
      </c>
      <c r="AE342" s="262">
        <f t="shared" si="129"/>
        <v>0</v>
      </c>
      <c r="AF342" s="262">
        <f t="shared" si="129"/>
        <v>0</v>
      </c>
      <c r="AG342" s="172">
        <f t="shared" si="128"/>
        <v>145.3122</v>
      </c>
    </row>
    <row r="343">
      <c r="A343" s="282" t="s">
        <v>546</v>
      </c>
      <c r="B343" s="283">
        <f t="shared" ref="B343:AF343" si="130">B340+B341</f>
        <v>294.26</v>
      </c>
      <c r="C343" s="283">
        <f t="shared" si="130"/>
        <v>0</v>
      </c>
      <c r="D343" s="283">
        <f t="shared" si="130"/>
        <v>0</v>
      </c>
      <c r="E343" s="283">
        <f t="shared" si="130"/>
        <v>0</v>
      </c>
      <c r="F343" s="283">
        <f t="shared" si="130"/>
        <v>0</v>
      </c>
      <c r="G343" s="283">
        <f t="shared" si="130"/>
        <v>0</v>
      </c>
      <c r="H343" s="283">
        <f t="shared" si="130"/>
        <v>0</v>
      </c>
      <c r="I343" s="283">
        <f t="shared" si="130"/>
        <v>0</v>
      </c>
      <c r="J343" s="283">
        <f t="shared" si="130"/>
        <v>0</v>
      </c>
      <c r="K343" s="283">
        <f t="shared" si="130"/>
        <v>0</v>
      </c>
      <c r="L343" s="283">
        <f t="shared" si="130"/>
        <v>0</v>
      </c>
      <c r="M343" s="283">
        <f t="shared" si="130"/>
        <v>0</v>
      </c>
      <c r="N343" s="283">
        <f t="shared" si="130"/>
        <v>0</v>
      </c>
      <c r="O343" s="283">
        <f t="shared" si="130"/>
        <v>0</v>
      </c>
      <c r="P343" s="283">
        <f t="shared" si="130"/>
        <v>0</v>
      </c>
      <c r="Q343" s="283">
        <f t="shared" si="130"/>
        <v>0</v>
      </c>
      <c r="R343" s="283">
        <f t="shared" si="130"/>
        <v>0</v>
      </c>
      <c r="S343" s="283">
        <f t="shared" si="130"/>
        <v>0</v>
      </c>
      <c r="T343" s="283">
        <f t="shared" si="130"/>
        <v>0</v>
      </c>
      <c r="U343" s="283">
        <f t="shared" si="130"/>
        <v>0</v>
      </c>
      <c r="V343" s="283">
        <f t="shared" si="130"/>
        <v>0</v>
      </c>
      <c r="W343" s="283">
        <f t="shared" si="130"/>
        <v>395.28</v>
      </c>
      <c r="X343" s="283">
        <f t="shared" si="130"/>
        <v>0</v>
      </c>
      <c r="Y343" s="283">
        <f t="shared" si="130"/>
        <v>0</v>
      </c>
      <c r="Z343" s="283">
        <f t="shared" si="130"/>
        <v>0</v>
      </c>
      <c r="AA343" s="283">
        <f t="shared" si="130"/>
        <v>0</v>
      </c>
      <c r="AB343" s="283">
        <f t="shared" si="130"/>
        <v>0</v>
      </c>
      <c r="AC343" s="283">
        <f t="shared" si="130"/>
        <v>0</v>
      </c>
      <c r="AD343" s="283">
        <f t="shared" si="130"/>
        <v>0</v>
      </c>
      <c r="AE343" s="283">
        <f t="shared" si="130"/>
        <v>0</v>
      </c>
      <c r="AF343" s="283">
        <f t="shared" si="130"/>
        <v>0</v>
      </c>
      <c r="AG343" s="172">
        <f t="shared" si="128"/>
        <v>689.54</v>
      </c>
    </row>
    <row r="344">
      <c r="A344" s="234"/>
      <c r="B344" s="267"/>
      <c r="C344" s="267"/>
      <c r="D344" s="267"/>
      <c r="E344" s="267"/>
      <c r="F344" s="267"/>
      <c r="G344" s="267"/>
      <c r="H344" s="267"/>
      <c r="I344" s="267"/>
      <c r="J344" s="267"/>
      <c r="K344" s="267"/>
      <c r="L344" s="267"/>
      <c r="M344" s="267"/>
      <c r="N344" s="267"/>
      <c r="O344" s="267"/>
      <c r="P344" s="267"/>
      <c r="Q344" s="267"/>
      <c r="R344" s="267"/>
      <c r="S344" s="267"/>
      <c r="T344" s="267"/>
      <c r="U344" s="267"/>
      <c r="V344" s="267"/>
      <c r="W344" s="267"/>
      <c r="X344" s="267"/>
      <c r="Y344" s="267"/>
      <c r="Z344" s="267"/>
      <c r="AA344" s="267"/>
      <c r="AB344" s="267"/>
      <c r="AC344" s="267"/>
      <c r="AD344" s="267"/>
      <c r="AE344" s="267"/>
      <c r="AF344" s="267"/>
      <c r="AG344" s="268"/>
    </row>
    <row r="345">
      <c r="A345" s="234"/>
      <c r="B345" s="267"/>
      <c r="C345" s="267"/>
      <c r="D345" s="267"/>
      <c r="E345" s="267"/>
      <c r="F345" s="267"/>
      <c r="G345" s="267"/>
      <c r="H345" s="267"/>
      <c r="I345" s="267"/>
      <c r="J345" s="267"/>
      <c r="K345" s="267"/>
      <c r="L345" s="267"/>
      <c r="M345" s="267"/>
      <c r="N345" s="267"/>
      <c r="O345" s="267"/>
      <c r="P345" s="267"/>
      <c r="Q345" s="267"/>
      <c r="R345" s="267"/>
      <c r="S345" s="267"/>
      <c r="T345" s="267"/>
      <c r="U345" s="267"/>
      <c r="V345" s="267"/>
      <c r="W345" s="267"/>
      <c r="X345" s="267"/>
      <c r="Y345" s="267"/>
      <c r="Z345" s="267"/>
      <c r="AA345" s="267"/>
      <c r="AB345" s="267"/>
      <c r="AC345" s="267"/>
      <c r="AD345" s="267"/>
      <c r="AE345" s="267"/>
      <c r="AF345" s="267"/>
      <c r="AG345" s="268"/>
    </row>
    <row r="346">
      <c r="A346" s="221" t="s">
        <v>547</v>
      </c>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c r="AF346" s="284"/>
      <c r="AG346" s="268"/>
    </row>
    <row r="347" collapsed="1">
      <c r="A347" s="273" t="s">
        <v>416</v>
      </c>
      <c r="B347" s="285"/>
      <c r="C347" s="285"/>
      <c r="D347" s="285"/>
      <c r="E347" s="285"/>
      <c r="F347" s="285"/>
      <c r="G347" s="285"/>
      <c r="H347" s="285"/>
      <c r="I347" s="285"/>
      <c r="J347" s="285"/>
      <c r="K347" s="285"/>
      <c r="L347" s="285"/>
      <c r="M347" s="285"/>
      <c r="N347" s="285"/>
      <c r="O347" s="285"/>
      <c r="P347" s="285"/>
      <c r="Q347" s="285"/>
      <c r="R347" s="285"/>
      <c r="S347" s="285"/>
      <c r="T347" s="285"/>
      <c r="U347" s="285"/>
      <c r="V347" s="285"/>
      <c r="W347" s="285"/>
      <c r="X347" s="285"/>
      <c r="Y347" s="285"/>
      <c r="Z347" s="285"/>
      <c r="AA347" s="285"/>
      <c r="AB347" s="285"/>
      <c r="AC347" s="285"/>
      <c r="AD347" s="285"/>
      <c r="AE347" s="285"/>
      <c r="AF347" s="285"/>
      <c r="AG347" s="228"/>
    </row>
    <row r="348" hidden="1" outlineLevel="1">
      <c r="A348" s="273" t="s">
        <v>1223</v>
      </c>
      <c r="B348" s="343"/>
      <c r="C348" s="343"/>
      <c r="D348" s="343"/>
      <c r="E348" s="343"/>
      <c r="F348" s="343"/>
      <c r="G348" s="343"/>
      <c r="H348" s="343"/>
      <c r="I348" s="343"/>
      <c r="J348" s="343"/>
      <c r="K348" s="343"/>
      <c r="L348" s="343"/>
      <c r="M348" s="343"/>
      <c r="N348" s="343"/>
      <c r="O348" s="343"/>
      <c r="P348" s="343"/>
      <c r="Q348" s="343"/>
      <c r="R348" s="343"/>
      <c r="S348" s="343"/>
      <c r="T348" s="343"/>
      <c r="U348" s="343"/>
      <c r="V348" s="343"/>
      <c r="W348" s="343"/>
      <c r="X348" s="343"/>
      <c r="Y348" s="343"/>
      <c r="Z348" s="343"/>
      <c r="AA348" s="343"/>
      <c r="AB348" s="343"/>
      <c r="AC348" s="343"/>
      <c r="AD348" s="343"/>
      <c r="AE348" s="343"/>
      <c r="AF348" s="343"/>
      <c r="AG348" s="172">
        <f t="shared" ref="AG348:AG357" si="131">SUM(B348:AF348)</f>
        <v>0</v>
      </c>
    </row>
    <row r="349" hidden="1" outlineLevel="1">
      <c r="A349" s="273" t="s">
        <v>1224</v>
      </c>
      <c r="B349" s="343"/>
      <c r="C349" s="343"/>
      <c r="D349" s="343"/>
      <c r="E349" s="343"/>
      <c r="F349" s="343"/>
      <c r="G349" s="343"/>
      <c r="H349" s="343"/>
      <c r="I349" s="343"/>
      <c r="J349" s="343"/>
      <c r="K349" s="343"/>
      <c r="L349" s="343"/>
      <c r="M349" s="343"/>
      <c r="N349" s="343"/>
      <c r="O349" s="343"/>
      <c r="P349" s="343"/>
      <c r="Q349" s="343"/>
      <c r="R349" s="343"/>
      <c r="S349" s="343"/>
      <c r="T349" s="343"/>
      <c r="U349" s="343"/>
      <c r="V349" s="343"/>
      <c r="W349" s="343"/>
      <c r="X349" s="343"/>
      <c r="Y349" s="343"/>
      <c r="Z349" s="343"/>
      <c r="AA349" s="343"/>
      <c r="AB349" s="343"/>
      <c r="AC349" s="343"/>
      <c r="AD349" s="343"/>
      <c r="AE349" s="343"/>
      <c r="AF349" s="343"/>
      <c r="AG349" s="172">
        <f t="shared" si="131"/>
        <v>0</v>
      </c>
    </row>
    <row r="350" hidden="1" outlineLevel="1">
      <c r="A350" s="273" t="s">
        <v>1225</v>
      </c>
      <c r="B350" s="343"/>
      <c r="C350" s="343"/>
      <c r="D350" s="343"/>
      <c r="E350" s="343"/>
      <c r="F350" s="343"/>
      <c r="G350" s="343"/>
      <c r="H350" s="343"/>
      <c r="I350" s="343"/>
      <c r="J350" s="343"/>
      <c r="K350" s="343"/>
      <c r="L350" s="343"/>
      <c r="M350" s="343"/>
      <c r="N350" s="343"/>
      <c r="O350" s="343"/>
      <c r="P350" s="343"/>
      <c r="Q350" s="343"/>
      <c r="R350" s="343"/>
      <c r="S350" s="343"/>
      <c r="T350" s="343"/>
      <c r="U350" s="343"/>
      <c r="V350" s="343"/>
      <c r="W350" s="343"/>
      <c r="X350" s="343"/>
      <c r="Y350" s="343"/>
      <c r="Z350" s="343"/>
      <c r="AA350" s="343"/>
      <c r="AB350" s="343"/>
      <c r="AC350" s="343"/>
      <c r="AD350" s="343"/>
      <c r="AE350" s="343"/>
      <c r="AF350" s="343"/>
      <c r="AG350" s="172">
        <f t="shared" si="131"/>
        <v>0</v>
      </c>
    </row>
    <row r="351" hidden="1" outlineLevel="1">
      <c r="A351" s="273" t="s">
        <v>1226</v>
      </c>
      <c r="B351" s="343"/>
      <c r="C351" s="343"/>
      <c r="D351" s="343"/>
      <c r="E351" s="343"/>
      <c r="F351" s="343"/>
      <c r="G351" s="343"/>
      <c r="H351" s="343"/>
      <c r="I351" s="343"/>
      <c r="J351" s="343"/>
      <c r="K351" s="343"/>
      <c r="L351" s="343"/>
      <c r="M351" s="343"/>
      <c r="N351" s="343"/>
      <c r="O351" s="343"/>
      <c r="P351" s="343"/>
      <c r="Q351" s="343"/>
      <c r="R351" s="343"/>
      <c r="S351" s="343"/>
      <c r="T351" s="343"/>
      <c r="U351" s="343"/>
      <c r="V351" s="343"/>
      <c r="W351" s="343"/>
      <c r="X351" s="343"/>
      <c r="Y351" s="343"/>
      <c r="Z351" s="343"/>
      <c r="AA351" s="343"/>
      <c r="AB351" s="343"/>
      <c r="AC351" s="343"/>
      <c r="AD351" s="343"/>
      <c r="AE351" s="343"/>
      <c r="AF351" s="343"/>
      <c r="AG351" s="172">
        <f t="shared" si="131"/>
        <v>0</v>
      </c>
    </row>
    <row r="352" hidden="1" outlineLevel="1">
      <c r="A352" s="273" t="s">
        <v>1227</v>
      </c>
      <c r="B352" s="343"/>
      <c r="C352" s="343"/>
      <c r="D352" s="343"/>
      <c r="E352" s="343"/>
      <c r="F352" s="343"/>
      <c r="G352" s="343"/>
      <c r="H352" s="343"/>
      <c r="I352" s="343"/>
      <c r="J352" s="343"/>
      <c r="K352" s="343"/>
      <c r="L352" s="343"/>
      <c r="M352" s="343"/>
      <c r="N352" s="343"/>
      <c r="O352" s="343"/>
      <c r="P352" s="343"/>
      <c r="Q352" s="343"/>
      <c r="R352" s="343"/>
      <c r="S352" s="343"/>
      <c r="T352" s="343"/>
      <c r="U352" s="343"/>
      <c r="V352" s="343"/>
      <c r="W352" s="343"/>
      <c r="X352" s="343"/>
      <c r="Y352" s="343"/>
      <c r="Z352" s="343"/>
      <c r="AA352" s="343"/>
      <c r="AB352" s="343"/>
      <c r="AC352" s="343"/>
      <c r="AD352" s="343"/>
      <c r="AE352" s="343"/>
      <c r="AF352" s="343"/>
      <c r="AG352" s="172">
        <f t="shared" si="131"/>
        <v>0</v>
      </c>
    </row>
    <row r="353" hidden="1" outlineLevel="1">
      <c r="A353" s="273" t="s">
        <v>1228</v>
      </c>
      <c r="B353" s="343"/>
      <c r="C353" s="343"/>
      <c r="D353" s="343"/>
      <c r="E353" s="343"/>
      <c r="F353" s="343"/>
      <c r="G353" s="343"/>
      <c r="H353" s="343"/>
      <c r="I353" s="343"/>
      <c r="J353" s="343"/>
      <c r="K353" s="343"/>
      <c r="L353" s="343"/>
      <c r="M353" s="343"/>
      <c r="N353" s="343"/>
      <c r="O353" s="343"/>
      <c r="P353" s="343"/>
      <c r="Q353" s="343"/>
      <c r="R353" s="343"/>
      <c r="S353" s="343"/>
      <c r="T353" s="343"/>
      <c r="U353" s="343"/>
      <c r="V353" s="343"/>
      <c r="W353" s="343"/>
      <c r="X353" s="343"/>
      <c r="Y353" s="343"/>
      <c r="Z353" s="343"/>
      <c r="AA353" s="343"/>
      <c r="AB353" s="343"/>
      <c r="AC353" s="343"/>
      <c r="AD353" s="343"/>
      <c r="AE353" s="343"/>
      <c r="AF353" s="343"/>
      <c r="AG353" s="172">
        <f t="shared" si="131"/>
        <v>0</v>
      </c>
    </row>
    <row r="354" hidden="1" outlineLevel="1">
      <c r="A354" s="273" t="s">
        <v>1125</v>
      </c>
      <c r="B354" s="343"/>
      <c r="C354" s="343"/>
      <c r="D354" s="343"/>
      <c r="E354" s="343"/>
      <c r="F354" s="343"/>
      <c r="G354" s="343"/>
      <c r="H354" s="343"/>
      <c r="I354" s="343"/>
      <c r="J354" s="343"/>
      <c r="K354" s="343"/>
      <c r="L354" s="343"/>
      <c r="M354" s="343"/>
      <c r="N354" s="343"/>
      <c r="O354" s="343"/>
      <c r="P354" s="343"/>
      <c r="Q354" s="343"/>
      <c r="R354" s="343"/>
      <c r="S354" s="343"/>
      <c r="T354" s="343"/>
      <c r="U354" s="343"/>
      <c r="V354" s="343"/>
      <c r="W354" s="343"/>
      <c r="X354" s="343"/>
      <c r="Y354" s="343"/>
      <c r="Z354" s="343"/>
      <c r="AA354" s="343"/>
      <c r="AB354" s="343"/>
      <c r="AC354" s="343"/>
      <c r="AD354" s="343"/>
      <c r="AE354" s="343"/>
      <c r="AF354" s="343"/>
      <c r="AG354" s="172">
        <f t="shared" si="131"/>
        <v>0</v>
      </c>
    </row>
    <row r="355" hidden="1" outlineLevel="1">
      <c r="A355" s="273" t="s">
        <v>1126</v>
      </c>
      <c r="B355" s="343"/>
      <c r="C355" s="343"/>
      <c r="D355" s="343"/>
      <c r="E355" s="343"/>
      <c r="F355" s="343"/>
      <c r="G355" s="343"/>
      <c r="H355" s="343"/>
      <c r="I355" s="343"/>
      <c r="J355" s="343"/>
      <c r="K355" s="343"/>
      <c r="L355" s="343"/>
      <c r="M355" s="343"/>
      <c r="N355" s="343"/>
      <c r="O355" s="343"/>
      <c r="P355" s="343"/>
      <c r="Q355" s="343"/>
      <c r="R355" s="343"/>
      <c r="S355" s="343"/>
      <c r="T355" s="343"/>
      <c r="U355" s="343"/>
      <c r="V355" s="343"/>
      <c r="W355" s="343"/>
      <c r="X355" s="343"/>
      <c r="Y355" s="343"/>
      <c r="Z355" s="343"/>
      <c r="AA355" s="343"/>
      <c r="AB355" s="343"/>
      <c r="AC355" s="343"/>
      <c r="AD355" s="343"/>
      <c r="AE355" s="343"/>
      <c r="AF355" s="343"/>
      <c r="AG355" s="172">
        <f t="shared" si="131"/>
        <v>0</v>
      </c>
    </row>
    <row r="356" hidden="1" outlineLevel="1">
      <c r="A356" s="273" t="s">
        <v>1127</v>
      </c>
      <c r="B356" s="343"/>
      <c r="C356" s="343"/>
      <c r="D356" s="343"/>
      <c r="E356" s="343"/>
      <c r="F356" s="343"/>
      <c r="G356" s="343"/>
      <c r="H356" s="343"/>
      <c r="I356" s="343"/>
      <c r="J356" s="343"/>
      <c r="K356" s="343"/>
      <c r="L356" s="343"/>
      <c r="M356" s="343"/>
      <c r="N356" s="343"/>
      <c r="O356" s="343"/>
      <c r="P356" s="343"/>
      <c r="Q356" s="343"/>
      <c r="R356" s="343"/>
      <c r="S356" s="343"/>
      <c r="T356" s="343"/>
      <c r="U356" s="343"/>
      <c r="V356" s="343"/>
      <c r="W356" s="343"/>
      <c r="X356" s="343"/>
      <c r="Y356" s="343"/>
      <c r="Z356" s="343"/>
      <c r="AA356" s="343"/>
      <c r="AB356" s="343"/>
      <c r="AC356" s="343"/>
      <c r="AD356" s="343"/>
      <c r="AE356" s="343"/>
      <c r="AF356" s="343"/>
      <c r="AG356" s="172">
        <f t="shared" si="131"/>
        <v>0</v>
      </c>
    </row>
    <row r="357" hidden="1" outlineLevel="1">
      <c r="A357" s="273" t="s">
        <v>1128</v>
      </c>
      <c r="B357" s="343"/>
      <c r="C357" s="343"/>
      <c r="D357" s="343"/>
      <c r="E357" s="343"/>
      <c r="F357" s="343"/>
      <c r="G357" s="343"/>
      <c r="H357" s="343"/>
      <c r="I357" s="343"/>
      <c r="J357" s="343"/>
      <c r="K357" s="343"/>
      <c r="L357" s="343"/>
      <c r="M357" s="343"/>
      <c r="N357" s="343"/>
      <c r="O357" s="343"/>
      <c r="P357" s="343"/>
      <c r="Q357" s="343"/>
      <c r="R357" s="343"/>
      <c r="S357" s="343"/>
      <c r="T357" s="343"/>
      <c r="U357" s="343"/>
      <c r="V357" s="343"/>
      <c r="W357" s="343"/>
      <c r="X357" s="343"/>
      <c r="Y357" s="343"/>
      <c r="Z357" s="343"/>
      <c r="AA357" s="343"/>
      <c r="AB357" s="343"/>
      <c r="AC357" s="343"/>
      <c r="AD357" s="343"/>
      <c r="AE357" s="343"/>
      <c r="AF357" s="343"/>
      <c r="AG357" s="172">
        <f t="shared" si="131"/>
        <v>0</v>
      </c>
    </row>
    <row r="358">
      <c r="A358" s="273" t="s">
        <v>428</v>
      </c>
      <c r="B358" s="285"/>
      <c r="C358" s="285"/>
      <c r="D358" s="285"/>
      <c r="E358" s="285"/>
      <c r="F358" s="285"/>
      <c r="G358" s="285"/>
      <c r="H358" s="285"/>
      <c r="I358" s="285"/>
      <c r="J358" s="285"/>
      <c r="K358" s="285"/>
      <c r="L358" s="285"/>
      <c r="M358" s="285"/>
      <c r="N358" s="285"/>
      <c r="O358" s="285"/>
      <c r="P358" s="285"/>
      <c r="Q358" s="285"/>
      <c r="R358" s="285"/>
      <c r="S358" s="285"/>
      <c r="T358" s="285"/>
      <c r="U358" s="285"/>
      <c r="V358" s="285"/>
      <c r="W358" s="285"/>
      <c r="X358" s="285"/>
      <c r="Y358" s="285"/>
      <c r="Z358" s="285"/>
      <c r="AA358" s="285"/>
      <c r="AB358" s="285"/>
      <c r="AC358" s="285"/>
      <c r="AD358" s="285"/>
      <c r="AE358" s="285"/>
      <c r="AF358" s="285"/>
      <c r="AG358" s="228"/>
    </row>
    <row r="359" outlineLevel="1">
      <c r="A359" s="273" t="s">
        <v>1229</v>
      </c>
      <c r="B359" s="255">
        <v>0.0</v>
      </c>
      <c r="C359" s="255">
        <v>0.0</v>
      </c>
      <c r="D359" s="255">
        <v>0.0</v>
      </c>
      <c r="E359" s="255">
        <v>0.0</v>
      </c>
      <c r="F359" s="255">
        <v>0.0</v>
      </c>
      <c r="G359" s="255">
        <v>0.0</v>
      </c>
      <c r="H359" s="255">
        <v>0.0</v>
      </c>
      <c r="I359" s="255">
        <v>0.0</v>
      </c>
      <c r="J359" s="255">
        <v>0.0</v>
      </c>
      <c r="K359" s="255">
        <v>0.0</v>
      </c>
      <c r="L359" s="255">
        <v>0.0</v>
      </c>
      <c r="M359" s="255">
        <v>0.0</v>
      </c>
      <c r="N359" s="255">
        <v>0.0</v>
      </c>
      <c r="O359" s="255">
        <v>0.0</v>
      </c>
      <c r="P359" s="255">
        <v>0.0</v>
      </c>
      <c r="Q359" s="255">
        <v>0.0</v>
      </c>
      <c r="R359" s="255">
        <v>0.0</v>
      </c>
      <c r="S359" s="255">
        <v>0.0</v>
      </c>
      <c r="T359" s="255">
        <v>0.0</v>
      </c>
      <c r="U359" s="255">
        <v>0.0</v>
      </c>
      <c r="V359" s="255">
        <v>0.0</v>
      </c>
      <c r="W359" s="255">
        <v>0.0</v>
      </c>
      <c r="X359" s="255">
        <v>0.0</v>
      </c>
      <c r="Y359" s="255">
        <v>0.0</v>
      </c>
      <c r="Z359" s="255">
        <v>0.0</v>
      </c>
      <c r="AA359" s="255">
        <v>0.0</v>
      </c>
      <c r="AB359" s="255">
        <v>0.0</v>
      </c>
      <c r="AC359" s="255">
        <v>0.0</v>
      </c>
      <c r="AD359" s="255">
        <v>0.0</v>
      </c>
      <c r="AE359" s="255">
        <v>0.0</v>
      </c>
      <c r="AF359" s="255">
        <v>0.0</v>
      </c>
      <c r="AG359" s="172">
        <f t="shared" ref="AG359:AG370" si="132">SUM(B359:AF359)</f>
        <v>0</v>
      </c>
    </row>
    <row r="360" outlineLevel="1">
      <c r="A360" s="273" t="s">
        <v>1230</v>
      </c>
      <c r="B360" s="255">
        <v>0.0</v>
      </c>
      <c r="C360" s="255">
        <v>0.0</v>
      </c>
      <c r="D360" s="255">
        <v>0.0</v>
      </c>
      <c r="E360" s="255">
        <v>0.0</v>
      </c>
      <c r="F360" s="255">
        <v>0.0</v>
      </c>
      <c r="G360" s="255">
        <v>0.0</v>
      </c>
      <c r="H360" s="255">
        <v>0.0</v>
      </c>
      <c r="I360" s="255">
        <v>0.0</v>
      </c>
      <c r="J360" s="255">
        <v>0.0</v>
      </c>
      <c r="K360" s="255">
        <v>0.0</v>
      </c>
      <c r="L360" s="255">
        <v>0.0</v>
      </c>
      <c r="M360" s="255">
        <v>0.0</v>
      </c>
      <c r="N360" s="255">
        <v>0.0</v>
      </c>
      <c r="O360" s="255">
        <v>0.0</v>
      </c>
      <c r="P360" s="255">
        <v>0.0</v>
      </c>
      <c r="Q360" s="255">
        <v>0.0</v>
      </c>
      <c r="R360" s="255">
        <v>0.0</v>
      </c>
      <c r="S360" s="255">
        <v>0.0</v>
      </c>
      <c r="T360" s="255">
        <v>0.0</v>
      </c>
      <c r="U360" s="255">
        <v>0.0</v>
      </c>
      <c r="V360" s="255">
        <v>0.0</v>
      </c>
      <c r="W360" s="255">
        <v>0.0</v>
      </c>
      <c r="X360" s="255">
        <v>0.0</v>
      </c>
      <c r="Y360" s="255">
        <v>0.0</v>
      </c>
      <c r="Z360" s="255">
        <v>0.0</v>
      </c>
      <c r="AA360" s="255">
        <v>0.0</v>
      </c>
      <c r="AB360" s="255">
        <v>0.0</v>
      </c>
      <c r="AC360" s="255">
        <v>0.0</v>
      </c>
      <c r="AD360" s="255">
        <v>0.0</v>
      </c>
      <c r="AE360" s="255">
        <v>0.0</v>
      </c>
      <c r="AF360" s="255">
        <v>0.0</v>
      </c>
      <c r="AG360" s="172">
        <f t="shared" si="132"/>
        <v>0</v>
      </c>
    </row>
    <row r="361" outlineLevel="1">
      <c r="A361" s="273" t="s">
        <v>1231</v>
      </c>
      <c r="B361" s="255">
        <v>0.0</v>
      </c>
      <c r="C361" s="255">
        <v>0.0</v>
      </c>
      <c r="D361" s="255">
        <v>0.0</v>
      </c>
      <c r="E361" s="255">
        <v>0.0</v>
      </c>
      <c r="F361" s="255">
        <v>0.0</v>
      </c>
      <c r="G361" s="255">
        <v>0.0</v>
      </c>
      <c r="H361" s="255">
        <v>0.0</v>
      </c>
      <c r="I361" s="255">
        <v>0.0</v>
      </c>
      <c r="J361" s="255">
        <v>0.0</v>
      </c>
      <c r="K361" s="255">
        <v>0.0</v>
      </c>
      <c r="L361" s="255">
        <v>0.0</v>
      </c>
      <c r="M361" s="255">
        <v>0.0</v>
      </c>
      <c r="N361" s="255">
        <v>0.0</v>
      </c>
      <c r="O361" s="255">
        <v>0.0</v>
      </c>
      <c r="P361" s="255">
        <v>0.0</v>
      </c>
      <c r="Q361" s="255">
        <v>0.0</v>
      </c>
      <c r="R361" s="255">
        <v>0.0</v>
      </c>
      <c r="S361" s="255">
        <v>0.0</v>
      </c>
      <c r="T361" s="255">
        <v>0.0</v>
      </c>
      <c r="U361" s="255">
        <v>0.0</v>
      </c>
      <c r="V361" s="255">
        <v>0.0</v>
      </c>
      <c r="W361" s="255">
        <v>0.0</v>
      </c>
      <c r="X361" s="255">
        <v>0.0</v>
      </c>
      <c r="Y361" s="255">
        <v>0.0</v>
      </c>
      <c r="Z361" s="255">
        <v>0.0</v>
      </c>
      <c r="AA361" s="255">
        <v>0.0</v>
      </c>
      <c r="AB361" s="255">
        <v>0.0</v>
      </c>
      <c r="AC361" s="255">
        <v>0.0</v>
      </c>
      <c r="AD361" s="255">
        <v>0.0</v>
      </c>
      <c r="AE361" s="255">
        <v>0.0</v>
      </c>
      <c r="AF361" s="255">
        <v>0.0</v>
      </c>
      <c r="AG361" s="172">
        <f t="shared" si="132"/>
        <v>0</v>
      </c>
    </row>
    <row r="362" outlineLevel="1">
      <c r="A362" s="273" t="s">
        <v>1232</v>
      </c>
      <c r="B362" s="255">
        <v>0.0</v>
      </c>
      <c r="C362" s="255">
        <v>0.0</v>
      </c>
      <c r="D362" s="255">
        <v>0.0</v>
      </c>
      <c r="E362" s="255">
        <v>0.0</v>
      </c>
      <c r="F362" s="255">
        <v>0.0</v>
      </c>
      <c r="G362" s="255">
        <v>0.0</v>
      </c>
      <c r="H362" s="255">
        <v>0.0</v>
      </c>
      <c r="I362" s="255">
        <v>0.0</v>
      </c>
      <c r="J362" s="255">
        <v>0.0</v>
      </c>
      <c r="K362" s="255">
        <v>0.0</v>
      </c>
      <c r="L362" s="255">
        <v>0.0</v>
      </c>
      <c r="M362" s="255">
        <v>0.0</v>
      </c>
      <c r="N362" s="255">
        <v>0.0</v>
      </c>
      <c r="O362" s="255">
        <v>0.0</v>
      </c>
      <c r="P362" s="255">
        <v>0.0</v>
      </c>
      <c r="Q362" s="255">
        <v>0.0</v>
      </c>
      <c r="R362" s="255">
        <v>0.0</v>
      </c>
      <c r="S362" s="255">
        <v>0.0</v>
      </c>
      <c r="T362" s="255">
        <v>0.0</v>
      </c>
      <c r="U362" s="255">
        <v>0.0</v>
      </c>
      <c r="V362" s="255">
        <v>0.0</v>
      </c>
      <c r="W362" s="255">
        <v>0.0</v>
      </c>
      <c r="X362" s="255">
        <v>0.0</v>
      </c>
      <c r="Y362" s="255">
        <v>0.0</v>
      </c>
      <c r="Z362" s="255">
        <v>0.0</v>
      </c>
      <c r="AA362" s="255">
        <v>0.0</v>
      </c>
      <c r="AB362" s="255">
        <v>0.0</v>
      </c>
      <c r="AC362" s="255">
        <v>0.0</v>
      </c>
      <c r="AD362" s="255">
        <v>0.0</v>
      </c>
      <c r="AE362" s="255">
        <v>0.0</v>
      </c>
      <c r="AF362" s="255">
        <v>0.0</v>
      </c>
      <c r="AG362" s="172">
        <f t="shared" si="132"/>
        <v>0</v>
      </c>
    </row>
    <row r="363" outlineLevel="1">
      <c r="A363" s="277" t="s">
        <v>1233</v>
      </c>
      <c r="B363" s="255">
        <v>0.0</v>
      </c>
      <c r="C363" s="255">
        <v>0.0</v>
      </c>
      <c r="D363" s="255">
        <v>0.0</v>
      </c>
      <c r="E363" s="255">
        <v>0.0</v>
      </c>
      <c r="F363" s="255">
        <v>0.0</v>
      </c>
      <c r="G363" s="255">
        <v>0.0</v>
      </c>
      <c r="H363" s="255">
        <v>0.0</v>
      </c>
      <c r="I363" s="255">
        <v>0.0</v>
      </c>
      <c r="J363" s="255">
        <v>0.0</v>
      </c>
      <c r="K363" s="255">
        <v>0.0</v>
      </c>
      <c r="L363" s="255">
        <v>0.0</v>
      </c>
      <c r="M363" s="255">
        <v>0.0</v>
      </c>
      <c r="N363" s="255">
        <v>0.0</v>
      </c>
      <c r="O363" s="255">
        <v>0.0</v>
      </c>
      <c r="P363" s="255">
        <v>0.0</v>
      </c>
      <c r="Q363" s="255">
        <v>0.0</v>
      </c>
      <c r="R363" s="255">
        <v>0.0</v>
      </c>
      <c r="S363" s="255">
        <v>0.0</v>
      </c>
      <c r="T363" s="255">
        <v>0.0</v>
      </c>
      <c r="U363" s="255">
        <v>0.0</v>
      </c>
      <c r="V363" s="255">
        <v>0.0</v>
      </c>
      <c r="W363" s="255">
        <v>0.0</v>
      </c>
      <c r="X363" s="255">
        <v>0.0</v>
      </c>
      <c r="Y363" s="255">
        <v>0.0</v>
      </c>
      <c r="Z363" s="255">
        <v>0.0</v>
      </c>
      <c r="AA363" s="255">
        <v>0.0</v>
      </c>
      <c r="AB363" s="255">
        <v>0.0</v>
      </c>
      <c r="AC363" s="255">
        <v>0.0</v>
      </c>
      <c r="AD363" s="255">
        <v>0.0</v>
      </c>
      <c r="AE363" s="255">
        <v>0.0</v>
      </c>
      <c r="AF363" s="255">
        <v>0.0</v>
      </c>
      <c r="AG363" s="172">
        <f t="shared" si="132"/>
        <v>0</v>
      </c>
    </row>
    <row r="364" outlineLevel="1">
      <c r="A364" s="277" t="s">
        <v>1234</v>
      </c>
      <c r="B364" s="255">
        <v>0.0</v>
      </c>
      <c r="C364" s="255">
        <v>0.0</v>
      </c>
      <c r="D364" s="255">
        <v>0.0</v>
      </c>
      <c r="E364" s="255">
        <v>0.0</v>
      </c>
      <c r="F364" s="255">
        <v>0.0</v>
      </c>
      <c r="G364" s="255">
        <v>0.0</v>
      </c>
      <c r="H364" s="255">
        <v>0.0</v>
      </c>
      <c r="I364" s="255">
        <v>0.0</v>
      </c>
      <c r="J364" s="255">
        <v>0.0</v>
      </c>
      <c r="K364" s="255">
        <v>0.0</v>
      </c>
      <c r="L364" s="255">
        <v>0.0</v>
      </c>
      <c r="M364" s="255">
        <v>0.0</v>
      </c>
      <c r="N364" s="255">
        <v>0.0</v>
      </c>
      <c r="O364" s="255">
        <v>0.0</v>
      </c>
      <c r="P364" s="255">
        <v>0.0</v>
      </c>
      <c r="Q364" s="255">
        <v>0.0</v>
      </c>
      <c r="R364" s="255">
        <v>0.0</v>
      </c>
      <c r="S364" s="255">
        <v>0.0</v>
      </c>
      <c r="T364" s="255">
        <v>0.0</v>
      </c>
      <c r="U364" s="255">
        <v>0.0</v>
      </c>
      <c r="V364" s="255">
        <v>0.0</v>
      </c>
      <c r="W364" s="255">
        <v>0.0</v>
      </c>
      <c r="X364" s="255">
        <v>0.0</v>
      </c>
      <c r="Y364" s="255">
        <v>0.0</v>
      </c>
      <c r="Z364" s="255">
        <v>0.0</v>
      </c>
      <c r="AA364" s="255">
        <v>0.0</v>
      </c>
      <c r="AB364" s="255">
        <v>0.0</v>
      </c>
      <c r="AC364" s="255">
        <v>0.0</v>
      </c>
      <c r="AD364" s="255">
        <v>0.0</v>
      </c>
      <c r="AE364" s="255">
        <v>0.0</v>
      </c>
      <c r="AF364" s="255">
        <v>0.0</v>
      </c>
      <c r="AG364" s="172">
        <f t="shared" si="132"/>
        <v>0</v>
      </c>
    </row>
    <row r="365" outlineLevel="1">
      <c r="A365" s="273" t="s">
        <v>1235</v>
      </c>
      <c r="B365" s="255">
        <v>0.0</v>
      </c>
      <c r="C365" s="255">
        <v>0.0</v>
      </c>
      <c r="D365" s="255">
        <v>0.0</v>
      </c>
      <c r="E365" s="255">
        <v>0.0</v>
      </c>
      <c r="F365" s="255">
        <v>0.0</v>
      </c>
      <c r="G365" s="255">
        <v>0.0</v>
      </c>
      <c r="H365" s="255">
        <v>0.0</v>
      </c>
      <c r="I365" s="255">
        <v>0.0</v>
      </c>
      <c r="J365" s="255">
        <v>0.0</v>
      </c>
      <c r="K365" s="255">
        <v>0.0</v>
      </c>
      <c r="L365" s="255">
        <v>0.0</v>
      </c>
      <c r="M365" s="255">
        <v>0.0</v>
      </c>
      <c r="N365" s="255">
        <v>0.0</v>
      </c>
      <c r="O365" s="255">
        <v>0.0</v>
      </c>
      <c r="P365" s="255">
        <v>0.0</v>
      </c>
      <c r="Q365" s="255">
        <v>0.0</v>
      </c>
      <c r="R365" s="255">
        <v>0.0</v>
      </c>
      <c r="S365" s="255">
        <v>0.0</v>
      </c>
      <c r="T365" s="255">
        <v>0.0</v>
      </c>
      <c r="U365" s="255">
        <v>0.0</v>
      </c>
      <c r="V365" s="255">
        <v>0.0</v>
      </c>
      <c r="W365" s="255">
        <v>0.0</v>
      </c>
      <c r="X365" s="255">
        <v>0.0</v>
      </c>
      <c r="Y365" s="255">
        <v>0.0</v>
      </c>
      <c r="Z365" s="255">
        <v>0.0</v>
      </c>
      <c r="AA365" s="255">
        <v>0.0</v>
      </c>
      <c r="AB365" s="255">
        <v>0.0</v>
      </c>
      <c r="AC365" s="255">
        <v>0.0</v>
      </c>
      <c r="AD365" s="255">
        <v>0.0</v>
      </c>
      <c r="AE365" s="255">
        <v>0.0</v>
      </c>
      <c r="AF365" s="255">
        <v>0.0</v>
      </c>
      <c r="AG365" s="172">
        <f t="shared" si="132"/>
        <v>0</v>
      </c>
    </row>
    <row r="366" outlineLevel="1">
      <c r="A366" s="273" t="s">
        <v>1236</v>
      </c>
      <c r="B366" s="255">
        <v>0.0</v>
      </c>
      <c r="C366" s="255">
        <v>0.0</v>
      </c>
      <c r="D366" s="255">
        <v>0.0</v>
      </c>
      <c r="E366" s="255">
        <v>0.0</v>
      </c>
      <c r="F366" s="255">
        <v>0.0</v>
      </c>
      <c r="G366" s="255">
        <v>0.0</v>
      </c>
      <c r="H366" s="255">
        <v>0.0</v>
      </c>
      <c r="I366" s="255">
        <v>0.0</v>
      </c>
      <c r="J366" s="255">
        <v>0.0</v>
      </c>
      <c r="K366" s="255">
        <v>0.0</v>
      </c>
      <c r="L366" s="255">
        <v>0.0</v>
      </c>
      <c r="M366" s="255">
        <v>0.0</v>
      </c>
      <c r="N366" s="255">
        <v>0.0</v>
      </c>
      <c r="O366" s="255">
        <v>0.0</v>
      </c>
      <c r="P366" s="255">
        <v>0.0</v>
      </c>
      <c r="Q366" s="255">
        <v>0.0</v>
      </c>
      <c r="R366" s="255">
        <v>0.0</v>
      </c>
      <c r="S366" s="255">
        <v>0.0</v>
      </c>
      <c r="T366" s="255">
        <v>0.0</v>
      </c>
      <c r="U366" s="255">
        <v>0.0</v>
      </c>
      <c r="V366" s="255">
        <v>0.0</v>
      </c>
      <c r="W366" s="255">
        <v>0.0</v>
      </c>
      <c r="X366" s="255">
        <v>0.0</v>
      </c>
      <c r="Y366" s="255">
        <v>0.0</v>
      </c>
      <c r="Z366" s="255">
        <v>0.0</v>
      </c>
      <c r="AA366" s="255">
        <v>0.0</v>
      </c>
      <c r="AB366" s="255">
        <v>0.0</v>
      </c>
      <c r="AC366" s="255">
        <v>0.0</v>
      </c>
      <c r="AD366" s="255">
        <v>0.0</v>
      </c>
      <c r="AE366" s="255">
        <v>0.0</v>
      </c>
      <c r="AF366" s="255">
        <v>0.0</v>
      </c>
      <c r="AG366" s="172">
        <f t="shared" si="132"/>
        <v>0</v>
      </c>
    </row>
    <row r="367" outlineLevel="1">
      <c r="A367" s="273" t="s">
        <v>1237</v>
      </c>
      <c r="B367" s="255">
        <v>0.0</v>
      </c>
      <c r="C367" s="255">
        <v>0.0</v>
      </c>
      <c r="D367" s="255">
        <v>0.0</v>
      </c>
      <c r="E367" s="255">
        <v>0.0</v>
      </c>
      <c r="F367" s="255">
        <v>0.0</v>
      </c>
      <c r="G367" s="255">
        <v>0.0</v>
      </c>
      <c r="H367" s="255">
        <v>0.0</v>
      </c>
      <c r="I367" s="255">
        <v>0.0</v>
      </c>
      <c r="J367" s="255">
        <v>0.0</v>
      </c>
      <c r="K367" s="255">
        <v>0.0</v>
      </c>
      <c r="L367" s="255">
        <v>0.0</v>
      </c>
      <c r="M367" s="255">
        <v>0.0</v>
      </c>
      <c r="N367" s="255">
        <v>0.0</v>
      </c>
      <c r="O367" s="255">
        <v>0.0</v>
      </c>
      <c r="P367" s="255">
        <v>0.0</v>
      </c>
      <c r="Q367" s="255">
        <v>0.0</v>
      </c>
      <c r="R367" s="255">
        <v>0.0</v>
      </c>
      <c r="S367" s="255">
        <v>0.0</v>
      </c>
      <c r="T367" s="255">
        <v>0.0</v>
      </c>
      <c r="U367" s="255">
        <v>0.0</v>
      </c>
      <c r="V367" s="255">
        <v>0.0</v>
      </c>
      <c r="W367" s="255">
        <v>0.0</v>
      </c>
      <c r="X367" s="255">
        <v>0.0</v>
      </c>
      <c r="Y367" s="255">
        <v>0.0</v>
      </c>
      <c r="Z367" s="255">
        <v>0.0</v>
      </c>
      <c r="AA367" s="255">
        <v>0.0</v>
      </c>
      <c r="AB367" s="255">
        <v>0.0</v>
      </c>
      <c r="AC367" s="255">
        <v>0.0</v>
      </c>
      <c r="AD367" s="255">
        <v>0.0</v>
      </c>
      <c r="AE367" s="255">
        <v>0.0</v>
      </c>
      <c r="AF367" s="255">
        <v>0.0</v>
      </c>
      <c r="AG367" s="172">
        <f t="shared" si="132"/>
        <v>0</v>
      </c>
    </row>
    <row r="368" outlineLevel="1">
      <c r="A368" s="273" t="s">
        <v>1238</v>
      </c>
      <c r="B368" s="255">
        <v>0.0</v>
      </c>
      <c r="C368" s="255">
        <v>0.0</v>
      </c>
      <c r="D368" s="255">
        <v>0.0</v>
      </c>
      <c r="E368" s="255">
        <v>0.0</v>
      </c>
      <c r="F368" s="255">
        <v>0.0</v>
      </c>
      <c r="G368" s="255">
        <v>0.0</v>
      </c>
      <c r="H368" s="255">
        <v>0.0</v>
      </c>
      <c r="I368" s="255">
        <v>0.0</v>
      </c>
      <c r="J368" s="255">
        <v>0.0</v>
      </c>
      <c r="K368" s="255">
        <v>0.0</v>
      </c>
      <c r="L368" s="255">
        <v>0.0</v>
      </c>
      <c r="M368" s="255">
        <v>0.0</v>
      </c>
      <c r="N368" s="255">
        <v>0.0</v>
      </c>
      <c r="O368" s="255">
        <v>0.0</v>
      </c>
      <c r="P368" s="255">
        <v>0.0</v>
      </c>
      <c r="Q368" s="255">
        <v>0.0</v>
      </c>
      <c r="R368" s="255">
        <v>0.0</v>
      </c>
      <c r="S368" s="255">
        <v>0.0</v>
      </c>
      <c r="T368" s="255">
        <v>0.0</v>
      </c>
      <c r="U368" s="255">
        <v>0.0</v>
      </c>
      <c r="V368" s="255">
        <v>0.0</v>
      </c>
      <c r="W368" s="255">
        <v>0.0</v>
      </c>
      <c r="X368" s="255">
        <v>0.0</v>
      </c>
      <c r="Y368" s="255">
        <v>0.0</v>
      </c>
      <c r="Z368" s="255">
        <v>0.0</v>
      </c>
      <c r="AA368" s="255">
        <v>0.0</v>
      </c>
      <c r="AB368" s="255">
        <v>0.0</v>
      </c>
      <c r="AC368" s="255">
        <v>0.0</v>
      </c>
      <c r="AD368" s="255">
        <v>0.0</v>
      </c>
      <c r="AE368" s="255">
        <v>0.0</v>
      </c>
      <c r="AF368" s="255">
        <v>0.0</v>
      </c>
      <c r="AG368" s="172">
        <f t="shared" si="132"/>
        <v>0</v>
      </c>
    </row>
    <row r="369">
      <c r="A369" s="279" t="s">
        <v>439</v>
      </c>
      <c r="B369" s="280">
        <f t="shared" ref="B369:AF369" si="133">SUM(B348,B349,B359,B360,B354,B365,B355,B366)</f>
        <v>0</v>
      </c>
      <c r="C369" s="280">
        <f t="shared" si="133"/>
        <v>0</v>
      </c>
      <c r="D369" s="280">
        <f t="shared" si="133"/>
        <v>0</v>
      </c>
      <c r="E369" s="280">
        <f t="shared" si="133"/>
        <v>0</v>
      </c>
      <c r="F369" s="280">
        <f t="shared" si="133"/>
        <v>0</v>
      </c>
      <c r="G369" s="280">
        <f t="shared" si="133"/>
        <v>0</v>
      </c>
      <c r="H369" s="280">
        <f t="shared" si="133"/>
        <v>0</v>
      </c>
      <c r="I369" s="280">
        <f t="shared" si="133"/>
        <v>0</v>
      </c>
      <c r="J369" s="280">
        <f t="shared" si="133"/>
        <v>0</v>
      </c>
      <c r="K369" s="280">
        <f t="shared" si="133"/>
        <v>0</v>
      </c>
      <c r="L369" s="280">
        <f t="shared" si="133"/>
        <v>0</v>
      </c>
      <c r="M369" s="280">
        <f t="shared" si="133"/>
        <v>0</v>
      </c>
      <c r="N369" s="280">
        <f t="shared" si="133"/>
        <v>0</v>
      </c>
      <c r="O369" s="280">
        <f t="shared" si="133"/>
        <v>0</v>
      </c>
      <c r="P369" s="280">
        <f t="shared" si="133"/>
        <v>0</v>
      </c>
      <c r="Q369" s="280">
        <f t="shared" si="133"/>
        <v>0</v>
      </c>
      <c r="R369" s="280">
        <f t="shared" si="133"/>
        <v>0</v>
      </c>
      <c r="S369" s="280">
        <f t="shared" si="133"/>
        <v>0</v>
      </c>
      <c r="T369" s="280">
        <f t="shared" si="133"/>
        <v>0</v>
      </c>
      <c r="U369" s="280">
        <f t="shared" si="133"/>
        <v>0</v>
      </c>
      <c r="V369" s="280">
        <f t="shared" si="133"/>
        <v>0</v>
      </c>
      <c r="W369" s="280">
        <f t="shared" si="133"/>
        <v>0</v>
      </c>
      <c r="X369" s="280">
        <f t="shared" si="133"/>
        <v>0</v>
      </c>
      <c r="Y369" s="280">
        <f t="shared" si="133"/>
        <v>0</v>
      </c>
      <c r="Z369" s="280">
        <f t="shared" si="133"/>
        <v>0</v>
      </c>
      <c r="AA369" s="280">
        <f t="shared" si="133"/>
        <v>0</v>
      </c>
      <c r="AB369" s="280">
        <f t="shared" si="133"/>
        <v>0</v>
      </c>
      <c r="AC369" s="280">
        <f t="shared" si="133"/>
        <v>0</v>
      </c>
      <c r="AD369" s="280">
        <f t="shared" si="133"/>
        <v>0</v>
      </c>
      <c r="AE369" s="280">
        <f t="shared" si="133"/>
        <v>0</v>
      </c>
      <c r="AF369" s="280">
        <f t="shared" si="133"/>
        <v>0</v>
      </c>
      <c r="AG369" s="172">
        <f t="shared" si="132"/>
        <v>0</v>
      </c>
    </row>
    <row r="370">
      <c r="A370" s="279" t="s">
        <v>440</v>
      </c>
      <c r="B370" s="280">
        <f t="shared" ref="B370:AF370" si="134">SUM(B350,B351,B361,B362,B356,B367,B357,B368)</f>
        <v>0</v>
      </c>
      <c r="C370" s="280">
        <f t="shared" si="134"/>
        <v>0</v>
      </c>
      <c r="D370" s="280">
        <f t="shared" si="134"/>
        <v>0</v>
      </c>
      <c r="E370" s="280">
        <f t="shared" si="134"/>
        <v>0</v>
      </c>
      <c r="F370" s="280">
        <f t="shared" si="134"/>
        <v>0</v>
      </c>
      <c r="G370" s="280">
        <f t="shared" si="134"/>
        <v>0</v>
      </c>
      <c r="H370" s="280">
        <f t="shared" si="134"/>
        <v>0</v>
      </c>
      <c r="I370" s="280">
        <f t="shared" si="134"/>
        <v>0</v>
      </c>
      <c r="J370" s="280">
        <f t="shared" si="134"/>
        <v>0</v>
      </c>
      <c r="K370" s="280">
        <f t="shared" si="134"/>
        <v>0</v>
      </c>
      <c r="L370" s="280">
        <f t="shared" si="134"/>
        <v>0</v>
      </c>
      <c r="M370" s="280">
        <f t="shared" si="134"/>
        <v>0</v>
      </c>
      <c r="N370" s="280">
        <f t="shared" si="134"/>
        <v>0</v>
      </c>
      <c r="O370" s="280">
        <f t="shared" si="134"/>
        <v>0</v>
      </c>
      <c r="P370" s="280">
        <f t="shared" si="134"/>
        <v>0</v>
      </c>
      <c r="Q370" s="280">
        <f t="shared" si="134"/>
        <v>0</v>
      </c>
      <c r="R370" s="280">
        <f t="shared" si="134"/>
        <v>0</v>
      </c>
      <c r="S370" s="280">
        <f t="shared" si="134"/>
        <v>0</v>
      </c>
      <c r="T370" s="280">
        <f t="shared" si="134"/>
        <v>0</v>
      </c>
      <c r="U370" s="280">
        <f t="shared" si="134"/>
        <v>0</v>
      </c>
      <c r="V370" s="280">
        <f t="shared" si="134"/>
        <v>0</v>
      </c>
      <c r="W370" s="280">
        <f t="shared" si="134"/>
        <v>0</v>
      </c>
      <c r="X370" s="280">
        <f t="shared" si="134"/>
        <v>0</v>
      </c>
      <c r="Y370" s="280">
        <f t="shared" si="134"/>
        <v>0</v>
      </c>
      <c r="Z370" s="280">
        <f t="shared" si="134"/>
        <v>0</v>
      </c>
      <c r="AA370" s="280">
        <f t="shared" si="134"/>
        <v>0</v>
      </c>
      <c r="AB370" s="280">
        <f t="shared" si="134"/>
        <v>0</v>
      </c>
      <c r="AC370" s="280">
        <f t="shared" si="134"/>
        <v>0</v>
      </c>
      <c r="AD370" s="280">
        <f t="shared" si="134"/>
        <v>0</v>
      </c>
      <c r="AE370" s="280">
        <f t="shared" si="134"/>
        <v>0</v>
      </c>
      <c r="AF370" s="280">
        <f t="shared" si="134"/>
        <v>0</v>
      </c>
      <c r="AG370" s="172">
        <f t="shared" si="132"/>
        <v>0</v>
      </c>
    </row>
    <row r="371">
      <c r="A371" s="160"/>
      <c r="B371" s="267"/>
      <c r="C371" s="267"/>
      <c r="D371" s="267"/>
      <c r="E371" s="267"/>
      <c r="F371" s="267"/>
      <c r="G371" s="267"/>
      <c r="H371" s="267"/>
      <c r="I371" s="267"/>
      <c r="J371" s="267"/>
      <c r="K371" s="267"/>
      <c r="L371" s="267"/>
      <c r="M371" s="267"/>
      <c r="N371" s="267"/>
      <c r="O371" s="267"/>
      <c r="P371" s="267"/>
      <c r="Q371" s="267"/>
      <c r="R371" s="267"/>
      <c r="S371" s="267"/>
      <c r="T371" s="267"/>
      <c r="U371" s="267"/>
      <c r="V371" s="267"/>
      <c r="W371" s="267"/>
      <c r="X371" s="267"/>
      <c r="Y371" s="267"/>
      <c r="Z371" s="267"/>
      <c r="AA371" s="267"/>
      <c r="AB371" s="267"/>
      <c r="AC371" s="267"/>
      <c r="AD371" s="267"/>
      <c r="AE371" s="267"/>
      <c r="AF371" s="267"/>
      <c r="AG371" s="268"/>
    </row>
    <row r="372" collapsed="1">
      <c r="A372" s="273" t="s">
        <v>441</v>
      </c>
      <c r="B372" s="285"/>
      <c r="C372" s="285"/>
      <c r="D372" s="285"/>
      <c r="E372" s="285"/>
      <c r="F372" s="285"/>
      <c r="G372" s="285"/>
      <c r="H372" s="285"/>
      <c r="I372" s="285"/>
      <c r="J372" s="285"/>
      <c r="K372" s="285"/>
      <c r="L372" s="285"/>
      <c r="M372" s="285"/>
      <c r="N372" s="285"/>
      <c r="O372" s="285"/>
      <c r="P372" s="285"/>
      <c r="Q372" s="285"/>
      <c r="R372" s="285"/>
      <c r="S372" s="285"/>
      <c r="T372" s="285"/>
      <c r="U372" s="285"/>
      <c r="V372" s="285"/>
      <c r="W372" s="285"/>
      <c r="X372" s="285"/>
      <c r="Y372" s="285"/>
      <c r="Z372" s="285"/>
      <c r="AA372" s="285"/>
      <c r="AB372" s="285"/>
      <c r="AC372" s="285"/>
      <c r="AD372" s="285"/>
      <c r="AE372" s="285"/>
      <c r="AF372" s="285"/>
      <c r="AG372" s="228"/>
    </row>
    <row r="373" hidden="1" outlineLevel="1">
      <c r="A373" s="273" t="s">
        <v>442</v>
      </c>
      <c r="B373" s="343"/>
      <c r="C373" s="343"/>
      <c r="D373" s="343"/>
      <c r="E373" s="343"/>
      <c r="F373" s="343"/>
      <c r="G373" s="343"/>
      <c r="H373" s="343"/>
      <c r="I373" s="343"/>
      <c r="J373" s="343"/>
      <c r="K373" s="343"/>
      <c r="L373" s="343"/>
      <c r="M373" s="343"/>
      <c r="N373" s="343"/>
      <c r="O373" s="343"/>
      <c r="P373" s="343"/>
      <c r="Q373" s="343"/>
      <c r="R373" s="343"/>
      <c r="S373" s="343"/>
      <c r="T373" s="343"/>
      <c r="U373" s="343"/>
      <c r="V373" s="343"/>
      <c r="W373" s="343"/>
      <c r="X373" s="343"/>
      <c r="Y373" s="343"/>
      <c r="Z373" s="343"/>
      <c r="AA373" s="343"/>
      <c r="AB373" s="343"/>
      <c r="AC373" s="343"/>
      <c r="AD373" s="343"/>
      <c r="AE373" s="343"/>
      <c r="AF373" s="343"/>
      <c r="AG373" s="172">
        <f t="shared" ref="AG373:AG382" si="135">SUM(B373:AF373)</f>
        <v>0</v>
      </c>
    </row>
    <row r="374" hidden="1" outlineLevel="1">
      <c r="A374" s="273" t="s">
        <v>443</v>
      </c>
      <c r="B374" s="343"/>
      <c r="C374" s="343"/>
      <c r="D374" s="343"/>
      <c r="E374" s="343"/>
      <c r="F374" s="343"/>
      <c r="G374" s="343"/>
      <c r="H374" s="343"/>
      <c r="I374" s="343"/>
      <c r="J374" s="343"/>
      <c r="K374" s="343"/>
      <c r="L374" s="343"/>
      <c r="M374" s="343"/>
      <c r="N374" s="343"/>
      <c r="O374" s="343"/>
      <c r="P374" s="343"/>
      <c r="Q374" s="343"/>
      <c r="R374" s="343"/>
      <c r="S374" s="343"/>
      <c r="T374" s="343"/>
      <c r="U374" s="343"/>
      <c r="V374" s="343"/>
      <c r="W374" s="343"/>
      <c r="X374" s="343"/>
      <c r="Y374" s="343"/>
      <c r="Z374" s="343"/>
      <c r="AA374" s="343"/>
      <c r="AB374" s="343"/>
      <c r="AC374" s="343"/>
      <c r="AD374" s="343"/>
      <c r="AE374" s="343"/>
      <c r="AF374" s="343"/>
      <c r="AG374" s="172">
        <f t="shared" si="135"/>
        <v>0</v>
      </c>
    </row>
    <row r="375" hidden="1" outlineLevel="1">
      <c r="A375" s="273" t="s">
        <v>1239</v>
      </c>
      <c r="B375" s="343"/>
      <c r="C375" s="343"/>
      <c r="D375" s="343"/>
      <c r="E375" s="343"/>
      <c r="F375" s="343"/>
      <c r="G375" s="343"/>
      <c r="H375" s="343"/>
      <c r="I375" s="343"/>
      <c r="J375" s="343"/>
      <c r="K375" s="343"/>
      <c r="L375" s="343"/>
      <c r="M375" s="343"/>
      <c r="N375" s="343"/>
      <c r="O375" s="343"/>
      <c r="P375" s="343"/>
      <c r="Q375" s="343"/>
      <c r="R375" s="343"/>
      <c r="S375" s="343"/>
      <c r="T375" s="343"/>
      <c r="U375" s="343"/>
      <c r="V375" s="343"/>
      <c r="W375" s="343"/>
      <c r="X375" s="343"/>
      <c r="Y375" s="343"/>
      <c r="Z375" s="343"/>
      <c r="AA375" s="343"/>
      <c r="AB375" s="343"/>
      <c r="AC375" s="343"/>
      <c r="AD375" s="343"/>
      <c r="AE375" s="343"/>
      <c r="AF375" s="343"/>
      <c r="AG375" s="172">
        <f t="shared" si="135"/>
        <v>0</v>
      </c>
    </row>
    <row r="376" hidden="1" outlineLevel="1">
      <c r="A376" s="273" t="s">
        <v>1240</v>
      </c>
      <c r="B376" s="343"/>
      <c r="C376" s="343"/>
      <c r="D376" s="343"/>
      <c r="E376" s="343"/>
      <c r="F376" s="343"/>
      <c r="G376" s="343"/>
      <c r="H376" s="343"/>
      <c r="I376" s="343"/>
      <c r="J376" s="343"/>
      <c r="K376" s="343"/>
      <c r="L376" s="343"/>
      <c r="M376" s="343"/>
      <c r="N376" s="343"/>
      <c r="O376" s="343"/>
      <c r="P376" s="343"/>
      <c r="Q376" s="343"/>
      <c r="R376" s="343"/>
      <c r="S376" s="343"/>
      <c r="T376" s="343"/>
      <c r="U376" s="343"/>
      <c r="V376" s="343"/>
      <c r="W376" s="343"/>
      <c r="X376" s="343"/>
      <c r="Y376" s="343"/>
      <c r="Z376" s="343"/>
      <c r="AA376" s="343"/>
      <c r="AB376" s="343"/>
      <c r="AC376" s="343"/>
      <c r="AD376" s="343"/>
      <c r="AE376" s="343"/>
      <c r="AF376" s="343"/>
      <c r="AG376" s="172">
        <f t="shared" si="135"/>
        <v>0</v>
      </c>
    </row>
    <row r="377" hidden="1" outlineLevel="1">
      <c r="A377" s="273" t="s">
        <v>1241</v>
      </c>
      <c r="B377" s="343"/>
      <c r="C377" s="343"/>
      <c r="D377" s="343"/>
      <c r="E377" s="343"/>
      <c r="F377" s="343"/>
      <c r="G377" s="343"/>
      <c r="H377" s="343"/>
      <c r="I377" s="343"/>
      <c r="J377" s="343"/>
      <c r="K377" s="343"/>
      <c r="L377" s="343"/>
      <c r="M377" s="343"/>
      <c r="N377" s="343"/>
      <c r="O377" s="343"/>
      <c r="P377" s="343"/>
      <c r="Q377" s="343"/>
      <c r="R377" s="343"/>
      <c r="S377" s="343"/>
      <c r="T377" s="343"/>
      <c r="U377" s="343"/>
      <c r="V377" s="343"/>
      <c r="W377" s="343"/>
      <c r="X377" s="343"/>
      <c r="Y377" s="343"/>
      <c r="Z377" s="343"/>
      <c r="AA377" s="343"/>
      <c r="AB377" s="343"/>
      <c r="AC377" s="343"/>
      <c r="AD377" s="343"/>
      <c r="AE377" s="343"/>
      <c r="AF377" s="343"/>
      <c r="AG377" s="172">
        <f t="shared" si="135"/>
        <v>0</v>
      </c>
    </row>
    <row r="378" hidden="1" outlineLevel="1">
      <c r="A378" s="273" t="s">
        <v>1242</v>
      </c>
      <c r="B378" s="343"/>
      <c r="C378" s="343"/>
      <c r="D378" s="343"/>
      <c r="E378" s="343"/>
      <c r="F378" s="343"/>
      <c r="G378" s="343"/>
      <c r="H378" s="343"/>
      <c r="I378" s="343"/>
      <c r="J378" s="343"/>
      <c r="K378" s="343"/>
      <c r="L378" s="343"/>
      <c r="M378" s="343"/>
      <c r="N378" s="343"/>
      <c r="O378" s="343"/>
      <c r="P378" s="343"/>
      <c r="Q378" s="343"/>
      <c r="R378" s="343"/>
      <c r="S378" s="343"/>
      <c r="T378" s="343"/>
      <c r="U378" s="343"/>
      <c r="V378" s="343"/>
      <c r="W378" s="343"/>
      <c r="X378" s="343"/>
      <c r="Y378" s="343"/>
      <c r="Z378" s="343"/>
      <c r="AA378" s="343"/>
      <c r="AB378" s="343"/>
      <c r="AC378" s="343"/>
      <c r="AD378" s="343"/>
      <c r="AE378" s="343"/>
      <c r="AF378" s="343"/>
      <c r="AG378" s="172">
        <f t="shared" si="135"/>
        <v>0</v>
      </c>
    </row>
    <row r="379" hidden="1" outlineLevel="1">
      <c r="A379" s="273" t="s">
        <v>1243</v>
      </c>
      <c r="B379" s="343"/>
      <c r="C379" s="343"/>
      <c r="D379" s="343"/>
      <c r="E379" s="343"/>
      <c r="F379" s="343"/>
      <c r="G379" s="343"/>
      <c r="H379" s="343"/>
      <c r="I379" s="343"/>
      <c r="J379" s="343"/>
      <c r="K379" s="343"/>
      <c r="L379" s="343"/>
      <c r="M379" s="343"/>
      <c r="N379" s="343"/>
      <c r="O379" s="343"/>
      <c r="P379" s="343"/>
      <c r="Q379" s="343"/>
      <c r="R379" s="343"/>
      <c r="S379" s="343"/>
      <c r="T379" s="343"/>
      <c r="U379" s="343"/>
      <c r="V379" s="343"/>
      <c r="W379" s="343"/>
      <c r="X379" s="343"/>
      <c r="Y379" s="343"/>
      <c r="Z379" s="343"/>
      <c r="AA379" s="343"/>
      <c r="AB379" s="343"/>
      <c r="AC379" s="343"/>
      <c r="AD379" s="343"/>
      <c r="AE379" s="343"/>
      <c r="AF379" s="343"/>
      <c r="AG379" s="172">
        <f t="shared" si="135"/>
        <v>0</v>
      </c>
    </row>
    <row r="380" hidden="1" outlineLevel="1">
      <c r="A380" s="273" t="s">
        <v>1244</v>
      </c>
      <c r="B380" s="343"/>
      <c r="C380" s="343"/>
      <c r="D380" s="343"/>
      <c r="E380" s="343"/>
      <c r="F380" s="343"/>
      <c r="G380" s="343"/>
      <c r="H380" s="343"/>
      <c r="I380" s="343"/>
      <c r="J380" s="343"/>
      <c r="K380" s="343"/>
      <c r="L380" s="343"/>
      <c r="M380" s="343"/>
      <c r="N380" s="343"/>
      <c r="O380" s="343"/>
      <c r="P380" s="343"/>
      <c r="Q380" s="343"/>
      <c r="R380" s="343"/>
      <c r="S380" s="343"/>
      <c r="T380" s="343"/>
      <c r="U380" s="343"/>
      <c r="V380" s="343"/>
      <c r="W380" s="343"/>
      <c r="X380" s="343"/>
      <c r="Y380" s="343"/>
      <c r="Z380" s="343"/>
      <c r="AA380" s="343"/>
      <c r="AB380" s="343"/>
      <c r="AC380" s="343"/>
      <c r="AD380" s="343"/>
      <c r="AE380" s="343"/>
      <c r="AF380" s="343"/>
      <c r="AG380" s="172">
        <f t="shared" si="135"/>
        <v>0</v>
      </c>
    </row>
    <row r="381" hidden="1" outlineLevel="1">
      <c r="A381" s="287" t="s">
        <v>1245</v>
      </c>
      <c r="B381" s="343"/>
      <c r="C381" s="343"/>
      <c r="D381" s="343"/>
      <c r="E381" s="343"/>
      <c r="F381" s="343"/>
      <c r="G381" s="343"/>
      <c r="H381" s="343"/>
      <c r="I381" s="343"/>
      <c r="J381" s="343"/>
      <c r="K381" s="343"/>
      <c r="L381" s="343"/>
      <c r="M381" s="343"/>
      <c r="N381" s="343"/>
      <c r="O381" s="343"/>
      <c r="P381" s="343"/>
      <c r="Q381" s="343"/>
      <c r="R381" s="343"/>
      <c r="S381" s="343"/>
      <c r="T381" s="343"/>
      <c r="U381" s="343"/>
      <c r="V381" s="343"/>
      <c r="W381" s="343"/>
      <c r="X381" s="343"/>
      <c r="Y381" s="343"/>
      <c r="Z381" s="343"/>
      <c r="AA381" s="343"/>
      <c r="AB381" s="343"/>
      <c r="AC381" s="343"/>
      <c r="AD381" s="343"/>
      <c r="AE381" s="343"/>
      <c r="AF381" s="343"/>
      <c r="AG381" s="172">
        <f t="shared" si="135"/>
        <v>0</v>
      </c>
    </row>
    <row r="382" hidden="1" outlineLevel="1">
      <c r="A382" s="287" t="s">
        <v>1246</v>
      </c>
      <c r="B382" s="343"/>
      <c r="C382" s="343"/>
      <c r="D382" s="343"/>
      <c r="E382" s="343"/>
      <c r="F382" s="343"/>
      <c r="G382" s="343"/>
      <c r="H382" s="343"/>
      <c r="I382" s="343"/>
      <c r="J382" s="343"/>
      <c r="K382" s="343"/>
      <c r="L382" s="343"/>
      <c r="M382" s="343"/>
      <c r="N382" s="343"/>
      <c r="O382" s="343"/>
      <c r="P382" s="343"/>
      <c r="Q382" s="343"/>
      <c r="R382" s="343"/>
      <c r="S382" s="343"/>
      <c r="T382" s="343"/>
      <c r="U382" s="343"/>
      <c r="V382" s="343"/>
      <c r="W382" s="343"/>
      <c r="X382" s="343"/>
      <c r="Y382" s="343"/>
      <c r="Z382" s="343"/>
      <c r="AA382" s="343"/>
      <c r="AB382" s="343"/>
      <c r="AC382" s="343"/>
      <c r="AD382" s="343"/>
      <c r="AE382" s="343"/>
      <c r="AF382" s="343"/>
      <c r="AG382" s="172">
        <f t="shared" si="135"/>
        <v>0</v>
      </c>
    </row>
    <row r="383" hidden="1" outlineLevel="1">
      <c r="A383" s="273" t="s">
        <v>1247</v>
      </c>
      <c r="B383" s="343"/>
      <c r="C383" s="343"/>
      <c r="D383" s="343"/>
      <c r="E383" s="343"/>
      <c r="F383" s="343"/>
      <c r="G383" s="343"/>
      <c r="H383" s="343"/>
      <c r="I383" s="343"/>
      <c r="J383" s="343"/>
      <c r="K383" s="343"/>
      <c r="L383" s="343"/>
      <c r="M383" s="343"/>
      <c r="N383" s="343"/>
      <c r="O383" s="343"/>
      <c r="P383" s="343"/>
      <c r="Q383" s="343"/>
      <c r="R383" s="343"/>
      <c r="S383" s="343"/>
      <c r="T383" s="343"/>
      <c r="U383" s="343"/>
      <c r="V383" s="343"/>
      <c r="W383" s="343"/>
      <c r="X383" s="343"/>
      <c r="Y383" s="343"/>
      <c r="Z383" s="343"/>
      <c r="AA383" s="343"/>
      <c r="AB383" s="343"/>
      <c r="AC383" s="343"/>
      <c r="AD383" s="343"/>
      <c r="AE383" s="343"/>
      <c r="AF383" s="343"/>
      <c r="AG383" s="172"/>
    </row>
    <row r="384" hidden="1" outlineLevel="1">
      <c r="A384" s="273" t="s">
        <v>338</v>
      </c>
      <c r="B384" s="343"/>
      <c r="C384" s="343"/>
      <c r="D384" s="343"/>
      <c r="E384" s="343"/>
      <c r="F384" s="343"/>
      <c r="G384" s="343"/>
      <c r="H384" s="343"/>
      <c r="I384" s="343"/>
      <c r="J384" s="343"/>
      <c r="K384" s="343"/>
      <c r="L384" s="343"/>
      <c r="M384" s="343"/>
      <c r="N384" s="343"/>
      <c r="O384" s="343"/>
      <c r="P384" s="343"/>
      <c r="Q384" s="343"/>
      <c r="R384" s="343"/>
      <c r="S384" s="343"/>
      <c r="T384" s="343"/>
      <c r="U384" s="343"/>
      <c r="V384" s="343"/>
      <c r="W384" s="343"/>
      <c r="X384" s="343"/>
      <c r="Y384" s="343"/>
      <c r="Z384" s="343"/>
      <c r="AA384" s="343"/>
      <c r="AB384" s="343"/>
      <c r="AC384" s="343"/>
      <c r="AD384" s="343"/>
      <c r="AE384" s="343"/>
      <c r="AF384" s="343"/>
      <c r="AG384" s="172"/>
    </row>
    <row r="385" hidden="1" outlineLevel="1">
      <c r="A385" s="287" t="s">
        <v>297</v>
      </c>
      <c r="B385" s="343"/>
      <c r="C385" s="343"/>
      <c r="D385" s="343"/>
      <c r="E385" s="343"/>
      <c r="F385" s="343"/>
      <c r="G385" s="343"/>
      <c r="H385" s="343"/>
      <c r="I385" s="343"/>
      <c r="J385" s="343"/>
      <c r="K385" s="343"/>
      <c r="L385" s="343"/>
      <c r="M385" s="343"/>
      <c r="N385" s="343"/>
      <c r="O385" s="343"/>
      <c r="P385" s="343"/>
      <c r="Q385" s="343"/>
      <c r="R385" s="343"/>
      <c r="S385" s="343"/>
      <c r="T385" s="343"/>
      <c r="U385" s="343"/>
      <c r="V385" s="343"/>
      <c r="W385" s="343"/>
      <c r="X385" s="343"/>
      <c r="Y385" s="343"/>
      <c r="Z385" s="343"/>
      <c r="AA385" s="343"/>
      <c r="AB385" s="343"/>
      <c r="AC385" s="343"/>
      <c r="AD385" s="343"/>
      <c r="AE385" s="343"/>
      <c r="AF385" s="343"/>
      <c r="AG385" s="172">
        <f t="shared" ref="AG385:AG386" si="137">SUM(B385:AF385)</f>
        <v>0</v>
      </c>
    </row>
    <row r="386">
      <c r="A386" s="279" t="s">
        <v>298</v>
      </c>
      <c r="B386" s="280">
        <f t="shared" ref="B386:AF386" si="136">SUM(B373:B385)</f>
        <v>0</v>
      </c>
      <c r="C386" s="280">
        <f t="shared" si="136"/>
        <v>0</v>
      </c>
      <c r="D386" s="280">
        <f t="shared" si="136"/>
        <v>0</v>
      </c>
      <c r="E386" s="280">
        <f t="shared" si="136"/>
        <v>0</v>
      </c>
      <c r="F386" s="280">
        <f t="shared" si="136"/>
        <v>0</v>
      </c>
      <c r="G386" s="280">
        <f t="shared" si="136"/>
        <v>0</v>
      </c>
      <c r="H386" s="280">
        <f t="shared" si="136"/>
        <v>0</v>
      </c>
      <c r="I386" s="280">
        <f t="shared" si="136"/>
        <v>0</v>
      </c>
      <c r="J386" s="280">
        <f t="shared" si="136"/>
        <v>0</v>
      </c>
      <c r="K386" s="280">
        <f t="shared" si="136"/>
        <v>0</v>
      </c>
      <c r="L386" s="280">
        <f t="shared" si="136"/>
        <v>0</v>
      </c>
      <c r="M386" s="280">
        <f t="shared" si="136"/>
        <v>0</v>
      </c>
      <c r="N386" s="280">
        <f t="shared" si="136"/>
        <v>0</v>
      </c>
      <c r="O386" s="280">
        <f t="shared" si="136"/>
        <v>0</v>
      </c>
      <c r="P386" s="280">
        <f t="shared" si="136"/>
        <v>0</v>
      </c>
      <c r="Q386" s="280">
        <f t="shared" si="136"/>
        <v>0</v>
      </c>
      <c r="R386" s="280">
        <f t="shared" si="136"/>
        <v>0</v>
      </c>
      <c r="S386" s="280">
        <f t="shared" si="136"/>
        <v>0</v>
      </c>
      <c r="T386" s="280">
        <f t="shared" si="136"/>
        <v>0</v>
      </c>
      <c r="U386" s="280">
        <f t="shared" si="136"/>
        <v>0</v>
      </c>
      <c r="V386" s="280">
        <f t="shared" si="136"/>
        <v>0</v>
      </c>
      <c r="W386" s="280">
        <f t="shared" si="136"/>
        <v>0</v>
      </c>
      <c r="X386" s="280">
        <f t="shared" si="136"/>
        <v>0</v>
      </c>
      <c r="Y386" s="280">
        <f t="shared" si="136"/>
        <v>0</v>
      </c>
      <c r="Z386" s="280">
        <f t="shared" si="136"/>
        <v>0</v>
      </c>
      <c r="AA386" s="280">
        <f t="shared" si="136"/>
        <v>0</v>
      </c>
      <c r="AB386" s="280">
        <f t="shared" si="136"/>
        <v>0</v>
      </c>
      <c r="AC386" s="280">
        <f t="shared" si="136"/>
        <v>0</v>
      </c>
      <c r="AD386" s="280">
        <f t="shared" si="136"/>
        <v>0</v>
      </c>
      <c r="AE386" s="280">
        <f t="shared" si="136"/>
        <v>0</v>
      </c>
      <c r="AF386" s="280">
        <f t="shared" si="136"/>
        <v>0</v>
      </c>
      <c r="AG386" s="172">
        <f t="shared" si="137"/>
        <v>0</v>
      </c>
    </row>
    <row r="387">
      <c r="A387" s="160"/>
      <c r="B387" s="267"/>
      <c r="C387" s="267"/>
      <c r="D387" s="267"/>
      <c r="E387" s="267"/>
      <c r="F387" s="267"/>
      <c r="G387" s="267"/>
      <c r="H387" s="267"/>
      <c r="I387" s="267"/>
      <c r="J387" s="267"/>
      <c r="K387" s="267"/>
      <c r="L387" s="267"/>
      <c r="M387" s="267"/>
      <c r="N387" s="267"/>
      <c r="O387" s="267"/>
      <c r="P387" s="267"/>
      <c r="Q387" s="267"/>
      <c r="R387" s="267"/>
      <c r="S387" s="267"/>
      <c r="T387" s="267"/>
      <c r="U387" s="267"/>
      <c r="V387" s="267"/>
      <c r="W387" s="267"/>
      <c r="X387" s="267"/>
      <c r="Y387" s="267"/>
      <c r="Z387" s="267"/>
      <c r="AA387" s="267"/>
      <c r="AB387" s="267"/>
      <c r="AC387" s="267"/>
      <c r="AD387" s="267"/>
      <c r="AE387" s="267"/>
      <c r="AF387" s="267"/>
      <c r="AG387" s="268"/>
    </row>
    <row r="388">
      <c r="A388" s="273" t="s">
        <v>530</v>
      </c>
      <c r="B388" s="285"/>
      <c r="C388" s="285"/>
      <c r="D388" s="285"/>
      <c r="E388" s="285"/>
      <c r="F388" s="285"/>
      <c r="G388" s="285"/>
      <c r="H388" s="285"/>
      <c r="I388" s="285"/>
      <c r="J388" s="285"/>
      <c r="K388" s="285"/>
      <c r="L388" s="285"/>
      <c r="M388" s="285"/>
      <c r="N388" s="285"/>
      <c r="O388" s="285"/>
      <c r="P388" s="285"/>
      <c r="Q388" s="285"/>
      <c r="R388" s="285"/>
      <c r="S388" s="285"/>
      <c r="T388" s="285"/>
      <c r="U388" s="285"/>
      <c r="V388" s="285"/>
      <c r="W388" s="285"/>
      <c r="X388" s="285"/>
      <c r="Y388" s="285"/>
      <c r="Z388" s="285"/>
      <c r="AA388" s="285"/>
      <c r="AB388" s="285"/>
      <c r="AC388" s="285"/>
      <c r="AD388" s="285"/>
      <c r="AE388" s="285"/>
      <c r="AF388" s="285"/>
      <c r="AG388" s="228"/>
    </row>
    <row r="389" outlineLevel="1">
      <c r="A389" s="273" t="s">
        <v>442</v>
      </c>
      <c r="B389" s="255">
        <v>0.0</v>
      </c>
      <c r="C389" s="255">
        <v>0.0</v>
      </c>
      <c r="D389" s="255">
        <v>0.0</v>
      </c>
      <c r="E389" s="255">
        <v>0.0</v>
      </c>
      <c r="F389" s="255">
        <v>0.0</v>
      </c>
      <c r="G389" s="255">
        <v>0.0</v>
      </c>
      <c r="H389" s="255">
        <v>0.0</v>
      </c>
      <c r="I389" s="255">
        <v>0.0</v>
      </c>
      <c r="J389" s="255">
        <v>0.0</v>
      </c>
      <c r="K389" s="255">
        <v>0.0</v>
      </c>
      <c r="L389" s="255">
        <v>0.0</v>
      </c>
      <c r="M389" s="255">
        <v>0.0</v>
      </c>
      <c r="N389" s="255">
        <v>0.0</v>
      </c>
      <c r="O389" s="255">
        <v>0.0</v>
      </c>
      <c r="P389" s="255">
        <v>0.0</v>
      </c>
      <c r="Q389" s="255">
        <v>0.0</v>
      </c>
      <c r="R389" s="255">
        <v>0.0</v>
      </c>
      <c r="S389" s="255">
        <v>0.0</v>
      </c>
      <c r="T389" s="255">
        <v>0.0</v>
      </c>
      <c r="U389" s="255">
        <v>0.0</v>
      </c>
      <c r="V389" s="255">
        <v>0.0</v>
      </c>
      <c r="W389" s="255">
        <v>0.0</v>
      </c>
      <c r="X389" s="255">
        <v>0.0</v>
      </c>
      <c r="Y389" s="255">
        <v>0.0</v>
      </c>
      <c r="Z389" s="255">
        <v>0.0</v>
      </c>
      <c r="AA389" s="255">
        <v>0.0</v>
      </c>
      <c r="AB389" s="255">
        <v>0.0</v>
      </c>
      <c r="AC389" s="255">
        <v>0.0</v>
      </c>
      <c r="AD389" s="255">
        <v>0.0</v>
      </c>
      <c r="AE389" s="255">
        <v>0.0</v>
      </c>
      <c r="AF389" s="255">
        <v>0.0</v>
      </c>
      <c r="AG389" s="172">
        <f t="shared" ref="AG389:AG398" si="138">SUM(B389:AF389)</f>
        <v>0</v>
      </c>
    </row>
    <row r="390" outlineLevel="1">
      <c r="A390" s="273" t="s">
        <v>443</v>
      </c>
      <c r="B390" s="255">
        <v>0.0</v>
      </c>
      <c r="C390" s="255">
        <v>0.0</v>
      </c>
      <c r="D390" s="255">
        <v>0.0</v>
      </c>
      <c r="E390" s="255">
        <v>0.0</v>
      </c>
      <c r="F390" s="255">
        <v>0.0</v>
      </c>
      <c r="G390" s="255">
        <v>0.0</v>
      </c>
      <c r="H390" s="255">
        <v>0.0</v>
      </c>
      <c r="I390" s="255">
        <v>0.0</v>
      </c>
      <c r="J390" s="255">
        <v>0.0</v>
      </c>
      <c r="K390" s="255">
        <v>0.0</v>
      </c>
      <c r="L390" s="255">
        <v>0.0</v>
      </c>
      <c r="M390" s="255">
        <v>0.0</v>
      </c>
      <c r="N390" s="255">
        <v>0.0</v>
      </c>
      <c r="O390" s="255">
        <v>0.0</v>
      </c>
      <c r="P390" s="255">
        <v>0.0</v>
      </c>
      <c r="Q390" s="255">
        <v>0.0</v>
      </c>
      <c r="R390" s="255">
        <v>0.0</v>
      </c>
      <c r="S390" s="255">
        <v>0.0</v>
      </c>
      <c r="T390" s="255">
        <v>0.0</v>
      </c>
      <c r="U390" s="255">
        <v>0.0</v>
      </c>
      <c r="V390" s="255">
        <v>0.0</v>
      </c>
      <c r="W390" s="255">
        <v>0.0</v>
      </c>
      <c r="X390" s="255">
        <v>0.0</v>
      </c>
      <c r="Y390" s="255">
        <v>0.0</v>
      </c>
      <c r="Z390" s="255">
        <v>0.0</v>
      </c>
      <c r="AA390" s="255">
        <v>0.0</v>
      </c>
      <c r="AB390" s="255">
        <v>0.0</v>
      </c>
      <c r="AC390" s="255">
        <v>0.0</v>
      </c>
      <c r="AD390" s="255">
        <v>0.0</v>
      </c>
      <c r="AE390" s="255">
        <v>0.0</v>
      </c>
      <c r="AF390" s="255">
        <v>0.0</v>
      </c>
      <c r="AG390" s="172">
        <f t="shared" si="138"/>
        <v>0</v>
      </c>
    </row>
    <row r="391" outlineLevel="1">
      <c r="A391" s="273" t="s">
        <v>1248</v>
      </c>
      <c r="B391" s="255">
        <v>0.0</v>
      </c>
      <c r="C391" s="255">
        <v>0.0</v>
      </c>
      <c r="D391" s="255">
        <v>0.0</v>
      </c>
      <c r="E391" s="255">
        <v>0.0</v>
      </c>
      <c r="F391" s="255">
        <v>0.0</v>
      </c>
      <c r="G391" s="255">
        <v>0.0</v>
      </c>
      <c r="H391" s="255">
        <v>0.0</v>
      </c>
      <c r="I391" s="255">
        <v>0.0</v>
      </c>
      <c r="J391" s="255">
        <v>0.0</v>
      </c>
      <c r="K391" s="255">
        <v>0.0</v>
      </c>
      <c r="L391" s="255">
        <v>0.0</v>
      </c>
      <c r="M391" s="255">
        <v>0.0</v>
      </c>
      <c r="N391" s="255">
        <v>0.0</v>
      </c>
      <c r="O391" s="255">
        <v>0.0</v>
      </c>
      <c r="P391" s="255">
        <v>0.0</v>
      </c>
      <c r="Q391" s="255">
        <v>0.0</v>
      </c>
      <c r="R391" s="255">
        <v>0.0</v>
      </c>
      <c r="S391" s="255">
        <v>0.0</v>
      </c>
      <c r="T391" s="255">
        <v>0.0</v>
      </c>
      <c r="U391" s="255">
        <v>0.0</v>
      </c>
      <c r="V391" s="255">
        <v>0.0</v>
      </c>
      <c r="W391" s="255">
        <v>0.0</v>
      </c>
      <c r="X391" s="255">
        <v>0.0</v>
      </c>
      <c r="Y391" s="255">
        <v>0.0</v>
      </c>
      <c r="Z391" s="255">
        <v>0.0</v>
      </c>
      <c r="AA391" s="255">
        <v>0.0</v>
      </c>
      <c r="AB391" s="255">
        <v>0.0</v>
      </c>
      <c r="AC391" s="255">
        <v>0.0</v>
      </c>
      <c r="AD391" s="255">
        <v>0.0</v>
      </c>
      <c r="AE391" s="255">
        <v>0.0</v>
      </c>
      <c r="AF391" s="255">
        <v>0.0</v>
      </c>
      <c r="AG391" s="172">
        <f t="shared" si="138"/>
        <v>0</v>
      </c>
    </row>
    <row r="392" outlineLevel="1">
      <c r="A392" s="273" t="s">
        <v>1249</v>
      </c>
      <c r="B392" s="255">
        <v>0.0</v>
      </c>
      <c r="C392" s="255">
        <v>0.0</v>
      </c>
      <c r="D392" s="255">
        <v>0.0</v>
      </c>
      <c r="E392" s="255">
        <v>0.0</v>
      </c>
      <c r="F392" s="255">
        <v>0.0</v>
      </c>
      <c r="G392" s="255">
        <v>0.0</v>
      </c>
      <c r="H392" s="255">
        <v>0.0</v>
      </c>
      <c r="I392" s="255">
        <v>0.0</v>
      </c>
      <c r="J392" s="255">
        <v>0.0</v>
      </c>
      <c r="K392" s="255">
        <v>0.0</v>
      </c>
      <c r="L392" s="255">
        <v>0.0</v>
      </c>
      <c r="M392" s="255">
        <v>0.0</v>
      </c>
      <c r="N392" s="255">
        <v>0.0</v>
      </c>
      <c r="O392" s="255">
        <v>0.0</v>
      </c>
      <c r="P392" s="255">
        <v>0.0</v>
      </c>
      <c r="Q392" s="255">
        <v>0.0</v>
      </c>
      <c r="R392" s="255">
        <v>0.0</v>
      </c>
      <c r="S392" s="255">
        <v>0.0</v>
      </c>
      <c r="T392" s="255">
        <v>0.0</v>
      </c>
      <c r="U392" s="255">
        <v>0.0</v>
      </c>
      <c r="V392" s="255">
        <v>0.0</v>
      </c>
      <c r="W392" s="255">
        <v>0.0</v>
      </c>
      <c r="X392" s="255">
        <v>0.0</v>
      </c>
      <c r="Y392" s="255">
        <v>0.0</v>
      </c>
      <c r="Z392" s="255">
        <v>0.0</v>
      </c>
      <c r="AA392" s="255">
        <v>0.0</v>
      </c>
      <c r="AB392" s="255">
        <v>0.0</v>
      </c>
      <c r="AC392" s="255">
        <v>0.0</v>
      </c>
      <c r="AD392" s="255">
        <v>0.0</v>
      </c>
      <c r="AE392" s="255">
        <v>0.0</v>
      </c>
      <c r="AF392" s="255">
        <v>0.0</v>
      </c>
      <c r="AG392" s="172">
        <f t="shared" si="138"/>
        <v>0</v>
      </c>
    </row>
    <row r="393" outlineLevel="1">
      <c r="A393" s="273" t="s">
        <v>1250</v>
      </c>
      <c r="B393" s="255">
        <v>0.0</v>
      </c>
      <c r="C393" s="255">
        <v>0.0</v>
      </c>
      <c r="D393" s="255">
        <v>0.0</v>
      </c>
      <c r="E393" s="255">
        <v>0.0</v>
      </c>
      <c r="F393" s="255">
        <v>0.0</v>
      </c>
      <c r="G393" s="255">
        <v>0.0</v>
      </c>
      <c r="H393" s="255">
        <v>0.0</v>
      </c>
      <c r="I393" s="255">
        <v>0.0</v>
      </c>
      <c r="J393" s="255">
        <v>0.0</v>
      </c>
      <c r="K393" s="255">
        <v>0.0</v>
      </c>
      <c r="L393" s="255">
        <v>0.0</v>
      </c>
      <c r="M393" s="255">
        <v>0.0</v>
      </c>
      <c r="N393" s="255">
        <v>0.0</v>
      </c>
      <c r="O393" s="255">
        <v>0.0</v>
      </c>
      <c r="P393" s="255">
        <v>0.0</v>
      </c>
      <c r="Q393" s="255">
        <v>0.0</v>
      </c>
      <c r="R393" s="255">
        <v>0.0</v>
      </c>
      <c r="S393" s="255">
        <v>0.0</v>
      </c>
      <c r="T393" s="255">
        <v>0.0</v>
      </c>
      <c r="U393" s="255">
        <v>0.0</v>
      </c>
      <c r="V393" s="255">
        <v>0.0</v>
      </c>
      <c r="W393" s="255">
        <v>0.0</v>
      </c>
      <c r="X393" s="255">
        <v>0.0</v>
      </c>
      <c r="Y393" s="255">
        <v>0.0</v>
      </c>
      <c r="Z393" s="255">
        <v>0.0</v>
      </c>
      <c r="AA393" s="255">
        <v>0.0</v>
      </c>
      <c r="AB393" s="255">
        <v>0.0</v>
      </c>
      <c r="AC393" s="255">
        <v>0.0</v>
      </c>
      <c r="AD393" s="255">
        <v>0.0</v>
      </c>
      <c r="AE393" s="255">
        <v>0.0</v>
      </c>
      <c r="AF393" s="255">
        <v>0.0</v>
      </c>
      <c r="AG393" s="172">
        <f t="shared" si="138"/>
        <v>0</v>
      </c>
    </row>
    <row r="394" outlineLevel="1">
      <c r="A394" s="273" t="s">
        <v>1251</v>
      </c>
      <c r="B394" s="255">
        <v>0.0</v>
      </c>
      <c r="C394" s="255">
        <v>0.0</v>
      </c>
      <c r="D394" s="255">
        <v>0.0</v>
      </c>
      <c r="E394" s="255">
        <v>0.0</v>
      </c>
      <c r="F394" s="255">
        <v>0.0</v>
      </c>
      <c r="G394" s="255">
        <v>0.0</v>
      </c>
      <c r="H394" s="255">
        <v>0.0</v>
      </c>
      <c r="I394" s="255">
        <v>0.0</v>
      </c>
      <c r="J394" s="255">
        <v>0.0</v>
      </c>
      <c r="K394" s="255">
        <v>0.0</v>
      </c>
      <c r="L394" s="255">
        <v>0.0</v>
      </c>
      <c r="M394" s="255">
        <v>0.0</v>
      </c>
      <c r="N394" s="255">
        <v>0.0</v>
      </c>
      <c r="O394" s="255">
        <v>0.0</v>
      </c>
      <c r="P394" s="255">
        <v>0.0</v>
      </c>
      <c r="Q394" s="255">
        <v>0.0</v>
      </c>
      <c r="R394" s="255">
        <v>0.0</v>
      </c>
      <c r="S394" s="255">
        <v>0.0</v>
      </c>
      <c r="T394" s="255">
        <v>0.0</v>
      </c>
      <c r="U394" s="255">
        <v>0.0</v>
      </c>
      <c r="V394" s="255">
        <v>0.0</v>
      </c>
      <c r="W394" s="255">
        <v>0.0</v>
      </c>
      <c r="X394" s="255">
        <v>0.0</v>
      </c>
      <c r="Y394" s="255">
        <v>0.0</v>
      </c>
      <c r="Z394" s="255">
        <v>0.0</v>
      </c>
      <c r="AA394" s="255">
        <v>0.0</v>
      </c>
      <c r="AB394" s="255">
        <v>0.0</v>
      </c>
      <c r="AC394" s="255">
        <v>0.0</v>
      </c>
      <c r="AD394" s="255">
        <v>0.0</v>
      </c>
      <c r="AE394" s="255">
        <v>0.0</v>
      </c>
      <c r="AF394" s="255">
        <v>0.0</v>
      </c>
      <c r="AG394" s="172">
        <f t="shared" si="138"/>
        <v>0</v>
      </c>
    </row>
    <row r="395" outlineLevel="1">
      <c r="A395" s="273" t="s">
        <v>1252</v>
      </c>
      <c r="B395" s="255">
        <v>0.0</v>
      </c>
      <c r="C395" s="255">
        <v>0.0</v>
      </c>
      <c r="D395" s="255">
        <v>0.0</v>
      </c>
      <c r="E395" s="255">
        <v>0.0</v>
      </c>
      <c r="F395" s="255">
        <v>0.0</v>
      </c>
      <c r="G395" s="255">
        <v>0.0</v>
      </c>
      <c r="H395" s="255">
        <v>0.0</v>
      </c>
      <c r="I395" s="255">
        <v>0.0</v>
      </c>
      <c r="J395" s="255">
        <v>0.0</v>
      </c>
      <c r="K395" s="255">
        <v>0.0</v>
      </c>
      <c r="L395" s="255">
        <v>0.0</v>
      </c>
      <c r="M395" s="255">
        <v>0.0</v>
      </c>
      <c r="N395" s="255">
        <v>0.0</v>
      </c>
      <c r="O395" s="255">
        <v>0.0</v>
      </c>
      <c r="P395" s="255">
        <v>0.0</v>
      </c>
      <c r="Q395" s="255">
        <v>0.0</v>
      </c>
      <c r="R395" s="255">
        <v>0.0</v>
      </c>
      <c r="S395" s="255">
        <v>0.0</v>
      </c>
      <c r="T395" s="255">
        <v>0.0</v>
      </c>
      <c r="U395" s="255">
        <v>0.0</v>
      </c>
      <c r="V395" s="255">
        <v>0.0</v>
      </c>
      <c r="W395" s="255">
        <v>0.0</v>
      </c>
      <c r="X395" s="255">
        <v>0.0</v>
      </c>
      <c r="Y395" s="255">
        <v>0.0</v>
      </c>
      <c r="Z395" s="255">
        <v>0.0</v>
      </c>
      <c r="AA395" s="255">
        <v>0.0</v>
      </c>
      <c r="AB395" s="255">
        <v>0.0</v>
      </c>
      <c r="AC395" s="255">
        <v>0.0</v>
      </c>
      <c r="AD395" s="255">
        <v>0.0</v>
      </c>
      <c r="AE395" s="255">
        <v>0.0</v>
      </c>
      <c r="AF395" s="255">
        <v>0.0</v>
      </c>
      <c r="AG395" s="172">
        <f t="shared" si="138"/>
        <v>0</v>
      </c>
    </row>
    <row r="396" outlineLevel="1">
      <c r="A396" s="273" t="s">
        <v>1253</v>
      </c>
      <c r="B396" s="255">
        <v>0.0</v>
      </c>
      <c r="C396" s="255">
        <v>0.0</v>
      </c>
      <c r="D396" s="255">
        <v>0.0</v>
      </c>
      <c r="E396" s="255">
        <v>0.0</v>
      </c>
      <c r="F396" s="255">
        <v>0.0</v>
      </c>
      <c r="G396" s="255">
        <v>0.0</v>
      </c>
      <c r="H396" s="255">
        <v>0.0</v>
      </c>
      <c r="I396" s="255">
        <v>0.0</v>
      </c>
      <c r="J396" s="255">
        <v>0.0</v>
      </c>
      <c r="K396" s="255">
        <v>0.0</v>
      </c>
      <c r="L396" s="255">
        <v>0.0</v>
      </c>
      <c r="M396" s="255">
        <v>0.0</v>
      </c>
      <c r="N396" s="255">
        <v>0.0</v>
      </c>
      <c r="O396" s="255">
        <v>0.0</v>
      </c>
      <c r="P396" s="255">
        <v>0.0</v>
      </c>
      <c r="Q396" s="255">
        <v>0.0</v>
      </c>
      <c r="R396" s="255">
        <v>0.0</v>
      </c>
      <c r="S396" s="255">
        <v>0.0</v>
      </c>
      <c r="T396" s="255">
        <v>0.0</v>
      </c>
      <c r="U396" s="255">
        <v>0.0</v>
      </c>
      <c r="V396" s="255">
        <v>0.0</v>
      </c>
      <c r="W396" s="255">
        <v>0.0</v>
      </c>
      <c r="X396" s="255">
        <v>0.0</v>
      </c>
      <c r="Y396" s="255">
        <v>0.0</v>
      </c>
      <c r="Z396" s="255">
        <v>0.0</v>
      </c>
      <c r="AA396" s="255">
        <v>0.0</v>
      </c>
      <c r="AB396" s="255">
        <v>0.0</v>
      </c>
      <c r="AC396" s="255">
        <v>0.0</v>
      </c>
      <c r="AD396" s="255">
        <v>0.0</v>
      </c>
      <c r="AE396" s="255">
        <v>0.0</v>
      </c>
      <c r="AF396" s="255">
        <v>0.0</v>
      </c>
      <c r="AG396" s="172">
        <f t="shared" si="138"/>
        <v>0</v>
      </c>
    </row>
    <row r="397" outlineLevel="1">
      <c r="A397" s="287" t="s">
        <v>1254</v>
      </c>
      <c r="B397" s="366">
        <v>0.0</v>
      </c>
      <c r="C397" s="366">
        <v>0.0</v>
      </c>
      <c r="D397" s="366">
        <v>0.0</v>
      </c>
      <c r="E397" s="366">
        <v>0.0</v>
      </c>
      <c r="F397" s="366">
        <v>0.0</v>
      </c>
      <c r="G397" s="366">
        <v>0.0</v>
      </c>
      <c r="H397" s="366">
        <v>0.0</v>
      </c>
      <c r="I397" s="366">
        <v>0.0</v>
      </c>
      <c r="J397" s="366">
        <v>0.0</v>
      </c>
      <c r="K397" s="366">
        <v>0.0</v>
      </c>
      <c r="L397" s="366">
        <v>0.0</v>
      </c>
      <c r="M397" s="366">
        <v>0.0</v>
      </c>
      <c r="N397" s="366">
        <v>0.0</v>
      </c>
      <c r="O397" s="366">
        <v>0.0</v>
      </c>
      <c r="P397" s="366">
        <v>0.0</v>
      </c>
      <c r="Q397" s="366">
        <v>0.0</v>
      </c>
      <c r="R397" s="366">
        <v>0.0</v>
      </c>
      <c r="S397" s="366">
        <v>0.0</v>
      </c>
      <c r="T397" s="366">
        <v>0.0</v>
      </c>
      <c r="U397" s="366">
        <v>0.0</v>
      </c>
      <c r="V397" s="366">
        <v>0.0</v>
      </c>
      <c r="W397" s="366">
        <v>0.0</v>
      </c>
      <c r="X397" s="366">
        <v>0.0</v>
      </c>
      <c r="Y397" s="366">
        <v>0.0</v>
      </c>
      <c r="Z397" s="366">
        <v>0.0</v>
      </c>
      <c r="AA397" s="366">
        <v>0.0</v>
      </c>
      <c r="AB397" s="366">
        <v>0.0</v>
      </c>
      <c r="AC397" s="366">
        <v>0.0</v>
      </c>
      <c r="AD397" s="366">
        <v>0.0</v>
      </c>
      <c r="AE397" s="366">
        <v>0.0</v>
      </c>
      <c r="AF397" s="366">
        <v>0.0</v>
      </c>
      <c r="AG397" s="172">
        <f t="shared" si="138"/>
        <v>0</v>
      </c>
    </row>
    <row r="398" outlineLevel="1">
      <c r="A398" s="287" t="s">
        <v>1255</v>
      </c>
      <c r="B398" s="366">
        <v>0.0</v>
      </c>
      <c r="C398" s="366">
        <v>0.0</v>
      </c>
      <c r="D398" s="366">
        <v>0.0</v>
      </c>
      <c r="E398" s="366">
        <v>0.0</v>
      </c>
      <c r="F398" s="366">
        <v>0.0</v>
      </c>
      <c r="G398" s="366">
        <v>0.0</v>
      </c>
      <c r="H398" s="366">
        <v>0.0</v>
      </c>
      <c r="I398" s="366">
        <v>0.0</v>
      </c>
      <c r="J398" s="366">
        <v>0.0</v>
      </c>
      <c r="K398" s="366">
        <v>0.0</v>
      </c>
      <c r="L398" s="366">
        <v>0.0</v>
      </c>
      <c r="M398" s="366">
        <v>0.0</v>
      </c>
      <c r="N398" s="366">
        <v>0.0</v>
      </c>
      <c r="O398" s="366">
        <v>0.0</v>
      </c>
      <c r="P398" s="366">
        <v>0.0</v>
      </c>
      <c r="Q398" s="366">
        <v>0.0</v>
      </c>
      <c r="R398" s="366">
        <v>0.0</v>
      </c>
      <c r="S398" s="366">
        <v>0.0</v>
      </c>
      <c r="T398" s="366">
        <v>0.0</v>
      </c>
      <c r="U398" s="366">
        <v>0.0</v>
      </c>
      <c r="V398" s="366">
        <v>0.0</v>
      </c>
      <c r="W398" s="366">
        <v>0.0</v>
      </c>
      <c r="X398" s="366">
        <v>0.0</v>
      </c>
      <c r="Y398" s="366">
        <v>0.0</v>
      </c>
      <c r="Z398" s="366">
        <v>0.0</v>
      </c>
      <c r="AA398" s="366">
        <v>0.0</v>
      </c>
      <c r="AB398" s="366">
        <v>0.0</v>
      </c>
      <c r="AC398" s="366">
        <v>0.0</v>
      </c>
      <c r="AD398" s="366">
        <v>0.0</v>
      </c>
      <c r="AE398" s="366">
        <v>0.0</v>
      </c>
      <c r="AF398" s="366">
        <v>0.0</v>
      </c>
      <c r="AG398" s="172">
        <f t="shared" si="138"/>
        <v>0</v>
      </c>
    </row>
    <row r="399" outlineLevel="1">
      <c r="A399" s="273" t="s">
        <v>1256</v>
      </c>
      <c r="B399" s="366">
        <v>0.0</v>
      </c>
      <c r="C399" s="366">
        <v>0.0</v>
      </c>
      <c r="D399" s="366">
        <v>0.0</v>
      </c>
      <c r="E399" s="366">
        <v>0.0</v>
      </c>
      <c r="F399" s="366">
        <v>0.0</v>
      </c>
      <c r="G399" s="366">
        <v>0.0</v>
      </c>
      <c r="H399" s="366">
        <v>0.0</v>
      </c>
      <c r="I399" s="366">
        <v>0.0</v>
      </c>
      <c r="J399" s="366">
        <v>0.0</v>
      </c>
      <c r="K399" s="366">
        <v>0.0</v>
      </c>
      <c r="L399" s="366">
        <v>0.0</v>
      </c>
      <c r="M399" s="366">
        <v>0.0</v>
      </c>
      <c r="N399" s="366">
        <v>0.0</v>
      </c>
      <c r="O399" s="366">
        <v>0.0</v>
      </c>
      <c r="P399" s="366">
        <v>0.0</v>
      </c>
      <c r="Q399" s="366">
        <v>0.0</v>
      </c>
      <c r="R399" s="366">
        <v>0.0</v>
      </c>
      <c r="S399" s="366">
        <v>0.0</v>
      </c>
      <c r="T399" s="366">
        <v>0.0</v>
      </c>
      <c r="U399" s="366">
        <v>0.0</v>
      </c>
      <c r="V399" s="366">
        <v>0.0</v>
      </c>
      <c r="W399" s="366">
        <v>0.0</v>
      </c>
      <c r="X399" s="366">
        <v>0.0</v>
      </c>
      <c r="Y399" s="366">
        <v>0.0</v>
      </c>
      <c r="Z399" s="366">
        <v>0.0</v>
      </c>
      <c r="AA399" s="366">
        <v>0.0</v>
      </c>
      <c r="AB399" s="366">
        <v>0.0</v>
      </c>
      <c r="AC399" s="366">
        <v>0.0</v>
      </c>
      <c r="AD399" s="366">
        <v>0.0</v>
      </c>
      <c r="AE399" s="366">
        <v>0.0</v>
      </c>
      <c r="AF399" s="366">
        <v>0.0</v>
      </c>
      <c r="AG399" s="172"/>
    </row>
    <row r="400" outlineLevel="1">
      <c r="A400" s="273" t="s">
        <v>338</v>
      </c>
      <c r="B400" s="366">
        <v>0.0</v>
      </c>
      <c r="C400" s="366">
        <v>0.0</v>
      </c>
      <c r="D400" s="366">
        <v>0.0</v>
      </c>
      <c r="E400" s="366">
        <v>0.0</v>
      </c>
      <c r="F400" s="366">
        <v>0.0</v>
      </c>
      <c r="G400" s="366">
        <v>0.0</v>
      </c>
      <c r="H400" s="366">
        <v>0.0</v>
      </c>
      <c r="I400" s="366">
        <v>0.0</v>
      </c>
      <c r="J400" s="366">
        <v>0.0</v>
      </c>
      <c r="K400" s="366">
        <v>0.0</v>
      </c>
      <c r="L400" s="366">
        <v>0.0</v>
      </c>
      <c r="M400" s="366">
        <v>0.0</v>
      </c>
      <c r="N400" s="366">
        <v>0.0</v>
      </c>
      <c r="O400" s="366">
        <v>0.0</v>
      </c>
      <c r="P400" s="366">
        <v>0.0</v>
      </c>
      <c r="Q400" s="366">
        <v>0.0</v>
      </c>
      <c r="R400" s="366">
        <v>0.0</v>
      </c>
      <c r="S400" s="366">
        <v>0.0</v>
      </c>
      <c r="T400" s="366">
        <v>0.0</v>
      </c>
      <c r="U400" s="366">
        <v>0.0</v>
      </c>
      <c r="V400" s="366">
        <v>0.0</v>
      </c>
      <c r="W400" s="366">
        <v>0.0</v>
      </c>
      <c r="X400" s="366">
        <v>0.0</v>
      </c>
      <c r="Y400" s="366">
        <v>0.0</v>
      </c>
      <c r="Z400" s="366">
        <v>0.0</v>
      </c>
      <c r="AA400" s="366">
        <v>0.0</v>
      </c>
      <c r="AB400" s="366">
        <v>0.0</v>
      </c>
      <c r="AC400" s="366">
        <v>0.0</v>
      </c>
      <c r="AD400" s="366">
        <v>0.0</v>
      </c>
      <c r="AE400" s="366">
        <v>0.0</v>
      </c>
      <c r="AF400" s="366">
        <v>0.0</v>
      </c>
      <c r="AG400" s="172"/>
    </row>
    <row r="401" outlineLevel="1">
      <c r="A401" s="287" t="s">
        <v>297</v>
      </c>
      <c r="B401" s="366">
        <v>0.0</v>
      </c>
      <c r="C401" s="366">
        <v>0.0</v>
      </c>
      <c r="D401" s="366">
        <v>0.0</v>
      </c>
      <c r="E401" s="366">
        <v>0.0</v>
      </c>
      <c r="F401" s="366">
        <v>0.0</v>
      </c>
      <c r="G401" s="366">
        <v>0.0</v>
      </c>
      <c r="H401" s="366">
        <v>0.0</v>
      </c>
      <c r="I401" s="366">
        <v>0.0</v>
      </c>
      <c r="J401" s="366">
        <v>0.0</v>
      </c>
      <c r="K401" s="366">
        <v>0.0</v>
      </c>
      <c r="L401" s="366">
        <v>0.0</v>
      </c>
      <c r="M401" s="366">
        <v>0.0</v>
      </c>
      <c r="N401" s="366">
        <v>0.0</v>
      </c>
      <c r="O401" s="366">
        <v>0.0</v>
      </c>
      <c r="P401" s="366">
        <v>0.0</v>
      </c>
      <c r="Q401" s="366">
        <v>0.0</v>
      </c>
      <c r="R401" s="366">
        <v>0.0</v>
      </c>
      <c r="S401" s="366">
        <v>0.0</v>
      </c>
      <c r="T401" s="366">
        <v>0.0</v>
      </c>
      <c r="U401" s="366">
        <v>0.0</v>
      </c>
      <c r="V401" s="366">
        <v>0.0</v>
      </c>
      <c r="W401" s="366">
        <v>0.0</v>
      </c>
      <c r="X401" s="366">
        <v>0.0</v>
      </c>
      <c r="Y401" s="366">
        <v>0.0</v>
      </c>
      <c r="Z401" s="366">
        <v>0.0</v>
      </c>
      <c r="AA401" s="366">
        <v>0.0</v>
      </c>
      <c r="AB401" s="366">
        <v>0.0</v>
      </c>
      <c r="AC401" s="366">
        <v>0.0</v>
      </c>
      <c r="AD401" s="366">
        <v>0.0</v>
      </c>
      <c r="AE401" s="366">
        <v>0.0</v>
      </c>
      <c r="AF401" s="366">
        <v>0.0</v>
      </c>
      <c r="AG401" s="172">
        <f t="shared" ref="AG401:AG402" si="140">SUM(B401:AF401)</f>
        <v>0</v>
      </c>
    </row>
    <row r="402">
      <c r="A402" s="279" t="s">
        <v>298</v>
      </c>
      <c r="B402" s="280">
        <f t="shared" ref="B402:AF402" si="139">SUM(B389:B401)</f>
        <v>0</v>
      </c>
      <c r="C402" s="280">
        <f t="shared" si="139"/>
        <v>0</v>
      </c>
      <c r="D402" s="280">
        <f t="shared" si="139"/>
        <v>0</v>
      </c>
      <c r="E402" s="280">
        <f t="shared" si="139"/>
        <v>0</v>
      </c>
      <c r="F402" s="280">
        <f t="shared" si="139"/>
        <v>0</v>
      </c>
      <c r="G402" s="280">
        <f t="shared" si="139"/>
        <v>0</v>
      </c>
      <c r="H402" s="280">
        <f t="shared" si="139"/>
        <v>0</v>
      </c>
      <c r="I402" s="280">
        <f t="shared" si="139"/>
        <v>0</v>
      </c>
      <c r="J402" s="280">
        <f t="shared" si="139"/>
        <v>0</v>
      </c>
      <c r="K402" s="280">
        <f t="shared" si="139"/>
        <v>0</v>
      </c>
      <c r="L402" s="280">
        <f t="shared" si="139"/>
        <v>0</v>
      </c>
      <c r="M402" s="280">
        <f t="shared" si="139"/>
        <v>0</v>
      </c>
      <c r="N402" s="280">
        <f t="shared" si="139"/>
        <v>0</v>
      </c>
      <c r="O402" s="280">
        <f t="shared" si="139"/>
        <v>0</v>
      </c>
      <c r="P402" s="280">
        <f t="shared" si="139"/>
        <v>0</v>
      </c>
      <c r="Q402" s="280">
        <f t="shared" si="139"/>
        <v>0</v>
      </c>
      <c r="R402" s="280">
        <f t="shared" si="139"/>
        <v>0</v>
      </c>
      <c r="S402" s="280">
        <f t="shared" si="139"/>
        <v>0</v>
      </c>
      <c r="T402" s="280">
        <f t="shared" si="139"/>
        <v>0</v>
      </c>
      <c r="U402" s="280">
        <f t="shared" si="139"/>
        <v>0</v>
      </c>
      <c r="V402" s="280">
        <f t="shared" si="139"/>
        <v>0</v>
      </c>
      <c r="W402" s="280">
        <f t="shared" si="139"/>
        <v>0</v>
      </c>
      <c r="X402" s="280">
        <f t="shared" si="139"/>
        <v>0</v>
      </c>
      <c r="Y402" s="280">
        <f t="shared" si="139"/>
        <v>0</v>
      </c>
      <c r="Z402" s="280">
        <f t="shared" si="139"/>
        <v>0</v>
      </c>
      <c r="AA402" s="280">
        <f t="shared" si="139"/>
        <v>0</v>
      </c>
      <c r="AB402" s="280">
        <f t="shared" si="139"/>
        <v>0</v>
      </c>
      <c r="AC402" s="280">
        <f t="shared" si="139"/>
        <v>0</v>
      </c>
      <c r="AD402" s="280">
        <f t="shared" si="139"/>
        <v>0</v>
      </c>
      <c r="AE402" s="280">
        <f t="shared" si="139"/>
        <v>0</v>
      </c>
      <c r="AF402" s="280">
        <f t="shared" si="139"/>
        <v>0</v>
      </c>
      <c r="AG402" s="172">
        <f t="shared" si="140"/>
        <v>0</v>
      </c>
    </row>
    <row r="403">
      <c r="A403" s="160"/>
      <c r="B403" s="267"/>
      <c r="C403" s="267"/>
      <c r="D403" s="267"/>
      <c r="E403" s="267"/>
      <c r="F403" s="267"/>
      <c r="G403" s="267"/>
      <c r="H403" s="267"/>
      <c r="I403" s="267"/>
      <c r="J403" s="267"/>
      <c r="K403" s="267"/>
      <c r="L403" s="267"/>
      <c r="M403" s="267"/>
      <c r="N403" s="267"/>
      <c r="O403" s="267"/>
      <c r="P403" s="267"/>
      <c r="Q403" s="267"/>
      <c r="R403" s="267"/>
      <c r="S403" s="267"/>
      <c r="T403" s="267"/>
      <c r="U403" s="267"/>
      <c r="V403" s="267"/>
      <c r="W403" s="267"/>
      <c r="X403" s="267"/>
      <c r="Y403" s="267"/>
      <c r="Z403" s="267"/>
      <c r="AA403" s="267"/>
      <c r="AB403" s="267"/>
      <c r="AC403" s="267"/>
      <c r="AD403" s="267"/>
      <c r="AE403" s="267"/>
      <c r="AF403" s="267"/>
      <c r="AG403" s="268"/>
    </row>
    <row r="404">
      <c r="A404" s="273" t="s">
        <v>586</v>
      </c>
      <c r="B404" s="343"/>
      <c r="C404" s="343"/>
      <c r="D404" s="343"/>
      <c r="E404" s="343"/>
      <c r="F404" s="343"/>
      <c r="G404" s="343"/>
      <c r="H404" s="343"/>
      <c r="I404" s="343"/>
      <c r="J404" s="343"/>
      <c r="K404" s="343"/>
      <c r="L404" s="343"/>
      <c r="M404" s="343"/>
      <c r="N404" s="343"/>
      <c r="O404" s="343"/>
      <c r="P404" s="343"/>
      <c r="Q404" s="343"/>
      <c r="R404" s="343"/>
      <c r="S404" s="343"/>
      <c r="T404" s="343"/>
      <c r="U404" s="343"/>
      <c r="V404" s="343"/>
      <c r="W404" s="343"/>
      <c r="X404" s="343"/>
      <c r="Y404" s="343"/>
      <c r="Z404" s="343"/>
      <c r="AA404" s="343"/>
      <c r="AB404" s="343"/>
      <c r="AC404" s="343"/>
      <c r="AD404" s="343"/>
      <c r="AE404" s="343"/>
      <c r="AF404" s="343"/>
      <c r="AG404" s="172"/>
    </row>
    <row r="405">
      <c r="A405" s="273" t="s">
        <v>587</v>
      </c>
      <c r="B405" s="236">
        <v>0.0</v>
      </c>
      <c r="C405" s="236">
        <v>0.0</v>
      </c>
      <c r="D405" s="236">
        <v>0.0</v>
      </c>
      <c r="E405" s="236">
        <v>0.0</v>
      </c>
      <c r="F405" s="236">
        <v>0.0</v>
      </c>
      <c r="G405" s="236">
        <v>0.0</v>
      </c>
      <c r="H405" s="236">
        <v>0.0</v>
      </c>
      <c r="I405" s="236">
        <v>0.0</v>
      </c>
      <c r="J405" s="236">
        <v>0.0</v>
      </c>
      <c r="K405" s="236">
        <v>0.0</v>
      </c>
      <c r="L405" s="236">
        <v>0.0</v>
      </c>
      <c r="M405" s="236">
        <v>0.0</v>
      </c>
      <c r="N405" s="236">
        <v>0.0</v>
      </c>
      <c r="O405" s="236">
        <v>0.0</v>
      </c>
      <c r="P405" s="236">
        <v>0.0</v>
      </c>
      <c r="Q405" s="236">
        <v>0.0</v>
      </c>
      <c r="R405" s="236">
        <v>0.0</v>
      </c>
      <c r="S405" s="236">
        <v>0.0</v>
      </c>
      <c r="T405" s="236">
        <v>0.0</v>
      </c>
      <c r="U405" s="236">
        <v>0.0</v>
      </c>
      <c r="V405" s="236">
        <v>0.0</v>
      </c>
      <c r="W405" s="236">
        <v>0.0</v>
      </c>
      <c r="X405" s="236">
        <v>0.0</v>
      </c>
      <c r="Y405" s="236">
        <v>0.0</v>
      </c>
      <c r="Z405" s="236">
        <v>0.0</v>
      </c>
      <c r="AA405" s="236">
        <v>0.0</v>
      </c>
      <c r="AB405" s="236">
        <v>0.0</v>
      </c>
      <c r="AC405" s="236">
        <v>0.0</v>
      </c>
      <c r="AD405" s="236">
        <v>0.0</v>
      </c>
      <c r="AE405" s="236">
        <v>0.0</v>
      </c>
      <c r="AF405" s="236">
        <v>0.0</v>
      </c>
      <c r="AG405" s="172">
        <f t="shared" ref="AG405:AG406" si="142">SUM(B405:AF405)</f>
        <v>0</v>
      </c>
    </row>
    <row r="406">
      <c r="A406" s="282" t="s">
        <v>269</v>
      </c>
      <c r="B406" s="280">
        <f t="shared" ref="B406:AF406" si="141">B405</f>
        <v>0</v>
      </c>
      <c r="C406" s="280">
        <f t="shared" si="141"/>
        <v>0</v>
      </c>
      <c r="D406" s="280">
        <f t="shared" si="141"/>
        <v>0</v>
      </c>
      <c r="E406" s="280">
        <f t="shared" si="141"/>
        <v>0</v>
      </c>
      <c r="F406" s="280">
        <f t="shared" si="141"/>
        <v>0</v>
      </c>
      <c r="G406" s="280">
        <f t="shared" si="141"/>
        <v>0</v>
      </c>
      <c r="H406" s="280">
        <f t="shared" si="141"/>
        <v>0</v>
      </c>
      <c r="I406" s="280">
        <f t="shared" si="141"/>
        <v>0</v>
      </c>
      <c r="J406" s="280">
        <f t="shared" si="141"/>
        <v>0</v>
      </c>
      <c r="K406" s="280">
        <f t="shared" si="141"/>
        <v>0</v>
      </c>
      <c r="L406" s="280">
        <f t="shared" si="141"/>
        <v>0</v>
      </c>
      <c r="M406" s="280">
        <f t="shared" si="141"/>
        <v>0</v>
      </c>
      <c r="N406" s="280">
        <f t="shared" si="141"/>
        <v>0</v>
      </c>
      <c r="O406" s="280">
        <f t="shared" si="141"/>
        <v>0</v>
      </c>
      <c r="P406" s="280">
        <f t="shared" si="141"/>
        <v>0</v>
      </c>
      <c r="Q406" s="280">
        <f t="shared" si="141"/>
        <v>0</v>
      </c>
      <c r="R406" s="280">
        <f t="shared" si="141"/>
        <v>0</v>
      </c>
      <c r="S406" s="280">
        <f t="shared" si="141"/>
        <v>0</v>
      </c>
      <c r="T406" s="280">
        <f t="shared" si="141"/>
        <v>0</v>
      </c>
      <c r="U406" s="280">
        <f t="shared" si="141"/>
        <v>0</v>
      </c>
      <c r="V406" s="280">
        <f t="shared" si="141"/>
        <v>0</v>
      </c>
      <c r="W406" s="280">
        <f t="shared" si="141"/>
        <v>0</v>
      </c>
      <c r="X406" s="280">
        <f t="shared" si="141"/>
        <v>0</v>
      </c>
      <c r="Y406" s="280">
        <f t="shared" si="141"/>
        <v>0</v>
      </c>
      <c r="Z406" s="280">
        <f t="shared" si="141"/>
        <v>0</v>
      </c>
      <c r="AA406" s="280">
        <f t="shared" si="141"/>
        <v>0</v>
      </c>
      <c r="AB406" s="280">
        <f t="shared" si="141"/>
        <v>0</v>
      </c>
      <c r="AC406" s="280">
        <f t="shared" si="141"/>
        <v>0</v>
      </c>
      <c r="AD406" s="280">
        <f t="shared" si="141"/>
        <v>0</v>
      </c>
      <c r="AE406" s="280">
        <f t="shared" si="141"/>
        <v>0</v>
      </c>
      <c r="AF406" s="280">
        <f t="shared" si="141"/>
        <v>0</v>
      </c>
      <c r="AG406" s="172">
        <f t="shared" si="142"/>
        <v>0</v>
      </c>
    </row>
    <row r="407">
      <c r="A407" s="160"/>
      <c r="B407" s="267"/>
      <c r="C407" s="267"/>
      <c r="D407" s="267"/>
      <c r="E407" s="267"/>
      <c r="F407" s="267"/>
      <c r="G407" s="267"/>
      <c r="H407" s="267"/>
      <c r="I407" s="267"/>
      <c r="J407" s="267"/>
      <c r="K407" s="267"/>
      <c r="L407" s="267"/>
      <c r="M407" s="267"/>
      <c r="N407" s="267"/>
      <c r="O407" s="267"/>
      <c r="P407" s="267"/>
      <c r="Q407" s="267"/>
      <c r="R407" s="267"/>
      <c r="S407" s="267"/>
      <c r="T407" s="267"/>
      <c r="U407" s="267"/>
      <c r="V407" s="267"/>
      <c r="W407" s="267"/>
      <c r="X407" s="267"/>
      <c r="Y407" s="267"/>
      <c r="Z407" s="267"/>
      <c r="AA407" s="267"/>
      <c r="AB407" s="267"/>
      <c r="AC407" s="267"/>
      <c r="AD407" s="267"/>
      <c r="AE407" s="267"/>
      <c r="AF407" s="267"/>
      <c r="AG407" s="268"/>
    </row>
    <row r="408">
      <c r="A408" s="221" t="s">
        <v>588</v>
      </c>
      <c r="B408" s="267"/>
      <c r="C408" s="267"/>
      <c r="D408" s="267"/>
      <c r="E408" s="267"/>
      <c r="F408" s="267"/>
      <c r="G408" s="267"/>
      <c r="H408" s="267"/>
      <c r="I408" s="267"/>
      <c r="J408" s="267"/>
      <c r="K408" s="267"/>
      <c r="L408" s="267"/>
      <c r="M408" s="267"/>
      <c r="N408" s="267"/>
      <c r="O408" s="267"/>
      <c r="P408" s="267"/>
      <c r="Q408" s="267"/>
      <c r="R408" s="267"/>
      <c r="S408" s="267"/>
      <c r="T408" s="267"/>
      <c r="U408" s="267"/>
      <c r="V408" s="267"/>
      <c r="W408" s="267"/>
      <c r="X408" s="267"/>
      <c r="Y408" s="267"/>
      <c r="Z408" s="267"/>
      <c r="AA408" s="267"/>
      <c r="AB408" s="267"/>
      <c r="AC408" s="267"/>
      <c r="AD408" s="267"/>
      <c r="AE408" s="267"/>
      <c r="AF408" s="267"/>
      <c r="AG408" s="268"/>
    </row>
    <row r="409">
      <c r="A409" s="273" t="s">
        <v>541</v>
      </c>
      <c r="B409" s="345"/>
      <c r="C409" s="345"/>
      <c r="D409" s="345"/>
      <c r="E409" s="345"/>
      <c r="F409" s="345"/>
      <c r="G409" s="345"/>
      <c r="H409" s="345"/>
      <c r="I409" s="345"/>
      <c r="J409" s="345"/>
      <c r="K409" s="345"/>
      <c r="L409" s="345"/>
      <c r="M409" s="345"/>
      <c r="N409" s="345"/>
      <c r="O409" s="345"/>
      <c r="P409" s="345"/>
      <c r="Q409" s="345"/>
      <c r="R409" s="345"/>
      <c r="S409" s="345"/>
      <c r="T409" s="345"/>
      <c r="U409" s="345"/>
      <c r="V409" s="345"/>
      <c r="W409" s="345"/>
      <c r="X409" s="345"/>
      <c r="Y409" s="345"/>
      <c r="Z409" s="345"/>
      <c r="AA409" s="345"/>
      <c r="AB409" s="345"/>
      <c r="AC409" s="345"/>
      <c r="AD409" s="345"/>
      <c r="AE409" s="345"/>
      <c r="AF409" s="345"/>
      <c r="AG409" s="172"/>
    </row>
    <row r="410">
      <c r="A410" s="282" t="s">
        <v>542</v>
      </c>
      <c r="B410" s="288">
        <f t="shared" ref="B410:AF410" si="143">sum(B409)</f>
        <v>0</v>
      </c>
      <c r="C410" s="288">
        <f t="shared" si="143"/>
        <v>0</v>
      </c>
      <c r="D410" s="288">
        <f t="shared" si="143"/>
        <v>0</v>
      </c>
      <c r="E410" s="288">
        <f t="shared" si="143"/>
        <v>0</v>
      </c>
      <c r="F410" s="288">
        <f t="shared" si="143"/>
        <v>0</v>
      </c>
      <c r="G410" s="288">
        <f t="shared" si="143"/>
        <v>0</v>
      </c>
      <c r="H410" s="288">
        <f t="shared" si="143"/>
        <v>0</v>
      </c>
      <c r="I410" s="288">
        <f t="shared" si="143"/>
        <v>0</v>
      </c>
      <c r="J410" s="288">
        <f t="shared" si="143"/>
        <v>0</v>
      </c>
      <c r="K410" s="288">
        <f t="shared" si="143"/>
        <v>0</v>
      </c>
      <c r="L410" s="288">
        <f t="shared" si="143"/>
        <v>0</v>
      </c>
      <c r="M410" s="288">
        <f t="shared" si="143"/>
        <v>0</v>
      </c>
      <c r="N410" s="288">
        <f t="shared" si="143"/>
        <v>0</v>
      </c>
      <c r="O410" s="288">
        <f t="shared" si="143"/>
        <v>0</v>
      </c>
      <c r="P410" s="288">
        <f t="shared" si="143"/>
        <v>0</v>
      </c>
      <c r="Q410" s="288">
        <f t="shared" si="143"/>
        <v>0</v>
      </c>
      <c r="R410" s="288">
        <f t="shared" si="143"/>
        <v>0</v>
      </c>
      <c r="S410" s="288">
        <f t="shared" si="143"/>
        <v>0</v>
      </c>
      <c r="T410" s="288">
        <f t="shared" si="143"/>
        <v>0</v>
      </c>
      <c r="U410" s="288">
        <f t="shared" si="143"/>
        <v>0</v>
      </c>
      <c r="V410" s="288">
        <f t="shared" si="143"/>
        <v>0</v>
      </c>
      <c r="W410" s="288">
        <f t="shared" si="143"/>
        <v>0</v>
      </c>
      <c r="X410" s="288">
        <f t="shared" si="143"/>
        <v>0</v>
      </c>
      <c r="Y410" s="288">
        <f t="shared" si="143"/>
        <v>0</v>
      </c>
      <c r="Z410" s="288">
        <f t="shared" si="143"/>
        <v>0</v>
      </c>
      <c r="AA410" s="288">
        <f t="shared" si="143"/>
        <v>0</v>
      </c>
      <c r="AB410" s="288">
        <f t="shared" si="143"/>
        <v>0</v>
      </c>
      <c r="AC410" s="288">
        <f t="shared" si="143"/>
        <v>0</v>
      </c>
      <c r="AD410" s="288">
        <f t="shared" si="143"/>
        <v>0</v>
      </c>
      <c r="AE410" s="288">
        <f t="shared" si="143"/>
        <v>0</v>
      </c>
      <c r="AF410" s="288">
        <f t="shared" si="143"/>
        <v>0</v>
      </c>
      <c r="AG410" s="172">
        <f>SUM(B410:AF410)</f>
        <v>0</v>
      </c>
    </row>
    <row r="411">
      <c r="A411" s="160"/>
      <c r="B411" s="289"/>
      <c r="C411" s="289"/>
      <c r="D411" s="289"/>
      <c r="E411" s="289"/>
      <c r="F411" s="289"/>
      <c r="G411" s="289"/>
      <c r="H411" s="289"/>
      <c r="I411" s="289"/>
      <c r="J411" s="289"/>
      <c r="K411" s="289"/>
      <c r="L411" s="289"/>
      <c r="M411" s="289"/>
      <c r="N411" s="289"/>
      <c r="O411" s="289"/>
      <c r="P411" s="289"/>
      <c r="Q411" s="289"/>
      <c r="R411" s="289"/>
      <c r="S411" s="289"/>
      <c r="T411" s="289"/>
      <c r="U411" s="289"/>
      <c r="V411" s="289"/>
      <c r="W411" s="289"/>
      <c r="X411" s="289"/>
      <c r="Y411" s="289"/>
      <c r="Z411" s="289"/>
      <c r="AA411" s="289"/>
      <c r="AB411" s="289"/>
      <c r="AC411" s="289"/>
      <c r="AD411" s="289"/>
      <c r="AE411" s="289"/>
      <c r="AF411" s="289"/>
      <c r="AG411" s="268"/>
    </row>
    <row r="412">
      <c r="A412" s="273" t="s">
        <v>543</v>
      </c>
      <c r="B412" s="367">
        <v>0.0</v>
      </c>
      <c r="C412" s="367">
        <v>0.0</v>
      </c>
      <c r="D412" s="367">
        <v>0.0</v>
      </c>
      <c r="E412" s="367">
        <v>0.0</v>
      </c>
      <c r="F412" s="367">
        <v>0.0</v>
      </c>
      <c r="G412" s="367">
        <v>0.0</v>
      </c>
      <c r="H412" s="367">
        <v>0.0</v>
      </c>
      <c r="I412" s="367">
        <v>0.0</v>
      </c>
      <c r="J412" s="367">
        <v>0.0</v>
      </c>
      <c r="K412" s="367">
        <v>0.0</v>
      </c>
      <c r="L412" s="367">
        <v>0.0</v>
      </c>
      <c r="M412" s="367">
        <v>0.0</v>
      </c>
      <c r="N412" s="367">
        <v>0.0</v>
      </c>
      <c r="O412" s="367">
        <v>0.0</v>
      </c>
      <c r="P412" s="367">
        <v>0.0</v>
      </c>
      <c r="Q412" s="367">
        <v>0.0</v>
      </c>
      <c r="R412" s="367">
        <v>0.0</v>
      </c>
      <c r="S412" s="367">
        <v>0.0</v>
      </c>
      <c r="T412" s="367">
        <v>0.0</v>
      </c>
      <c r="U412" s="367">
        <v>0.0</v>
      </c>
      <c r="V412" s="367">
        <v>0.0</v>
      </c>
      <c r="W412" s="367">
        <v>0.0</v>
      </c>
      <c r="X412" s="367">
        <v>0.0</v>
      </c>
      <c r="Y412" s="367">
        <v>0.0</v>
      </c>
      <c r="Z412" s="367">
        <v>0.0</v>
      </c>
      <c r="AA412" s="367">
        <v>0.0</v>
      </c>
      <c r="AB412" s="367">
        <v>0.0</v>
      </c>
      <c r="AC412" s="367">
        <v>0.0</v>
      </c>
      <c r="AD412" s="367">
        <v>0.0</v>
      </c>
      <c r="AE412" s="367">
        <v>0.0</v>
      </c>
      <c r="AF412" s="367">
        <v>0.0</v>
      </c>
      <c r="AG412" s="172">
        <f t="shared" ref="AG412:AG415" si="144">SUM(B412:AF412)</f>
        <v>0</v>
      </c>
    </row>
    <row r="413">
      <c r="A413" s="273" t="s">
        <v>544</v>
      </c>
      <c r="B413" s="367">
        <v>0.0</v>
      </c>
      <c r="C413" s="367">
        <v>0.0</v>
      </c>
      <c r="D413" s="367">
        <v>0.0</v>
      </c>
      <c r="E413" s="367">
        <v>0.0</v>
      </c>
      <c r="F413" s="367">
        <v>0.0</v>
      </c>
      <c r="G413" s="367">
        <v>0.0</v>
      </c>
      <c r="H413" s="367">
        <v>0.0</v>
      </c>
      <c r="I413" s="367">
        <v>0.0</v>
      </c>
      <c r="J413" s="367">
        <v>0.0</v>
      </c>
      <c r="K413" s="367">
        <v>0.0</v>
      </c>
      <c r="L413" s="367">
        <v>0.0</v>
      </c>
      <c r="M413" s="367">
        <v>0.0</v>
      </c>
      <c r="N413" s="367">
        <v>0.0</v>
      </c>
      <c r="O413" s="367">
        <v>0.0</v>
      </c>
      <c r="P413" s="367">
        <v>0.0</v>
      </c>
      <c r="Q413" s="367">
        <v>0.0</v>
      </c>
      <c r="R413" s="367">
        <v>0.0</v>
      </c>
      <c r="S413" s="367">
        <v>0.0</v>
      </c>
      <c r="T413" s="367">
        <v>0.0</v>
      </c>
      <c r="U413" s="367">
        <v>0.0</v>
      </c>
      <c r="V413" s="367">
        <v>0.0</v>
      </c>
      <c r="W413" s="367">
        <v>0.0</v>
      </c>
      <c r="X413" s="367">
        <v>0.0</v>
      </c>
      <c r="Y413" s="367">
        <v>0.0</v>
      </c>
      <c r="Z413" s="367">
        <v>0.0</v>
      </c>
      <c r="AA413" s="367">
        <v>0.0</v>
      </c>
      <c r="AB413" s="367">
        <v>0.0</v>
      </c>
      <c r="AC413" s="367">
        <v>0.0</v>
      </c>
      <c r="AD413" s="367">
        <v>0.0</v>
      </c>
      <c r="AE413" s="367">
        <v>0.0</v>
      </c>
      <c r="AF413" s="367">
        <v>0.0</v>
      </c>
      <c r="AG413" s="172">
        <f t="shared" si="144"/>
        <v>0</v>
      </c>
    </row>
    <row r="414">
      <c r="A414" s="273" t="s">
        <v>545</v>
      </c>
      <c r="B414" s="262">
        <f t="shared" ref="B414:AF414" si="145">B412*0.22</f>
        <v>0</v>
      </c>
      <c r="C414" s="262">
        <f t="shared" si="145"/>
        <v>0</v>
      </c>
      <c r="D414" s="262">
        <f t="shared" si="145"/>
        <v>0</v>
      </c>
      <c r="E414" s="262">
        <f t="shared" si="145"/>
        <v>0</v>
      </c>
      <c r="F414" s="262">
        <f t="shared" si="145"/>
        <v>0</v>
      </c>
      <c r="G414" s="262">
        <f t="shared" si="145"/>
        <v>0</v>
      </c>
      <c r="H414" s="262">
        <f t="shared" si="145"/>
        <v>0</v>
      </c>
      <c r="I414" s="262">
        <f t="shared" si="145"/>
        <v>0</v>
      </c>
      <c r="J414" s="262">
        <f t="shared" si="145"/>
        <v>0</v>
      </c>
      <c r="K414" s="262">
        <f t="shared" si="145"/>
        <v>0</v>
      </c>
      <c r="L414" s="262">
        <f t="shared" si="145"/>
        <v>0</v>
      </c>
      <c r="M414" s="262">
        <f t="shared" si="145"/>
        <v>0</v>
      </c>
      <c r="N414" s="262">
        <f t="shared" si="145"/>
        <v>0</v>
      </c>
      <c r="O414" s="262">
        <f t="shared" si="145"/>
        <v>0</v>
      </c>
      <c r="P414" s="262">
        <f t="shared" si="145"/>
        <v>0</v>
      </c>
      <c r="Q414" s="262">
        <f t="shared" si="145"/>
        <v>0</v>
      </c>
      <c r="R414" s="262">
        <f t="shared" si="145"/>
        <v>0</v>
      </c>
      <c r="S414" s="262">
        <f t="shared" si="145"/>
        <v>0</v>
      </c>
      <c r="T414" s="262">
        <f t="shared" si="145"/>
        <v>0</v>
      </c>
      <c r="U414" s="262">
        <f t="shared" si="145"/>
        <v>0</v>
      </c>
      <c r="V414" s="262">
        <f t="shared" si="145"/>
        <v>0</v>
      </c>
      <c r="W414" s="262">
        <f t="shared" si="145"/>
        <v>0</v>
      </c>
      <c r="X414" s="262">
        <f t="shared" si="145"/>
        <v>0</v>
      </c>
      <c r="Y414" s="262">
        <f t="shared" si="145"/>
        <v>0</v>
      </c>
      <c r="Z414" s="262">
        <f t="shared" si="145"/>
        <v>0</v>
      </c>
      <c r="AA414" s="262">
        <f t="shared" si="145"/>
        <v>0</v>
      </c>
      <c r="AB414" s="262">
        <f t="shared" si="145"/>
        <v>0</v>
      </c>
      <c r="AC414" s="262">
        <f t="shared" si="145"/>
        <v>0</v>
      </c>
      <c r="AD414" s="262">
        <f t="shared" si="145"/>
        <v>0</v>
      </c>
      <c r="AE414" s="262">
        <f t="shared" si="145"/>
        <v>0</v>
      </c>
      <c r="AF414" s="262">
        <f t="shared" si="145"/>
        <v>0</v>
      </c>
      <c r="AG414" s="172">
        <f t="shared" si="144"/>
        <v>0</v>
      </c>
    </row>
    <row r="415">
      <c r="A415" s="282" t="s">
        <v>546</v>
      </c>
      <c r="B415" s="283">
        <f t="shared" ref="B415:AF415" si="146">SUM(B412+B413)</f>
        <v>0</v>
      </c>
      <c r="C415" s="283">
        <f t="shared" si="146"/>
        <v>0</v>
      </c>
      <c r="D415" s="283">
        <f t="shared" si="146"/>
        <v>0</v>
      </c>
      <c r="E415" s="283">
        <f t="shared" si="146"/>
        <v>0</v>
      </c>
      <c r="F415" s="283">
        <f t="shared" si="146"/>
        <v>0</v>
      </c>
      <c r="G415" s="283">
        <f t="shared" si="146"/>
        <v>0</v>
      </c>
      <c r="H415" s="283">
        <f t="shared" si="146"/>
        <v>0</v>
      </c>
      <c r="I415" s="283">
        <f t="shared" si="146"/>
        <v>0</v>
      </c>
      <c r="J415" s="283">
        <f t="shared" si="146"/>
        <v>0</v>
      </c>
      <c r="K415" s="283">
        <f t="shared" si="146"/>
        <v>0</v>
      </c>
      <c r="L415" s="283">
        <f t="shared" si="146"/>
        <v>0</v>
      </c>
      <c r="M415" s="283">
        <f t="shared" si="146"/>
        <v>0</v>
      </c>
      <c r="N415" s="283">
        <f t="shared" si="146"/>
        <v>0</v>
      </c>
      <c r="O415" s="283">
        <f t="shared" si="146"/>
        <v>0</v>
      </c>
      <c r="P415" s="283">
        <f t="shared" si="146"/>
        <v>0</v>
      </c>
      <c r="Q415" s="283">
        <f t="shared" si="146"/>
        <v>0</v>
      </c>
      <c r="R415" s="283">
        <f t="shared" si="146"/>
        <v>0</v>
      </c>
      <c r="S415" s="283">
        <f t="shared" si="146"/>
        <v>0</v>
      </c>
      <c r="T415" s="283">
        <f t="shared" si="146"/>
        <v>0</v>
      </c>
      <c r="U415" s="283">
        <f t="shared" si="146"/>
        <v>0</v>
      </c>
      <c r="V415" s="283">
        <f t="shared" si="146"/>
        <v>0</v>
      </c>
      <c r="W415" s="283">
        <f t="shared" si="146"/>
        <v>0</v>
      </c>
      <c r="X415" s="283">
        <f t="shared" si="146"/>
        <v>0</v>
      </c>
      <c r="Y415" s="283">
        <f t="shared" si="146"/>
        <v>0</v>
      </c>
      <c r="Z415" s="283">
        <f t="shared" si="146"/>
        <v>0</v>
      </c>
      <c r="AA415" s="283">
        <f t="shared" si="146"/>
        <v>0</v>
      </c>
      <c r="AB415" s="283">
        <f t="shared" si="146"/>
        <v>0</v>
      </c>
      <c r="AC415" s="283">
        <f t="shared" si="146"/>
        <v>0</v>
      </c>
      <c r="AD415" s="283">
        <f t="shared" si="146"/>
        <v>0</v>
      </c>
      <c r="AE415" s="283">
        <f t="shared" si="146"/>
        <v>0</v>
      </c>
      <c r="AF415" s="283">
        <f t="shared" si="146"/>
        <v>0</v>
      </c>
      <c r="AG415" s="172">
        <f t="shared" si="144"/>
        <v>0</v>
      </c>
    </row>
    <row r="416">
      <c r="A416" s="234"/>
      <c r="B416" s="267"/>
      <c r="C416" s="267"/>
      <c r="D416" s="267"/>
      <c r="E416" s="267"/>
      <c r="F416" s="267"/>
      <c r="G416" s="267"/>
      <c r="H416" s="267"/>
      <c r="I416" s="267"/>
      <c r="J416" s="267"/>
      <c r="K416" s="267"/>
      <c r="L416" s="267"/>
      <c r="M416" s="267"/>
      <c r="N416" s="267"/>
      <c r="O416" s="267"/>
      <c r="P416" s="267"/>
      <c r="Q416" s="267"/>
      <c r="R416" s="267"/>
      <c r="S416" s="267"/>
      <c r="T416" s="267"/>
      <c r="U416" s="267"/>
      <c r="V416" s="267"/>
      <c r="W416" s="267"/>
      <c r="X416" s="267"/>
      <c r="Y416" s="267"/>
      <c r="Z416" s="267"/>
      <c r="AA416" s="267"/>
      <c r="AB416" s="267"/>
      <c r="AC416" s="267"/>
      <c r="AD416" s="267"/>
      <c r="AE416" s="267"/>
      <c r="AF416" s="267"/>
      <c r="AG416" s="268"/>
    </row>
    <row r="417">
      <c r="A417" s="234"/>
      <c r="B417" s="267"/>
      <c r="C417" s="267"/>
      <c r="D417" s="267"/>
      <c r="E417" s="267"/>
      <c r="F417" s="267"/>
      <c r="G417" s="267"/>
      <c r="H417" s="267"/>
      <c r="I417" s="267"/>
      <c r="J417" s="267"/>
      <c r="K417" s="267"/>
      <c r="L417" s="267"/>
      <c r="M417" s="267"/>
      <c r="N417" s="267"/>
      <c r="O417" s="267"/>
      <c r="P417" s="267"/>
      <c r="Q417" s="267"/>
      <c r="R417" s="267"/>
      <c r="S417" s="267"/>
      <c r="T417" s="267"/>
      <c r="U417" s="267"/>
      <c r="V417" s="267"/>
      <c r="W417" s="267"/>
      <c r="X417" s="267"/>
      <c r="Y417" s="267"/>
      <c r="Z417" s="267"/>
      <c r="AA417" s="267"/>
      <c r="AB417" s="267"/>
      <c r="AC417" s="267"/>
      <c r="AD417" s="267"/>
      <c r="AE417" s="267"/>
      <c r="AF417" s="267"/>
      <c r="AG417" s="268"/>
    </row>
    <row r="418">
      <c r="A418" s="215" t="s">
        <v>589</v>
      </c>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68"/>
    </row>
    <row r="419" collapsed="1">
      <c r="A419" s="273" t="s">
        <v>416</v>
      </c>
      <c r="B419" s="290"/>
      <c r="C419" s="290"/>
      <c r="D419" s="290"/>
      <c r="E419" s="290"/>
      <c r="F419" s="290"/>
      <c r="G419" s="290"/>
      <c r="H419" s="290"/>
      <c r="I419" s="290"/>
      <c r="J419" s="290"/>
      <c r="K419" s="290"/>
      <c r="L419" s="290"/>
      <c r="M419" s="290"/>
      <c r="N419" s="290"/>
      <c r="O419" s="290"/>
      <c r="P419" s="290"/>
      <c r="Q419" s="290"/>
      <c r="R419" s="290"/>
      <c r="S419" s="290"/>
      <c r="T419" s="290"/>
      <c r="U419" s="290"/>
      <c r="V419" s="290"/>
      <c r="W419" s="290"/>
      <c r="X419" s="290"/>
      <c r="Y419" s="290"/>
      <c r="Z419" s="290"/>
      <c r="AA419" s="290"/>
      <c r="AB419" s="290"/>
      <c r="AC419" s="290"/>
      <c r="AD419" s="290"/>
      <c r="AE419" s="290"/>
      <c r="AF419" s="290"/>
      <c r="AG419" s="228"/>
    </row>
    <row r="420" hidden="1" outlineLevel="1">
      <c r="A420" s="273" t="s">
        <v>1257</v>
      </c>
      <c r="B420" s="236"/>
      <c r="C420" s="236"/>
      <c r="D420" s="236"/>
      <c r="E420" s="236"/>
      <c r="F420" s="236"/>
      <c r="G420" s="236"/>
      <c r="H420" s="236"/>
      <c r="I420" s="236"/>
      <c r="J420" s="236"/>
      <c r="K420" s="236"/>
      <c r="L420" s="236"/>
      <c r="M420" s="236"/>
      <c r="N420" s="236"/>
      <c r="O420" s="236"/>
      <c r="P420" s="236"/>
      <c r="Q420" s="236"/>
      <c r="R420" s="236"/>
      <c r="S420" s="236"/>
      <c r="T420" s="236"/>
      <c r="U420" s="236"/>
      <c r="V420" s="236"/>
      <c r="W420" s="236"/>
      <c r="X420" s="236"/>
      <c r="Y420" s="236"/>
      <c r="Z420" s="236"/>
      <c r="AA420" s="236"/>
      <c r="AB420" s="236"/>
      <c r="AC420" s="236"/>
      <c r="AD420" s="236"/>
      <c r="AE420" s="236"/>
      <c r="AF420" s="236"/>
      <c r="AG420" s="172">
        <f t="shared" ref="AG420:AG425" si="147">SUM(B420:AF420)</f>
        <v>0</v>
      </c>
    </row>
    <row r="421" hidden="1" outlineLevel="1">
      <c r="A421" s="273" t="s">
        <v>1258</v>
      </c>
      <c r="B421" s="236"/>
      <c r="C421" s="236"/>
      <c r="D421" s="236"/>
      <c r="E421" s="236"/>
      <c r="F421" s="236"/>
      <c r="G421" s="236"/>
      <c r="H421" s="236"/>
      <c r="I421" s="236"/>
      <c r="J421" s="236"/>
      <c r="K421" s="236"/>
      <c r="L421" s="236"/>
      <c r="M421" s="236"/>
      <c r="N421" s="236"/>
      <c r="O421" s="236"/>
      <c r="P421" s="236"/>
      <c r="Q421" s="236"/>
      <c r="R421" s="236"/>
      <c r="S421" s="236"/>
      <c r="T421" s="236"/>
      <c r="U421" s="236"/>
      <c r="V421" s="236"/>
      <c r="W421" s="236"/>
      <c r="X421" s="236"/>
      <c r="Y421" s="236"/>
      <c r="Z421" s="236"/>
      <c r="AA421" s="236"/>
      <c r="AB421" s="236"/>
      <c r="AC421" s="236"/>
      <c r="AD421" s="236"/>
      <c r="AE421" s="236"/>
      <c r="AF421" s="236"/>
      <c r="AG421" s="172">
        <f t="shared" si="147"/>
        <v>0</v>
      </c>
    </row>
    <row r="422" hidden="1" outlineLevel="1">
      <c r="A422" s="273" t="s">
        <v>1259</v>
      </c>
      <c r="B422" s="236"/>
      <c r="C422" s="236"/>
      <c r="D422" s="236"/>
      <c r="E422" s="236"/>
      <c r="F422" s="236"/>
      <c r="G422" s="236"/>
      <c r="H422" s="236"/>
      <c r="I422" s="236"/>
      <c r="J422" s="236"/>
      <c r="K422" s="236"/>
      <c r="L422" s="236"/>
      <c r="M422" s="236"/>
      <c r="N422" s="236"/>
      <c r="O422" s="236"/>
      <c r="P422" s="236"/>
      <c r="Q422" s="236"/>
      <c r="R422" s="236"/>
      <c r="S422" s="236"/>
      <c r="T422" s="236"/>
      <c r="U422" s="236"/>
      <c r="V422" s="236"/>
      <c r="W422" s="236"/>
      <c r="X422" s="236"/>
      <c r="Y422" s="236"/>
      <c r="Z422" s="236"/>
      <c r="AA422" s="236"/>
      <c r="AB422" s="236"/>
      <c r="AC422" s="236"/>
      <c r="AD422" s="236"/>
      <c r="AE422" s="236"/>
      <c r="AF422" s="236"/>
      <c r="AG422" s="172">
        <f t="shared" si="147"/>
        <v>0</v>
      </c>
    </row>
    <row r="423" hidden="1" outlineLevel="1">
      <c r="A423" s="273" t="s">
        <v>1260</v>
      </c>
      <c r="B423" s="236"/>
      <c r="C423" s="236"/>
      <c r="D423" s="236"/>
      <c r="E423" s="236"/>
      <c r="F423" s="236"/>
      <c r="G423" s="236"/>
      <c r="H423" s="236"/>
      <c r="I423" s="236"/>
      <c r="J423" s="236"/>
      <c r="K423" s="236"/>
      <c r="L423" s="236"/>
      <c r="M423" s="236"/>
      <c r="N423" s="236"/>
      <c r="O423" s="236"/>
      <c r="P423" s="236"/>
      <c r="Q423" s="236"/>
      <c r="R423" s="236"/>
      <c r="S423" s="236"/>
      <c r="T423" s="236"/>
      <c r="U423" s="236"/>
      <c r="V423" s="236"/>
      <c r="W423" s="236"/>
      <c r="X423" s="236"/>
      <c r="Y423" s="236"/>
      <c r="Z423" s="236"/>
      <c r="AA423" s="236"/>
      <c r="AB423" s="236"/>
      <c r="AC423" s="236"/>
      <c r="AD423" s="236"/>
      <c r="AE423" s="236"/>
      <c r="AF423" s="236"/>
      <c r="AG423" s="172">
        <f t="shared" si="147"/>
        <v>0</v>
      </c>
    </row>
    <row r="424" hidden="1" outlineLevel="1">
      <c r="A424" s="273" t="s">
        <v>1261</v>
      </c>
      <c r="B424" s="242"/>
      <c r="C424" s="242"/>
      <c r="D424" s="242"/>
      <c r="E424" s="242"/>
      <c r="F424" s="242"/>
      <c r="G424" s="242"/>
      <c r="H424" s="242"/>
      <c r="I424" s="242"/>
      <c r="J424" s="242"/>
      <c r="K424" s="242"/>
      <c r="L424" s="242"/>
      <c r="M424" s="242"/>
      <c r="N424" s="242"/>
      <c r="O424" s="242"/>
      <c r="P424" s="242"/>
      <c r="Q424" s="242"/>
      <c r="R424" s="242"/>
      <c r="S424" s="242"/>
      <c r="T424" s="242"/>
      <c r="U424" s="242"/>
      <c r="V424" s="242"/>
      <c r="W424" s="242"/>
      <c r="X424" s="242"/>
      <c r="Y424" s="242"/>
      <c r="Z424" s="242"/>
      <c r="AA424" s="242"/>
      <c r="AB424" s="242"/>
      <c r="AC424" s="242"/>
      <c r="AD424" s="242"/>
      <c r="AE424" s="242"/>
      <c r="AF424" s="242"/>
      <c r="AG424" s="291">
        <f t="shared" si="147"/>
        <v>0</v>
      </c>
    </row>
    <row r="425" hidden="1" outlineLevel="1">
      <c r="A425" s="273" t="s">
        <v>1262</v>
      </c>
      <c r="B425" s="242"/>
      <c r="C425" s="242"/>
      <c r="D425" s="242"/>
      <c r="E425" s="242"/>
      <c r="F425" s="242"/>
      <c r="G425" s="242"/>
      <c r="H425" s="242"/>
      <c r="I425" s="242"/>
      <c r="J425" s="242"/>
      <c r="K425" s="242"/>
      <c r="L425" s="242"/>
      <c r="M425" s="242"/>
      <c r="N425" s="242"/>
      <c r="O425" s="242"/>
      <c r="P425" s="242"/>
      <c r="Q425" s="242"/>
      <c r="R425" s="242"/>
      <c r="S425" s="242"/>
      <c r="T425" s="242"/>
      <c r="U425" s="242"/>
      <c r="V425" s="242"/>
      <c r="W425" s="242"/>
      <c r="X425" s="242"/>
      <c r="Y425" s="242"/>
      <c r="Z425" s="242"/>
      <c r="AA425" s="242"/>
      <c r="AB425" s="242"/>
      <c r="AC425" s="242"/>
      <c r="AD425" s="242"/>
      <c r="AE425" s="242"/>
      <c r="AF425" s="242"/>
      <c r="AG425" s="291">
        <f t="shared" si="147"/>
        <v>0</v>
      </c>
    </row>
    <row r="426" hidden="1" outlineLevel="1">
      <c r="A426" s="273" t="s">
        <v>1125</v>
      </c>
      <c r="B426" s="242"/>
      <c r="C426" s="242"/>
      <c r="D426" s="242"/>
      <c r="E426" s="242"/>
      <c r="F426" s="242"/>
      <c r="G426" s="242"/>
      <c r="H426" s="242"/>
      <c r="I426" s="242"/>
      <c r="J426" s="242"/>
      <c r="K426" s="242"/>
      <c r="L426" s="242"/>
      <c r="M426" s="242"/>
      <c r="N426" s="242"/>
      <c r="O426" s="242"/>
      <c r="P426" s="242"/>
      <c r="Q426" s="242"/>
      <c r="R426" s="242"/>
      <c r="S426" s="242"/>
      <c r="T426" s="242"/>
      <c r="U426" s="242"/>
      <c r="V426" s="242"/>
      <c r="W426" s="242"/>
      <c r="X426" s="242"/>
      <c r="Y426" s="242"/>
      <c r="Z426" s="242"/>
      <c r="AA426" s="242"/>
      <c r="AB426" s="242"/>
      <c r="AC426" s="242"/>
      <c r="AD426" s="242"/>
      <c r="AE426" s="242"/>
      <c r="AF426" s="242"/>
      <c r="AG426" s="291"/>
    </row>
    <row r="427" hidden="1" outlineLevel="1">
      <c r="A427" s="273" t="s">
        <v>1126</v>
      </c>
      <c r="B427" s="242"/>
      <c r="C427" s="242"/>
      <c r="D427" s="242"/>
      <c r="E427" s="242"/>
      <c r="F427" s="242"/>
      <c r="G427" s="242"/>
      <c r="H427" s="242"/>
      <c r="I427" s="242"/>
      <c r="J427" s="242"/>
      <c r="K427" s="242"/>
      <c r="L427" s="242"/>
      <c r="M427" s="242"/>
      <c r="N427" s="242"/>
      <c r="O427" s="242"/>
      <c r="P427" s="242"/>
      <c r="Q427" s="242"/>
      <c r="R427" s="242"/>
      <c r="S427" s="242"/>
      <c r="T427" s="242"/>
      <c r="U427" s="242"/>
      <c r="V427" s="242"/>
      <c r="W427" s="242"/>
      <c r="X427" s="242"/>
      <c r="Y427" s="242"/>
      <c r="Z427" s="242"/>
      <c r="AA427" s="242"/>
      <c r="AB427" s="242"/>
      <c r="AC427" s="242"/>
      <c r="AD427" s="242"/>
      <c r="AE427" s="242"/>
      <c r="AF427" s="242"/>
      <c r="AG427" s="291"/>
    </row>
    <row r="428" hidden="1" outlineLevel="1">
      <c r="A428" s="273" t="s">
        <v>1127</v>
      </c>
      <c r="B428" s="242"/>
      <c r="C428" s="242"/>
      <c r="D428" s="242"/>
      <c r="E428" s="242"/>
      <c r="F428" s="242"/>
      <c r="G428" s="242"/>
      <c r="H428" s="242"/>
      <c r="I428" s="242"/>
      <c r="J428" s="242"/>
      <c r="K428" s="242"/>
      <c r="L428" s="242"/>
      <c r="M428" s="242"/>
      <c r="N428" s="242"/>
      <c r="O428" s="242"/>
      <c r="P428" s="242"/>
      <c r="Q428" s="242"/>
      <c r="R428" s="242"/>
      <c r="S428" s="242"/>
      <c r="T428" s="242"/>
      <c r="U428" s="242"/>
      <c r="V428" s="242"/>
      <c r="W428" s="242"/>
      <c r="X428" s="242"/>
      <c r="Y428" s="242"/>
      <c r="Z428" s="242"/>
      <c r="AA428" s="242"/>
      <c r="AB428" s="242"/>
      <c r="AC428" s="242"/>
      <c r="AD428" s="242"/>
      <c r="AE428" s="242"/>
      <c r="AF428" s="242"/>
      <c r="AG428" s="291"/>
    </row>
    <row r="429" hidden="1" outlineLevel="1">
      <c r="A429" s="273" t="s">
        <v>1128</v>
      </c>
      <c r="B429" s="242"/>
      <c r="C429" s="242"/>
      <c r="D429" s="242"/>
      <c r="E429" s="242"/>
      <c r="F429" s="242"/>
      <c r="G429" s="242"/>
      <c r="H429" s="242"/>
      <c r="I429" s="242"/>
      <c r="J429" s="242"/>
      <c r="K429" s="242"/>
      <c r="L429" s="242"/>
      <c r="M429" s="242"/>
      <c r="N429" s="242"/>
      <c r="O429" s="242"/>
      <c r="P429" s="242"/>
      <c r="Q429" s="242"/>
      <c r="R429" s="242"/>
      <c r="S429" s="242"/>
      <c r="T429" s="242"/>
      <c r="U429" s="242"/>
      <c r="V429" s="242"/>
      <c r="W429" s="242"/>
      <c r="X429" s="242"/>
      <c r="Y429" s="242"/>
      <c r="Z429" s="242"/>
      <c r="AA429" s="242"/>
      <c r="AB429" s="242"/>
      <c r="AC429" s="242"/>
      <c r="AD429" s="242"/>
      <c r="AE429" s="242"/>
      <c r="AF429" s="242"/>
      <c r="AG429" s="291"/>
    </row>
    <row r="430" collapsed="1">
      <c r="A430" s="273" t="s">
        <v>600</v>
      </c>
      <c r="B430" s="290"/>
      <c r="C430" s="290"/>
      <c r="D430" s="290"/>
      <c r="E430" s="290"/>
      <c r="F430" s="290"/>
      <c r="G430" s="290"/>
      <c r="H430" s="290"/>
      <c r="I430" s="290"/>
      <c r="J430" s="290"/>
      <c r="K430" s="290"/>
      <c r="L430" s="290"/>
      <c r="M430" s="290"/>
      <c r="N430" s="290"/>
      <c r="O430" s="290"/>
      <c r="P430" s="290"/>
      <c r="Q430" s="290"/>
      <c r="R430" s="290"/>
      <c r="S430" s="290"/>
      <c r="T430" s="290"/>
      <c r="U430" s="290"/>
      <c r="V430" s="290"/>
      <c r="W430" s="290"/>
      <c r="X430" s="290"/>
      <c r="Y430" s="290"/>
      <c r="Z430" s="290"/>
      <c r="AA430" s="290"/>
      <c r="AB430" s="290"/>
      <c r="AC430" s="290"/>
      <c r="AD430" s="290"/>
      <c r="AE430" s="290"/>
      <c r="AF430" s="290"/>
      <c r="AG430" s="228"/>
    </row>
    <row r="431" hidden="1" outlineLevel="1">
      <c r="A431" s="273" t="s">
        <v>1263</v>
      </c>
      <c r="B431" s="236"/>
      <c r="C431" s="236"/>
      <c r="D431" s="236"/>
      <c r="E431" s="236"/>
      <c r="F431" s="236"/>
      <c r="G431" s="236"/>
      <c r="H431" s="236"/>
      <c r="I431" s="236"/>
      <c r="J431" s="236"/>
      <c r="K431" s="236"/>
      <c r="L431" s="236"/>
      <c r="M431" s="236"/>
      <c r="N431" s="236"/>
      <c r="O431" s="236"/>
      <c r="P431" s="236"/>
      <c r="Q431" s="236"/>
      <c r="R431" s="236"/>
      <c r="S431" s="236"/>
      <c r="T431" s="236"/>
      <c r="U431" s="236"/>
      <c r="V431" s="236"/>
      <c r="W431" s="236"/>
      <c r="X431" s="236"/>
      <c r="Y431" s="236"/>
      <c r="Z431" s="236"/>
      <c r="AA431" s="236"/>
      <c r="AB431" s="236"/>
      <c r="AC431" s="236"/>
      <c r="AD431" s="236"/>
      <c r="AE431" s="236"/>
      <c r="AF431" s="236"/>
      <c r="AG431" s="172">
        <f t="shared" ref="AG431:AG433" si="148">SUM(B431:AF431)</f>
        <v>0</v>
      </c>
    </row>
    <row r="432" hidden="1" outlineLevel="1">
      <c r="A432" s="273" t="s">
        <v>1264</v>
      </c>
      <c r="B432" s="236"/>
      <c r="C432" s="236"/>
      <c r="D432" s="236"/>
      <c r="E432" s="236"/>
      <c r="F432" s="236"/>
      <c r="G432" s="236"/>
      <c r="H432" s="236"/>
      <c r="I432" s="236"/>
      <c r="J432" s="236"/>
      <c r="K432" s="236"/>
      <c r="L432" s="236"/>
      <c r="M432" s="236"/>
      <c r="N432" s="236"/>
      <c r="O432" s="236"/>
      <c r="P432" s="236"/>
      <c r="Q432" s="236"/>
      <c r="R432" s="236"/>
      <c r="S432" s="236"/>
      <c r="T432" s="236"/>
      <c r="U432" s="236"/>
      <c r="V432" s="236"/>
      <c r="W432" s="236"/>
      <c r="X432" s="236"/>
      <c r="Y432" s="236"/>
      <c r="Z432" s="236"/>
      <c r="AA432" s="236"/>
      <c r="AB432" s="236"/>
      <c r="AC432" s="236"/>
      <c r="AD432" s="236"/>
      <c r="AE432" s="236"/>
      <c r="AF432" s="236"/>
      <c r="AG432" s="172">
        <f t="shared" si="148"/>
        <v>0</v>
      </c>
    </row>
    <row r="433" hidden="1" outlineLevel="1">
      <c r="A433" s="273" t="s">
        <v>603</v>
      </c>
      <c r="B433" s="255"/>
      <c r="C433" s="255"/>
      <c r="D433" s="255"/>
      <c r="E433" s="255"/>
      <c r="F433" s="255"/>
      <c r="G433" s="255"/>
      <c r="H433" s="255"/>
      <c r="I433" s="255"/>
      <c r="J433" s="255"/>
      <c r="K433" s="255"/>
      <c r="L433" s="255"/>
      <c r="M433" s="255"/>
      <c r="N433" s="255"/>
      <c r="O433" s="255"/>
      <c r="P433" s="255"/>
      <c r="Q433" s="255"/>
      <c r="R433" s="255"/>
      <c r="S433" s="255"/>
      <c r="T433" s="255"/>
      <c r="U433" s="255"/>
      <c r="V433" s="255"/>
      <c r="W433" s="255"/>
      <c r="X433" s="255"/>
      <c r="Y433" s="255"/>
      <c r="Z433" s="255"/>
      <c r="AA433" s="255"/>
      <c r="AB433" s="255"/>
      <c r="AC433" s="255"/>
      <c r="AD433" s="255"/>
      <c r="AE433" s="255"/>
      <c r="AF433" s="255"/>
      <c r="AG433" s="172">
        <f t="shared" si="148"/>
        <v>0</v>
      </c>
    </row>
    <row r="434">
      <c r="A434" s="273" t="s">
        <v>428</v>
      </c>
      <c r="B434" s="290"/>
      <c r="C434" s="290"/>
      <c r="D434" s="290"/>
      <c r="E434" s="290"/>
      <c r="F434" s="290"/>
      <c r="G434" s="290"/>
      <c r="H434" s="290"/>
      <c r="I434" s="290"/>
      <c r="J434" s="290"/>
      <c r="K434" s="290"/>
      <c r="L434" s="290"/>
      <c r="M434" s="290"/>
      <c r="N434" s="290"/>
      <c r="O434" s="290"/>
      <c r="P434" s="290"/>
      <c r="Q434" s="290"/>
      <c r="R434" s="290"/>
      <c r="S434" s="290"/>
      <c r="T434" s="290"/>
      <c r="U434" s="290"/>
      <c r="V434" s="290"/>
      <c r="W434" s="290"/>
      <c r="X434" s="290"/>
      <c r="Y434" s="290"/>
      <c r="Z434" s="290"/>
      <c r="AA434" s="290"/>
      <c r="AB434" s="290"/>
      <c r="AC434" s="290"/>
      <c r="AD434" s="290"/>
      <c r="AE434" s="290"/>
      <c r="AF434" s="290"/>
      <c r="AG434" s="228"/>
    </row>
    <row r="435" outlineLevel="1">
      <c r="A435" s="273" t="s">
        <v>1265</v>
      </c>
      <c r="B435" s="236"/>
      <c r="C435" s="236"/>
      <c r="D435" s="236"/>
      <c r="E435" s="236"/>
      <c r="F435" s="236"/>
      <c r="G435" s="236"/>
      <c r="H435" s="236"/>
      <c r="I435" s="236"/>
      <c r="J435" s="236"/>
      <c r="K435" s="236"/>
      <c r="L435" s="236"/>
      <c r="M435" s="236"/>
      <c r="N435" s="236"/>
      <c r="O435" s="236"/>
      <c r="P435" s="236"/>
      <c r="Q435" s="236"/>
      <c r="R435" s="236"/>
      <c r="S435" s="236"/>
      <c r="T435" s="236"/>
      <c r="U435" s="236"/>
      <c r="V435" s="236"/>
      <c r="W435" s="236"/>
      <c r="X435" s="236"/>
      <c r="Y435" s="236"/>
      <c r="Z435" s="236"/>
      <c r="AA435" s="236"/>
      <c r="AB435" s="236"/>
      <c r="AC435" s="236"/>
      <c r="AD435" s="236"/>
      <c r="AE435" s="236"/>
      <c r="AF435" s="236"/>
      <c r="AG435" s="172">
        <f t="shared" ref="AG435:AG440" si="149">SUM(B435:AF435)</f>
        <v>0</v>
      </c>
    </row>
    <row r="436" outlineLevel="1">
      <c r="A436" s="273" t="s">
        <v>1266</v>
      </c>
      <c r="B436" s="236"/>
      <c r="C436" s="236"/>
      <c r="D436" s="236"/>
      <c r="E436" s="236"/>
      <c r="F436" s="236"/>
      <c r="G436" s="236"/>
      <c r="H436" s="236"/>
      <c r="I436" s="236"/>
      <c r="J436" s="236"/>
      <c r="K436" s="236"/>
      <c r="L436" s="236"/>
      <c r="M436" s="236"/>
      <c r="N436" s="236"/>
      <c r="O436" s="236"/>
      <c r="P436" s="236"/>
      <c r="Q436" s="236"/>
      <c r="R436" s="236"/>
      <c r="S436" s="236"/>
      <c r="T436" s="236"/>
      <c r="U436" s="236"/>
      <c r="V436" s="236"/>
      <c r="W436" s="236"/>
      <c r="X436" s="236"/>
      <c r="Y436" s="236"/>
      <c r="Z436" s="236"/>
      <c r="AA436" s="236"/>
      <c r="AB436" s="236"/>
      <c r="AC436" s="236"/>
      <c r="AD436" s="236"/>
      <c r="AE436" s="236"/>
      <c r="AF436" s="236"/>
      <c r="AG436" s="172">
        <f t="shared" si="149"/>
        <v>0</v>
      </c>
    </row>
    <row r="437" outlineLevel="1">
      <c r="A437" s="273" t="s">
        <v>1267</v>
      </c>
      <c r="B437" s="236"/>
      <c r="C437" s="236"/>
      <c r="D437" s="236"/>
      <c r="E437" s="236"/>
      <c r="F437" s="236"/>
      <c r="G437" s="236"/>
      <c r="H437" s="236"/>
      <c r="I437" s="236"/>
      <c r="J437" s="236"/>
      <c r="K437" s="236"/>
      <c r="L437" s="236"/>
      <c r="M437" s="236"/>
      <c r="N437" s="236"/>
      <c r="O437" s="236"/>
      <c r="P437" s="236"/>
      <c r="Q437" s="236"/>
      <c r="R437" s="236"/>
      <c r="S437" s="236"/>
      <c r="T437" s="236"/>
      <c r="U437" s="236"/>
      <c r="V437" s="236"/>
      <c r="W437" s="236"/>
      <c r="X437" s="236"/>
      <c r="Y437" s="236"/>
      <c r="Z437" s="236"/>
      <c r="AA437" s="236"/>
      <c r="AB437" s="236"/>
      <c r="AC437" s="236"/>
      <c r="AD437" s="236"/>
      <c r="AE437" s="236"/>
      <c r="AF437" s="236"/>
      <c r="AG437" s="172">
        <f t="shared" si="149"/>
        <v>0</v>
      </c>
    </row>
    <row r="438" outlineLevel="1">
      <c r="A438" s="273" t="s">
        <v>1268</v>
      </c>
      <c r="B438" s="236"/>
      <c r="C438" s="236"/>
      <c r="D438" s="236"/>
      <c r="E438" s="236"/>
      <c r="F438" s="236"/>
      <c r="G438" s="236"/>
      <c r="H438" s="236"/>
      <c r="I438" s="236"/>
      <c r="J438" s="236"/>
      <c r="K438" s="236"/>
      <c r="L438" s="236"/>
      <c r="M438" s="236"/>
      <c r="N438" s="236"/>
      <c r="O438" s="236"/>
      <c r="P438" s="236"/>
      <c r="Q438" s="236"/>
      <c r="R438" s="236"/>
      <c r="S438" s="236"/>
      <c r="T438" s="236"/>
      <c r="U438" s="236"/>
      <c r="V438" s="236"/>
      <c r="W438" s="236"/>
      <c r="X438" s="236"/>
      <c r="Y438" s="236"/>
      <c r="Z438" s="236"/>
      <c r="AA438" s="236"/>
      <c r="AB438" s="236"/>
      <c r="AC438" s="236"/>
      <c r="AD438" s="236"/>
      <c r="AE438" s="236"/>
      <c r="AF438" s="236"/>
      <c r="AG438" s="172">
        <f t="shared" si="149"/>
        <v>0</v>
      </c>
    </row>
    <row r="439" outlineLevel="1">
      <c r="A439" s="277" t="s">
        <v>1269</v>
      </c>
      <c r="B439" s="242"/>
      <c r="C439" s="242"/>
      <c r="D439" s="242"/>
      <c r="E439" s="242"/>
      <c r="F439" s="242"/>
      <c r="G439" s="242"/>
      <c r="H439" s="242"/>
      <c r="I439" s="242"/>
      <c r="J439" s="242"/>
      <c r="K439" s="242"/>
      <c r="L439" s="242"/>
      <c r="M439" s="242"/>
      <c r="N439" s="242"/>
      <c r="O439" s="242"/>
      <c r="P439" s="242"/>
      <c r="Q439" s="242"/>
      <c r="R439" s="242"/>
      <c r="S439" s="242"/>
      <c r="T439" s="242"/>
      <c r="U439" s="242"/>
      <c r="V439" s="242"/>
      <c r="W439" s="242"/>
      <c r="X439" s="242"/>
      <c r="Y439" s="242"/>
      <c r="Z439" s="242"/>
      <c r="AA439" s="242"/>
      <c r="AB439" s="242"/>
      <c r="AC439" s="242"/>
      <c r="AD439" s="242"/>
      <c r="AE439" s="242"/>
      <c r="AF439" s="242"/>
      <c r="AG439" s="291">
        <f t="shared" si="149"/>
        <v>0</v>
      </c>
    </row>
    <row r="440" outlineLevel="1">
      <c r="A440" s="277" t="s">
        <v>1270</v>
      </c>
      <c r="B440" s="242"/>
      <c r="C440" s="242"/>
      <c r="D440" s="242"/>
      <c r="E440" s="242"/>
      <c r="F440" s="242"/>
      <c r="G440" s="242"/>
      <c r="H440" s="242"/>
      <c r="I440" s="242"/>
      <c r="J440" s="242"/>
      <c r="K440" s="242"/>
      <c r="L440" s="242"/>
      <c r="M440" s="242"/>
      <c r="N440" s="242"/>
      <c r="O440" s="242"/>
      <c r="P440" s="242"/>
      <c r="Q440" s="242"/>
      <c r="R440" s="242"/>
      <c r="S440" s="242"/>
      <c r="T440" s="242"/>
      <c r="U440" s="242"/>
      <c r="V440" s="242"/>
      <c r="W440" s="242"/>
      <c r="X440" s="242"/>
      <c r="Y440" s="242"/>
      <c r="Z440" s="242"/>
      <c r="AA440" s="242"/>
      <c r="AB440" s="242"/>
      <c r="AC440" s="242"/>
      <c r="AD440" s="242"/>
      <c r="AE440" s="242"/>
      <c r="AF440" s="242"/>
      <c r="AG440" s="291">
        <f t="shared" si="149"/>
        <v>0</v>
      </c>
    </row>
    <row r="441" outlineLevel="1">
      <c r="A441" s="273" t="s">
        <v>1271</v>
      </c>
      <c r="B441" s="242"/>
      <c r="C441" s="242"/>
      <c r="D441" s="242"/>
      <c r="E441" s="242"/>
      <c r="F441" s="242"/>
      <c r="G441" s="242"/>
      <c r="H441" s="242"/>
      <c r="I441" s="242"/>
      <c r="J441" s="242"/>
      <c r="K441" s="242"/>
      <c r="L441" s="242"/>
      <c r="M441" s="242"/>
      <c r="N441" s="242"/>
      <c r="O441" s="242"/>
      <c r="P441" s="242"/>
      <c r="Q441" s="242"/>
      <c r="R441" s="242"/>
      <c r="S441" s="242"/>
      <c r="T441" s="242"/>
      <c r="U441" s="242"/>
      <c r="V441" s="242"/>
      <c r="W441" s="242"/>
      <c r="X441" s="242"/>
      <c r="Y441" s="242"/>
      <c r="Z441" s="242"/>
      <c r="AA441" s="242"/>
      <c r="AB441" s="242"/>
      <c r="AC441" s="242"/>
      <c r="AD441" s="242"/>
      <c r="AE441" s="242"/>
      <c r="AF441" s="242"/>
      <c r="AG441" s="291"/>
    </row>
    <row r="442" outlineLevel="1">
      <c r="A442" s="273" t="s">
        <v>1272</v>
      </c>
      <c r="B442" s="242"/>
      <c r="C442" s="242"/>
      <c r="D442" s="242"/>
      <c r="E442" s="242"/>
      <c r="F442" s="242"/>
      <c r="G442" s="242"/>
      <c r="H442" s="242"/>
      <c r="I442" s="242"/>
      <c r="J442" s="242"/>
      <c r="K442" s="242"/>
      <c r="L442" s="242"/>
      <c r="M442" s="242"/>
      <c r="N442" s="242"/>
      <c r="O442" s="242"/>
      <c r="P442" s="242"/>
      <c r="Q442" s="242"/>
      <c r="R442" s="242"/>
      <c r="S442" s="242"/>
      <c r="T442" s="242"/>
      <c r="U442" s="242"/>
      <c r="V442" s="242"/>
      <c r="W442" s="242"/>
      <c r="X442" s="242"/>
      <c r="Y442" s="242"/>
      <c r="Z442" s="242"/>
      <c r="AA442" s="242"/>
      <c r="AB442" s="242"/>
      <c r="AC442" s="242"/>
      <c r="AD442" s="242"/>
      <c r="AE442" s="242"/>
      <c r="AF442" s="242"/>
      <c r="AG442" s="291"/>
    </row>
    <row r="443" outlineLevel="1">
      <c r="A443" s="273" t="s">
        <v>1273</v>
      </c>
      <c r="B443" s="242"/>
      <c r="C443" s="242"/>
      <c r="D443" s="242"/>
      <c r="E443" s="242"/>
      <c r="F443" s="242"/>
      <c r="G443" s="242"/>
      <c r="H443" s="242"/>
      <c r="I443" s="242"/>
      <c r="J443" s="242"/>
      <c r="K443" s="242"/>
      <c r="L443" s="242"/>
      <c r="M443" s="242"/>
      <c r="N443" s="242"/>
      <c r="O443" s="242"/>
      <c r="P443" s="242"/>
      <c r="Q443" s="242"/>
      <c r="R443" s="242"/>
      <c r="S443" s="242"/>
      <c r="T443" s="242"/>
      <c r="U443" s="242"/>
      <c r="V443" s="242"/>
      <c r="W443" s="242"/>
      <c r="X443" s="242"/>
      <c r="Y443" s="242"/>
      <c r="Z443" s="242"/>
      <c r="AA443" s="242"/>
      <c r="AB443" s="242"/>
      <c r="AC443" s="242"/>
      <c r="AD443" s="242"/>
      <c r="AE443" s="242"/>
      <c r="AF443" s="242"/>
      <c r="AG443" s="291"/>
    </row>
    <row r="444" outlineLevel="1">
      <c r="A444" s="273" t="s">
        <v>1274</v>
      </c>
      <c r="B444" s="242"/>
      <c r="C444" s="242"/>
      <c r="D444" s="242"/>
      <c r="E444" s="242"/>
      <c r="F444" s="242"/>
      <c r="G444" s="242"/>
      <c r="H444" s="242"/>
      <c r="I444" s="242"/>
      <c r="J444" s="242"/>
      <c r="K444" s="242"/>
      <c r="L444" s="242"/>
      <c r="M444" s="242"/>
      <c r="N444" s="242"/>
      <c r="O444" s="242"/>
      <c r="P444" s="242"/>
      <c r="Q444" s="242"/>
      <c r="R444" s="242"/>
      <c r="S444" s="242"/>
      <c r="T444" s="242"/>
      <c r="U444" s="242"/>
      <c r="V444" s="242"/>
      <c r="W444" s="242"/>
      <c r="X444" s="242"/>
      <c r="Y444" s="242"/>
      <c r="Z444" s="242"/>
      <c r="AA444" s="242"/>
      <c r="AB444" s="242"/>
      <c r="AC444" s="242"/>
      <c r="AD444" s="242"/>
      <c r="AE444" s="242"/>
      <c r="AF444" s="242"/>
      <c r="AG444" s="291"/>
    </row>
    <row r="445">
      <c r="A445" s="273" t="s">
        <v>614</v>
      </c>
      <c r="B445" s="285"/>
      <c r="C445" s="285"/>
      <c r="D445" s="285"/>
      <c r="E445" s="285"/>
      <c r="F445" s="285"/>
      <c r="G445" s="285"/>
      <c r="H445" s="285"/>
      <c r="I445" s="285"/>
      <c r="J445" s="285"/>
      <c r="K445" s="285"/>
      <c r="L445" s="285"/>
      <c r="M445" s="285"/>
      <c r="N445" s="285"/>
      <c r="O445" s="285"/>
      <c r="P445" s="285"/>
      <c r="Q445" s="285"/>
      <c r="R445" s="285"/>
      <c r="S445" s="285"/>
      <c r="T445" s="285"/>
      <c r="U445" s="285"/>
      <c r="V445" s="285"/>
      <c r="W445" s="285"/>
      <c r="X445" s="285"/>
      <c r="Y445" s="285"/>
      <c r="Z445" s="285"/>
      <c r="AA445" s="285"/>
      <c r="AB445" s="285"/>
      <c r="AC445" s="285"/>
      <c r="AD445" s="285"/>
      <c r="AE445" s="285"/>
      <c r="AF445" s="285"/>
      <c r="AG445" s="228"/>
    </row>
    <row r="446" outlineLevel="1">
      <c r="A446" s="273" t="s">
        <v>1275</v>
      </c>
      <c r="B446" s="242"/>
      <c r="C446" s="242"/>
      <c r="D446" s="242"/>
      <c r="E446" s="242"/>
      <c r="F446" s="242"/>
      <c r="G446" s="242"/>
      <c r="H446" s="242"/>
      <c r="I446" s="242"/>
      <c r="J446" s="242"/>
      <c r="K446" s="242"/>
      <c r="L446" s="242"/>
      <c r="M446" s="242"/>
      <c r="N446" s="242"/>
      <c r="O446" s="242"/>
      <c r="P446" s="242"/>
      <c r="Q446" s="242"/>
      <c r="R446" s="242"/>
      <c r="S446" s="242"/>
      <c r="T446" s="242"/>
      <c r="U446" s="242"/>
      <c r="V446" s="242"/>
      <c r="W446" s="242"/>
      <c r="X446" s="242"/>
      <c r="Y446" s="242"/>
      <c r="Z446" s="242"/>
      <c r="AA446" s="242"/>
      <c r="AB446" s="242"/>
      <c r="AC446" s="242"/>
      <c r="AD446" s="242"/>
      <c r="AE446" s="242"/>
      <c r="AF446" s="242"/>
      <c r="AG446" s="172">
        <f t="shared" ref="AG446:AG450" si="150">SUM(B446:AF446)</f>
        <v>0</v>
      </c>
    </row>
    <row r="447" outlineLevel="1">
      <c r="A447" s="273" t="s">
        <v>1276</v>
      </c>
      <c r="B447" s="242"/>
      <c r="C447" s="242"/>
      <c r="D447" s="242"/>
      <c r="E447" s="242"/>
      <c r="F447" s="242"/>
      <c r="G447" s="242"/>
      <c r="H447" s="242"/>
      <c r="I447" s="242"/>
      <c r="J447" s="242"/>
      <c r="K447" s="242"/>
      <c r="L447" s="242"/>
      <c r="M447" s="242"/>
      <c r="N447" s="242"/>
      <c r="O447" s="242"/>
      <c r="P447" s="242"/>
      <c r="Q447" s="242"/>
      <c r="R447" s="242"/>
      <c r="S447" s="242"/>
      <c r="T447" s="242"/>
      <c r="U447" s="242"/>
      <c r="V447" s="242"/>
      <c r="W447" s="242"/>
      <c r="X447" s="242"/>
      <c r="Y447" s="242"/>
      <c r="Z447" s="242"/>
      <c r="AA447" s="242"/>
      <c r="AB447" s="242"/>
      <c r="AC447" s="242"/>
      <c r="AD447" s="242"/>
      <c r="AE447" s="242"/>
      <c r="AF447" s="242"/>
      <c r="AG447" s="172">
        <f t="shared" si="150"/>
        <v>0</v>
      </c>
    </row>
    <row r="448" outlineLevel="1">
      <c r="A448" s="273" t="s">
        <v>603</v>
      </c>
      <c r="B448" s="242"/>
      <c r="C448" s="242"/>
      <c r="D448" s="242"/>
      <c r="E448" s="242"/>
      <c r="F448" s="242"/>
      <c r="G448" s="242"/>
      <c r="H448" s="242"/>
      <c r="I448" s="242"/>
      <c r="J448" s="242"/>
      <c r="K448" s="242"/>
      <c r="L448" s="242"/>
      <c r="M448" s="242"/>
      <c r="N448" s="242"/>
      <c r="O448" s="242"/>
      <c r="P448" s="242"/>
      <c r="Q448" s="242"/>
      <c r="R448" s="242"/>
      <c r="S448" s="242"/>
      <c r="T448" s="242"/>
      <c r="U448" s="242"/>
      <c r="V448" s="242"/>
      <c r="W448" s="242"/>
      <c r="X448" s="242"/>
      <c r="Y448" s="242"/>
      <c r="Z448" s="242"/>
      <c r="AA448" s="242"/>
      <c r="AB448" s="242"/>
      <c r="AC448" s="242"/>
      <c r="AD448" s="242"/>
      <c r="AE448" s="242"/>
      <c r="AF448" s="242"/>
      <c r="AG448" s="172">
        <f t="shared" si="150"/>
        <v>0</v>
      </c>
    </row>
    <row r="449">
      <c r="A449" s="279" t="s">
        <v>439</v>
      </c>
      <c r="B449" s="293">
        <f t="shared" ref="B449:AF449" si="151">B435+B436+B441+B442</f>
        <v>0</v>
      </c>
      <c r="C449" s="293">
        <f t="shared" si="151"/>
        <v>0</v>
      </c>
      <c r="D449" s="293">
        <f t="shared" si="151"/>
        <v>0</v>
      </c>
      <c r="E449" s="293">
        <f t="shared" si="151"/>
        <v>0</v>
      </c>
      <c r="F449" s="293">
        <f t="shared" si="151"/>
        <v>0</v>
      </c>
      <c r="G449" s="293">
        <f t="shared" si="151"/>
        <v>0</v>
      </c>
      <c r="H449" s="293">
        <f t="shared" si="151"/>
        <v>0</v>
      </c>
      <c r="I449" s="293">
        <f t="shared" si="151"/>
        <v>0</v>
      </c>
      <c r="J449" s="293">
        <f t="shared" si="151"/>
        <v>0</v>
      </c>
      <c r="K449" s="293">
        <f t="shared" si="151"/>
        <v>0</v>
      </c>
      <c r="L449" s="293">
        <f t="shared" si="151"/>
        <v>0</v>
      </c>
      <c r="M449" s="293">
        <f t="shared" si="151"/>
        <v>0</v>
      </c>
      <c r="N449" s="293">
        <f t="shared" si="151"/>
        <v>0</v>
      </c>
      <c r="O449" s="293">
        <f t="shared" si="151"/>
        <v>0</v>
      </c>
      <c r="P449" s="293">
        <f t="shared" si="151"/>
        <v>0</v>
      </c>
      <c r="Q449" s="293">
        <f t="shared" si="151"/>
        <v>0</v>
      </c>
      <c r="R449" s="293">
        <f t="shared" si="151"/>
        <v>0</v>
      </c>
      <c r="S449" s="293">
        <f t="shared" si="151"/>
        <v>0</v>
      </c>
      <c r="T449" s="293">
        <f t="shared" si="151"/>
        <v>0</v>
      </c>
      <c r="U449" s="293">
        <f t="shared" si="151"/>
        <v>0</v>
      </c>
      <c r="V449" s="293">
        <f t="shared" si="151"/>
        <v>0</v>
      </c>
      <c r="W449" s="293">
        <f t="shared" si="151"/>
        <v>0</v>
      </c>
      <c r="X449" s="293">
        <f t="shared" si="151"/>
        <v>0</v>
      </c>
      <c r="Y449" s="293">
        <f t="shared" si="151"/>
        <v>0</v>
      </c>
      <c r="Z449" s="293">
        <f t="shared" si="151"/>
        <v>0</v>
      </c>
      <c r="AA449" s="293">
        <f t="shared" si="151"/>
        <v>0</v>
      </c>
      <c r="AB449" s="293">
        <f t="shared" si="151"/>
        <v>0</v>
      </c>
      <c r="AC449" s="293">
        <f t="shared" si="151"/>
        <v>0</v>
      </c>
      <c r="AD449" s="293">
        <f t="shared" si="151"/>
        <v>0</v>
      </c>
      <c r="AE449" s="293">
        <f t="shared" si="151"/>
        <v>0</v>
      </c>
      <c r="AF449" s="293">
        <f t="shared" si="151"/>
        <v>0</v>
      </c>
      <c r="AG449" s="172">
        <f t="shared" si="150"/>
        <v>0</v>
      </c>
    </row>
    <row r="450">
      <c r="A450" s="279" t="s">
        <v>440</v>
      </c>
      <c r="B450" s="293">
        <f t="shared" ref="B450:AF450" si="152">B437+B438+B443+B444</f>
        <v>0</v>
      </c>
      <c r="C450" s="293">
        <f t="shared" si="152"/>
        <v>0</v>
      </c>
      <c r="D450" s="293">
        <f t="shared" si="152"/>
        <v>0</v>
      </c>
      <c r="E450" s="293">
        <f t="shared" si="152"/>
        <v>0</v>
      </c>
      <c r="F450" s="293">
        <f t="shared" si="152"/>
        <v>0</v>
      </c>
      <c r="G450" s="293">
        <f t="shared" si="152"/>
        <v>0</v>
      </c>
      <c r="H450" s="293">
        <f t="shared" si="152"/>
        <v>0</v>
      </c>
      <c r="I450" s="293">
        <f t="shared" si="152"/>
        <v>0</v>
      </c>
      <c r="J450" s="293">
        <f t="shared" si="152"/>
        <v>0</v>
      </c>
      <c r="K450" s="293">
        <f t="shared" si="152"/>
        <v>0</v>
      </c>
      <c r="L450" s="293">
        <f t="shared" si="152"/>
        <v>0</v>
      </c>
      <c r="M450" s="293">
        <f t="shared" si="152"/>
        <v>0</v>
      </c>
      <c r="N450" s="293">
        <f t="shared" si="152"/>
        <v>0</v>
      </c>
      <c r="O450" s="293">
        <f t="shared" si="152"/>
        <v>0</v>
      </c>
      <c r="P450" s="293">
        <f t="shared" si="152"/>
        <v>0</v>
      </c>
      <c r="Q450" s="293">
        <f t="shared" si="152"/>
        <v>0</v>
      </c>
      <c r="R450" s="293">
        <f t="shared" si="152"/>
        <v>0</v>
      </c>
      <c r="S450" s="293">
        <f t="shared" si="152"/>
        <v>0</v>
      </c>
      <c r="T450" s="293">
        <f t="shared" si="152"/>
        <v>0</v>
      </c>
      <c r="U450" s="293">
        <f t="shared" si="152"/>
        <v>0</v>
      </c>
      <c r="V450" s="293">
        <f t="shared" si="152"/>
        <v>0</v>
      </c>
      <c r="W450" s="293">
        <f t="shared" si="152"/>
        <v>0</v>
      </c>
      <c r="X450" s="293">
        <f t="shared" si="152"/>
        <v>0</v>
      </c>
      <c r="Y450" s="293">
        <f t="shared" si="152"/>
        <v>0</v>
      </c>
      <c r="Z450" s="293">
        <f t="shared" si="152"/>
        <v>0</v>
      </c>
      <c r="AA450" s="293">
        <f t="shared" si="152"/>
        <v>0</v>
      </c>
      <c r="AB450" s="293">
        <f t="shared" si="152"/>
        <v>0</v>
      </c>
      <c r="AC450" s="293">
        <f t="shared" si="152"/>
        <v>0</v>
      </c>
      <c r="AD450" s="293">
        <f t="shared" si="152"/>
        <v>0</v>
      </c>
      <c r="AE450" s="293">
        <f t="shared" si="152"/>
        <v>0</v>
      </c>
      <c r="AF450" s="293">
        <f t="shared" si="152"/>
        <v>0</v>
      </c>
      <c r="AG450" s="172">
        <f t="shared" si="150"/>
        <v>0</v>
      </c>
    </row>
    <row r="451">
      <c r="A451" s="160"/>
      <c r="B451" s="236"/>
      <c r="C451" s="236"/>
      <c r="D451" s="236"/>
      <c r="E451" s="236"/>
      <c r="F451" s="236"/>
      <c r="G451" s="236"/>
      <c r="H451" s="236"/>
      <c r="I451" s="236"/>
      <c r="J451" s="236"/>
      <c r="K451" s="236"/>
      <c r="L451" s="236"/>
      <c r="M451" s="236"/>
      <c r="N451" s="236"/>
      <c r="O451" s="236"/>
      <c r="P451" s="236"/>
      <c r="Q451" s="236"/>
      <c r="R451" s="236"/>
      <c r="S451" s="236"/>
      <c r="T451" s="236"/>
      <c r="U451" s="236"/>
      <c r="V451" s="236"/>
      <c r="W451" s="236"/>
      <c r="X451" s="236"/>
      <c r="Y451" s="236"/>
      <c r="Z451" s="236"/>
      <c r="AA451" s="236"/>
      <c r="AB451" s="236"/>
      <c r="AC451" s="236"/>
      <c r="AD451" s="236"/>
      <c r="AE451" s="236"/>
      <c r="AF451" s="236"/>
      <c r="AG451" s="268"/>
    </row>
    <row r="452" collapsed="1">
      <c r="A452" s="273" t="s">
        <v>441</v>
      </c>
      <c r="B452" s="290"/>
      <c r="C452" s="290"/>
      <c r="D452" s="290"/>
      <c r="E452" s="290"/>
      <c r="F452" s="290"/>
      <c r="G452" s="290"/>
      <c r="H452" s="290"/>
      <c r="I452" s="290"/>
      <c r="J452" s="290"/>
      <c r="K452" s="290"/>
      <c r="L452" s="290"/>
      <c r="M452" s="290"/>
      <c r="N452" s="290"/>
      <c r="O452" s="290"/>
      <c r="P452" s="290"/>
      <c r="Q452" s="290"/>
      <c r="R452" s="290"/>
      <c r="S452" s="290"/>
      <c r="T452" s="290"/>
      <c r="U452" s="290"/>
      <c r="V452" s="290"/>
      <c r="W452" s="290"/>
      <c r="X452" s="290"/>
      <c r="Y452" s="290"/>
      <c r="Z452" s="290"/>
      <c r="AA452" s="290"/>
      <c r="AB452" s="290"/>
      <c r="AC452" s="290"/>
      <c r="AD452" s="290"/>
      <c r="AE452" s="290"/>
      <c r="AF452" s="290"/>
      <c r="AG452" s="228"/>
    </row>
    <row r="453" hidden="1" outlineLevel="1">
      <c r="A453" s="273" t="s">
        <v>442</v>
      </c>
      <c r="B453" s="236"/>
      <c r="C453" s="236"/>
      <c r="D453" s="236"/>
      <c r="E453" s="236"/>
      <c r="F453" s="236"/>
      <c r="G453" s="236"/>
      <c r="H453" s="236"/>
      <c r="I453" s="236"/>
      <c r="J453" s="236"/>
      <c r="K453" s="236"/>
      <c r="L453" s="236"/>
      <c r="M453" s="236"/>
      <c r="N453" s="236"/>
      <c r="O453" s="236"/>
      <c r="P453" s="236"/>
      <c r="Q453" s="236"/>
      <c r="R453" s="236"/>
      <c r="S453" s="236"/>
      <c r="T453" s="236"/>
      <c r="U453" s="236"/>
      <c r="V453" s="236"/>
      <c r="W453" s="236"/>
      <c r="X453" s="236"/>
      <c r="Y453" s="236"/>
      <c r="Z453" s="236"/>
      <c r="AA453" s="236"/>
      <c r="AB453" s="236"/>
      <c r="AC453" s="236"/>
      <c r="AD453" s="236"/>
      <c r="AE453" s="236"/>
      <c r="AF453" s="236"/>
      <c r="AG453" s="172">
        <f t="shared" ref="AG453:AG462" si="153">SUM(B453:AF453)</f>
        <v>0</v>
      </c>
    </row>
    <row r="454" hidden="1" outlineLevel="1">
      <c r="A454" s="273" t="s">
        <v>443</v>
      </c>
      <c r="B454" s="236"/>
      <c r="C454" s="236"/>
      <c r="D454" s="236"/>
      <c r="E454" s="236"/>
      <c r="F454" s="236"/>
      <c r="G454" s="236"/>
      <c r="H454" s="236"/>
      <c r="I454" s="236"/>
      <c r="J454" s="236"/>
      <c r="K454" s="236"/>
      <c r="L454" s="236"/>
      <c r="M454" s="236"/>
      <c r="N454" s="236"/>
      <c r="O454" s="236"/>
      <c r="P454" s="236"/>
      <c r="Q454" s="236"/>
      <c r="R454" s="236"/>
      <c r="S454" s="236"/>
      <c r="T454" s="236"/>
      <c r="U454" s="236"/>
      <c r="V454" s="236"/>
      <c r="W454" s="236"/>
      <c r="X454" s="236"/>
      <c r="Y454" s="236"/>
      <c r="Z454" s="236"/>
      <c r="AA454" s="236"/>
      <c r="AB454" s="236"/>
      <c r="AC454" s="236"/>
      <c r="AD454" s="236"/>
      <c r="AE454" s="236"/>
      <c r="AF454" s="236"/>
      <c r="AG454" s="172">
        <f t="shared" si="153"/>
        <v>0</v>
      </c>
    </row>
    <row r="455" hidden="1" outlineLevel="1">
      <c r="A455" s="273" t="s">
        <v>1277</v>
      </c>
      <c r="B455" s="236"/>
      <c r="C455" s="236"/>
      <c r="D455" s="236"/>
      <c r="E455" s="236"/>
      <c r="F455" s="236"/>
      <c r="G455" s="236"/>
      <c r="H455" s="236"/>
      <c r="I455" s="236"/>
      <c r="J455" s="236"/>
      <c r="K455" s="236"/>
      <c r="L455" s="236"/>
      <c r="M455" s="236"/>
      <c r="N455" s="236"/>
      <c r="O455" s="236"/>
      <c r="P455" s="236"/>
      <c r="Q455" s="236"/>
      <c r="R455" s="236"/>
      <c r="S455" s="236"/>
      <c r="T455" s="236"/>
      <c r="U455" s="236"/>
      <c r="V455" s="236"/>
      <c r="W455" s="236"/>
      <c r="X455" s="236"/>
      <c r="Y455" s="236"/>
      <c r="Z455" s="236"/>
      <c r="AA455" s="236"/>
      <c r="AB455" s="236"/>
      <c r="AC455" s="236"/>
      <c r="AD455" s="236"/>
      <c r="AE455" s="236"/>
      <c r="AF455" s="236"/>
      <c r="AG455" s="172">
        <f t="shared" si="153"/>
        <v>0</v>
      </c>
    </row>
    <row r="456" hidden="1" outlineLevel="1">
      <c r="A456" s="273" t="s">
        <v>1278</v>
      </c>
      <c r="B456" s="236"/>
      <c r="C456" s="236"/>
      <c r="D456" s="236"/>
      <c r="E456" s="236"/>
      <c r="F456" s="236"/>
      <c r="G456" s="236"/>
      <c r="H456" s="236"/>
      <c r="I456" s="236"/>
      <c r="J456" s="236"/>
      <c r="K456" s="236"/>
      <c r="L456" s="236"/>
      <c r="M456" s="236"/>
      <c r="N456" s="236"/>
      <c r="O456" s="236"/>
      <c r="P456" s="236"/>
      <c r="Q456" s="236"/>
      <c r="R456" s="236"/>
      <c r="S456" s="236"/>
      <c r="T456" s="236"/>
      <c r="U456" s="236"/>
      <c r="V456" s="236"/>
      <c r="W456" s="236"/>
      <c r="X456" s="236"/>
      <c r="Y456" s="236"/>
      <c r="Z456" s="236"/>
      <c r="AA456" s="236"/>
      <c r="AB456" s="236"/>
      <c r="AC456" s="236"/>
      <c r="AD456" s="236"/>
      <c r="AE456" s="236"/>
      <c r="AF456" s="236"/>
      <c r="AG456" s="172">
        <f t="shared" si="153"/>
        <v>0</v>
      </c>
    </row>
    <row r="457" hidden="1" outlineLevel="1">
      <c r="A457" s="273" t="s">
        <v>1279</v>
      </c>
      <c r="B457" s="236"/>
      <c r="C457" s="236"/>
      <c r="D457" s="236"/>
      <c r="E457" s="236"/>
      <c r="F457" s="236"/>
      <c r="G457" s="236"/>
      <c r="H457" s="236"/>
      <c r="I457" s="236"/>
      <c r="J457" s="236"/>
      <c r="K457" s="236"/>
      <c r="L457" s="236"/>
      <c r="M457" s="236"/>
      <c r="N457" s="236"/>
      <c r="O457" s="236"/>
      <c r="P457" s="236"/>
      <c r="Q457" s="236"/>
      <c r="R457" s="236"/>
      <c r="S457" s="236"/>
      <c r="T457" s="236"/>
      <c r="U457" s="236"/>
      <c r="V457" s="236"/>
      <c r="W457" s="236"/>
      <c r="X457" s="236"/>
      <c r="Y457" s="236"/>
      <c r="Z457" s="236"/>
      <c r="AA457" s="236"/>
      <c r="AB457" s="236"/>
      <c r="AC457" s="236"/>
      <c r="AD457" s="236"/>
      <c r="AE457" s="236"/>
      <c r="AF457" s="236"/>
      <c r="AG457" s="172">
        <f t="shared" si="153"/>
        <v>0</v>
      </c>
    </row>
    <row r="458" hidden="1" outlineLevel="1">
      <c r="A458" s="273" t="s">
        <v>1280</v>
      </c>
      <c r="B458" s="236"/>
      <c r="C458" s="236"/>
      <c r="D458" s="236"/>
      <c r="E458" s="236"/>
      <c r="F458" s="236"/>
      <c r="G458" s="236"/>
      <c r="H458" s="236"/>
      <c r="I458" s="236"/>
      <c r="J458" s="236"/>
      <c r="K458" s="236"/>
      <c r="L458" s="236"/>
      <c r="M458" s="236"/>
      <c r="N458" s="236"/>
      <c r="O458" s="236"/>
      <c r="P458" s="236"/>
      <c r="Q458" s="236"/>
      <c r="R458" s="236"/>
      <c r="S458" s="236"/>
      <c r="T458" s="236"/>
      <c r="U458" s="236"/>
      <c r="V458" s="236"/>
      <c r="W458" s="236"/>
      <c r="X458" s="236"/>
      <c r="Y458" s="236"/>
      <c r="Z458" s="236"/>
      <c r="AA458" s="236"/>
      <c r="AB458" s="236"/>
      <c r="AC458" s="236"/>
      <c r="AD458" s="236"/>
      <c r="AE458" s="236"/>
      <c r="AF458" s="236"/>
      <c r="AG458" s="172">
        <f t="shared" si="153"/>
        <v>0</v>
      </c>
    </row>
    <row r="459" hidden="1" outlineLevel="1">
      <c r="A459" s="273" t="s">
        <v>1281</v>
      </c>
      <c r="B459" s="236"/>
      <c r="C459" s="236"/>
      <c r="D459" s="236"/>
      <c r="E459" s="236"/>
      <c r="F459" s="236"/>
      <c r="G459" s="236"/>
      <c r="H459" s="236"/>
      <c r="I459" s="236"/>
      <c r="J459" s="236"/>
      <c r="K459" s="236"/>
      <c r="L459" s="236"/>
      <c r="M459" s="236"/>
      <c r="N459" s="236"/>
      <c r="O459" s="236"/>
      <c r="P459" s="236"/>
      <c r="Q459" s="236"/>
      <c r="R459" s="236"/>
      <c r="S459" s="236"/>
      <c r="T459" s="236"/>
      <c r="U459" s="236"/>
      <c r="V459" s="236"/>
      <c r="W459" s="236"/>
      <c r="X459" s="236"/>
      <c r="Y459" s="236"/>
      <c r="Z459" s="236"/>
      <c r="AA459" s="236"/>
      <c r="AB459" s="236"/>
      <c r="AC459" s="236"/>
      <c r="AD459" s="236"/>
      <c r="AE459" s="236"/>
      <c r="AF459" s="236"/>
      <c r="AG459" s="172">
        <f t="shared" si="153"/>
        <v>0</v>
      </c>
    </row>
    <row r="460" hidden="1" outlineLevel="1">
      <c r="A460" s="273" t="s">
        <v>1282</v>
      </c>
      <c r="B460" s="236"/>
      <c r="C460" s="236"/>
      <c r="D460" s="236"/>
      <c r="E460" s="236"/>
      <c r="F460" s="236"/>
      <c r="G460" s="236"/>
      <c r="H460" s="236"/>
      <c r="I460" s="236"/>
      <c r="J460" s="236"/>
      <c r="K460" s="236"/>
      <c r="L460" s="236"/>
      <c r="M460" s="236"/>
      <c r="N460" s="236"/>
      <c r="O460" s="236"/>
      <c r="P460" s="236"/>
      <c r="Q460" s="236"/>
      <c r="R460" s="236"/>
      <c r="S460" s="236"/>
      <c r="T460" s="236"/>
      <c r="U460" s="236"/>
      <c r="V460" s="236"/>
      <c r="W460" s="236"/>
      <c r="X460" s="236"/>
      <c r="Y460" s="236"/>
      <c r="Z460" s="236"/>
      <c r="AA460" s="236"/>
      <c r="AB460" s="236"/>
      <c r="AC460" s="236"/>
      <c r="AD460" s="236"/>
      <c r="AE460" s="236"/>
      <c r="AF460" s="236"/>
      <c r="AG460" s="172">
        <f t="shared" si="153"/>
        <v>0</v>
      </c>
    </row>
    <row r="461" hidden="1" outlineLevel="1">
      <c r="A461" s="287" t="s">
        <v>1283</v>
      </c>
      <c r="B461" s="236"/>
      <c r="C461" s="236"/>
      <c r="D461" s="236"/>
      <c r="E461" s="236"/>
      <c r="F461" s="236"/>
      <c r="G461" s="236"/>
      <c r="H461" s="236"/>
      <c r="I461" s="236"/>
      <c r="J461" s="236"/>
      <c r="K461" s="236"/>
      <c r="L461" s="236"/>
      <c r="M461" s="236"/>
      <c r="N461" s="236"/>
      <c r="O461" s="236"/>
      <c r="P461" s="236"/>
      <c r="Q461" s="236"/>
      <c r="R461" s="236"/>
      <c r="S461" s="236"/>
      <c r="T461" s="236"/>
      <c r="U461" s="236"/>
      <c r="V461" s="236"/>
      <c r="W461" s="236"/>
      <c r="X461" s="236"/>
      <c r="Y461" s="236"/>
      <c r="Z461" s="236"/>
      <c r="AA461" s="236"/>
      <c r="AB461" s="236"/>
      <c r="AC461" s="236"/>
      <c r="AD461" s="236"/>
      <c r="AE461" s="236"/>
      <c r="AF461" s="236"/>
      <c r="AG461" s="291">
        <f t="shared" si="153"/>
        <v>0</v>
      </c>
    </row>
    <row r="462" hidden="1" outlineLevel="1">
      <c r="A462" s="287" t="s">
        <v>1284</v>
      </c>
      <c r="B462" s="236"/>
      <c r="C462" s="236"/>
      <c r="D462" s="236"/>
      <c r="E462" s="236"/>
      <c r="F462" s="236"/>
      <c r="G462" s="236"/>
      <c r="H462" s="236"/>
      <c r="I462" s="236"/>
      <c r="J462" s="236"/>
      <c r="K462" s="236"/>
      <c r="L462" s="236"/>
      <c r="M462" s="236"/>
      <c r="N462" s="236"/>
      <c r="O462" s="236"/>
      <c r="P462" s="236"/>
      <c r="Q462" s="236"/>
      <c r="R462" s="236"/>
      <c r="S462" s="236"/>
      <c r="T462" s="236"/>
      <c r="U462" s="236"/>
      <c r="V462" s="236"/>
      <c r="W462" s="236"/>
      <c r="X462" s="236"/>
      <c r="Y462" s="236"/>
      <c r="Z462" s="236"/>
      <c r="AA462" s="236"/>
      <c r="AB462" s="236"/>
      <c r="AC462" s="236"/>
      <c r="AD462" s="236"/>
      <c r="AE462" s="236"/>
      <c r="AF462" s="236"/>
      <c r="AG462" s="291">
        <f t="shared" si="153"/>
        <v>0</v>
      </c>
    </row>
    <row r="463" hidden="1" outlineLevel="1">
      <c r="A463" s="287" t="s">
        <v>338</v>
      </c>
      <c r="B463" s="236"/>
      <c r="C463" s="236"/>
      <c r="D463" s="236"/>
      <c r="E463" s="236"/>
      <c r="F463" s="236"/>
      <c r="G463" s="236"/>
      <c r="H463" s="236"/>
      <c r="I463" s="236"/>
      <c r="J463" s="236"/>
      <c r="K463" s="236"/>
      <c r="L463" s="236"/>
      <c r="M463" s="236"/>
      <c r="N463" s="236"/>
      <c r="O463" s="236"/>
      <c r="P463" s="236"/>
      <c r="Q463" s="236"/>
      <c r="R463" s="236"/>
      <c r="S463" s="236"/>
      <c r="T463" s="236"/>
      <c r="U463" s="236"/>
      <c r="V463" s="236"/>
      <c r="W463" s="236"/>
      <c r="X463" s="236"/>
      <c r="Y463" s="236"/>
      <c r="Z463" s="236"/>
      <c r="AA463" s="236"/>
      <c r="AB463" s="236"/>
      <c r="AC463" s="236"/>
      <c r="AD463" s="236"/>
      <c r="AE463" s="236"/>
      <c r="AF463" s="236"/>
      <c r="AG463" s="291"/>
    </row>
    <row r="464" hidden="1" outlineLevel="1">
      <c r="A464" s="287" t="s">
        <v>297</v>
      </c>
      <c r="B464" s="236"/>
      <c r="C464" s="236"/>
      <c r="D464" s="236"/>
      <c r="E464" s="236"/>
      <c r="F464" s="236"/>
      <c r="G464" s="236"/>
      <c r="H464" s="236"/>
      <c r="I464" s="236"/>
      <c r="J464" s="236"/>
      <c r="K464" s="236"/>
      <c r="L464" s="236"/>
      <c r="M464" s="236"/>
      <c r="N464" s="236"/>
      <c r="O464" s="236"/>
      <c r="P464" s="236"/>
      <c r="Q464" s="236"/>
      <c r="R464" s="236"/>
      <c r="S464" s="236"/>
      <c r="T464" s="236"/>
      <c r="U464" s="236"/>
      <c r="V464" s="236"/>
      <c r="W464" s="236"/>
      <c r="X464" s="236"/>
      <c r="Y464" s="236"/>
      <c r="Z464" s="236"/>
      <c r="AA464" s="236"/>
      <c r="AB464" s="236"/>
      <c r="AC464" s="236"/>
      <c r="AD464" s="236"/>
      <c r="AE464" s="236"/>
      <c r="AF464" s="236"/>
      <c r="AG464" s="291"/>
    </row>
    <row r="465">
      <c r="A465" s="279" t="s">
        <v>298</v>
      </c>
      <c r="B465" s="293">
        <f t="shared" ref="B465:AF465" si="154">SUM(B453:B462)</f>
        <v>0</v>
      </c>
      <c r="C465" s="293">
        <f t="shared" si="154"/>
        <v>0</v>
      </c>
      <c r="D465" s="293">
        <f t="shared" si="154"/>
        <v>0</v>
      </c>
      <c r="E465" s="293">
        <f t="shared" si="154"/>
        <v>0</v>
      </c>
      <c r="F465" s="293">
        <f t="shared" si="154"/>
        <v>0</v>
      </c>
      <c r="G465" s="293">
        <f t="shared" si="154"/>
        <v>0</v>
      </c>
      <c r="H465" s="293">
        <f t="shared" si="154"/>
        <v>0</v>
      </c>
      <c r="I465" s="293">
        <f t="shared" si="154"/>
        <v>0</v>
      </c>
      <c r="J465" s="293">
        <f t="shared" si="154"/>
        <v>0</v>
      </c>
      <c r="K465" s="293">
        <f t="shared" si="154"/>
        <v>0</v>
      </c>
      <c r="L465" s="293">
        <f t="shared" si="154"/>
        <v>0</v>
      </c>
      <c r="M465" s="293">
        <f t="shared" si="154"/>
        <v>0</v>
      </c>
      <c r="N465" s="293">
        <f t="shared" si="154"/>
        <v>0</v>
      </c>
      <c r="O465" s="293">
        <f t="shared" si="154"/>
        <v>0</v>
      </c>
      <c r="P465" s="293">
        <f t="shared" si="154"/>
        <v>0</v>
      </c>
      <c r="Q465" s="293">
        <f t="shared" si="154"/>
        <v>0</v>
      </c>
      <c r="R465" s="293">
        <f t="shared" si="154"/>
        <v>0</v>
      </c>
      <c r="S465" s="293">
        <f t="shared" si="154"/>
        <v>0</v>
      </c>
      <c r="T465" s="293">
        <f t="shared" si="154"/>
        <v>0</v>
      </c>
      <c r="U465" s="293">
        <f t="shared" si="154"/>
        <v>0</v>
      </c>
      <c r="V465" s="293">
        <f t="shared" si="154"/>
        <v>0</v>
      </c>
      <c r="W465" s="293">
        <f t="shared" si="154"/>
        <v>0</v>
      </c>
      <c r="X465" s="293">
        <f t="shared" si="154"/>
        <v>0</v>
      </c>
      <c r="Y465" s="293">
        <f t="shared" si="154"/>
        <v>0</v>
      </c>
      <c r="Z465" s="293">
        <f t="shared" si="154"/>
        <v>0</v>
      </c>
      <c r="AA465" s="293">
        <f t="shared" si="154"/>
        <v>0</v>
      </c>
      <c r="AB465" s="293">
        <f t="shared" si="154"/>
        <v>0</v>
      </c>
      <c r="AC465" s="293">
        <f t="shared" si="154"/>
        <v>0</v>
      </c>
      <c r="AD465" s="293">
        <f t="shared" si="154"/>
        <v>0</v>
      </c>
      <c r="AE465" s="293">
        <f t="shared" si="154"/>
        <v>0</v>
      </c>
      <c r="AF465" s="293">
        <f t="shared" si="154"/>
        <v>0</v>
      </c>
      <c r="AG465" s="172">
        <f>SUM(B465:AF465)</f>
        <v>0</v>
      </c>
    </row>
    <row r="466">
      <c r="A466" s="160"/>
      <c r="B466" s="236"/>
      <c r="C466" s="236"/>
      <c r="D466" s="236"/>
      <c r="E466" s="236"/>
      <c r="F466" s="236"/>
      <c r="G466" s="236"/>
      <c r="H466" s="236"/>
      <c r="I466" s="236"/>
      <c r="J466" s="236"/>
      <c r="K466" s="236"/>
      <c r="L466" s="236"/>
      <c r="M466" s="236"/>
      <c r="N466" s="236"/>
      <c r="O466" s="236"/>
      <c r="P466" s="236"/>
      <c r="Q466" s="236"/>
      <c r="R466" s="236"/>
      <c r="S466" s="236"/>
      <c r="T466" s="236"/>
      <c r="U466" s="236"/>
      <c r="V466" s="236"/>
      <c r="W466" s="236"/>
      <c r="X466" s="236"/>
      <c r="Y466" s="236"/>
      <c r="Z466" s="236"/>
      <c r="AA466" s="236"/>
      <c r="AB466" s="236"/>
      <c r="AC466" s="236"/>
      <c r="AD466" s="236"/>
      <c r="AE466" s="236"/>
      <c r="AF466" s="236"/>
      <c r="AG466" s="228"/>
    </row>
    <row r="467">
      <c r="A467" s="273" t="s">
        <v>530</v>
      </c>
      <c r="B467" s="290"/>
      <c r="C467" s="290"/>
      <c r="D467" s="290"/>
      <c r="E467" s="290"/>
      <c r="F467" s="290"/>
      <c r="G467" s="290"/>
      <c r="H467" s="290"/>
      <c r="I467" s="290"/>
      <c r="J467" s="290"/>
      <c r="K467" s="290"/>
      <c r="L467" s="290"/>
      <c r="M467" s="290"/>
      <c r="N467" s="290"/>
      <c r="O467" s="290"/>
      <c r="P467" s="290"/>
      <c r="Q467" s="290"/>
      <c r="R467" s="290"/>
      <c r="S467" s="290"/>
      <c r="T467" s="290"/>
      <c r="U467" s="290"/>
      <c r="V467" s="290"/>
      <c r="W467" s="290"/>
      <c r="X467" s="290"/>
      <c r="Y467" s="290"/>
      <c r="Z467" s="290"/>
      <c r="AA467" s="290"/>
      <c r="AB467" s="290"/>
      <c r="AC467" s="290"/>
      <c r="AD467" s="290"/>
      <c r="AE467" s="290"/>
      <c r="AF467" s="290"/>
      <c r="AG467" s="228"/>
    </row>
    <row r="468" outlineLevel="1">
      <c r="A468" s="273" t="s">
        <v>442</v>
      </c>
      <c r="B468" s="236"/>
      <c r="C468" s="236"/>
      <c r="D468" s="236"/>
      <c r="E468" s="236"/>
      <c r="F468" s="236"/>
      <c r="G468" s="236"/>
      <c r="H468" s="236"/>
      <c r="I468" s="236"/>
      <c r="J468" s="236"/>
      <c r="K468" s="236"/>
      <c r="L468" s="236"/>
      <c r="M468" s="236"/>
      <c r="N468" s="236"/>
      <c r="O468" s="236"/>
      <c r="P468" s="236"/>
      <c r="Q468" s="236"/>
      <c r="R468" s="236"/>
      <c r="S468" s="236"/>
      <c r="T468" s="236"/>
      <c r="U468" s="236"/>
      <c r="V468" s="236"/>
      <c r="W468" s="236"/>
      <c r="X468" s="236"/>
      <c r="Y468" s="236"/>
      <c r="Z468" s="236"/>
      <c r="AA468" s="236"/>
      <c r="AB468" s="236"/>
      <c r="AC468" s="236"/>
      <c r="AD468" s="236"/>
      <c r="AE468" s="236"/>
      <c r="AF468" s="236"/>
      <c r="AG468" s="172">
        <f t="shared" ref="AG468:AG477" si="155">SUM(B468:AF468)</f>
        <v>0</v>
      </c>
    </row>
    <row r="469" outlineLevel="1">
      <c r="A469" s="273" t="s">
        <v>443</v>
      </c>
      <c r="B469" s="236"/>
      <c r="C469" s="236"/>
      <c r="D469" s="236"/>
      <c r="E469" s="236"/>
      <c r="F469" s="236"/>
      <c r="G469" s="236"/>
      <c r="H469" s="236"/>
      <c r="I469" s="236"/>
      <c r="J469" s="236"/>
      <c r="K469" s="236"/>
      <c r="L469" s="236"/>
      <c r="M469" s="236"/>
      <c r="N469" s="236"/>
      <c r="O469" s="236"/>
      <c r="P469" s="236"/>
      <c r="Q469" s="236"/>
      <c r="R469" s="236"/>
      <c r="S469" s="236"/>
      <c r="T469" s="236"/>
      <c r="U469" s="236"/>
      <c r="V469" s="236"/>
      <c r="W469" s="236"/>
      <c r="X469" s="236"/>
      <c r="Y469" s="236"/>
      <c r="Z469" s="236"/>
      <c r="AA469" s="236"/>
      <c r="AB469" s="236"/>
      <c r="AC469" s="236"/>
      <c r="AD469" s="236"/>
      <c r="AE469" s="236"/>
      <c r="AF469" s="236"/>
      <c r="AG469" s="172">
        <f t="shared" si="155"/>
        <v>0</v>
      </c>
    </row>
    <row r="470" outlineLevel="1">
      <c r="A470" s="273" t="s">
        <v>1285</v>
      </c>
      <c r="B470" s="236"/>
      <c r="C470" s="236"/>
      <c r="D470" s="236"/>
      <c r="E470" s="236"/>
      <c r="F470" s="236"/>
      <c r="G470" s="236"/>
      <c r="H470" s="236"/>
      <c r="I470" s="236"/>
      <c r="J470" s="236"/>
      <c r="K470" s="236"/>
      <c r="L470" s="236"/>
      <c r="M470" s="236"/>
      <c r="N470" s="236"/>
      <c r="O470" s="236"/>
      <c r="P470" s="236"/>
      <c r="Q470" s="236"/>
      <c r="R470" s="236"/>
      <c r="S470" s="236"/>
      <c r="T470" s="236"/>
      <c r="U470" s="236"/>
      <c r="V470" s="236"/>
      <c r="W470" s="236"/>
      <c r="X470" s="236"/>
      <c r="Y470" s="236"/>
      <c r="Z470" s="236"/>
      <c r="AA470" s="236"/>
      <c r="AB470" s="236"/>
      <c r="AC470" s="236"/>
      <c r="AD470" s="236"/>
      <c r="AE470" s="236"/>
      <c r="AF470" s="236"/>
      <c r="AG470" s="172">
        <f t="shared" si="155"/>
        <v>0</v>
      </c>
    </row>
    <row r="471" outlineLevel="1">
      <c r="A471" s="273" t="s">
        <v>1286</v>
      </c>
      <c r="B471" s="236"/>
      <c r="C471" s="236"/>
      <c r="D471" s="236"/>
      <c r="E471" s="236"/>
      <c r="F471" s="236"/>
      <c r="G471" s="236"/>
      <c r="H471" s="236"/>
      <c r="I471" s="236"/>
      <c r="J471" s="236"/>
      <c r="K471" s="236"/>
      <c r="L471" s="236"/>
      <c r="M471" s="236"/>
      <c r="N471" s="236"/>
      <c r="O471" s="236"/>
      <c r="P471" s="236"/>
      <c r="Q471" s="236"/>
      <c r="R471" s="236"/>
      <c r="S471" s="236"/>
      <c r="T471" s="236"/>
      <c r="U471" s="236"/>
      <c r="V471" s="236"/>
      <c r="W471" s="236"/>
      <c r="X471" s="236"/>
      <c r="Y471" s="236"/>
      <c r="Z471" s="236"/>
      <c r="AA471" s="236"/>
      <c r="AB471" s="236"/>
      <c r="AC471" s="236"/>
      <c r="AD471" s="236"/>
      <c r="AE471" s="236"/>
      <c r="AF471" s="236"/>
      <c r="AG471" s="172">
        <f t="shared" si="155"/>
        <v>0</v>
      </c>
    </row>
    <row r="472" outlineLevel="1">
      <c r="A472" s="273" t="s">
        <v>1287</v>
      </c>
      <c r="B472" s="236"/>
      <c r="C472" s="236"/>
      <c r="D472" s="236"/>
      <c r="E472" s="236"/>
      <c r="F472" s="236"/>
      <c r="G472" s="236"/>
      <c r="H472" s="236"/>
      <c r="I472" s="236"/>
      <c r="J472" s="236"/>
      <c r="K472" s="236"/>
      <c r="L472" s="236"/>
      <c r="M472" s="236"/>
      <c r="N472" s="236"/>
      <c r="O472" s="236"/>
      <c r="P472" s="236"/>
      <c r="Q472" s="236"/>
      <c r="R472" s="236"/>
      <c r="S472" s="236"/>
      <c r="T472" s="236"/>
      <c r="U472" s="236"/>
      <c r="V472" s="236"/>
      <c r="W472" s="236"/>
      <c r="X472" s="236"/>
      <c r="Y472" s="236"/>
      <c r="Z472" s="236"/>
      <c r="AA472" s="236"/>
      <c r="AB472" s="236"/>
      <c r="AC472" s="236"/>
      <c r="AD472" s="236"/>
      <c r="AE472" s="236"/>
      <c r="AF472" s="236"/>
      <c r="AG472" s="172">
        <f t="shared" si="155"/>
        <v>0</v>
      </c>
    </row>
    <row r="473" outlineLevel="1">
      <c r="A473" s="273" t="s">
        <v>1288</v>
      </c>
      <c r="B473" s="236"/>
      <c r="C473" s="236"/>
      <c r="D473" s="236"/>
      <c r="E473" s="236"/>
      <c r="F473" s="236"/>
      <c r="G473" s="236"/>
      <c r="H473" s="236"/>
      <c r="I473" s="236"/>
      <c r="J473" s="236"/>
      <c r="K473" s="236"/>
      <c r="L473" s="236"/>
      <c r="M473" s="236"/>
      <c r="N473" s="236"/>
      <c r="O473" s="236"/>
      <c r="P473" s="236"/>
      <c r="Q473" s="236"/>
      <c r="R473" s="236"/>
      <c r="S473" s="236"/>
      <c r="T473" s="236"/>
      <c r="U473" s="236"/>
      <c r="V473" s="236"/>
      <c r="W473" s="236"/>
      <c r="X473" s="236"/>
      <c r="Y473" s="236"/>
      <c r="Z473" s="236"/>
      <c r="AA473" s="236"/>
      <c r="AB473" s="236"/>
      <c r="AC473" s="236"/>
      <c r="AD473" s="236"/>
      <c r="AE473" s="236"/>
      <c r="AF473" s="236"/>
      <c r="AG473" s="172">
        <f t="shared" si="155"/>
        <v>0</v>
      </c>
    </row>
    <row r="474" outlineLevel="1">
      <c r="A474" s="273" t="s">
        <v>1289</v>
      </c>
      <c r="B474" s="236"/>
      <c r="C474" s="236"/>
      <c r="D474" s="236"/>
      <c r="E474" s="236"/>
      <c r="F474" s="236"/>
      <c r="G474" s="236"/>
      <c r="H474" s="236"/>
      <c r="I474" s="236"/>
      <c r="J474" s="236"/>
      <c r="K474" s="236"/>
      <c r="L474" s="236"/>
      <c r="M474" s="236"/>
      <c r="N474" s="236"/>
      <c r="O474" s="236"/>
      <c r="P474" s="236"/>
      <c r="Q474" s="236"/>
      <c r="R474" s="236"/>
      <c r="S474" s="236"/>
      <c r="T474" s="236"/>
      <c r="U474" s="236"/>
      <c r="V474" s="236"/>
      <c r="W474" s="236"/>
      <c r="X474" s="236"/>
      <c r="Y474" s="236"/>
      <c r="Z474" s="236"/>
      <c r="AA474" s="236"/>
      <c r="AB474" s="236"/>
      <c r="AC474" s="236"/>
      <c r="AD474" s="236"/>
      <c r="AE474" s="236"/>
      <c r="AF474" s="236"/>
      <c r="AG474" s="172">
        <f t="shared" si="155"/>
        <v>0</v>
      </c>
    </row>
    <row r="475" outlineLevel="1">
      <c r="A475" s="273" t="s">
        <v>1290</v>
      </c>
      <c r="B475" s="236"/>
      <c r="C475" s="236"/>
      <c r="D475" s="236"/>
      <c r="E475" s="236"/>
      <c r="F475" s="236"/>
      <c r="G475" s="236"/>
      <c r="H475" s="236"/>
      <c r="I475" s="236"/>
      <c r="J475" s="236"/>
      <c r="K475" s="236"/>
      <c r="L475" s="236"/>
      <c r="M475" s="236"/>
      <c r="N475" s="236"/>
      <c r="O475" s="236"/>
      <c r="P475" s="236"/>
      <c r="Q475" s="236"/>
      <c r="R475" s="236"/>
      <c r="S475" s="236"/>
      <c r="T475" s="236"/>
      <c r="U475" s="236"/>
      <c r="V475" s="236"/>
      <c r="W475" s="236"/>
      <c r="X475" s="236"/>
      <c r="Y475" s="236"/>
      <c r="Z475" s="236"/>
      <c r="AA475" s="236"/>
      <c r="AB475" s="236"/>
      <c r="AC475" s="236"/>
      <c r="AD475" s="236"/>
      <c r="AE475" s="236"/>
      <c r="AF475" s="236"/>
      <c r="AG475" s="172">
        <f t="shared" si="155"/>
        <v>0</v>
      </c>
    </row>
    <row r="476" outlineLevel="1">
      <c r="A476" s="287" t="s">
        <v>1291</v>
      </c>
      <c r="B476" s="236"/>
      <c r="C476" s="236"/>
      <c r="D476" s="236"/>
      <c r="E476" s="236"/>
      <c r="F476" s="236"/>
      <c r="G476" s="236"/>
      <c r="H476" s="236"/>
      <c r="I476" s="236"/>
      <c r="J476" s="236"/>
      <c r="K476" s="236"/>
      <c r="L476" s="236"/>
      <c r="M476" s="236"/>
      <c r="N476" s="236"/>
      <c r="O476" s="236"/>
      <c r="P476" s="236"/>
      <c r="Q476" s="236"/>
      <c r="R476" s="236"/>
      <c r="S476" s="236"/>
      <c r="T476" s="236"/>
      <c r="U476" s="236"/>
      <c r="V476" s="236"/>
      <c r="W476" s="236"/>
      <c r="X476" s="236"/>
      <c r="Y476" s="236"/>
      <c r="Z476" s="236"/>
      <c r="AA476" s="236"/>
      <c r="AB476" s="236"/>
      <c r="AC476" s="236"/>
      <c r="AD476" s="236"/>
      <c r="AE476" s="236"/>
      <c r="AF476" s="236"/>
      <c r="AG476" s="291">
        <f t="shared" si="155"/>
        <v>0</v>
      </c>
    </row>
    <row r="477" outlineLevel="1">
      <c r="A477" s="287" t="s">
        <v>1292</v>
      </c>
      <c r="B477" s="236"/>
      <c r="C477" s="236"/>
      <c r="D477" s="236"/>
      <c r="E477" s="236"/>
      <c r="F477" s="236"/>
      <c r="G477" s="236"/>
      <c r="H477" s="236"/>
      <c r="I477" s="236"/>
      <c r="J477" s="236"/>
      <c r="K477" s="236"/>
      <c r="L477" s="236"/>
      <c r="M477" s="236"/>
      <c r="N477" s="236"/>
      <c r="O477" s="236"/>
      <c r="P477" s="236"/>
      <c r="Q477" s="236"/>
      <c r="R477" s="236"/>
      <c r="S477" s="236"/>
      <c r="T477" s="236"/>
      <c r="U477" s="236"/>
      <c r="V477" s="236"/>
      <c r="W477" s="236"/>
      <c r="X477" s="236"/>
      <c r="Y477" s="236"/>
      <c r="Z477" s="236"/>
      <c r="AA477" s="236"/>
      <c r="AB477" s="236"/>
      <c r="AC477" s="236"/>
      <c r="AD477" s="236"/>
      <c r="AE477" s="236"/>
      <c r="AF477" s="236"/>
      <c r="AG477" s="291">
        <f t="shared" si="155"/>
        <v>0</v>
      </c>
    </row>
    <row r="478" outlineLevel="1">
      <c r="A478" s="287" t="s">
        <v>338</v>
      </c>
      <c r="B478" s="236"/>
      <c r="C478" s="236"/>
      <c r="D478" s="236"/>
      <c r="E478" s="236"/>
      <c r="F478" s="236"/>
      <c r="G478" s="236"/>
      <c r="H478" s="236"/>
      <c r="I478" s="236"/>
      <c r="J478" s="236"/>
      <c r="K478" s="236"/>
      <c r="L478" s="236"/>
      <c r="M478" s="236"/>
      <c r="N478" s="236"/>
      <c r="O478" s="236"/>
      <c r="P478" s="236"/>
      <c r="Q478" s="236"/>
      <c r="R478" s="236"/>
      <c r="S478" s="236"/>
      <c r="T478" s="236"/>
      <c r="U478" s="236"/>
      <c r="V478" s="236"/>
      <c r="W478" s="236"/>
      <c r="X478" s="236"/>
      <c r="Y478" s="236"/>
      <c r="Z478" s="236"/>
      <c r="AA478" s="236"/>
      <c r="AB478" s="236"/>
      <c r="AC478" s="236"/>
      <c r="AD478" s="236"/>
      <c r="AE478" s="236"/>
      <c r="AF478" s="236"/>
      <c r="AG478" s="291"/>
    </row>
    <row r="479" outlineLevel="1">
      <c r="A479" s="287" t="s">
        <v>297</v>
      </c>
      <c r="B479" s="236"/>
      <c r="C479" s="236"/>
      <c r="D479" s="236"/>
      <c r="E479" s="236"/>
      <c r="F479" s="236"/>
      <c r="G479" s="236"/>
      <c r="H479" s="236"/>
      <c r="I479" s="236"/>
      <c r="J479" s="236"/>
      <c r="K479" s="236"/>
      <c r="L479" s="236"/>
      <c r="M479" s="236"/>
      <c r="N479" s="236"/>
      <c r="O479" s="236"/>
      <c r="P479" s="236"/>
      <c r="Q479" s="236"/>
      <c r="R479" s="236"/>
      <c r="S479" s="236"/>
      <c r="T479" s="236"/>
      <c r="U479" s="236"/>
      <c r="V479" s="236"/>
      <c r="W479" s="236"/>
      <c r="X479" s="236"/>
      <c r="Y479" s="236"/>
      <c r="Z479" s="236"/>
      <c r="AA479" s="236"/>
      <c r="AB479" s="236"/>
      <c r="AC479" s="236"/>
      <c r="AD479" s="236"/>
      <c r="AE479" s="236"/>
      <c r="AF479" s="236"/>
      <c r="AG479" s="291"/>
    </row>
    <row r="480">
      <c r="A480" s="279" t="s">
        <v>298</v>
      </c>
      <c r="B480" s="293">
        <f t="shared" ref="B480:AF480" si="156">SUM(B468:B479)</f>
        <v>0</v>
      </c>
      <c r="C480" s="293">
        <f t="shared" si="156"/>
        <v>0</v>
      </c>
      <c r="D480" s="293">
        <f t="shared" si="156"/>
        <v>0</v>
      </c>
      <c r="E480" s="293">
        <f t="shared" si="156"/>
        <v>0</v>
      </c>
      <c r="F480" s="293">
        <f t="shared" si="156"/>
        <v>0</v>
      </c>
      <c r="G480" s="293">
        <f t="shared" si="156"/>
        <v>0</v>
      </c>
      <c r="H480" s="293">
        <f t="shared" si="156"/>
        <v>0</v>
      </c>
      <c r="I480" s="293">
        <f t="shared" si="156"/>
        <v>0</v>
      </c>
      <c r="J480" s="293">
        <f t="shared" si="156"/>
        <v>0</v>
      </c>
      <c r="K480" s="293">
        <f t="shared" si="156"/>
        <v>0</v>
      </c>
      <c r="L480" s="293">
        <f t="shared" si="156"/>
        <v>0</v>
      </c>
      <c r="M480" s="293">
        <f t="shared" si="156"/>
        <v>0</v>
      </c>
      <c r="N480" s="293">
        <f t="shared" si="156"/>
        <v>0</v>
      </c>
      <c r="O480" s="293">
        <f t="shared" si="156"/>
        <v>0</v>
      </c>
      <c r="P480" s="293">
        <f t="shared" si="156"/>
        <v>0</v>
      </c>
      <c r="Q480" s="293">
        <f t="shared" si="156"/>
        <v>0</v>
      </c>
      <c r="R480" s="293">
        <f t="shared" si="156"/>
        <v>0</v>
      </c>
      <c r="S480" s="293">
        <f t="shared" si="156"/>
        <v>0</v>
      </c>
      <c r="T480" s="293">
        <f t="shared" si="156"/>
        <v>0</v>
      </c>
      <c r="U480" s="293">
        <f t="shared" si="156"/>
        <v>0</v>
      </c>
      <c r="V480" s="293">
        <f t="shared" si="156"/>
        <v>0</v>
      </c>
      <c r="W480" s="293">
        <f t="shared" si="156"/>
        <v>0</v>
      </c>
      <c r="X480" s="293">
        <f t="shared" si="156"/>
        <v>0</v>
      </c>
      <c r="Y480" s="293">
        <f t="shared" si="156"/>
        <v>0</v>
      </c>
      <c r="Z480" s="293">
        <f t="shared" si="156"/>
        <v>0</v>
      </c>
      <c r="AA480" s="293">
        <f t="shared" si="156"/>
        <v>0</v>
      </c>
      <c r="AB480" s="293">
        <f t="shared" si="156"/>
        <v>0</v>
      </c>
      <c r="AC480" s="293">
        <f t="shared" si="156"/>
        <v>0</v>
      </c>
      <c r="AD480" s="293">
        <f t="shared" si="156"/>
        <v>0</v>
      </c>
      <c r="AE480" s="293">
        <f t="shared" si="156"/>
        <v>0</v>
      </c>
      <c r="AF480" s="293">
        <f t="shared" si="156"/>
        <v>0</v>
      </c>
      <c r="AG480" s="172">
        <f>SUM(B480:AF480)</f>
        <v>0</v>
      </c>
    </row>
    <row r="481">
      <c r="A481" s="295"/>
      <c r="B481" s="236"/>
      <c r="C481" s="236"/>
      <c r="D481" s="236"/>
      <c r="E481" s="236"/>
      <c r="F481" s="236"/>
      <c r="G481" s="236"/>
      <c r="H481" s="236"/>
      <c r="I481" s="236"/>
      <c r="J481" s="236"/>
      <c r="K481" s="236"/>
      <c r="L481" s="236"/>
      <c r="M481" s="236"/>
      <c r="N481" s="236"/>
      <c r="O481" s="236"/>
      <c r="P481" s="236"/>
      <c r="Q481" s="236"/>
      <c r="R481" s="236"/>
      <c r="S481" s="236"/>
      <c r="T481" s="236"/>
      <c r="U481" s="236"/>
      <c r="V481" s="236"/>
      <c r="W481" s="236"/>
      <c r="X481" s="236"/>
      <c r="Y481" s="236"/>
      <c r="Z481" s="236"/>
      <c r="AA481" s="236"/>
      <c r="AB481" s="236"/>
      <c r="AC481" s="236"/>
      <c r="AD481" s="236"/>
      <c r="AE481" s="236"/>
      <c r="AF481" s="236"/>
      <c r="AG481" s="228"/>
    </row>
    <row r="482">
      <c r="A482" s="296" t="s">
        <v>633</v>
      </c>
      <c r="B482" s="293"/>
      <c r="C482" s="293"/>
      <c r="D482" s="293"/>
      <c r="E482" s="293"/>
      <c r="F482" s="293"/>
      <c r="G482" s="293"/>
      <c r="H482" s="293"/>
      <c r="I482" s="293"/>
      <c r="J482" s="293"/>
      <c r="K482" s="293"/>
      <c r="L482" s="293"/>
      <c r="M482" s="293"/>
      <c r="N482" s="293"/>
      <c r="O482" s="293"/>
      <c r="P482" s="293"/>
      <c r="Q482" s="293"/>
      <c r="R482" s="293"/>
      <c r="S482" s="293"/>
      <c r="T482" s="293"/>
      <c r="U482" s="293"/>
      <c r="V482" s="293"/>
      <c r="W482" s="293"/>
      <c r="X482" s="293"/>
      <c r="Y482" s="293"/>
      <c r="Z482" s="293"/>
      <c r="AA482" s="293"/>
      <c r="AB482" s="293"/>
      <c r="AC482" s="293"/>
      <c r="AD482" s="293"/>
      <c r="AE482" s="293"/>
      <c r="AF482" s="293"/>
      <c r="AG482" s="172">
        <f t="shared" ref="AG482:AG483" si="157">SUM(B482:AF482)</f>
        <v>0</v>
      </c>
    </row>
    <row r="483">
      <c r="A483" s="296" t="s">
        <v>634</v>
      </c>
      <c r="B483" s="293"/>
      <c r="C483" s="293"/>
      <c r="D483" s="293"/>
      <c r="E483" s="293"/>
      <c r="F483" s="293"/>
      <c r="G483" s="293"/>
      <c r="H483" s="293"/>
      <c r="I483" s="293"/>
      <c r="J483" s="293"/>
      <c r="K483" s="293"/>
      <c r="L483" s="293"/>
      <c r="M483" s="293"/>
      <c r="N483" s="293"/>
      <c r="O483" s="293"/>
      <c r="P483" s="293"/>
      <c r="Q483" s="293"/>
      <c r="R483" s="293"/>
      <c r="S483" s="293"/>
      <c r="T483" s="293"/>
      <c r="U483" s="293"/>
      <c r="V483" s="293"/>
      <c r="W483" s="293"/>
      <c r="X483" s="293"/>
      <c r="Y483" s="293"/>
      <c r="Z483" s="293"/>
      <c r="AA483" s="293"/>
      <c r="AB483" s="293"/>
      <c r="AC483" s="293"/>
      <c r="AD483" s="293"/>
      <c r="AE483" s="293"/>
      <c r="AF483" s="293"/>
      <c r="AG483" s="172">
        <f t="shared" si="157"/>
        <v>0</v>
      </c>
    </row>
    <row r="484">
      <c r="A484" s="160"/>
      <c r="B484" s="267"/>
      <c r="C484" s="267"/>
      <c r="D484" s="267"/>
      <c r="E484" s="267"/>
      <c r="F484" s="267"/>
      <c r="G484" s="267"/>
      <c r="H484" s="267"/>
      <c r="I484" s="267"/>
      <c r="J484" s="267"/>
      <c r="K484" s="267"/>
      <c r="L484" s="267"/>
      <c r="M484" s="267"/>
      <c r="N484" s="267"/>
      <c r="O484" s="267"/>
      <c r="P484" s="267"/>
      <c r="Q484" s="267"/>
      <c r="R484" s="267"/>
      <c r="S484" s="267"/>
      <c r="T484" s="267"/>
      <c r="U484" s="267"/>
      <c r="V484" s="267"/>
      <c r="W484" s="267"/>
      <c r="X484" s="267"/>
      <c r="Y484" s="267"/>
      <c r="Z484" s="267"/>
      <c r="AA484" s="267"/>
      <c r="AB484" s="267"/>
      <c r="AC484" s="267"/>
      <c r="AD484" s="267"/>
      <c r="AE484" s="267"/>
      <c r="AF484" s="267"/>
      <c r="AG484" s="268"/>
    </row>
    <row r="485">
      <c r="A485" s="215" t="s">
        <v>635</v>
      </c>
      <c r="AG485" s="268"/>
    </row>
    <row r="486">
      <c r="A486" s="282" t="s">
        <v>636</v>
      </c>
      <c r="B486" s="293"/>
      <c r="C486" s="293"/>
      <c r="D486" s="293"/>
      <c r="E486" s="293"/>
      <c r="F486" s="293"/>
      <c r="G486" s="293"/>
      <c r="H486" s="293"/>
      <c r="I486" s="293"/>
      <c r="J486" s="293"/>
      <c r="K486" s="293"/>
      <c r="L486" s="293"/>
      <c r="M486" s="293"/>
      <c r="N486" s="293"/>
      <c r="O486" s="293"/>
      <c r="P486" s="293"/>
      <c r="Q486" s="293"/>
      <c r="R486" s="293"/>
      <c r="S486" s="293"/>
      <c r="T486" s="293"/>
      <c r="U486" s="293"/>
      <c r="V486" s="293"/>
      <c r="W486" s="293"/>
      <c r="X486" s="293"/>
      <c r="Y486" s="293"/>
      <c r="Z486" s="293"/>
      <c r="AA486" s="293"/>
      <c r="AB486" s="293"/>
      <c r="AC486" s="293"/>
      <c r="AD486" s="293"/>
      <c r="AE486" s="293"/>
      <c r="AF486" s="293"/>
      <c r="AG486" s="172">
        <f t="shared" ref="AG486:AG487" si="158">SUM(B486:AF486)</f>
        <v>0</v>
      </c>
    </row>
    <row r="487">
      <c r="A487" s="282" t="s">
        <v>637</v>
      </c>
      <c r="B487" s="293"/>
      <c r="C487" s="293"/>
      <c r="D487" s="293"/>
      <c r="E487" s="293"/>
      <c r="F487" s="293"/>
      <c r="G487" s="293"/>
      <c r="H487" s="293"/>
      <c r="I487" s="293"/>
      <c r="J487" s="293"/>
      <c r="K487" s="293"/>
      <c r="L487" s="293"/>
      <c r="M487" s="293"/>
      <c r="N487" s="293"/>
      <c r="O487" s="293"/>
      <c r="P487" s="293"/>
      <c r="Q487" s="293"/>
      <c r="R487" s="293"/>
      <c r="S487" s="293"/>
      <c r="T487" s="293"/>
      <c r="U487" s="293"/>
      <c r="V487" s="293"/>
      <c r="W487" s="293"/>
      <c r="X487" s="293"/>
      <c r="Y487" s="293"/>
      <c r="Z487" s="293"/>
      <c r="AA487" s="293"/>
      <c r="AB487" s="293"/>
      <c r="AC487" s="293"/>
      <c r="AD487" s="293"/>
      <c r="AE487" s="293"/>
      <c r="AF487" s="293"/>
      <c r="AG487" s="172">
        <f t="shared" si="158"/>
        <v>0</v>
      </c>
    </row>
    <row r="488">
      <c r="A488" s="160"/>
      <c r="AG488" s="268"/>
    </row>
    <row r="489">
      <c r="A489" s="215" t="s">
        <v>638</v>
      </c>
      <c r="AG489" s="268"/>
    </row>
    <row r="490">
      <c r="A490" s="279" t="s">
        <v>639</v>
      </c>
      <c r="B490" s="297" t="str">
        <f t="shared" ref="B490:AF490" si="159">B609</f>
        <v/>
      </c>
      <c r="C490" s="297" t="str">
        <f t="shared" si="159"/>
        <v/>
      </c>
      <c r="D490" s="297" t="str">
        <f t="shared" si="159"/>
        <v/>
      </c>
      <c r="E490" s="297" t="str">
        <f t="shared" si="159"/>
        <v/>
      </c>
      <c r="F490" s="297" t="str">
        <f t="shared" si="159"/>
        <v/>
      </c>
      <c r="G490" s="297" t="str">
        <f t="shared" si="159"/>
        <v/>
      </c>
      <c r="H490" s="297" t="str">
        <f t="shared" si="159"/>
        <v/>
      </c>
      <c r="I490" s="297" t="str">
        <f t="shared" si="159"/>
        <v/>
      </c>
      <c r="J490" s="297" t="str">
        <f t="shared" si="159"/>
        <v/>
      </c>
      <c r="K490" s="297" t="str">
        <f t="shared" si="159"/>
        <v/>
      </c>
      <c r="L490" s="297" t="str">
        <f t="shared" si="159"/>
        <v/>
      </c>
      <c r="M490" s="297" t="str">
        <f t="shared" si="159"/>
        <v/>
      </c>
      <c r="N490" s="297" t="str">
        <f t="shared" si="159"/>
        <v/>
      </c>
      <c r="O490" s="297" t="str">
        <f t="shared" si="159"/>
        <v/>
      </c>
      <c r="P490" s="297" t="str">
        <f t="shared" si="159"/>
        <v/>
      </c>
      <c r="Q490" s="297" t="str">
        <f t="shared" si="159"/>
        <v/>
      </c>
      <c r="R490" s="297" t="str">
        <f t="shared" si="159"/>
        <v/>
      </c>
      <c r="S490" s="297" t="str">
        <f t="shared" si="159"/>
        <v/>
      </c>
      <c r="T490" s="297" t="str">
        <f t="shared" si="159"/>
        <v/>
      </c>
      <c r="U490" s="297" t="str">
        <f t="shared" si="159"/>
        <v/>
      </c>
      <c r="V490" s="297" t="str">
        <f t="shared" si="159"/>
        <v/>
      </c>
      <c r="W490" s="297" t="str">
        <f t="shared" si="159"/>
        <v/>
      </c>
      <c r="X490" s="297" t="str">
        <f t="shared" si="159"/>
        <v/>
      </c>
      <c r="Y490" s="297" t="str">
        <f t="shared" si="159"/>
        <v/>
      </c>
      <c r="Z490" s="297" t="str">
        <f t="shared" si="159"/>
        <v/>
      </c>
      <c r="AA490" s="297" t="str">
        <f t="shared" si="159"/>
        <v/>
      </c>
      <c r="AB490" s="297" t="str">
        <f t="shared" si="159"/>
        <v/>
      </c>
      <c r="AC490" s="297" t="str">
        <f t="shared" si="159"/>
        <v/>
      </c>
      <c r="AD490" s="297" t="str">
        <f t="shared" si="159"/>
        <v/>
      </c>
      <c r="AE490" s="297" t="str">
        <f t="shared" si="159"/>
        <v/>
      </c>
      <c r="AF490" s="297" t="str">
        <f t="shared" si="159"/>
        <v/>
      </c>
      <c r="AG490" s="172">
        <f>SUM(B490:AF490)</f>
        <v>0</v>
      </c>
    </row>
    <row r="491">
      <c r="A491" s="160"/>
      <c r="AG491" s="268"/>
    </row>
    <row r="492">
      <c r="A492" s="298" t="s">
        <v>640</v>
      </c>
      <c r="B492" s="168"/>
      <c r="C492" s="168"/>
      <c r="D492" s="168"/>
      <c r="E492" s="168"/>
      <c r="F492" s="168"/>
      <c r="G492" s="168"/>
      <c r="H492" s="168"/>
      <c r="I492" s="168"/>
      <c r="J492" s="168"/>
      <c r="K492" s="168"/>
      <c r="L492" s="168"/>
      <c r="M492" s="168"/>
      <c r="N492" s="168"/>
      <c r="O492" s="168"/>
      <c r="P492" s="168"/>
      <c r="Q492" s="168"/>
      <c r="R492" s="168"/>
      <c r="S492" s="168"/>
      <c r="T492" s="168"/>
      <c r="U492" s="168"/>
      <c r="V492" s="168"/>
      <c r="W492" s="168"/>
      <c r="X492" s="168"/>
      <c r="Y492" s="168"/>
      <c r="Z492" s="168"/>
      <c r="AA492" s="168"/>
      <c r="AB492" s="168"/>
      <c r="AC492" s="168"/>
      <c r="AD492" s="168"/>
      <c r="AE492" s="168"/>
      <c r="AF492" s="168"/>
      <c r="AG492" s="268"/>
    </row>
    <row r="493">
      <c r="A493" s="299" t="s">
        <v>641</v>
      </c>
      <c r="B493" s="300">
        <f>sum(Summary!B146,Summary!B149)</f>
        <v>0</v>
      </c>
      <c r="C493" s="300">
        <f>sum(Summary!C146,Summary!C149)</f>
        <v>0</v>
      </c>
      <c r="D493" s="300">
        <f>sum(Summary!D146,Summary!D149)</f>
        <v>0</v>
      </c>
      <c r="E493" s="300">
        <f>sum(Summary!E146,Summary!E149)</f>
        <v>0</v>
      </c>
      <c r="F493" s="300">
        <f>sum(Summary!F146,Summary!F149)</f>
        <v>0</v>
      </c>
      <c r="G493" s="300">
        <f>sum(Summary!G146,Summary!G149)</f>
        <v>0</v>
      </c>
      <c r="H493" s="300">
        <f>sum(Summary!H146,Summary!H149)</f>
        <v>0.95</v>
      </c>
      <c r="I493" s="300">
        <f>sum(Summary!I146,Summary!I149)</f>
        <v>0</v>
      </c>
      <c r="J493" s="300">
        <f>sum(Summary!J146,Summary!J149)</f>
        <v>0</v>
      </c>
      <c r="K493" s="300">
        <f>sum(Summary!K146,Summary!K149)</f>
        <v>0</v>
      </c>
      <c r="L493" s="300">
        <f>sum(Summary!L146,Summary!L149)</f>
        <v>0</v>
      </c>
      <c r="M493" s="300">
        <f>sum(Summary!M146,Summary!M149)</f>
        <v>0</v>
      </c>
      <c r="N493" s="300">
        <f>sum(Summary!N146,Summary!N149)</f>
        <v>0</v>
      </c>
      <c r="O493" s="300">
        <f>sum(Summary!O146,Summary!O149)</f>
        <v>0</v>
      </c>
      <c r="P493" s="300">
        <f>sum(Summary!P146,Summary!P149)</f>
        <v>0</v>
      </c>
      <c r="Q493" s="300">
        <f>sum(Summary!Q146,Summary!Q149)</f>
        <v>0.04</v>
      </c>
      <c r="R493" s="300">
        <f>sum(Summary!R146,Summary!R149)</f>
        <v>0</v>
      </c>
      <c r="S493" s="300">
        <f>sum(Summary!S146,Summary!S149)</f>
        <v>0</v>
      </c>
      <c r="T493" s="300">
        <f>sum(Summary!T146,Summary!T149)</f>
        <v>0</v>
      </c>
      <c r="U493" s="300">
        <f>sum(Summary!U146,Summary!U149)</f>
        <v>0</v>
      </c>
      <c r="V493" s="300">
        <f>sum(Summary!V146,Summary!V149)</f>
        <v>0</v>
      </c>
      <c r="W493" s="300">
        <f>sum(Summary!W146,Summary!W149)</f>
        <v>0</v>
      </c>
      <c r="X493" s="300">
        <f>sum(Summary!X146,Summary!X149)</f>
        <v>0</v>
      </c>
      <c r="Y493" s="300">
        <f>sum(Summary!Y146,Summary!Y149)</f>
        <v>7.36</v>
      </c>
      <c r="Z493" s="300">
        <f>sum(Summary!Z146,Summary!Z149)</f>
        <v>0</v>
      </c>
      <c r="AA493" s="300">
        <f>sum(Summary!AA146,Summary!AA149)</f>
        <v>5.54</v>
      </c>
      <c r="AB493" s="300">
        <f>sum(Summary!AB146,Summary!AB149)</f>
        <v>3.83</v>
      </c>
      <c r="AC493" s="300">
        <f>sum(Summary!AC146,Summary!AC149)</f>
        <v>0</v>
      </c>
      <c r="AD493" s="300">
        <f>sum(Summary!AD146,Summary!AD149)</f>
        <v>0</v>
      </c>
      <c r="AE493" s="300">
        <f>sum(Summary!AE146,Summary!AE149)</f>
        <v>0</v>
      </c>
      <c r="AF493" s="300">
        <f>sum(Summary!AF146,Summary!AF149)</f>
        <v>1.14</v>
      </c>
      <c r="AG493" s="172">
        <f t="shared" ref="AG493:AG514" si="160">SUM(B493:AF493)</f>
        <v>18.86</v>
      </c>
    </row>
    <row r="494">
      <c r="A494" s="301" t="s">
        <v>642</v>
      </c>
      <c r="B494" s="208"/>
      <c r="C494" s="208"/>
      <c r="D494" s="208"/>
      <c r="E494" s="208"/>
      <c r="F494" s="208"/>
      <c r="G494" s="208"/>
      <c r="H494" s="208"/>
      <c r="I494" s="208"/>
      <c r="J494" s="208"/>
      <c r="K494" s="208"/>
      <c r="L494" s="208"/>
      <c r="M494" s="208"/>
      <c r="N494" s="208"/>
      <c r="O494" s="208"/>
      <c r="P494" s="208"/>
      <c r="Q494" s="208"/>
      <c r="R494" s="208"/>
      <c r="S494" s="208"/>
      <c r="T494" s="208"/>
      <c r="U494" s="208"/>
      <c r="V494" s="208"/>
      <c r="W494" s="208"/>
      <c r="X494" s="208"/>
      <c r="Y494" s="208"/>
      <c r="Z494" s="208"/>
      <c r="AA494" s="208"/>
      <c r="AB494" s="208"/>
      <c r="AC494" s="208"/>
      <c r="AD494" s="208"/>
      <c r="AE494" s="208"/>
      <c r="AF494" s="208"/>
      <c r="AG494" s="172">
        <f t="shared" si="160"/>
        <v>0</v>
      </c>
    </row>
    <row r="495">
      <c r="A495" s="299" t="s">
        <v>1293</v>
      </c>
      <c r="B495" s="302">
        <f>(B25+B26+B29+B30)*'Data - P&amp;L'!$C$3</f>
        <v>83.87</v>
      </c>
      <c r="C495" s="302">
        <f>(C25+C26+C29+C30)*'Data - P&amp;L'!$C$3</f>
        <v>83.87</v>
      </c>
      <c r="D495" s="302">
        <f>(D25+D26+D29+D30)*'Data - P&amp;L'!$C$3</f>
        <v>0</v>
      </c>
      <c r="E495" s="302">
        <f>(E25+E26+E29+E30)*'Data - P&amp;L'!$C$3</f>
        <v>83.87</v>
      </c>
      <c r="F495" s="302">
        <f>(F25+F26+F29+F30)*'Data - P&amp;L'!$C$3</f>
        <v>83.87</v>
      </c>
      <c r="G495" s="302">
        <f>(G25+G26+G29+G30)*'Data - P&amp;L'!$C$3</f>
        <v>0</v>
      </c>
      <c r="H495" s="302">
        <f>(H25+H26+H29+H30)*'Data - P&amp;L'!$C$3</f>
        <v>0</v>
      </c>
      <c r="I495" s="302">
        <f>(I25+I26+I29+I30)*'Data - P&amp;L'!$C$3</f>
        <v>83.87</v>
      </c>
      <c r="J495" s="302">
        <f>(J25+J26+J29+J30)*'Data - P&amp;L'!$C$3</f>
        <v>83.87</v>
      </c>
      <c r="K495" s="302">
        <f>(K25+K26+K29+K30)*'Data - P&amp;L'!$C$3</f>
        <v>0</v>
      </c>
      <c r="L495" s="302">
        <f>(L25+L26+L29+L30)*'Data - P&amp;L'!$C$3</f>
        <v>0</v>
      </c>
      <c r="M495" s="302">
        <f>(M25+M26+M29+M30)*'Data - P&amp;L'!$C$3</f>
        <v>0</v>
      </c>
      <c r="N495" s="302">
        <f>(N25+N26+N29+N30)*'Data - P&amp;L'!$C$3</f>
        <v>83.87</v>
      </c>
      <c r="O495" s="302">
        <f>(O25+O26+O29+O30)*'Data - P&amp;L'!$C$3</f>
        <v>0</v>
      </c>
      <c r="P495" s="302">
        <f>(P25+P26+P29+P30)*'Data - P&amp;L'!$C$3</f>
        <v>0</v>
      </c>
      <c r="Q495" s="302">
        <f>(Q25+Q26+Q29+Q30)*'Data - P&amp;L'!$C$3</f>
        <v>83.87</v>
      </c>
      <c r="R495" s="302">
        <f>(R25+R26+R29+R30)*'Data - P&amp;L'!$C$3</f>
        <v>0</v>
      </c>
      <c r="S495" s="302">
        <f>(S25+S26+S29+S30)*'Data - P&amp;L'!$C$3</f>
        <v>167.74</v>
      </c>
      <c r="T495" s="302">
        <f>(T25+T26+T29+T30)*'Data - P&amp;L'!$C$3</f>
        <v>83.87</v>
      </c>
      <c r="U495" s="302">
        <f>(U25+U26+U29+U30)*'Data - P&amp;L'!$C$3</f>
        <v>83.87</v>
      </c>
      <c r="V495" s="302">
        <f>(V25+V26+V29+V30)*'Data - P&amp;L'!$C$3</f>
        <v>0</v>
      </c>
      <c r="W495" s="302">
        <f>(W25+W26+W29+W30)*'Data - P&amp;L'!$C$3</f>
        <v>83.87</v>
      </c>
      <c r="X495" s="302">
        <f>(X25+X26+X29+X30)*'Data - P&amp;L'!$C$3</f>
        <v>0</v>
      </c>
      <c r="Y495" s="302">
        <f>(Y25+Y26+Y29+Y30)*'Data - P&amp;L'!$C$3</f>
        <v>0</v>
      </c>
      <c r="Z495" s="302">
        <f>(Z25+Z26+Z29+Z30)*'Data - P&amp;L'!$C$3</f>
        <v>0</v>
      </c>
      <c r="AA495" s="302">
        <f>(AA25+AA26+AA29+AA30)*'Data - P&amp;L'!$C$3</f>
        <v>0</v>
      </c>
      <c r="AB495" s="302">
        <f>(AB25+AB26+AB29+AB30)*'Data - P&amp;L'!$C$3</f>
        <v>83.87</v>
      </c>
      <c r="AC495" s="302">
        <f>(AC25+AC26+AC29+AC30)*'Data - P&amp;L'!$C$3</f>
        <v>83.87</v>
      </c>
      <c r="AD495" s="302">
        <f>(AD25+AD26+AD29+AD30)*'Data - P&amp;L'!$C$3</f>
        <v>0</v>
      </c>
      <c r="AE495" s="302">
        <f>(AE25+AE26+AE29+AE30)*'Data - P&amp;L'!$C$3</f>
        <v>0</v>
      </c>
      <c r="AF495" s="302">
        <f>(AF25+AF26+AF29+AF30)*'Data - P&amp;L'!$C$3</f>
        <v>0</v>
      </c>
      <c r="AG495" s="303">
        <f t="shared" si="160"/>
        <v>1258.05</v>
      </c>
    </row>
    <row r="496">
      <c r="A496" s="301" t="s">
        <v>1294</v>
      </c>
      <c r="B496" s="208">
        <f>(B27+B28+B31+B32)*'Data - P&amp;L'!$C$4</f>
        <v>95.58</v>
      </c>
      <c r="C496" s="208">
        <f>(C27+C28+C31+C32)*'Data - P&amp;L'!$C$4</f>
        <v>95.58</v>
      </c>
      <c r="D496" s="208">
        <f>(D27+D28+D31+D32)*'Data - P&amp;L'!$C$4</f>
        <v>95.58</v>
      </c>
      <c r="E496" s="208">
        <f>(E27+E28+E31+E32)*'Data - P&amp;L'!$C$4</f>
        <v>0</v>
      </c>
      <c r="F496" s="208">
        <f>(F27+F28+F31+F32)*'Data - P&amp;L'!$C$4</f>
        <v>191.16</v>
      </c>
      <c r="G496" s="208">
        <f>(G27+G28+G31+G32)*'Data - P&amp;L'!$C$4</f>
        <v>0</v>
      </c>
      <c r="H496" s="208">
        <f>(H27+H28+H31+H32)*'Data - P&amp;L'!$C$4</f>
        <v>95.58</v>
      </c>
      <c r="I496" s="208">
        <f>(I27+I28+I31+I32)*'Data - P&amp;L'!$C$4</f>
        <v>191.16</v>
      </c>
      <c r="J496" s="208">
        <f>(J27+J28+J31+J32)*'Data - P&amp;L'!$C$4</f>
        <v>286.74</v>
      </c>
      <c r="K496" s="208">
        <f>(K27+K28+K31+K32)*'Data - P&amp;L'!$C$4</f>
        <v>0</v>
      </c>
      <c r="L496" s="208">
        <f>(L27+L28+L31+L32)*'Data - P&amp;L'!$C$4</f>
        <v>95.58</v>
      </c>
      <c r="M496" s="208">
        <f>(M27+M28+M31+M32)*'Data - P&amp;L'!$C$4</f>
        <v>95.58</v>
      </c>
      <c r="N496" s="208">
        <f>(N27+N28+N31+N32)*'Data - P&amp;L'!$C$4</f>
        <v>95.58</v>
      </c>
      <c r="O496" s="208">
        <f>(O27+O28+O31+O32)*'Data - P&amp;L'!$C$4</f>
        <v>95.58</v>
      </c>
      <c r="P496" s="208">
        <f>(P27+P28+P31+P32)*'Data - P&amp;L'!$C$4</f>
        <v>95.58</v>
      </c>
      <c r="Q496" s="208">
        <f>(Q27+Q28+Q31+Q32)*'Data - P&amp;L'!$C$4</f>
        <v>95.58</v>
      </c>
      <c r="R496" s="208">
        <f>(R27+R28+R31+R32)*'Data - P&amp;L'!$C$4</f>
        <v>0</v>
      </c>
      <c r="S496" s="208">
        <f>(S27+S28+S31+S32)*'Data - P&amp;L'!$C$4</f>
        <v>191.16</v>
      </c>
      <c r="T496" s="208">
        <f>(T27+T28+T31+T32)*'Data - P&amp;L'!$C$4</f>
        <v>191.16</v>
      </c>
      <c r="U496" s="208">
        <f>(U27+U28+U31+U32)*'Data - P&amp;L'!$C$4</f>
        <v>0</v>
      </c>
      <c r="V496" s="208">
        <f>(V27+V28+V31+V32)*'Data - P&amp;L'!$C$4</f>
        <v>95.58</v>
      </c>
      <c r="W496" s="208">
        <f>(W27+W28+W31+W32)*'Data - P&amp;L'!$C$4</f>
        <v>382.32</v>
      </c>
      <c r="X496" s="208">
        <f>(X27+X28+X31+X32)*'Data - P&amp;L'!$C$4</f>
        <v>382.32</v>
      </c>
      <c r="Y496" s="208">
        <f>(Y27+Y28+Y31+Y32)*'Data - P&amp;L'!$C$4</f>
        <v>0</v>
      </c>
      <c r="Z496" s="208">
        <f>(Z27+Z28+Z31+Z32)*'Data - P&amp;L'!$C$4</f>
        <v>286.74</v>
      </c>
      <c r="AA496" s="208">
        <f>(AA27+AA28+AA31+AA32)*'Data - P&amp;L'!$C$4</f>
        <v>191.16</v>
      </c>
      <c r="AB496" s="208">
        <f>(AB27+AB28+AB31+AB32)*'Data - P&amp;L'!$C$4</f>
        <v>286.74</v>
      </c>
      <c r="AC496" s="208">
        <f>(AC27+AC28+AC31+AC32)*'Data - P&amp;L'!$C$4</f>
        <v>191.16</v>
      </c>
      <c r="AD496" s="208">
        <f>(AD27+AD28+AD31+AD32)*'Data - P&amp;L'!$C$4</f>
        <v>0</v>
      </c>
      <c r="AE496" s="208">
        <f>(AE27+AE28+AE31+AE32)*'Data - P&amp;L'!$C$4</f>
        <v>0</v>
      </c>
      <c r="AF496" s="208">
        <f>(AF27+AF28+AF31+AF32)*'Data - P&amp;L'!$C$4</f>
        <v>191.16</v>
      </c>
      <c r="AG496" s="172">
        <f t="shared" si="160"/>
        <v>4014.36</v>
      </c>
    </row>
    <row r="497">
      <c r="A497" s="299" t="s">
        <v>645</v>
      </c>
      <c r="B497" s="208">
        <f>B35*'Data - P&amp;L'!$C$15</f>
        <v>0</v>
      </c>
      <c r="C497" s="208">
        <f>C35*'Data - P&amp;L'!$C$15</f>
        <v>0</v>
      </c>
      <c r="D497" s="208">
        <f>D35*'Data - P&amp;L'!$C$15</f>
        <v>0</v>
      </c>
      <c r="E497" s="208">
        <f>E35*'Data - P&amp;L'!$C$15</f>
        <v>0</v>
      </c>
      <c r="F497" s="208">
        <f>F35*'Data - P&amp;L'!$C$15</f>
        <v>0</v>
      </c>
      <c r="G497" s="208">
        <f>G35*'Data - P&amp;L'!$C$15</f>
        <v>0</v>
      </c>
      <c r="H497" s="208">
        <f>H35*'Data - P&amp;L'!$C$15</f>
        <v>0</v>
      </c>
      <c r="I497" s="208">
        <f>I35*'Data - P&amp;L'!$C$15</f>
        <v>0</v>
      </c>
      <c r="J497" s="208">
        <f>J35*'Data - P&amp;L'!$C$15</f>
        <v>0</v>
      </c>
      <c r="K497" s="208">
        <f>K35*'Data - P&amp;L'!$C$15</f>
        <v>0</v>
      </c>
      <c r="L497" s="208">
        <f>L35*'Data - P&amp;L'!$C$15</f>
        <v>0</v>
      </c>
      <c r="M497" s="208">
        <f>M35*'Data - P&amp;L'!$C$15</f>
        <v>0</v>
      </c>
      <c r="N497" s="208">
        <f>N35*'Data - P&amp;L'!$C$15</f>
        <v>0</v>
      </c>
      <c r="O497" s="208">
        <f>O35*'Data - P&amp;L'!$C$15</f>
        <v>0</v>
      </c>
      <c r="P497" s="208">
        <f>P35*'Data - P&amp;L'!$C$15</f>
        <v>0</v>
      </c>
      <c r="Q497" s="208">
        <f>Q35*'Data - P&amp;L'!$C$15</f>
        <v>0</v>
      </c>
      <c r="R497" s="208">
        <f>R35*'Data - P&amp;L'!$C$15</f>
        <v>0</v>
      </c>
      <c r="S497" s="208">
        <f>S35*'Data - P&amp;L'!$C$15</f>
        <v>0</v>
      </c>
      <c r="T497" s="208">
        <f>T35*'Data - P&amp;L'!$C$15</f>
        <v>0</v>
      </c>
      <c r="U497" s="208">
        <f>U35*'Data - P&amp;L'!$C$15</f>
        <v>0</v>
      </c>
      <c r="V497" s="208">
        <f>V35*'Data - P&amp;L'!$C$15</f>
        <v>0</v>
      </c>
      <c r="W497" s="208">
        <f>W35*'Data - P&amp;L'!$C$15</f>
        <v>0</v>
      </c>
      <c r="X497" s="208">
        <f>X35*'Data - P&amp;L'!$C$15</f>
        <v>0</v>
      </c>
      <c r="Y497" s="208">
        <f>Y35*'Data - P&amp;L'!$C$15</f>
        <v>0</v>
      </c>
      <c r="Z497" s="208">
        <f>Z35*'Data - P&amp;L'!$C$15</f>
        <v>0</v>
      </c>
      <c r="AA497" s="208">
        <f>AA35*'Data - P&amp;L'!$C$15</f>
        <v>0</v>
      </c>
      <c r="AB497" s="208">
        <f>AB35*'Data - P&amp;L'!$C$15</f>
        <v>0</v>
      </c>
      <c r="AC497" s="208">
        <f>AC35*'Data - P&amp;L'!$C$15</f>
        <v>0</v>
      </c>
      <c r="AD497" s="208">
        <f>AD35*'Data - P&amp;L'!$C$15</f>
        <v>0</v>
      </c>
      <c r="AE497" s="208">
        <f>AE35*'Data - P&amp;L'!$C$15</f>
        <v>0</v>
      </c>
      <c r="AF497" s="208">
        <f>AF35*'Data - P&amp;L'!$C$15</f>
        <v>0</v>
      </c>
      <c r="AG497" s="172">
        <f t="shared" si="160"/>
        <v>0</v>
      </c>
    </row>
    <row r="498">
      <c r="A498" s="301" t="s">
        <v>646</v>
      </c>
      <c r="B498" s="208">
        <f>B36*'Data - P&amp;L'!$C$16</f>
        <v>0</v>
      </c>
      <c r="C498" s="208">
        <f>C36*'Data - P&amp;L'!$C$16</f>
        <v>0</v>
      </c>
      <c r="D498" s="208">
        <f>D36*'Data - P&amp;L'!$C$16</f>
        <v>0</v>
      </c>
      <c r="E498" s="208">
        <f>E36*'Data - P&amp;L'!$C$16</f>
        <v>0</v>
      </c>
      <c r="F498" s="208">
        <f>F36*'Data - P&amp;L'!$C$16</f>
        <v>0</v>
      </c>
      <c r="G498" s="208">
        <f>G36*'Data - P&amp;L'!$C$16</f>
        <v>0</v>
      </c>
      <c r="H498" s="208">
        <f>H36*'Data - P&amp;L'!$C$16</f>
        <v>0</v>
      </c>
      <c r="I498" s="208">
        <f>I36*'Data - P&amp;L'!$C$16</f>
        <v>0</v>
      </c>
      <c r="J498" s="208">
        <f>J36*'Data - P&amp;L'!$C$16</f>
        <v>0</v>
      </c>
      <c r="K498" s="208">
        <f>K36*'Data - P&amp;L'!$C$16</f>
        <v>0</v>
      </c>
      <c r="L498" s="208">
        <f>L36*'Data - P&amp;L'!$C$16</f>
        <v>0</v>
      </c>
      <c r="M498" s="208">
        <f>M36*'Data - P&amp;L'!$C$16</f>
        <v>0</v>
      </c>
      <c r="N498" s="208">
        <f>N36*'Data - P&amp;L'!$C$16</f>
        <v>0</v>
      </c>
      <c r="O498" s="208">
        <f>O36*'Data - P&amp;L'!$C$16</f>
        <v>0</v>
      </c>
      <c r="P498" s="208">
        <f>P36*'Data - P&amp;L'!$C$16</f>
        <v>0</v>
      </c>
      <c r="Q498" s="208">
        <f>Q36*'Data - P&amp;L'!$C$16</f>
        <v>0</v>
      </c>
      <c r="R498" s="208">
        <f>R36*'Data - P&amp;L'!$C$16</f>
        <v>0</v>
      </c>
      <c r="S498" s="208">
        <f>S36*'Data - P&amp;L'!$C$16</f>
        <v>0</v>
      </c>
      <c r="T498" s="208">
        <f>T36*'Data - P&amp;L'!$C$16</f>
        <v>0</v>
      </c>
      <c r="U498" s="208">
        <f>U36*'Data - P&amp;L'!$C$16</f>
        <v>0</v>
      </c>
      <c r="V498" s="208">
        <f>V36*'Data - P&amp;L'!$C$16</f>
        <v>0</v>
      </c>
      <c r="W498" s="208">
        <f>W36*'Data - P&amp;L'!$C$16</f>
        <v>0</v>
      </c>
      <c r="X498" s="208">
        <f>X36*'Data - P&amp;L'!$C$16</f>
        <v>0</v>
      </c>
      <c r="Y498" s="208">
        <f>Y36*'Data - P&amp;L'!$C$16</f>
        <v>0</v>
      </c>
      <c r="Z498" s="208">
        <f>Z36*'Data - P&amp;L'!$C$16</f>
        <v>0</v>
      </c>
      <c r="AA498" s="208">
        <f>AA36*'Data - P&amp;L'!$C$16</f>
        <v>0</v>
      </c>
      <c r="AB498" s="208">
        <f>AB36*'Data - P&amp;L'!$C$16</f>
        <v>0</v>
      </c>
      <c r="AC498" s="208">
        <f>AC36*'Data - P&amp;L'!$C$16</f>
        <v>0</v>
      </c>
      <c r="AD498" s="208">
        <f>AD36*'Data - P&amp;L'!$C$16</f>
        <v>0</v>
      </c>
      <c r="AE498" s="208">
        <f>AE36*'Data - P&amp;L'!$C$16</f>
        <v>0</v>
      </c>
      <c r="AF498" s="208">
        <f>AF36*'Data - P&amp;L'!$C$16</f>
        <v>0</v>
      </c>
      <c r="AG498" s="172">
        <f t="shared" si="160"/>
        <v>0</v>
      </c>
    </row>
    <row r="499">
      <c r="A499" s="301" t="s">
        <v>1295</v>
      </c>
      <c r="B499" s="208">
        <f>B39*'Data - P&amp;L'!$C$6</f>
        <v>0</v>
      </c>
      <c r="C499" s="208">
        <f>C39*'Data - P&amp;L'!$C$6</f>
        <v>4.93</v>
      </c>
      <c r="D499" s="208">
        <f>D39*'Data - P&amp;L'!$C$6</f>
        <v>0</v>
      </c>
      <c r="E499" s="208">
        <f>E39*'Data - P&amp;L'!$C$6</f>
        <v>0</v>
      </c>
      <c r="F499" s="208">
        <f>F39*'Data - P&amp;L'!$C$6</f>
        <v>0</v>
      </c>
      <c r="G499" s="208">
        <f>G39*'Data - P&amp;L'!$C$6</f>
        <v>0</v>
      </c>
      <c r="H499" s="208">
        <f>H39*'Data - P&amp;L'!$C$6</f>
        <v>0</v>
      </c>
      <c r="I499" s="208">
        <f>I39*'Data - P&amp;L'!$C$6</f>
        <v>4.93</v>
      </c>
      <c r="J499" s="208">
        <f>J39*'Data - P&amp;L'!$C$6</f>
        <v>4.93</v>
      </c>
      <c r="K499" s="208">
        <f>K39*'Data - P&amp;L'!$C$6</f>
        <v>0</v>
      </c>
      <c r="L499" s="208">
        <f>L39*'Data - P&amp;L'!$C$6</f>
        <v>0</v>
      </c>
      <c r="M499" s="208">
        <f>M39*'Data - P&amp;L'!$C$6</f>
        <v>4.93</v>
      </c>
      <c r="N499" s="208">
        <f>N39*'Data - P&amp;L'!$C$6</f>
        <v>0</v>
      </c>
      <c r="O499" s="208">
        <f>O39*'Data - P&amp;L'!$C$6</f>
        <v>0</v>
      </c>
      <c r="P499" s="208">
        <f>P39*'Data - P&amp;L'!$C$6</f>
        <v>0</v>
      </c>
      <c r="Q499" s="208">
        <f>Q39*'Data - P&amp;L'!$C$6</f>
        <v>4.93</v>
      </c>
      <c r="R499" s="208">
        <f>R39*'Data - P&amp;L'!$C$6</f>
        <v>0</v>
      </c>
      <c r="S499" s="208">
        <f>S39*'Data - P&amp;L'!$C$6</f>
        <v>4.93</v>
      </c>
      <c r="T499" s="208">
        <f>T39*'Data - P&amp;L'!$C$6</f>
        <v>0</v>
      </c>
      <c r="U499" s="208">
        <f>U39*'Data - P&amp;L'!$C$6</f>
        <v>0</v>
      </c>
      <c r="V499" s="208">
        <f>V39*'Data - P&amp;L'!$C$6</f>
        <v>4.93</v>
      </c>
      <c r="W499" s="208">
        <f>W39*'Data - P&amp;L'!$C$6</f>
        <v>9.86</v>
      </c>
      <c r="X499" s="208">
        <f>X39*'Data - P&amp;L'!$C$6</f>
        <v>4.93</v>
      </c>
      <c r="Y499" s="208">
        <f>Y39*'Data - P&amp;L'!$C$6</f>
        <v>0</v>
      </c>
      <c r="Z499" s="208">
        <f>Z39*'Data - P&amp;L'!$C$6</f>
        <v>0</v>
      </c>
      <c r="AA499" s="208">
        <f>AA39*'Data - P&amp;L'!$C$6</f>
        <v>14.79</v>
      </c>
      <c r="AB499" s="208">
        <f>AB39*'Data - P&amp;L'!$C$6</f>
        <v>9.86</v>
      </c>
      <c r="AC499" s="208">
        <f>AC39*'Data - P&amp;L'!$C$6</f>
        <v>0</v>
      </c>
      <c r="AD499" s="208">
        <f>AD39*'Data - P&amp;L'!$C$6</f>
        <v>0</v>
      </c>
      <c r="AE499" s="208">
        <f>AE39*'Data - P&amp;L'!$C$6</f>
        <v>0</v>
      </c>
      <c r="AF499" s="208">
        <f>AF39*'Data - P&amp;L'!$C$6</f>
        <v>4.93</v>
      </c>
      <c r="AG499" s="172">
        <f t="shared" si="160"/>
        <v>78.88</v>
      </c>
    </row>
    <row r="500">
      <c r="A500" s="301" t="s">
        <v>1296</v>
      </c>
      <c r="B500" s="208">
        <f>B40*'Data - P&amp;L'!$C$8</f>
        <v>0</v>
      </c>
      <c r="C500" s="208">
        <f>C40*'Data - P&amp;L'!$C$8</f>
        <v>2.14</v>
      </c>
      <c r="D500" s="208">
        <f>D40*'Data - P&amp;L'!$C$8</f>
        <v>1.07</v>
      </c>
      <c r="E500" s="208">
        <f>E40*'Data - P&amp;L'!$C$8</f>
        <v>2.14</v>
      </c>
      <c r="F500" s="208">
        <f>F40*'Data - P&amp;L'!$C$8</f>
        <v>2.14</v>
      </c>
      <c r="G500" s="208">
        <f>G40*'Data - P&amp;L'!$C$8</f>
        <v>0</v>
      </c>
      <c r="H500" s="208">
        <f>H40*'Data - P&amp;L'!$C$8</f>
        <v>2.14</v>
      </c>
      <c r="I500" s="208">
        <f>I40*'Data - P&amp;L'!$C$8</f>
        <v>3.21</v>
      </c>
      <c r="J500" s="208">
        <f>J40*'Data - P&amp;L'!$C$8</f>
        <v>3.21</v>
      </c>
      <c r="K500" s="208">
        <f>K40*'Data - P&amp;L'!$C$8</f>
        <v>1.07</v>
      </c>
      <c r="L500" s="208">
        <f>L40*'Data - P&amp;L'!$C$8</f>
        <v>2.14</v>
      </c>
      <c r="M500" s="208">
        <f>M40*'Data - P&amp;L'!$C$8</f>
        <v>1.07</v>
      </c>
      <c r="N500" s="208">
        <f>N40*'Data - P&amp;L'!$C$8</f>
        <v>3.21</v>
      </c>
      <c r="O500" s="208">
        <f>O40*'Data - P&amp;L'!$C$8</f>
        <v>2.14</v>
      </c>
      <c r="P500" s="208">
        <f>P40*'Data - P&amp;L'!$C$8</f>
        <v>1.07</v>
      </c>
      <c r="Q500" s="208">
        <f>Q40*'Data - P&amp;L'!$C$8</f>
        <v>2.14</v>
      </c>
      <c r="R500" s="208">
        <f>R40*'Data - P&amp;L'!$C$8</f>
        <v>1.07</v>
      </c>
      <c r="S500" s="208">
        <f>S40*'Data - P&amp;L'!$C$8</f>
        <v>4.28</v>
      </c>
      <c r="T500" s="208">
        <f>T40*'Data - P&amp;L'!$C$8</f>
        <v>2.14</v>
      </c>
      <c r="U500" s="208">
        <f>U40*'Data - P&amp;L'!$C$8</f>
        <v>2.14</v>
      </c>
      <c r="V500" s="208">
        <f>V40*'Data - P&amp;L'!$C$8</f>
        <v>2.14</v>
      </c>
      <c r="W500" s="208">
        <f>W40*'Data - P&amp;L'!$C$8</f>
        <v>6.42</v>
      </c>
      <c r="X500" s="208">
        <f>X40*'Data - P&amp;L'!$C$8</f>
        <v>5.35</v>
      </c>
      <c r="Y500" s="208">
        <f>Y40*'Data - P&amp;L'!$C$8</f>
        <v>0</v>
      </c>
      <c r="Z500" s="208">
        <f>Z40*'Data - P&amp;L'!$C$8</f>
        <v>3.21</v>
      </c>
      <c r="AA500" s="208">
        <f>AA40*'Data - P&amp;L'!$C$8</f>
        <v>2.14</v>
      </c>
      <c r="AB500" s="208">
        <f>AB40*'Data - P&amp;L'!$C$8</f>
        <v>3.21</v>
      </c>
      <c r="AC500" s="208">
        <f>AC40*'Data - P&amp;L'!$C$8</f>
        <v>3.21</v>
      </c>
      <c r="AD500" s="208">
        <f>AD40*'Data - P&amp;L'!$C$8</f>
        <v>1.07</v>
      </c>
      <c r="AE500" s="208">
        <f>AE40*'Data - P&amp;L'!$C$8</f>
        <v>0</v>
      </c>
      <c r="AF500" s="208">
        <f>AF40*'Data - P&amp;L'!$C$8</f>
        <v>2.14</v>
      </c>
      <c r="AG500" s="172">
        <f t="shared" si="160"/>
        <v>67.41</v>
      </c>
    </row>
    <row r="501">
      <c r="A501" s="301" t="s">
        <v>1297</v>
      </c>
      <c r="B501" s="208">
        <f>(B41+B42)*'Data - P&amp;L'!$C$9</f>
        <v>0</v>
      </c>
      <c r="C501" s="208">
        <f>(C41+C42)*'Data - P&amp;L'!$C$9</f>
        <v>0</v>
      </c>
      <c r="D501" s="208">
        <f>(D41+D42)*'Data - P&amp;L'!$C$9</f>
        <v>0</v>
      </c>
      <c r="E501" s="208">
        <f>(E41+E42)*'Data - P&amp;L'!$C$9</f>
        <v>0</v>
      </c>
      <c r="F501" s="208">
        <f>(F41+F42)*'Data - P&amp;L'!$C$9</f>
        <v>0</v>
      </c>
      <c r="G501" s="208">
        <f>(G41+G42)*'Data - P&amp;L'!$C$9</f>
        <v>0</v>
      </c>
      <c r="H501" s="208">
        <f>(H41+H42)*'Data - P&amp;L'!$C$9</f>
        <v>0</v>
      </c>
      <c r="I501" s="208">
        <f>(I41+I42)*'Data - P&amp;L'!$C$9</f>
        <v>11.96</v>
      </c>
      <c r="J501" s="208">
        <f>(J41+J42)*'Data - P&amp;L'!$C$9</f>
        <v>0</v>
      </c>
      <c r="K501" s="208">
        <f>(K41+K42)*'Data - P&amp;L'!$C$9</f>
        <v>0</v>
      </c>
      <c r="L501" s="208">
        <f>(L41+L42)*'Data - P&amp;L'!$C$9</f>
        <v>0</v>
      </c>
      <c r="M501" s="208">
        <f>(M41+M42)*'Data - P&amp;L'!$C$9</f>
        <v>0</v>
      </c>
      <c r="N501" s="208">
        <f>(N41+N42)*'Data - P&amp;L'!$C$9</f>
        <v>0</v>
      </c>
      <c r="O501" s="208">
        <f>(O41+O42)*'Data - P&amp;L'!$C$9</f>
        <v>5.98</v>
      </c>
      <c r="P501" s="208">
        <f>(P41+P42)*'Data - P&amp;L'!$C$9</f>
        <v>5.98</v>
      </c>
      <c r="Q501" s="208">
        <f>(Q41+Q42)*'Data - P&amp;L'!$C$9</f>
        <v>0</v>
      </c>
      <c r="R501" s="208">
        <f>(R41+R42)*'Data - P&amp;L'!$C$9</f>
        <v>5.98</v>
      </c>
      <c r="S501" s="208">
        <f>(S41+S42)*'Data - P&amp;L'!$C$9</f>
        <v>0</v>
      </c>
      <c r="T501" s="208">
        <f>(T41+T42)*'Data - P&amp;L'!$C$9</f>
        <v>0</v>
      </c>
      <c r="U501" s="208">
        <f>(U41+U42)*'Data - P&amp;L'!$C$9</f>
        <v>0</v>
      </c>
      <c r="V501" s="208">
        <f>(V41+V42)*'Data - P&amp;L'!$C$9</f>
        <v>5.98</v>
      </c>
      <c r="W501" s="208">
        <f>(W41+W42)*'Data - P&amp;L'!$C$9</f>
        <v>11.96</v>
      </c>
      <c r="X501" s="208">
        <f>(X41+X42)*'Data - P&amp;L'!$C$9</f>
        <v>0</v>
      </c>
      <c r="Y501" s="208">
        <f>(Y41+Y42)*'Data - P&amp;L'!$C$9</f>
        <v>0</v>
      </c>
      <c r="Z501" s="208">
        <f>(Z41+Z42)*'Data - P&amp;L'!$C$9</f>
        <v>0</v>
      </c>
      <c r="AA501" s="208">
        <f>(AA41+AA42)*'Data - P&amp;L'!$C$9</f>
        <v>5.98</v>
      </c>
      <c r="AB501" s="208">
        <f>(AB41+AB42)*'Data - P&amp;L'!$C$9</f>
        <v>17.94</v>
      </c>
      <c r="AC501" s="208">
        <f>(AC41+AC42)*'Data - P&amp;L'!$C$9</f>
        <v>0</v>
      </c>
      <c r="AD501" s="208">
        <f>(AD41+AD42)*'Data - P&amp;L'!$C$9</f>
        <v>5.98</v>
      </c>
      <c r="AE501" s="208">
        <f>(AE41+AE42)*'Data - P&amp;L'!$C$9</f>
        <v>0</v>
      </c>
      <c r="AF501" s="208">
        <f>(AF41+AF42)*'Data - P&amp;L'!$C$9</f>
        <v>0</v>
      </c>
      <c r="AG501" s="172">
        <f t="shared" si="160"/>
        <v>77.74</v>
      </c>
    </row>
    <row r="502">
      <c r="A502" s="301" t="s">
        <v>1298</v>
      </c>
      <c r="B502" s="208">
        <f>(B43+B44)*'Data - P&amp;L'!$C$5</f>
        <v>0</v>
      </c>
      <c r="C502" s="208">
        <f>(C43+C44)*'Data - P&amp;L'!$C$5</f>
        <v>0</v>
      </c>
      <c r="D502" s="208">
        <f>(D43+D44)*'Data - P&amp;L'!$C$5</f>
        <v>10.49</v>
      </c>
      <c r="E502" s="208">
        <f>(E43+E44)*'Data - P&amp;L'!$C$5</f>
        <v>0</v>
      </c>
      <c r="F502" s="208">
        <f>(F43+F44)*'Data - P&amp;L'!$C$5</f>
        <v>0</v>
      </c>
      <c r="G502" s="208">
        <f>(G43+G44)*'Data - P&amp;L'!$C$5</f>
        <v>0</v>
      </c>
      <c r="H502" s="208">
        <f>(H43+H44)*'Data - P&amp;L'!$C$5</f>
        <v>0</v>
      </c>
      <c r="I502" s="208">
        <f>(I43+I44)*'Data - P&amp;L'!$C$5</f>
        <v>0</v>
      </c>
      <c r="J502" s="208">
        <f>(J43+J44)*'Data - P&amp;L'!$C$5</f>
        <v>0</v>
      </c>
      <c r="K502" s="208">
        <f>(K43+K44)*'Data - P&amp;L'!$C$5</f>
        <v>0</v>
      </c>
      <c r="L502" s="208">
        <f>(L43+L44)*'Data - P&amp;L'!$C$5</f>
        <v>20.98</v>
      </c>
      <c r="M502" s="208">
        <f>(M43+M44)*'Data - P&amp;L'!$C$5</f>
        <v>0</v>
      </c>
      <c r="N502" s="208">
        <f>(N43+N44)*'Data - P&amp;L'!$C$5</f>
        <v>0</v>
      </c>
      <c r="O502" s="208">
        <f>(O43+O44)*'Data - P&amp;L'!$C$5</f>
        <v>10.49</v>
      </c>
      <c r="P502" s="208">
        <f>(P43+P44)*'Data - P&amp;L'!$C$5</f>
        <v>0</v>
      </c>
      <c r="Q502" s="208">
        <f>(Q43+Q44)*'Data - P&amp;L'!$C$5</f>
        <v>0</v>
      </c>
      <c r="R502" s="208">
        <f>(R43+R44)*'Data - P&amp;L'!$C$5</f>
        <v>10.49</v>
      </c>
      <c r="S502" s="208">
        <f>(S43+S44)*'Data - P&amp;L'!$C$5</f>
        <v>0</v>
      </c>
      <c r="T502" s="208">
        <f>(T43+T44)*'Data - P&amp;L'!$C$5</f>
        <v>0</v>
      </c>
      <c r="U502" s="208">
        <f>(U43+U44)*'Data - P&amp;L'!$C$5</f>
        <v>0</v>
      </c>
      <c r="V502" s="208">
        <f>(V43+V44)*'Data - P&amp;L'!$C$5</f>
        <v>10.49</v>
      </c>
      <c r="W502" s="208">
        <f>(W43+W44)*'Data - P&amp;L'!$C$5</f>
        <v>0</v>
      </c>
      <c r="X502" s="208">
        <f>(X43+X44)*'Data - P&amp;L'!$C$5</f>
        <v>0</v>
      </c>
      <c r="Y502" s="208">
        <f>(Y43+Y44)*'Data - P&amp;L'!$C$5</f>
        <v>0</v>
      </c>
      <c r="Z502" s="208">
        <f>(Z43+Z44)*'Data - P&amp;L'!$C$5</f>
        <v>0</v>
      </c>
      <c r="AA502" s="208">
        <f>(AA43+AA44)*'Data - P&amp;L'!$C$5</f>
        <v>0</v>
      </c>
      <c r="AB502" s="208">
        <f>(AB43+AB44)*'Data - P&amp;L'!$C$5</f>
        <v>0</v>
      </c>
      <c r="AC502" s="208">
        <f>(AC43+AC44)*'Data - P&amp;L'!$C$5</f>
        <v>0</v>
      </c>
      <c r="AD502" s="208">
        <f>(AD43+AD44)*'Data - P&amp;L'!$C$5</f>
        <v>0</v>
      </c>
      <c r="AE502" s="208">
        <f>(AE43+AE44)*'Data - P&amp;L'!$C$5</f>
        <v>0</v>
      </c>
      <c r="AF502" s="208">
        <f>(AF43+AF44)*'Data - P&amp;L'!$C$5</f>
        <v>10.49</v>
      </c>
      <c r="AG502" s="172">
        <f t="shared" si="160"/>
        <v>73.43</v>
      </c>
    </row>
    <row r="503">
      <c r="A503" s="301" t="s">
        <v>1299</v>
      </c>
      <c r="B503" s="304">
        <f>(B45+B46)*'Data - P&amp;L'!$C$10</f>
        <v>4.21</v>
      </c>
      <c r="C503" s="304">
        <f>(C45+C46)*'Data - P&amp;L'!$C$10</f>
        <v>4.21</v>
      </c>
      <c r="D503" s="304">
        <f>(D45+D46)*'Data - P&amp;L'!$C$10</f>
        <v>0</v>
      </c>
      <c r="E503" s="304">
        <f>(E45+E46)*'Data - P&amp;L'!$C$10</f>
        <v>4.21</v>
      </c>
      <c r="F503" s="304">
        <f>(F45+F46)*'Data - P&amp;L'!$C$10</f>
        <v>4.21</v>
      </c>
      <c r="G503" s="304">
        <f>(G45+G46)*'Data - P&amp;L'!$C$10</f>
        <v>0</v>
      </c>
      <c r="H503" s="304">
        <f>(H45+H46)*'Data - P&amp;L'!$C$10</f>
        <v>8.42</v>
      </c>
      <c r="I503" s="304">
        <f>(I45+I46)*'Data - P&amp;L'!$C$10</f>
        <v>8.42</v>
      </c>
      <c r="J503" s="304">
        <f>(J45+J46)*'Data - P&amp;L'!$C$10</f>
        <v>0</v>
      </c>
      <c r="K503" s="304">
        <f>(K45+K46)*'Data - P&amp;L'!$C$10</f>
        <v>4.21</v>
      </c>
      <c r="L503" s="304">
        <f>(L45+L46)*'Data - P&amp;L'!$C$10</f>
        <v>0</v>
      </c>
      <c r="M503" s="304">
        <f>(M45+M46)*'Data - P&amp;L'!$C$10</f>
        <v>0</v>
      </c>
      <c r="N503" s="304">
        <f>(N45+N46)*'Data - P&amp;L'!$C$10</f>
        <v>0</v>
      </c>
      <c r="O503" s="304">
        <f>(O45+O46)*'Data - P&amp;L'!$C$10</f>
        <v>4.21</v>
      </c>
      <c r="P503" s="304">
        <f>(P45+P46)*'Data - P&amp;L'!$C$10</f>
        <v>4.21</v>
      </c>
      <c r="Q503" s="304">
        <f>(Q45+Q46)*'Data - P&amp;L'!$C$10</f>
        <v>0</v>
      </c>
      <c r="R503" s="304">
        <f>(R45+R46)*'Data - P&amp;L'!$C$10</f>
        <v>4.21</v>
      </c>
      <c r="S503" s="304">
        <f>(S45+S46)*'Data - P&amp;L'!$C$10</f>
        <v>12.63</v>
      </c>
      <c r="T503" s="304">
        <f>(T45+T46)*'Data - P&amp;L'!$C$10</f>
        <v>8.42</v>
      </c>
      <c r="U503" s="304">
        <f>(U45+U46)*'Data - P&amp;L'!$C$10</f>
        <v>4.21</v>
      </c>
      <c r="V503" s="304">
        <f>(V45+V46)*'Data - P&amp;L'!$C$10</f>
        <v>0</v>
      </c>
      <c r="W503" s="304">
        <f>(W45+W46)*'Data - P&amp;L'!$C$10</f>
        <v>12.63</v>
      </c>
      <c r="X503" s="304">
        <f>(X45+X46)*'Data - P&amp;L'!$C$10</f>
        <v>4.21</v>
      </c>
      <c r="Y503" s="304">
        <f>(Y45+Y46)*'Data - P&amp;L'!$C$10</f>
        <v>0</v>
      </c>
      <c r="Z503" s="304">
        <f>(Z45+Z46)*'Data - P&amp;L'!$C$10</f>
        <v>4.21</v>
      </c>
      <c r="AA503" s="304">
        <f>(AA45+AA46)*'Data - P&amp;L'!$C$10</f>
        <v>4.21</v>
      </c>
      <c r="AB503" s="304">
        <f>(AB45+AB46)*'Data - P&amp;L'!$C$10</f>
        <v>12.63</v>
      </c>
      <c r="AC503" s="304">
        <f>(AC45+AC46)*'Data - P&amp;L'!$C$10</f>
        <v>4.21</v>
      </c>
      <c r="AD503" s="304">
        <f>(AD45+AD46)*'Data - P&amp;L'!$C$10</f>
        <v>0</v>
      </c>
      <c r="AE503" s="304">
        <f>(AE45+AE46)*'Data - P&amp;L'!$C$10</f>
        <v>0</v>
      </c>
      <c r="AF503" s="304">
        <f>(AF45+AF46)*'Data - P&amp;L'!$C$10</f>
        <v>12.63</v>
      </c>
      <c r="AG503" s="172">
        <f t="shared" si="160"/>
        <v>130.51</v>
      </c>
    </row>
    <row r="504">
      <c r="A504" s="301" t="s">
        <v>652</v>
      </c>
      <c r="B504" s="304">
        <f>B47*'Data - P&amp;L'!$C$17</f>
        <v>0</v>
      </c>
      <c r="C504" s="304">
        <f>C47*'Data - P&amp;L'!$C$17</f>
        <v>0</v>
      </c>
      <c r="D504" s="304">
        <f>D47*'Data - P&amp;L'!$C$17</f>
        <v>0</v>
      </c>
      <c r="E504" s="304">
        <f>E47*'Data - P&amp;L'!$C$17</f>
        <v>0</v>
      </c>
      <c r="F504" s="304">
        <f>F47*'Data - P&amp;L'!$C$17</f>
        <v>0</v>
      </c>
      <c r="G504" s="304">
        <f>G47*'Data - P&amp;L'!$C$17</f>
        <v>0</v>
      </c>
      <c r="H504" s="304">
        <f>H47*'Data - P&amp;L'!$C$17</f>
        <v>0</v>
      </c>
      <c r="I504" s="304">
        <f>I47*'Data - P&amp;L'!$C$17</f>
        <v>0</v>
      </c>
      <c r="J504" s="304">
        <f>J47*'Data - P&amp;L'!$C$17</f>
        <v>0</v>
      </c>
      <c r="K504" s="304">
        <f>K47*'Data - P&amp;L'!$C$17</f>
        <v>0</v>
      </c>
      <c r="L504" s="304">
        <f>L47*'Data - P&amp;L'!$C$17</f>
        <v>0</v>
      </c>
      <c r="M504" s="304">
        <f>M47*'Data - P&amp;L'!$C$17</f>
        <v>0</v>
      </c>
      <c r="N504" s="304">
        <f>N47*'Data - P&amp;L'!$C$17</f>
        <v>0</v>
      </c>
      <c r="O504" s="304">
        <f>O47*'Data - P&amp;L'!$C$17</f>
        <v>0</v>
      </c>
      <c r="P504" s="304">
        <f>P47*'Data - P&amp;L'!$C$17</f>
        <v>0</v>
      </c>
      <c r="Q504" s="304">
        <f>Q47*'Data - P&amp;L'!$C$17</f>
        <v>0</v>
      </c>
      <c r="R504" s="304">
        <f>R47*'Data - P&amp;L'!$C$17</f>
        <v>0</v>
      </c>
      <c r="S504" s="304">
        <f>S47*'Data - P&amp;L'!$C$17</f>
        <v>0</v>
      </c>
      <c r="T504" s="304">
        <f>T47*'Data - P&amp;L'!$C$17</f>
        <v>0</v>
      </c>
      <c r="U504" s="304">
        <f>U47*'Data - P&amp;L'!$C$17</f>
        <v>0</v>
      </c>
      <c r="V504" s="304">
        <f>V47*'Data - P&amp;L'!$C$17</f>
        <v>0</v>
      </c>
      <c r="W504" s="304">
        <f>W47*'Data - P&amp;L'!$C$17</f>
        <v>0</v>
      </c>
      <c r="X504" s="304">
        <f>X47*'Data - P&amp;L'!$C$17</f>
        <v>0</v>
      </c>
      <c r="Y504" s="304">
        <f>Y47*'Data - P&amp;L'!$C$17</f>
        <v>0</v>
      </c>
      <c r="Z504" s="304">
        <f>Z47*'Data - P&amp;L'!$C$17</f>
        <v>0</v>
      </c>
      <c r="AA504" s="304">
        <f>AA47*'Data - P&amp;L'!$C$17</f>
        <v>0</v>
      </c>
      <c r="AB504" s="304">
        <f>AB47*'Data - P&amp;L'!$C$17</f>
        <v>0</v>
      </c>
      <c r="AC504" s="304">
        <f>AC47*'Data - P&amp;L'!$C$17</f>
        <v>0</v>
      </c>
      <c r="AD504" s="304">
        <f>AD47*'Data - P&amp;L'!$C$17</f>
        <v>0</v>
      </c>
      <c r="AE504" s="304">
        <f>AE47*'Data - P&amp;L'!$C$17</f>
        <v>0</v>
      </c>
      <c r="AF504" s="304">
        <f>AF47*'Data - P&amp;L'!$C$17</f>
        <v>0</v>
      </c>
      <c r="AG504" s="172">
        <f t="shared" si="160"/>
        <v>0</v>
      </c>
    </row>
    <row r="505">
      <c r="A505" s="301" t="s">
        <v>653</v>
      </c>
      <c r="B505" s="304">
        <f>B48*'Data - P&amp;L'!$C$18</f>
        <v>0</v>
      </c>
      <c r="C505" s="304">
        <f>C48*'Data - P&amp;L'!$C$18</f>
        <v>0</v>
      </c>
      <c r="D505" s="304">
        <f>D48*'Data - P&amp;L'!$C$18</f>
        <v>0</v>
      </c>
      <c r="E505" s="304">
        <f>E48*'Data - P&amp;L'!$C$18</f>
        <v>0</v>
      </c>
      <c r="F505" s="304">
        <f>F48*'Data - P&amp;L'!$C$18</f>
        <v>0</v>
      </c>
      <c r="G505" s="304">
        <f>G48*'Data - P&amp;L'!$C$18</f>
        <v>0</v>
      </c>
      <c r="H505" s="304">
        <f>H48*'Data - P&amp;L'!$C$18</f>
        <v>0</v>
      </c>
      <c r="I505" s="304">
        <f>I48*'Data - P&amp;L'!$C$18</f>
        <v>0</v>
      </c>
      <c r="J505" s="304">
        <f>J48*'Data - P&amp;L'!$C$18</f>
        <v>0</v>
      </c>
      <c r="K505" s="304">
        <f>K48*'Data - P&amp;L'!$C$18</f>
        <v>0</v>
      </c>
      <c r="L505" s="304">
        <f>L48*'Data - P&amp;L'!$C$18</f>
        <v>0</v>
      </c>
      <c r="M505" s="304">
        <f>M48*'Data - P&amp;L'!$C$18</f>
        <v>0</v>
      </c>
      <c r="N505" s="304">
        <f>N48*'Data - P&amp;L'!$C$18</f>
        <v>0</v>
      </c>
      <c r="O505" s="304">
        <f>O48*'Data - P&amp;L'!$C$18</f>
        <v>0</v>
      </c>
      <c r="P505" s="304">
        <f>P48*'Data - P&amp;L'!$C$18</f>
        <v>0</v>
      </c>
      <c r="Q505" s="304">
        <f>Q48*'Data - P&amp;L'!$C$18</f>
        <v>0</v>
      </c>
      <c r="R505" s="304">
        <f>R48*'Data - P&amp;L'!$C$18</f>
        <v>0</v>
      </c>
      <c r="S505" s="304">
        <f>S48*'Data - P&amp;L'!$C$18</f>
        <v>0</v>
      </c>
      <c r="T505" s="304">
        <f>T48*'Data - P&amp;L'!$C$18</f>
        <v>0</v>
      </c>
      <c r="U505" s="304">
        <f>U48*'Data - P&amp;L'!$C$18</f>
        <v>0</v>
      </c>
      <c r="V505" s="304">
        <f>V48*'Data - P&amp;L'!$C$18</f>
        <v>0</v>
      </c>
      <c r="W505" s="304">
        <f>W48*'Data - P&amp;L'!$C$18</f>
        <v>0</v>
      </c>
      <c r="X505" s="304">
        <f>X48*'Data - P&amp;L'!$C$18</f>
        <v>0</v>
      </c>
      <c r="Y505" s="304">
        <f>Y48*'Data - P&amp;L'!$C$18</f>
        <v>0</v>
      </c>
      <c r="Z505" s="304">
        <f>Z48*'Data - P&amp;L'!$C$18</f>
        <v>0</v>
      </c>
      <c r="AA505" s="304">
        <f>AA48*'Data - P&amp;L'!$C$18</f>
        <v>0</v>
      </c>
      <c r="AB505" s="304">
        <f>AB48*'Data - P&amp;L'!$C$18</f>
        <v>0</v>
      </c>
      <c r="AC505" s="304">
        <f>AC48*'Data - P&amp;L'!$C$18</f>
        <v>0</v>
      </c>
      <c r="AD505" s="304">
        <f>AD48*'Data - P&amp;L'!$C$18</f>
        <v>0</v>
      </c>
      <c r="AE505" s="304">
        <f>AE48*'Data - P&amp;L'!$C$18</f>
        <v>0</v>
      </c>
      <c r="AF505" s="304">
        <f>AF48*'Data - P&amp;L'!$C$18</f>
        <v>0</v>
      </c>
      <c r="AG505" s="172">
        <f t="shared" si="160"/>
        <v>0</v>
      </c>
    </row>
    <row r="506">
      <c r="A506" s="301" t="s">
        <v>1300</v>
      </c>
      <c r="B506" s="304">
        <f>B64*'Data - P&amp;L'!$C$11</f>
        <v>0</v>
      </c>
      <c r="C506" s="304">
        <f>C64*'Data - P&amp;L'!$C$11</f>
        <v>0</v>
      </c>
      <c r="D506" s="304">
        <f>D64*'Data - P&amp;L'!$C$11</f>
        <v>0</v>
      </c>
      <c r="E506" s="304">
        <f>E64*'Data - P&amp;L'!$C$11</f>
        <v>0</v>
      </c>
      <c r="F506" s="304">
        <f>F64*'Data - P&amp;L'!$C$11</f>
        <v>0</v>
      </c>
      <c r="G506" s="304">
        <f>G64*'Data - P&amp;L'!$C$11</f>
        <v>0</v>
      </c>
      <c r="H506" s="304">
        <f>H64*'Data - P&amp;L'!$C$11</f>
        <v>0</v>
      </c>
      <c r="I506" s="304">
        <f>I64*'Data - P&amp;L'!$C$11</f>
        <v>0</v>
      </c>
      <c r="J506" s="304">
        <f>J64*'Data - P&amp;L'!$C$11</f>
        <v>0</v>
      </c>
      <c r="K506" s="304">
        <f>K64*'Data - P&amp;L'!$C$11</f>
        <v>0</v>
      </c>
      <c r="L506" s="304">
        <f>L64*'Data - P&amp;L'!$C$11</f>
        <v>0</v>
      </c>
      <c r="M506" s="304">
        <f>M64*'Data - P&amp;L'!$C$11</f>
        <v>0</v>
      </c>
      <c r="N506" s="304">
        <f>N64*'Data - P&amp;L'!$C$11</f>
        <v>0</v>
      </c>
      <c r="O506" s="304">
        <f>O64*'Data - P&amp;L'!$C$11</f>
        <v>0</v>
      </c>
      <c r="P506" s="304">
        <f>P64*'Data - P&amp;L'!$C$11</f>
        <v>0</v>
      </c>
      <c r="Q506" s="304">
        <f>Q64*'Data - P&amp;L'!$C$11</f>
        <v>0</v>
      </c>
      <c r="R506" s="304">
        <f>R64*'Data - P&amp;L'!$C$11</f>
        <v>0</v>
      </c>
      <c r="S506" s="304">
        <f>S64*'Data - P&amp;L'!$C$11</f>
        <v>0</v>
      </c>
      <c r="T506" s="304">
        <f>T64*'Data - P&amp;L'!$C$11</f>
        <v>0</v>
      </c>
      <c r="U506" s="304">
        <f>U64*'Data - P&amp;L'!$C$11</f>
        <v>0</v>
      </c>
      <c r="V506" s="304">
        <f>V64*'Data - P&amp;L'!$C$11</f>
        <v>0</v>
      </c>
      <c r="W506" s="304">
        <f>W64*'Data - P&amp;L'!$C$11</f>
        <v>0</v>
      </c>
      <c r="X506" s="304">
        <f>X64*'Data - P&amp;L'!$C$11</f>
        <v>0</v>
      </c>
      <c r="Y506" s="304">
        <f>Y64*'Data - P&amp;L'!$C$11</f>
        <v>0</v>
      </c>
      <c r="Z506" s="304">
        <f>Z64*'Data - P&amp;L'!$C$11</f>
        <v>0</v>
      </c>
      <c r="AA506" s="304">
        <f>AA64*'Data - P&amp;L'!$C$11</f>
        <v>0</v>
      </c>
      <c r="AB506" s="304">
        <f>AB64*'Data - P&amp;L'!$C$11</f>
        <v>0</v>
      </c>
      <c r="AC506" s="304">
        <f>AC64*'Data - P&amp;L'!$C$11</f>
        <v>0</v>
      </c>
      <c r="AD506" s="304">
        <f>AD64*'Data - P&amp;L'!$C$11</f>
        <v>0</v>
      </c>
      <c r="AE506" s="304">
        <f>AE64*'Data - P&amp;L'!$C$11</f>
        <v>0</v>
      </c>
      <c r="AF506" s="304">
        <f>AF64*'Data - P&amp;L'!$C$11</f>
        <v>0</v>
      </c>
      <c r="AG506" s="172">
        <f t="shared" si="160"/>
        <v>0</v>
      </c>
    </row>
    <row r="507">
      <c r="A507" s="305" t="s">
        <v>655</v>
      </c>
      <c r="B507" s="306"/>
      <c r="C507" s="306"/>
      <c r="D507" s="306"/>
      <c r="E507" s="306"/>
      <c r="F507" s="306"/>
      <c r="G507" s="306"/>
      <c r="H507" s="306"/>
      <c r="I507" s="306"/>
      <c r="J507" s="306"/>
      <c r="K507" s="306"/>
      <c r="L507" s="306"/>
      <c r="M507" s="306"/>
      <c r="N507" s="306"/>
      <c r="O507" s="306"/>
      <c r="P507" s="306"/>
      <c r="Q507" s="306"/>
      <c r="R507" s="306"/>
      <c r="S507" s="306"/>
      <c r="T507" s="306"/>
      <c r="U507" s="306"/>
      <c r="V507" s="306"/>
      <c r="W507" s="306"/>
      <c r="X507" s="306"/>
      <c r="Y507" s="306"/>
      <c r="Z507" s="306"/>
      <c r="AA507" s="306"/>
      <c r="AB507" s="306"/>
      <c r="AC507" s="306"/>
      <c r="AD507" s="306"/>
      <c r="AE507" s="306"/>
      <c r="AF507" s="306"/>
      <c r="AG507" s="172">
        <f t="shared" si="160"/>
        <v>0</v>
      </c>
    </row>
    <row r="508">
      <c r="A508" s="301" t="s">
        <v>1301</v>
      </c>
      <c r="B508" s="208">
        <f>(B22*Summary!B143*'Data - P&amp;L'!$L$12*'Data - P&amp;L'!$L$3)+(B22*Summary!B143*'Data - P&amp;L'!$L$13*'Data - P&amp;L'!$L$14)</f>
        <v>22.20924822</v>
      </c>
      <c r="C508" s="208">
        <f>(C22*Summary!C143*'Data - P&amp;L'!$L$12*'Data - P&amp;L'!$L$3)+(C22*Summary!C143*'Data - P&amp;L'!$L$13*'Data - P&amp;L'!$L$14)</f>
        <v>20.66676852</v>
      </c>
      <c r="D508" s="208">
        <f>(D22*Summary!D143*'Data - P&amp;L'!$L$12*'Data - P&amp;L'!$L$3)+(D22*Summary!D143*'Data - P&amp;L'!$L$13*'Data - P&amp;L'!$L$14)</f>
        <v>13.20483998</v>
      </c>
      <c r="E508" s="208">
        <f>(E22*Summary!E143*'Data - P&amp;L'!$L$12*'Data - P&amp;L'!$L$3)+(E22*Summary!E143*'Data - P&amp;L'!$L$13*'Data - P&amp;L'!$L$14)</f>
        <v>10.41178295</v>
      </c>
      <c r="F508" s="208">
        <f>(F22*Summary!F143*'Data - P&amp;L'!$L$12*'Data - P&amp;L'!$L$3)+(F22*Summary!F143*'Data - P&amp;L'!$L$13*'Data - P&amp;L'!$L$14)</f>
        <v>33.87951135</v>
      </c>
      <c r="G508" s="208">
        <f>(G22*Summary!G143*'Data - P&amp;L'!$L$12*'Data - P&amp;L'!$L$3)+(G22*Summary!G143*'Data - P&amp;L'!$L$13*'Data - P&amp;L'!$L$14)</f>
        <v>0</v>
      </c>
      <c r="H508" s="208">
        <f>(H22*Summary!H143*'Data - P&amp;L'!$L$12*'Data - P&amp;L'!$L$3)+(H22*Summary!H143*'Data - P&amp;L'!$L$13*'Data - P&amp;L'!$L$14)</f>
        <v>12.9837117</v>
      </c>
      <c r="I508" s="208">
        <f>(I22*Summary!I143*'Data - P&amp;L'!$L$12*'Data - P&amp;L'!$L$3)+(I22*Summary!I143*'Data - P&amp;L'!$L$13*'Data - P&amp;L'!$L$14)</f>
        <v>36.7985774</v>
      </c>
      <c r="J508" s="208">
        <f>(J22*Summary!J143*'Data - P&amp;L'!$L$12*'Data - P&amp;L'!$L$3)+(J22*Summary!J143*'Data - P&amp;L'!$L$13*'Data - P&amp;L'!$L$14)</f>
        <v>42.9906214</v>
      </c>
      <c r="K508" s="208">
        <f>(K22*Summary!K143*'Data - P&amp;L'!$L$12*'Data - P&amp;L'!$L$3)+(K22*Summary!K143*'Data - P&amp;L'!$L$13*'Data - P&amp;L'!$L$14)</f>
        <v>1.80423159</v>
      </c>
      <c r="L508" s="208">
        <f>(L22*Summary!L143*'Data - P&amp;L'!$L$12*'Data - P&amp;L'!$L$3)+(L22*Summary!L143*'Data - P&amp;L'!$L$13*'Data - P&amp;L'!$L$14)</f>
        <v>16.44999354</v>
      </c>
      <c r="M508" s="208">
        <f>(M22*Summary!M143*'Data - P&amp;L'!$L$12*'Data - P&amp;L'!$L$3)+(M22*Summary!M143*'Data - P&amp;L'!$L$13*'Data - P&amp;L'!$L$14)</f>
        <v>17.45733489</v>
      </c>
      <c r="N508" s="208">
        <f>(N22*Summary!N143*'Data - P&amp;L'!$L$12*'Data - P&amp;L'!$L$3)+(N22*Summary!N143*'Data - P&amp;L'!$L$13*'Data - P&amp;L'!$L$14)</f>
        <v>19.55346444</v>
      </c>
      <c r="O508" s="208">
        <f>(O22*Summary!O143*'Data - P&amp;L'!$L$12*'Data - P&amp;L'!$L$3)+(O22*Summary!O143*'Data - P&amp;L'!$L$13*'Data - P&amp;L'!$L$14)</f>
        <v>30.51574961</v>
      </c>
      <c r="P508" s="208">
        <f>(P22*Summary!P143*'Data - P&amp;L'!$L$12*'Data - P&amp;L'!$L$3)+(P22*Summary!P143*'Data - P&amp;L'!$L$13*'Data - P&amp;L'!$L$14)</f>
        <v>12.78307459</v>
      </c>
      <c r="Q508" s="208">
        <f>(Q22*Summary!Q143*'Data - P&amp;L'!$L$12*'Data - P&amp;L'!$L$3)+(Q22*Summary!Q143*'Data - P&amp;L'!$L$13*'Data - P&amp;L'!$L$14)</f>
        <v>19.72540684</v>
      </c>
      <c r="R508" s="208">
        <f>(R22*Summary!R143*'Data - P&amp;L'!$L$12*'Data - P&amp;L'!$L$3)+(R22*Summary!R143*'Data - P&amp;L'!$L$13*'Data - P&amp;L'!$L$14)</f>
        <v>5.89281242</v>
      </c>
      <c r="S508" s="208">
        <f>(S22*Summary!S143*'Data - P&amp;L'!$L$12*'Data - P&amp;L'!$L$3)+(S22*Summary!S143*'Data - P&amp;L'!$L$13*'Data - P&amp;L'!$L$14)</f>
        <v>42.4262055</v>
      </c>
      <c r="T508" s="208">
        <f>(T22*Summary!T143*'Data - P&amp;L'!$L$12*'Data - P&amp;L'!$L$3)+(T22*Summary!T143*'Data - P&amp;L'!$L$13*'Data - P&amp;L'!$L$14)</f>
        <v>30.77319329</v>
      </c>
      <c r="U508" s="208">
        <f>(U22*Summary!U143*'Data - P&amp;L'!$L$12*'Data - P&amp;L'!$L$3)+(U22*Summary!U143*'Data - P&amp;L'!$L$13*'Data - P&amp;L'!$L$14)</f>
        <v>10.2982709</v>
      </c>
      <c r="V508" s="208">
        <f>(V22*Summary!V143*'Data - P&amp;L'!$L$12*'Data - P&amp;L'!$L$3)+(V22*Summary!V143*'Data - P&amp;L'!$L$13*'Data - P&amp;L'!$L$14)</f>
        <v>16.09535815</v>
      </c>
      <c r="W508" s="208">
        <f>(W22*Summary!W143*'Data - P&amp;L'!$L$12*'Data - P&amp;L'!$L$3)+(W22*Summary!W143*'Data - P&amp;L'!$L$13*'Data - P&amp;L'!$L$14)</f>
        <v>60.35973861</v>
      </c>
      <c r="X508" s="208">
        <f>(X22*Summary!X143*'Data - P&amp;L'!$L$12*'Data - P&amp;L'!$L$3)+(X22*Summary!X143*'Data - P&amp;L'!$L$13*'Data - P&amp;L'!$L$14)</f>
        <v>44.60990646</v>
      </c>
      <c r="Y508" s="208">
        <f>(Y22*Summary!Y143*'Data - P&amp;L'!$L$12*'Data - P&amp;L'!$L$3)+(Y22*Summary!Y143*'Data - P&amp;L'!$L$13*'Data - P&amp;L'!$L$14)</f>
        <v>0</v>
      </c>
      <c r="Z508" s="208">
        <f>(Z22*Summary!Z143*'Data - P&amp;L'!$L$12*'Data - P&amp;L'!$L$3)+(Z22*Summary!Z143*'Data - P&amp;L'!$L$13*'Data - P&amp;L'!$L$14)</f>
        <v>32.0742832</v>
      </c>
      <c r="AA508" s="208">
        <f>(AA22*Summary!AA143*'Data - P&amp;L'!$L$12*'Data - P&amp;L'!$L$3)+(AA22*Summary!AA143*'Data - P&amp;L'!$L$13*'Data - P&amp;L'!$L$14)</f>
        <v>26.15779508</v>
      </c>
      <c r="AB508" s="208">
        <f>(AB22*Summary!AB143*'Data - P&amp;L'!$L$12*'Data - P&amp;L'!$L$3)+(AB22*Summary!AB143*'Data - P&amp;L'!$L$13*'Data - P&amp;L'!$L$14)</f>
        <v>46.00472237</v>
      </c>
      <c r="AC508" s="208">
        <f>(AC22*Summary!AC143*'Data - P&amp;L'!$L$12*'Data - P&amp;L'!$L$3)+(AC22*Summary!AC143*'Data - P&amp;L'!$L$13*'Data - P&amp;L'!$L$14)</f>
        <v>29.91528136</v>
      </c>
      <c r="AD508" s="208">
        <f>(AD22*Summary!AD143*'Data - P&amp;L'!$L$12*'Data - P&amp;L'!$L$3)+(AD22*Summary!AD143*'Data - P&amp;L'!$L$13*'Data - P&amp;L'!$L$14)</f>
        <v>2.115622746</v>
      </c>
      <c r="AE508" s="208">
        <f>(AE22*Summary!AE143*'Data - P&amp;L'!$L$12*'Data - P&amp;L'!$L$3)+(AE22*Summary!AE143*'Data - P&amp;L'!$L$13*'Data - P&amp;L'!$L$14)</f>
        <v>0</v>
      </c>
      <c r="AF508" s="208">
        <f>(AF22*Summary!AF143*'Data - P&amp;L'!$L$12*'Data - P&amp;L'!$L$3)+(AF22*Summary!AF143*'Data - P&amp;L'!$L$13*'Data - P&amp;L'!$L$14)</f>
        <v>28.18873292</v>
      </c>
      <c r="AG508" s="303">
        <f t="shared" si="160"/>
        <v>686.34624</v>
      </c>
    </row>
    <row r="509">
      <c r="A509" s="307" t="s">
        <v>1302</v>
      </c>
      <c r="B509" s="308">
        <f>(B12*'Data - P&amp;L'!$L$12*'Data - P&amp;L'!$I$10)+(B12*'Data - P&amp;L'!$L$13*'Data - P&amp;L'!$L$15)</f>
        <v>0.9</v>
      </c>
      <c r="C509" s="308">
        <f>(C12*'Data - P&amp;L'!$L$12*'Data - P&amp;L'!$I$10)+(C12*'Data - P&amp;L'!$L$13*'Data - P&amp;L'!$L$15)</f>
        <v>0.6</v>
      </c>
      <c r="D509" s="308">
        <f>(D12*'Data - P&amp;L'!$L$12*'Data - P&amp;L'!$I$10)+(D12*'Data - P&amp;L'!$L$13*'Data - P&amp;L'!$L$15)</f>
        <v>0.6</v>
      </c>
      <c r="E509" s="308">
        <f>(E12*'Data - P&amp;L'!$L$12*'Data - P&amp;L'!$I$10)+(E12*'Data - P&amp;L'!$L$13*'Data - P&amp;L'!$L$15)</f>
        <v>0.6</v>
      </c>
      <c r="F509" s="308">
        <f>(F12*'Data - P&amp;L'!$L$12*'Data - P&amp;L'!$I$10)+(F12*'Data - P&amp;L'!$L$13*'Data - P&amp;L'!$L$15)</f>
        <v>1.2</v>
      </c>
      <c r="G509" s="308">
        <f>(G12*'Data - P&amp;L'!$L$12*'Data - P&amp;L'!$I$10)+(G12*'Data - P&amp;L'!$L$13*'Data - P&amp;L'!$L$15)</f>
        <v>0</v>
      </c>
      <c r="H509" s="308">
        <f>(H12*'Data - P&amp;L'!$L$12*'Data - P&amp;L'!$I$10)+(H12*'Data - P&amp;L'!$L$13*'Data - P&amp;L'!$L$15)</f>
        <v>0.6</v>
      </c>
      <c r="I509" s="308">
        <f>(I12*'Data - P&amp;L'!$L$12*'Data - P&amp;L'!$I$10)+(I12*'Data - P&amp;L'!$L$13*'Data - P&amp;L'!$L$15)</f>
        <v>1.5</v>
      </c>
      <c r="J509" s="308">
        <f>(J12*'Data - P&amp;L'!$L$12*'Data - P&amp;L'!$I$10)+(J12*'Data - P&amp;L'!$L$13*'Data - P&amp;L'!$L$15)</f>
        <v>1.5</v>
      </c>
      <c r="K509" s="308">
        <f>(K12*'Data - P&amp;L'!$L$12*'Data - P&amp;L'!$I$10)+(K12*'Data - P&amp;L'!$L$13*'Data - P&amp;L'!$L$15)</f>
        <v>0.6</v>
      </c>
      <c r="L509" s="308">
        <f>(L12*'Data - P&amp;L'!$L$12*'Data - P&amp;L'!$I$10)+(L12*'Data - P&amp;L'!$L$13*'Data - P&amp;L'!$L$15)</f>
        <v>0.9</v>
      </c>
      <c r="M509" s="308">
        <f>(M12*'Data - P&amp;L'!$L$12*'Data - P&amp;L'!$I$10)+(M12*'Data - P&amp;L'!$L$13*'Data - P&amp;L'!$L$15)</f>
        <v>0.9</v>
      </c>
      <c r="N509" s="308">
        <f>(N12*'Data - P&amp;L'!$L$12*'Data - P&amp;L'!$I$10)+(N12*'Data - P&amp;L'!$L$13*'Data - P&amp;L'!$L$15)</f>
        <v>0.9</v>
      </c>
      <c r="O509" s="308">
        <f>(O12*'Data - P&amp;L'!$L$12*'Data - P&amp;L'!$I$10)+(O12*'Data - P&amp;L'!$L$13*'Data - P&amp;L'!$L$15)</f>
        <v>2.1</v>
      </c>
      <c r="P509" s="308">
        <f>(P12*'Data - P&amp;L'!$L$12*'Data - P&amp;L'!$I$10)+(P12*'Data - P&amp;L'!$L$13*'Data - P&amp;L'!$L$15)</f>
        <v>0.6</v>
      </c>
      <c r="Q509" s="308">
        <f>(Q12*'Data - P&amp;L'!$L$12*'Data - P&amp;L'!$I$10)+(Q12*'Data - P&amp;L'!$L$13*'Data - P&amp;L'!$L$15)</f>
        <v>0.6</v>
      </c>
      <c r="R509" s="308">
        <f>(R12*'Data - P&amp;L'!$L$12*'Data - P&amp;L'!$I$10)+(R12*'Data - P&amp;L'!$L$13*'Data - P&amp;L'!$L$15)</f>
        <v>0.6</v>
      </c>
      <c r="S509" s="308">
        <f>(S12*'Data - P&amp;L'!$L$12*'Data - P&amp;L'!$I$10)+(S12*'Data - P&amp;L'!$L$13*'Data - P&amp;L'!$L$15)</f>
        <v>1.8</v>
      </c>
      <c r="T509" s="308">
        <f>(T12*'Data - P&amp;L'!$L$12*'Data - P&amp;L'!$I$10)+(T12*'Data - P&amp;L'!$L$13*'Data - P&amp;L'!$L$15)</f>
        <v>1.2</v>
      </c>
      <c r="U509" s="308">
        <f>(U12*'Data - P&amp;L'!$L$12*'Data - P&amp;L'!$I$10)+(U12*'Data - P&amp;L'!$L$13*'Data - P&amp;L'!$L$15)</f>
        <v>0.6</v>
      </c>
      <c r="V509" s="308">
        <f>(V12*'Data - P&amp;L'!$L$12*'Data - P&amp;L'!$I$10)+(V12*'Data - P&amp;L'!$L$13*'Data - P&amp;L'!$L$15)</f>
        <v>0.9</v>
      </c>
      <c r="W509" s="308">
        <f>(W12*'Data - P&amp;L'!$L$12*'Data - P&amp;L'!$I$10)+(W12*'Data - P&amp;L'!$L$13*'Data - P&amp;L'!$L$15)</f>
        <v>2.1</v>
      </c>
      <c r="X509" s="308">
        <f>(X12*'Data - P&amp;L'!$L$12*'Data - P&amp;L'!$I$10)+(X12*'Data - P&amp;L'!$L$13*'Data - P&amp;L'!$L$15)</f>
        <v>1.5</v>
      </c>
      <c r="Y509" s="308">
        <f>(Y12*'Data - P&amp;L'!$L$12*'Data - P&amp;L'!$I$10)+(Y12*'Data - P&amp;L'!$L$13*'Data - P&amp;L'!$L$15)</f>
        <v>0</v>
      </c>
      <c r="Z509" s="308">
        <f>(Z12*'Data - P&amp;L'!$L$12*'Data - P&amp;L'!$I$10)+(Z12*'Data - P&amp;L'!$L$13*'Data - P&amp;L'!$L$15)</f>
        <v>0.9</v>
      </c>
      <c r="AA509" s="308">
        <f>(AA12*'Data - P&amp;L'!$L$12*'Data - P&amp;L'!$I$10)+(AA12*'Data - P&amp;L'!$L$13*'Data - P&amp;L'!$L$15)</f>
        <v>0.9</v>
      </c>
      <c r="AB509" s="308">
        <f>(AB12*'Data - P&amp;L'!$L$12*'Data - P&amp;L'!$I$10)+(AB12*'Data - P&amp;L'!$L$13*'Data - P&amp;L'!$L$15)</f>
        <v>1.2</v>
      </c>
      <c r="AC509" s="308">
        <f>(AC12*'Data - P&amp;L'!$L$12*'Data - P&amp;L'!$I$10)+(AC12*'Data - P&amp;L'!$L$13*'Data - P&amp;L'!$L$15)</f>
        <v>0.9</v>
      </c>
      <c r="AD509" s="308">
        <f>(AD12*'Data - P&amp;L'!$L$12*'Data - P&amp;L'!$I$10)+(AD12*'Data - P&amp;L'!$L$13*'Data - P&amp;L'!$L$15)</f>
        <v>0.3</v>
      </c>
      <c r="AE509" s="308">
        <f>(AE12*'Data - P&amp;L'!$L$12*'Data - P&amp;L'!$I$10)+(AE12*'Data - P&amp;L'!$L$13*'Data - P&amp;L'!$L$15)</f>
        <v>0</v>
      </c>
      <c r="AF509" s="308">
        <f>(AF12*'Data - P&amp;L'!$L$12*'Data - P&amp;L'!$I$10)+(AF12*'Data - P&amp;L'!$L$13*'Data - P&amp;L'!$L$15)</f>
        <v>1.5</v>
      </c>
      <c r="AG509" s="309">
        <f t="shared" si="160"/>
        <v>28.5</v>
      </c>
    </row>
    <row r="510">
      <c r="A510" s="301" t="s">
        <v>1303</v>
      </c>
      <c r="B510" s="208">
        <f>(SUM(B176:B185))*'Data - P&amp;L'!$C$39</f>
        <v>23.88</v>
      </c>
      <c r="C510" s="208">
        <f>(SUM(C176:C185))*'Data - P&amp;L'!$C$39</f>
        <v>23.88</v>
      </c>
      <c r="D510" s="208">
        <f>(SUM(D176:D185))*'Data - P&amp;L'!$C$39</f>
        <v>11.94</v>
      </c>
      <c r="E510" s="208">
        <f>(SUM(E176:E185))*'Data - P&amp;L'!$C$39</f>
        <v>11.94</v>
      </c>
      <c r="F510" s="208">
        <f>(SUM(F176:F185))*'Data - P&amp;L'!$C$39</f>
        <v>35.82</v>
      </c>
      <c r="G510" s="208">
        <f>(SUM(G176:G185))*'Data - P&amp;L'!$C$39</f>
        <v>0</v>
      </c>
      <c r="H510" s="208">
        <f>(SUM(H176:H185))*'Data - P&amp;L'!$C$39</f>
        <v>11.94</v>
      </c>
      <c r="I510" s="208">
        <f>(SUM(I176:I185))*'Data - P&amp;L'!$C$39</f>
        <v>35.82</v>
      </c>
      <c r="J510" s="208">
        <f>(SUM(J176:J185))*'Data - P&amp;L'!$C$39</f>
        <v>47.76</v>
      </c>
      <c r="K510" s="208">
        <f>(SUM(K176:K185))*'Data - P&amp;L'!$C$39</f>
        <v>0</v>
      </c>
      <c r="L510" s="208">
        <f>(SUM(L176:L185))*'Data - P&amp;L'!$C$39</f>
        <v>11.94</v>
      </c>
      <c r="M510" s="208">
        <f>(SUM(M176:M185))*'Data - P&amp;L'!$C$39</f>
        <v>11.94</v>
      </c>
      <c r="N510" s="208">
        <f>(SUM(N176:N185))*'Data - P&amp;L'!$C$39</f>
        <v>23.88</v>
      </c>
      <c r="O510" s="208">
        <f>(SUM(O176:O185))*'Data - P&amp;L'!$C$39</f>
        <v>11.94</v>
      </c>
      <c r="P510" s="208">
        <f>(SUM(P176:P185))*'Data - P&amp;L'!$C$39</f>
        <v>11.94</v>
      </c>
      <c r="Q510" s="208">
        <f>(SUM(Q176:Q185))*'Data - P&amp;L'!$C$39</f>
        <v>23.88</v>
      </c>
      <c r="R510" s="208">
        <f>(SUM(R176:R185))*'Data - P&amp;L'!$C$39</f>
        <v>0</v>
      </c>
      <c r="S510" s="208">
        <f>(SUM(S176:S185))*'Data - P&amp;L'!$C$39</f>
        <v>47.76</v>
      </c>
      <c r="T510" s="208">
        <f>(SUM(T176:T185))*'Data - P&amp;L'!$C$39</f>
        <v>35.82</v>
      </c>
      <c r="U510" s="208">
        <f>(SUM(U176:U185))*'Data - P&amp;L'!$C$39</f>
        <v>11.94</v>
      </c>
      <c r="V510" s="208">
        <f>(SUM(V176:V185))*'Data - P&amp;L'!$C$39</f>
        <v>11.94</v>
      </c>
      <c r="W510" s="208">
        <f>(SUM(W176:W185))*'Data - P&amp;L'!$C$39</f>
        <v>59.7</v>
      </c>
      <c r="X510" s="208">
        <f>(SUM(X176:X185))*'Data - P&amp;L'!$C$39</f>
        <v>47.76</v>
      </c>
      <c r="Y510" s="208">
        <f>(SUM(Y176:Y185))*'Data - P&amp;L'!$C$39</f>
        <v>0</v>
      </c>
      <c r="Z510" s="208">
        <f>(SUM(Z176:Z185))*'Data - P&amp;L'!$C$39</f>
        <v>35.82</v>
      </c>
      <c r="AA510" s="208">
        <f>(SUM(AA176:AA185))*'Data - P&amp;L'!$C$39</f>
        <v>23.88</v>
      </c>
      <c r="AB510" s="208">
        <f>(SUM(AB176:AB185))*'Data - P&amp;L'!$C$39</f>
        <v>47.76</v>
      </c>
      <c r="AC510" s="208">
        <f>(SUM(AC176:AC185))*'Data - P&amp;L'!$C$39</f>
        <v>35.82</v>
      </c>
      <c r="AD510" s="208">
        <f>(SUM(AD176:AD185))*'Data - P&amp;L'!$C$39</f>
        <v>0</v>
      </c>
      <c r="AE510" s="208">
        <f>(SUM(AE176:AE185))*'Data - P&amp;L'!$C$39</f>
        <v>0</v>
      </c>
      <c r="AF510" s="208">
        <f>(SUM(AF176:AF185))*'Data - P&amp;L'!$C$39</f>
        <v>23.88</v>
      </c>
      <c r="AG510" s="303">
        <f t="shared" si="160"/>
        <v>680.58</v>
      </c>
    </row>
    <row r="511">
      <c r="A511" s="301" t="s">
        <v>1304</v>
      </c>
      <c r="B511" s="304">
        <f>(SUM(B176:B185))*'Data - P&amp;L'!$C$35</f>
        <v>30.12</v>
      </c>
      <c r="C511" s="304">
        <f>(SUM(C176:C185))*'Data - P&amp;L'!$C$35</f>
        <v>30.12</v>
      </c>
      <c r="D511" s="304">
        <f>(SUM(D176:D185))*'Data - P&amp;L'!$C$35</f>
        <v>15.06</v>
      </c>
      <c r="E511" s="304">
        <f>(SUM(E176:E185))*'Data - P&amp;L'!$C$35</f>
        <v>15.06</v>
      </c>
      <c r="F511" s="304">
        <f>(SUM(F176:F185))*'Data - P&amp;L'!$C$35</f>
        <v>45.18</v>
      </c>
      <c r="G511" s="304">
        <f>(SUM(G176:G185))*'Data - P&amp;L'!$C$35</f>
        <v>0</v>
      </c>
      <c r="H511" s="304">
        <f>(SUM(H176:H185))*'Data - P&amp;L'!$C$35</f>
        <v>15.06</v>
      </c>
      <c r="I511" s="304">
        <f>(SUM(I176:I185))*'Data - P&amp;L'!$C$35</f>
        <v>45.18</v>
      </c>
      <c r="J511" s="304">
        <f>(SUM(J176:J185))*'Data - P&amp;L'!$C$35</f>
        <v>60.24</v>
      </c>
      <c r="K511" s="304">
        <f>(SUM(K176:K185))*'Data - P&amp;L'!$C$35</f>
        <v>0</v>
      </c>
      <c r="L511" s="304">
        <f>(SUM(L176:L185))*'Data - P&amp;L'!$C$35</f>
        <v>15.06</v>
      </c>
      <c r="M511" s="304">
        <f>(SUM(M176:M185))*'Data - P&amp;L'!$C$35</f>
        <v>15.06</v>
      </c>
      <c r="N511" s="304">
        <f>(SUM(N176:N185))*'Data - P&amp;L'!$C$35</f>
        <v>30.12</v>
      </c>
      <c r="O511" s="304">
        <f>(SUM(O176:O185))*'Data - P&amp;L'!$C$35</f>
        <v>15.06</v>
      </c>
      <c r="P511" s="304">
        <f>(SUM(P176:P185))*'Data - P&amp;L'!$C$35</f>
        <v>15.06</v>
      </c>
      <c r="Q511" s="304">
        <f>(SUM(Q176:Q185))*'Data - P&amp;L'!$C$35</f>
        <v>30.12</v>
      </c>
      <c r="R511" s="304">
        <f>(SUM(R176:R185))*'Data - P&amp;L'!$C$35</f>
        <v>0</v>
      </c>
      <c r="S511" s="304">
        <f>(SUM(S176:S185))*'Data - P&amp;L'!$C$35</f>
        <v>60.24</v>
      </c>
      <c r="T511" s="304">
        <f>(SUM(T176:T185))*'Data - P&amp;L'!$C$35</f>
        <v>45.18</v>
      </c>
      <c r="U511" s="304">
        <f>(SUM(U176:U185))*'Data - P&amp;L'!$C$35</f>
        <v>15.06</v>
      </c>
      <c r="V511" s="304">
        <f>(SUM(V176:V185))*'Data - P&amp;L'!$C$35</f>
        <v>15.06</v>
      </c>
      <c r="W511" s="304">
        <f>(SUM(W176:W185))*'Data - P&amp;L'!$C$35</f>
        <v>75.3</v>
      </c>
      <c r="X511" s="304">
        <f>(SUM(X176:X185))*'Data - P&amp;L'!$C$35</f>
        <v>60.24</v>
      </c>
      <c r="Y511" s="304">
        <f>(SUM(Y176:Y185))*'Data - P&amp;L'!$C$35</f>
        <v>0</v>
      </c>
      <c r="Z511" s="304">
        <f>(SUM(Z176:Z185))*'Data - P&amp;L'!$C$35</f>
        <v>45.18</v>
      </c>
      <c r="AA511" s="304">
        <f>(SUM(AA176:AA185))*'Data - P&amp;L'!$C$35</f>
        <v>30.12</v>
      </c>
      <c r="AB511" s="304">
        <f>(SUM(AB176:AB185))*'Data - P&amp;L'!$C$35</f>
        <v>60.24</v>
      </c>
      <c r="AC511" s="304">
        <f>(SUM(AC176:AC185))*'Data - P&amp;L'!$C$35</f>
        <v>45.18</v>
      </c>
      <c r="AD511" s="304">
        <f>(SUM(AD176:AD185))*'Data - P&amp;L'!$C$35</f>
        <v>0</v>
      </c>
      <c r="AE511" s="304">
        <f>(SUM(AE176:AE185))*'Data - P&amp;L'!$C$35</f>
        <v>0</v>
      </c>
      <c r="AF511" s="304">
        <f>(SUM(AF176:AF185))*'Data - P&amp;L'!$C$35</f>
        <v>30.12</v>
      </c>
      <c r="AG511" s="172">
        <f t="shared" si="160"/>
        <v>858.42</v>
      </c>
    </row>
    <row r="512">
      <c r="A512" s="301" t="s">
        <v>1305</v>
      </c>
      <c r="B512" s="310">
        <f>(SUM(B205:B216))*'Data - P&amp;L'!$D$39</f>
        <v>1.44</v>
      </c>
      <c r="C512" s="310">
        <f>(SUM(C205:C216))*'Data - P&amp;L'!$D$39</f>
        <v>5.76</v>
      </c>
      <c r="D512" s="310">
        <f>(SUM(D205:D216))*'Data - P&amp;L'!$D$39</f>
        <v>2.88</v>
      </c>
      <c r="E512" s="310">
        <f>(SUM(E205:E216))*'Data - P&amp;L'!$D$39</f>
        <v>4.32</v>
      </c>
      <c r="F512" s="310">
        <f>(SUM(F205:F216))*'Data - P&amp;L'!$D$39</f>
        <v>4.32</v>
      </c>
      <c r="G512" s="310">
        <f>(SUM(G205:G216))*'Data - P&amp;L'!$D$39</f>
        <v>0</v>
      </c>
      <c r="H512" s="310">
        <f>(SUM(H205:H216))*'Data - P&amp;L'!$D$39</f>
        <v>5.76</v>
      </c>
      <c r="I512" s="310">
        <f>(SUM(I205:I216))*'Data - P&amp;L'!$D$39</f>
        <v>11.52</v>
      </c>
      <c r="J512" s="310">
        <f>(SUM(J205:J216))*'Data - P&amp;L'!$D$39</f>
        <v>5.76</v>
      </c>
      <c r="K512" s="310">
        <f>(SUM(K205:K216))*'Data - P&amp;L'!$D$39</f>
        <v>2.88</v>
      </c>
      <c r="L512" s="310">
        <f>(SUM(L205:L216))*'Data - P&amp;L'!$D$39</f>
        <v>5.76</v>
      </c>
      <c r="M512" s="310">
        <f>(SUM(M205:M216))*'Data - P&amp;L'!$D$39</f>
        <v>2.88</v>
      </c>
      <c r="N512" s="310">
        <f>(SUM(N205:N216))*'Data - P&amp;L'!$D$39</f>
        <v>4.32</v>
      </c>
      <c r="O512" s="310">
        <f>(SUM(O205:O216))*'Data - P&amp;L'!$D$39</f>
        <v>7.2</v>
      </c>
      <c r="P512" s="310">
        <f>(SUM(P205:P216))*'Data - P&amp;L'!$D$39</f>
        <v>4.32</v>
      </c>
      <c r="Q512" s="310">
        <f>(SUM(Q205:Q216))*'Data - P&amp;L'!$D$39</f>
        <v>4.32</v>
      </c>
      <c r="R512" s="310">
        <f>(SUM(R205:R216))*'Data - P&amp;L'!$D$39</f>
        <v>5.76</v>
      </c>
      <c r="S512" s="310">
        <f>(SUM(S205:S216))*'Data - P&amp;L'!$D$39</f>
        <v>11.52</v>
      </c>
      <c r="T512" s="310">
        <f>(SUM(T205:T216))*'Data - P&amp;L'!$D$39</f>
        <v>5.76</v>
      </c>
      <c r="U512" s="310">
        <f>(SUM(U205:U216))*'Data - P&amp;L'!$D$39</f>
        <v>4.32</v>
      </c>
      <c r="V512" s="310">
        <f>(SUM(V205:V216))*'Data - P&amp;L'!$D$39</f>
        <v>7.2</v>
      </c>
      <c r="W512" s="310">
        <f>(SUM(W205:W216))*'Data - P&amp;L'!$D$39</f>
        <v>18.72</v>
      </c>
      <c r="X512" s="310">
        <f>(SUM(X205:X216))*'Data - P&amp;L'!$D$39</f>
        <v>10.08</v>
      </c>
      <c r="Y512" s="310">
        <f>(SUM(Y205:Y216))*'Data - P&amp;L'!$D$39</f>
        <v>0</v>
      </c>
      <c r="Z512" s="310">
        <f>(SUM(Z205:Z216))*'Data - P&amp;L'!$D$39</f>
        <v>5.76</v>
      </c>
      <c r="AA512" s="310">
        <f>(SUM(AA205:AA216))*'Data - P&amp;L'!$D$39</f>
        <v>10.08</v>
      </c>
      <c r="AB512" s="310">
        <f>(SUM(AB205:AB216))*'Data - P&amp;L'!$D$39</f>
        <v>15.84</v>
      </c>
      <c r="AC512" s="310">
        <f>(SUM(AC205:AC216))*'Data - P&amp;L'!$D$39</f>
        <v>5.76</v>
      </c>
      <c r="AD512" s="310">
        <f>(SUM(AD205:AD216))*'Data - P&amp;L'!$D$39</f>
        <v>2.88</v>
      </c>
      <c r="AE512" s="310">
        <f>(SUM(AE205:AE216))*'Data - P&amp;L'!$D$39</f>
        <v>0</v>
      </c>
      <c r="AF512" s="310">
        <f>(SUM(AF205:AF216))*'Data - P&amp;L'!$D$39</f>
        <v>10.08</v>
      </c>
      <c r="AG512" s="172">
        <f t="shared" si="160"/>
        <v>187.2</v>
      </c>
    </row>
    <row r="513">
      <c r="A513" s="301" t="s">
        <v>1306</v>
      </c>
      <c r="B513" s="310">
        <f>B217*'Data - P&amp;L'!$D$35</f>
        <v>6.16</v>
      </c>
      <c r="C513" s="310">
        <f>C217*'Data - P&amp;L'!$D$35</f>
        <v>24.64</v>
      </c>
      <c r="D513" s="310">
        <f>D217*'Data - P&amp;L'!$D$35</f>
        <v>12.32</v>
      </c>
      <c r="E513" s="310">
        <f>E217*'Data - P&amp;L'!$D$35</f>
        <v>18.48</v>
      </c>
      <c r="F513" s="310">
        <f>F217*'Data - P&amp;L'!$D$35</f>
        <v>18.48</v>
      </c>
      <c r="G513" s="310">
        <f>G217*'Data - P&amp;L'!$D$35</f>
        <v>0</v>
      </c>
      <c r="H513" s="310">
        <f>H217*'Data - P&amp;L'!$D$35</f>
        <v>24.64</v>
      </c>
      <c r="I513" s="310">
        <f>I217*'Data - P&amp;L'!$D$35</f>
        <v>49.28</v>
      </c>
      <c r="J513" s="310">
        <f>J217*'Data - P&amp;L'!$D$35</f>
        <v>24.64</v>
      </c>
      <c r="K513" s="310">
        <f>K217*'Data - P&amp;L'!$D$35</f>
        <v>12.32</v>
      </c>
      <c r="L513" s="310">
        <f>L217*'Data - P&amp;L'!$D$35</f>
        <v>24.64</v>
      </c>
      <c r="M513" s="310">
        <f>M217*'Data - P&amp;L'!$D$35</f>
        <v>12.32</v>
      </c>
      <c r="N513" s="310">
        <f>N217*'Data - P&amp;L'!$D$35</f>
        <v>18.48</v>
      </c>
      <c r="O513" s="310">
        <f>O217*'Data - P&amp;L'!$D$35</f>
        <v>30.8</v>
      </c>
      <c r="P513" s="310">
        <f>P217*'Data - P&amp;L'!$D$35</f>
        <v>18.48</v>
      </c>
      <c r="Q513" s="310">
        <f>Q217*'Data - P&amp;L'!$D$35</f>
        <v>18.48</v>
      </c>
      <c r="R513" s="310">
        <f>R217*'Data - P&amp;L'!$D$35</f>
        <v>24.64</v>
      </c>
      <c r="S513" s="310">
        <f>S217*'Data - P&amp;L'!$D$35</f>
        <v>49.28</v>
      </c>
      <c r="T513" s="310">
        <f>T217*'Data - P&amp;L'!$D$35</f>
        <v>24.64</v>
      </c>
      <c r="U513" s="310">
        <f>U217*'Data - P&amp;L'!$D$35</f>
        <v>18.48</v>
      </c>
      <c r="V513" s="310">
        <f>V217*'Data - P&amp;L'!$D$35</f>
        <v>30.8</v>
      </c>
      <c r="W513" s="310">
        <f>W217*'Data - P&amp;L'!$D$35</f>
        <v>80.08</v>
      </c>
      <c r="X513" s="310">
        <f>X217*'Data - P&amp;L'!$D$35</f>
        <v>43.12</v>
      </c>
      <c r="Y513" s="310">
        <f>Y217*'Data - P&amp;L'!$D$35</f>
        <v>0</v>
      </c>
      <c r="Z513" s="310">
        <f>Z217*'Data - P&amp;L'!$D$35</f>
        <v>24.64</v>
      </c>
      <c r="AA513" s="310">
        <f>AA217*'Data - P&amp;L'!$D$35</f>
        <v>43.12</v>
      </c>
      <c r="AB513" s="310">
        <f>AB217*'Data - P&amp;L'!$D$35</f>
        <v>67.76</v>
      </c>
      <c r="AC513" s="310">
        <f>AC217*'Data - P&amp;L'!$D$35</f>
        <v>24.64</v>
      </c>
      <c r="AD513" s="310">
        <f>AD217*'Data - P&amp;L'!$D$35</f>
        <v>12.32</v>
      </c>
      <c r="AE513" s="310">
        <f>AE217*'Data - P&amp;L'!$D$35</f>
        <v>0</v>
      </c>
      <c r="AF513" s="310">
        <f>AF217*'Data - P&amp;L'!$D$35</f>
        <v>43.12</v>
      </c>
      <c r="AG513" s="172">
        <f t="shared" si="160"/>
        <v>800.8</v>
      </c>
    </row>
    <row r="514">
      <c r="A514" s="301" t="s">
        <v>1307</v>
      </c>
      <c r="B514" s="310">
        <f>B64*'Data - P&amp;L'!$E$23</f>
        <v>0</v>
      </c>
      <c r="C514" s="310">
        <f>C64*'Data - P&amp;L'!$E$23</f>
        <v>0</v>
      </c>
      <c r="D514" s="310">
        <f>D64*'Data - P&amp;L'!$E$23</f>
        <v>0</v>
      </c>
      <c r="E514" s="310">
        <f>E64*'Data - P&amp;L'!$E$23</f>
        <v>0</v>
      </c>
      <c r="F514" s="310">
        <f>F64*'Data - P&amp;L'!$E$23</f>
        <v>0</v>
      </c>
      <c r="G514" s="310">
        <f>G64*'Data - P&amp;L'!$E$23</f>
        <v>0</v>
      </c>
      <c r="H514" s="310">
        <f>H64*'Data - P&amp;L'!$E$23</f>
        <v>0</v>
      </c>
      <c r="I514" s="310">
        <f>I64*'Data - P&amp;L'!$E$23</f>
        <v>0</v>
      </c>
      <c r="J514" s="310">
        <f>J64*'Data - P&amp;L'!$E$23</f>
        <v>0</v>
      </c>
      <c r="K514" s="310">
        <f>K64*'Data - P&amp;L'!$E$23</f>
        <v>0</v>
      </c>
      <c r="L514" s="310">
        <f>L64*'Data - P&amp;L'!$E$23</f>
        <v>0</v>
      </c>
      <c r="M514" s="310">
        <f>M64*'Data - P&amp;L'!$E$23</f>
        <v>0</v>
      </c>
      <c r="N514" s="310">
        <f>N64*'Data - P&amp;L'!$E$23</f>
        <v>0</v>
      </c>
      <c r="O514" s="310">
        <f>O64*'Data - P&amp;L'!$E$23</f>
        <v>0</v>
      </c>
      <c r="P514" s="310">
        <f>P64*'Data - P&amp;L'!$E$23</f>
        <v>0</v>
      </c>
      <c r="Q514" s="310">
        <f>Q64*'Data - P&amp;L'!$E$23</f>
        <v>0</v>
      </c>
      <c r="R514" s="310">
        <f>R64*'Data - P&amp;L'!$E$23</f>
        <v>0</v>
      </c>
      <c r="S514" s="310">
        <f>S64*'Data - P&amp;L'!$E$23</f>
        <v>0</v>
      </c>
      <c r="T514" s="310">
        <f>T64*'Data - P&amp;L'!$E$23</f>
        <v>0</v>
      </c>
      <c r="U514" s="310">
        <f>U64*'Data - P&amp;L'!$E$23</f>
        <v>0</v>
      </c>
      <c r="V514" s="310">
        <f>V64*'Data - P&amp;L'!$E$23</f>
        <v>0</v>
      </c>
      <c r="W514" s="310">
        <f>W64*'Data - P&amp;L'!$E$23</f>
        <v>0</v>
      </c>
      <c r="X514" s="310">
        <f>X64*'Data - P&amp;L'!$E$23</f>
        <v>0</v>
      </c>
      <c r="Y514" s="310">
        <f>Y64*'Data - P&amp;L'!$E$23</f>
        <v>0</v>
      </c>
      <c r="Z514" s="310">
        <f>Z64*'Data - P&amp;L'!$E$23</f>
        <v>0</v>
      </c>
      <c r="AA514" s="310">
        <f>AA64*'Data - P&amp;L'!$E$23</f>
        <v>0</v>
      </c>
      <c r="AB514" s="310">
        <f>AB64*'Data - P&amp;L'!$E$23</f>
        <v>0</v>
      </c>
      <c r="AC514" s="310">
        <f>AC64*'Data - P&amp;L'!$E$23</f>
        <v>0</v>
      </c>
      <c r="AD514" s="310">
        <f>AD64*'Data - P&amp;L'!$E$23</f>
        <v>0</v>
      </c>
      <c r="AE514" s="310">
        <f>AE64*'Data - P&amp;L'!$E$23</f>
        <v>0</v>
      </c>
      <c r="AF514" s="310">
        <f>AF64*'Data - P&amp;L'!$E$23</f>
        <v>0</v>
      </c>
      <c r="AG514" s="172">
        <f t="shared" si="160"/>
        <v>0</v>
      </c>
    </row>
    <row r="515">
      <c r="A515" s="305" t="s">
        <v>663</v>
      </c>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c r="AA515" s="311"/>
      <c r="AB515" s="311"/>
      <c r="AC515" s="311"/>
      <c r="AD515" s="311"/>
      <c r="AE515" s="311"/>
      <c r="AF515" s="311"/>
      <c r="AG515" s="309"/>
    </row>
    <row r="516">
      <c r="A516" s="301" t="s">
        <v>1308</v>
      </c>
      <c r="B516" s="310">
        <f>B20*Summary!B143</f>
        <v>80.48838</v>
      </c>
      <c r="C516" s="310">
        <f>C20*Summary!C143</f>
        <v>125.053449</v>
      </c>
      <c r="D516" s="310">
        <f>D20*Summary!D143</f>
        <v>65.713828</v>
      </c>
      <c r="E516" s="310">
        <f>E20*Summary!E143</f>
        <v>66.812696</v>
      </c>
      <c r="F516" s="310">
        <f>F20*Summary!F143</f>
        <v>220.232732</v>
      </c>
      <c r="G516" s="310">
        <f>G20*Summary!G143</f>
        <v>0</v>
      </c>
      <c r="H516" s="310">
        <f>H20*Summary!H143</f>
        <v>78.5301</v>
      </c>
      <c r="I516" s="310">
        <f>I20*Summary!I143</f>
        <v>206.26528</v>
      </c>
      <c r="J516" s="310">
        <f>J20*Summary!J143</f>
        <v>237.22128</v>
      </c>
      <c r="K516" s="310">
        <f>K20*Summary!K143</f>
        <v>9.877</v>
      </c>
      <c r="L516" s="310">
        <f>L20*Summary!L143</f>
        <v>88.854166</v>
      </c>
      <c r="M516" s="310">
        <f>M20*Summary!M143</f>
        <v>97.352382</v>
      </c>
      <c r="N516" s="310">
        <f>N20*Summary!N143</f>
        <v>119.49744</v>
      </c>
      <c r="O516" s="310">
        <f>O20*Summary!O143</f>
        <v>170.489055</v>
      </c>
      <c r="P516" s="310">
        <f>P20*Summary!P143</f>
        <v>74.587388</v>
      </c>
      <c r="Q516" s="310">
        <f>Q20*Summary!Q143</f>
        <v>117.382715</v>
      </c>
      <c r="R516" s="310">
        <f>R20*Summary!R143</f>
        <v>32.28654</v>
      </c>
      <c r="S516" s="310">
        <f>S20*Summary!S143</f>
        <v>245.787845</v>
      </c>
      <c r="T516" s="310">
        <f>T20*Summary!T143</f>
        <v>170.81568</v>
      </c>
      <c r="U516" s="310">
        <f>U20*Summary!U143</f>
        <v>60.187836</v>
      </c>
      <c r="V516" s="310">
        <f>V20*Summary!V143</f>
        <v>95.3172</v>
      </c>
      <c r="W516" s="310">
        <f>W20*Summary!W143</f>
        <v>361.222365</v>
      </c>
      <c r="X516" s="310">
        <f>X20*Summary!X143</f>
        <v>258.070634</v>
      </c>
      <c r="Y516" s="310">
        <f>Y20*Summary!Y143</f>
        <v>0</v>
      </c>
      <c r="Z516" s="310">
        <f>Z20*Summary!Z143</f>
        <v>177.51375</v>
      </c>
      <c r="AA516" s="310">
        <f>AA20*Summary!AA143</f>
        <v>150.38883</v>
      </c>
      <c r="AB516" s="310">
        <f>AB20*Summary!AB143</f>
        <v>272.28387</v>
      </c>
      <c r="AC516" s="310">
        <f>AC20*Summary!AC143</f>
        <v>172.427208</v>
      </c>
      <c r="AD516" s="310">
        <f>AD20*Summary!AD143</f>
        <v>11.102157</v>
      </c>
      <c r="AE516" s="310">
        <f>AE20*Summary!AE143</f>
        <v>0</v>
      </c>
      <c r="AF516" s="310">
        <f>AF20*Summary!AF143</f>
        <v>158.876616</v>
      </c>
      <c r="AG516" s="172">
        <f t="shared" ref="AG516:AG517" si="161">SUM(B516:AF516)</f>
        <v>3924.638422</v>
      </c>
    </row>
    <row r="517">
      <c r="A517" s="368" t="s">
        <v>1309</v>
      </c>
      <c r="B517" s="312"/>
      <c r="C517" s="312"/>
      <c r="D517" s="312"/>
      <c r="E517" s="312"/>
      <c r="F517" s="312"/>
      <c r="G517" s="312"/>
      <c r="H517" s="312"/>
      <c r="I517" s="312"/>
      <c r="J517" s="312"/>
      <c r="K517" s="312"/>
      <c r="L517" s="312"/>
      <c r="M517" s="312"/>
      <c r="N517" s="312"/>
      <c r="O517" s="312"/>
      <c r="P517" s="312"/>
      <c r="Q517" s="312"/>
      <c r="R517" s="312"/>
      <c r="S517" s="312"/>
      <c r="T517" s="312"/>
      <c r="U517" s="312"/>
      <c r="V517" s="312"/>
      <c r="W517" s="312"/>
      <c r="X517" s="312"/>
      <c r="Y517" s="312"/>
      <c r="Z517" s="312"/>
      <c r="AA517" s="312"/>
      <c r="AB517" s="312"/>
      <c r="AC517" s="312"/>
      <c r="AD517" s="312"/>
      <c r="AE517" s="312"/>
      <c r="AF517" s="312"/>
      <c r="AG517" s="309">
        <f t="shared" si="161"/>
        <v>0</v>
      </c>
    </row>
    <row r="518">
      <c r="A518" s="234"/>
      <c r="B518" s="313"/>
      <c r="C518" s="313"/>
      <c r="D518" s="313"/>
      <c r="E518" s="313"/>
      <c r="F518" s="313"/>
      <c r="G518" s="313"/>
      <c r="H518" s="313"/>
      <c r="I518" s="313"/>
      <c r="J518" s="313"/>
      <c r="K518" s="313"/>
      <c r="L518" s="313"/>
      <c r="M518" s="313"/>
      <c r="N518" s="313"/>
      <c r="O518" s="313"/>
      <c r="P518" s="313"/>
      <c r="Q518" s="313"/>
      <c r="R518" s="313"/>
      <c r="S518" s="313"/>
      <c r="T518" s="313"/>
      <c r="U518" s="313"/>
      <c r="V518" s="313"/>
      <c r="W518" s="313"/>
      <c r="X518" s="313"/>
      <c r="Y518" s="313"/>
      <c r="Z518" s="313"/>
      <c r="AA518" s="313"/>
      <c r="AB518" s="313"/>
      <c r="AC518" s="313"/>
      <c r="AD518" s="313"/>
      <c r="AE518" s="313"/>
      <c r="AF518" s="313"/>
      <c r="AG518" s="172"/>
    </row>
    <row r="519">
      <c r="A519" s="279" t="s">
        <v>666</v>
      </c>
      <c r="B519" s="314">
        <f t="shared" ref="B519:AF519" si="162">SUM(B493:B517)</f>
        <v>348.8576282</v>
      </c>
      <c r="C519" s="314">
        <f t="shared" si="162"/>
        <v>421.4502175</v>
      </c>
      <c r="D519" s="314">
        <f t="shared" si="162"/>
        <v>228.858668</v>
      </c>
      <c r="E519" s="314">
        <f t="shared" si="162"/>
        <v>217.844479</v>
      </c>
      <c r="F519" s="314">
        <f t="shared" si="162"/>
        <v>640.4922433</v>
      </c>
      <c r="G519" s="314">
        <f t="shared" si="162"/>
        <v>0</v>
      </c>
      <c r="H519" s="314">
        <f t="shared" si="162"/>
        <v>256.6038117</v>
      </c>
      <c r="I519" s="314">
        <f t="shared" si="162"/>
        <v>689.9138574</v>
      </c>
      <c r="J519" s="314">
        <f t="shared" si="162"/>
        <v>798.8619014</v>
      </c>
      <c r="K519" s="314">
        <f t="shared" si="162"/>
        <v>32.76123159</v>
      </c>
      <c r="L519" s="314">
        <f t="shared" si="162"/>
        <v>282.3041595</v>
      </c>
      <c r="M519" s="314">
        <f t="shared" si="162"/>
        <v>259.4897169</v>
      </c>
      <c r="N519" s="314">
        <f t="shared" si="162"/>
        <v>399.4109044</v>
      </c>
      <c r="O519" s="314">
        <f t="shared" si="162"/>
        <v>386.5048046</v>
      </c>
      <c r="P519" s="314">
        <f t="shared" si="162"/>
        <v>244.6104626</v>
      </c>
      <c r="Q519" s="314">
        <f t="shared" si="162"/>
        <v>401.0681218</v>
      </c>
      <c r="R519" s="314">
        <f t="shared" si="162"/>
        <v>90.92935242</v>
      </c>
      <c r="S519" s="314">
        <f t="shared" si="162"/>
        <v>839.5540505</v>
      </c>
      <c r="T519" s="314">
        <f t="shared" si="162"/>
        <v>599.7788733</v>
      </c>
      <c r="U519" s="314">
        <f t="shared" si="162"/>
        <v>211.1061069</v>
      </c>
      <c r="V519" s="314">
        <f t="shared" si="162"/>
        <v>296.4325582</v>
      </c>
      <c r="W519" s="314">
        <f t="shared" si="162"/>
        <v>1164.542104</v>
      </c>
      <c r="X519" s="314">
        <f t="shared" si="162"/>
        <v>862.1905405</v>
      </c>
      <c r="Y519" s="314">
        <f t="shared" si="162"/>
        <v>7.36</v>
      </c>
      <c r="Z519" s="314">
        <f t="shared" si="162"/>
        <v>616.0480332</v>
      </c>
      <c r="AA519" s="314">
        <f t="shared" si="162"/>
        <v>508.4666251</v>
      </c>
      <c r="AB519" s="314">
        <f t="shared" si="162"/>
        <v>929.1685924</v>
      </c>
      <c r="AC519" s="314">
        <f t="shared" si="162"/>
        <v>597.0924894</v>
      </c>
      <c r="AD519" s="314">
        <f t="shared" si="162"/>
        <v>35.76777975</v>
      </c>
      <c r="AE519" s="314">
        <f t="shared" si="162"/>
        <v>0</v>
      </c>
      <c r="AF519" s="314">
        <f t="shared" si="162"/>
        <v>518.2553489</v>
      </c>
      <c r="AG519" s="172">
        <f>SUM(B519:AF519)</f>
        <v>12885.72466</v>
      </c>
    </row>
    <row r="520">
      <c r="A520" s="160"/>
      <c r="AG520" s="315"/>
    </row>
    <row r="521">
      <c r="A521" s="160"/>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c r="AD521" s="74"/>
      <c r="AE521" s="74"/>
      <c r="AF521" s="74"/>
      <c r="AG521" s="315"/>
    </row>
    <row r="522">
      <c r="A522" s="234"/>
      <c r="B522" s="313"/>
      <c r="C522" s="313"/>
      <c r="D522" s="313"/>
      <c r="E522" s="313"/>
      <c r="F522" s="313"/>
      <c r="G522" s="313"/>
      <c r="H522" s="313"/>
      <c r="I522" s="313"/>
      <c r="J522" s="313"/>
      <c r="K522" s="313"/>
      <c r="L522" s="313"/>
      <c r="M522" s="313"/>
      <c r="N522" s="313"/>
      <c r="O522" s="313"/>
      <c r="P522" s="313"/>
      <c r="Q522" s="313"/>
      <c r="R522" s="313"/>
      <c r="S522" s="313"/>
      <c r="T522" s="313"/>
      <c r="U522" s="313"/>
      <c r="V522" s="313"/>
      <c r="W522" s="313"/>
      <c r="X522" s="313"/>
      <c r="Y522" s="313"/>
      <c r="Z522" s="313"/>
      <c r="AA522" s="313"/>
      <c r="AB522" s="313"/>
      <c r="AC522" s="313"/>
      <c r="AD522" s="313"/>
      <c r="AE522" s="313"/>
      <c r="AF522" s="313"/>
      <c r="AG522" s="172"/>
    </row>
    <row r="523">
      <c r="A523" s="317" t="s">
        <v>667</v>
      </c>
      <c r="B523" s="318">
        <f t="shared" ref="B523:AF523" si="163">B525/B33</f>
        <v>190.3149569</v>
      </c>
      <c r="C523" s="318">
        <f t="shared" si="163"/>
        <v>128.6864287</v>
      </c>
      <c r="D523" s="318">
        <f t="shared" si="163"/>
        <v>204.869037</v>
      </c>
      <c r="E523" s="318">
        <f t="shared" si="163"/>
        <v>124.142151</v>
      </c>
      <c r="F523" s="318">
        <f t="shared" si="163"/>
        <v>157.4393716</v>
      </c>
      <c r="G523" s="318" t="str">
        <f t="shared" si="163"/>
        <v>#DIV/0!</v>
      </c>
      <c r="H523" s="318">
        <f t="shared" si="163"/>
        <v>169.8606883</v>
      </c>
      <c r="I523" s="318">
        <f t="shared" si="163"/>
        <v>172.9254942</v>
      </c>
      <c r="J523" s="318">
        <f t="shared" si="163"/>
        <v>153.3032584</v>
      </c>
      <c r="K523" s="318" t="str">
        <f t="shared" si="163"/>
        <v>#DIV/0!</v>
      </c>
      <c r="L523" s="318">
        <f t="shared" si="163"/>
        <v>258.0142355</v>
      </c>
      <c r="M523" s="318">
        <f t="shared" si="163"/>
        <v>313.9159291</v>
      </c>
      <c r="N523" s="318">
        <f t="shared" si="163"/>
        <v>121.4222278</v>
      </c>
      <c r="O523" s="318">
        <f t="shared" si="163"/>
        <v>615.8190454</v>
      </c>
      <c r="P523" s="318">
        <f t="shared" si="163"/>
        <v>175.2638874</v>
      </c>
      <c r="Q523" s="318">
        <f t="shared" si="163"/>
        <v>123.4174391</v>
      </c>
      <c r="R523" s="318" t="str">
        <f t="shared" si="163"/>
        <v>#DIV/0!</v>
      </c>
      <c r="S523" s="318">
        <f t="shared" si="163"/>
        <v>138.4955036</v>
      </c>
      <c r="T523" s="318">
        <f t="shared" si="163"/>
        <v>137.0003339</v>
      </c>
      <c r="U523" s="318">
        <f t="shared" si="163"/>
        <v>127.1520931</v>
      </c>
      <c r="V523" s="318">
        <f t="shared" si="163"/>
        <v>232.2374419</v>
      </c>
      <c r="W523" s="318">
        <f t="shared" si="163"/>
        <v>163.6081739</v>
      </c>
      <c r="X523" s="318">
        <f t="shared" si="163"/>
        <v>150.7679049</v>
      </c>
      <c r="Y523" s="318" t="str">
        <f t="shared" si="163"/>
        <v>#DIV/0!</v>
      </c>
      <c r="Z523" s="318">
        <f t="shared" si="163"/>
        <v>145.8225306</v>
      </c>
      <c r="AA523" s="318">
        <f t="shared" si="163"/>
        <v>175.3576725</v>
      </c>
      <c r="AB523" s="318">
        <f t="shared" si="163"/>
        <v>145.4769632</v>
      </c>
      <c r="AC523" s="318">
        <f t="shared" si="163"/>
        <v>128.5027702</v>
      </c>
      <c r="AD523" s="318" t="str">
        <f t="shared" si="163"/>
        <v>#DIV/0!</v>
      </c>
      <c r="AE523" s="318" t="str">
        <f t="shared" si="163"/>
        <v>#DIV/0!</v>
      </c>
      <c r="AF523" s="318">
        <f t="shared" si="163"/>
        <v>203.8175205</v>
      </c>
      <c r="AG523" s="319"/>
    </row>
    <row r="524">
      <c r="A524" s="320">
        <f>SUM(B22:AF22)</f>
        <v>19366.45</v>
      </c>
      <c r="B524" s="313"/>
      <c r="C524" s="313"/>
      <c r="D524" s="313"/>
      <c r="E524" s="313"/>
      <c r="F524" s="313"/>
      <c r="G524" s="313"/>
      <c r="H524" s="313"/>
      <c r="I524" s="313"/>
      <c r="J524" s="313"/>
      <c r="K524" s="313"/>
      <c r="L524" s="313"/>
      <c r="M524" s="313"/>
      <c r="N524" s="313"/>
      <c r="O524" s="313"/>
      <c r="P524" s="313"/>
      <c r="Q524" s="313"/>
      <c r="R524" s="313"/>
      <c r="S524" s="313"/>
      <c r="T524" s="313"/>
      <c r="U524" s="313"/>
      <c r="V524" s="313"/>
      <c r="W524" s="313"/>
      <c r="X524" s="313"/>
      <c r="Y524" s="313"/>
      <c r="Z524" s="313"/>
      <c r="AA524" s="313"/>
      <c r="AB524" s="313"/>
      <c r="AC524" s="313"/>
      <c r="AD524" s="313"/>
      <c r="AE524" s="313"/>
      <c r="AF524" s="313"/>
      <c r="AG524" s="172"/>
    </row>
    <row r="525">
      <c r="A525" s="321" t="s">
        <v>668</v>
      </c>
      <c r="B525" s="313">
        <f>B22*Summary!B143-B519</f>
        <v>380.6299138</v>
      </c>
      <c r="C525" s="313">
        <f>C22*Summary!C143-C519</f>
        <v>257.3728575</v>
      </c>
      <c r="D525" s="313">
        <f>D22*Summary!D143-D519</f>
        <v>204.869037</v>
      </c>
      <c r="E525" s="313">
        <f>E22*Summary!E143-E519</f>
        <v>124.142151</v>
      </c>
      <c r="F525" s="313">
        <f>F22*Summary!F143-F519</f>
        <v>472.3181147</v>
      </c>
      <c r="G525" s="313">
        <f>G22*Summary!G143-G519</f>
        <v>0</v>
      </c>
      <c r="H525" s="313">
        <f>H22*Summary!H143-H519</f>
        <v>169.8606883</v>
      </c>
      <c r="I525" s="313">
        <f>I22*Summary!I143-I519</f>
        <v>518.7764826</v>
      </c>
      <c r="J525" s="313">
        <f>J22*Summary!J143-J519</f>
        <v>613.2130336</v>
      </c>
      <c r="K525" s="313">
        <f>K22*Summary!K143-K519</f>
        <v>26.50076841</v>
      </c>
      <c r="L525" s="313">
        <f>L22*Summary!L143-L519</f>
        <v>258.0142355</v>
      </c>
      <c r="M525" s="313">
        <f>M22*Summary!M143-M519</f>
        <v>313.9159291</v>
      </c>
      <c r="N525" s="313">
        <f>N22*Summary!N143-N519</f>
        <v>242.8444556</v>
      </c>
      <c r="O525" s="313">
        <f>O22*Summary!O143-O519</f>
        <v>615.8190454</v>
      </c>
      <c r="P525" s="313">
        <f>P22*Summary!P143-P519</f>
        <v>175.2638874</v>
      </c>
      <c r="Q525" s="313">
        <f>Q22*Summary!Q143-Q519</f>
        <v>246.8348782</v>
      </c>
      <c r="R525" s="313">
        <f>R22*Summary!R143-R519</f>
        <v>102.6266476</v>
      </c>
      <c r="S525" s="313">
        <f>S22*Summary!S143-S519</f>
        <v>553.9820145</v>
      </c>
      <c r="T525" s="313">
        <f>T22*Summary!T143-T519</f>
        <v>411.0010017</v>
      </c>
      <c r="U525" s="313">
        <f>U22*Summary!U143-U519</f>
        <v>127.1520931</v>
      </c>
      <c r="V525" s="313">
        <f>V22*Summary!V143-V519</f>
        <v>232.2374419</v>
      </c>
      <c r="W525" s="313">
        <f>W22*Summary!W143-W519</f>
        <v>818.0408694</v>
      </c>
      <c r="X525" s="313">
        <f>X22*Summary!X143-X519</f>
        <v>603.0716195</v>
      </c>
      <c r="Y525" s="313">
        <f>Y22*Summary!Y143-Y519</f>
        <v>-7.36</v>
      </c>
      <c r="Z525" s="313">
        <f>Z22*Summary!Z143-Z519</f>
        <v>437.4675918</v>
      </c>
      <c r="AA525" s="313">
        <f>AA22*Summary!AA143-AA519</f>
        <v>350.7153449</v>
      </c>
      <c r="AB525" s="313">
        <f>AB22*Summary!AB143-AB519</f>
        <v>581.9078526</v>
      </c>
      <c r="AC525" s="313">
        <f>AC22*Summary!AC143-AC519</f>
        <v>385.5083106</v>
      </c>
      <c r="AD525" s="313">
        <f>AD22*Summary!AD143-AD519</f>
        <v>33.72221025</v>
      </c>
      <c r="AE525" s="313">
        <f>AE22*Summary!AE143-AE519</f>
        <v>0</v>
      </c>
      <c r="AF525" s="313">
        <f>AF22*Summary!AF143-AF519</f>
        <v>407.6350411</v>
      </c>
      <c r="AG525" s="172">
        <f>SUM(B525:AF525)</f>
        <v>9658.083517</v>
      </c>
    </row>
    <row r="526">
      <c r="A526" s="320">
        <f>SUM(B525:AF525)</f>
        <v>9658.083517</v>
      </c>
      <c r="B526" s="322"/>
      <c r="C526" s="322"/>
      <c r="D526" s="322"/>
      <c r="E526" s="322"/>
      <c r="F526" s="322"/>
      <c r="G526" s="322"/>
      <c r="H526" s="322"/>
      <c r="I526" s="322"/>
      <c r="J526" s="322"/>
      <c r="K526" s="322"/>
      <c r="L526" s="322"/>
      <c r="M526" s="322"/>
      <c r="N526" s="322"/>
      <c r="O526" s="322"/>
      <c r="P526" s="322"/>
      <c r="Q526" s="322"/>
      <c r="R526" s="322"/>
      <c r="S526" s="322"/>
      <c r="T526" s="322"/>
      <c r="U526" s="322"/>
      <c r="V526" s="322"/>
      <c r="W526" s="322"/>
      <c r="X526" s="322"/>
      <c r="Y526" s="322"/>
      <c r="Z526" s="322"/>
      <c r="AA526" s="322"/>
      <c r="AB526" s="322"/>
      <c r="AC526" s="322"/>
      <c r="AD526" s="322"/>
      <c r="AE526" s="322"/>
      <c r="AF526" s="322"/>
      <c r="AG526" s="172"/>
    </row>
    <row r="527">
      <c r="A527" s="321" t="s">
        <v>669</v>
      </c>
      <c r="B527" s="322">
        <f>B525/(B22*Summary!B143)</f>
        <v>0.5217771269</v>
      </c>
      <c r="C527" s="322">
        <f>C525/(C22*Summary!C143)</f>
        <v>0.3791457111</v>
      </c>
      <c r="D527" s="322">
        <f>D525/(D22*Summary!D143)</f>
        <v>0.4723448252</v>
      </c>
      <c r="E527" s="322">
        <f>E525/(E22*Summary!E143)</f>
        <v>0.3630029368</v>
      </c>
      <c r="F527" s="322">
        <f>F525/(F22*Summary!F143)</f>
        <v>0.424437202</v>
      </c>
      <c r="G527" s="322" t="str">
        <f>G525/(G22*Summary!G143)</f>
        <v>#DIV/0!</v>
      </c>
      <c r="H527" s="322">
        <f>H525/(H22*Summary!H143)</f>
        <v>0.3982997138</v>
      </c>
      <c r="I527" s="322">
        <f>I525/(I22*Summary!I143)</f>
        <v>0.4292054511</v>
      </c>
      <c r="J527" s="322">
        <f>J525/(J22*Summary!J143)</f>
        <v>0.4342638046</v>
      </c>
      <c r="K527" s="322">
        <f>K525/(K22*Summary!K143)</f>
        <v>0.4471797849</v>
      </c>
      <c r="L527" s="322">
        <f>L525/(L22*Summary!L143)</f>
        <v>0.4775225827</v>
      </c>
      <c r="M527" s="322">
        <f>M525/(M22*Summary!M143)</f>
        <v>0.5474587341</v>
      </c>
      <c r="N527" s="322">
        <f>N525/(N22*Summary!N143)</f>
        <v>0.3781119951</v>
      </c>
      <c r="O527" s="322">
        <f>O525/(O22*Summary!O143)</f>
        <v>0.6143912922</v>
      </c>
      <c r="P527" s="322">
        <f>P525/(P22*Summary!P143)</f>
        <v>0.4174198481</v>
      </c>
      <c r="Q527" s="322">
        <f>Q525/(Q22*Summary!Q143)</f>
        <v>0.3809750505</v>
      </c>
      <c r="R527" s="322">
        <f>R525/(R22*Summary!R143)</f>
        <v>0.530216824</v>
      </c>
      <c r="S527" s="322">
        <f>S525/(S22*Summary!S143)</f>
        <v>0.3975369052</v>
      </c>
      <c r="T527" s="322">
        <f>T525/(T22*Summary!T143)</f>
        <v>0.4066177136</v>
      </c>
      <c r="U527" s="322">
        <f>U525/(U22*Summary!U143)</f>
        <v>0.3759024707</v>
      </c>
      <c r="V527" s="322">
        <f>V525/(V22*Summary!V143)</f>
        <v>0.4392862123</v>
      </c>
      <c r="W527" s="322">
        <f>W525/(W22*Summary!W143)</f>
        <v>0.4126136866</v>
      </c>
      <c r="X527" s="322">
        <f>X525/(X22*Summary!X143)</f>
        <v>0.411579331</v>
      </c>
      <c r="Y527" s="322" t="str">
        <f>Y525/(Y22*Summary!Y143)</f>
        <v>#DIV/0!</v>
      </c>
      <c r="Z527" s="322">
        <f>Z525/(Z22*Summary!Z143)</f>
        <v>0.4152454709</v>
      </c>
      <c r="AA527" s="322">
        <f>AA525/(AA22*Summary!AA143)</f>
        <v>0.4081968165</v>
      </c>
      <c r="AB527" s="322">
        <f>AB525/(AB22*Summary!AB143)</f>
        <v>0.3850949133</v>
      </c>
      <c r="AC527" s="322">
        <f>AC525/(AC22*Summary!AC143)</f>
        <v>0.3923346191</v>
      </c>
      <c r="AD527" s="322">
        <f>AD525/(AD22*Summary!AD143)</f>
        <v>0.4852815528</v>
      </c>
      <c r="AE527" s="322" t="str">
        <f>AE525/(AE22*Summary!AE143)</f>
        <v>#DIV/0!</v>
      </c>
      <c r="AF527" s="322">
        <f>AF525/(AF22*Summary!AF143)</f>
        <v>0.4402627411</v>
      </c>
      <c r="AG527" s="172"/>
    </row>
    <row r="528">
      <c r="A528" s="323">
        <f>A526/A524</f>
        <v>0.4987018022</v>
      </c>
      <c r="B528" s="313"/>
      <c r="C528" s="313"/>
      <c r="D528" s="313"/>
      <c r="E528" s="313"/>
      <c r="F528" s="313"/>
      <c r="G528" s="313"/>
      <c r="H528" s="313"/>
      <c r="I528" s="313"/>
      <c r="J528" s="313"/>
      <c r="K528" s="313"/>
      <c r="L528" s="313"/>
      <c r="M528" s="313"/>
      <c r="N528" s="313"/>
      <c r="O528" s="313"/>
      <c r="P528" s="313"/>
      <c r="Q528" s="313"/>
      <c r="R528" s="313"/>
      <c r="S528" s="313"/>
      <c r="T528" s="313"/>
      <c r="U528" s="313"/>
      <c r="V528" s="313"/>
      <c r="W528" s="313"/>
      <c r="X528" s="313"/>
      <c r="Y528" s="313"/>
      <c r="Z528" s="313"/>
      <c r="AA528" s="313"/>
      <c r="AB528" s="313"/>
      <c r="AC528" s="313"/>
      <c r="AD528" s="313"/>
      <c r="AE528" s="313"/>
      <c r="AF528" s="313"/>
      <c r="AG528" s="172"/>
    </row>
    <row r="529">
      <c r="A529" s="324" t="s">
        <v>670</v>
      </c>
      <c r="B529" s="325" t="str">
        <f>Summary!B179</f>
        <v>#DIV/0!</v>
      </c>
      <c r="C529" s="325" t="str">
        <f>Summary!C179</f>
        <v>#DIV/0!</v>
      </c>
      <c r="D529" s="325" t="str">
        <f>Summary!D179</f>
        <v>#DIV/0!</v>
      </c>
      <c r="E529" s="325" t="str">
        <f>Summary!E179</f>
        <v>#DIV/0!</v>
      </c>
      <c r="F529" s="325" t="str">
        <f>Summary!F179</f>
        <v>#DIV/0!</v>
      </c>
      <c r="G529" s="325" t="str">
        <f>Summary!G179</f>
        <v>#DIV/0!</v>
      </c>
      <c r="H529" s="325">
        <f>Summary!H179</f>
        <v>448.91</v>
      </c>
      <c r="I529" s="325" t="str">
        <f>Summary!I179</f>
        <v>#DIV/0!</v>
      </c>
      <c r="J529" s="325" t="str">
        <f>Summary!J179</f>
        <v>#DIV/0!</v>
      </c>
      <c r="K529" s="325" t="str">
        <f>Summary!K179</f>
        <v>#DIV/0!</v>
      </c>
      <c r="L529" s="325" t="str">
        <f>Summary!L179</f>
        <v>#DIV/0!</v>
      </c>
      <c r="M529" s="325" t="str">
        <f>Summary!M179</f>
        <v>#DIV/0!</v>
      </c>
      <c r="N529" s="325" t="str">
        <f>Summary!N179</f>
        <v>#DIV/0!</v>
      </c>
      <c r="O529" s="325" t="str">
        <f>Summary!O179</f>
        <v>#DIV/0!</v>
      </c>
      <c r="P529" s="325" t="str">
        <f>Summary!P179</f>
        <v>#DIV/0!</v>
      </c>
      <c r="Q529" s="325">
        <f>Summary!Q179</f>
        <v>16197.575</v>
      </c>
      <c r="R529" s="325" t="str">
        <f>Summary!R179</f>
        <v>#DIV/0!</v>
      </c>
      <c r="S529" s="325" t="str">
        <f>Summary!S179</f>
        <v>#DIV/0!</v>
      </c>
      <c r="T529" s="325" t="str">
        <f>Summary!T179</f>
        <v>#DIV/0!</v>
      </c>
      <c r="U529" s="325" t="str">
        <f>Summary!U179</f>
        <v>#DIV/0!</v>
      </c>
      <c r="V529" s="325" t="str">
        <f>Summary!V179</f>
        <v>#DIV/0!</v>
      </c>
      <c r="W529" s="325" t="str">
        <f>Summary!W179</f>
        <v>#DIV/0!</v>
      </c>
      <c r="X529" s="325" t="str">
        <f>Summary!X179</f>
        <v>#DIV/0!</v>
      </c>
      <c r="Y529" s="325">
        <f>Summary!Y179</f>
        <v>0</v>
      </c>
      <c r="Z529" s="325" t="str">
        <f>Summary!Z179</f>
        <v>#DIV/0!</v>
      </c>
      <c r="AA529" s="325">
        <f>Summary!AA179</f>
        <v>155.0869982</v>
      </c>
      <c r="AB529" s="325">
        <f>Summary!AB179</f>
        <v>394.5369308</v>
      </c>
      <c r="AC529" s="325" t="str">
        <f>Summary!AC179</f>
        <v>#DIV/0!</v>
      </c>
      <c r="AD529" s="325" t="str">
        <f>Summary!AD179</f>
        <v>#DIV/0!</v>
      </c>
      <c r="AE529" s="325" t="str">
        <f>Summary!AE179</f>
        <v>#DIV/0!</v>
      </c>
      <c r="AF529" s="325">
        <f>Summary!AF179</f>
        <v>812.1845526</v>
      </c>
      <c r="AG529" s="326"/>
    </row>
    <row r="530">
      <c r="A530" s="234"/>
      <c r="B530" s="313"/>
      <c r="C530" s="313"/>
      <c r="D530" s="313"/>
      <c r="E530" s="313"/>
      <c r="F530" s="313"/>
      <c r="G530" s="313"/>
      <c r="H530" s="313"/>
      <c r="I530" s="313"/>
      <c r="J530" s="313"/>
      <c r="K530" s="313"/>
      <c r="L530" s="313"/>
      <c r="M530" s="313"/>
      <c r="N530" s="313"/>
      <c r="O530" s="313"/>
      <c r="P530" s="313"/>
      <c r="Q530" s="313"/>
      <c r="R530" s="313"/>
      <c r="S530" s="313"/>
      <c r="T530" s="313"/>
      <c r="U530" s="313"/>
      <c r="V530" s="313"/>
      <c r="W530" s="313"/>
      <c r="X530" s="313"/>
      <c r="Y530" s="313"/>
      <c r="Z530" s="313"/>
      <c r="AA530" s="313"/>
      <c r="AB530" s="313"/>
      <c r="AC530" s="313"/>
      <c r="AD530" s="313"/>
      <c r="AE530" s="313"/>
      <c r="AF530" s="313"/>
      <c r="AG530" s="172"/>
    </row>
    <row r="531">
      <c r="A531" s="234"/>
      <c r="B531" s="313"/>
      <c r="C531" s="313"/>
      <c r="D531" s="313"/>
      <c r="E531" s="313"/>
      <c r="F531" s="313"/>
      <c r="G531" s="313"/>
      <c r="H531" s="313"/>
      <c r="I531" s="313"/>
      <c r="J531" s="313"/>
      <c r="K531" s="313"/>
      <c r="L531" s="313"/>
      <c r="M531" s="313"/>
      <c r="N531" s="313"/>
      <c r="O531" s="313"/>
      <c r="P531" s="313"/>
      <c r="Q531" s="313"/>
      <c r="R531" s="313"/>
      <c r="S531" s="313"/>
      <c r="T531" s="313"/>
      <c r="U531" s="313"/>
      <c r="V531" s="313"/>
      <c r="W531" s="313"/>
      <c r="X531" s="313"/>
      <c r="Y531" s="313"/>
      <c r="Z531" s="313"/>
      <c r="AA531" s="313"/>
      <c r="AB531" s="313"/>
      <c r="AC531" s="313"/>
      <c r="AD531" s="313"/>
      <c r="AE531" s="313"/>
      <c r="AF531" s="313"/>
      <c r="AG531" s="172"/>
    </row>
    <row r="532">
      <c r="A532" s="298" t="s">
        <v>671</v>
      </c>
      <c r="B532" s="312" t="str">
        <f t="shared" ref="B532:AF532" si="164">iferror(#REF!+#REF!+#REF!+#REF!+#REF!,"")</f>
        <v/>
      </c>
      <c r="C532" s="312" t="str">
        <f t="shared" si="164"/>
        <v/>
      </c>
      <c r="D532" s="312" t="str">
        <f t="shared" si="164"/>
        <v/>
      </c>
      <c r="E532" s="312" t="str">
        <f t="shared" si="164"/>
        <v/>
      </c>
      <c r="F532" s="312" t="str">
        <f t="shared" si="164"/>
        <v/>
      </c>
      <c r="G532" s="312" t="str">
        <f t="shared" si="164"/>
        <v/>
      </c>
      <c r="H532" s="312" t="str">
        <f t="shared" si="164"/>
        <v/>
      </c>
      <c r="I532" s="312" t="str">
        <f t="shared" si="164"/>
        <v/>
      </c>
      <c r="J532" s="312" t="str">
        <f t="shared" si="164"/>
        <v/>
      </c>
      <c r="K532" s="312" t="str">
        <f t="shared" si="164"/>
        <v/>
      </c>
      <c r="L532" s="312" t="str">
        <f t="shared" si="164"/>
        <v/>
      </c>
      <c r="M532" s="312" t="str">
        <f t="shared" si="164"/>
        <v/>
      </c>
      <c r="N532" s="312" t="str">
        <f t="shared" si="164"/>
        <v/>
      </c>
      <c r="O532" s="312" t="str">
        <f t="shared" si="164"/>
        <v/>
      </c>
      <c r="P532" s="312" t="str">
        <f t="shared" si="164"/>
        <v/>
      </c>
      <c r="Q532" s="312" t="str">
        <f t="shared" si="164"/>
        <v/>
      </c>
      <c r="R532" s="312" t="str">
        <f t="shared" si="164"/>
        <v/>
      </c>
      <c r="S532" s="312" t="str">
        <f t="shared" si="164"/>
        <v/>
      </c>
      <c r="T532" s="312" t="str">
        <f t="shared" si="164"/>
        <v/>
      </c>
      <c r="U532" s="312" t="str">
        <f t="shared" si="164"/>
        <v/>
      </c>
      <c r="V532" s="312" t="str">
        <f t="shared" si="164"/>
        <v/>
      </c>
      <c r="W532" s="312" t="str">
        <f t="shared" si="164"/>
        <v/>
      </c>
      <c r="X532" s="312" t="str">
        <f t="shared" si="164"/>
        <v/>
      </c>
      <c r="Y532" s="312" t="str">
        <f t="shared" si="164"/>
        <v/>
      </c>
      <c r="Z532" s="312" t="str">
        <f t="shared" si="164"/>
        <v/>
      </c>
      <c r="AA532" s="312" t="str">
        <f t="shared" si="164"/>
        <v/>
      </c>
      <c r="AB532" s="312" t="str">
        <f t="shared" si="164"/>
        <v/>
      </c>
      <c r="AC532" s="312" t="str">
        <f t="shared" si="164"/>
        <v/>
      </c>
      <c r="AD532" s="312" t="str">
        <f t="shared" si="164"/>
        <v/>
      </c>
      <c r="AE532" s="312" t="str">
        <f t="shared" si="164"/>
        <v/>
      </c>
      <c r="AF532" s="312" t="str">
        <f t="shared" si="164"/>
        <v/>
      </c>
      <c r="AG532" s="172">
        <f t="shared" ref="AG532:AG581" si="166">SUM(B532:AF532)</f>
        <v>0</v>
      </c>
    </row>
    <row r="533">
      <c r="A533" s="301" t="s">
        <v>672</v>
      </c>
      <c r="B533" s="327">
        <f t="shared" ref="B533:AF533" si="165">SUM(B534:B548)-B549</f>
        <v>-183.39</v>
      </c>
      <c r="C533" s="327">
        <f t="shared" si="165"/>
        <v>0</v>
      </c>
      <c r="D533" s="327">
        <f t="shared" si="165"/>
        <v>0</v>
      </c>
      <c r="E533" s="327">
        <f t="shared" si="165"/>
        <v>0</v>
      </c>
      <c r="F533" s="327">
        <f t="shared" si="165"/>
        <v>0</v>
      </c>
      <c r="G533" s="327">
        <f t="shared" si="165"/>
        <v>0</v>
      </c>
      <c r="H533" s="327">
        <f t="shared" si="165"/>
        <v>0</v>
      </c>
      <c r="I533" s="327">
        <f t="shared" si="165"/>
        <v>0</v>
      </c>
      <c r="J533" s="327">
        <f t="shared" si="165"/>
        <v>0</v>
      </c>
      <c r="K533" s="327">
        <f t="shared" si="165"/>
        <v>0</v>
      </c>
      <c r="L533" s="327">
        <f t="shared" si="165"/>
        <v>0</v>
      </c>
      <c r="M533" s="327">
        <f t="shared" si="165"/>
        <v>0</v>
      </c>
      <c r="N533" s="327">
        <f t="shared" si="165"/>
        <v>0</v>
      </c>
      <c r="O533" s="327">
        <f t="shared" si="165"/>
        <v>0</v>
      </c>
      <c r="P533" s="327">
        <f t="shared" si="165"/>
        <v>0</v>
      </c>
      <c r="Q533" s="327">
        <f t="shared" si="165"/>
        <v>0</v>
      </c>
      <c r="R533" s="327">
        <f t="shared" si="165"/>
        <v>0</v>
      </c>
      <c r="S533" s="327">
        <f t="shared" si="165"/>
        <v>0</v>
      </c>
      <c r="T533" s="327">
        <f t="shared" si="165"/>
        <v>0</v>
      </c>
      <c r="U533" s="327">
        <f t="shared" si="165"/>
        <v>0</v>
      </c>
      <c r="V533" s="327">
        <f t="shared" si="165"/>
        <v>0</v>
      </c>
      <c r="W533" s="327">
        <f t="shared" si="165"/>
        <v>-347.8</v>
      </c>
      <c r="X533" s="327">
        <f t="shared" si="165"/>
        <v>0</v>
      </c>
      <c r="Y533" s="327">
        <f t="shared" si="165"/>
        <v>0</v>
      </c>
      <c r="Z533" s="327">
        <f t="shared" si="165"/>
        <v>0</v>
      </c>
      <c r="AA533" s="327">
        <f t="shared" si="165"/>
        <v>0</v>
      </c>
      <c r="AB533" s="327">
        <f t="shared" si="165"/>
        <v>0</v>
      </c>
      <c r="AC533" s="327">
        <f t="shared" si="165"/>
        <v>0</v>
      </c>
      <c r="AD533" s="327">
        <f t="shared" si="165"/>
        <v>0</v>
      </c>
      <c r="AE533" s="327">
        <f t="shared" si="165"/>
        <v>0</v>
      </c>
      <c r="AF533" s="327">
        <f t="shared" si="165"/>
        <v>0</v>
      </c>
      <c r="AG533" s="172">
        <f t="shared" si="166"/>
        <v>-531.19</v>
      </c>
    </row>
    <row r="534" outlineLevel="1">
      <c r="A534" s="223" t="s">
        <v>673</v>
      </c>
      <c r="B534" s="313">
        <f>(B291+B292+B297+B298)*'Data - P&amp;L'!$C$3</f>
        <v>83.87</v>
      </c>
      <c r="C534" s="313">
        <f>(C291+C292+C297+C298)*'Data - P&amp;L'!$C$3</f>
        <v>0</v>
      </c>
      <c r="D534" s="313">
        <f>(D291+D292+D297+D298)*'Data - P&amp;L'!$C$3</f>
        <v>0</v>
      </c>
      <c r="E534" s="313">
        <f>(E291+E292+E297+E298)*'Data - P&amp;L'!$C$3</f>
        <v>0</v>
      </c>
      <c r="F534" s="313">
        <f>(F291+F292+F297+F298)*'Data - P&amp;L'!$C$3</f>
        <v>0</v>
      </c>
      <c r="G534" s="313">
        <f>(G291+G292+G297+G298)*'Data - P&amp;L'!$C$3</f>
        <v>0</v>
      </c>
      <c r="H534" s="313">
        <f>(H291+H292+H297+H298)*'Data - P&amp;L'!$C$3</f>
        <v>0</v>
      </c>
      <c r="I534" s="313">
        <f>(I291+I292+I297+I298)*'Data - P&amp;L'!$C$3</f>
        <v>0</v>
      </c>
      <c r="J534" s="313">
        <f>(J291+J292+J297+J298)*'Data - P&amp;L'!$C$3</f>
        <v>0</v>
      </c>
      <c r="K534" s="313">
        <f>(K291+K292+K297+K298)*'Data - P&amp;L'!$C$3</f>
        <v>0</v>
      </c>
      <c r="L534" s="313">
        <f>(L291+L292+L297+L298)*'Data - P&amp;L'!$C$3</f>
        <v>0</v>
      </c>
      <c r="M534" s="313">
        <f>(M291+M292+M297+M298)*'Data - P&amp;L'!$C$3</f>
        <v>0</v>
      </c>
      <c r="N534" s="313">
        <f>(N291+N292+N297+N298)*'Data - P&amp;L'!$C$3</f>
        <v>0</v>
      </c>
      <c r="O534" s="313">
        <f>(O291+O292+O297+O298)*'Data - P&amp;L'!$C$3</f>
        <v>0</v>
      </c>
      <c r="P534" s="313">
        <f>(P291+P292+P297+P298)*'Data - P&amp;L'!$C$3</f>
        <v>0</v>
      </c>
      <c r="Q534" s="313">
        <f>(Q291+Q292+Q297+Q298)*'Data - P&amp;L'!$C$3</f>
        <v>0</v>
      </c>
      <c r="R534" s="313">
        <f>(R291+R292+R297+R298)*'Data - P&amp;L'!$C$3</f>
        <v>0</v>
      </c>
      <c r="S534" s="313">
        <f>(S291+S292+S297+S298)*'Data - P&amp;L'!$C$3</f>
        <v>0</v>
      </c>
      <c r="T534" s="313">
        <f>(T291+T292+T297+T298)*'Data - P&amp;L'!$C$3</f>
        <v>0</v>
      </c>
      <c r="U534" s="313">
        <f>(U291+U292+U297+U298)*'Data - P&amp;L'!$C$3</f>
        <v>0</v>
      </c>
      <c r="V534" s="313">
        <f>(V291+V292+V297+V298)*'Data - P&amp;L'!$C$3</f>
        <v>0</v>
      </c>
      <c r="W534" s="313">
        <f>(W291+W292+W297+W298)*'Data - P&amp;L'!$C$3</f>
        <v>0</v>
      </c>
      <c r="X534" s="313">
        <f>(X291+X292+X297+X298)*'Data - P&amp;L'!$C$3</f>
        <v>0</v>
      </c>
      <c r="Y534" s="313">
        <f>(Y291+Y292+Y297+Y298)*'Data - P&amp;L'!$C$3</f>
        <v>0</v>
      </c>
      <c r="Z534" s="313">
        <f>(Z291+Z292+Z297+Z298)*'Data - P&amp;L'!$C$3</f>
        <v>0</v>
      </c>
      <c r="AA534" s="313">
        <f>(AA291+AA292+AA297+AA298)*'Data - P&amp;L'!$C$3</f>
        <v>0</v>
      </c>
      <c r="AB534" s="313">
        <f>(AB291+AB292+AB297+AB298)*'Data - P&amp;L'!$C$3</f>
        <v>0</v>
      </c>
      <c r="AC534" s="313">
        <f>(AC291+AC292+AC297+AC298)*'Data - P&amp;L'!$C$3</f>
        <v>0</v>
      </c>
      <c r="AD534" s="313">
        <f>(AD291+AD292+AD297+AD298)*'Data - P&amp;L'!$C$3</f>
        <v>0</v>
      </c>
      <c r="AE534" s="313">
        <f>(AE291+AE292+AE297+AE298)*'Data - P&amp;L'!$C$3</f>
        <v>0</v>
      </c>
      <c r="AF534" s="313">
        <f>(AF291+AF292+AF297+AF298)*'Data - P&amp;L'!$C$3</f>
        <v>0</v>
      </c>
      <c r="AG534" s="172">
        <f t="shared" si="166"/>
        <v>83.87</v>
      </c>
    </row>
    <row r="535" outlineLevel="1">
      <c r="A535" s="223" t="s">
        <v>674</v>
      </c>
      <c r="B535" s="313">
        <f>(B361+B362+B367+B368)*'Data - P&amp;L'!$C$4</f>
        <v>0</v>
      </c>
      <c r="C535" s="313">
        <f>(C361+C362+C367+C368)*'Data - P&amp;L'!$C$4</f>
        <v>0</v>
      </c>
      <c r="D535" s="313">
        <f>(D361+D362+D367+D368)*'Data - P&amp;L'!$C$4</f>
        <v>0</v>
      </c>
      <c r="E535" s="313">
        <f>(E361+E362+E367+E368)*'Data - P&amp;L'!$C$4</f>
        <v>0</v>
      </c>
      <c r="F535" s="313">
        <f>(F361+F362+F367+F368)*'Data - P&amp;L'!$C$4</f>
        <v>0</v>
      </c>
      <c r="G535" s="313">
        <f>(G361+G362+G367+G368)*'Data - P&amp;L'!$C$4</f>
        <v>0</v>
      </c>
      <c r="H535" s="313">
        <f>(H361+H362+H367+H368)*'Data - P&amp;L'!$C$4</f>
        <v>0</v>
      </c>
      <c r="I535" s="313">
        <f>(I361+I362+I367+I368)*'Data - P&amp;L'!$C$4</f>
        <v>0</v>
      </c>
      <c r="J535" s="313">
        <f>(J361+J362+J367+J368)*'Data - P&amp;L'!$C$4</f>
        <v>0</v>
      </c>
      <c r="K535" s="313">
        <f>(K361+K362+K367+K368)*'Data - P&amp;L'!$C$4</f>
        <v>0</v>
      </c>
      <c r="L535" s="313">
        <f>(L361+L362+L367+L368)*'Data - P&amp;L'!$C$4</f>
        <v>0</v>
      </c>
      <c r="M535" s="313">
        <f>(M361+M362+M367+M368)*'Data - P&amp;L'!$C$4</f>
        <v>0</v>
      </c>
      <c r="N535" s="313">
        <f>(N361+N362+N367+N368)*'Data - P&amp;L'!$C$4</f>
        <v>0</v>
      </c>
      <c r="O535" s="313">
        <f>(O361+O362+O367+O368)*'Data - P&amp;L'!$C$4</f>
        <v>0</v>
      </c>
      <c r="P535" s="313">
        <f>(P361+P362+P367+P368)*'Data - P&amp;L'!$C$4</f>
        <v>0</v>
      </c>
      <c r="Q535" s="313">
        <f>(Q361+Q362+Q367+Q368)*'Data - P&amp;L'!$C$4</f>
        <v>0</v>
      </c>
      <c r="R535" s="313">
        <f>(R361+R362+R367+R368)*'Data - P&amp;L'!$C$4</f>
        <v>0</v>
      </c>
      <c r="S535" s="313">
        <f>(S361+S362+S367+S368)*'Data - P&amp;L'!$C$4</f>
        <v>0</v>
      </c>
      <c r="T535" s="313">
        <f>(T361+T362+T367+T368)*'Data - P&amp;L'!$C$4</f>
        <v>0</v>
      </c>
      <c r="U535" s="313">
        <f>(U361+U362+U367+U368)*'Data - P&amp;L'!$C$4</f>
        <v>0</v>
      </c>
      <c r="V535" s="313">
        <f>(V361+V362+V367+V368)*'Data - P&amp;L'!$C$4</f>
        <v>0</v>
      </c>
      <c r="W535" s="313">
        <f>(W361+W362+W367+W368)*'Data - P&amp;L'!$C$4</f>
        <v>0</v>
      </c>
      <c r="X535" s="313">
        <f>(X361+X362+X367+X368)*'Data - P&amp;L'!$C$4</f>
        <v>0</v>
      </c>
      <c r="Y535" s="313">
        <f>(Y361+Y362+Y367+Y368)*'Data - P&amp;L'!$C$4</f>
        <v>0</v>
      </c>
      <c r="Z535" s="313">
        <f>(Z361+Z362+Z367+Z368)*'Data - P&amp;L'!$C$4</f>
        <v>0</v>
      </c>
      <c r="AA535" s="313">
        <f>(AA361+AA362+AA367+AA368)*'Data - P&amp;L'!$C$4</f>
        <v>0</v>
      </c>
      <c r="AB535" s="313">
        <f>(AB361+AB362+AB367+AB368)*'Data - P&amp;L'!$C$4</f>
        <v>0</v>
      </c>
      <c r="AC535" s="313">
        <f>(AC361+AC362+AC367+AC368)*'Data - P&amp;L'!$C$4</f>
        <v>0</v>
      </c>
      <c r="AD535" s="313">
        <f>(AD361+AD362+AD367+AD368)*'Data - P&amp;L'!$C$4</f>
        <v>0</v>
      </c>
      <c r="AE535" s="313">
        <f>(AE361+AE362+AE367+AE368)*'Data - P&amp;L'!$C$4</f>
        <v>0</v>
      </c>
      <c r="AF535" s="313">
        <f>(AF361+AF362+AF367+AF368)*'Data - P&amp;L'!$C$4</f>
        <v>0</v>
      </c>
      <c r="AG535" s="172">
        <f t="shared" si="166"/>
        <v>0</v>
      </c>
    </row>
    <row r="536" outlineLevel="1">
      <c r="A536" s="223" t="s">
        <v>645</v>
      </c>
      <c r="B536" s="313">
        <f>(B284+B295)*'Data - P&amp;L'!$C$15</f>
        <v>0</v>
      </c>
      <c r="C536" s="313">
        <f>(C284+C295)*'Data - P&amp;L'!$C$15</f>
        <v>0</v>
      </c>
      <c r="D536" s="313">
        <f>(D284+D295)*'Data - P&amp;L'!$C$15</f>
        <v>0</v>
      </c>
      <c r="E536" s="313">
        <f>(E284+E295)*'Data - P&amp;L'!$C$15</f>
        <v>0</v>
      </c>
      <c r="F536" s="313">
        <f>(F284+F295)*'Data - P&amp;L'!$C$15</f>
        <v>0</v>
      </c>
      <c r="G536" s="313">
        <f>(G284+G295)*'Data - P&amp;L'!$C$15</f>
        <v>0</v>
      </c>
      <c r="H536" s="313">
        <f>(H284+H295)*'Data - P&amp;L'!$C$15</f>
        <v>0</v>
      </c>
      <c r="I536" s="313">
        <f>(I284+I295)*'Data - P&amp;L'!$C$15</f>
        <v>0</v>
      </c>
      <c r="J536" s="313">
        <f>(J284+J295)*'Data - P&amp;L'!$C$15</f>
        <v>0</v>
      </c>
      <c r="K536" s="313">
        <f>(K284+K295)*'Data - P&amp;L'!$C$15</f>
        <v>0</v>
      </c>
      <c r="L536" s="313">
        <f>(L284+L295)*'Data - P&amp;L'!$C$15</f>
        <v>0</v>
      </c>
      <c r="M536" s="313">
        <f>(M284+M295)*'Data - P&amp;L'!$C$15</f>
        <v>0</v>
      </c>
      <c r="N536" s="313">
        <f>(N284+N295)*'Data - P&amp;L'!$C$15</f>
        <v>0</v>
      </c>
      <c r="O536" s="313">
        <f>(O284+O295)*'Data - P&amp;L'!$C$15</f>
        <v>0</v>
      </c>
      <c r="P536" s="313">
        <f>(P284+P295)*'Data - P&amp;L'!$C$15</f>
        <v>0</v>
      </c>
      <c r="Q536" s="313">
        <f>(Q284+Q295)*'Data - P&amp;L'!$C$15</f>
        <v>0</v>
      </c>
      <c r="R536" s="313">
        <f>(R284+R295)*'Data - P&amp;L'!$C$15</f>
        <v>0</v>
      </c>
      <c r="S536" s="313">
        <f>(S284+S295)*'Data - P&amp;L'!$C$15</f>
        <v>0</v>
      </c>
      <c r="T536" s="313">
        <f>(T284+T295)*'Data - P&amp;L'!$C$15</f>
        <v>0</v>
      </c>
      <c r="U536" s="313">
        <f>(U284+U295)*'Data - P&amp;L'!$C$15</f>
        <v>0</v>
      </c>
      <c r="V536" s="313">
        <f>(V284+V295)*'Data - P&amp;L'!$C$15</f>
        <v>0</v>
      </c>
      <c r="W536" s="313">
        <f>(W284+W295)*'Data - P&amp;L'!$C$15</f>
        <v>0</v>
      </c>
      <c r="X536" s="313">
        <f>(X284+X295)*'Data - P&amp;L'!$C$15</f>
        <v>0</v>
      </c>
      <c r="Y536" s="313">
        <f>(Y284+Y295)*'Data - P&amp;L'!$C$15</f>
        <v>0</v>
      </c>
      <c r="Z536" s="313">
        <f>(Z284+Z295)*'Data - P&amp;L'!$C$15</f>
        <v>0</v>
      </c>
      <c r="AA536" s="313">
        <f>(AA284+AA295)*'Data - P&amp;L'!$C$15</f>
        <v>0</v>
      </c>
      <c r="AB536" s="313">
        <f>(AB284+AB295)*'Data - P&amp;L'!$C$15</f>
        <v>0</v>
      </c>
      <c r="AC536" s="313">
        <f>(AC284+AC295)*'Data - P&amp;L'!$C$15</f>
        <v>0</v>
      </c>
      <c r="AD536" s="313">
        <f>(AD284+AD295)*'Data - P&amp;L'!$C$15</f>
        <v>0</v>
      </c>
      <c r="AE536" s="313">
        <f>(AE284+AE295)*'Data - P&amp;L'!$C$15</f>
        <v>0</v>
      </c>
      <c r="AF536" s="313">
        <f>(AF284+AF295)*'Data - P&amp;L'!$C$15</f>
        <v>0</v>
      </c>
      <c r="AG536" s="172">
        <f t="shared" si="166"/>
        <v>0</v>
      </c>
    </row>
    <row r="537" outlineLevel="1">
      <c r="A537" s="223" t="s">
        <v>646</v>
      </c>
      <c r="B537" s="313">
        <f>B296*'Data - P&amp;L'!$C$16</f>
        <v>0</v>
      </c>
      <c r="C537" s="313">
        <f>C296*'Data - P&amp;L'!$C$16</f>
        <v>0</v>
      </c>
      <c r="D537" s="313">
        <f>D296*'Data - P&amp;L'!$C$16</f>
        <v>0</v>
      </c>
      <c r="E537" s="313">
        <f>E296*'Data - P&amp;L'!$C$16</f>
        <v>0</v>
      </c>
      <c r="F537" s="313">
        <f>F296*'Data - P&amp;L'!$C$16</f>
        <v>0</v>
      </c>
      <c r="G537" s="313">
        <f>G296*'Data - P&amp;L'!$C$16</f>
        <v>0</v>
      </c>
      <c r="H537" s="313">
        <f>H296*'Data - P&amp;L'!$C$16</f>
        <v>0</v>
      </c>
      <c r="I537" s="313">
        <f>I296*'Data - P&amp;L'!$C$16</f>
        <v>0</v>
      </c>
      <c r="J537" s="313">
        <f>J296*'Data - P&amp;L'!$C$16</f>
        <v>0</v>
      </c>
      <c r="K537" s="313">
        <f>K296*'Data - P&amp;L'!$C$16</f>
        <v>0</v>
      </c>
      <c r="L537" s="313">
        <f>L296*'Data - P&amp;L'!$C$16</f>
        <v>0</v>
      </c>
      <c r="M537" s="313">
        <f>M296*'Data - P&amp;L'!$C$16</f>
        <v>0</v>
      </c>
      <c r="N537" s="313">
        <f>N296*'Data - P&amp;L'!$C$16</f>
        <v>0</v>
      </c>
      <c r="O537" s="313">
        <f>O296*'Data - P&amp;L'!$C$16</f>
        <v>0</v>
      </c>
      <c r="P537" s="313">
        <f>P296*'Data - P&amp;L'!$C$16</f>
        <v>0</v>
      </c>
      <c r="Q537" s="313">
        <f>Q296*'Data - P&amp;L'!$C$16</f>
        <v>0</v>
      </c>
      <c r="R537" s="313">
        <f>R296*'Data - P&amp;L'!$C$16</f>
        <v>0</v>
      </c>
      <c r="S537" s="313">
        <f>S296*'Data - P&amp;L'!$C$16</f>
        <v>0</v>
      </c>
      <c r="T537" s="313">
        <f>T296*'Data - P&amp;L'!$C$16</f>
        <v>0</v>
      </c>
      <c r="U537" s="313">
        <f>U296*'Data - P&amp;L'!$C$16</f>
        <v>0</v>
      </c>
      <c r="V537" s="313">
        <f>V296*'Data - P&amp;L'!$C$16</f>
        <v>0</v>
      </c>
      <c r="W537" s="313">
        <f>W296*'Data - P&amp;L'!$C$16</f>
        <v>0</v>
      </c>
      <c r="X537" s="313">
        <f>X296*'Data - P&amp;L'!$C$16</f>
        <v>0</v>
      </c>
      <c r="Y537" s="313">
        <f>Y296*'Data - P&amp;L'!$C$16</f>
        <v>0</v>
      </c>
      <c r="Z537" s="313">
        <f>Z296*'Data - P&amp;L'!$C$16</f>
        <v>0</v>
      </c>
      <c r="AA537" s="313">
        <f>AA296*'Data - P&amp;L'!$C$16</f>
        <v>0</v>
      </c>
      <c r="AB537" s="313">
        <f>AB296*'Data - P&amp;L'!$C$16</f>
        <v>0</v>
      </c>
      <c r="AC537" s="313">
        <f>AC296*'Data - P&amp;L'!$C$16</f>
        <v>0</v>
      </c>
      <c r="AD537" s="313">
        <f>AD296*'Data - P&amp;L'!$C$16</f>
        <v>0</v>
      </c>
      <c r="AE537" s="313">
        <f>AE296*'Data - P&amp;L'!$C$16</f>
        <v>0</v>
      </c>
      <c r="AF537" s="313">
        <f>AF296*'Data - P&amp;L'!$C$16</f>
        <v>0</v>
      </c>
      <c r="AG537" s="172">
        <f t="shared" si="166"/>
        <v>0</v>
      </c>
    </row>
    <row r="538" outlineLevel="1">
      <c r="A538" s="223" t="s">
        <v>675</v>
      </c>
      <c r="B538" s="313">
        <f>B321*'Data - P&amp;L'!$C$6</f>
        <v>0</v>
      </c>
      <c r="C538" s="313">
        <f>C321*'Data - P&amp;L'!$C$6</f>
        <v>0</v>
      </c>
      <c r="D538" s="313">
        <f>D321*'Data - P&amp;L'!$C$6</f>
        <v>0</v>
      </c>
      <c r="E538" s="313">
        <f>E321*'Data - P&amp;L'!$C$6</f>
        <v>0</v>
      </c>
      <c r="F538" s="313">
        <f>F321*'Data - P&amp;L'!$C$6</f>
        <v>0</v>
      </c>
      <c r="G538" s="313">
        <f>G321*'Data - P&amp;L'!$C$6</f>
        <v>0</v>
      </c>
      <c r="H538" s="313">
        <f>H321*'Data - P&amp;L'!$C$6</f>
        <v>0</v>
      </c>
      <c r="I538" s="313">
        <f>I321*'Data - P&amp;L'!$C$6</f>
        <v>0</v>
      </c>
      <c r="J538" s="313">
        <f>J321*'Data - P&amp;L'!$C$6</f>
        <v>0</v>
      </c>
      <c r="K538" s="313">
        <f>K321*'Data - P&amp;L'!$C$6</f>
        <v>0</v>
      </c>
      <c r="L538" s="313">
        <f>L321*'Data - P&amp;L'!$C$6</f>
        <v>0</v>
      </c>
      <c r="M538" s="313">
        <f>M321*'Data - P&amp;L'!$C$6</f>
        <v>0</v>
      </c>
      <c r="N538" s="313">
        <f>N321*'Data - P&amp;L'!$C$6</f>
        <v>0</v>
      </c>
      <c r="O538" s="313">
        <f>O321*'Data - P&amp;L'!$C$6</f>
        <v>0</v>
      </c>
      <c r="P538" s="313">
        <f>P321*'Data - P&amp;L'!$C$6</f>
        <v>0</v>
      </c>
      <c r="Q538" s="313">
        <f>Q321*'Data - P&amp;L'!$C$6</f>
        <v>0</v>
      </c>
      <c r="R538" s="313">
        <f>R321*'Data - P&amp;L'!$C$6</f>
        <v>0</v>
      </c>
      <c r="S538" s="313">
        <f>S321*'Data - P&amp;L'!$C$6</f>
        <v>0</v>
      </c>
      <c r="T538" s="313">
        <f>T321*'Data - P&amp;L'!$C$6</f>
        <v>0</v>
      </c>
      <c r="U538" s="313">
        <f>U321*'Data - P&amp;L'!$C$6</f>
        <v>0</v>
      </c>
      <c r="V538" s="313">
        <f>V321*'Data - P&amp;L'!$C$6</f>
        <v>0</v>
      </c>
      <c r="W538" s="313">
        <f>W321*'Data - P&amp;L'!$C$6</f>
        <v>0</v>
      </c>
      <c r="X538" s="313">
        <f>X321*'Data - P&amp;L'!$C$6</f>
        <v>0</v>
      </c>
      <c r="Y538" s="313">
        <f>Y321*'Data - P&amp;L'!$C$6</f>
        <v>0</v>
      </c>
      <c r="Z538" s="313">
        <f>Z321*'Data - P&amp;L'!$C$6</f>
        <v>0</v>
      </c>
      <c r="AA538" s="313">
        <f>AA321*'Data - P&amp;L'!$C$6</f>
        <v>0</v>
      </c>
      <c r="AB538" s="313">
        <f>AB321*'Data - P&amp;L'!$C$6</f>
        <v>0</v>
      </c>
      <c r="AC538" s="313">
        <f>AC321*'Data - P&amp;L'!$C$6</f>
        <v>0</v>
      </c>
      <c r="AD538" s="313">
        <f>AD321*'Data - P&amp;L'!$C$6</f>
        <v>0</v>
      </c>
      <c r="AE538" s="313">
        <f>AE321*'Data - P&amp;L'!$C$6</f>
        <v>0</v>
      </c>
      <c r="AF538" s="313">
        <f>AF321*'Data - P&amp;L'!$C$6</f>
        <v>0</v>
      </c>
      <c r="AG538" s="172">
        <f t="shared" si="166"/>
        <v>0</v>
      </c>
    </row>
    <row r="539" outlineLevel="1">
      <c r="A539" s="223" t="s">
        <v>676</v>
      </c>
      <c r="B539" s="313">
        <f>B322*'Data - P&amp;L'!$C$8</f>
        <v>0</v>
      </c>
      <c r="C539" s="313">
        <f>C322*'Data - P&amp;L'!$C$8</f>
        <v>0</v>
      </c>
      <c r="D539" s="313">
        <f>D322*'Data - P&amp;L'!$C$8</f>
        <v>0</v>
      </c>
      <c r="E539" s="313">
        <f>E322*'Data - P&amp;L'!$C$8</f>
        <v>0</v>
      </c>
      <c r="F539" s="313">
        <f>F322*'Data - P&amp;L'!$C$8</f>
        <v>0</v>
      </c>
      <c r="G539" s="313">
        <f>G322*'Data - P&amp;L'!$C$8</f>
        <v>0</v>
      </c>
      <c r="H539" s="313">
        <f>H322*'Data - P&amp;L'!$C$8</f>
        <v>0</v>
      </c>
      <c r="I539" s="313">
        <f>I322*'Data - P&amp;L'!$C$8</f>
        <v>0</v>
      </c>
      <c r="J539" s="313">
        <f>J322*'Data - P&amp;L'!$C$8</f>
        <v>0</v>
      </c>
      <c r="K539" s="313">
        <f>K322*'Data - P&amp;L'!$C$8</f>
        <v>0</v>
      </c>
      <c r="L539" s="313">
        <f>L322*'Data - P&amp;L'!$C$8</f>
        <v>0</v>
      </c>
      <c r="M539" s="313">
        <f>M322*'Data - P&amp;L'!$C$8</f>
        <v>0</v>
      </c>
      <c r="N539" s="313">
        <f>N322*'Data - P&amp;L'!$C$8</f>
        <v>0</v>
      </c>
      <c r="O539" s="313">
        <f>O322*'Data - P&amp;L'!$C$8</f>
        <v>0</v>
      </c>
      <c r="P539" s="313">
        <f>P322*'Data - P&amp;L'!$C$8</f>
        <v>0</v>
      </c>
      <c r="Q539" s="313">
        <f>Q322*'Data - P&amp;L'!$C$8</f>
        <v>0</v>
      </c>
      <c r="R539" s="313">
        <f>R322*'Data - P&amp;L'!$C$8</f>
        <v>0</v>
      </c>
      <c r="S539" s="313">
        <f>S322*'Data - P&amp;L'!$C$8</f>
        <v>0</v>
      </c>
      <c r="T539" s="313">
        <f>T322*'Data - P&amp;L'!$C$8</f>
        <v>0</v>
      </c>
      <c r="U539" s="313">
        <f>U322*'Data - P&amp;L'!$C$8</f>
        <v>0</v>
      </c>
      <c r="V539" s="313">
        <f>V322*'Data - P&amp;L'!$C$8</f>
        <v>0</v>
      </c>
      <c r="W539" s="313">
        <f>W322*'Data - P&amp;L'!$C$8</f>
        <v>1.07</v>
      </c>
      <c r="X539" s="313">
        <f>X322*'Data - P&amp;L'!$C$8</f>
        <v>0</v>
      </c>
      <c r="Y539" s="313">
        <f>Y322*'Data - P&amp;L'!$C$8</f>
        <v>0</v>
      </c>
      <c r="Z539" s="313">
        <f>Z322*'Data - P&amp;L'!$C$8</f>
        <v>0</v>
      </c>
      <c r="AA539" s="313">
        <f>AA322*'Data - P&amp;L'!$C$8</f>
        <v>0</v>
      </c>
      <c r="AB539" s="313">
        <f>AB322*'Data - P&amp;L'!$C$8</f>
        <v>0</v>
      </c>
      <c r="AC539" s="313">
        <f>AC322*'Data - P&amp;L'!$C$8</f>
        <v>0</v>
      </c>
      <c r="AD539" s="313">
        <f>AD322*'Data - P&amp;L'!$C$8</f>
        <v>0</v>
      </c>
      <c r="AE539" s="313">
        <f>AE322*'Data - P&amp;L'!$C$8</f>
        <v>0</v>
      </c>
      <c r="AF539" s="313">
        <f>AF322*'Data - P&amp;L'!$C$8</f>
        <v>0</v>
      </c>
      <c r="AG539" s="172">
        <f t="shared" si="166"/>
        <v>1.07</v>
      </c>
    </row>
    <row r="540" outlineLevel="1">
      <c r="A540" s="223" t="s">
        <v>677</v>
      </c>
      <c r="B540" s="313">
        <f>(B323+B324)*'Data - P&amp;L'!$C$9</f>
        <v>0</v>
      </c>
      <c r="C540" s="313">
        <f>(C323+C324)*'Data - P&amp;L'!$C$9</f>
        <v>0</v>
      </c>
      <c r="D540" s="313">
        <f>(D323+D324)*'Data - P&amp;L'!$C$9</f>
        <v>0</v>
      </c>
      <c r="E540" s="313">
        <f>(E323+E324)*'Data - P&amp;L'!$C$9</f>
        <v>0</v>
      </c>
      <c r="F540" s="313">
        <f>(F323+F324)*'Data - P&amp;L'!$C$9</f>
        <v>0</v>
      </c>
      <c r="G540" s="313">
        <f>(G323+G324)*'Data - P&amp;L'!$C$9</f>
        <v>0</v>
      </c>
      <c r="H540" s="313">
        <f>(H323+H324)*'Data - P&amp;L'!$C$9</f>
        <v>0</v>
      </c>
      <c r="I540" s="313">
        <f>(I323+I324)*'Data - P&amp;L'!$C$9</f>
        <v>0</v>
      </c>
      <c r="J540" s="313">
        <f>(J323+J324)*'Data - P&amp;L'!$C$9</f>
        <v>0</v>
      </c>
      <c r="K540" s="313">
        <f>(K323+K324)*'Data - P&amp;L'!$C$9</f>
        <v>0</v>
      </c>
      <c r="L540" s="313">
        <f>(L323+L324)*'Data - P&amp;L'!$C$9</f>
        <v>0</v>
      </c>
      <c r="M540" s="313">
        <f>(M323+M324)*'Data - P&amp;L'!$C$9</f>
        <v>0</v>
      </c>
      <c r="N540" s="313">
        <f>(N323+N324)*'Data - P&amp;L'!$C$9</f>
        <v>0</v>
      </c>
      <c r="O540" s="313">
        <f>(O323+O324)*'Data - P&amp;L'!$C$9</f>
        <v>0</v>
      </c>
      <c r="P540" s="313">
        <f>(P323+P324)*'Data - P&amp;L'!$C$9</f>
        <v>0</v>
      </c>
      <c r="Q540" s="313">
        <f>(Q323+Q324)*'Data - P&amp;L'!$C$9</f>
        <v>0</v>
      </c>
      <c r="R540" s="313">
        <f>(R323+R324)*'Data - P&amp;L'!$C$9</f>
        <v>0</v>
      </c>
      <c r="S540" s="313">
        <f>(S323+S324)*'Data - P&amp;L'!$C$9</f>
        <v>0</v>
      </c>
      <c r="T540" s="313">
        <f>(T323+T324)*'Data - P&amp;L'!$C$9</f>
        <v>0</v>
      </c>
      <c r="U540" s="313">
        <f>(U323+U324)*'Data - P&amp;L'!$C$9</f>
        <v>0</v>
      </c>
      <c r="V540" s="313">
        <f>(V323+V324)*'Data - P&amp;L'!$C$9</f>
        <v>0</v>
      </c>
      <c r="W540" s="313">
        <f>(W323+W324)*'Data - P&amp;L'!$C$9</f>
        <v>0</v>
      </c>
      <c r="X540" s="313">
        <f>(X323+X324)*'Data - P&amp;L'!$C$9</f>
        <v>0</v>
      </c>
      <c r="Y540" s="313">
        <f>(Y323+Y324)*'Data - P&amp;L'!$C$9</f>
        <v>0</v>
      </c>
      <c r="Z540" s="313">
        <f>(Z323+Z324)*'Data - P&amp;L'!$C$9</f>
        <v>0</v>
      </c>
      <c r="AA540" s="313">
        <f>(AA323+AA324)*'Data - P&amp;L'!$C$9</f>
        <v>0</v>
      </c>
      <c r="AB540" s="313">
        <f>(AB323+AB324)*'Data - P&amp;L'!$C$9</f>
        <v>0</v>
      </c>
      <c r="AC540" s="313">
        <f>(AC323+AC324)*'Data - P&amp;L'!$C$9</f>
        <v>0</v>
      </c>
      <c r="AD540" s="313">
        <f>(AD323+AD324)*'Data - P&amp;L'!$C$9</f>
        <v>0</v>
      </c>
      <c r="AE540" s="313">
        <f>(AE323+AE324)*'Data - P&amp;L'!$C$9</f>
        <v>0</v>
      </c>
      <c r="AF540" s="313">
        <f>(AF323+AF324)*'Data - P&amp;L'!$C$9</f>
        <v>0</v>
      </c>
      <c r="AG540" s="172">
        <f t="shared" si="166"/>
        <v>0</v>
      </c>
    </row>
    <row r="541" outlineLevel="1">
      <c r="A541" s="223" t="s">
        <v>678</v>
      </c>
      <c r="B541" s="313">
        <f>(B325+B326)*'Data - P&amp;L'!$C$5</f>
        <v>0</v>
      </c>
      <c r="C541" s="313">
        <f>(C325+C326)*'Data - P&amp;L'!$C$5</f>
        <v>0</v>
      </c>
      <c r="D541" s="313">
        <f>(D325+D326)*'Data - P&amp;L'!$C$5</f>
        <v>0</v>
      </c>
      <c r="E541" s="313">
        <f>(E325+E326)*'Data - P&amp;L'!$C$5</f>
        <v>0</v>
      </c>
      <c r="F541" s="313">
        <f>(F325+F326)*'Data - P&amp;L'!$C$5</f>
        <v>0</v>
      </c>
      <c r="G541" s="313">
        <f>(G325+G326)*'Data - P&amp;L'!$C$5</f>
        <v>0</v>
      </c>
      <c r="H541" s="313">
        <f>(H325+H326)*'Data - P&amp;L'!$C$5</f>
        <v>0</v>
      </c>
      <c r="I541" s="313">
        <f>(I325+I326)*'Data - P&amp;L'!$C$5</f>
        <v>0</v>
      </c>
      <c r="J541" s="313">
        <f>(J325+J326)*'Data - P&amp;L'!$C$5</f>
        <v>0</v>
      </c>
      <c r="K541" s="313">
        <f>(K325+K326)*'Data - P&amp;L'!$C$5</f>
        <v>0</v>
      </c>
      <c r="L541" s="313">
        <f>(L325+L326)*'Data - P&amp;L'!$C$5</f>
        <v>0</v>
      </c>
      <c r="M541" s="313">
        <f>(M325+M326)*'Data - P&amp;L'!$C$5</f>
        <v>0</v>
      </c>
      <c r="N541" s="313">
        <f>(N325+N326)*'Data - P&amp;L'!$C$5</f>
        <v>0</v>
      </c>
      <c r="O541" s="313">
        <f>(O325+O326)*'Data - P&amp;L'!$C$5</f>
        <v>0</v>
      </c>
      <c r="P541" s="313">
        <f>(P325+P326)*'Data - P&amp;L'!$C$5</f>
        <v>0</v>
      </c>
      <c r="Q541" s="313">
        <f>(Q325+Q326)*'Data - P&amp;L'!$C$5</f>
        <v>0</v>
      </c>
      <c r="R541" s="313">
        <f>(R325+R326)*'Data - P&amp;L'!$C$5</f>
        <v>0</v>
      </c>
      <c r="S541" s="313">
        <f>(S325+S326)*'Data - P&amp;L'!$C$5</f>
        <v>0</v>
      </c>
      <c r="T541" s="313">
        <f>(T325+T326)*'Data - P&amp;L'!$C$5</f>
        <v>0</v>
      </c>
      <c r="U541" s="313">
        <f>(U325+U326)*'Data - P&amp;L'!$C$5</f>
        <v>0</v>
      </c>
      <c r="V541" s="313">
        <f>(V325+V326)*'Data - P&amp;L'!$C$5</f>
        <v>0</v>
      </c>
      <c r="W541" s="313">
        <f>(W325+W326)*'Data - P&amp;L'!$C$5</f>
        <v>0</v>
      </c>
      <c r="X541" s="313">
        <f>(X325+X326)*'Data - P&amp;L'!$C$5</f>
        <v>0</v>
      </c>
      <c r="Y541" s="313">
        <f>(Y325+Y326)*'Data - P&amp;L'!$C$5</f>
        <v>0</v>
      </c>
      <c r="Z541" s="313">
        <f>(Z325+Z326)*'Data - P&amp;L'!$C$5</f>
        <v>0</v>
      </c>
      <c r="AA541" s="313">
        <f>(AA325+AA326)*'Data - P&amp;L'!$C$5</f>
        <v>0</v>
      </c>
      <c r="AB541" s="313">
        <f>(AB325+AB326)*'Data - P&amp;L'!$C$5</f>
        <v>0</v>
      </c>
      <c r="AC541" s="313">
        <f>(AC325+AC326)*'Data - P&amp;L'!$C$5</f>
        <v>0</v>
      </c>
      <c r="AD541" s="313">
        <f>(AD325+AD326)*'Data - P&amp;L'!$C$5</f>
        <v>0</v>
      </c>
      <c r="AE541" s="313">
        <f>(AE325+AE326)*'Data - P&amp;L'!$C$5</f>
        <v>0</v>
      </c>
      <c r="AF541" s="313">
        <f>(AF325+AF326)*'Data - P&amp;L'!$C$5</f>
        <v>0</v>
      </c>
      <c r="AG541" s="172">
        <f t="shared" si="166"/>
        <v>0</v>
      </c>
    </row>
    <row r="542" outlineLevel="1">
      <c r="A542" s="223" t="s">
        <v>679</v>
      </c>
      <c r="B542" s="313">
        <f>(B327+B328)*'Data - P&amp;L'!$C$10</f>
        <v>0</v>
      </c>
      <c r="C542" s="313">
        <f>(C327+C328)*'Data - P&amp;L'!$C$10</f>
        <v>0</v>
      </c>
      <c r="D542" s="313">
        <f>(D327+D328)*'Data - P&amp;L'!$C$10</f>
        <v>0</v>
      </c>
      <c r="E542" s="313">
        <f>(E327+E328)*'Data - P&amp;L'!$C$10</f>
        <v>0</v>
      </c>
      <c r="F542" s="313">
        <f>(F327+F328)*'Data - P&amp;L'!$C$10</f>
        <v>0</v>
      </c>
      <c r="G542" s="313">
        <f>(G327+G328)*'Data - P&amp;L'!$C$10</f>
        <v>0</v>
      </c>
      <c r="H542" s="313">
        <f>(H327+H328)*'Data - P&amp;L'!$C$10</f>
        <v>0</v>
      </c>
      <c r="I542" s="313">
        <f>(I327+I328)*'Data - P&amp;L'!$C$10</f>
        <v>0</v>
      </c>
      <c r="J542" s="313">
        <f>(J327+J328)*'Data - P&amp;L'!$C$10</f>
        <v>0</v>
      </c>
      <c r="K542" s="313">
        <f>(K327+K328)*'Data - P&amp;L'!$C$10</f>
        <v>0</v>
      </c>
      <c r="L542" s="313">
        <f>(L327+L328)*'Data - P&amp;L'!$C$10</f>
        <v>0</v>
      </c>
      <c r="M542" s="313">
        <f>(M327+M328)*'Data - P&amp;L'!$C$10</f>
        <v>0</v>
      </c>
      <c r="N542" s="313">
        <f>(N327+N328)*'Data - P&amp;L'!$C$10</f>
        <v>0</v>
      </c>
      <c r="O542" s="313">
        <f>(O327+O328)*'Data - P&amp;L'!$C$10</f>
        <v>0</v>
      </c>
      <c r="P542" s="313">
        <f>(P327+P328)*'Data - P&amp;L'!$C$10</f>
        <v>0</v>
      </c>
      <c r="Q542" s="313">
        <f>(Q327+Q328)*'Data - P&amp;L'!$C$10</f>
        <v>0</v>
      </c>
      <c r="R542" s="313">
        <f>(R327+R328)*'Data - P&amp;L'!$C$10</f>
        <v>0</v>
      </c>
      <c r="S542" s="313">
        <f>(S327+S328)*'Data - P&amp;L'!$C$10</f>
        <v>0</v>
      </c>
      <c r="T542" s="313">
        <f>(T327+T328)*'Data - P&amp;L'!$C$10</f>
        <v>0</v>
      </c>
      <c r="U542" s="313">
        <f>(U327+U328)*'Data - P&amp;L'!$C$10</f>
        <v>0</v>
      </c>
      <c r="V542" s="313">
        <f>(V327+V328)*'Data - P&amp;L'!$C$10</f>
        <v>0</v>
      </c>
      <c r="W542" s="313">
        <f>(W327+W328)*'Data - P&amp;L'!$C$10</f>
        <v>4.21</v>
      </c>
      <c r="X542" s="313">
        <f>(X327+X328)*'Data - P&amp;L'!$C$10</f>
        <v>0</v>
      </c>
      <c r="Y542" s="313">
        <f>(Y327+Y328)*'Data - P&amp;L'!$C$10</f>
        <v>0</v>
      </c>
      <c r="Z542" s="313">
        <f>(Z327+Z328)*'Data - P&amp;L'!$C$10</f>
        <v>0</v>
      </c>
      <c r="AA542" s="313">
        <f>(AA327+AA328)*'Data - P&amp;L'!$C$10</f>
        <v>0</v>
      </c>
      <c r="AB542" s="313">
        <f>(AB327+AB328)*'Data - P&amp;L'!$C$10</f>
        <v>0</v>
      </c>
      <c r="AC542" s="313">
        <f>(AC327+AC328)*'Data - P&amp;L'!$C$10</f>
        <v>0</v>
      </c>
      <c r="AD542" s="313">
        <f>(AD327+AD328)*'Data - P&amp;L'!$C$10</f>
        <v>0</v>
      </c>
      <c r="AE542" s="313">
        <f>(AE327+AE328)*'Data - P&amp;L'!$C$10</f>
        <v>0</v>
      </c>
      <c r="AF542" s="313">
        <f>(AF327+AF328)*'Data - P&amp;L'!$C$10</f>
        <v>0</v>
      </c>
      <c r="AG542" s="172">
        <f t="shared" si="166"/>
        <v>4.21</v>
      </c>
    </row>
    <row r="543" outlineLevel="1">
      <c r="A543" s="223" t="s">
        <v>652</v>
      </c>
      <c r="B543" s="313">
        <f>(B329)*'Data - P&amp;L'!$C$17</f>
        <v>0</v>
      </c>
      <c r="C543" s="313">
        <f>(C329)*'Data - P&amp;L'!$C$17</f>
        <v>0</v>
      </c>
      <c r="D543" s="313">
        <f>(D329)*'Data - P&amp;L'!$C$17</f>
        <v>0</v>
      </c>
      <c r="E543" s="313">
        <f>(E329)*'Data - P&amp;L'!$C$17</f>
        <v>0</v>
      </c>
      <c r="F543" s="313">
        <f>(F329)*'Data - P&amp;L'!$C$17</f>
        <v>0</v>
      </c>
      <c r="G543" s="313">
        <f>(G329)*'Data - P&amp;L'!$C$17</f>
        <v>0</v>
      </c>
      <c r="H543" s="313">
        <f>(H329)*'Data - P&amp;L'!$C$17</f>
        <v>0</v>
      </c>
      <c r="I543" s="313">
        <f>(I329)*'Data - P&amp;L'!$C$17</f>
        <v>0</v>
      </c>
      <c r="J543" s="313">
        <f>(J329)*'Data - P&amp;L'!$C$17</f>
        <v>0</v>
      </c>
      <c r="K543" s="313">
        <f>(K329)*'Data - P&amp;L'!$C$17</f>
        <v>0</v>
      </c>
      <c r="L543" s="313">
        <f>(L329)*'Data - P&amp;L'!$C$17</f>
        <v>0</v>
      </c>
      <c r="M543" s="313">
        <f>(M329)*'Data - P&amp;L'!$C$17</f>
        <v>0</v>
      </c>
      <c r="N543" s="313">
        <f>(N329)*'Data - P&amp;L'!$C$17</f>
        <v>0</v>
      </c>
      <c r="O543" s="313">
        <f>(O329)*'Data - P&amp;L'!$C$17</f>
        <v>0</v>
      </c>
      <c r="P543" s="313">
        <f>(P329)*'Data - P&amp;L'!$C$17</f>
        <v>0</v>
      </c>
      <c r="Q543" s="313">
        <f>(Q329)*'Data - P&amp;L'!$C$17</f>
        <v>0</v>
      </c>
      <c r="R543" s="313">
        <f>(R329)*'Data - P&amp;L'!$C$17</f>
        <v>0</v>
      </c>
      <c r="S543" s="313">
        <f>(S329)*'Data - P&amp;L'!$C$17</f>
        <v>0</v>
      </c>
      <c r="T543" s="313">
        <f>(T329)*'Data - P&amp;L'!$C$17</f>
        <v>0</v>
      </c>
      <c r="U543" s="313">
        <f>(U329)*'Data - P&amp;L'!$C$17</f>
        <v>0</v>
      </c>
      <c r="V543" s="313">
        <f>(V329)*'Data - P&amp;L'!$C$17</f>
        <v>0</v>
      </c>
      <c r="W543" s="313">
        <f>(W329)*'Data - P&amp;L'!$C$17</f>
        <v>0</v>
      </c>
      <c r="X543" s="313">
        <f>(X329)*'Data - P&amp;L'!$C$17</f>
        <v>0</v>
      </c>
      <c r="Y543" s="313">
        <f>(Y329)*'Data - P&amp;L'!$C$17</f>
        <v>0</v>
      </c>
      <c r="Z543" s="313">
        <f>(Z329)*'Data - P&amp;L'!$C$17</f>
        <v>0</v>
      </c>
      <c r="AA543" s="313">
        <f>(AA329)*'Data - P&amp;L'!$C$17</f>
        <v>0</v>
      </c>
      <c r="AB543" s="313">
        <f>(AB329)*'Data - P&amp;L'!$C$17</f>
        <v>0</v>
      </c>
      <c r="AC543" s="313">
        <f>(AC329)*'Data - P&amp;L'!$C$17</f>
        <v>0</v>
      </c>
      <c r="AD543" s="313">
        <f>(AD329)*'Data - P&amp;L'!$C$17</f>
        <v>0</v>
      </c>
      <c r="AE543" s="313">
        <f>(AE329)*'Data - P&amp;L'!$C$17</f>
        <v>0</v>
      </c>
      <c r="AF543" s="313">
        <f>(AF329)*'Data - P&amp;L'!$C$17</f>
        <v>0</v>
      </c>
      <c r="AG543" s="172">
        <f t="shared" si="166"/>
        <v>0</v>
      </c>
    </row>
    <row r="544" outlineLevel="1">
      <c r="A544" s="223" t="s">
        <v>653</v>
      </c>
      <c r="B544" s="313">
        <f>(B330)*'Data - P&amp;L'!$C$18</f>
        <v>0</v>
      </c>
      <c r="C544" s="313">
        <f>(C330)*'Data - P&amp;L'!$C$18</f>
        <v>0</v>
      </c>
      <c r="D544" s="313">
        <f>(D330)*'Data - P&amp;L'!$C$18</f>
        <v>0</v>
      </c>
      <c r="E544" s="313">
        <f>(E330)*'Data - P&amp;L'!$C$18</f>
        <v>0</v>
      </c>
      <c r="F544" s="313">
        <f>(F330)*'Data - P&amp;L'!$C$18</f>
        <v>0</v>
      </c>
      <c r="G544" s="313">
        <f>(G330)*'Data - P&amp;L'!$C$18</f>
        <v>0</v>
      </c>
      <c r="H544" s="313">
        <f>(H330)*'Data - P&amp;L'!$C$18</f>
        <v>0</v>
      </c>
      <c r="I544" s="313">
        <f>(I330)*'Data - P&amp;L'!$C$18</f>
        <v>0</v>
      </c>
      <c r="J544" s="313">
        <f>(J330)*'Data - P&amp;L'!$C$18</f>
        <v>0</v>
      </c>
      <c r="K544" s="313">
        <f>(K330)*'Data - P&amp;L'!$C$18</f>
        <v>0</v>
      </c>
      <c r="L544" s="313">
        <f>(L330)*'Data - P&amp;L'!$C$18</f>
        <v>0</v>
      </c>
      <c r="M544" s="313">
        <f>(M330)*'Data - P&amp;L'!$C$18</f>
        <v>0</v>
      </c>
      <c r="N544" s="313">
        <f>(N330)*'Data - P&amp;L'!$C$18</f>
        <v>0</v>
      </c>
      <c r="O544" s="313">
        <f>(O330)*'Data - P&amp;L'!$C$18</f>
        <v>0</v>
      </c>
      <c r="P544" s="313">
        <f>(P330)*'Data - P&amp;L'!$C$18</f>
        <v>0</v>
      </c>
      <c r="Q544" s="313">
        <f>(Q330)*'Data - P&amp;L'!$C$18</f>
        <v>0</v>
      </c>
      <c r="R544" s="313">
        <f>(R330)*'Data - P&amp;L'!$C$18</f>
        <v>0</v>
      </c>
      <c r="S544" s="313">
        <f>(S330)*'Data - P&amp;L'!$C$18</f>
        <v>0</v>
      </c>
      <c r="T544" s="313">
        <f>(T330)*'Data - P&amp;L'!$C$18</f>
        <v>0</v>
      </c>
      <c r="U544" s="313">
        <f>(U330)*'Data - P&amp;L'!$C$18</f>
        <v>0</v>
      </c>
      <c r="V544" s="313">
        <f>(V330)*'Data - P&amp;L'!$C$18</f>
        <v>0</v>
      </c>
      <c r="W544" s="313">
        <f>(W330)*'Data - P&amp;L'!$C$18</f>
        <v>0</v>
      </c>
      <c r="X544" s="313">
        <f>(X330)*'Data - P&amp;L'!$C$18</f>
        <v>0</v>
      </c>
      <c r="Y544" s="313">
        <f>(Y330)*'Data - P&amp;L'!$C$18</f>
        <v>0</v>
      </c>
      <c r="Z544" s="313">
        <f>(Z330)*'Data - P&amp;L'!$C$18</f>
        <v>0</v>
      </c>
      <c r="AA544" s="313">
        <f>(AA330)*'Data - P&amp;L'!$C$18</f>
        <v>0</v>
      </c>
      <c r="AB544" s="313">
        <f>(AB330)*'Data - P&amp;L'!$C$18</f>
        <v>0</v>
      </c>
      <c r="AC544" s="313">
        <f>(AC330)*'Data - P&amp;L'!$C$18</f>
        <v>0</v>
      </c>
      <c r="AD544" s="313">
        <f>(AD330)*'Data - P&amp;L'!$C$18</f>
        <v>0</v>
      </c>
      <c r="AE544" s="313">
        <f>(AE330)*'Data - P&amp;L'!$C$18</f>
        <v>0</v>
      </c>
      <c r="AF544" s="313">
        <f>(AF330)*'Data - P&amp;L'!$C$18</f>
        <v>0</v>
      </c>
      <c r="AG544" s="172">
        <f t="shared" si="166"/>
        <v>0</v>
      </c>
    </row>
    <row r="545" outlineLevel="1">
      <c r="A545" s="223" t="s">
        <v>680</v>
      </c>
      <c r="B545" s="313">
        <f>((SUM(B291:B300))*'Data - P&amp;L'!$C$39)</f>
        <v>11.94</v>
      </c>
      <c r="C545" s="313">
        <f>((SUM(C291:C300))*'Data - P&amp;L'!$C$39)</f>
        <v>0</v>
      </c>
      <c r="D545" s="313">
        <f>((SUM(D291:D300))*'Data - P&amp;L'!$C$39)</f>
        <v>0</v>
      </c>
      <c r="E545" s="313">
        <f>((SUM(E291:E300))*'Data - P&amp;L'!$C$39)</f>
        <v>0</v>
      </c>
      <c r="F545" s="313">
        <f>((SUM(F291:F300))*'Data - P&amp;L'!$C$39)</f>
        <v>0</v>
      </c>
      <c r="G545" s="313">
        <f>((SUM(G291:G300))*'Data - P&amp;L'!$C$39)</f>
        <v>0</v>
      </c>
      <c r="H545" s="313">
        <f>((SUM(H291:H300))*'Data - P&amp;L'!$C$39)</f>
        <v>0</v>
      </c>
      <c r="I545" s="313">
        <f>((SUM(I291:I300))*'Data - P&amp;L'!$C$39)</f>
        <v>0</v>
      </c>
      <c r="J545" s="313">
        <f>((SUM(J291:J300))*'Data - P&amp;L'!$C$39)</f>
        <v>0</v>
      </c>
      <c r="K545" s="313">
        <f>((SUM(K291:K300))*'Data - P&amp;L'!$C$39)</f>
        <v>0</v>
      </c>
      <c r="L545" s="313">
        <f>((SUM(L291:L300))*'Data - P&amp;L'!$C$39)</f>
        <v>0</v>
      </c>
      <c r="M545" s="313">
        <f>((SUM(M291:M300))*'Data - P&amp;L'!$C$39)</f>
        <v>0</v>
      </c>
      <c r="N545" s="313">
        <f>((SUM(N291:N300))*'Data - P&amp;L'!$C$39)</f>
        <v>0</v>
      </c>
      <c r="O545" s="313">
        <f>((SUM(O291:O300))*'Data - P&amp;L'!$C$39)</f>
        <v>0</v>
      </c>
      <c r="P545" s="313">
        <f>((SUM(P291:P300))*'Data - P&amp;L'!$C$39)</f>
        <v>0</v>
      </c>
      <c r="Q545" s="313">
        <f>((SUM(Q291:Q300))*'Data - P&amp;L'!$C$39)</f>
        <v>0</v>
      </c>
      <c r="R545" s="313">
        <f>((SUM(R291:R300))*'Data - P&amp;L'!$C$39)</f>
        <v>0</v>
      </c>
      <c r="S545" s="313">
        <f>((SUM(S291:S300))*'Data - P&amp;L'!$C$39)</f>
        <v>0</v>
      </c>
      <c r="T545" s="313">
        <f>((SUM(T291:T300))*'Data - P&amp;L'!$C$39)</f>
        <v>0</v>
      </c>
      <c r="U545" s="313">
        <f>((SUM(U291:U300))*'Data - P&amp;L'!$C$39)</f>
        <v>0</v>
      </c>
      <c r="V545" s="313">
        <f>((SUM(V291:V300))*'Data - P&amp;L'!$C$39)</f>
        <v>0</v>
      </c>
      <c r="W545" s="313">
        <f>((SUM(W291:W300))*'Data - P&amp;L'!$C$39)</f>
        <v>11.94</v>
      </c>
      <c r="X545" s="313">
        <f>((SUM(X291:X300))*'Data - P&amp;L'!$C$39)</f>
        <v>0</v>
      </c>
      <c r="Y545" s="313">
        <f>((SUM(Y291:Y300))*'Data - P&amp;L'!$C$39)</f>
        <v>0</v>
      </c>
      <c r="Z545" s="313">
        <f>((SUM(Z291:Z300))*'Data - P&amp;L'!$C$39)</f>
        <v>0</v>
      </c>
      <c r="AA545" s="313">
        <f>((SUM(AA291:AA300))*'Data - P&amp;L'!$C$39)</f>
        <v>0</v>
      </c>
      <c r="AB545" s="313">
        <f>((SUM(AB291:AB300))*'Data - P&amp;L'!$C$39)</f>
        <v>0</v>
      </c>
      <c r="AC545" s="313">
        <f>((SUM(AC291:AC300))*'Data - P&amp;L'!$C$39)</f>
        <v>0</v>
      </c>
      <c r="AD545" s="313">
        <f>((SUM(AD291:AD300))*'Data - P&amp;L'!$C$39)</f>
        <v>0</v>
      </c>
      <c r="AE545" s="313">
        <f>((SUM(AE291:AE300))*'Data - P&amp;L'!$C$39)</f>
        <v>0</v>
      </c>
      <c r="AF545" s="313">
        <f>((SUM(AF291:AF300))*'Data - P&amp;L'!$C$39)</f>
        <v>0</v>
      </c>
      <c r="AG545" s="172">
        <f t="shared" si="166"/>
        <v>23.88</v>
      </c>
    </row>
    <row r="546" outlineLevel="1">
      <c r="A546" s="223" t="s">
        <v>681</v>
      </c>
      <c r="B546" s="313">
        <f>((sum(B291:B300))*'Data - P&amp;L'!$C$35)</f>
        <v>15.06</v>
      </c>
      <c r="C546" s="313">
        <f>((sum(C291:C300))*'Data - P&amp;L'!$C$35)</f>
        <v>0</v>
      </c>
      <c r="D546" s="313">
        <f>((sum(D291:D300))*'Data - P&amp;L'!$C$35)</f>
        <v>0</v>
      </c>
      <c r="E546" s="313">
        <f>((sum(E291:E300))*'Data - P&amp;L'!$C$35)</f>
        <v>0</v>
      </c>
      <c r="F546" s="313">
        <f>((sum(F291:F300))*'Data - P&amp;L'!$C$35)</f>
        <v>0</v>
      </c>
      <c r="G546" s="313">
        <f>((sum(G291:G300))*'Data - P&amp;L'!$C$35)</f>
        <v>0</v>
      </c>
      <c r="H546" s="313">
        <f>((sum(H291:H300))*'Data - P&amp;L'!$C$35)</f>
        <v>0</v>
      </c>
      <c r="I546" s="313">
        <f>((sum(I291:I300))*'Data - P&amp;L'!$C$35)</f>
        <v>0</v>
      </c>
      <c r="J546" s="313">
        <f>((sum(J291:J300))*'Data - P&amp;L'!$C$35)</f>
        <v>0</v>
      </c>
      <c r="K546" s="313">
        <f>((sum(K291:K300))*'Data - P&amp;L'!$C$35)</f>
        <v>0</v>
      </c>
      <c r="L546" s="313">
        <f>((sum(L291:L300))*'Data - P&amp;L'!$C$35)</f>
        <v>0</v>
      </c>
      <c r="M546" s="313">
        <f>((sum(M291:M300))*'Data - P&amp;L'!$C$35)</f>
        <v>0</v>
      </c>
      <c r="N546" s="313">
        <f>((sum(N291:N300))*'Data - P&amp;L'!$C$35)</f>
        <v>0</v>
      </c>
      <c r="O546" s="313">
        <f>((sum(O291:O300))*'Data - P&amp;L'!$C$35)</f>
        <v>0</v>
      </c>
      <c r="P546" s="313">
        <f>((sum(P291:P300))*'Data - P&amp;L'!$C$35)</f>
        <v>0</v>
      </c>
      <c r="Q546" s="313">
        <f>((sum(Q291:Q300))*'Data - P&amp;L'!$C$35)</f>
        <v>0</v>
      </c>
      <c r="R546" s="313">
        <f>((sum(R291:R300))*'Data - P&amp;L'!$C$35)</f>
        <v>0</v>
      </c>
      <c r="S546" s="313">
        <f>((sum(S291:S300))*'Data - P&amp;L'!$C$35)</f>
        <v>0</v>
      </c>
      <c r="T546" s="313">
        <f>((sum(T291:T300))*'Data - P&amp;L'!$C$35)</f>
        <v>0</v>
      </c>
      <c r="U546" s="313">
        <f>((sum(U291:U300))*'Data - P&amp;L'!$C$35)</f>
        <v>0</v>
      </c>
      <c r="V546" s="313">
        <f>((sum(V291:V300))*'Data - P&amp;L'!$C$35)</f>
        <v>0</v>
      </c>
      <c r="W546" s="313">
        <f>((sum(W291:W300))*'Data - P&amp;L'!$C$35)</f>
        <v>15.06</v>
      </c>
      <c r="X546" s="313">
        <f>((sum(X291:X300))*'Data - P&amp;L'!$C$35)</f>
        <v>0</v>
      </c>
      <c r="Y546" s="313">
        <f>((sum(Y291:Y300))*'Data - P&amp;L'!$C$35)</f>
        <v>0</v>
      </c>
      <c r="Z546" s="313">
        <f>((sum(Z291:Z300))*'Data - P&amp;L'!$C$35)</f>
        <v>0</v>
      </c>
      <c r="AA546" s="313">
        <f>((sum(AA291:AA300))*'Data - P&amp;L'!$C$35)</f>
        <v>0</v>
      </c>
      <c r="AB546" s="313">
        <f>((sum(AB291:AB300))*'Data - P&amp;L'!$C$35)</f>
        <v>0</v>
      </c>
      <c r="AC546" s="313">
        <f>((sum(AC291:AC300))*'Data - P&amp;L'!$C$35)</f>
        <v>0</v>
      </c>
      <c r="AD546" s="313">
        <f>((sum(AD291:AD300))*'Data - P&amp;L'!$C$35)</f>
        <v>0</v>
      </c>
      <c r="AE546" s="313">
        <f>((sum(AE291:AE300))*'Data - P&amp;L'!$C$35)</f>
        <v>0</v>
      </c>
      <c r="AF546" s="313">
        <f>((sum(AF291:AF300))*'Data - P&amp;L'!$C$35)</f>
        <v>0</v>
      </c>
      <c r="AG546" s="172">
        <f t="shared" si="166"/>
        <v>30.12</v>
      </c>
    </row>
    <row r="547" outlineLevel="1">
      <c r="A547" s="223" t="s">
        <v>682</v>
      </c>
      <c r="B547" s="313">
        <f>(B334*'Data - P&amp;L'!$D$39)</f>
        <v>0</v>
      </c>
      <c r="C547" s="313">
        <f>(C334*'Data - P&amp;L'!$D$39)</f>
        <v>0</v>
      </c>
      <c r="D547" s="313">
        <f>(D334*'Data - P&amp;L'!$D$39)</f>
        <v>0</v>
      </c>
      <c r="E547" s="313">
        <f>(E334*'Data - P&amp;L'!$D$39)</f>
        <v>0</v>
      </c>
      <c r="F547" s="313">
        <f>(F334*'Data - P&amp;L'!$D$39)</f>
        <v>0</v>
      </c>
      <c r="G547" s="313">
        <f>(G334*'Data - P&amp;L'!$D$39)</f>
        <v>0</v>
      </c>
      <c r="H547" s="313">
        <f>(H334*'Data - P&amp;L'!$D$39)</f>
        <v>0</v>
      </c>
      <c r="I547" s="313">
        <f>(I334*'Data - P&amp;L'!$D$39)</f>
        <v>0</v>
      </c>
      <c r="J547" s="313">
        <f>(J334*'Data - P&amp;L'!$D$39)</f>
        <v>0</v>
      </c>
      <c r="K547" s="313">
        <f>(K334*'Data - P&amp;L'!$D$39)</f>
        <v>0</v>
      </c>
      <c r="L547" s="313">
        <f>(L334*'Data - P&amp;L'!$D$39)</f>
        <v>0</v>
      </c>
      <c r="M547" s="313">
        <f>(M334*'Data - P&amp;L'!$D$39)</f>
        <v>0</v>
      </c>
      <c r="N547" s="313">
        <f>(N334*'Data - P&amp;L'!$D$39)</f>
        <v>0</v>
      </c>
      <c r="O547" s="313">
        <f>(O334*'Data - P&amp;L'!$D$39)</f>
        <v>0</v>
      </c>
      <c r="P547" s="313">
        <f>(P334*'Data - P&amp;L'!$D$39)</f>
        <v>0</v>
      </c>
      <c r="Q547" s="313">
        <f>(Q334*'Data - P&amp;L'!$D$39)</f>
        <v>0</v>
      </c>
      <c r="R547" s="313">
        <f>(R334*'Data - P&amp;L'!$D$39)</f>
        <v>0</v>
      </c>
      <c r="S547" s="313">
        <f>(S334*'Data - P&amp;L'!$D$39)</f>
        <v>0</v>
      </c>
      <c r="T547" s="313">
        <f>(T334*'Data - P&amp;L'!$D$39)</f>
        <v>0</v>
      </c>
      <c r="U547" s="313">
        <f>(U334*'Data - P&amp;L'!$D$39)</f>
        <v>0</v>
      </c>
      <c r="V547" s="313">
        <f>(V334*'Data - P&amp;L'!$D$39)</f>
        <v>0</v>
      </c>
      <c r="W547" s="313">
        <f>(W334*'Data - P&amp;L'!$D$39)</f>
        <v>2.88</v>
      </c>
      <c r="X547" s="313">
        <f>(X334*'Data - P&amp;L'!$D$39)</f>
        <v>0</v>
      </c>
      <c r="Y547" s="313">
        <f>(Y334*'Data - P&amp;L'!$D$39)</f>
        <v>0</v>
      </c>
      <c r="Z547" s="313">
        <f>(Z334*'Data - P&amp;L'!$D$39)</f>
        <v>0</v>
      </c>
      <c r="AA547" s="313">
        <f>(AA334*'Data - P&amp;L'!$D$39)</f>
        <v>0</v>
      </c>
      <c r="AB547" s="313">
        <f>(AB334*'Data - P&amp;L'!$D$39)</f>
        <v>0</v>
      </c>
      <c r="AC547" s="313">
        <f>(AC334*'Data - P&amp;L'!$D$39)</f>
        <v>0</v>
      </c>
      <c r="AD547" s="313">
        <f>(AD334*'Data - P&amp;L'!$D$39)</f>
        <v>0</v>
      </c>
      <c r="AE547" s="313">
        <f>(AE334*'Data - P&amp;L'!$D$39)</f>
        <v>0</v>
      </c>
      <c r="AF547" s="313">
        <f>(AF334*'Data - P&amp;L'!$D$39)</f>
        <v>0</v>
      </c>
      <c r="AG547" s="172">
        <f t="shared" si="166"/>
        <v>2.88</v>
      </c>
    </row>
    <row r="548" outlineLevel="1">
      <c r="A548" s="223" t="s">
        <v>683</v>
      </c>
      <c r="B548" s="313">
        <f>(B334*'Data - P&amp;L'!$D$35)</f>
        <v>0</v>
      </c>
      <c r="C548" s="313">
        <f>(C334*'Data - P&amp;L'!$D$35)</f>
        <v>0</v>
      </c>
      <c r="D548" s="313">
        <f>(D334*'Data - P&amp;L'!$D$35)</f>
        <v>0</v>
      </c>
      <c r="E548" s="313">
        <f>(E334*'Data - P&amp;L'!$D$35)</f>
        <v>0</v>
      </c>
      <c r="F548" s="313">
        <f>(F334*'Data - P&amp;L'!$D$35)</f>
        <v>0</v>
      </c>
      <c r="G548" s="313">
        <f>(G334*'Data - P&amp;L'!$D$35)</f>
        <v>0</v>
      </c>
      <c r="H548" s="313">
        <f>(H334*'Data - P&amp;L'!$D$35)</f>
        <v>0</v>
      </c>
      <c r="I548" s="313">
        <f>(I334*'Data - P&amp;L'!$D$35)</f>
        <v>0</v>
      </c>
      <c r="J548" s="313">
        <f>(J334*'Data - P&amp;L'!$D$35)</f>
        <v>0</v>
      </c>
      <c r="K548" s="313">
        <f>(K334*'Data - P&amp;L'!$D$35)</f>
        <v>0</v>
      </c>
      <c r="L548" s="313">
        <f>(L334*'Data - P&amp;L'!$D$35)</f>
        <v>0</v>
      </c>
      <c r="M548" s="313">
        <f>(M334*'Data - P&amp;L'!$D$35)</f>
        <v>0</v>
      </c>
      <c r="N548" s="313">
        <f>(N334*'Data - P&amp;L'!$D$35)</f>
        <v>0</v>
      </c>
      <c r="O548" s="313">
        <f>(O334*'Data - P&amp;L'!$D$35)</f>
        <v>0</v>
      </c>
      <c r="P548" s="313">
        <f>(P334*'Data - P&amp;L'!$D$35)</f>
        <v>0</v>
      </c>
      <c r="Q548" s="313">
        <f>(Q334*'Data - P&amp;L'!$D$35)</f>
        <v>0</v>
      </c>
      <c r="R548" s="313">
        <f>(R334*'Data - P&amp;L'!$D$35)</f>
        <v>0</v>
      </c>
      <c r="S548" s="313">
        <f>(S334*'Data - P&amp;L'!$D$35)</f>
        <v>0</v>
      </c>
      <c r="T548" s="313">
        <f>(T334*'Data - P&amp;L'!$D$35)</f>
        <v>0</v>
      </c>
      <c r="U548" s="313">
        <f>(U334*'Data - P&amp;L'!$D$35)</f>
        <v>0</v>
      </c>
      <c r="V548" s="313">
        <f>(V334*'Data - P&amp;L'!$D$35)</f>
        <v>0</v>
      </c>
      <c r="W548" s="313">
        <f>(W334*'Data - P&amp;L'!$D$35)</f>
        <v>12.32</v>
      </c>
      <c r="X548" s="313">
        <f>(X334*'Data - P&amp;L'!$D$35)</f>
        <v>0</v>
      </c>
      <c r="Y548" s="313">
        <f>(Y334*'Data - P&amp;L'!$D$35)</f>
        <v>0</v>
      </c>
      <c r="Z548" s="313">
        <f>(Z334*'Data - P&amp;L'!$D$35)</f>
        <v>0</v>
      </c>
      <c r="AA548" s="313">
        <f>(AA334*'Data - P&amp;L'!$D$35)</f>
        <v>0</v>
      </c>
      <c r="AB548" s="313">
        <f>(AB334*'Data - P&amp;L'!$D$35)</f>
        <v>0</v>
      </c>
      <c r="AC548" s="313">
        <f>(AC334*'Data - P&amp;L'!$D$35)</f>
        <v>0</v>
      </c>
      <c r="AD548" s="313">
        <f>(AD334*'Data - P&amp;L'!$D$35)</f>
        <v>0</v>
      </c>
      <c r="AE548" s="313">
        <f>(AE334*'Data - P&amp;L'!$D$35)</f>
        <v>0</v>
      </c>
      <c r="AF548" s="313">
        <f>(AF334*'Data - P&amp;L'!$D$35)</f>
        <v>0</v>
      </c>
      <c r="AG548" s="172">
        <f t="shared" si="166"/>
        <v>12.32</v>
      </c>
    </row>
    <row r="549" outlineLevel="1">
      <c r="A549" s="223" t="s">
        <v>684</v>
      </c>
      <c r="B549" s="313">
        <f t="shared" ref="B549:AF549" si="167">B343</f>
        <v>294.26</v>
      </c>
      <c r="C549" s="313">
        <f t="shared" si="167"/>
        <v>0</v>
      </c>
      <c r="D549" s="313">
        <f t="shared" si="167"/>
        <v>0</v>
      </c>
      <c r="E549" s="313">
        <f t="shared" si="167"/>
        <v>0</v>
      </c>
      <c r="F549" s="313">
        <f t="shared" si="167"/>
        <v>0</v>
      </c>
      <c r="G549" s="313">
        <f t="shared" si="167"/>
        <v>0</v>
      </c>
      <c r="H549" s="313">
        <f t="shared" si="167"/>
        <v>0</v>
      </c>
      <c r="I549" s="313">
        <f t="shared" si="167"/>
        <v>0</v>
      </c>
      <c r="J549" s="313">
        <f t="shared" si="167"/>
        <v>0</v>
      </c>
      <c r="K549" s="313">
        <f t="shared" si="167"/>
        <v>0</v>
      </c>
      <c r="L549" s="313">
        <f t="shared" si="167"/>
        <v>0</v>
      </c>
      <c r="M549" s="313">
        <f t="shared" si="167"/>
        <v>0</v>
      </c>
      <c r="N549" s="313">
        <f t="shared" si="167"/>
        <v>0</v>
      </c>
      <c r="O549" s="313">
        <f t="shared" si="167"/>
        <v>0</v>
      </c>
      <c r="P549" s="313">
        <f t="shared" si="167"/>
        <v>0</v>
      </c>
      <c r="Q549" s="313">
        <f t="shared" si="167"/>
        <v>0</v>
      </c>
      <c r="R549" s="313">
        <f t="shared" si="167"/>
        <v>0</v>
      </c>
      <c r="S549" s="313">
        <f t="shared" si="167"/>
        <v>0</v>
      </c>
      <c r="T549" s="313">
        <f t="shared" si="167"/>
        <v>0</v>
      </c>
      <c r="U549" s="313">
        <f t="shared" si="167"/>
        <v>0</v>
      </c>
      <c r="V549" s="313">
        <f t="shared" si="167"/>
        <v>0</v>
      </c>
      <c r="W549" s="313">
        <f t="shared" si="167"/>
        <v>395.28</v>
      </c>
      <c r="X549" s="313">
        <f t="shared" si="167"/>
        <v>0</v>
      </c>
      <c r="Y549" s="313">
        <f t="shared" si="167"/>
        <v>0</v>
      </c>
      <c r="Z549" s="313">
        <f t="shared" si="167"/>
        <v>0</v>
      </c>
      <c r="AA549" s="313">
        <f t="shared" si="167"/>
        <v>0</v>
      </c>
      <c r="AB549" s="313">
        <f t="shared" si="167"/>
        <v>0</v>
      </c>
      <c r="AC549" s="313">
        <f t="shared" si="167"/>
        <v>0</v>
      </c>
      <c r="AD549" s="313">
        <f t="shared" si="167"/>
        <v>0</v>
      </c>
      <c r="AE549" s="313">
        <f t="shared" si="167"/>
        <v>0</v>
      </c>
      <c r="AF549" s="313">
        <f t="shared" si="167"/>
        <v>0</v>
      </c>
      <c r="AG549" s="172">
        <f t="shared" si="166"/>
        <v>689.54</v>
      </c>
    </row>
    <row r="550">
      <c r="A550" s="301" t="s">
        <v>1310</v>
      </c>
      <c r="B550" s="327">
        <f t="shared" ref="B550:AF550" si="168">SUM(B551:B563)-B564-B565</f>
        <v>0</v>
      </c>
      <c r="C550" s="327">
        <f t="shared" si="168"/>
        <v>0</v>
      </c>
      <c r="D550" s="327">
        <f t="shared" si="168"/>
        <v>0</v>
      </c>
      <c r="E550" s="327">
        <f t="shared" si="168"/>
        <v>0</v>
      </c>
      <c r="F550" s="327">
        <f t="shared" si="168"/>
        <v>0</v>
      </c>
      <c r="G550" s="327">
        <f t="shared" si="168"/>
        <v>0</v>
      </c>
      <c r="H550" s="327">
        <f t="shared" si="168"/>
        <v>0</v>
      </c>
      <c r="I550" s="327">
        <f t="shared" si="168"/>
        <v>0</v>
      </c>
      <c r="J550" s="327">
        <f t="shared" si="168"/>
        <v>0</v>
      </c>
      <c r="K550" s="327">
        <f t="shared" si="168"/>
        <v>0</v>
      </c>
      <c r="L550" s="327">
        <f t="shared" si="168"/>
        <v>0</v>
      </c>
      <c r="M550" s="327">
        <f t="shared" si="168"/>
        <v>0</v>
      </c>
      <c r="N550" s="327">
        <f t="shared" si="168"/>
        <v>0</v>
      </c>
      <c r="O550" s="327">
        <f t="shared" si="168"/>
        <v>0</v>
      </c>
      <c r="P550" s="327">
        <f t="shared" si="168"/>
        <v>0</v>
      </c>
      <c r="Q550" s="327">
        <f t="shared" si="168"/>
        <v>0</v>
      </c>
      <c r="R550" s="327">
        <f t="shared" si="168"/>
        <v>0</v>
      </c>
      <c r="S550" s="327">
        <f t="shared" si="168"/>
        <v>0</v>
      </c>
      <c r="T550" s="327">
        <f t="shared" si="168"/>
        <v>0</v>
      </c>
      <c r="U550" s="327">
        <f t="shared" si="168"/>
        <v>0</v>
      </c>
      <c r="V550" s="327">
        <f t="shared" si="168"/>
        <v>0</v>
      </c>
      <c r="W550" s="327">
        <f t="shared" si="168"/>
        <v>0</v>
      </c>
      <c r="X550" s="327">
        <f t="shared" si="168"/>
        <v>0</v>
      </c>
      <c r="Y550" s="327">
        <f t="shared" si="168"/>
        <v>0</v>
      </c>
      <c r="Z550" s="327">
        <f t="shared" si="168"/>
        <v>0</v>
      </c>
      <c r="AA550" s="327">
        <f t="shared" si="168"/>
        <v>0</v>
      </c>
      <c r="AB550" s="327">
        <f t="shared" si="168"/>
        <v>0</v>
      </c>
      <c r="AC550" s="327">
        <f t="shared" si="168"/>
        <v>0</v>
      </c>
      <c r="AD550" s="327">
        <f t="shared" si="168"/>
        <v>0</v>
      </c>
      <c r="AE550" s="327">
        <f t="shared" si="168"/>
        <v>0</v>
      </c>
      <c r="AF550" s="327">
        <f t="shared" si="168"/>
        <v>0</v>
      </c>
      <c r="AG550" s="172">
        <f t="shared" si="166"/>
        <v>0</v>
      </c>
    </row>
    <row r="551" outlineLevel="1">
      <c r="A551" s="223" t="s">
        <v>686</v>
      </c>
      <c r="B551" s="313">
        <f>((B365+B366+B359+B360)*'Data - P&amp;L'!$C$3)*'Data - P&amp;L'!$C$54</f>
        <v>0</v>
      </c>
      <c r="C551" s="313">
        <f>((C365+C366+C359+C360)*'Data - P&amp;L'!$C$3)*'Data - P&amp;L'!$C$54</f>
        <v>0</v>
      </c>
      <c r="D551" s="313">
        <f>((D365+D366+D359+D360)*'Data - P&amp;L'!$C$3)*'Data - P&amp;L'!$C$54</f>
        <v>0</v>
      </c>
      <c r="E551" s="313">
        <f>((E365+E366+E359+E360)*'Data - P&amp;L'!$C$3)*'Data - P&amp;L'!$C$54</f>
        <v>0</v>
      </c>
      <c r="F551" s="313">
        <f>((F365+F366+F359+F360)*'Data - P&amp;L'!$C$3)*'Data - P&amp;L'!$C$54</f>
        <v>0</v>
      </c>
      <c r="G551" s="313">
        <f>((G365+G366+G359+G360)*'Data - P&amp;L'!$C$3)*'Data - P&amp;L'!$C$54</f>
        <v>0</v>
      </c>
      <c r="H551" s="313">
        <f>((H365+H366+H359+H360)*'Data - P&amp;L'!$C$3)*'Data - P&amp;L'!$C$54</f>
        <v>0</v>
      </c>
      <c r="I551" s="313">
        <f>((I365+I366+I359+I360)*'Data - P&amp;L'!$C$3)*'Data - P&amp;L'!$C$54</f>
        <v>0</v>
      </c>
      <c r="J551" s="313">
        <f>((J365+J366+J359+J360)*'Data - P&amp;L'!$C$3)*'Data - P&amp;L'!$C$54</f>
        <v>0</v>
      </c>
      <c r="K551" s="313">
        <f>((K365+K366+K359+K360)*'Data - P&amp;L'!$C$3)*'Data - P&amp;L'!$C$54</f>
        <v>0</v>
      </c>
      <c r="L551" s="313">
        <f>((L365+L366+L359+L360)*'Data - P&amp;L'!$C$3)*'Data - P&amp;L'!$C$54</f>
        <v>0</v>
      </c>
      <c r="M551" s="313">
        <f>((M365+M366+M359+M360)*'Data - P&amp;L'!$C$3)*'Data - P&amp;L'!$C$54</f>
        <v>0</v>
      </c>
      <c r="N551" s="313">
        <f>((N365+N366+N359+N360)*'Data - P&amp;L'!$C$3)*'Data - P&amp;L'!$C$54</f>
        <v>0</v>
      </c>
      <c r="O551" s="313">
        <f>((O365+O366+O359+O360)*'Data - P&amp;L'!$C$3)*'Data - P&amp;L'!$C$54</f>
        <v>0</v>
      </c>
      <c r="P551" s="313">
        <f>((P365+P366+P359+P360)*'Data - P&amp;L'!$C$3)*'Data - P&amp;L'!$C$54</f>
        <v>0</v>
      </c>
      <c r="Q551" s="313">
        <f>((Q365+Q366+Q359+Q360)*'Data - P&amp;L'!$C$3)*'Data - P&amp;L'!$C$54</f>
        <v>0</v>
      </c>
      <c r="R551" s="313">
        <f>((R365+R366+R359+R360)*'Data - P&amp;L'!$C$3)*'Data - P&amp;L'!$C$54</f>
        <v>0</v>
      </c>
      <c r="S551" s="313">
        <f>((S365+S366+S359+S360)*'Data - P&amp;L'!$C$3)*'Data - P&amp;L'!$C$54</f>
        <v>0</v>
      </c>
      <c r="T551" s="313">
        <f>((T365+T366+T359+T360)*'Data - P&amp;L'!$C$3)*'Data - P&amp;L'!$C$54</f>
        <v>0</v>
      </c>
      <c r="U551" s="313">
        <f>((U365+U366+U359+U360)*'Data - P&amp;L'!$C$3)*'Data - P&amp;L'!$C$54</f>
        <v>0</v>
      </c>
      <c r="V551" s="313">
        <f>((V365+V366+V359+V360)*'Data - P&amp;L'!$C$3)*'Data - P&amp;L'!$C$54</f>
        <v>0</v>
      </c>
      <c r="W551" s="313">
        <f>((W365+W366+W359+W360)*'Data - P&amp;L'!$C$3)*'Data - P&amp;L'!$C$54</f>
        <v>0</v>
      </c>
      <c r="X551" s="313">
        <f>((X365+X366+X359+X360)*'Data - P&amp;L'!$C$3)*'Data - P&amp;L'!$C$54</f>
        <v>0</v>
      </c>
      <c r="Y551" s="313">
        <f>((Y365+Y366+Y359+Y360)*'Data - P&amp;L'!$C$3)*'Data - P&amp;L'!$C$54</f>
        <v>0</v>
      </c>
      <c r="Z551" s="313">
        <f>((Z365+Z366+Z359+Z360)*'Data - P&amp;L'!$C$3)*'Data - P&amp;L'!$C$54</f>
        <v>0</v>
      </c>
      <c r="AA551" s="313">
        <f>((AA365+AA366+AA359+AA360)*'Data - P&amp;L'!$C$3)*'Data - P&amp;L'!$C$54</f>
        <v>0</v>
      </c>
      <c r="AB551" s="313">
        <f>((AB365+AB366+AB359+AB360)*'Data - P&amp;L'!$C$3)*'Data - P&amp;L'!$C$54</f>
        <v>0</v>
      </c>
      <c r="AC551" s="313">
        <f>((AC365+AC366+AC359+AC360)*'Data - P&amp;L'!$C$3)*'Data - P&amp;L'!$C$54</f>
        <v>0</v>
      </c>
      <c r="AD551" s="313">
        <f>((AD365+AD366+AD359+AD360)*'Data - P&amp;L'!$C$3)*'Data - P&amp;L'!$C$54</f>
        <v>0</v>
      </c>
      <c r="AE551" s="313">
        <f>((AE365+AE366+AE359+AE360)*'Data - P&amp;L'!$C$3)*'Data - P&amp;L'!$C$54</f>
        <v>0</v>
      </c>
      <c r="AF551" s="313">
        <f>((AF365+AF366+AF359+AF360)*'Data - P&amp;L'!$C$3)*'Data - P&amp;L'!$C$54</f>
        <v>0</v>
      </c>
      <c r="AG551" s="172">
        <f t="shared" si="166"/>
        <v>0</v>
      </c>
    </row>
    <row r="552" outlineLevel="1">
      <c r="A552" s="223" t="s">
        <v>687</v>
      </c>
      <c r="B552" s="313">
        <f>(B367+B368+B361+B362)*'Data - P&amp;L'!$C$4*'Data - P&amp;L'!$C$54</f>
        <v>0</v>
      </c>
      <c r="C552" s="313">
        <f>(C367+C368+C361+C362)*'Data - P&amp;L'!$C$4*'Data - P&amp;L'!$C$54</f>
        <v>0</v>
      </c>
      <c r="D552" s="313">
        <f>(D367+D368+D361+D362)*'Data - P&amp;L'!$C$4*'Data - P&amp;L'!$C$54</f>
        <v>0</v>
      </c>
      <c r="E552" s="313">
        <f>(E367+E368+E361+E362)*'Data - P&amp;L'!$C$4*'Data - P&amp;L'!$C$54</f>
        <v>0</v>
      </c>
      <c r="F552" s="313">
        <f>(F367+F368+F361+F362)*'Data - P&amp;L'!$C$4*'Data - P&amp;L'!$C$54</f>
        <v>0</v>
      </c>
      <c r="G552" s="313">
        <f>(G367+G368+G361+G362)*'Data - P&amp;L'!$C$4*'Data - P&amp;L'!$C$54</f>
        <v>0</v>
      </c>
      <c r="H552" s="313">
        <f>(H367+H368+H361+H362)*'Data - P&amp;L'!$C$4*'Data - P&amp;L'!$C$54</f>
        <v>0</v>
      </c>
      <c r="I552" s="313">
        <f>(I367+I368+I361+I362)*'Data - P&amp;L'!$C$4*'Data - P&amp;L'!$C$54</f>
        <v>0</v>
      </c>
      <c r="J552" s="313">
        <f>(J367+J368+J361+J362)*'Data - P&amp;L'!$C$4*'Data - P&amp;L'!$C$54</f>
        <v>0</v>
      </c>
      <c r="K552" s="313">
        <f>(K367+K368+K361+K362)*'Data - P&amp;L'!$C$4*'Data - P&amp;L'!$C$54</f>
        <v>0</v>
      </c>
      <c r="L552" s="313">
        <f>(L367+L368+L361+L362)*'Data - P&amp;L'!$C$4*'Data - P&amp;L'!$C$54</f>
        <v>0</v>
      </c>
      <c r="M552" s="313">
        <f>(M367+M368+M361+M362)*'Data - P&amp;L'!$C$4*'Data - P&amp;L'!$C$54</f>
        <v>0</v>
      </c>
      <c r="N552" s="313">
        <f>(N367+N368+N361+N362)*'Data - P&amp;L'!$C$4*'Data - P&amp;L'!$C$54</f>
        <v>0</v>
      </c>
      <c r="O552" s="313">
        <f>(O367+O368+O361+O362)*'Data - P&amp;L'!$C$4*'Data - P&amp;L'!$C$54</f>
        <v>0</v>
      </c>
      <c r="P552" s="313">
        <f>(P367+P368+P361+P362)*'Data - P&amp;L'!$C$4*'Data - P&amp;L'!$C$54</f>
        <v>0</v>
      </c>
      <c r="Q552" s="313">
        <f>(Q367+Q368+Q361+Q362)*'Data - P&amp;L'!$C$4*'Data - P&amp;L'!$C$54</f>
        <v>0</v>
      </c>
      <c r="R552" s="313">
        <f>(R367+R368+R361+R362)*'Data - P&amp;L'!$C$4*'Data - P&amp;L'!$C$54</f>
        <v>0</v>
      </c>
      <c r="S552" s="313">
        <f>(S367+S368+S361+S362)*'Data - P&amp;L'!$C$4*'Data - P&amp;L'!$C$54</f>
        <v>0</v>
      </c>
      <c r="T552" s="313">
        <f>(T367+T368+T361+T362)*'Data - P&amp;L'!$C$4*'Data - P&amp;L'!$C$54</f>
        <v>0</v>
      </c>
      <c r="U552" s="313">
        <f>(U367+U368+U361+U362)*'Data - P&amp;L'!$C$4*'Data - P&amp;L'!$C$54</f>
        <v>0</v>
      </c>
      <c r="V552" s="313">
        <f>(V367+V368+V361+V362)*'Data - P&amp;L'!$C$4*'Data - P&amp;L'!$C$54</f>
        <v>0</v>
      </c>
      <c r="W552" s="313">
        <f>(W367+W368+W361+W362)*'Data - P&amp;L'!$C$4*'Data - P&amp;L'!$C$54</f>
        <v>0</v>
      </c>
      <c r="X552" s="313">
        <f>(X367+X368+X361+X362)*'Data - P&amp;L'!$C$4*'Data - P&amp;L'!$C$54</f>
        <v>0</v>
      </c>
      <c r="Y552" s="313">
        <f>(Y367+Y368+Y361+Y362)*'Data - P&amp;L'!$C$4*'Data - P&amp;L'!$C$54</f>
        <v>0</v>
      </c>
      <c r="Z552" s="313">
        <f>(Z367+Z368+Z361+Z362)*'Data - P&amp;L'!$C$4*'Data - P&amp;L'!$C$54</f>
        <v>0</v>
      </c>
      <c r="AA552" s="313">
        <f>(AA367+AA368+AA361+AA362)*'Data - P&amp;L'!$C$4*'Data - P&amp;L'!$C$54</f>
        <v>0</v>
      </c>
      <c r="AB552" s="313">
        <f>(AB367+AB368+AB361+AB362)*'Data - P&amp;L'!$C$4*'Data - P&amp;L'!$C$54</f>
        <v>0</v>
      </c>
      <c r="AC552" s="313">
        <f>(AC367+AC368+AC361+AC362)*'Data - P&amp;L'!$C$4*'Data - P&amp;L'!$C$54</f>
        <v>0</v>
      </c>
      <c r="AD552" s="313">
        <f>(AD367+AD368+AD361+AD362)*'Data - P&amp;L'!$C$4*'Data - P&amp;L'!$C$54</f>
        <v>0</v>
      </c>
      <c r="AE552" s="313">
        <f>(AE367+AE368+AE361+AE362)*'Data - P&amp;L'!$C$4*'Data - P&amp;L'!$C$54</f>
        <v>0</v>
      </c>
      <c r="AF552" s="313">
        <f>(AF367+AF368+AF361+AF362)*'Data - P&amp;L'!$C$4*'Data - P&amp;L'!$C$54</f>
        <v>0</v>
      </c>
      <c r="AG552" s="172">
        <f t="shared" si="166"/>
        <v>0</v>
      </c>
    </row>
    <row r="553" outlineLevel="1">
      <c r="A553" s="223" t="s">
        <v>645</v>
      </c>
      <c r="B553" s="313">
        <f>(B363)*'Data - P&amp;L'!$C$15*'Data - P&amp;L'!$C$54</f>
        <v>0</v>
      </c>
      <c r="C553" s="313">
        <f>(C363)*'Data - P&amp;L'!$C$15*'Data - P&amp;L'!$C$54</f>
        <v>0</v>
      </c>
      <c r="D553" s="313">
        <f>(D363)*'Data - P&amp;L'!$C$15*'Data - P&amp;L'!$C$54</f>
        <v>0</v>
      </c>
      <c r="E553" s="313">
        <f>(E363)*'Data - P&amp;L'!$C$15*'Data - P&amp;L'!$C$54</f>
        <v>0</v>
      </c>
      <c r="F553" s="313">
        <f>(F363)*'Data - P&amp;L'!$C$15*'Data - P&amp;L'!$C$54</f>
        <v>0</v>
      </c>
      <c r="G553" s="313">
        <f>(G363)*'Data - P&amp;L'!$C$15*'Data - P&amp;L'!$C$54</f>
        <v>0</v>
      </c>
      <c r="H553" s="313">
        <f>(H363)*'Data - P&amp;L'!$C$15*'Data - P&amp;L'!$C$54</f>
        <v>0</v>
      </c>
      <c r="I553" s="313">
        <f>(I363)*'Data - P&amp;L'!$C$15*'Data - P&amp;L'!$C$54</f>
        <v>0</v>
      </c>
      <c r="J553" s="313">
        <f>(J363)*'Data - P&amp;L'!$C$15*'Data - P&amp;L'!$C$54</f>
        <v>0</v>
      </c>
      <c r="K553" s="313">
        <f>(K363)*'Data - P&amp;L'!$C$15*'Data - P&amp;L'!$C$54</f>
        <v>0</v>
      </c>
      <c r="L553" s="313">
        <f>(L363)*'Data - P&amp;L'!$C$15*'Data - P&amp;L'!$C$54</f>
        <v>0</v>
      </c>
      <c r="M553" s="313">
        <f>(M363)*'Data - P&amp;L'!$C$15*'Data - P&amp;L'!$C$54</f>
        <v>0</v>
      </c>
      <c r="N553" s="313">
        <f>(N363)*'Data - P&amp;L'!$C$15*'Data - P&amp;L'!$C$54</f>
        <v>0</v>
      </c>
      <c r="O553" s="313">
        <f>(O363)*'Data - P&amp;L'!$C$15*'Data - P&amp;L'!$C$54</f>
        <v>0</v>
      </c>
      <c r="P553" s="313">
        <f>(P363)*'Data - P&amp;L'!$C$15*'Data - P&amp;L'!$C$54</f>
        <v>0</v>
      </c>
      <c r="Q553" s="313">
        <f>(Q363)*'Data - P&amp;L'!$C$15*'Data - P&amp;L'!$C$54</f>
        <v>0</v>
      </c>
      <c r="R553" s="313">
        <f>(R363)*'Data - P&amp;L'!$C$15*'Data - P&amp;L'!$C$54</f>
        <v>0</v>
      </c>
      <c r="S553" s="313">
        <f>(S363)*'Data - P&amp;L'!$C$15*'Data - P&amp;L'!$C$54</f>
        <v>0</v>
      </c>
      <c r="T553" s="313">
        <f>(T363)*'Data - P&amp;L'!$C$15*'Data - P&amp;L'!$C$54</f>
        <v>0</v>
      </c>
      <c r="U553" s="313">
        <f>(U363)*'Data - P&amp;L'!$C$15*'Data - P&amp;L'!$C$54</f>
        <v>0</v>
      </c>
      <c r="V553" s="313">
        <f>(V363)*'Data - P&amp;L'!$C$15*'Data - P&amp;L'!$C$54</f>
        <v>0</v>
      </c>
      <c r="W553" s="313">
        <f>(W363)*'Data - P&amp;L'!$C$15*'Data - P&amp;L'!$C$54</f>
        <v>0</v>
      </c>
      <c r="X553" s="313">
        <f>(X363)*'Data - P&amp;L'!$C$15*'Data - P&amp;L'!$C$54</f>
        <v>0</v>
      </c>
      <c r="Y553" s="313">
        <f>(Y363)*'Data - P&amp;L'!$C$15*'Data - P&amp;L'!$C$54</f>
        <v>0</v>
      </c>
      <c r="Z553" s="313">
        <f>(Z363)*'Data - P&amp;L'!$C$15*'Data - P&amp;L'!$C$54</f>
        <v>0</v>
      </c>
      <c r="AA553" s="313">
        <f>(AA363)*'Data - P&amp;L'!$C$15*'Data - P&amp;L'!$C$54</f>
        <v>0</v>
      </c>
      <c r="AB553" s="313">
        <f>(AB363)*'Data - P&amp;L'!$C$15*'Data - P&amp;L'!$C$54</f>
        <v>0</v>
      </c>
      <c r="AC553" s="313">
        <f>(AC363)*'Data - P&amp;L'!$C$15*'Data - P&amp;L'!$C$54</f>
        <v>0</v>
      </c>
      <c r="AD553" s="313">
        <f>(AD363)*'Data - P&amp;L'!$C$15*'Data - P&amp;L'!$C$54</f>
        <v>0</v>
      </c>
      <c r="AE553" s="313">
        <f>(AE363)*'Data - P&amp;L'!$C$15*'Data - P&amp;L'!$C$54</f>
        <v>0</v>
      </c>
      <c r="AF553" s="313">
        <f>(AF363)*'Data - P&amp;L'!$C$15*'Data - P&amp;L'!$C$54</f>
        <v>0</v>
      </c>
      <c r="AG553" s="172">
        <f t="shared" si="166"/>
        <v>0</v>
      </c>
    </row>
    <row r="554" outlineLevel="1">
      <c r="A554" s="223" t="s">
        <v>646</v>
      </c>
      <c r="B554" s="313">
        <f>(B364)*'Data - P&amp;L'!$C$16*'Data - P&amp;L'!$C$54</f>
        <v>0</v>
      </c>
      <c r="C554" s="313">
        <f>(C364)*'Data - P&amp;L'!$C$16*'Data - P&amp;L'!$C$54</f>
        <v>0</v>
      </c>
      <c r="D554" s="313">
        <f>(D364)*'Data - P&amp;L'!$C$16*'Data - P&amp;L'!$C$54</f>
        <v>0</v>
      </c>
      <c r="E554" s="313">
        <f>(E364)*'Data - P&amp;L'!$C$16*'Data - P&amp;L'!$C$54</f>
        <v>0</v>
      </c>
      <c r="F554" s="313">
        <f>(F364)*'Data - P&amp;L'!$C$16*'Data - P&amp;L'!$C$54</f>
        <v>0</v>
      </c>
      <c r="G554" s="313">
        <f>(G364)*'Data - P&amp;L'!$C$16*'Data - P&amp;L'!$C$54</f>
        <v>0</v>
      </c>
      <c r="H554" s="313">
        <f>(H364)*'Data - P&amp;L'!$C$16*'Data - P&amp;L'!$C$54</f>
        <v>0</v>
      </c>
      <c r="I554" s="313">
        <f>(I364)*'Data - P&amp;L'!$C$16*'Data - P&amp;L'!$C$54</f>
        <v>0</v>
      </c>
      <c r="J554" s="313">
        <f>(J364)*'Data - P&amp;L'!$C$16*'Data - P&amp;L'!$C$54</f>
        <v>0</v>
      </c>
      <c r="K554" s="313">
        <f>(K364)*'Data - P&amp;L'!$C$16*'Data - P&amp;L'!$C$54</f>
        <v>0</v>
      </c>
      <c r="L554" s="313">
        <f>(L364)*'Data - P&amp;L'!$C$16*'Data - P&amp;L'!$C$54</f>
        <v>0</v>
      </c>
      <c r="M554" s="313">
        <f>(M364)*'Data - P&amp;L'!$C$16*'Data - P&amp;L'!$C$54</f>
        <v>0</v>
      </c>
      <c r="N554" s="313">
        <f>(N364)*'Data - P&amp;L'!$C$16*'Data - P&amp;L'!$C$54</f>
        <v>0</v>
      </c>
      <c r="O554" s="313">
        <f>(O364)*'Data - P&amp;L'!$C$16*'Data - P&amp;L'!$C$54</f>
        <v>0</v>
      </c>
      <c r="P554" s="313">
        <f>(P364)*'Data - P&amp;L'!$C$16*'Data - P&amp;L'!$C$54</f>
        <v>0</v>
      </c>
      <c r="Q554" s="313">
        <f>(Q364)*'Data - P&amp;L'!$C$16*'Data - P&amp;L'!$C$54</f>
        <v>0</v>
      </c>
      <c r="R554" s="313">
        <f>(R364)*'Data - P&amp;L'!$C$16*'Data - P&amp;L'!$C$54</f>
        <v>0</v>
      </c>
      <c r="S554" s="313">
        <f>(S364)*'Data - P&amp;L'!$C$16*'Data - P&amp;L'!$C$54</f>
        <v>0</v>
      </c>
      <c r="T554" s="313">
        <f>(T364)*'Data - P&amp;L'!$C$16*'Data - P&amp;L'!$C$54</f>
        <v>0</v>
      </c>
      <c r="U554" s="313">
        <f>(U364)*'Data - P&amp;L'!$C$16*'Data - P&amp;L'!$C$54</f>
        <v>0</v>
      </c>
      <c r="V554" s="313">
        <f>(V364)*'Data - P&amp;L'!$C$16*'Data - P&amp;L'!$C$54</f>
        <v>0</v>
      </c>
      <c r="W554" s="313">
        <f>(W364)*'Data - P&amp;L'!$C$16*'Data - P&amp;L'!$C$54</f>
        <v>0</v>
      </c>
      <c r="X554" s="313">
        <f>(X364)*'Data - P&amp;L'!$C$16*'Data - P&amp;L'!$C$54</f>
        <v>0</v>
      </c>
      <c r="Y554" s="313">
        <f>(Y364)*'Data - P&amp;L'!$C$16*'Data - P&amp;L'!$C$54</f>
        <v>0</v>
      </c>
      <c r="Z554" s="313">
        <f>(Z364)*'Data - P&amp;L'!$C$16*'Data - P&amp;L'!$C$54</f>
        <v>0</v>
      </c>
      <c r="AA554" s="313">
        <f>(AA364)*'Data - P&amp;L'!$C$16*'Data - P&amp;L'!$C$54</f>
        <v>0</v>
      </c>
      <c r="AB554" s="313">
        <f>(AB364)*'Data - P&amp;L'!$C$16*'Data - P&amp;L'!$C$54</f>
        <v>0</v>
      </c>
      <c r="AC554" s="313">
        <f>(AC364)*'Data - P&amp;L'!$C$16*'Data - P&amp;L'!$C$54</f>
        <v>0</v>
      </c>
      <c r="AD554" s="313">
        <f>(AD364)*'Data - P&amp;L'!$C$16*'Data - P&amp;L'!$C$54</f>
        <v>0</v>
      </c>
      <c r="AE554" s="313">
        <f>(AE364)*'Data - P&amp;L'!$C$16*'Data - P&amp;L'!$C$54</f>
        <v>0</v>
      </c>
      <c r="AF554" s="313">
        <f>(AF364)*'Data - P&amp;L'!$C$16*'Data - P&amp;L'!$C$54</f>
        <v>0</v>
      </c>
      <c r="AG554" s="172">
        <f t="shared" si="166"/>
        <v>0</v>
      </c>
    </row>
    <row r="555" outlineLevel="1">
      <c r="A555" s="223" t="s">
        <v>688</v>
      </c>
      <c r="B555" s="313">
        <f>(B389)*'Data - P&amp;L'!$C$6*'Data - P&amp;L'!$C$54</f>
        <v>0</v>
      </c>
      <c r="C555" s="313">
        <f>(C389)*'Data - P&amp;L'!$C$6*'Data - P&amp;L'!$C$54</f>
        <v>0</v>
      </c>
      <c r="D555" s="313">
        <f>(D389)*'Data - P&amp;L'!$C$6*'Data - P&amp;L'!$C$54</f>
        <v>0</v>
      </c>
      <c r="E555" s="313">
        <f>(E389)*'Data - P&amp;L'!$C$6*'Data - P&amp;L'!$C$54</f>
        <v>0</v>
      </c>
      <c r="F555" s="313">
        <f>(F389)*'Data - P&amp;L'!$C$6*'Data - P&amp;L'!$C$54</f>
        <v>0</v>
      </c>
      <c r="G555" s="313">
        <f>(G389)*'Data - P&amp;L'!$C$6*'Data - P&amp;L'!$C$54</f>
        <v>0</v>
      </c>
      <c r="H555" s="313">
        <f>(H389)*'Data - P&amp;L'!$C$6*'Data - P&amp;L'!$C$54</f>
        <v>0</v>
      </c>
      <c r="I555" s="313">
        <f>(I389)*'Data - P&amp;L'!$C$6*'Data - P&amp;L'!$C$54</f>
        <v>0</v>
      </c>
      <c r="J555" s="313">
        <f>(J389)*'Data - P&amp;L'!$C$6*'Data - P&amp;L'!$C$54</f>
        <v>0</v>
      </c>
      <c r="K555" s="313">
        <f>(K389)*'Data - P&amp;L'!$C$6*'Data - P&amp;L'!$C$54</f>
        <v>0</v>
      </c>
      <c r="L555" s="313">
        <f>(L389)*'Data - P&amp;L'!$C$6*'Data - P&amp;L'!$C$54</f>
        <v>0</v>
      </c>
      <c r="M555" s="313">
        <f>(M389)*'Data - P&amp;L'!$C$6*'Data - P&amp;L'!$C$54</f>
        <v>0</v>
      </c>
      <c r="N555" s="313">
        <f>(N389)*'Data - P&amp;L'!$C$6*'Data - P&amp;L'!$C$54</f>
        <v>0</v>
      </c>
      <c r="O555" s="313">
        <f>(O389)*'Data - P&amp;L'!$C$6*'Data - P&amp;L'!$C$54</f>
        <v>0</v>
      </c>
      <c r="P555" s="313">
        <f>(P389)*'Data - P&amp;L'!$C$6*'Data - P&amp;L'!$C$54</f>
        <v>0</v>
      </c>
      <c r="Q555" s="313">
        <f>(Q389)*'Data - P&amp;L'!$C$6*'Data - P&amp;L'!$C$54</f>
        <v>0</v>
      </c>
      <c r="R555" s="313">
        <f>(R389)*'Data - P&amp;L'!$C$6*'Data - P&amp;L'!$C$54</f>
        <v>0</v>
      </c>
      <c r="S555" s="313">
        <f>(S389)*'Data - P&amp;L'!$C$6*'Data - P&amp;L'!$C$54</f>
        <v>0</v>
      </c>
      <c r="T555" s="313">
        <f>(T389)*'Data - P&amp;L'!$C$6*'Data - P&amp;L'!$C$54</f>
        <v>0</v>
      </c>
      <c r="U555" s="313">
        <f>(U389)*'Data - P&amp;L'!$C$6*'Data - P&amp;L'!$C$54</f>
        <v>0</v>
      </c>
      <c r="V555" s="313">
        <f>(V389)*'Data - P&amp;L'!$C$6*'Data - P&amp;L'!$C$54</f>
        <v>0</v>
      </c>
      <c r="W555" s="313">
        <f>(W389)*'Data - P&amp;L'!$C$6*'Data - P&amp;L'!$C$54</f>
        <v>0</v>
      </c>
      <c r="X555" s="313">
        <f>(X389)*'Data - P&amp;L'!$C$6*'Data - P&amp;L'!$C$54</f>
        <v>0</v>
      </c>
      <c r="Y555" s="313">
        <f>(Y389)*'Data - P&amp;L'!$C$6*'Data - P&amp;L'!$C$54</f>
        <v>0</v>
      </c>
      <c r="Z555" s="313">
        <f>(Z389)*'Data - P&amp;L'!$C$6*'Data - P&amp;L'!$C$54</f>
        <v>0</v>
      </c>
      <c r="AA555" s="313">
        <f>(AA389)*'Data - P&amp;L'!$C$6*'Data - P&amp;L'!$C$54</f>
        <v>0</v>
      </c>
      <c r="AB555" s="313">
        <f>(AB389)*'Data - P&amp;L'!$C$6*'Data - P&amp;L'!$C$54</f>
        <v>0</v>
      </c>
      <c r="AC555" s="313">
        <f>(AC389)*'Data - P&amp;L'!$C$6*'Data - P&amp;L'!$C$54</f>
        <v>0</v>
      </c>
      <c r="AD555" s="313">
        <f>(AD389)*'Data - P&amp;L'!$C$6*'Data - P&amp;L'!$C$54</f>
        <v>0</v>
      </c>
      <c r="AE555" s="313">
        <f>(AE389)*'Data - P&amp;L'!$C$6*'Data - P&amp;L'!$C$54</f>
        <v>0</v>
      </c>
      <c r="AF555" s="313">
        <f>(AF389)*'Data - P&amp;L'!$C$6*'Data - P&amp;L'!$C$54</f>
        <v>0</v>
      </c>
      <c r="AG555" s="172">
        <f t="shared" si="166"/>
        <v>0</v>
      </c>
    </row>
    <row r="556" outlineLevel="1">
      <c r="A556" s="223" t="s">
        <v>689</v>
      </c>
      <c r="B556" s="313">
        <f>(B390)*'Data - P&amp;L'!$C$8*'Data - P&amp;L'!$C$54</f>
        <v>0</v>
      </c>
      <c r="C556" s="313">
        <f>(C390)*'Data - P&amp;L'!$C$8*'Data - P&amp;L'!$C$54</f>
        <v>0</v>
      </c>
      <c r="D556" s="313">
        <f>(D390)*'Data - P&amp;L'!$C$8*'Data - P&amp;L'!$C$54</f>
        <v>0</v>
      </c>
      <c r="E556" s="313">
        <f>(E390)*'Data - P&amp;L'!$C$8*'Data - P&amp;L'!$C$54</f>
        <v>0</v>
      </c>
      <c r="F556" s="313">
        <f>(F390)*'Data - P&amp;L'!$C$8*'Data - P&amp;L'!$C$54</f>
        <v>0</v>
      </c>
      <c r="G556" s="313">
        <f>(G390)*'Data - P&amp;L'!$C$8*'Data - P&amp;L'!$C$54</f>
        <v>0</v>
      </c>
      <c r="H556" s="313">
        <f>(H390)*'Data - P&amp;L'!$C$8*'Data - P&amp;L'!$C$54</f>
        <v>0</v>
      </c>
      <c r="I556" s="313">
        <f>(I390)*'Data - P&amp;L'!$C$8*'Data - P&amp;L'!$C$54</f>
        <v>0</v>
      </c>
      <c r="J556" s="313">
        <f>(J390)*'Data - P&amp;L'!$C$8*'Data - P&amp;L'!$C$54</f>
        <v>0</v>
      </c>
      <c r="K556" s="313">
        <f>(K390)*'Data - P&amp;L'!$C$8*'Data - P&amp;L'!$C$54</f>
        <v>0</v>
      </c>
      <c r="L556" s="313">
        <f>(L390)*'Data - P&amp;L'!$C$8*'Data - P&amp;L'!$C$54</f>
        <v>0</v>
      </c>
      <c r="M556" s="313">
        <f>(M390)*'Data - P&amp;L'!$C$8*'Data - P&amp;L'!$C$54</f>
        <v>0</v>
      </c>
      <c r="N556" s="313">
        <f>(N390)*'Data - P&amp;L'!$C$8*'Data - P&amp;L'!$C$54</f>
        <v>0</v>
      </c>
      <c r="O556" s="313">
        <f>(O390)*'Data - P&amp;L'!$C$8*'Data - P&amp;L'!$C$54</f>
        <v>0</v>
      </c>
      <c r="P556" s="313">
        <f>(P390)*'Data - P&amp;L'!$C$8*'Data - P&amp;L'!$C$54</f>
        <v>0</v>
      </c>
      <c r="Q556" s="313">
        <f>(Q390)*'Data - P&amp;L'!$C$8*'Data - P&amp;L'!$C$54</f>
        <v>0</v>
      </c>
      <c r="R556" s="313">
        <f>(R390)*'Data - P&amp;L'!$C$8*'Data - P&amp;L'!$C$54</f>
        <v>0</v>
      </c>
      <c r="S556" s="313">
        <f>(S390)*'Data - P&amp;L'!$C$8*'Data - P&amp;L'!$C$54</f>
        <v>0</v>
      </c>
      <c r="T556" s="313">
        <f>(T390)*'Data - P&amp;L'!$C$8*'Data - P&amp;L'!$C$54</f>
        <v>0</v>
      </c>
      <c r="U556" s="313">
        <f>(U390)*'Data - P&amp;L'!$C$8*'Data - P&amp;L'!$C$54</f>
        <v>0</v>
      </c>
      <c r="V556" s="313">
        <f>(V390)*'Data - P&amp;L'!$C$8*'Data - P&amp;L'!$C$54</f>
        <v>0</v>
      </c>
      <c r="W556" s="313">
        <f>(W390)*'Data - P&amp;L'!$C$8*'Data - P&amp;L'!$C$54</f>
        <v>0</v>
      </c>
      <c r="X556" s="313">
        <f>(X390)*'Data - P&amp;L'!$C$8*'Data - P&amp;L'!$C$54</f>
        <v>0</v>
      </c>
      <c r="Y556" s="313">
        <f>(Y390)*'Data - P&amp;L'!$C$8*'Data - P&amp;L'!$C$54</f>
        <v>0</v>
      </c>
      <c r="Z556" s="313">
        <f>(Z390)*'Data - P&amp;L'!$C$8*'Data - P&amp;L'!$C$54</f>
        <v>0</v>
      </c>
      <c r="AA556" s="313">
        <f>(AA390)*'Data - P&amp;L'!$C$8*'Data - P&amp;L'!$C$54</f>
        <v>0</v>
      </c>
      <c r="AB556" s="313">
        <f>(AB390)*'Data - P&amp;L'!$C$8*'Data - P&amp;L'!$C$54</f>
        <v>0</v>
      </c>
      <c r="AC556" s="313">
        <f>(AC390)*'Data - P&amp;L'!$C$8*'Data - P&amp;L'!$C$54</f>
        <v>0</v>
      </c>
      <c r="AD556" s="313">
        <f>(AD390)*'Data - P&amp;L'!$C$8*'Data - P&amp;L'!$C$54</f>
        <v>0</v>
      </c>
      <c r="AE556" s="313">
        <f>(AE390)*'Data - P&amp;L'!$C$8*'Data - P&amp;L'!$C$54</f>
        <v>0</v>
      </c>
      <c r="AF556" s="313">
        <f>(AF390)*'Data - P&amp;L'!$C$8*'Data - P&amp;L'!$C$54</f>
        <v>0</v>
      </c>
      <c r="AG556" s="172">
        <f t="shared" si="166"/>
        <v>0</v>
      </c>
    </row>
    <row r="557" outlineLevel="1">
      <c r="A557" s="223" t="s">
        <v>677</v>
      </c>
      <c r="B557" s="313">
        <f>(B391+B392)*'Data - P&amp;L'!$C$9*'Data - P&amp;L'!$C$54</f>
        <v>0</v>
      </c>
      <c r="C557" s="313">
        <f>(C391+C392)*'Data - P&amp;L'!$C$9*'Data - P&amp;L'!$C$54</f>
        <v>0</v>
      </c>
      <c r="D557" s="313">
        <f>(D391+D392)*'Data - P&amp;L'!$C$9*'Data - P&amp;L'!$C$54</f>
        <v>0</v>
      </c>
      <c r="E557" s="313">
        <f>(E391+E392)*'Data - P&amp;L'!$C$9*'Data - P&amp;L'!$C$54</f>
        <v>0</v>
      </c>
      <c r="F557" s="313">
        <f>(F391+F392)*'Data - P&amp;L'!$C$9*'Data - P&amp;L'!$C$54</f>
        <v>0</v>
      </c>
      <c r="G557" s="313">
        <f>(G391+G392)*'Data - P&amp;L'!$C$9*'Data - P&amp;L'!$C$54</f>
        <v>0</v>
      </c>
      <c r="H557" s="313">
        <f>(H391+H392)*'Data - P&amp;L'!$C$9*'Data - P&amp;L'!$C$54</f>
        <v>0</v>
      </c>
      <c r="I557" s="313">
        <f>(I391+I392)*'Data - P&amp;L'!$C$9*'Data - P&amp;L'!$C$54</f>
        <v>0</v>
      </c>
      <c r="J557" s="313">
        <f>(J391+J392)*'Data - P&amp;L'!$C$9*'Data - P&amp;L'!$C$54</f>
        <v>0</v>
      </c>
      <c r="K557" s="313">
        <f>(K391+K392)*'Data - P&amp;L'!$C$9*'Data - P&amp;L'!$C$54</f>
        <v>0</v>
      </c>
      <c r="L557" s="313">
        <f>(L391+L392)*'Data - P&amp;L'!$C$9*'Data - P&amp;L'!$C$54</f>
        <v>0</v>
      </c>
      <c r="M557" s="313">
        <f>(M391+M392)*'Data - P&amp;L'!$C$9*'Data - P&amp;L'!$C$54</f>
        <v>0</v>
      </c>
      <c r="N557" s="313">
        <f>(N391+N392)*'Data - P&amp;L'!$C$9*'Data - P&amp;L'!$C$54</f>
        <v>0</v>
      </c>
      <c r="O557" s="313">
        <f>(O391+O392)*'Data - P&amp;L'!$C$9*'Data - P&amp;L'!$C$54</f>
        <v>0</v>
      </c>
      <c r="P557" s="313">
        <f>(P391+P392)*'Data - P&amp;L'!$C$9*'Data - P&amp;L'!$C$54</f>
        <v>0</v>
      </c>
      <c r="Q557" s="313">
        <f>(Q391+Q392)*'Data - P&amp;L'!$C$9*'Data - P&amp;L'!$C$54</f>
        <v>0</v>
      </c>
      <c r="R557" s="313">
        <f>(R391+R392)*'Data - P&amp;L'!$C$9*'Data - P&amp;L'!$C$54</f>
        <v>0</v>
      </c>
      <c r="S557" s="313">
        <f>(S391+S392)*'Data - P&amp;L'!$C$9*'Data - P&amp;L'!$C$54</f>
        <v>0</v>
      </c>
      <c r="T557" s="313">
        <f>(T391+T392)*'Data - P&amp;L'!$C$9*'Data - P&amp;L'!$C$54</f>
        <v>0</v>
      </c>
      <c r="U557" s="313">
        <f>(U391+U392)*'Data - P&amp;L'!$C$9*'Data - P&amp;L'!$C$54</f>
        <v>0</v>
      </c>
      <c r="V557" s="313">
        <f>(V391+V392)*'Data - P&amp;L'!$C$9*'Data - P&amp;L'!$C$54</f>
        <v>0</v>
      </c>
      <c r="W557" s="313">
        <f>(W391+W392)*'Data - P&amp;L'!$C$9*'Data - P&amp;L'!$C$54</f>
        <v>0</v>
      </c>
      <c r="X557" s="313">
        <f>(X391+X392)*'Data - P&amp;L'!$C$9*'Data - P&amp;L'!$C$54</f>
        <v>0</v>
      </c>
      <c r="Y557" s="313">
        <f>(Y391+Y392)*'Data - P&amp;L'!$C$9*'Data - P&amp;L'!$C$54</f>
        <v>0</v>
      </c>
      <c r="Z557" s="313">
        <f>(Z391+Z392)*'Data - P&amp;L'!$C$9*'Data - P&amp;L'!$C$54</f>
        <v>0</v>
      </c>
      <c r="AA557" s="313">
        <f>(AA391+AA392)*'Data - P&amp;L'!$C$9*'Data - P&amp;L'!$C$54</f>
        <v>0</v>
      </c>
      <c r="AB557" s="313">
        <f>(AB391+AB392)*'Data - P&amp;L'!$C$9*'Data - P&amp;L'!$C$54</f>
        <v>0</v>
      </c>
      <c r="AC557" s="313">
        <f>(AC391+AC392)*'Data - P&amp;L'!$C$9*'Data - P&amp;L'!$C$54</f>
        <v>0</v>
      </c>
      <c r="AD557" s="313">
        <f>(AD391+AD392)*'Data - P&amp;L'!$C$9*'Data - P&amp;L'!$C$54</f>
        <v>0</v>
      </c>
      <c r="AE557" s="313">
        <f>(AE391+AE392)*'Data - P&amp;L'!$C$9*'Data - P&amp;L'!$C$54</f>
        <v>0</v>
      </c>
      <c r="AF557" s="313">
        <f>(AF391+AF392)*'Data - P&amp;L'!$C$9*'Data - P&amp;L'!$C$54</f>
        <v>0</v>
      </c>
      <c r="AG557" s="172">
        <f t="shared" si="166"/>
        <v>0</v>
      </c>
    </row>
    <row r="558" outlineLevel="1">
      <c r="A558" s="223" t="s">
        <v>678</v>
      </c>
      <c r="B558" s="313">
        <f>(B393+B394)*'Data - P&amp;L'!$C$5*'Data - P&amp;L'!$C$54</f>
        <v>0</v>
      </c>
      <c r="C558" s="313">
        <f>(C393+C394)*'Data - P&amp;L'!$C$5*'Data - P&amp;L'!$C$54</f>
        <v>0</v>
      </c>
      <c r="D558" s="313">
        <f>(D393+D394)*'Data - P&amp;L'!$C$5*'Data - P&amp;L'!$C$54</f>
        <v>0</v>
      </c>
      <c r="E558" s="313">
        <f>(E393+E394)*'Data - P&amp;L'!$C$5*'Data - P&amp;L'!$C$54</f>
        <v>0</v>
      </c>
      <c r="F558" s="313">
        <f>(F393+F394)*'Data - P&amp;L'!$C$5*'Data - P&amp;L'!$C$54</f>
        <v>0</v>
      </c>
      <c r="G558" s="313">
        <f>(G393+G394)*'Data - P&amp;L'!$C$5*'Data - P&amp;L'!$C$54</f>
        <v>0</v>
      </c>
      <c r="H558" s="313">
        <f>(H393+H394)*'Data - P&amp;L'!$C$5*'Data - P&amp;L'!$C$54</f>
        <v>0</v>
      </c>
      <c r="I558" s="313">
        <f>(I393+I394)*'Data - P&amp;L'!$C$5*'Data - P&amp;L'!$C$54</f>
        <v>0</v>
      </c>
      <c r="J558" s="313">
        <f>(J393+J394)*'Data - P&amp;L'!$C$5*'Data - P&amp;L'!$C$54</f>
        <v>0</v>
      </c>
      <c r="K558" s="313">
        <f>(K393+K394)*'Data - P&amp;L'!$C$5*'Data - P&amp;L'!$C$54</f>
        <v>0</v>
      </c>
      <c r="L558" s="313">
        <f>(L393+L394)*'Data - P&amp;L'!$C$5*'Data - P&amp;L'!$C$54</f>
        <v>0</v>
      </c>
      <c r="M558" s="313">
        <f>(M393+M394)*'Data - P&amp;L'!$C$5*'Data - P&amp;L'!$C$54</f>
        <v>0</v>
      </c>
      <c r="N558" s="313">
        <f>(N393+N394)*'Data - P&amp;L'!$C$5*'Data - P&amp;L'!$C$54</f>
        <v>0</v>
      </c>
      <c r="O558" s="313">
        <f>(O393+O394)*'Data - P&amp;L'!$C$5*'Data - P&amp;L'!$C$54</f>
        <v>0</v>
      </c>
      <c r="P558" s="313">
        <f>(P393+P394)*'Data - P&amp;L'!$C$5*'Data - P&amp;L'!$C$54</f>
        <v>0</v>
      </c>
      <c r="Q558" s="313">
        <f>(Q393+Q394)*'Data - P&amp;L'!$C$5*'Data - P&amp;L'!$C$54</f>
        <v>0</v>
      </c>
      <c r="R558" s="313">
        <f>(R393+R394)*'Data - P&amp;L'!$C$5*'Data - P&amp;L'!$C$54</f>
        <v>0</v>
      </c>
      <c r="S558" s="313">
        <f>(S393+S394)*'Data - P&amp;L'!$C$5*'Data - P&amp;L'!$C$54</f>
        <v>0</v>
      </c>
      <c r="T558" s="313">
        <f>(T393+T394)*'Data - P&amp;L'!$C$5*'Data - P&amp;L'!$C$54</f>
        <v>0</v>
      </c>
      <c r="U558" s="313">
        <f>(U393+U394)*'Data - P&amp;L'!$C$5*'Data - P&amp;L'!$C$54</f>
        <v>0</v>
      </c>
      <c r="V558" s="313">
        <f>(V393+V394)*'Data - P&amp;L'!$C$5*'Data - P&amp;L'!$C$54</f>
        <v>0</v>
      </c>
      <c r="W558" s="313">
        <f>(W393+W394)*'Data - P&amp;L'!$C$5*'Data - P&amp;L'!$C$54</f>
        <v>0</v>
      </c>
      <c r="X558" s="313">
        <f>(X393+X394)*'Data - P&amp;L'!$C$5*'Data - P&amp;L'!$C$54</f>
        <v>0</v>
      </c>
      <c r="Y558" s="313">
        <f>(Y393+Y394)*'Data - P&amp;L'!$C$5*'Data - P&amp;L'!$C$54</f>
        <v>0</v>
      </c>
      <c r="Z558" s="313">
        <f>(Z393+Z394)*'Data - P&amp;L'!$C$5*'Data - P&amp;L'!$C$54</f>
        <v>0</v>
      </c>
      <c r="AA558" s="313">
        <f>(AA393+AA394)*'Data - P&amp;L'!$C$5*'Data - P&amp;L'!$C$54</f>
        <v>0</v>
      </c>
      <c r="AB558" s="313">
        <f>(AB393+AB394)*'Data - P&amp;L'!$C$5*'Data - P&amp;L'!$C$54</f>
        <v>0</v>
      </c>
      <c r="AC558" s="313">
        <f>(AC393+AC394)*'Data - P&amp;L'!$C$5*'Data - P&amp;L'!$C$54</f>
        <v>0</v>
      </c>
      <c r="AD558" s="313">
        <f>(AD393+AD394)*'Data - P&amp;L'!$C$5*'Data - P&amp;L'!$C$54</f>
        <v>0</v>
      </c>
      <c r="AE558" s="313">
        <f>(AE393+AE394)*'Data - P&amp;L'!$C$5*'Data - P&amp;L'!$C$54</f>
        <v>0</v>
      </c>
      <c r="AF558" s="313">
        <f>(AF393+AF394)*'Data - P&amp;L'!$C$5*'Data - P&amp;L'!$C$54</f>
        <v>0</v>
      </c>
      <c r="AG558" s="172">
        <f t="shared" si="166"/>
        <v>0</v>
      </c>
    </row>
    <row r="559" outlineLevel="1">
      <c r="A559" s="223" t="s">
        <v>679</v>
      </c>
      <c r="B559" s="313">
        <f>(B395+B396)*'Data - P&amp;L'!$C$10*'Data - P&amp;L'!$C$54</f>
        <v>0</v>
      </c>
      <c r="C559" s="313">
        <f>(C395+C396)*'Data - P&amp;L'!$C$10*'Data - P&amp;L'!$C$54</f>
        <v>0</v>
      </c>
      <c r="D559" s="313">
        <f>(D395+D396)*'Data - P&amp;L'!$C$10*'Data - P&amp;L'!$C$54</f>
        <v>0</v>
      </c>
      <c r="E559" s="313">
        <f>(E395+E396)*'Data - P&amp;L'!$C$10*'Data - P&amp;L'!$C$54</f>
        <v>0</v>
      </c>
      <c r="F559" s="313">
        <f>(F395+F396)*'Data - P&amp;L'!$C$10*'Data - P&amp;L'!$C$54</f>
        <v>0</v>
      </c>
      <c r="G559" s="313">
        <f>(G395+G396)*'Data - P&amp;L'!$C$10*'Data - P&amp;L'!$C$54</f>
        <v>0</v>
      </c>
      <c r="H559" s="313">
        <f>(H395+H396)*'Data - P&amp;L'!$C$10*'Data - P&amp;L'!$C$54</f>
        <v>0</v>
      </c>
      <c r="I559" s="313">
        <f>(I395+I396)*'Data - P&amp;L'!$C$10*'Data - P&amp;L'!$C$54</f>
        <v>0</v>
      </c>
      <c r="J559" s="313">
        <f>(J395+J396)*'Data - P&amp;L'!$C$10*'Data - P&amp;L'!$C$54</f>
        <v>0</v>
      </c>
      <c r="K559" s="313">
        <f>(K395+K396)*'Data - P&amp;L'!$C$10*'Data - P&amp;L'!$C$54</f>
        <v>0</v>
      </c>
      <c r="L559" s="313">
        <f>(L395+L396)*'Data - P&amp;L'!$C$10*'Data - P&amp;L'!$C$54</f>
        <v>0</v>
      </c>
      <c r="M559" s="313">
        <f>(M395+M396)*'Data - P&amp;L'!$C$10*'Data - P&amp;L'!$C$54</f>
        <v>0</v>
      </c>
      <c r="N559" s="313">
        <f>(N395+N396)*'Data - P&amp;L'!$C$10*'Data - P&amp;L'!$C$54</f>
        <v>0</v>
      </c>
      <c r="O559" s="313">
        <f>(O395+O396)*'Data - P&amp;L'!$C$10*'Data - P&amp;L'!$C$54</f>
        <v>0</v>
      </c>
      <c r="P559" s="313">
        <f>(P395+P396)*'Data - P&amp;L'!$C$10*'Data - P&amp;L'!$C$54</f>
        <v>0</v>
      </c>
      <c r="Q559" s="313">
        <f>(Q395+Q396)*'Data - P&amp;L'!$C$10*'Data - P&amp;L'!$C$54</f>
        <v>0</v>
      </c>
      <c r="R559" s="313">
        <f>(R395+R396)*'Data - P&amp;L'!$C$10*'Data - P&amp;L'!$C$54</f>
        <v>0</v>
      </c>
      <c r="S559" s="313">
        <f>(S395+S396)*'Data - P&amp;L'!$C$10*'Data - P&amp;L'!$C$54</f>
        <v>0</v>
      </c>
      <c r="T559" s="313">
        <f>(T395+T396)*'Data - P&amp;L'!$C$10*'Data - P&amp;L'!$C$54</f>
        <v>0</v>
      </c>
      <c r="U559" s="313">
        <f>(U395+U396)*'Data - P&amp;L'!$C$10*'Data - P&amp;L'!$C$54</f>
        <v>0</v>
      </c>
      <c r="V559" s="313">
        <f>(V395+V396)*'Data - P&amp;L'!$C$10*'Data - P&amp;L'!$C$54</f>
        <v>0</v>
      </c>
      <c r="W559" s="313">
        <f>(W395+W396)*'Data - P&amp;L'!$C$10*'Data - P&amp;L'!$C$54</f>
        <v>0</v>
      </c>
      <c r="X559" s="313">
        <f>(X395+X396)*'Data - P&amp;L'!$C$10*'Data - P&amp;L'!$C$54</f>
        <v>0</v>
      </c>
      <c r="Y559" s="313">
        <f>(Y395+Y396)*'Data - P&amp;L'!$C$10*'Data - P&amp;L'!$C$54</f>
        <v>0</v>
      </c>
      <c r="Z559" s="313">
        <f>(Z395+Z396)*'Data - P&amp;L'!$C$10*'Data - P&amp;L'!$C$54</f>
        <v>0</v>
      </c>
      <c r="AA559" s="313">
        <f>(AA395+AA396)*'Data - P&amp;L'!$C$10*'Data - P&amp;L'!$C$54</f>
        <v>0</v>
      </c>
      <c r="AB559" s="313">
        <f>(AB395+AB396)*'Data - P&amp;L'!$C$10*'Data - P&amp;L'!$C$54</f>
        <v>0</v>
      </c>
      <c r="AC559" s="313">
        <f>(AC395+AC396)*'Data - P&amp;L'!$C$10*'Data - P&amp;L'!$C$54</f>
        <v>0</v>
      </c>
      <c r="AD559" s="313">
        <f>(AD395+AD396)*'Data - P&amp;L'!$C$10*'Data - P&amp;L'!$C$54</f>
        <v>0</v>
      </c>
      <c r="AE559" s="313">
        <f>(AE395+AE396)*'Data - P&amp;L'!$C$10*'Data - P&amp;L'!$C$54</f>
        <v>0</v>
      </c>
      <c r="AF559" s="313">
        <f>(AF395+AF396)*'Data - P&amp;L'!$C$10*'Data - P&amp;L'!$C$54</f>
        <v>0</v>
      </c>
      <c r="AG559" s="172">
        <f t="shared" si="166"/>
        <v>0</v>
      </c>
    </row>
    <row r="560" outlineLevel="1">
      <c r="A560" s="223" t="s">
        <v>652</v>
      </c>
      <c r="B560" s="313">
        <f>(B397)*'Data - P&amp;L'!$C$17*'Data - P&amp;L'!$C$54</f>
        <v>0</v>
      </c>
      <c r="C560" s="313">
        <f>(C397)*'Data - P&amp;L'!$C$17*'Data - P&amp;L'!$C$54</f>
        <v>0</v>
      </c>
      <c r="D560" s="313">
        <f>(D397)*'Data - P&amp;L'!$C$17*'Data - P&amp;L'!$C$54</f>
        <v>0</v>
      </c>
      <c r="E560" s="313">
        <f>(E397)*'Data - P&amp;L'!$C$17*'Data - P&amp;L'!$C$54</f>
        <v>0</v>
      </c>
      <c r="F560" s="313">
        <f>(F397)*'Data - P&amp;L'!$C$17*'Data - P&amp;L'!$C$54</f>
        <v>0</v>
      </c>
      <c r="G560" s="313">
        <f>(G397)*'Data - P&amp;L'!$C$17*'Data - P&amp;L'!$C$54</f>
        <v>0</v>
      </c>
      <c r="H560" s="313">
        <f>(H397)*'Data - P&amp;L'!$C$17*'Data - P&amp;L'!$C$54</f>
        <v>0</v>
      </c>
      <c r="I560" s="313">
        <f>(I397)*'Data - P&amp;L'!$C$17*'Data - P&amp;L'!$C$54</f>
        <v>0</v>
      </c>
      <c r="J560" s="313">
        <f>(J397)*'Data - P&amp;L'!$C$17*'Data - P&amp;L'!$C$54</f>
        <v>0</v>
      </c>
      <c r="K560" s="313">
        <f>(K397)*'Data - P&amp;L'!$C$17*'Data - P&amp;L'!$C$54</f>
        <v>0</v>
      </c>
      <c r="L560" s="313">
        <f>(L397)*'Data - P&amp;L'!$C$17*'Data - P&amp;L'!$C$54</f>
        <v>0</v>
      </c>
      <c r="M560" s="313">
        <f>(M397)*'Data - P&amp;L'!$C$17*'Data - P&amp;L'!$C$54</f>
        <v>0</v>
      </c>
      <c r="N560" s="313">
        <f>(N397)*'Data - P&amp;L'!$C$17*'Data - P&amp;L'!$C$54</f>
        <v>0</v>
      </c>
      <c r="O560" s="313">
        <f>(O397)*'Data - P&amp;L'!$C$17*'Data - P&amp;L'!$C$54</f>
        <v>0</v>
      </c>
      <c r="P560" s="313">
        <f>(P397)*'Data - P&amp;L'!$C$17*'Data - P&amp;L'!$C$54</f>
        <v>0</v>
      </c>
      <c r="Q560" s="313">
        <f>(Q397)*'Data - P&amp;L'!$C$17*'Data - P&amp;L'!$C$54</f>
        <v>0</v>
      </c>
      <c r="R560" s="313">
        <f>(R397)*'Data - P&amp;L'!$C$17*'Data - P&amp;L'!$C$54</f>
        <v>0</v>
      </c>
      <c r="S560" s="313">
        <f>(S397)*'Data - P&amp;L'!$C$17*'Data - P&amp;L'!$C$54</f>
        <v>0</v>
      </c>
      <c r="T560" s="313">
        <f>(T397)*'Data - P&amp;L'!$C$17*'Data - P&amp;L'!$C$54</f>
        <v>0</v>
      </c>
      <c r="U560" s="313">
        <f>(U397)*'Data - P&amp;L'!$C$17*'Data - P&amp;L'!$C$54</f>
        <v>0</v>
      </c>
      <c r="V560" s="313">
        <f>(V397)*'Data - P&amp;L'!$C$17*'Data - P&amp;L'!$C$54</f>
        <v>0</v>
      </c>
      <c r="W560" s="313">
        <f>(W397)*'Data - P&amp;L'!$C$17*'Data - P&amp;L'!$C$54</f>
        <v>0</v>
      </c>
      <c r="X560" s="313">
        <f>(X397)*'Data - P&amp;L'!$C$17*'Data - P&amp;L'!$C$54</f>
        <v>0</v>
      </c>
      <c r="Y560" s="313">
        <f>(Y397)*'Data - P&amp;L'!$C$17*'Data - P&amp;L'!$C$54</f>
        <v>0</v>
      </c>
      <c r="Z560" s="313">
        <f>(Z397)*'Data - P&amp;L'!$C$17*'Data - P&amp;L'!$C$54</f>
        <v>0</v>
      </c>
      <c r="AA560" s="313">
        <f>(AA397)*'Data - P&amp;L'!$C$17*'Data - P&amp;L'!$C$54</f>
        <v>0</v>
      </c>
      <c r="AB560" s="313">
        <f>(AB397)*'Data - P&amp;L'!$C$17*'Data - P&amp;L'!$C$54</f>
        <v>0</v>
      </c>
      <c r="AC560" s="313">
        <f>(AC397)*'Data - P&amp;L'!$C$17*'Data - P&amp;L'!$C$54</f>
        <v>0</v>
      </c>
      <c r="AD560" s="313">
        <f>(AD397)*'Data - P&amp;L'!$C$17*'Data - P&amp;L'!$C$54</f>
        <v>0</v>
      </c>
      <c r="AE560" s="313">
        <f>(AE397)*'Data - P&amp;L'!$C$17*'Data - P&amp;L'!$C$54</f>
        <v>0</v>
      </c>
      <c r="AF560" s="313">
        <f>(AF397)*'Data - P&amp;L'!$C$17*'Data - P&amp;L'!$C$54</f>
        <v>0</v>
      </c>
      <c r="AG560" s="172">
        <f t="shared" si="166"/>
        <v>0</v>
      </c>
    </row>
    <row r="561" outlineLevel="1">
      <c r="A561" s="223" t="s">
        <v>653</v>
      </c>
      <c r="B561" s="313">
        <f>(B398)*'Data - P&amp;L'!$C$18*'Data - P&amp;L'!$C$54</f>
        <v>0</v>
      </c>
      <c r="C561" s="313">
        <f>(C398)*'Data - P&amp;L'!$C$18*'Data - P&amp;L'!$C$54</f>
        <v>0</v>
      </c>
      <c r="D561" s="313">
        <f>(D398)*'Data - P&amp;L'!$C$18*'Data - P&amp;L'!$C$54</f>
        <v>0</v>
      </c>
      <c r="E561" s="313">
        <f>(E398)*'Data - P&amp;L'!$C$18*'Data - P&amp;L'!$C$54</f>
        <v>0</v>
      </c>
      <c r="F561" s="313">
        <f>(F398)*'Data - P&amp;L'!$C$18*'Data - P&amp;L'!$C$54</f>
        <v>0</v>
      </c>
      <c r="G561" s="313">
        <f>(G398)*'Data - P&amp;L'!$C$18*'Data - P&amp;L'!$C$54</f>
        <v>0</v>
      </c>
      <c r="H561" s="313">
        <f>(H398)*'Data - P&amp;L'!$C$18*'Data - P&amp;L'!$C$54</f>
        <v>0</v>
      </c>
      <c r="I561" s="313">
        <f>(I398)*'Data - P&amp;L'!$C$18*'Data - P&amp;L'!$C$54</f>
        <v>0</v>
      </c>
      <c r="J561" s="313">
        <f>(J398)*'Data - P&amp;L'!$C$18*'Data - P&amp;L'!$C$54</f>
        <v>0</v>
      </c>
      <c r="K561" s="313">
        <f>(K398)*'Data - P&amp;L'!$C$18*'Data - P&amp;L'!$C$54</f>
        <v>0</v>
      </c>
      <c r="L561" s="313">
        <f>(L398)*'Data - P&amp;L'!$C$18*'Data - P&amp;L'!$C$54</f>
        <v>0</v>
      </c>
      <c r="M561" s="313">
        <f>(M398)*'Data - P&amp;L'!$C$18*'Data - P&amp;L'!$C$54</f>
        <v>0</v>
      </c>
      <c r="N561" s="313">
        <f>(N398)*'Data - P&amp;L'!$C$18*'Data - P&amp;L'!$C$54</f>
        <v>0</v>
      </c>
      <c r="O561" s="313">
        <f>(O398)*'Data - P&amp;L'!$C$18*'Data - P&amp;L'!$C$54</f>
        <v>0</v>
      </c>
      <c r="P561" s="313">
        <f>(P398)*'Data - P&amp;L'!$C$18*'Data - P&amp;L'!$C$54</f>
        <v>0</v>
      </c>
      <c r="Q561" s="313">
        <f>(Q398)*'Data - P&amp;L'!$C$18*'Data - P&amp;L'!$C$54</f>
        <v>0</v>
      </c>
      <c r="R561" s="313">
        <f>(R398)*'Data - P&amp;L'!$C$18*'Data - P&amp;L'!$C$54</f>
        <v>0</v>
      </c>
      <c r="S561" s="313">
        <f>(S398)*'Data - P&amp;L'!$C$18*'Data - P&amp;L'!$C$54</f>
        <v>0</v>
      </c>
      <c r="T561" s="313">
        <f>(T398)*'Data - P&amp;L'!$C$18*'Data - P&amp;L'!$C$54</f>
        <v>0</v>
      </c>
      <c r="U561" s="313">
        <f>(U398)*'Data - P&amp;L'!$C$18*'Data - P&amp;L'!$C$54</f>
        <v>0</v>
      </c>
      <c r="V561" s="313">
        <f>(V398)*'Data - P&amp;L'!$C$18*'Data - P&amp;L'!$C$54</f>
        <v>0</v>
      </c>
      <c r="W561" s="313">
        <f>(W398)*'Data - P&amp;L'!$C$18*'Data - P&amp;L'!$C$54</f>
        <v>0</v>
      </c>
      <c r="X561" s="313">
        <f>(X398)*'Data - P&amp;L'!$C$18*'Data - P&amp;L'!$C$54</f>
        <v>0</v>
      </c>
      <c r="Y561" s="313">
        <f>(Y398)*'Data - P&amp;L'!$C$18*'Data - P&amp;L'!$C$54</f>
        <v>0</v>
      </c>
      <c r="Z561" s="313">
        <f>(Z398)*'Data - P&amp;L'!$C$18*'Data - P&amp;L'!$C$54</f>
        <v>0</v>
      </c>
      <c r="AA561" s="313">
        <f>(AA398)*'Data - P&amp;L'!$C$18*'Data - P&amp;L'!$C$54</f>
        <v>0</v>
      </c>
      <c r="AB561" s="313">
        <f>(AB398)*'Data - P&amp;L'!$C$18*'Data - P&amp;L'!$C$54</f>
        <v>0</v>
      </c>
      <c r="AC561" s="313">
        <f>(AC398)*'Data - P&amp;L'!$C$18*'Data - P&amp;L'!$C$54</f>
        <v>0</v>
      </c>
      <c r="AD561" s="313">
        <f>(AD398)*'Data - P&amp;L'!$C$18*'Data - P&amp;L'!$C$54</f>
        <v>0</v>
      </c>
      <c r="AE561" s="313">
        <f>(AE398)*'Data - P&amp;L'!$C$18*'Data - P&amp;L'!$C$54</f>
        <v>0</v>
      </c>
      <c r="AF561" s="313">
        <f>(AF398)*'Data - P&amp;L'!$C$18*'Data - P&amp;L'!$C$54</f>
        <v>0</v>
      </c>
      <c r="AG561" s="172">
        <f t="shared" si="166"/>
        <v>0</v>
      </c>
    </row>
    <row r="562" outlineLevel="1">
      <c r="A562" s="223" t="s">
        <v>680</v>
      </c>
      <c r="B562" s="313">
        <f>((B369*'Data - P&amp;L'!$C$38)+(B370*'Data - P&amp;L'!$C$39))*'Data - P&amp;L'!$C$54</f>
        <v>0</v>
      </c>
      <c r="C562" s="313">
        <f>((C369*'Data - P&amp;L'!$C$38)+(C370*'Data - P&amp;L'!$C$39))*'Data - P&amp;L'!$C$54</f>
        <v>0</v>
      </c>
      <c r="D562" s="313">
        <f>((D369*'Data - P&amp;L'!$C$38)+(D370*'Data - P&amp;L'!$C$39))*'Data - P&amp;L'!$C$54</f>
        <v>0</v>
      </c>
      <c r="E562" s="313">
        <f>((E369*'Data - P&amp;L'!$C$38)+(E370*'Data - P&amp;L'!$C$39))*'Data - P&amp;L'!$C$54</f>
        <v>0</v>
      </c>
      <c r="F562" s="313">
        <f>((F369*'Data - P&amp;L'!$C$38)+(F370*'Data - P&amp;L'!$C$39))*'Data - P&amp;L'!$C$54</f>
        <v>0</v>
      </c>
      <c r="G562" s="313">
        <f>((G369*'Data - P&amp;L'!$C$38)+(G370*'Data - P&amp;L'!$C$39))*'Data - P&amp;L'!$C$54</f>
        <v>0</v>
      </c>
      <c r="H562" s="313">
        <f>((H369*'Data - P&amp;L'!$C$38)+(H370*'Data - P&amp;L'!$C$39))*'Data - P&amp;L'!$C$54</f>
        <v>0</v>
      </c>
      <c r="I562" s="313">
        <f>((I369*'Data - P&amp;L'!$C$38)+(I370*'Data - P&amp;L'!$C$39))*'Data - P&amp;L'!$C$54</f>
        <v>0</v>
      </c>
      <c r="J562" s="313">
        <f>((J369*'Data - P&amp;L'!$C$38)+(J370*'Data - P&amp;L'!$C$39))*'Data - P&amp;L'!$C$54</f>
        <v>0</v>
      </c>
      <c r="K562" s="313">
        <f>((K369*'Data - P&amp;L'!$C$38)+(K370*'Data - P&amp;L'!$C$39))*'Data - P&amp;L'!$C$54</f>
        <v>0</v>
      </c>
      <c r="L562" s="313">
        <f>((L369*'Data - P&amp;L'!$C$38)+(L370*'Data - P&amp;L'!$C$39))*'Data - P&amp;L'!$C$54</f>
        <v>0</v>
      </c>
      <c r="M562" s="313">
        <f>((M369*'Data - P&amp;L'!$C$38)+(M370*'Data - P&amp;L'!$C$39))*'Data - P&amp;L'!$C$54</f>
        <v>0</v>
      </c>
      <c r="N562" s="313">
        <f>((N369*'Data - P&amp;L'!$C$38)+(N370*'Data - P&amp;L'!$C$39))*'Data - P&amp;L'!$C$54</f>
        <v>0</v>
      </c>
      <c r="O562" s="313">
        <f>((O369*'Data - P&amp;L'!$C$38)+(O370*'Data - P&amp;L'!$C$39))*'Data - P&amp;L'!$C$54</f>
        <v>0</v>
      </c>
      <c r="P562" s="313">
        <f>((P369*'Data - P&amp;L'!$C$38)+(P370*'Data - P&amp;L'!$C$39))*'Data - P&amp;L'!$C$54</f>
        <v>0</v>
      </c>
      <c r="Q562" s="313">
        <f>((Q369*'Data - P&amp;L'!$C$38)+(Q370*'Data - P&amp;L'!$C$39))*'Data - P&amp;L'!$C$54</f>
        <v>0</v>
      </c>
      <c r="R562" s="313">
        <f>((R369*'Data - P&amp;L'!$C$38)+(R370*'Data - P&amp;L'!$C$39))*'Data - P&amp;L'!$C$54</f>
        <v>0</v>
      </c>
      <c r="S562" s="313">
        <f>((S369*'Data - P&amp;L'!$C$38)+(S370*'Data - P&amp;L'!$C$39))*'Data - P&amp;L'!$C$54</f>
        <v>0</v>
      </c>
      <c r="T562" s="313">
        <f>((T369*'Data - P&amp;L'!$C$38)+(T370*'Data - P&amp;L'!$C$39))*'Data - P&amp;L'!$C$54</f>
        <v>0</v>
      </c>
      <c r="U562" s="313">
        <f>((U369*'Data - P&amp;L'!$C$38)+(U370*'Data - P&amp;L'!$C$39))*'Data - P&amp;L'!$C$54</f>
        <v>0</v>
      </c>
      <c r="V562" s="313">
        <f>((V369*'Data - P&amp;L'!$C$38)+(V370*'Data - P&amp;L'!$C$39))*'Data - P&amp;L'!$C$54</f>
        <v>0</v>
      </c>
      <c r="W562" s="313">
        <f>((W369*'Data - P&amp;L'!$C$38)+(W370*'Data - P&amp;L'!$C$39))*'Data - P&amp;L'!$C$54</f>
        <v>0</v>
      </c>
      <c r="X562" s="313">
        <f>((X369*'Data - P&amp;L'!$C$38)+(X370*'Data - P&amp;L'!$C$39))*'Data - P&amp;L'!$C$54</f>
        <v>0</v>
      </c>
      <c r="Y562" s="313">
        <f>((Y369*'Data - P&amp;L'!$C$38)+(Y370*'Data - P&amp;L'!$C$39))*'Data - P&amp;L'!$C$54</f>
        <v>0</v>
      </c>
      <c r="Z562" s="313">
        <f>((Z369*'Data - P&amp;L'!$C$38)+(Z370*'Data - P&amp;L'!$C$39))*'Data - P&amp;L'!$C$54</f>
        <v>0</v>
      </c>
      <c r="AA562" s="313">
        <f>((AA369*'Data - P&amp;L'!$C$38)+(AA370*'Data - P&amp;L'!$C$39))*'Data - P&amp;L'!$C$54</f>
        <v>0</v>
      </c>
      <c r="AB562" s="313">
        <f>((AB369*'Data - P&amp;L'!$C$38)+(AB370*'Data - P&amp;L'!$C$39))*'Data - P&amp;L'!$C$54</f>
        <v>0</v>
      </c>
      <c r="AC562" s="313">
        <f>((AC369*'Data - P&amp;L'!$C$38)+(AC370*'Data - P&amp;L'!$C$39))*'Data - P&amp;L'!$C$54</f>
        <v>0</v>
      </c>
      <c r="AD562" s="313">
        <f>((AD369*'Data - P&amp;L'!$C$38)+(AD370*'Data - P&amp;L'!$C$39))*'Data - P&amp;L'!$C$54</f>
        <v>0</v>
      </c>
      <c r="AE562" s="313">
        <f>((AE369*'Data - P&amp;L'!$C$38)+(AE370*'Data - P&amp;L'!$C$39))*'Data - P&amp;L'!$C$54</f>
        <v>0</v>
      </c>
      <c r="AF562" s="313">
        <f>((AF369*'Data - P&amp;L'!$C$38)+(AF370*'Data - P&amp;L'!$C$39))*'Data - P&amp;L'!$C$54</f>
        <v>0</v>
      </c>
      <c r="AG562" s="172">
        <f t="shared" si="166"/>
        <v>0</v>
      </c>
    </row>
    <row r="563" outlineLevel="1">
      <c r="A563" s="223" t="s">
        <v>682</v>
      </c>
      <c r="B563" s="313">
        <f>(B402*'Data - P&amp;L'!$D$39)*'Data - P&amp;L'!$C$54</f>
        <v>0</v>
      </c>
      <c r="C563" s="313">
        <f>(C402*'Data - P&amp;L'!$D$39)*'Data - P&amp;L'!$C$54</f>
        <v>0</v>
      </c>
      <c r="D563" s="313">
        <f>(D402*'Data - P&amp;L'!$D$39)*'Data - P&amp;L'!$C$54</f>
        <v>0</v>
      </c>
      <c r="E563" s="313">
        <f>(E402*'Data - P&amp;L'!$D$39)*'Data - P&amp;L'!$C$54</f>
        <v>0</v>
      </c>
      <c r="F563" s="313">
        <f>(F402*'Data - P&amp;L'!$D$39)*'Data - P&amp;L'!$C$54</f>
        <v>0</v>
      </c>
      <c r="G563" s="313">
        <f>(G402*'Data - P&amp;L'!$D$39)*'Data - P&amp;L'!$C$54</f>
        <v>0</v>
      </c>
      <c r="H563" s="313">
        <f>(H402*'Data - P&amp;L'!$D$39)*'Data - P&amp;L'!$C$54</f>
        <v>0</v>
      </c>
      <c r="I563" s="313">
        <f>(I402*'Data - P&amp;L'!$D$39)*'Data - P&amp;L'!$C$54</f>
        <v>0</v>
      </c>
      <c r="J563" s="313">
        <f>(J402*'Data - P&amp;L'!$D$39)*'Data - P&amp;L'!$C$54</f>
        <v>0</v>
      </c>
      <c r="K563" s="313">
        <f>(K402*'Data - P&amp;L'!$D$39)*'Data - P&amp;L'!$C$54</f>
        <v>0</v>
      </c>
      <c r="L563" s="313">
        <f>(L402*'Data - P&amp;L'!$D$39)*'Data - P&amp;L'!$C$54</f>
        <v>0</v>
      </c>
      <c r="M563" s="313">
        <f>(M402*'Data - P&amp;L'!$D$39)*'Data - P&amp;L'!$C$54</f>
        <v>0</v>
      </c>
      <c r="N563" s="313">
        <f>(N402*'Data - P&amp;L'!$D$39)*'Data - P&amp;L'!$C$54</f>
        <v>0</v>
      </c>
      <c r="O563" s="313">
        <f>(O402*'Data - P&amp;L'!$D$39)*'Data - P&amp;L'!$C$54</f>
        <v>0</v>
      </c>
      <c r="P563" s="313">
        <f>(P402*'Data - P&amp;L'!$D$39)*'Data - P&amp;L'!$C$54</f>
        <v>0</v>
      </c>
      <c r="Q563" s="313">
        <f>(Q402*'Data - P&amp;L'!$D$39)*'Data - P&amp;L'!$C$54</f>
        <v>0</v>
      </c>
      <c r="R563" s="313">
        <f>(R402*'Data - P&amp;L'!$D$39)*'Data - P&amp;L'!$C$54</f>
        <v>0</v>
      </c>
      <c r="S563" s="313">
        <f>(S402*'Data - P&amp;L'!$D$39)*'Data - P&amp;L'!$C$54</f>
        <v>0</v>
      </c>
      <c r="T563" s="313">
        <f>(T402*'Data - P&amp;L'!$D$39)*'Data - P&amp;L'!$C$54</f>
        <v>0</v>
      </c>
      <c r="U563" s="313">
        <f>(U402*'Data - P&amp;L'!$D$39)*'Data - P&amp;L'!$C$54</f>
        <v>0</v>
      </c>
      <c r="V563" s="313">
        <f>(V402*'Data - P&amp;L'!$D$39)*'Data - P&amp;L'!$C$54</f>
        <v>0</v>
      </c>
      <c r="W563" s="313">
        <f>(W402*'Data - P&amp;L'!$D$39)*'Data - P&amp;L'!$C$54</f>
        <v>0</v>
      </c>
      <c r="X563" s="313">
        <f>(X402*'Data - P&amp;L'!$D$39)*'Data - P&amp;L'!$C$54</f>
        <v>0</v>
      </c>
      <c r="Y563" s="313">
        <f>(Y402*'Data - P&amp;L'!$D$39)*'Data - P&amp;L'!$C$54</f>
        <v>0</v>
      </c>
      <c r="Z563" s="313">
        <f>(Z402*'Data - P&amp;L'!$D$39)*'Data - P&amp;L'!$C$54</f>
        <v>0</v>
      </c>
      <c r="AA563" s="313">
        <f>(AA402*'Data - P&amp;L'!$D$39)*'Data - P&amp;L'!$C$54</f>
        <v>0</v>
      </c>
      <c r="AB563" s="313">
        <f>(AB402*'Data - P&amp;L'!$D$39)*'Data - P&amp;L'!$C$54</f>
        <v>0</v>
      </c>
      <c r="AC563" s="313">
        <f>(AC402*'Data - P&amp;L'!$D$39)*'Data - P&amp;L'!$C$54</f>
        <v>0</v>
      </c>
      <c r="AD563" s="313">
        <f>(AD402*'Data - P&amp;L'!$D$39)*'Data - P&amp;L'!$C$54</f>
        <v>0</v>
      </c>
      <c r="AE563" s="313">
        <f>(AE402*'Data - P&amp;L'!$D$39)*'Data - P&amp;L'!$C$54</f>
        <v>0</v>
      </c>
      <c r="AF563" s="313">
        <f>(AF402*'Data - P&amp;L'!$D$39)*'Data - P&amp;L'!$C$54</f>
        <v>0</v>
      </c>
      <c r="AG563" s="172">
        <f t="shared" si="166"/>
        <v>0</v>
      </c>
    </row>
    <row r="564" outlineLevel="1">
      <c r="A564" s="223" t="s">
        <v>690</v>
      </c>
      <c r="B564" s="313">
        <f>(B405*'Data - P&amp;L'!$R$4)</f>
        <v>0</v>
      </c>
      <c r="C564" s="313">
        <f>(C405*'Data - P&amp;L'!$R$4)</f>
        <v>0</v>
      </c>
      <c r="D564" s="313">
        <f>(D405*'Data - P&amp;L'!$R$4)</f>
        <v>0</v>
      </c>
      <c r="E564" s="313">
        <f>(E405*'Data - P&amp;L'!$R$4)</f>
        <v>0</v>
      </c>
      <c r="F564" s="313">
        <f>(F405*'Data - P&amp;L'!$R$4)</f>
        <v>0</v>
      </c>
      <c r="G564" s="313">
        <f>(G405*'Data - P&amp;L'!$R$4)</f>
        <v>0</v>
      </c>
      <c r="H564" s="313">
        <f>(H405*'Data - P&amp;L'!$R$4)</f>
        <v>0</v>
      </c>
      <c r="I564" s="313">
        <f>(I405*'Data - P&amp;L'!$R$4)</f>
        <v>0</v>
      </c>
      <c r="J564" s="313">
        <f>(J405*'Data - P&amp;L'!$R$4)</f>
        <v>0</v>
      </c>
      <c r="K564" s="313">
        <f>(K405*'Data - P&amp;L'!$R$4)</f>
        <v>0</v>
      </c>
      <c r="L564" s="313">
        <f>(L405*'Data - P&amp;L'!$R$4)</f>
        <v>0</v>
      </c>
      <c r="M564" s="313">
        <f>(M405*'Data - P&amp;L'!$R$4)</f>
        <v>0</v>
      </c>
      <c r="N564" s="313">
        <f>(N405*'Data - P&amp;L'!$R$4)</f>
        <v>0</v>
      </c>
      <c r="O564" s="313">
        <f>(O405*'Data - P&amp;L'!$R$4)</f>
        <v>0</v>
      </c>
      <c r="P564" s="313">
        <f>(P405*'Data - P&amp;L'!$R$4)</f>
        <v>0</v>
      </c>
      <c r="Q564" s="313">
        <f>(Q405*'Data - P&amp;L'!$R$4)</f>
        <v>0</v>
      </c>
      <c r="R564" s="313">
        <f>(R405*'Data - P&amp;L'!$R$4)</f>
        <v>0</v>
      </c>
      <c r="S564" s="313">
        <f>(S405*'Data - P&amp;L'!$R$4)</f>
        <v>0</v>
      </c>
      <c r="T564" s="313">
        <f>(T405*'Data - P&amp;L'!$R$4)</f>
        <v>0</v>
      </c>
      <c r="U564" s="313">
        <f>(U405*'Data - P&amp;L'!$R$4)</f>
        <v>0</v>
      </c>
      <c r="V564" s="313">
        <f>(V405*'Data - P&amp;L'!$R$4)</f>
        <v>0</v>
      </c>
      <c r="W564" s="313">
        <f>(W405*'Data - P&amp;L'!$R$4)</f>
        <v>0</v>
      </c>
      <c r="X564" s="313">
        <f>(X405*'Data - P&amp;L'!$R$4)</f>
        <v>0</v>
      </c>
      <c r="Y564" s="313">
        <f>(Y405*'Data - P&amp;L'!$R$4)</f>
        <v>0</v>
      </c>
      <c r="Z564" s="313">
        <f>(Z405*'Data - P&amp;L'!$R$4)</f>
        <v>0</v>
      </c>
      <c r="AA564" s="313">
        <f>(AA405*'Data - P&amp;L'!$R$4)</f>
        <v>0</v>
      </c>
      <c r="AB564" s="313">
        <f>(AB405*'Data - P&amp;L'!$R$4)</f>
        <v>0</v>
      </c>
      <c r="AC564" s="313">
        <f>(AC405*'Data - P&amp;L'!$R$4)</f>
        <v>0</v>
      </c>
      <c r="AD564" s="313">
        <f>(AD405*'Data - P&amp;L'!$R$4)</f>
        <v>0</v>
      </c>
      <c r="AE564" s="313">
        <f>(AE405*'Data - P&amp;L'!$R$4)</f>
        <v>0</v>
      </c>
      <c r="AF564" s="313">
        <f>(AF405*'Data - P&amp;L'!$R$4)</f>
        <v>0</v>
      </c>
      <c r="AG564" s="172">
        <f t="shared" si="166"/>
        <v>0</v>
      </c>
    </row>
    <row r="565" outlineLevel="1">
      <c r="A565" s="223" t="s">
        <v>691</v>
      </c>
      <c r="B565" s="313">
        <f t="shared" ref="B565:AF565" si="169">B415</f>
        <v>0</v>
      </c>
      <c r="C565" s="313">
        <f t="shared" si="169"/>
        <v>0</v>
      </c>
      <c r="D565" s="313">
        <f t="shared" si="169"/>
        <v>0</v>
      </c>
      <c r="E565" s="313">
        <f t="shared" si="169"/>
        <v>0</v>
      </c>
      <c r="F565" s="313">
        <f t="shared" si="169"/>
        <v>0</v>
      </c>
      <c r="G565" s="313">
        <f t="shared" si="169"/>
        <v>0</v>
      </c>
      <c r="H565" s="313">
        <f t="shared" si="169"/>
        <v>0</v>
      </c>
      <c r="I565" s="313">
        <f t="shared" si="169"/>
        <v>0</v>
      </c>
      <c r="J565" s="313">
        <f t="shared" si="169"/>
        <v>0</v>
      </c>
      <c r="K565" s="313">
        <f t="shared" si="169"/>
        <v>0</v>
      </c>
      <c r="L565" s="313">
        <f t="shared" si="169"/>
        <v>0</v>
      </c>
      <c r="M565" s="313">
        <f t="shared" si="169"/>
        <v>0</v>
      </c>
      <c r="N565" s="313">
        <f t="shared" si="169"/>
        <v>0</v>
      </c>
      <c r="O565" s="313">
        <f t="shared" si="169"/>
        <v>0</v>
      </c>
      <c r="P565" s="313">
        <f t="shared" si="169"/>
        <v>0</v>
      </c>
      <c r="Q565" s="313">
        <f t="shared" si="169"/>
        <v>0</v>
      </c>
      <c r="R565" s="313">
        <f t="shared" si="169"/>
        <v>0</v>
      </c>
      <c r="S565" s="313">
        <f t="shared" si="169"/>
        <v>0</v>
      </c>
      <c r="T565" s="313">
        <f t="shared" si="169"/>
        <v>0</v>
      </c>
      <c r="U565" s="313">
        <f t="shared" si="169"/>
        <v>0</v>
      </c>
      <c r="V565" s="313">
        <f t="shared" si="169"/>
        <v>0</v>
      </c>
      <c r="W565" s="313">
        <f t="shared" si="169"/>
        <v>0</v>
      </c>
      <c r="X565" s="313">
        <f t="shared" si="169"/>
        <v>0</v>
      </c>
      <c r="Y565" s="313">
        <f t="shared" si="169"/>
        <v>0</v>
      </c>
      <c r="Z565" s="313">
        <f t="shared" si="169"/>
        <v>0</v>
      </c>
      <c r="AA565" s="313">
        <f t="shared" si="169"/>
        <v>0</v>
      </c>
      <c r="AB565" s="313">
        <f t="shared" si="169"/>
        <v>0</v>
      </c>
      <c r="AC565" s="313">
        <f t="shared" si="169"/>
        <v>0</v>
      </c>
      <c r="AD565" s="313">
        <f t="shared" si="169"/>
        <v>0</v>
      </c>
      <c r="AE565" s="313">
        <f t="shared" si="169"/>
        <v>0</v>
      </c>
      <c r="AF565" s="313">
        <f t="shared" si="169"/>
        <v>0</v>
      </c>
      <c r="AG565" s="172">
        <f t="shared" si="166"/>
        <v>0</v>
      </c>
    </row>
    <row r="566">
      <c r="A566" s="301" t="s">
        <v>1311</v>
      </c>
      <c r="B566" s="327">
        <f t="shared" ref="B566:AF566" si="170">sum(B567:B581)-B584</f>
        <v>0</v>
      </c>
      <c r="C566" s="327">
        <f t="shared" si="170"/>
        <v>0</v>
      </c>
      <c r="D566" s="327">
        <f t="shared" si="170"/>
        <v>0</v>
      </c>
      <c r="E566" s="327">
        <f t="shared" si="170"/>
        <v>0</v>
      </c>
      <c r="F566" s="327">
        <f t="shared" si="170"/>
        <v>0</v>
      </c>
      <c r="G566" s="327">
        <f t="shared" si="170"/>
        <v>0</v>
      </c>
      <c r="H566" s="327">
        <f t="shared" si="170"/>
        <v>0</v>
      </c>
      <c r="I566" s="327">
        <f t="shared" si="170"/>
        <v>0</v>
      </c>
      <c r="J566" s="327">
        <f t="shared" si="170"/>
        <v>0</v>
      </c>
      <c r="K566" s="327">
        <f t="shared" si="170"/>
        <v>0</v>
      </c>
      <c r="L566" s="327">
        <f t="shared" si="170"/>
        <v>0</v>
      </c>
      <c r="M566" s="327">
        <f t="shared" si="170"/>
        <v>0</v>
      </c>
      <c r="N566" s="327">
        <f t="shared" si="170"/>
        <v>0</v>
      </c>
      <c r="O566" s="327">
        <f t="shared" si="170"/>
        <v>0</v>
      </c>
      <c r="P566" s="327">
        <f t="shared" si="170"/>
        <v>0</v>
      </c>
      <c r="Q566" s="327">
        <f t="shared" si="170"/>
        <v>0</v>
      </c>
      <c r="R566" s="327">
        <f t="shared" si="170"/>
        <v>0</v>
      </c>
      <c r="S566" s="327">
        <f t="shared" si="170"/>
        <v>0</v>
      </c>
      <c r="T566" s="327">
        <f t="shared" si="170"/>
        <v>0</v>
      </c>
      <c r="U566" s="327">
        <f t="shared" si="170"/>
        <v>0</v>
      </c>
      <c r="V566" s="327">
        <f t="shared" si="170"/>
        <v>0</v>
      </c>
      <c r="W566" s="327">
        <f t="shared" si="170"/>
        <v>0</v>
      </c>
      <c r="X566" s="327">
        <f t="shared" si="170"/>
        <v>0</v>
      </c>
      <c r="Y566" s="327">
        <f t="shared" si="170"/>
        <v>0</v>
      </c>
      <c r="Z566" s="327">
        <f t="shared" si="170"/>
        <v>0</v>
      </c>
      <c r="AA566" s="327">
        <f t="shared" si="170"/>
        <v>0</v>
      </c>
      <c r="AB566" s="327">
        <f t="shared" si="170"/>
        <v>0</v>
      </c>
      <c r="AC566" s="327">
        <f t="shared" si="170"/>
        <v>0</v>
      </c>
      <c r="AD566" s="327">
        <f t="shared" si="170"/>
        <v>0</v>
      </c>
      <c r="AE566" s="327">
        <f t="shared" si="170"/>
        <v>0</v>
      </c>
      <c r="AF566" s="327">
        <f t="shared" si="170"/>
        <v>0</v>
      </c>
      <c r="AG566" s="172">
        <f t="shared" si="166"/>
        <v>0</v>
      </c>
    </row>
    <row r="567" outlineLevel="1">
      <c r="A567" s="223" t="s">
        <v>673</v>
      </c>
      <c r="B567" s="313">
        <f>B449*'Data - P&amp;L'!$C$3*'Data - P&amp;L'!$C$55</f>
        <v>0</v>
      </c>
      <c r="C567" s="313">
        <f>C449*'Data - P&amp;L'!$C$3*'Data - P&amp;L'!$C$55</f>
        <v>0</v>
      </c>
      <c r="D567" s="313">
        <f>D449*'Data - P&amp;L'!$C$3*'Data - P&amp;L'!$C$55</f>
        <v>0</v>
      </c>
      <c r="E567" s="313">
        <f>E449*'Data - P&amp;L'!$C$3*'Data - P&amp;L'!$C$55</f>
        <v>0</v>
      </c>
      <c r="F567" s="313">
        <f>F449*'Data - P&amp;L'!$C$3*'Data - P&amp;L'!$C$55</f>
        <v>0</v>
      </c>
      <c r="G567" s="313">
        <f>G449*'Data - P&amp;L'!$C$3*'Data - P&amp;L'!$C$55</f>
        <v>0</v>
      </c>
      <c r="H567" s="313">
        <f>H449*'Data - P&amp;L'!$C$3*'Data - P&amp;L'!$C$55</f>
        <v>0</v>
      </c>
      <c r="I567" s="313">
        <f>I449*'Data - P&amp;L'!$C$3*'Data - P&amp;L'!$C$55</f>
        <v>0</v>
      </c>
      <c r="J567" s="313">
        <f>J449*'Data - P&amp;L'!$C$3*'Data - P&amp;L'!$C$55</f>
        <v>0</v>
      </c>
      <c r="K567" s="313">
        <f>K449*'Data - P&amp;L'!$C$3*'Data - P&amp;L'!$C$55</f>
        <v>0</v>
      </c>
      <c r="L567" s="313">
        <f>L449*'Data - P&amp;L'!$C$3*'Data - P&amp;L'!$C$55</f>
        <v>0</v>
      </c>
      <c r="M567" s="313">
        <f>M449*'Data - P&amp;L'!$C$3*'Data - P&amp;L'!$C$55</f>
        <v>0</v>
      </c>
      <c r="N567" s="313">
        <f>N449*'Data - P&amp;L'!$C$3*'Data - P&amp;L'!$C$55</f>
        <v>0</v>
      </c>
      <c r="O567" s="313">
        <f>O449*'Data - P&amp;L'!$C$3*'Data - P&amp;L'!$C$55</f>
        <v>0</v>
      </c>
      <c r="P567" s="313">
        <f>P449*'Data - P&amp;L'!$C$3*'Data - P&amp;L'!$C$55</f>
        <v>0</v>
      </c>
      <c r="Q567" s="313">
        <f>Q449*'Data - P&amp;L'!$C$3*'Data - P&amp;L'!$C$55</f>
        <v>0</v>
      </c>
      <c r="R567" s="313">
        <f>R449*'Data - P&amp;L'!$C$3*'Data - P&amp;L'!$C$55</f>
        <v>0</v>
      </c>
      <c r="S567" s="313">
        <f>S449*'Data - P&amp;L'!$C$3*'Data - P&amp;L'!$C$55</f>
        <v>0</v>
      </c>
      <c r="T567" s="313">
        <f>T449*'Data - P&amp;L'!$C$3*'Data - P&amp;L'!$C$55</f>
        <v>0</v>
      </c>
      <c r="U567" s="313">
        <f>U449*'Data - P&amp;L'!$C$3*'Data - P&amp;L'!$C$55</f>
        <v>0</v>
      </c>
      <c r="V567" s="313">
        <f>V449*'Data - P&amp;L'!$C$3*'Data - P&amp;L'!$C$55</f>
        <v>0</v>
      </c>
      <c r="W567" s="313">
        <f>W449*'Data - P&amp;L'!$C$3*'Data - P&amp;L'!$C$55</f>
        <v>0</v>
      </c>
      <c r="X567" s="313">
        <f>X449*'Data - P&amp;L'!$C$3*'Data - P&amp;L'!$C$55</f>
        <v>0</v>
      </c>
      <c r="Y567" s="313">
        <f>Y449*'Data - P&amp;L'!$C$3*'Data - P&amp;L'!$C$55</f>
        <v>0</v>
      </c>
      <c r="Z567" s="313">
        <f>Z449*'Data - P&amp;L'!$C$3*'Data - P&amp;L'!$C$55</f>
        <v>0</v>
      </c>
      <c r="AA567" s="313">
        <f>AA449*'Data - P&amp;L'!$C$3*'Data - P&amp;L'!$C$55</f>
        <v>0</v>
      </c>
      <c r="AB567" s="313">
        <f>AB449*'Data - P&amp;L'!$C$3*'Data - P&amp;L'!$C$55</f>
        <v>0</v>
      </c>
      <c r="AC567" s="313">
        <f>AC449*'Data - P&amp;L'!$C$3*'Data - P&amp;L'!$C$55</f>
        <v>0</v>
      </c>
      <c r="AD567" s="313">
        <f>AD449*'Data - P&amp;L'!$C$3*'Data - P&amp;L'!$C$55</f>
        <v>0</v>
      </c>
      <c r="AE567" s="313">
        <f>AE449*'Data - P&amp;L'!$C$3*'Data - P&amp;L'!$C$55</f>
        <v>0</v>
      </c>
      <c r="AF567" s="313">
        <f>AF449*'Data - P&amp;L'!$C$3*'Data - P&amp;L'!$C$55</f>
        <v>0</v>
      </c>
      <c r="AG567" s="172">
        <f t="shared" si="166"/>
        <v>0</v>
      </c>
    </row>
    <row r="568" outlineLevel="1">
      <c r="A568" s="223" t="s">
        <v>674</v>
      </c>
      <c r="B568" s="313">
        <f>B450*'Data - P&amp;L'!$C$4*'Data - P&amp;L'!$C$55</f>
        <v>0</v>
      </c>
      <c r="C568" s="313">
        <f>C450*'Data - P&amp;L'!$C$4*'Data - P&amp;L'!$C$55</f>
        <v>0</v>
      </c>
      <c r="D568" s="313">
        <f>D450*'Data - P&amp;L'!$C$4*'Data - P&amp;L'!$C$55</f>
        <v>0</v>
      </c>
      <c r="E568" s="313">
        <f>E450*'Data - P&amp;L'!$C$4*'Data - P&amp;L'!$C$55</f>
        <v>0</v>
      </c>
      <c r="F568" s="313">
        <f>F450*'Data - P&amp;L'!$C$4*'Data - P&amp;L'!$C$55</f>
        <v>0</v>
      </c>
      <c r="G568" s="313">
        <f>G450*'Data - P&amp;L'!$C$4*'Data - P&amp;L'!$C$55</f>
        <v>0</v>
      </c>
      <c r="H568" s="313">
        <f>H450*'Data - P&amp;L'!$C$4*'Data - P&amp;L'!$C$55</f>
        <v>0</v>
      </c>
      <c r="I568" s="313">
        <f>I450*'Data - P&amp;L'!$C$4*'Data - P&amp;L'!$C$55</f>
        <v>0</v>
      </c>
      <c r="J568" s="313">
        <f>J450*'Data - P&amp;L'!$C$4*'Data - P&amp;L'!$C$55</f>
        <v>0</v>
      </c>
      <c r="K568" s="313">
        <f>K450*'Data - P&amp;L'!$C$4*'Data - P&amp;L'!$C$55</f>
        <v>0</v>
      </c>
      <c r="L568" s="313">
        <f>L450*'Data - P&amp;L'!$C$4*'Data - P&amp;L'!$C$55</f>
        <v>0</v>
      </c>
      <c r="M568" s="313">
        <f>M450*'Data - P&amp;L'!$C$4*'Data - P&amp;L'!$C$55</f>
        <v>0</v>
      </c>
      <c r="N568" s="313">
        <f>N450*'Data - P&amp;L'!$C$4*'Data - P&amp;L'!$C$55</f>
        <v>0</v>
      </c>
      <c r="O568" s="313">
        <f>O450*'Data - P&amp;L'!$C$4*'Data - P&amp;L'!$C$55</f>
        <v>0</v>
      </c>
      <c r="P568" s="313">
        <f>P450*'Data - P&amp;L'!$C$4*'Data - P&amp;L'!$C$55</f>
        <v>0</v>
      </c>
      <c r="Q568" s="313">
        <f>Q450*'Data - P&amp;L'!$C$4*'Data - P&amp;L'!$C$55</f>
        <v>0</v>
      </c>
      <c r="R568" s="313">
        <f>R450*'Data - P&amp;L'!$C$4*'Data - P&amp;L'!$C$55</f>
        <v>0</v>
      </c>
      <c r="S568" s="313">
        <f>S450*'Data - P&amp;L'!$C$4*'Data - P&amp;L'!$C$55</f>
        <v>0</v>
      </c>
      <c r="T568" s="313">
        <f>T450*'Data - P&amp;L'!$C$4*'Data - P&amp;L'!$C$55</f>
        <v>0</v>
      </c>
      <c r="U568" s="313">
        <f>U450*'Data - P&amp;L'!$C$4*'Data - P&amp;L'!$C$55</f>
        <v>0</v>
      </c>
      <c r="V568" s="313">
        <f>V450*'Data - P&amp;L'!$C$4*'Data - P&amp;L'!$C$55</f>
        <v>0</v>
      </c>
      <c r="W568" s="313">
        <f>W450*'Data - P&amp;L'!$C$4*'Data - P&amp;L'!$C$55</f>
        <v>0</v>
      </c>
      <c r="X568" s="313">
        <f>X450*'Data - P&amp;L'!$C$4*'Data - P&amp;L'!$C$55</f>
        <v>0</v>
      </c>
      <c r="Y568" s="313">
        <f>Y450*'Data - P&amp;L'!$C$4*'Data - P&amp;L'!$C$55</f>
        <v>0</v>
      </c>
      <c r="Z568" s="313">
        <f>Z450*'Data - P&amp;L'!$C$4*'Data - P&amp;L'!$C$55</f>
        <v>0</v>
      </c>
      <c r="AA568" s="313">
        <f>AA450*'Data - P&amp;L'!$C$4*'Data - P&amp;L'!$C$55</f>
        <v>0</v>
      </c>
      <c r="AB568" s="313">
        <f>AB450*'Data - P&amp;L'!$C$4*'Data - P&amp;L'!$C$55</f>
        <v>0</v>
      </c>
      <c r="AC568" s="313">
        <f>AC450*'Data - P&amp;L'!$C$4*'Data - P&amp;L'!$C$55</f>
        <v>0</v>
      </c>
      <c r="AD568" s="313">
        <f>AD450*'Data - P&amp;L'!$C$4*'Data - P&amp;L'!$C$55</f>
        <v>0</v>
      </c>
      <c r="AE568" s="313">
        <f>AE450*'Data - P&amp;L'!$C$4*'Data - P&amp;L'!$C$55</f>
        <v>0</v>
      </c>
      <c r="AF568" s="313">
        <f>AF450*'Data - P&amp;L'!$C$4*'Data - P&amp;L'!$C$55</f>
        <v>0</v>
      </c>
      <c r="AG568" s="172">
        <f t="shared" si="166"/>
        <v>0</v>
      </c>
    </row>
    <row r="569" outlineLevel="1">
      <c r="A569" s="223" t="s">
        <v>645</v>
      </c>
      <c r="B569" s="313">
        <f>(B439)*'Data - P&amp;L'!$C$15*'Data - P&amp;L'!$C$55</f>
        <v>0</v>
      </c>
      <c r="C569" s="313">
        <f>(C439)*'Data - P&amp;L'!$C$15*'Data - P&amp;L'!$C$55</f>
        <v>0</v>
      </c>
      <c r="D569" s="313">
        <f>(D439)*'Data - P&amp;L'!$C$15*'Data - P&amp;L'!$C$55</f>
        <v>0</v>
      </c>
      <c r="E569" s="313">
        <f>(E439)*'Data - P&amp;L'!$C$15*'Data - P&amp;L'!$C$55</f>
        <v>0</v>
      </c>
      <c r="F569" s="313">
        <f>(F439)*'Data - P&amp;L'!$C$15*'Data - P&amp;L'!$C$55</f>
        <v>0</v>
      </c>
      <c r="G569" s="313">
        <f>(G439)*'Data - P&amp;L'!$C$15*'Data - P&amp;L'!$C$55</f>
        <v>0</v>
      </c>
      <c r="H569" s="313">
        <f>(H439)*'Data - P&amp;L'!$C$15*'Data - P&amp;L'!$C$55</f>
        <v>0</v>
      </c>
      <c r="I569" s="313">
        <f>(I439)*'Data - P&amp;L'!$C$15*'Data - P&amp;L'!$C$55</f>
        <v>0</v>
      </c>
      <c r="J569" s="313">
        <f>(J439)*'Data - P&amp;L'!$C$15*'Data - P&amp;L'!$C$55</f>
        <v>0</v>
      </c>
      <c r="K569" s="313">
        <f>(K439)*'Data - P&amp;L'!$C$15*'Data - P&amp;L'!$C$55</f>
        <v>0</v>
      </c>
      <c r="L569" s="313">
        <f>(L439)*'Data - P&amp;L'!$C$15*'Data - P&amp;L'!$C$55</f>
        <v>0</v>
      </c>
      <c r="M569" s="313">
        <f>(M439)*'Data - P&amp;L'!$C$15*'Data - P&amp;L'!$C$55</f>
        <v>0</v>
      </c>
      <c r="N569" s="313">
        <f>(N439)*'Data - P&amp;L'!$C$15*'Data - P&amp;L'!$C$55</f>
        <v>0</v>
      </c>
      <c r="O569" s="313">
        <f>(O439)*'Data - P&amp;L'!$C$15*'Data - P&amp;L'!$C$55</f>
        <v>0</v>
      </c>
      <c r="P569" s="313">
        <f>(P439)*'Data - P&amp;L'!$C$15*'Data - P&amp;L'!$C$55</f>
        <v>0</v>
      </c>
      <c r="Q569" s="313">
        <f>(Q439)*'Data - P&amp;L'!$C$15*'Data - P&amp;L'!$C$55</f>
        <v>0</v>
      </c>
      <c r="R569" s="313">
        <f>(R439)*'Data - P&amp;L'!$C$15*'Data - P&amp;L'!$C$55</f>
        <v>0</v>
      </c>
      <c r="S569" s="313">
        <f>(S439)*'Data - P&amp;L'!$C$15*'Data - P&amp;L'!$C$55</f>
        <v>0</v>
      </c>
      <c r="T569" s="313">
        <f>(T439)*'Data - P&amp;L'!$C$15*'Data - P&amp;L'!$C$55</f>
        <v>0</v>
      </c>
      <c r="U569" s="313">
        <f>(U439)*'Data - P&amp;L'!$C$15*'Data - P&amp;L'!$C$55</f>
        <v>0</v>
      </c>
      <c r="V569" s="313">
        <f>(V439)*'Data - P&amp;L'!$C$15*'Data - P&amp;L'!$C$55</f>
        <v>0</v>
      </c>
      <c r="W569" s="313">
        <f>(W439)*'Data - P&amp;L'!$C$15*'Data - P&amp;L'!$C$55</f>
        <v>0</v>
      </c>
      <c r="X569" s="313">
        <f>(X439)*'Data - P&amp;L'!$C$15*'Data - P&amp;L'!$C$55</f>
        <v>0</v>
      </c>
      <c r="Y569" s="313">
        <f>(Y439)*'Data - P&amp;L'!$C$15*'Data - P&amp;L'!$C$55</f>
        <v>0</v>
      </c>
      <c r="Z569" s="313">
        <f>(Z439)*'Data - P&amp;L'!$C$15*'Data - P&amp;L'!$C$55</f>
        <v>0</v>
      </c>
      <c r="AA569" s="313">
        <f>(AA439)*'Data - P&amp;L'!$C$15*'Data - P&amp;L'!$C$55</f>
        <v>0</v>
      </c>
      <c r="AB569" s="313">
        <f>(AB439)*'Data - P&amp;L'!$C$15*'Data - P&amp;L'!$C$55</f>
        <v>0</v>
      </c>
      <c r="AC569" s="313">
        <f>(AC439)*'Data - P&amp;L'!$C$15*'Data - P&amp;L'!$C$55</f>
        <v>0</v>
      </c>
      <c r="AD569" s="313">
        <f>(AD439)*'Data - P&amp;L'!$C$15*'Data - P&amp;L'!$C$55</f>
        <v>0</v>
      </c>
      <c r="AE569" s="313">
        <f>(AE439)*'Data - P&amp;L'!$C$15*'Data - P&amp;L'!$C$55</f>
        <v>0</v>
      </c>
      <c r="AF569" s="313">
        <f>(AF439)*'Data - P&amp;L'!$C$15*'Data - P&amp;L'!$C$55</f>
        <v>0</v>
      </c>
      <c r="AG569" s="172">
        <f t="shared" si="166"/>
        <v>0</v>
      </c>
    </row>
    <row r="570" outlineLevel="1">
      <c r="A570" s="223" t="s">
        <v>646</v>
      </c>
      <c r="B570" s="313">
        <f>(B440)*'Data - P&amp;L'!$C$16*'Data - P&amp;L'!$C$55</f>
        <v>0</v>
      </c>
      <c r="C570" s="313">
        <f>(C440)*'Data - P&amp;L'!$C$16*'Data - P&amp;L'!$C$55</f>
        <v>0</v>
      </c>
      <c r="D570" s="313">
        <f>(D440)*'Data - P&amp;L'!$C$16*'Data - P&amp;L'!$C$55</f>
        <v>0</v>
      </c>
      <c r="E570" s="313">
        <f>(E440)*'Data - P&amp;L'!$C$16*'Data - P&amp;L'!$C$55</f>
        <v>0</v>
      </c>
      <c r="F570" s="313">
        <f>(F440)*'Data - P&amp;L'!$C$16*'Data - P&amp;L'!$C$55</f>
        <v>0</v>
      </c>
      <c r="G570" s="313">
        <f>(G440)*'Data - P&amp;L'!$C$16*'Data - P&amp;L'!$C$55</f>
        <v>0</v>
      </c>
      <c r="H570" s="313">
        <f>(H440)*'Data - P&amp;L'!$C$16*'Data - P&amp;L'!$C$55</f>
        <v>0</v>
      </c>
      <c r="I570" s="313">
        <f>(I440)*'Data - P&amp;L'!$C$16*'Data - P&amp;L'!$C$55</f>
        <v>0</v>
      </c>
      <c r="J570" s="313">
        <f>(J440)*'Data - P&amp;L'!$C$16*'Data - P&amp;L'!$C$55</f>
        <v>0</v>
      </c>
      <c r="K570" s="313">
        <f>(K440)*'Data - P&amp;L'!$C$16*'Data - P&amp;L'!$C$55</f>
        <v>0</v>
      </c>
      <c r="L570" s="313">
        <f>(L440)*'Data - P&amp;L'!$C$16*'Data - P&amp;L'!$C$55</f>
        <v>0</v>
      </c>
      <c r="M570" s="313">
        <f>(M440)*'Data - P&amp;L'!$C$16*'Data - P&amp;L'!$C$55</f>
        <v>0</v>
      </c>
      <c r="N570" s="313">
        <f>(N440)*'Data - P&amp;L'!$C$16*'Data - P&amp;L'!$C$55</f>
        <v>0</v>
      </c>
      <c r="O570" s="313">
        <f>(O440)*'Data - P&amp;L'!$C$16*'Data - P&amp;L'!$C$55</f>
        <v>0</v>
      </c>
      <c r="P570" s="313">
        <f>(P440)*'Data - P&amp;L'!$C$16*'Data - P&amp;L'!$C$55</f>
        <v>0</v>
      </c>
      <c r="Q570" s="313">
        <f>(Q440)*'Data - P&amp;L'!$C$16*'Data - P&amp;L'!$C$55</f>
        <v>0</v>
      </c>
      <c r="R570" s="313">
        <f>(R440)*'Data - P&amp;L'!$C$16*'Data - P&amp;L'!$C$55</f>
        <v>0</v>
      </c>
      <c r="S570" s="313">
        <f>(S440)*'Data - P&amp;L'!$C$16*'Data - P&amp;L'!$C$55</f>
        <v>0</v>
      </c>
      <c r="T570" s="313">
        <f>(T440)*'Data - P&amp;L'!$C$16*'Data - P&amp;L'!$C$55</f>
        <v>0</v>
      </c>
      <c r="U570" s="313">
        <f>(U440)*'Data - P&amp;L'!$C$16*'Data - P&amp;L'!$C$55</f>
        <v>0</v>
      </c>
      <c r="V570" s="313">
        <f>(V440)*'Data - P&amp;L'!$C$16*'Data - P&amp;L'!$C$55</f>
        <v>0</v>
      </c>
      <c r="W570" s="313">
        <f>(W440)*'Data - P&amp;L'!$C$16*'Data - P&amp;L'!$C$55</f>
        <v>0</v>
      </c>
      <c r="X570" s="313">
        <f>(X440)*'Data - P&amp;L'!$C$16*'Data - P&amp;L'!$C$55</f>
        <v>0</v>
      </c>
      <c r="Y570" s="313">
        <f>(Y440)*'Data - P&amp;L'!$C$16*'Data - P&amp;L'!$C$55</f>
        <v>0</v>
      </c>
      <c r="Z570" s="313">
        <f>(Z440)*'Data - P&amp;L'!$C$16*'Data - P&amp;L'!$C$55</f>
        <v>0</v>
      </c>
      <c r="AA570" s="313">
        <f>(AA440)*'Data - P&amp;L'!$C$16*'Data - P&amp;L'!$C$55</f>
        <v>0</v>
      </c>
      <c r="AB570" s="313">
        <f>(AB440)*'Data - P&amp;L'!$C$16*'Data - P&amp;L'!$C$55</f>
        <v>0</v>
      </c>
      <c r="AC570" s="313">
        <f>(AC440)*'Data - P&amp;L'!$C$16*'Data - P&amp;L'!$C$55</f>
        <v>0</v>
      </c>
      <c r="AD570" s="313">
        <f>(AD440)*'Data - P&amp;L'!$C$16*'Data - P&amp;L'!$C$55</f>
        <v>0</v>
      </c>
      <c r="AE570" s="313">
        <f>(AE440)*'Data - P&amp;L'!$C$16*'Data - P&amp;L'!$C$55</f>
        <v>0</v>
      </c>
      <c r="AF570" s="313">
        <f>(AF440)*'Data - P&amp;L'!$C$16*'Data - P&amp;L'!$C$55</f>
        <v>0</v>
      </c>
      <c r="AG570" s="172">
        <f t="shared" si="166"/>
        <v>0</v>
      </c>
    </row>
    <row r="571" outlineLevel="1">
      <c r="A571" s="223" t="s">
        <v>675</v>
      </c>
      <c r="B571" s="313">
        <f>(B468)*'Data - P&amp;L'!$C$6*'Data - P&amp;L'!$C$55</f>
        <v>0</v>
      </c>
      <c r="C571" s="313">
        <f>(C468)*'Data - P&amp;L'!$C$6*'Data - P&amp;L'!$C$55</f>
        <v>0</v>
      </c>
      <c r="D571" s="313">
        <f>(D468)*'Data - P&amp;L'!$C$6*'Data - P&amp;L'!$C$55</f>
        <v>0</v>
      </c>
      <c r="E571" s="313">
        <f>(E468)*'Data - P&amp;L'!$C$6*'Data - P&amp;L'!$C$55</f>
        <v>0</v>
      </c>
      <c r="F571" s="313">
        <f>(F468)*'Data - P&amp;L'!$C$6*'Data - P&amp;L'!$C$55</f>
        <v>0</v>
      </c>
      <c r="G571" s="313">
        <f>(G468)*'Data - P&amp;L'!$C$6*'Data - P&amp;L'!$C$55</f>
        <v>0</v>
      </c>
      <c r="H571" s="313">
        <f>(H468)*'Data - P&amp;L'!$C$6*'Data - P&amp;L'!$C$55</f>
        <v>0</v>
      </c>
      <c r="I571" s="313">
        <f>(I468)*'Data - P&amp;L'!$C$6*'Data - P&amp;L'!$C$55</f>
        <v>0</v>
      </c>
      <c r="J571" s="313">
        <f>(J468)*'Data - P&amp;L'!$C$6*'Data - P&amp;L'!$C$55</f>
        <v>0</v>
      </c>
      <c r="K571" s="313">
        <f>(K468)*'Data - P&amp;L'!$C$6*'Data - P&amp;L'!$C$55</f>
        <v>0</v>
      </c>
      <c r="L571" s="313">
        <f>(L468)*'Data - P&amp;L'!$C$6*'Data - P&amp;L'!$C$55</f>
        <v>0</v>
      </c>
      <c r="M571" s="313">
        <f>(M468)*'Data - P&amp;L'!$C$6*'Data - P&amp;L'!$C$55</f>
        <v>0</v>
      </c>
      <c r="N571" s="313">
        <f>(N468)*'Data - P&amp;L'!$C$6*'Data - P&amp;L'!$C$55</f>
        <v>0</v>
      </c>
      <c r="O571" s="313">
        <f>(O468)*'Data - P&amp;L'!$C$6*'Data - P&amp;L'!$C$55</f>
        <v>0</v>
      </c>
      <c r="P571" s="313">
        <f>(P468)*'Data - P&amp;L'!$C$6*'Data - P&amp;L'!$C$55</f>
        <v>0</v>
      </c>
      <c r="Q571" s="313">
        <f>(Q468)*'Data - P&amp;L'!$C$6*'Data - P&amp;L'!$C$55</f>
        <v>0</v>
      </c>
      <c r="R571" s="313">
        <f>(R468)*'Data - P&amp;L'!$C$6*'Data - P&amp;L'!$C$55</f>
        <v>0</v>
      </c>
      <c r="S571" s="313">
        <f>(S468)*'Data - P&amp;L'!$C$6*'Data - P&amp;L'!$C$55</f>
        <v>0</v>
      </c>
      <c r="T571" s="313">
        <f>(T468)*'Data - P&amp;L'!$C$6*'Data - P&amp;L'!$C$55</f>
        <v>0</v>
      </c>
      <c r="U571" s="313">
        <f>(U468)*'Data - P&amp;L'!$C$6*'Data - P&amp;L'!$C$55</f>
        <v>0</v>
      </c>
      <c r="V571" s="313">
        <f>(V468)*'Data - P&amp;L'!$C$6*'Data - P&amp;L'!$C$55</f>
        <v>0</v>
      </c>
      <c r="W571" s="313">
        <f>(W468)*'Data - P&amp;L'!$C$6*'Data - P&amp;L'!$C$55</f>
        <v>0</v>
      </c>
      <c r="X571" s="313">
        <f>(X468)*'Data - P&amp;L'!$C$6*'Data - P&amp;L'!$C$55</f>
        <v>0</v>
      </c>
      <c r="Y571" s="313">
        <f>(Y468)*'Data - P&amp;L'!$C$6*'Data - P&amp;L'!$C$55</f>
        <v>0</v>
      </c>
      <c r="Z571" s="313">
        <f>(Z468)*'Data - P&amp;L'!$C$6*'Data - P&amp;L'!$C$55</f>
        <v>0</v>
      </c>
      <c r="AA571" s="313">
        <f>(AA468)*'Data - P&amp;L'!$C$6*'Data - P&amp;L'!$C$55</f>
        <v>0</v>
      </c>
      <c r="AB571" s="313">
        <f>(AB468)*'Data - P&amp;L'!$C$6*'Data - P&amp;L'!$C$55</f>
        <v>0</v>
      </c>
      <c r="AC571" s="313">
        <f>(AC468)*'Data - P&amp;L'!$C$6*'Data - P&amp;L'!$C$55</f>
        <v>0</v>
      </c>
      <c r="AD571" s="313">
        <f>(AD468)*'Data - P&amp;L'!$C$6*'Data - P&amp;L'!$C$55</f>
        <v>0</v>
      </c>
      <c r="AE571" s="313">
        <f>(AE468)*'Data - P&amp;L'!$C$6*'Data - P&amp;L'!$C$55</f>
        <v>0</v>
      </c>
      <c r="AF571" s="313">
        <f>(AF468)*'Data - P&amp;L'!$C$6*'Data - P&amp;L'!$C$55</f>
        <v>0</v>
      </c>
      <c r="AG571" s="172">
        <f t="shared" si="166"/>
        <v>0</v>
      </c>
    </row>
    <row r="572" outlineLevel="1">
      <c r="A572" s="223" t="s">
        <v>676</v>
      </c>
      <c r="B572" s="313">
        <f>(B469)*'Data - P&amp;L'!$C$8*'Data - P&amp;L'!$C$55</f>
        <v>0</v>
      </c>
      <c r="C572" s="313">
        <f>(C469)*'Data - P&amp;L'!$C$8*'Data - P&amp;L'!$C$55</f>
        <v>0</v>
      </c>
      <c r="D572" s="313">
        <f>(D469)*'Data - P&amp;L'!$C$8*'Data - P&amp;L'!$C$55</f>
        <v>0</v>
      </c>
      <c r="E572" s="313">
        <f>(E469)*'Data - P&amp;L'!$C$8*'Data - P&amp;L'!$C$55</f>
        <v>0</v>
      </c>
      <c r="F572" s="313">
        <f>(F469)*'Data - P&amp;L'!$C$8*'Data - P&amp;L'!$C$55</f>
        <v>0</v>
      </c>
      <c r="G572" s="313">
        <f>(G469)*'Data - P&amp;L'!$C$8*'Data - P&amp;L'!$C$55</f>
        <v>0</v>
      </c>
      <c r="H572" s="313">
        <f>(H469)*'Data - P&amp;L'!$C$8*'Data - P&amp;L'!$C$55</f>
        <v>0</v>
      </c>
      <c r="I572" s="313">
        <f>(I469)*'Data - P&amp;L'!$C$8*'Data - P&amp;L'!$C$55</f>
        <v>0</v>
      </c>
      <c r="J572" s="313">
        <f>(J469)*'Data - P&amp;L'!$C$8*'Data - P&amp;L'!$C$55</f>
        <v>0</v>
      </c>
      <c r="K572" s="313">
        <f>(K469)*'Data - P&amp;L'!$C$8*'Data - P&amp;L'!$C$55</f>
        <v>0</v>
      </c>
      <c r="L572" s="313">
        <f>(L469)*'Data - P&amp;L'!$C$8*'Data - P&amp;L'!$C$55</f>
        <v>0</v>
      </c>
      <c r="M572" s="313">
        <f>(M469)*'Data - P&amp;L'!$C$8*'Data - P&amp;L'!$C$55</f>
        <v>0</v>
      </c>
      <c r="N572" s="313">
        <f>(N469)*'Data - P&amp;L'!$C$8*'Data - P&amp;L'!$C$55</f>
        <v>0</v>
      </c>
      <c r="O572" s="313">
        <f>(O469)*'Data - P&amp;L'!$C$8*'Data - P&amp;L'!$C$55</f>
        <v>0</v>
      </c>
      <c r="P572" s="313">
        <f>(P469)*'Data - P&amp;L'!$C$8*'Data - P&amp;L'!$C$55</f>
        <v>0</v>
      </c>
      <c r="Q572" s="313">
        <f>(Q469)*'Data - P&amp;L'!$C$8*'Data - P&amp;L'!$C$55</f>
        <v>0</v>
      </c>
      <c r="R572" s="313">
        <f>(R469)*'Data - P&amp;L'!$C$8*'Data - P&amp;L'!$C$55</f>
        <v>0</v>
      </c>
      <c r="S572" s="313">
        <f>(S469)*'Data - P&amp;L'!$C$8*'Data - P&amp;L'!$C$55</f>
        <v>0</v>
      </c>
      <c r="T572" s="313">
        <f>(T469)*'Data - P&amp;L'!$C$8*'Data - P&amp;L'!$C$55</f>
        <v>0</v>
      </c>
      <c r="U572" s="313">
        <f>(U469)*'Data - P&amp;L'!$C$8*'Data - P&amp;L'!$C$55</f>
        <v>0</v>
      </c>
      <c r="V572" s="313">
        <f>(V469)*'Data - P&amp;L'!$C$8*'Data - P&amp;L'!$C$55</f>
        <v>0</v>
      </c>
      <c r="W572" s="313">
        <f>(W469)*'Data - P&amp;L'!$C$8*'Data - P&amp;L'!$C$55</f>
        <v>0</v>
      </c>
      <c r="X572" s="313">
        <f>(X469)*'Data - P&amp;L'!$C$8*'Data - P&amp;L'!$C$55</f>
        <v>0</v>
      </c>
      <c r="Y572" s="313">
        <f>(Y469)*'Data - P&amp;L'!$C$8*'Data - P&amp;L'!$C$55</f>
        <v>0</v>
      </c>
      <c r="Z572" s="313">
        <f>(Z469)*'Data - P&amp;L'!$C$8*'Data - P&amp;L'!$C$55</f>
        <v>0</v>
      </c>
      <c r="AA572" s="313">
        <f>(AA469)*'Data - P&amp;L'!$C$8*'Data - P&amp;L'!$C$55</f>
        <v>0</v>
      </c>
      <c r="AB572" s="313">
        <f>(AB469)*'Data - P&amp;L'!$C$8*'Data - P&amp;L'!$C$55</f>
        <v>0</v>
      </c>
      <c r="AC572" s="313">
        <f>(AC469)*'Data - P&amp;L'!$C$8*'Data - P&amp;L'!$C$55</f>
        <v>0</v>
      </c>
      <c r="AD572" s="313">
        <f>(AD469)*'Data - P&amp;L'!$C$8*'Data - P&amp;L'!$C$55</f>
        <v>0</v>
      </c>
      <c r="AE572" s="313">
        <f>(AE469)*'Data - P&amp;L'!$C$8*'Data - P&amp;L'!$C$55</f>
        <v>0</v>
      </c>
      <c r="AF572" s="313">
        <f>(AF469)*'Data - P&amp;L'!$C$8*'Data - P&amp;L'!$C$55</f>
        <v>0</v>
      </c>
      <c r="AG572" s="172">
        <f t="shared" si="166"/>
        <v>0</v>
      </c>
    </row>
    <row r="573" outlineLevel="1">
      <c r="A573" s="223" t="s">
        <v>677</v>
      </c>
      <c r="B573" s="313">
        <f>(B470+B471)*'Data - P&amp;L'!$C$9*'Data - P&amp;L'!$C$55</f>
        <v>0</v>
      </c>
      <c r="C573" s="313">
        <f>(C470+C471)*'Data - P&amp;L'!$C$9*'Data - P&amp;L'!$C$55</f>
        <v>0</v>
      </c>
      <c r="D573" s="313">
        <f>(D470+D471)*'Data - P&amp;L'!$C$9*'Data - P&amp;L'!$C$55</f>
        <v>0</v>
      </c>
      <c r="E573" s="313">
        <f>(E470+E471)*'Data - P&amp;L'!$C$9*'Data - P&amp;L'!$C$55</f>
        <v>0</v>
      </c>
      <c r="F573" s="313">
        <f>(F470+F471)*'Data - P&amp;L'!$C$9*'Data - P&amp;L'!$C$55</f>
        <v>0</v>
      </c>
      <c r="G573" s="313">
        <f>(G470+G471)*'Data - P&amp;L'!$C$9*'Data - P&amp;L'!$C$55</f>
        <v>0</v>
      </c>
      <c r="H573" s="313">
        <f>(H470+H471)*'Data - P&amp;L'!$C$9*'Data - P&amp;L'!$C$55</f>
        <v>0</v>
      </c>
      <c r="I573" s="313">
        <f>(I470+I471)*'Data - P&amp;L'!$C$9*'Data - P&amp;L'!$C$55</f>
        <v>0</v>
      </c>
      <c r="J573" s="313">
        <f>(J470+J471)*'Data - P&amp;L'!$C$9*'Data - P&amp;L'!$C$55</f>
        <v>0</v>
      </c>
      <c r="K573" s="313">
        <f>(K470+K471)*'Data - P&amp;L'!$C$9*'Data - P&amp;L'!$C$55</f>
        <v>0</v>
      </c>
      <c r="L573" s="313">
        <f>(L470+L471)*'Data - P&amp;L'!$C$9*'Data - P&amp;L'!$C$55</f>
        <v>0</v>
      </c>
      <c r="M573" s="313">
        <f>(M470+M471)*'Data - P&amp;L'!$C$9*'Data - P&amp;L'!$C$55</f>
        <v>0</v>
      </c>
      <c r="N573" s="313">
        <f>(N470+N471)*'Data - P&amp;L'!$C$9*'Data - P&amp;L'!$C$55</f>
        <v>0</v>
      </c>
      <c r="O573" s="313">
        <f>(O470+O471)*'Data - P&amp;L'!$C$9*'Data - P&amp;L'!$C$55</f>
        <v>0</v>
      </c>
      <c r="P573" s="313">
        <f>(P470+P471)*'Data - P&amp;L'!$C$9*'Data - P&amp;L'!$C$55</f>
        <v>0</v>
      </c>
      <c r="Q573" s="313">
        <f>(Q470+Q471)*'Data - P&amp;L'!$C$9*'Data - P&amp;L'!$C$55</f>
        <v>0</v>
      </c>
      <c r="R573" s="313">
        <f>(R470+R471)*'Data - P&amp;L'!$C$9*'Data - P&amp;L'!$C$55</f>
        <v>0</v>
      </c>
      <c r="S573" s="313">
        <f>(S470+S471)*'Data - P&amp;L'!$C$9*'Data - P&amp;L'!$C$55</f>
        <v>0</v>
      </c>
      <c r="T573" s="313">
        <f>(T470+T471)*'Data - P&amp;L'!$C$9*'Data - P&amp;L'!$C$55</f>
        <v>0</v>
      </c>
      <c r="U573" s="313">
        <f>(U470+U471)*'Data - P&amp;L'!$C$9*'Data - P&amp;L'!$C$55</f>
        <v>0</v>
      </c>
      <c r="V573" s="313">
        <f>(V470+V471)*'Data - P&amp;L'!$C$9*'Data - P&amp;L'!$C$55</f>
        <v>0</v>
      </c>
      <c r="W573" s="313">
        <f>(W470+W471)*'Data - P&amp;L'!$C$9*'Data - P&amp;L'!$C$55</f>
        <v>0</v>
      </c>
      <c r="X573" s="313">
        <f>(X470+X471)*'Data - P&amp;L'!$C$9*'Data - P&amp;L'!$C$55</f>
        <v>0</v>
      </c>
      <c r="Y573" s="313">
        <f>(Y470+Y471)*'Data - P&amp;L'!$C$9*'Data - P&amp;L'!$C$55</f>
        <v>0</v>
      </c>
      <c r="Z573" s="313">
        <f>(Z470+Z471)*'Data - P&amp;L'!$C$9*'Data - P&amp;L'!$C$55</f>
        <v>0</v>
      </c>
      <c r="AA573" s="313">
        <f>(AA470+AA471)*'Data - P&amp;L'!$C$9*'Data - P&amp;L'!$C$55</f>
        <v>0</v>
      </c>
      <c r="AB573" s="313">
        <f>(AB470+AB471)*'Data - P&amp;L'!$C$9*'Data - P&amp;L'!$C$55</f>
        <v>0</v>
      </c>
      <c r="AC573" s="313">
        <f>(AC470+AC471)*'Data - P&amp;L'!$C$9*'Data - P&amp;L'!$C$55</f>
        <v>0</v>
      </c>
      <c r="AD573" s="313">
        <f>(AD470+AD471)*'Data - P&amp;L'!$C$9*'Data - P&amp;L'!$C$55</f>
        <v>0</v>
      </c>
      <c r="AE573" s="313">
        <f>(AE470+AE471)*'Data - P&amp;L'!$C$9*'Data - P&amp;L'!$C$55</f>
        <v>0</v>
      </c>
      <c r="AF573" s="313">
        <f>(AF470+AF471)*'Data - P&amp;L'!$C$9*'Data - P&amp;L'!$C$55</f>
        <v>0</v>
      </c>
      <c r="AG573" s="172">
        <f t="shared" si="166"/>
        <v>0</v>
      </c>
    </row>
    <row r="574" outlineLevel="1">
      <c r="A574" s="223" t="s">
        <v>678</v>
      </c>
      <c r="B574" s="313">
        <f>(B472+B473)*'Data - P&amp;L'!$C$5*'Data - P&amp;L'!$C$55</f>
        <v>0</v>
      </c>
      <c r="C574" s="313">
        <f>(C472+C473)*'Data - P&amp;L'!$C$5*'Data - P&amp;L'!$C$55</f>
        <v>0</v>
      </c>
      <c r="D574" s="313">
        <f>(D472+D473)*'Data - P&amp;L'!$C$5*'Data - P&amp;L'!$C$55</f>
        <v>0</v>
      </c>
      <c r="E574" s="313">
        <f>(E472+E473)*'Data - P&amp;L'!$C$5*'Data - P&amp;L'!$C$55</f>
        <v>0</v>
      </c>
      <c r="F574" s="313">
        <f>(F472+F473)*'Data - P&amp;L'!$C$5*'Data - P&amp;L'!$C$55</f>
        <v>0</v>
      </c>
      <c r="G574" s="313">
        <f>(G472+G473)*'Data - P&amp;L'!$C$5*'Data - P&amp;L'!$C$55</f>
        <v>0</v>
      </c>
      <c r="H574" s="313">
        <f>(H472+H473)*'Data - P&amp;L'!$C$5*'Data - P&amp;L'!$C$55</f>
        <v>0</v>
      </c>
      <c r="I574" s="313">
        <f>(I472+I473)*'Data - P&amp;L'!$C$5*'Data - P&amp;L'!$C$55</f>
        <v>0</v>
      </c>
      <c r="J574" s="313">
        <f>(J472+J473)*'Data - P&amp;L'!$C$5*'Data - P&amp;L'!$C$55</f>
        <v>0</v>
      </c>
      <c r="K574" s="313">
        <f>(K472+K473)*'Data - P&amp;L'!$C$5*'Data - P&amp;L'!$C$55</f>
        <v>0</v>
      </c>
      <c r="L574" s="313">
        <f>(L472+L473)*'Data - P&amp;L'!$C$5*'Data - P&amp;L'!$C$55</f>
        <v>0</v>
      </c>
      <c r="M574" s="313">
        <f>(M472+M473)*'Data - P&amp;L'!$C$5*'Data - P&amp;L'!$C$55</f>
        <v>0</v>
      </c>
      <c r="N574" s="313">
        <f>(N472+N473)*'Data - P&amp;L'!$C$5*'Data - P&amp;L'!$C$55</f>
        <v>0</v>
      </c>
      <c r="O574" s="313">
        <f>(O472+O473)*'Data - P&amp;L'!$C$5*'Data - P&amp;L'!$C$55</f>
        <v>0</v>
      </c>
      <c r="P574" s="313">
        <f>(P472+P473)*'Data - P&amp;L'!$C$5*'Data - P&amp;L'!$C$55</f>
        <v>0</v>
      </c>
      <c r="Q574" s="313">
        <f>(Q472+Q473)*'Data - P&amp;L'!$C$5*'Data - P&amp;L'!$C$55</f>
        <v>0</v>
      </c>
      <c r="R574" s="313">
        <f>(R472+R473)*'Data - P&amp;L'!$C$5*'Data - P&amp;L'!$C$55</f>
        <v>0</v>
      </c>
      <c r="S574" s="313">
        <f>(S472+S473)*'Data - P&amp;L'!$C$5*'Data - P&amp;L'!$C$55</f>
        <v>0</v>
      </c>
      <c r="T574" s="313">
        <f>(T472+T473)*'Data - P&amp;L'!$C$5*'Data - P&amp;L'!$C$55</f>
        <v>0</v>
      </c>
      <c r="U574" s="313">
        <f>(U472+U473)*'Data - P&amp;L'!$C$5*'Data - P&amp;L'!$C$55</f>
        <v>0</v>
      </c>
      <c r="V574" s="313">
        <f>(V472+V473)*'Data - P&amp;L'!$C$5*'Data - P&amp;L'!$C$55</f>
        <v>0</v>
      </c>
      <c r="W574" s="313">
        <f>(W472+W473)*'Data - P&amp;L'!$C$5*'Data - P&amp;L'!$C$55</f>
        <v>0</v>
      </c>
      <c r="X574" s="313">
        <f>(X472+X473)*'Data - P&amp;L'!$C$5*'Data - P&amp;L'!$C$55</f>
        <v>0</v>
      </c>
      <c r="Y574" s="313">
        <f>(Y472+Y473)*'Data - P&amp;L'!$C$5*'Data - P&amp;L'!$C$55</f>
        <v>0</v>
      </c>
      <c r="Z574" s="313">
        <f>(Z472+Z473)*'Data - P&amp;L'!$C$5*'Data - P&amp;L'!$C$55</f>
        <v>0</v>
      </c>
      <c r="AA574" s="313">
        <f>(AA472+AA473)*'Data - P&amp;L'!$C$5*'Data - P&amp;L'!$C$55</f>
        <v>0</v>
      </c>
      <c r="AB574" s="313">
        <f>(AB472+AB473)*'Data - P&amp;L'!$C$5*'Data - P&amp;L'!$C$55</f>
        <v>0</v>
      </c>
      <c r="AC574" s="313">
        <f>(AC472+AC473)*'Data - P&amp;L'!$C$5*'Data - P&amp;L'!$C$55</f>
        <v>0</v>
      </c>
      <c r="AD574" s="313">
        <f>(AD472+AD473)*'Data - P&amp;L'!$C$5*'Data - P&amp;L'!$C$55</f>
        <v>0</v>
      </c>
      <c r="AE574" s="313">
        <f>(AE472+AE473)*'Data - P&amp;L'!$C$5*'Data - P&amp;L'!$C$55</f>
        <v>0</v>
      </c>
      <c r="AF574" s="313">
        <f>(AF472+AF473)*'Data - P&amp;L'!$C$5*'Data - P&amp;L'!$C$55</f>
        <v>0</v>
      </c>
      <c r="AG574" s="172">
        <f t="shared" si="166"/>
        <v>0</v>
      </c>
    </row>
    <row r="575" outlineLevel="1">
      <c r="A575" s="223" t="s">
        <v>679</v>
      </c>
      <c r="B575" s="313">
        <f>(B474+B475)*'Data - P&amp;L'!$C$10*'Data - P&amp;L'!$C$55</f>
        <v>0</v>
      </c>
      <c r="C575" s="313">
        <f>(C474+C475)*'Data - P&amp;L'!$C$10*'Data - P&amp;L'!$C$55</f>
        <v>0</v>
      </c>
      <c r="D575" s="313">
        <f>(D474+D475)*'Data - P&amp;L'!$C$10*'Data - P&amp;L'!$C$55</f>
        <v>0</v>
      </c>
      <c r="E575" s="313">
        <f>(E474+E475)*'Data - P&amp;L'!$C$10*'Data - P&amp;L'!$C$55</f>
        <v>0</v>
      </c>
      <c r="F575" s="313">
        <f>(F474+F475)*'Data - P&amp;L'!$C$10*'Data - P&amp;L'!$C$55</f>
        <v>0</v>
      </c>
      <c r="G575" s="313">
        <f>(G474+G475)*'Data - P&amp;L'!$C$10*'Data - P&amp;L'!$C$55</f>
        <v>0</v>
      </c>
      <c r="H575" s="313">
        <f>(H474+H475)*'Data - P&amp;L'!$C$10*'Data - P&amp;L'!$C$55</f>
        <v>0</v>
      </c>
      <c r="I575" s="313">
        <f>(I474+I475)*'Data - P&amp;L'!$C$10*'Data - P&amp;L'!$C$55</f>
        <v>0</v>
      </c>
      <c r="J575" s="313">
        <f>(J474+J475)*'Data - P&amp;L'!$C$10*'Data - P&amp;L'!$C$55</f>
        <v>0</v>
      </c>
      <c r="K575" s="313">
        <f>(K474+K475)*'Data - P&amp;L'!$C$10*'Data - P&amp;L'!$C$55</f>
        <v>0</v>
      </c>
      <c r="L575" s="313">
        <f>(L474+L475)*'Data - P&amp;L'!$C$10*'Data - P&amp;L'!$C$55</f>
        <v>0</v>
      </c>
      <c r="M575" s="313">
        <f>(M474+M475)*'Data - P&amp;L'!$C$10*'Data - P&amp;L'!$C$55</f>
        <v>0</v>
      </c>
      <c r="N575" s="313">
        <f>(N474+N475)*'Data - P&amp;L'!$C$10*'Data - P&amp;L'!$C$55</f>
        <v>0</v>
      </c>
      <c r="O575" s="313">
        <f>(O474+O475)*'Data - P&amp;L'!$C$10*'Data - P&amp;L'!$C$55</f>
        <v>0</v>
      </c>
      <c r="P575" s="313">
        <f>(P474+P475)*'Data - P&amp;L'!$C$10*'Data - P&amp;L'!$C$55</f>
        <v>0</v>
      </c>
      <c r="Q575" s="313">
        <f>(Q474+Q475)*'Data - P&amp;L'!$C$10*'Data - P&amp;L'!$C$55</f>
        <v>0</v>
      </c>
      <c r="R575" s="313">
        <f>(R474+R475)*'Data - P&amp;L'!$C$10*'Data - P&amp;L'!$C$55</f>
        <v>0</v>
      </c>
      <c r="S575" s="313">
        <f>(S474+S475)*'Data - P&amp;L'!$C$10*'Data - P&amp;L'!$C$55</f>
        <v>0</v>
      </c>
      <c r="T575" s="313">
        <f>(T474+T475)*'Data - P&amp;L'!$C$10*'Data - P&amp;L'!$C$55</f>
        <v>0</v>
      </c>
      <c r="U575" s="313">
        <f>(U474+U475)*'Data - P&amp;L'!$C$10*'Data - P&amp;L'!$C$55</f>
        <v>0</v>
      </c>
      <c r="V575" s="313">
        <f>(V474+V475)*'Data - P&amp;L'!$C$10*'Data - P&amp;L'!$C$55</f>
        <v>0</v>
      </c>
      <c r="W575" s="313">
        <f>(W474+W475)*'Data - P&amp;L'!$C$10*'Data - P&amp;L'!$C$55</f>
        <v>0</v>
      </c>
      <c r="X575" s="313">
        <f>(X474+X475)*'Data - P&amp;L'!$C$10*'Data - P&amp;L'!$C$55</f>
        <v>0</v>
      </c>
      <c r="Y575" s="313">
        <f>(Y474+Y475)*'Data - P&amp;L'!$C$10*'Data - P&amp;L'!$C$55</f>
        <v>0</v>
      </c>
      <c r="Z575" s="313">
        <f>(Z474+Z475)*'Data - P&amp;L'!$C$10*'Data - P&amp;L'!$C$55</f>
        <v>0</v>
      </c>
      <c r="AA575" s="313">
        <f>(AA474+AA475)*'Data - P&amp;L'!$C$10*'Data - P&amp;L'!$C$55</f>
        <v>0</v>
      </c>
      <c r="AB575" s="313">
        <f>(AB474+AB475)*'Data - P&amp;L'!$C$10*'Data - P&amp;L'!$C$55</f>
        <v>0</v>
      </c>
      <c r="AC575" s="313">
        <f>(AC474+AC475)*'Data - P&amp;L'!$C$10*'Data - P&amp;L'!$C$55</f>
        <v>0</v>
      </c>
      <c r="AD575" s="313">
        <f>(AD474+AD475)*'Data - P&amp;L'!$C$10*'Data - P&amp;L'!$C$55</f>
        <v>0</v>
      </c>
      <c r="AE575" s="313">
        <f>(AE474+AE475)*'Data - P&amp;L'!$C$10*'Data - P&amp;L'!$C$55</f>
        <v>0</v>
      </c>
      <c r="AF575" s="313">
        <f>(AF474+AF475)*'Data - P&amp;L'!$C$10*'Data - P&amp;L'!$C$55</f>
        <v>0</v>
      </c>
      <c r="AG575" s="172">
        <f t="shared" si="166"/>
        <v>0</v>
      </c>
    </row>
    <row r="576" outlineLevel="1">
      <c r="A576" s="223" t="s">
        <v>693</v>
      </c>
      <c r="B576" s="313">
        <f>((B446+B447)*'Data - P&amp;L'!$C$13)*'Data - P&amp;L'!$C$55</f>
        <v>0</v>
      </c>
      <c r="C576" s="313">
        <f>((C446+C447)*'Data - P&amp;L'!$C$13)*'Data - P&amp;L'!$C$55</f>
        <v>0</v>
      </c>
      <c r="D576" s="313">
        <f>((D446+D447)*'Data - P&amp;L'!$C$13)*'Data - P&amp;L'!$C$55</f>
        <v>0</v>
      </c>
      <c r="E576" s="313">
        <f>((E446+E447)*'Data - P&amp;L'!$C$13)*'Data - P&amp;L'!$C$55</f>
        <v>0</v>
      </c>
      <c r="F576" s="313">
        <f>((F446+F447)*'Data - P&amp;L'!$C$13)*'Data - P&amp;L'!$C$55</f>
        <v>0</v>
      </c>
      <c r="G576" s="313">
        <f>((G446+G447)*'Data - P&amp;L'!$C$13)*'Data - P&amp;L'!$C$55</f>
        <v>0</v>
      </c>
      <c r="H576" s="313">
        <f>((H446+H447)*'Data - P&amp;L'!$C$13)*'Data - P&amp;L'!$C$55</f>
        <v>0</v>
      </c>
      <c r="I576" s="313">
        <f>((I446+I447)*'Data - P&amp;L'!$C$13)*'Data - P&amp;L'!$C$55</f>
        <v>0</v>
      </c>
      <c r="J576" s="313">
        <f>((J446+J447)*'Data - P&amp;L'!$C$13)*'Data - P&amp;L'!$C$55</f>
        <v>0</v>
      </c>
      <c r="K576" s="313">
        <f>((K446+K447)*'Data - P&amp;L'!$C$13)*'Data - P&amp;L'!$C$55</f>
        <v>0</v>
      </c>
      <c r="L576" s="313">
        <f>((L446+L447)*'Data - P&amp;L'!$C$13)*'Data - P&amp;L'!$C$55</f>
        <v>0</v>
      </c>
      <c r="M576" s="313">
        <f>((M446+M447)*'Data - P&amp;L'!$C$13)*'Data - P&amp;L'!$C$55</f>
        <v>0</v>
      </c>
      <c r="N576" s="313">
        <f>((N446+N447)*'Data - P&amp;L'!$C$13)*'Data - P&amp;L'!$C$55</f>
        <v>0</v>
      </c>
      <c r="O576" s="313">
        <f>((O446+O447)*'Data - P&amp;L'!$C$13)*'Data - P&amp;L'!$C$55</f>
        <v>0</v>
      </c>
      <c r="P576" s="313">
        <f>((P446+P447)*'Data - P&amp;L'!$C$13)*'Data - P&amp;L'!$C$55</f>
        <v>0</v>
      </c>
      <c r="Q576" s="313">
        <f>((Q446+Q447)*'Data - P&amp;L'!$C$13)*'Data - P&amp;L'!$C$55</f>
        <v>0</v>
      </c>
      <c r="R576" s="313">
        <f>((R446+R447)*'Data - P&amp;L'!$C$13)*'Data - P&amp;L'!$C$55</f>
        <v>0</v>
      </c>
      <c r="S576" s="313">
        <f>((S446+S447)*'Data - P&amp;L'!$C$13)*'Data - P&amp;L'!$C$55</f>
        <v>0</v>
      </c>
      <c r="T576" s="313">
        <f>((T446+T447)*'Data - P&amp;L'!$C$13)*'Data - P&amp;L'!$C$55</f>
        <v>0</v>
      </c>
      <c r="U576" s="313">
        <f>((U446+U447)*'Data - P&amp;L'!$C$13)*'Data - P&amp;L'!$C$55</f>
        <v>0</v>
      </c>
      <c r="V576" s="313">
        <f>((V446+V447)*'Data - P&amp;L'!$C$13)*'Data - P&amp;L'!$C$55</f>
        <v>0</v>
      </c>
      <c r="W576" s="313">
        <f>((W446+W447)*'Data - P&amp;L'!$C$13)*'Data - P&amp;L'!$C$55</f>
        <v>0</v>
      </c>
      <c r="X576" s="313">
        <f>((X446+X447)*'Data - P&amp;L'!$C$13)*'Data - P&amp;L'!$C$55</f>
        <v>0</v>
      </c>
      <c r="Y576" s="313">
        <f>((Y446+Y447)*'Data - P&amp;L'!$C$13)*'Data - P&amp;L'!$C$55</f>
        <v>0</v>
      </c>
      <c r="Z576" s="313">
        <f>((Z446+Z447)*'Data - P&amp;L'!$C$13)*'Data - P&amp;L'!$C$55</f>
        <v>0</v>
      </c>
      <c r="AA576" s="313">
        <f>((AA446+AA447)*'Data - P&amp;L'!$C$13)*'Data - P&amp;L'!$C$55</f>
        <v>0</v>
      </c>
      <c r="AB576" s="313">
        <f>((AB446+AB447)*'Data - P&amp;L'!$C$13)*'Data - P&amp;L'!$C$55</f>
        <v>0</v>
      </c>
      <c r="AC576" s="313">
        <f>((AC446+AC447)*'Data - P&amp;L'!$C$13)*'Data - P&amp;L'!$C$55</f>
        <v>0</v>
      </c>
      <c r="AD576" s="313">
        <f>((AD446+AD447)*'Data - P&amp;L'!$C$13)*'Data - P&amp;L'!$C$55</f>
        <v>0</v>
      </c>
      <c r="AE576" s="313">
        <f>((AE446+AE447)*'Data - P&amp;L'!$C$13)*'Data - P&amp;L'!$C$55</f>
        <v>0</v>
      </c>
      <c r="AF576" s="313">
        <f>((AF446+AF447)*'Data - P&amp;L'!$C$13)*'Data - P&amp;L'!$C$55</f>
        <v>0</v>
      </c>
      <c r="AG576" s="172">
        <f t="shared" si="166"/>
        <v>0</v>
      </c>
    </row>
    <row r="577" outlineLevel="1">
      <c r="A577" s="223" t="s">
        <v>694</v>
      </c>
      <c r="B577" s="313">
        <f>((B448)*'Data - P&amp;L'!$C$14)*'Data - P&amp;L'!$C$55</f>
        <v>0</v>
      </c>
      <c r="C577" s="313">
        <f>((C448)*'Data - P&amp;L'!$C$14)*'Data - P&amp;L'!$C$55</f>
        <v>0</v>
      </c>
      <c r="D577" s="313">
        <f>((D448)*'Data - P&amp;L'!$C$14)*'Data - P&amp;L'!$C$55</f>
        <v>0</v>
      </c>
      <c r="E577" s="313">
        <f>((E448)*'Data - P&amp;L'!$C$14)*'Data - P&amp;L'!$C$55</f>
        <v>0</v>
      </c>
      <c r="F577" s="313">
        <f>((F448)*'Data - P&amp;L'!$C$14)*'Data - P&amp;L'!$C$55</f>
        <v>0</v>
      </c>
      <c r="G577" s="313">
        <f>((G448)*'Data - P&amp;L'!$C$14)*'Data - P&amp;L'!$C$55</f>
        <v>0</v>
      </c>
      <c r="H577" s="313">
        <f>((H448)*'Data - P&amp;L'!$C$14)*'Data - P&amp;L'!$C$55</f>
        <v>0</v>
      </c>
      <c r="I577" s="313">
        <f>((I448)*'Data - P&amp;L'!$C$14)*'Data - P&amp;L'!$C$55</f>
        <v>0</v>
      </c>
      <c r="J577" s="313">
        <f>((J448)*'Data - P&amp;L'!$C$14)*'Data - P&amp;L'!$C$55</f>
        <v>0</v>
      </c>
      <c r="K577" s="313">
        <f>((K448)*'Data - P&amp;L'!$C$14)*'Data - P&amp;L'!$C$55</f>
        <v>0</v>
      </c>
      <c r="L577" s="313">
        <f>((L448)*'Data - P&amp;L'!$C$14)*'Data - P&amp;L'!$C$55</f>
        <v>0</v>
      </c>
      <c r="M577" s="313">
        <f>((M448)*'Data - P&amp;L'!$C$14)*'Data - P&amp;L'!$C$55</f>
        <v>0</v>
      </c>
      <c r="N577" s="313">
        <f>((N448)*'Data - P&amp;L'!$C$14)*'Data - P&amp;L'!$C$55</f>
        <v>0</v>
      </c>
      <c r="O577" s="313">
        <f>((O448)*'Data - P&amp;L'!$C$14)*'Data - P&amp;L'!$C$55</f>
        <v>0</v>
      </c>
      <c r="P577" s="313">
        <f>((P448)*'Data - P&amp;L'!$C$14)*'Data - P&amp;L'!$C$55</f>
        <v>0</v>
      </c>
      <c r="Q577" s="313">
        <f>((Q448)*'Data - P&amp;L'!$C$14)*'Data - P&amp;L'!$C$55</f>
        <v>0</v>
      </c>
      <c r="R577" s="313">
        <f>((R448)*'Data - P&amp;L'!$C$14)*'Data - P&amp;L'!$C$55</f>
        <v>0</v>
      </c>
      <c r="S577" s="313">
        <f>((S448)*'Data - P&amp;L'!$C$14)*'Data - P&amp;L'!$C$55</f>
        <v>0</v>
      </c>
      <c r="T577" s="313">
        <f>((T448)*'Data - P&amp;L'!$C$14)*'Data - P&amp;L'!$C$55</f>
        <v>0</v>
      </c>
      <c r="U577" s="313">
        <f>((U448)*'Data - P&amp;L'!$C$14)*'Data - P&amp;L'!$C$55</f>
        <v>0</v>
      </c>
      <c r="V577" s="313">
        <f>((V448)*'Data - P&amp;L'!$C$14)*'Data - P&amp;L'!$C$55</f>
        <v>0</v>
      </c>
      <c r="W577" s="313">
        <f>((W448)*'Data - P&amp;L'!$C$14)*'Data - P&amp;L'!$C$55</f>
        <v>0</v>
      </c>
      <c r="X577" s="313">
        <f>((X448)*'Data - P&amp;L'!$C$14)*'Data - P&amp;L'!$C$55</f>
        <v>0</v>
      </c>
      <c r="Y577" s="313">
        <f>((Y448)*'Data - P&amp;L'!$C$14)*'Data - P&amp;L'!$C$55</f>
        <v>0</v>
      </c>
      <c r="Z577" s="313">
        <f>((Z448)*'Data - P&amp;L'!$C$14)*'Data - P&amp;L'!$C$55</f>
        <v>0</v>
      </c>
      <c r="AA577" s="313">
        <f>((AA448)*'Data - P&amp;L'!$C$14)*'Data - P&amp;L'!$C$55</f>
        <v>0</v>
      </c>
      <c r="AB577" s="313">
        <f>((AB448)*'Data - P&amp;L'!$C$14)*'Data - P&amp;L'!$C$55</f>
        <v>0</v>
      </c>
      <c r="AC577" s="313">
        <f>((AC448)*'Data - P&amp;L'!$C$14)*'Data - P&amp;L'!$C$55</f>
        <v>0</v>
      </c>
      <c r="AD577" s="313">
        <f>((AD448)*'Data - P&amp;L'!$C$14)*'Data - P&amp;L'!$C$55</f>
        <v>0</v>
      </c>
      <c r="AE577" s="313">
        <f>((AE448)*'Data - P&amp;L'!$C$14)*'Data - P&amp;L'!$C$55</f>
        <v>0</v>
      </c>
      <c r="AF577" s="313">
        <f>((AF448)*'Data - P&amp;L'!$C$14)*'Data - P&amp;L'!$C$55</f>
        <v>0</v>
      </c>
      <c r="AG577" s="172">
        <f t="shared" si="166"/>
        <v>0</v>
      </c>
    </row>
    <row r="578" outlineLevel="1">
      <c r="A578" s="223" t="s">
        <v>652</v>
      </c>
      <c r="B578" s="313">
        <f>(B476)*'Data - P&amp;L'!$C$17*'Data - P&amp;L'!$C$55</f>
        <v>0</v>
      </c>
      <c r="C578" s="313">
        <f>(C476)*'Data - P&amp;L'!$C$17*'Data - P&amp;L'!$C$55</f>
        <v>0</v>
      </c>
      <c r="D578" s="313">
        <f>(D476)*'Data - P&amp;L'!$C$17*'Data - P&amp;L'!$C$55</f>
        <v>0</v>
      </c>
      <c r="E578" s="313">
        <f>(E476)*'Data - P&amp;L'!$C$17*'Data - P&amp;L'!$C$55</f>
        <v>0</v>
      </c>
      <c r="F578" s="313">
        <f>(F476)*'Data - P&amp;L'!$C$17*'Data - P&amp;L'!$C$55</f>
        <v>0</v>
      </c>
      <c r="G578" s="313">
        <f>(G476)*'Data - P&amp;L'!$C$17*'Data - P&amp;L'!$C$55</f>
        <v>0</v>
      </c>
      <c r="H578" s="313">
        <f>(H476)*'Data - P&amp;L'!$C$17*'Data - P&amp;L'!$C$55</f>
        <v>0</v>
      </c>
      <c r="I578" s="313">
        <f>(I476)*'Data - P&amp;L'!$C$17*'Data - P&amp;L'!$C$55</f>
        <v>0</v>
      </c>
      <c r="J578" s="313">
        <f>(J476)*'Data - P&amp;L'!$C$17*'Data - P&amp;L'!$C$55</f>
        <v>0</v>
      </c>
      <c r="K578" s="313">
        <f>(K476)*'Data - P&amp;L'!$C$17*'Data - P&amp;L'!$C$55</f>
        <v>0</v>
      </c>
      <c r="L578" s="313">
        <f>(L476)*'Data - P&amp;L'!$C$17*'Data - P&amp;L'!$C$55</f>
        <v>0</v>
      </c>
      <c r="M578" s="313">
        <f>(M476)*'Data - P&amp;L'!$C$17*'Data - P&amp;L'!$C$55</f>
        <v>0</v>
      </c>
      <c r="N578" s="313">
        <f>(N476)*'Data - P&amp;L'!$C$17*'Data - P&amp;L'!$C$55</f>
        <v>0</v>
      </c>
      <c r="O578" s="313">
        <f>(O476)*'Data - P&amp;L'!$C$17*'Data - P&amp;L'!$C$55</f>
        <v>0</v>
      </c>
      <c r="P578" s="313">
        <f>(P476)*'Data - P&amp;L'!$C$17*'Data - P&amp;L'!$C$55</f>
        <v>0</v>
      </c>
      <c r="Q578" s="313">
        <f>(Q476)*'Data - P&amp;L'!$C$17*'Data - P&amp;L'!$C$55</f>
        <v>0</v>
      </c>
      <c r="R578" s="313">
        <f>(R476)*'Data - P&amp;L'!$C$17*'Data - P&amp;L'!$C$55</f>
        <v>0</v>
      </c>
      <c r="S578" s="313">
        <f>(S476)*'Data - P&amp;L'!$C$17*'Data - P&amp;L'!$C$55</f>
        <v>0</v>
      </c>
      <c r="T578" s="313">
        <f>(T476)*'Data - P&amp;L'!$C$17*'Data - P&amp;L'!$C$55</f>
        <v>0</v>
      </c>
      <c r="U578" s="313">
        <f>(U476)*'Data - P&amp;L'!$C$17*'Data - P&amp;L'!$C$55</f>
        <v>0</v>
      </c>
      <c r="V578" s="313">
        <f>(V476)*'Data - P&amp;L'!$C$17*'Data - P&amp;L'!$C$55</f>
        <v>0</v>
      </c>
      <c r="W578" s="313">
        <f>(W476)*'Data - P&amp;L'!$C$17*'Data - P&amp;L'!$C$55</f>
        <v>0</v>
      </c>
      <c r="X578" s="313">
        <f>(X476)*'Data - P&amp;L'!$C$17*'Data - P&amp;L'!$C$55</f>
        <v>0</v>
      </c>
      <c r="Y578" s="313">
        <f>(Y476)*'Data - P&amp;L'!$C$17*'Data - P&amp;L'!$C$55</f>
        <v>0</v>
      </c>
      <c r="Z578" s="313">
        <f>(Z476)*'Data - P&amp;L'!$C$17*'Data - P&amp;L'!$C$55</f>
        <v>0</v>
      </c>
      <c r="AA578" s="313">
        <f>(AA476)*'Data - P&amp;L'!$C$17*'Data - P&amp;L'!$C$55</f>
        <v>0</v>
      </c>
      <c r="AB578" s="313">
        <f>(AB476)*'Data - P&amp;L'!$C$17*'Data - P&amp;L'!$C$55</f>
        <v>0</v>
      </c>
      <c r="AC578" s="313">
        <f>(AC476)*'Data - P&amp;L'!$C$17*'Data - P&amp;L'!$C$55</f>
        <v>0</v>
      </c>
      <c r="AD578" s="313">
        <f>(AD476)*'Data - P&amp;L'!$C$17*'Data - P&amp;L'!$C$55</f>
        <v>0</v>
      </c>
      <c r="AE578" s="313">
        <f>(AE476)*'Data - P&amp;L'!$C$17*'Data - P&amp;L'!$C$55</f>
        <v>0</v>
      </c>
      <c r="AF578" s="313">
        <f>(AF476)*'Data - P&amp;L'!$C$17*'Data - P&amp;L'!$C$55</f>
        <v>0</v>
      </c>
      <c r="AG578" s="172">
        <f t="shared" si="166"/>
        <v>0</v>
      </c>
    </row>
    <row r="579" outlineLevel="1">
      <c r="A579" s="223" t="s">
        <v>653</v>
      </c>
      <c r="B579" s="313">
        <f>(B477)*'Data - P&amp;L'!$C$18*'Data - P&amp;L'!$C$55</f>
        <v>0</v>
      </c>
      <c r="C579" s="313">
        <f>(C477)*'Data - P&amp;L'!$C$18*'Data - P&amp;L'!$C$55</f>
        <v>0</v>
      </c>
      <c r="D579" s="313">
        <f>(D477)*'Data - P&amp;L'!$C$18*'Data - P&amp;L'!$C$55</f>
        <v>0</v>
      </c>
      <c r="E579" s="313">
        <f>(E477)*'Data - P&amp;L'!$C$18*'Data - P&amp;L'!$C$55</f>
        <v>0</v>
      </c>
      <c r="F579" s="313">
        <f>(F477)*'Data - P&amp;L'!$C$18*'Data - P&amp;L'!$C$55</f>
        <v>0</v>
      </c>
      <c r="G579" s="313">
        <f>(G477)*'Data - P&amp;L'!$C$18*'Data - P&amp;L'!$C$55</f>
        <v>0</v>
      </c>
      <c r="H579" s="313">
        <f>(H477)*'Data - P&amp;L'!$C$18*'Data - P&amp;L'!$C$55</f>
        <v>0</v>
      </c>
      <c r="I579" s="313">
        <f>(I477)*'Data - P&amp;L'!$C$18*'Data - P&amp;L'!$C$55</f>
        <v>0</v>
      </c>
      <c r="J579" s="313">
        <f>(J477)*'Data - P&amp;L'!$C$18*'Data - P&amp;L'!$C$55</f>
        <v>0</v>
      </c>
      <c r="K579" s="313">
        <f>(K477)*'Data - P&amp;L'!$C$18*'Data - P&amp;L'!$C$55</f>
        <v>0</v>
      </c>
      <c r="L579" s="313">
        <f>(L477)*'Data - P&amp;L'!$C$18*'Data - P&amp;L'!$C$55</f>
        <v>0</v>
      </c>
      <c r="M579" s="313">
        <f>(M477)*'Data - P&amp;L'!$C$18*'Data - P&amp;L'!$C$55</f>
        <v>0</v>
      </c>
      <c r="N579" s="313">
        <f>(N477)*'Data - P&amp;L'!$C$18*'Data - P&amp;L'!$C$55</f>
        <v>0</v>
      </c>
      <c r="O579" s="313">
        <f>(O477)*'Data - P&amp;L'!$C$18*'Data - P&amp;L'!$C$55</f>
        <v>0</v>
      </c>
      <c r="P579" s="313">
        <f>(P477)*'Data - P&amp;L'!$C$18*'Data - P&amp;L'!$C$55</f>
        <v>0</v>
      </c>
      <c r="Q579" s="313">
        <f>(Q477)*'Data - P&amp;L'!$C$18*'Data - P&amp;L'!$C$55</f>
        <v>0</v>
      </c>
      <c r="R579" s="313">
        <f>(R477)*'Data - P&amp;L'!$C$18*'Data - P&amp;L'!$C$55</f>
        <v>0</v>
      </c>
      <c r="S579" s="313">
        <f>(S477)*'Data - P&amp;L'!$C$18*'Data - P&amp;L'!$C$55</f>
        <v>0</v>
      </c>
      <c r="T579" s="313">
        <f>(T477)*'Data - P&amp;L'!$C$18*'Data - P&amp;L'!$C$55</f>
        <v>0</v>
      </c>
      <c r="U579" s="313">
        <f>(U477)*'Data - P&amp;L'!$C$18*'Data - P&amp;L'!$C$55</f>
        <v>0</v>
      </c>
      <c r="V579" s="313">
        <f>(V477)*'Data - P&amp;L'!$C$18*'Data - P&amp;L'!$C$55</f>
        <v>0</v>
      </c>
      <c r="W579" s="313">
        <f>(W477)*'Data - P&amp;L'!$C$18*'Data - P&amp;L'!$C$55</f>
        <v>0</v>
      </c>
      <c r="X579" s="313">
        <f>(X477)*'Data - P&amp;L'!$C$18*'Data - P&amp;L'!$C$55</f>
        <v>0</v>
      </c>
      <c r="Y579" s="313">
        <f>(Y477)*'Data - P&amp;L'!$C$18*'Data - P&amp;L'!$C$55</f>
        <v>0</v>
      </c>
      <c r="Z579" s="313">
        <f>(Z477)*'Data - P&amp;L'!$C$18*'Data - P&amp;L'!$C$55</f>
        <v>0</v>
      </c>
      <c r="AA579" s="313">
        <f>(AA477)*'Data - P&amp;L'!$C$18*'Data - P&amp;L'!$C$55</f>
        <v>0</v>
      </c>
      <c r="AB579" s="313">
        <f>(AB477)*'Data - P&amp;L'!$C$18*'Data - P&amp;L'!$C$55</f>
        <v>0</v>
      </c>
      <c r="AC579" s="313">
        <f>(AC477)*'Data - P&amp;L'!$C$18*'Data - P&amp;L'!$C$55</f>
        <v>0</v>
      </c>
      <c r="AD579" s="313">
        <f>(AD477)*'Data - P&amp;L'!$C$18*'Data - P&amp;L'!$C$55</f>
        <v>0</v>
      </c>
      <c r="AE579" s="313">
        <f>(AE477)*'Data - P&amp;L'!$C$18*'Data - P&amp;L'!$C$55</f>
        <v>0</v>
      </c>
      <c r="AF579" s="313">
        <f>(AF477)*'Data - P&amp;L'!$C$18*'Data - P&amp;L'!$C$55</f>
        <v>0</v>
      </c>
      <c r="AG579" s="172">
        <f t="shared" si="166"/>
        <v>0</v>
      </c>
    </row>
    <row r="580" outlineLevel="1">
      <c r="A580" s="223" t="s">
        <v>680</v>
      </c>
      <c r="B580" s="313">
        <f>((B449*'Data - P&amp;L'!$C$38)+(B450*'Data - P&amp;L'!$C$39))*'Data - P&amp;L'!$C$55</f>
        <v>0</v>
      </c>
      <c r="C580" s="313">
        <f>((C449*'Data - P&amp;L'!$C$38)+(C450*'Data - P&amp;L'!$C$39))*'Data - P&amp;L'!$C$55</f>
        <v>0</v>
      </c>
      <c r="D580" s="313">
        <f>((D449*'Data - P&amp;L'!$C$38)+(D450*'Data - P&amp;L'!$C$39))*'Data - P&amp;L'!$C$55</f>
        <v>0</v>
      </c>
      <c r="E580" s="313">
        <f>((E449*'Data - P&amp;L'!$C$38)+(E450*'Data - P&amp;L'!$C$39))*'Data - P&amp;L'!$C$55</f>
        <v>0</v>
      </c>
      <c r="F580" s="313">
        <f>((F449*'Data - P&amp;L'!$C$38)+(F450*'Data - P&amp;L'!$C$39))*'Data - P&amp;L'!$C$55</f>
        <v>0</v>
      </c>
      <c r="G580" s="313">
        <f>((G449*'Data - P&amp;L'!$C$38)+(G450*'Data - P&amp;L'!$C$39))*'Data - P&amp;L'!$C$55</f>
        <v>0</v>
      </c>
      <c r="H580" s="313">
        <f>((H449*'Data - P&amp;L'!$C$38)+(H450*'Data - P&amp;L'!$C$39))*'Data - P&amp;L'!$C$55</f>
        <v>0</v>
      </c>
      <c r="I580" s="313">
        <f>((I449*'Data - P&amp;L'!$C$38)+(I450*'Data - P&amp;L'!$C$39))*'Data - P&amp;L'!$C$55</f>
        <v>0</v>
      </c>
      <c r="J580" s="313">
        <f>((J449*'Data - P&amp;L'!$C$38)+(J450*'Data - P&amp;L'!$C$39))*'Data - P&amp;L'!$C$55</f>
        <v>0</v>
      </c>
      <c r="K580" s="313">
        <f>((K449*'Data - P&amp;L'!$C$38)+(K450*'Data - P&amp;L'!$C$39))*'Data - P&amp;L'!$C$55</f>
        <v>0</v>
      </c>
      <c r="L580" s="313">
        <f>((L449*'Data - P&amp;L'!$C$38)+(L450*'Data - P&amp;L'!$C$39))*'Data - P&amp;L'!$C$55</f>
        <v>0</v>
      </c>
      <c r="M580" s="313">
        <f>((M449*'Data - P&amp;L'!$C$38)+(M450*'Data - P&amp;L'!$C$39))*'Data - P&amp;L'!$C$55</f>
        <v>0</v>
      </c>
      <c r="N580" s="313">
        <f>((N449*'Data - P&amp;L'!$C$38)+(N450*'Data - P&amp;L'!$C$39))*'Data - P&amp;L'!$C$55</f>
        <v>0</v>
      </c>
      <c r="O580" s="313">
        <f>((O449*'Data - P&amp;L'!$C$38)+(O450*'Data - P&amp;L'!$C$39))*'Data - P&amp;L'!$C$55</f>
        <v>0</v>
      </c>
      <c r="P580" s="313">
        <f>((P449*'Data - P&amp;L'!$C$38)+(P450*'Data - P&amp;L'!$C$39))*'Data - P&amp;L'!$C$55</f>
        <v>0</v>
      </c>
      <c r="Q580" s="313">
        <f>((Q449*'Data - P&amp;L'!$C$38)+(Q450*'Data - P&amp;L'!$C$39))*'Data - P&amp;L'!$C$55</f>
        <v>0</v>
      </c>
      <c r="R580" s="313">
        <f>((R449*'Data - P&amp;L'!$C$38)+(R450*'Data - P&amp;L'!$C$39))*'Data - P&amp;L'!$C$55</f>
        <v>0</v>
      </c>
      <c r="S580" s="313">
        <f>((S449*'Data - P&amp;L'!$C$38)+(S450*'Data - P&amp;L'!$C$39))*'Data - P&amp;L'!$C$55</f>
        <v>0</v>
      </c>
      <c r="T580" s="313">
        <f>((T449*'Data - P&amp;L'!$C$38)+(T450*'Data - P&amp;L'!$C$39))*'Data - P&amp;L'!$C$55</f>
        <v>0</v>
      </c>
      <c r="U580" s="313">
        <f>((U449*'Data - P&amp;L'!$C$38)+(U450*'Data - P&amp;L'!$C$39))*'Data - P&amp;L'!$C$55</f>
        <v>0</v>
      </c>
      <c r="V580" s="313">
        <f>((V449*'Data - P&amp;L'!$C$38)+(V450*'Data - P&amp;L'!$C$39))*'Data - P&amp;L'!$C$55</f>
        <v>0</v>
      </c>
      <c r="W580" s="313">
        <f>((W449*'Data - P&amp;L'!$C$38)+(W450*'Data - P&amp;L'!$C$39))*'Data - P&amp;L'!$C$55</f>
        <v>0</v>
      </c>
      <c r="X580" s="313">
        <f>((X449*'Data - P&amp;L'!$C$38)+(X450*'Data - P&amp;L'!$C$39))*'Data - P&amp;L'!$C$55</f>
        <v>0</v>
      </c>
      <c r="Y580" s="313">
        <f>((Y449*'Data - P&amp;L'!$C$38)+(Y450*'Data - P&amp;L'!$C$39))*'Data - P&amp;L'!$C$55</f>
        <v>0</v>
      </c>
      <c r="Z580" s="313">
        <f>((Z449*'Data - P&amp;L'!$C$38)+(Z450*'Data - P&amp;L'!$C$39))*'Data - P&amp;L'!$C$55</f>
        <v>0</v>
      </c>
      <c r="AA580" s="313">
        <f>((AA449*'Data - P&amp;L'!$C$38)+(AA450*'Data - P&amp;L'!$C$39))*'Data - P&amp;L'!$C$55</f>
        <v>0</v>
      </c>
      <c r="AB580" s="313">
        <f>((AB449*'Data - P&amp;L'!$C$38)+(AB450*'Data - P&amp;L'!$C$39))*'Data - P&amp;L'!$C$55</f>
        <v>0</v>
      </c>
      <c r="AC580" s="313">
        <f>((AC449*'Data - P&amp;L'!$C$38)+(AC450*'Data - P&amp;L'!$C$39))*'Data - P&amp;L'!$C$55</f>
        <v>0</v>
      </c>
      <c r="AD580" s="313">
        <f>((AD449*'Data - P&amp;L'!$C$38)+(AD450*'Data - P&amp;L'!$C$39))*'Data - P&amp;L'!$C$55</f>
        <v>0</v>
      </c>
      <c r="AE580" s="313">
        <f>((AE449*'Data - P&amp;L'!$C$38)+(AE450*'Data - P&amp;L'!$C$39))*'Data - P&amp;L'!$C$55</f>
        <v>0</v>
      </c>
      <c r="AF580" s="313">
        <f>((AF449*'Data - P&amp;L'!$C$38)+(AF450*'Data - P&amp;L'!$C$39))*'Data - P&amp;L'!$C$55</f>
        <v>0</v>
      </c>
      <c r="AG580" s="172">
        <f t="shared" si="166"/>
        <v>0</v>
      </c>
    </row>
    <row r="581" outlineLevel="1">
      <c r="A581" s="223" t="s">
        <v>682</v>
      </c>
      <c r="B581" s="313">
        <f>((B480*'Data - P&amp;L'!$D$39))*'Data - P&amp;L'!$C$55</f>
        <v>0</v>
      </c>
      <c r="C581" s="313">
        <f>((C480*'Data - P&amp;L'!$D$39))*'Data - P&amp;L'!$C$55</f>
        <v>0</v>
      </c>
      <c r="D581" s="313">
        <f>((D480*'Data - P&amp;L'!$D$39))*'Data - P&amp;L'!$C$55</f>
        <v>0</v>
      </c>
      <c r="E581" s="313">
        <f>((E480*'Data - P&amp;L'!$D$39))*'Data - P&amp;L'!$C$55</f>
        <v>0</v>
      </c>
      <c r="F581" s="313">
        <f>((F480*'Data - P&amp;L'!$D$39))*'Data - P&amp;L'!$C$55</f>
        <v>0</v>
      </c>
      <c r="G581" s="313">
        <f>((G480*'Data - P&amp;L'!$D$39))*'Data - P&amp;L'!$C$55</f>
        <v>0</v>
      </c>
      <c r="H581" s="313">
        <f>((H480*'Data - P&amp;L'!$D$39))*'Data - P&amp;L'!$C$55</f>
        <v>0</v>
      </c>
      <c r="I581" s="313">
        <f>((I480*'Data - P&amp;L'!$D$39))*'Data - P&amp;L'!$C$55</f>
        <v>0</v>
      </c>
      <c r="J581" s="313">
        <f>((J480*'Data - P&amp;L'!$D$39))*'Data - P&amp;L'!$C$55</f>
        <v>0</v>
      </c>
      <c r="K581" s="313">
        <f>((K480*'Data - P&amp;L'!$D$39))*'Data - P&amp;L'!$C$55</f>
        <v>0</v>
      </c>
      <c r="L581" s="313">
        <f>((L480*'Data - P&amp;L'!$D$39))*'Data - P&amp;L'!$C$55</f>
        <v>0</v>
      </c>
      <c r="M581" s="313">
        <f>((M480*'Data - P&amp;L'!$D$39))*'Data - P&amp;L'!$C$55</f>
        <v>0</v>
      </c>
      <c r="N581" s="313">
        <f>((N480*'Data - P&amp;L'!$D$39))*'Data - P&amp;L'!$C$55</f>
        <v>0</v>
      </c>
      <c r="O581" s="313">
        <f>((O480*'Data - P&amp;L'!$D$39))*'Data - P&amp;L'!$C$55</f>
        <v>0</v>
      </c>
      <c r="P581" s="313">
        <f>((P480*'Data - P&amp;L'!$D$39))*'Data - P&amp;L'!$C$55</f>
        <v>0</v>
      </c>
      <c r="Q581" s="313">
        <f>((Q480*'Data - P&amp;L'!$D$39))*'Data - P&amp;L'!$C$55</f>
        <v>0</v>
      </c>
      <c r="R581" s="313">
        <f>((R480*'Data - P&amp;L'!$D$39))*'Data - P&amp;L'!$C$55</f>
        <v>0</v>
      </c>
      <c r="S581" s="313">
        <f>((S480*'Data - P&amp;L'!$D$39))*'Data - P&amp;L'!$C$55</f>
        <v>0</v>
      </c>
      <c r="T581" s="313">
        <f>((T480*'Data - P&amp;L'!$D$39))*'Data - P&amp;L'!$C$55</f>
        <v>0</v>
      </c>
      <c r="U581" s="313">
        <f>((U480*'Data - P&amp;L'!$D$39))*'Data - P&amp;L'!$C$55</f>
        <v>0</v>
      </c>
      <c r="V581" s="313">
        <f>((V480*'Data - P&amp;L'!$D$39))*'Data - P&amp;L'!$C$55</f>
        <v>0</v>
      </c>
      <c r="W581" s="313">
        <f>((W480*'Data - P&amp;L'!$D$39))*'Data - P&amp;L'!$C$55</f>
        <v>0</v>
      </c>
      <c r="X581" s="313">
        <f>((X480*'Data - P&amp;L'!$D$39))*'Data - P&amp;L'!$C$55</f>
        <v>0</v>
      </c>
      <c r="Y581" s="313">
        <f>((Y480*'Data - P&amp;L'!$D$39))*'Data - P&amp;L'!$C$55</f>
        <v>0</v>
      </c>
      <c r="Z581" s="313">
        <f>((Z480*'Data - P&amp;L'!$D$39))*'Data - P&amp;L'!$C$55</f>
        <v>0</v>
      </c>
      <c r="AA581" s="313">
        <f>((AA480*'Data - P&amp;L'!$D$39))*'Data - P&amp;L'!$C$55</f>
        <v>0</v>
      </c>
      <c r="AB581" s="313">
        <f>((AB480*'Data - P&amp;L'!$D$39))*'Data - P&amp;L'!$C$55</f>
        <v>0</v>
      </c>
      <c r="AC581" s="313">
        <f>((AC480*'Data - P&amp;L'!$D$39))*'Data - P&amp;L'!$C$55</f>
        <v>0</v>
      </c>
      <c r="AD581" s="313">
        <f>((AD480*'Data - P&amp;L'!$D$39))*'Data - P&amp;L'!$C$55</f>
        <v>0</v>
      </c>
      <c r="AE581" s="313">
        <f>((AE480*'Data - P&amp;L'!$D$39))*'Data - P&amp;L'!$C$55</f>
        <v>0</v>
      </c>
      <c r="AF581" s="313">
        <f>((AF480*'Data - P&amp;L'!$D$39))*'Data - P&amp;L'!$C$55</f>
        <v>0</v>
      </c>
      <c r="AG581" s="172">
        <f t="shared" si="166"/>
        <v>0</v>
      </c>
    </row>
    <row r="582" outlineLevel="1">
      <c r="A582" s="223" t="s">
        <v>695</v>
      </c>
      <c r="B582" s="328"/>
      <c r="C582" s="328"/>
      <c r="D582" s="328"/>
      <c r="E582" s="328"/>
      <c r="F582" s="328"/>
      <c r="G582" s="328"/>
      <c r="H582" s="328"/>
      <c r="I582" s="328"/>
      <c r="J582" s="328"/>
      <c r="K582" s="328"/>
      <c r="L582" s="328"/>
      <c r="M582" s="328"/>
      <c r="N582" s="328"/>
      <c r="O582" s="328"/>
      <c r="P582" s="328"/>
      <c r="Q582" s="328"/>
      <c r="R582" s="328"/>
      <c r="S582" s="328"/>
      <c r="T582" s="328"/>
      <c r="U582" s="328"/>
      <c r="V582" s="328"/>
      <c r="W582" s="328"/>
      <c r="X582" s="328"/>
      <c r="Y582" s="328"/>
      <c r="Z582" s="328"/>
      <c r="AA582" s="328"/>
      <c r="AB582" s="328"/>
      <c r="AC582" s="328"/>
      <c r="AD582" s="328"/>
      <c r="AE582" s="328"/>
      <c r="AF582" s="328"/>
      <c r="AG582" s="172"/>
    </row>
    <row r="583" outlineLevel="1">
      <c r="A583" s="223" t="s">
        <v>696</v>
      </c>
      <c r="B583" s="328"/>
      <c r="C583" s="328"/>
      <c r="D583" s="328"/>
      <c r="E583" s="328"/>
      <c r="F583" s="328"/>
      <c r="G583" s="328"/>
      <c r="H583" s="328"/>
      <c r="I583" s="328"/>
      <c r="J583" s="328"/>
      <c r="K583" s="328"/>
      <c r="L583" s="328"/>
      <c r="M583" s="328"/>
      <c r="N583" s="328"/>
      <c r="O583" s="328"/>
      <c r="P583" s="328"/>
      <c r="Q583" s="328"/>
      <c r="R583" s="328"/>
      <c r="S583" s="328"/>
      <c r="T583" s="328"/>
      <c r="U583" s="328"/>
      <c r="V583" s="328"/>
      <c r="W583" s="328"/>
      <c r="X583" s="328"/>
      <c r="Y583" s="328"/>
      <c r="Z583" s="328"/>
      <c r="AA583" s="328"/>
      <c r="AB583" s="328"/>
      <c r="AC583" s="328"/>
      <c r="AD583" s="328"/>
      <c r="AE583" s="328"/>
      <c r="AF583" s="328"/>
      <c r="AG583" s="172"/>
    </row>
    <row r="584" outlineLevel="1">
      <c r="A584" s="223" t="s">
        <v>697</v>
      </c>
      <c r="B584" s="313">
        <f>('Data - P&amp;L'!$R$4*B483)</f>
        <v>0</v>
      </c>
      <c r="C584" s="313">
        <f>('Data - P&amp;L'!$R$4*C483)</f>
        <v>0</v>
      </c>
      <c r="D584" s="313">
        <f>('Data - P&amp;L'!$R$4*D483)</f>
        <v>0</v>
      </c>
      <c r="E584" s="313">
        <f>('Data - P&amp;L'!$R$4*E483)</f>
        <v>0</v>
      </c>
      <c r="F584" s="313">
        <f>('Data - P&amp;L'!$R$4*F483)</f>
        <v>0</v>
      </c>
      <c r="G584" s="313">
        <f>('Data - P&amp;L'!$R$4*G483)</f>
        <v>0</v>
      </c>
      <c r="H584" s="313">
        <f>('Data - P&amp;L'!$R$4*H483)</f>
        <v>0</v>
      </c>
      <c r="I584" s="313">
        <f>('Data - P&amp;L'!$R$4*I483)</f>
        <v>0</v>
      </c>
      <c r="J584" s="313">
        <f>('Data - P&amp;L'!$R$4*J483)</f>
        <v>0</v>
      </c>
      <c r="K584" s="313">
        <f>('Data - P&amp;L'!$R$4*K483)</f>
        <v>0</v>
      </c>
      <c r="L584" s="313">
        <f>('Data - P&amp;L'!$R$4*L483)</f>
        <v>0</v>
      </c>
      <c r="M584" s="313">
        <f>('Data - P&amp;L'!$R$4*M483)</f>
        <v>0</v>
      </c>
      <c r="N584" s="313">
        <f>('Data - P&amp;L'!$R$4*N483)</f>
        <v>0</v>
      </c>
      <c r="O584" s="313">
        <f>('Data - P&amp;L'!$R$4*O483)</f>
        <v>0</v>
      </c>
      <c r="P584" s="313">
        <f>('Data - P&amp;L'!$R$4*P483)</f>
        <v>0</v>
      </c>
      <c r="Q584" s="313">
        <f>('Data - P&amp;L'!$R$4*Q483)</f>
        <v>0</v>
      </c>
      <c r="R584" s="313">
        <f>('Data - P&amp;L'!$R$4*R483)</f>
        <v>0</v>
      </c>
      <c r="S584" s="313">
        <f>('Data - P&amp;L'!$R$4*S483)</f>
        <v>0</v>
      </c>
      <c r="T584" s="313">
        <f>('Data - P&amp;L'!$R$4*T483)</f>
        <v>0</v>
      </c>
      <c r="U584" s="313">
        <f>('Data - P&amp;L'!$R$4*U483)</f>
        <v>0</v>
      </c>
      <c r="V584" s="313">
        <f>('Data - P&amp;L'!$R$4*V483)</f>
        <v>0</v>
      </c>
      <c r="W584" s="313">
        <f>('Data - P&amp;L'!$R$4*W483)</f>
        <v>0</v>
      </c>
      <c r="X584" s="313">
        <f>('Data - P&amp;L'!$R$4*X483)</f>
        <v>0</v>
      </c>
      <c r="Y584" s="313">
        <f>('Data - P&amp;L'!$R$4*Y483)</f>
        <v>0</v>
      </c>
      <c r="Z584" s="313">
        <f>('Data - P&amp;L'!$R$4*Z483)</f>
        <v>0</v>
      </c>
      <c r="AA584" s="313">
        <f>('Data - P&amp;L'!$R$4*AA483)</f>
        <v>0</v>
      </c>
      <c r="AB584" s="313">
        <f>('Data - P&amp;L'!$R$4*AB483)</f>
        <v>0</v>
      </c>
      <c r="AC584" s="313">
        <f>('Data - P&amp;L'!$R$4*AC483)</f>
        <v>0</v>
      </c>
      <c r="AD584" s="313">
        <f>('Data - P&amp;L'!$R$4*AD483)</f>
        <v>0</v>
      </c>
      <c r="AE584" s="313">
        <f>('Data - P&amp;L'!$R$4*AE483)</f>
        <v>0</v>
      </c>
      <c r="AF584" s="313">
        <f>('Data - P&amp;L'!$R$4*AF483)</f>
        <v>0</v>
      </c>
      <c r="AG584" s="172">
        <f t="shared" ref="AG584:AG602" si="172">SUM(B584:AF584)</f>
        <v>0</v>
      </c>
    </row>
    <row r="585" outlineLevel="1">
      <c r="A585" s="301" t="s">
        <v>698</v>
      </c>
      <c r="B585" s="327">
        <f t="shared" ref="B585:AF585" si="171">sum(B586:B602)</f>
        <v>0</v>
      </c>
      <c r="C585" s="327">
        <f t="shared" si="171"/>
        <v>0</v>
      </c>
      <c r="D585" s="327">
        <f t="shared" si="171"/>
        <v>0</v>
      </c>
      <c r="E585" s="327">
        <f t="shared" si="171"/>
        <v>0</v>
      </c>
      <c r="F585" s="327">
        <f t="shared" si="171"/>
        <v>0</v>
      </c>
      <c r="G585" s="327">
        <f t="shared" si="171"/>
        <v>0</v>
      </c>
      <c r="H585" s="327">
        <f t="shared" si="171"/>
        <v>0</v>
      </c>
      <c r="I585" s="327">
        <f t="shared" si="171"/>
        <v>0</v>
      </c>
      <c r="J585" s="327">
        <f t="shared" si="171"/>
        <v>0</v>
      </c>
      <c r="K585" s="327">
        <f t="shared" si="171"/>
        <v>0</v>
      </c>
      <c r="L585" s="327">
        <f t="shared" si="171"/>
        <v>0</v>
      </c>
      <c r="M585" s="327">
        <f t="shared" si="171"/>
        <v>0</v>
      </c>
      <c r="N585" s="327">
        <f t="shared" si="171"/>
        <v>0</v>
      </c>
      <c r="O585" s="327">
        <f t="shared" si="171"/>
        <v>0</v>
      </c>
      <c r="P585" s="327">
        <f t="shared" si="171"/>
        <v>0</v>
      </c>
      <c r="Q585" s="327">
        <f t="shared" si="171"/>
        <v>0</v>
      </c>
      <c r="R585" s="327">
        <f t="shared" si="171"/>
        <v>0</v>
      </c>
      <c r="S585" s="327">
        <f t="shared" si="171"/>
        <v>0</v>
      </c>
      <c r="T585" s="327">
        <f t="shared" si="171"/>
        <v>0</v>
      </c>
      <c r="U585" s="327">
        <f t="shared" si="171"/>
        <v>0</v>
      </c>
      <c r="V585" s="327">
        <f t="shared" si="171"/>
        <v>0</v>
      </c>
      <c r="W585" s="327">
        <f t="shared" si="171"/>
        <v>0</v>
      </c>
      <c r="X585" s="327">
        <f t="shared" si="171"/>
        <v>0</v>
      </c>
      <c r="Y585" s="327">
        <f t="shared" si="171"/>
        <v>0</v>
      </c>
      <c r="Z585" s="327">
        <f t="shared" si="171"/>
        <v>0</v>
      </c>
      <c r="AA585" s="327">
        <f t="shared" si="171"/>
        <v>0</v>
      </c>
      <c r="AB585" s="327">
        <f t="shared" si="171"/>
        <v>0</v>
      </c>
      <c r="AC585" s="327">
        <f t="shared" si="171"/>
        <v>0</v>
      </c>
      <c r="AD585" s="327">
        <f t="shared" si="171"/>
        <v>0</v>
      </c>
      <c r="AE585" s="327">
        <f t="shared" si="171"/>
        <v>0</v>
      </c>
      <c r="AF585" s="327">
        <f t="shared" si="171"/>
        <v>0</v>
      </c>
      <c r="AG585" s="172">
        <f t="shared" si="172"/>
        <v>0</v>
      </c>
    </row>
    <row r="586" outlineLevel="1">
      <c r="A586" s="223" t="s">
        <v>699</v>
      </c>
      <c r="B586" s="313">
        <f>B449*'Data - P&amp;L'!$C$3</f>
        <v>0</v>
      </c>
      <c r="C586" s="313">
        <f>C449*'Data - P&amp;L'!$C$3</f>
        <v>0</v>
      </c>
      <c r="D586" s="313">
        <f>D449*'Data - P&amp;L'!$C$3</f>
        <v>0</v>
      </c>
      <c r="E586" s="313">
        <f>E449*'Data - P&amp;L'!$C$3</f>
        <v>0</v>
      </c>
      <c r="F586" s="313">
        <f>F449*'Data - P&amp;L'!$C$3</f>
        <v>0</v>
      </c>
      <c r="G586" s="313">
        <f>G449*'Data - P&amp;L'!$C$3</f>
        <v>0</v>
      </c>
      <c r="H586" s="313">
        <f>H449*'Data - P&amp;L'!$C$3</f>
        <v>0</v>
      </c>
      <c r="I586" s="313">
        <f>I449*'Data - P&amp;L'!$C$3</f>
        <v>0</v>
      </c>
      <c r="J586" s="313">
        <f>J449*'Data - P&amp;L'!$C$3</f>
        <v>0</v>
      </c>
      <c r="K586" s="313">
        <f>K449*'Data - P&amp;L'!$C$3</f>
        <v>0</v>
      </c>
      <c r="L586" s="313">
        <f>L449*'Data - P&amp;L'!$C$3</f>
        <v>0</v>
      </c>
      <c r="M586" s="313">
        <f>M449*'Data - P&amp;L'!$C$3</f>
        <v>0</v>
      </c>
      <c r="N586" s="313">
        <f>N449*'Data - P&amp;L'!$C$3</f>
        <v>0</v>
      </c>
      <c r="O586" s="313">
        <f>O449*'Data - P&amp;L'!$C$3</f>
        <v>0</v>
      </c>
      <c r="P586" s="313">
        <f>P449*'Data - P&amp;L'!$C$3</f>
        <v>0</v>
      </c>
      <c r="Q586" s="313">
        <f>Q449*'Data - P&amp;L'!$C$3</f>
        <v>0</v>
      </c>
      <c r="R586" s="313">
        <f>R449*'Data - P&amp;L'!$C$3</f>
        <v>0</v>
      </c>
      <c r="S586" s="313">
        <f>S449*'Data - P&amp;L'!$C$3</f>
        <v>0</v>
      </c>
      <c r="T586" s="313">
        <f>T449*'Data - P&amp;L'!$C$3</f>
        <v>0</v>
      </c>
      <c r="U586" s="313">
        <f>U449*'Data - P&amp;L'!$C$3</f>
        <v>0</v>
      </c>
      <c r="V586" s="313">
        <f>V449*'Data - P&amp;L'!$C$3</f>
        <v>0</v>
      </c>
      <c r="W586" s="313">
        <f>W449*'Data - P&amp;L'!$C$3</f>
        <v>0</v>
      </c>
      <c r="X586" s="313">
        <f>X449*'Data - P&amp;L'!$C$3</f>
        <v>0</v>
      </c>
      <c r="Y586" s="313">
        <f>Y449*'Data - P&amp;L'!$C$3</f>
        <v>0</v>
      </c>
      <c r="Z586" s="313">
        <f>Z449*'Data - P&amp;L'!$C$3</f>
        <v>0</v>
      </c>
      <c r="AA586" s="313">
        <f>AA449*'Data - P&amp;L'!$C$3</f>
        <v>0</v>
      </c>
      <c r="AB586" s="313">
        <f>AB449*'Data - P&amp;L'!$C$3</f>
        <v>0</v>
      </c>
      <c r="AC586" s="313">
        <f>AC449*'Data - P&amp;L'!$C$3</f>
        <v>0</v>
      </c>
      <c r="AD586" s="313">
        <f>AD449*'Data - P&amp;L'!$C$3</f>
        <v>0</v>
      </c>
      <c r="AE586" s="313">
        <f>AE449*'Data - P&amp;L'!$C$3</f>
        <v>0</v>
      </c>
      <c r="AF586" s="313">
        <f>AF449*'Data - P&amp;L'!$C$3</f>
        <v>0</v>
      </c>
      <c r="AG586" s="172">
        <f t="shared" si="172"/>
        <v>0</v>
      </c>
    </row>
    <row r="587" outlineLevel="1">
      <c r="A587" s="223" t="s">
        <v>700</v>
      </c>
      <c r="B587" s="313">
        <f>B450*'Data - P&amp;L'!$C$4</f>
        <v>0</v>
      </c>
      <c r="C587" s="313">
        <f>C450*'Data - P&amp;L'!$C$4</f>
        <v>0</v>
      </c>
      <c r="D587" s="313">
        <f>D450*'Data - P&amp;L'!$C$4</f>
        <v>0</v>
      </c>
      <c r="E587" s="313">
        <f>E450*'Data - P&amp;L'!$C$4</f>
        <v>0</v>
      </c>
      <c r="F587" s="313">
        <f>F450*'Data - P&amp;L'!$C$4</f>
        <v>0</v>
      </c>
      <c r="G587" s="313">
        <f>G450*'Data - P&amp;L'!$C$4</f>
        <v>0</v>
      </c>
      <c r="H587" s="313">
        <f>H450*'Data - P&amp;L'!$C$4</f>
        <v>0</v>
      </c>
      <c r="I587" s="313">
        <f>I450*'Data - P&amp;L'!$C$4</f>
        <v>0</v>
      </c>
      <c r="J587" s="313">
        <f>J450*'Data - P&amp;L'!$C$4</f>
        <v>0</v>
      </c>
      <c r="K587" s="313">
        <f>K450*'Data - P&amp;L'!$C$4</f>
        <v>0</v>
      </c>
      <c r="L587" s="313">
        <f>L450*'Data - P&amp;L'!$C$4</f>
        <v>0</v>
      </c>
      <c r="M587" s="313">
        <f>M450*'Data - P&amp;L'!$C$4</f>
        <v>0</v>
      </c>
      <c r="N587" s="313">
        <f>N450*'Data - P&amp;L'!$C$4</f>
        <v>0</v>
      </c>
      <c r="O587" s="313">
        <f>O450*'Data - P&amp;L'!$C$4</f>
        <v>0</v>
      </c>
      <c r="P587" s="313">
        <f>P450*'Data - P&amp;L'!$C$4</f>
        <v>0</v>
      </c>
      <c r="Q587" s="313">
        <f>Q450*'Data - P&amp;L'!$C$4</f>
        <v>0</v>
      </c>
      <c r="R587" s="313">
        <f>R450*'Data - P&amp;L'!$C$4</f>
        <v>0</v>
      </c>
      <c r="S587" s="313">
        <f>S450*'Data - P&amp;L'!$C$4</f>
        <v>0</v>
      </c>
      <c r="T587" s="313">
        <f>T450*'Data - P&amp;L'!$C$4</f>
        <v>0</v>
      </c>
      <c r="U587" s="313">
        <f>U450*'Data - P&amp;L'!$C$4</f>
        <v>0</v>
      </c>
      <c r="V587" s="313">
        <f>V450*'Data - P&amp;L'!$C$4</f>
        <v>0</v>
      </c>
      <c r="W587" s="313">
        <f>W450*'Data - P&amp;L'!$C$4</f>
        <v>0</v>
      </c>
      <c r="X587" s="313">
        <f>X450*'Data - P&amp;L'!$C$4</f>
        <v>0</v>
      </c>
      <c r="Y587" s="313">
        <f>Y450*'Data - P&amp;L'!$C$4</f>
        <v>0</v>
      </c>
      <c r="Z587" s="313">
        <f>Z450*'Data - P&amp;L'!$C$4</f>
        <v>0</v>
      </c>
      <c r="AA587" s="313">
        <f>AA450*'Data - P&amp;L'!$C$4</f>
        <v>0</v>
      </c>
      <c r="AB587" s="313">
        <f>AB450*'Data - P&amp;L'!$C$4</f>
        <v>0</v>
      </c>
      <c r="AC587" s="313">
        <f>AC450*'Data - P&amp;L'!$C$4</f>
        <v>0</v>
      </c>
      <c r="AD587" s="313">
        <f>AD450*'Data - P&amp;L'!$C$4</f>
        <v>0</v>
      </c>
      <c r="AE587" s="313">
        <f>AE450*'Data - P&amp;L'!$C$4</f>
        <v>0</v>
      </c>
      <c r="AF587" s="313">
        <f>AF450*'Data - P&amp;L'!$C$4</f>
        <v>0</v>
      </c>
      <c r="AG587" s="172">
        <f t="shared" si="172"/>
        <v>0</v>
      </c>
    </row>
    <row r="588" ht="18.0" customHeight="1" outlineLevel="1">
      <c r="A588" s="223" t="s">
        <v>701</v>
      </c>
      <c r="B588" s="313">
        <f>(B439)*'Data - P&amp;L'!$C$15</f>
        <v>0</v>
      </c>
      <c r="C588" s="313">
        <f>(C439)*'Data - P&amp;L'!$C$15</f>
        <v>0</v>
      </c>
      <c r="D588" s="313">
        <f>(D439)*'Data - P&amp;L'!$C$15</f>
        <v>0</v>
      </c>
      <c r="E588" s="313">
        <f>(E439)*'Data - P&amp;L'!$C$15</f>
        <v>0</v>
      </c>
      <c r="F588" s="313">
        <f>(F439)*'Data - P&amp;L'!$C$15</f>
        <v>0</v>
      </c>
      <c r="G588" s="313">
        <f>(G439)*'Data - P&amp;L'!$C$15</f>
        <v>0</v>
      </c>
      <c r="H588" s="313">
        <f>(H439)*'Data - P&amp;L'!$C$15</f>
        <v>0</v>
      </c>
      <c r="I588" s="313">
        <f>(I439)*'Data - P&amp;L'!$C$15</f>
        <v>0</v>
      </c>
      <c r="J588" s="313">
        <f>(J439)*'Data - P&amp;L'!$C$15</f>
        <v>0</v>
      </c>
      <c r="K588" s="313">
        <f>(K439)*'Data - P&amp;L'!$C$15</f>
        <v>0</v>
      </c>
      <c r="L588" s="313">
        <f>(L439)*'Data - P&amp;L'!$C$15</f>
        <v>0</v>
      </c>
      <c r="M588" s="313">
        <f>(M439)*'Data - P&amp;L'!$C$15</f>
        <v>0</v>
      </c>
      <c r="N588" s="313">
        <f>(N439)*'Data - P&amp;L'!$C$15</f>
        <v>0</v>
      </c>
      <c r="O588" s="313">
        <f>(O439)*'Data - P&amp;L'!$C$15</f>
        <v>0</v>
      </c>
      <c r="P588" s="313">
        <f>(P439)*'Data - P&amp;L'!$C$15</f>
        <v>0</v>
      </c>
      <c r="Q588" s="313">
        <f>(Q439)*'Data - P&amp;L'!$C$15</f>
        <v>0</v>
      </c>
      <c r="R588" s="313">
        <f>(R439)*'Data - P&amp;L'!$C$15</f>
        <v>0</v>
      </c>
      <c r="S588" s="313">
        <f>(S439)*'Data - P&amp;L'!$C$15</f>
        <v>0</v>
      </c>
      <c r="T588" s="313">
        <f>(T439)*'Data - P&amp;L'!$C$15</f>
        <v>0</v>
      </c>
      <c r="U588" s="313">
        <f>(U439)*'Data - P&amp;L'!$C$15</f>
        <v>0</v>
      </c>
      <c r="V588" s="313">
        <f>(V439)*'Data - P&amp;L'!$C$15</f>
        <v>0</v>
      </c>
      <c r="W588" s="313">
        <f>(W439)*'Data - P&amp;L'!$C$15</f>
        <v>0</v>
      </c>
      <c r="X588" s="313">
        <f>(X439)*'Data - P&amp;L'!$C$15</f>
        <v>0</v>
      </c>
      <c r="Y588" s="313">
        <f>(Y439)*'Data - P&amp;L'!$C$15</f>
        <v>0</v>
      </c>
      <c r="Z588" s="313">
        <f>(Z439)*'Data - P&amp;L'!$C$15</f>
        <v>0</v>
      </c>
      <c r="AA588" s="313">
        <f>(AA439)*'Data - P&amp;L'!$C$15</f>
        <v>0</v>
      </c>
      <c r="AB588" s="313">
        <f>(AB439)*'Data - P&amp;L'!$C$15</f>
        <v>0</v>
      </c>
      <c r="AC588" s="313">
        <f>(AC439)*'Data - P&amp;L'!$C$15</f>
        <v>0</v>
      </c>
      <c r="AD588" s="313">
        <f>(AD439)*'Data - P&amp;L'!$C$15</f>
        <v>0</v>
      </c>
      <c r="AE588" s="313">
        <f>(AE439)*'Data - P&amp;L'!$C$15</f>
        <v>0</v>
      </c>
      <c r="AF588" s="313">
        <f>(AF439)*'Data - P&amp;L'!$C$15</f>
        <v>0</v>
      </c>
      <c r="AG588" s="172">
        <f t="shared" si="172"/>
        <v>0</v>
      </c>
    </row>
    <row r="589" ht="18.0" customHeight="1" outlineLevel="1">
      <c r="A589" s="223" t="s">
        <v>702</v>
      </c>
      <c r="B589" s="313">
        <f>(B440)*'Data - P&amp;L'!$C$16</f>
        <v>0</v>
      </c>
      <c r="C589" s="313">
        <f>(C440)*'Data - P&amp;L'!$C$16</f>
        <v>0</v>
      </c>
      <c r="D589" s="313">
        <f>(D440)*'Data - P&amp;L'!$C$16</f>
        <v>0</v>
      </c>
      <c r="E589" s="313">
        <f>(E440)*'Data - P&amp;L'!$C$16</f>
        <v>0</v>
      </c>
      <c r="F589" s="313">
        <f>(F440)*'Data - P&amp;L'!$C$16</f>
        <v>0</v>
      </c>
      <c r="G589" s="313">
        <f>(G440)*'Data - P&amp;L'!$C$16</f>
        <v>0</v>
      </c>
      <c r="H589" s="313">
        <f>(H440)*'Data - P&amp;L'!$C$16</f>
        <v>0</v>
      </c>
      <c r="I589" s="313">
        <f>(I440)*'Data - P&amp;L'!$C$16</f>
        <v>0</v>
      </c>
      <c r="J589" s="313">
        <f>(J440)*'Data - P&amp;L'!$C$16</f>
        <v>0</v>
      </c>
      <c r="K589" s="313">
        <f>(K440)*'Data - P&amp;L'!$C$16</f>
        <v>0</v>
      </c>
      <c r="L589" s="313">
        <f>(L440)*'Data - P&amp;L'!$C$16</f>
        <v>0</v>
      </c>
      <c r="M589" s="313">
        <f>(M440)*'Data - P&amp;L'!$C$16</f>
        <v>0</v>
      </c>
      <c r="N589" s="313">
        <f>(N440)*'Data - P&amp;L'!$C$16</f>
        <v>0</v>
      </c>
      <c r="O589" s="313">
        <f>(O440)*'Data - P&amp;L'!$C$16</f>
        <v>0</v>
      </c>
      <c r="P589" s="313">
        <f>(P440)*'Data - P&amp;L'!$C$16</f>
        <v>0</v>
      </c>
      <c r="Q589" s="313">
        <f>(Q440)*'Data - P&amp;L'!$C$16</f>
        <v>0</v>
      </c>
      <c r="R589" s="313">
        <f>(R440)*'Data - P&amp;L'!$C$16</f>
        <v>0</v>
      </c>
      <c r="S589" s="313">
        <f>(S440)*'Data - P&amp;L'!$C$16</f>
        <v>0</v>
      </c>
      <c r="T589" s="313">
        <f>(T440)*'Data - P&amp;L'!$C$16</f>
        <v>0</v>
      </c>
      <c r="U589" s="313">
        <f>(U440)*'Data - P&amp;L'!$C$16</f>
        <v>0</v>
      </c>
      <c r="V589" s="313">
        <f>(V440)*'Data - P&amp;L'!$C$16</f>
        <v>0</v>
      </c>
      <c r="W589" s="313">
        <f>(W440)*'Data - P&amp;L'!$C$16</f>
        <v>0</v>
      </c>
      <c r="X589" s="313">
        <f>(X440)*'Data - P&amp;L'!$C$16</f>
        <v>0</v>
      </c>
      <c r="Y589" s="313">
        <f>(Y440)*'Data - P&amp;L'!$C$16</f>
        <v>0</v>
      </c>
      <c r="Z589" s="313">
        <f>(Z440)*'Data - P&amp;L'!$C$16</f>
        <v>0</v>
      </c>
      <c r="AA589" s="313">
        <f>(AA440)*'Data - P&amp;L'!$C$16</f>
        <v>0</v>
      </c>
      <c r="AB589" s="313">
        <f>(AB440)*'Data - P&amp;L'!$C$16</f>
        <v>0</v>
      </c>
      <c r="AC589" s="313">
        <f>(AC440)*'Data - P&amp;L'!$C$16</f>
        <v>0</v>
      </c>
      <c r="AD589" s="313">
        <f>(AD440)*'Data - P&amp;L'!$C$16</f>
        <v>0</v>
      </c>
      <c r="AE589" s="313">
        <f>(AE440)*'Data - P&amp;L'!$C$16</f>
        <v>0</v>
      </c>
      <c r="AF589" s="313">
        <f>(AF440)*'Data - P&amp;L'!$C$16</f>
        <v>0</v>
      </c>
      <c r="AG589" s="172">
        <f t="shared" si="172"/>
        <v>0</v>
      </c>
    </row>
    <row r="590" outlineLevel="1">
      <c r="A590" s="223" t="s">
        <v>703</v>
      </c>
      <c r="B590" s="313">
        <f>(B468)*'Data - P&amp;L'!$C$6</f>
        <v>0</v>
      </c>
      <c r="C590" s="313">
        <f>(C468)*'Data - P&amp;L'!$C$6</f>
        <v>0</v>
      </c>
      <c r="D590" s="313">
        <f>(D468)*'Data - P&amp;L'!$C$6</f>
        <v>0</v>
      </c>
      <c r="E590" s="313">
        <f>(E468)*'Data - P&amp;L'!$C$6</f>
        <v>0</v>
      </c>
      <c r="F590" s="313">
        <f>(F468)*'Data - P&amp;L'!$C$6</f>
        <v>0</v>
      </c>
      <c r="G590" s="313">
        <f>(G468)*'Data - P&amp;L'!$C$6</f>
        <v>0</v>
      </c>
      <c r="H590" s="313">
        <f>(H468)*'Data - P&amp;L'!$C$6</f>
        <v>0</v>
      </c>
      <c r="I590" s="313">
        <f>(I468)*'Data - P&amp;L'!$C$6</f>
        <v>0</v>
      </c>
      <c r="J590" s="313">
        <f>(J468)*'Data - P&amp;L'!$C$6</f>
        <v>0</v>
      </c>
      <c r="K590" s="313">
        <f>(K468)*'Data - P&amp;L'!$C$6</f>
        <v>0</v>
      </c>
      <c r="L590" s="313">
        <f>(L468)*'Data - P&amp;L'!$C$6</f>
        <v>0</v>
      </c>
      <c r="M590" s="313">
        <f>(M468)*'Data - P&amp;L'!$C$6</f>
        <v>0</v>
      </c>
      <c r="N590" s="313">
        <f>(N468)*'Data - P&amp;L'!$C$6</f>
        <v>0</v>
      </c>
      <c r="O590" s="313">
        <f>(O468)*'Data - P&amp;L'!$C$6</f>
        <v>0</v>
      </c>
      <c r="P590" s="313">
        <f>(P468)*'Data - P&amp;L'!$C$6</f>
        <v>0</v>
      </c>
      <c r="Q590" s="313">
        <f>(Q468)*'Data - P&amp;L'!$C$6</f>
        <v>0</v>
      </c>
      <c r="R590" s="313">
        <f>(R468)*'Data - P&amp;L'!$C$6</f>
        <v>0</v>
      </c>
      <c r="S590" s="313">
        <f>(S468)*'Data - P&amp;L'!$C$6</f>
        <v>0</v>
      </c>
      <c r="T590" s="313">
        <f>(T468)*'Data - P&amp;L'!$C$6</f>
        <v>0</v>
      </c>
      <c r="U590" s="313">
        <f>(U468)*'Data - P&amp;L'!$C$6</f>
        <v>0</v>
      </c>
      <c r="V590" s="313">
        <f>(V468)*'Data - P&amp;L'!$C$6</f>
        <v>0</v>
      </c>
      <c r="W590" s="313">
        <f>(W468)*'Data - P&amp;L'!$C$6</f>
        <v>0</v>
      </c>
      <c r="X590" s="313">
        <f>(X468)*'Data - P&amp;L'!$C$6</f>
        <v>0</v>
      </c>
      <c r="Y590" s="313">
        <f>(Y468)*'Data - P&amp;L'!$C$6</f>
        <v>0</v>
      </c>
      <c r="Z590" s="313">
        <f>(Z468)*'Data - P&amp;L'!$C$6</f>
        <v>0</v>
      </c>
      <c r="AA590" s="313">
        <f>(AA468)*'Data - P&amp;L'!$C$6</f>
        <v>0</v>
      </c>
      <c r="AB590" s="313">
        <f>(AB468)*'Data - P&amp;L'!$C$6</f>
        <v>0</v>
      </c>
      <c r="AC590" s="313">
        <f>(AC468)*'Data - P&amp;L'!$C$6</f>
        <v>0</v>
      </c>
      <c r="AD590" s="313">
        <f>(AD468)*'Data - P&amp;L'!$C$6</f>
        <v>0</v>
      </c>
      <c r="AE590" s="313">
        <f>(AE468)*'Data - P&amp;L'!$C$6</f>
        <v>0</v>
      </c>
      <c r="AF590" s="313">
        <f>(AF468)*'Data - P&amp;L'!$C$6</f>
        <v>0</v>
      </c>
      <c r="AG590" s="172">
        <f t="shared" si="172"/>
        <v>0</v>
      </c>
    </row>
    <row r="591" outlineLevel="1">
      <c r="A591" s="223" t="s">
        <v>704</v>
      </c>
      <c r="B591" s="313">
        <f>(B469)*'Data - P&amp;L'!$C$8</f>
        <v>0</v>
      </c>
      <c r="C591" s="313">
        <f>(C469)*'Data - P&amp;L'!$C$8</f>
        <v>0</v>
      </c>
      <c r="D591" s="313">
        <f>(D469)*'Data - P&amp;L'!$C$8</f>
        <v>0</v>
      </c>
      <c r="E591" s="313">
        <f>(E469)*'Data - P&amp;L'!$C$8</f>
        <v>0</v>
      </c>
      <c r="F591" s="313">
        <f>(F469)*'Data - P&amp;L'!$C$8</f>
        <v>0</v>
      </c>
      <c r="G591" s="313">
        <f>(G469)*'Data - P&amp;L'!$C$8</f>
        <v>0</v>
      </c>
      <c r="H591" s="313">
        <f>(H469)*'Data - P&amp;L'!$C$8</f>
        <v>0</v>
      </c>
      <c r="I591" s="313">
        <f>(I469)*'Data - P&amp;L'!$C$8</f>
        <v>0</v>
      </c>
      <c r="J591" s="313">
        <f>(J469)*'Data - P&amp;L'!$C$8</f>
        <v>0</v>
      </c>
      <c r="K591" s="313">
        <f>(K469)*'Data - P&amp;L'!$C$8</f>
        <v>0</v>
      </c>
      <c r="L591" s="313">
        <f>(L469)*'Data - P&amp;L'!$C$8</f>
        <v>0</v>
      </c>
      <c r="M591" s="313">
        <f>(M469)*'Data - P&amp;L'!$C$8</f>
        <v>0</v>
      </c>
      <c r="N591" s="313">
        <f>(N469)*'Data - P&amp;L'!$C$8</f>
        <v>0</v>
      </c>
      <c r="O591" s="313">
        <f>(O469)*'Data - P&amp;L'!$C$8</f>
        <v>0</v>
      </c>
      <c r="P591" s="313">
        <f>(P469)*'Data - P&amp;L'!$C$8</f>
        <v>0</v>
      </c>
      <c r="Q591" s="313">
        <f>(Q469)*'Data - P&amp;L'!$C$8</f>
        <v>0</v>
      </c>
      <c r="R591" s="313">
        <f>(R469)*'Data - P&amp;L'!$C$8</f>
        <v>0</v>
      </c>
      <c r="S591" s="313">
        <f>(S469)*'Data - P&amp;L'!$C$8</f>
        <v>0</v>
      </c>
      <c r="T591" s="313">
        <f>(T469)*'Data - P&amp;L'!$C$8</f>
        <v>0</v>
      </c>
      <c r="U591" s="313">
        <f>(U469)*'Data - P&amp;L'!$C$8</f>
        <v>0</v>
      </c>
      <c r="V591" s="313">
        <f>(V469)*'Data - P&amp;L'!$C$8</f>
        <v>0</v>
      </c>
      <c r="W591" s="313">
        <f>(W469)*'Data - P&amp;L'!$C$8</f>
        <v>0</v>
      </c>
      <c r="X591" s="313">
        <f>(X469)*'Data - P&amp;L'!$C$8</f>
        <v>0</v>
      </c>
      <c r="Y591" s="313">
        <f>(Y469)*'Data - P&amp;L'!$C$8</f>
        <v>0</v>
      </c>
      <c r="Z591" s="313">
        <f>(Z469)*'Data - P&amp;L'!$C$8</f>
        <v>0</v>
      </c>
      <c r="AA591" s="313">
        <f>(AA469)*'Data - P&amp;L'!$C$8</f>
        <v>0</v>
      </c>
      <c r="AB591" s="313">
        <f>(AB469)*'Data - P&amp;L'!$C$8</f>
        <v>0</v>
      </c>
      <c r="AC591" s="313">
        <f>(AC469)*'Data - P&amp;L'!$C$8</f>
        <v>0</v>
      </c>
      <c r="AD591" s="313">
        <f>(AD469)*'Data - P&amp;L'!$C$8</f>
        <v>0</v>
      </c>
      <c r="AE591" s="313">
        <f>(AE469)*'Data - P&amp;L'!$C$8</f>
        <v>0</v>
      </c>
      <c r="AF591" s="313">
        <f>(AF469)*'Data - P&amp;L'!$C$8</f>
        <v>0</v>
      </c>
      <c r="AG591" s="172">
        <f t="shared" si="172"/>
        <v>0</v>
      </c>
    </row>
    <row r="592" outlineLevel="1">
      <c r="A592" s="223" t="s">
        <v>705</v>
      </c>
      <c r="B592" s="313">
        <f>(B470+B471)*'Data - P&amp;L'!$C$9</f>
        <v>0</v>
      </c>
      <c r="C592" s="313">
        <f>(C470+C471)*'Data - P&amp;L'!$C$9</f>
        <v>0</v>
      </c>
      <c r="D592" s="313">
        <f>(D470+D471)*'Data - P&amp;L'!$C$9</f>
        <v>0</v>
      </c>
      <c r="E592" s="313">
        <f>(E470+E471)*'Data - P&amp;L'!$C$9</f>
        <v>0</v>
      </c>
      <c r="F592" s="313">
        <f>(F470+F471)*'Data - P&amp;L'!$C$9</f>
        <v>0</v>
      </c>
      <c r="G592" s="313">
        <f>(G470+G471)*'Data - P&amp;L'!$C$9</f>
        <v>0</v>
      </c>
      <c r="H592" s="313">
        <f>(H470+H471)*'Data - P&amp;L'!$C$9</f>
        <v>0</v>
      </c>
      <c r="I592" s="313">
        <f>(I470+I471)*'Data - P&amp;L'!$C$9</f>
        <v>0</v>
      </c>
      <c r="J592" s="313">
        <f>(J470+J471)*'Data - P&amp;L'!$C$9</f>
        <v>0</v>
      </c>
      <c r="K592" s="313">
        <f>(K470+K471)*'Data - P&amp;L'!$C$9</f>
        <v>0</v>
      </c>
      <c r="L592" s="313">
        <f>(L470+L471)*'Data - P&amp;L'!$C$9</f>
        <v>0</v>
      </c>
      <c r="M592" s="313">
        <f>(M470+M471)*'Data - P&amp;L'!$C$9</f>
        <v>0</v>
      </c>
      <c r="N592" s="313">
        <f>(N470+N471)*'Data - P&amp;L'!$C$9</f>
        <v>0</v>
      </c>
      <c r="O592" s="313">
        <f>(O470+O471)*'Data - P&amp;L'!$C$9</f>
        <v>0</v>
      </c>
      <c r="P592" s="313">
        <f>(P470+P471)*'Data - P&amp;L'!$C$9</f>
        <v>0</v>
      </c>
      <c r="Q592" s="313">
        <f>(Q470+Q471)*'Data - P&amp;L'!$C$9</f>
        <v>0</v>
      </c>
      <c r="R592" s="313">
        <f>(R470+R471)*'Data - P&amp;L'!$C$9</f>
        <v>0</v>
      </c>
      <c r="S592" s="313">
        <f>(S470+S471)*'Data - P&amp;L'!$C$9</f>
        <v>0</v>
      </c>
      <c r="T592" s="313">
        <f>(T470+T471)*'Data - P&amp;L'!$C$9</f>
        <v>0</v>
      </c>
      <c r="U592" s="313">
        <f>(U470+U471)*'Data - P&amp;L'!$C$9</f>
        <v>0</v>
      </c>
      <c r="V592" s="313">
        <f>(V470+V471)*'Data - P&amp;L'!$C$9</f>
        <v>0</v>
      </c>
      <c r="W592" s="313">
        <f>(W470+W471)*'Data - P&amp;L'!$C$9</f>
        <v>0</v>
      </c>
      <c r="X592" s="313">
        <f>(X470+X471)*'Data - P&amp;L'!$C$9</f>
        <v>0</v>
      </c>
      <c r="Y592" s="313">
        <f>(Y470+Y471)*'Data - P&amp;L'!$C$9</f>
        <v>0</v>
      </c>
      <c r="Z592" s="313">
        <f>(Z470+Z471)*'Data - P&amp;L'!$C$9</f>
        <v>0</v>
      </c>
      <c r="AA592" s="313">
        <f>(AA470+AA471)*'Data - P&amp;L'!$C$9</f>
        <v>0</v>
      </c>
      <c r="AB592" s="313">
        <f>(AB470+AB471)*'Data - P&amp;L'!$C$9</f>
        <v>0</v>
      </c>
      <c r="AC592" s="313">
        <f>(AC470+AC471)*'Data - P&amp;L'!$C$9</f>
        <v>0</v>
      </c>
      <c r="AD592" s="313">
        <f>(AD470+AD471)*'Data - P&amp;L'!$C$9</f>
        <v>0</v>
      </c>
      <c r="AE592" s="313">
        <f>(AE470+AE471)*'Data - P&amp;L'!$C$9</f>
        <v>0</v>
      </c>
      <c r="AF592" s="313">
        <f>(AF470+AF471)*'Data - P&amp;L'!$C$9</f>
        <v>0</v>
      </c>
      <c r="AG592" s="172">
        <f t="shared" si="172"/>
        <v>0</v>
      </c>
    </row>
    <row r="593" outlineLevel="1">
      <c r="A593" s="223" t="s">
        <v>706</v>
      </c>
      <c r="B593" s="313">
        <f>(B472+B473)*'Data - P&amp;L'!$C$5</f>
        <v>0</v>
      </c>
      <c r="C593" s="313">
        <f>(C472+C473)*'Data - P&amp;L'!$C$5</f>
        <v>0</v>
      </c>
      <c r="D593" s="313">
        <f>(D472+D473)*'Data - P&amp;L'!$C$5</f>
        <v>0</v>
      </c>
      <c r="E593" s="313">
        <f>(E472+E473)*'Data - P&amp;L'!$C$5</f>
        <v>0</v>
      </c>
      <c r="F593" s="313">
        <f>(F472+F473)*'Data - P&amp;L'!$C$5</f>
        <v>0</v>
      </c>
      <c r="G593" s="313">
        <f>(G472+G473)*'Data - P&amp;L'!$C$5</f>
        <v>0</v>
      </c>
      <c r="H593" s="313">
        <f>(H472+H473)*'Data - P&amp;L'!$C$5</f>
        <v>0</v>
      </c>
      <c r="I593" s="313">
        <f>(I472+I473)*'Data - P&amp;L'!$C$5</f>
        <v>0</v>
      </c>
      <c r="J593" s="313">
        <f>(J472+J473)*'Data - P&amp;L'!$C$5</f>
        <v>0</v>
      </c>
      <c r="K593" s="313">
        <f>(K472+K473)*'Data - P&amp;L'!$C$5</f>
        <v>0</v>
      </c>
      <c r="L593" s="313">
        <f>(L472+L473)*'Data - P&amp;L'!$C$5</f>
        <v>0</v>
      </c>
      <c r="M593" s="313">
        <f>(M472+M473)*'Data - P&amp;L'!$C$5</f>
        <v>0</v>
      </c>
      <c r="N593" s="313">
        <f>(N472+N473)*'Data - P&amp;L'!$C$5</f>
        <v>0</v>
      </c>
      <c r="O593" s="313">
        <f>(O472+O473)*'Data - P&amp;L'!$C$5</f>
        <v>0</v>
      </c>
      <c r="P593" s="313">
        <f>(P472+P473)*'Data - P&amp;L'!$C$5</f>
        <v>0</v>
      </c>
      <c r="Q593" s="313">
        <f>(Q472+Q473)*'Data - P&amp;L'!$C$5</f>
        <v>0</v>
      </c>
      <c r="R593" s="313">
        <f>(R472+R473)*'Data - P&amp;L'!$C$5</f>
        <v>0</v>
      </c>
      <c r="S593" s="313">
        <f>(S472+S473)*'Data - P&amp;L'!$C$5</f>
        <v>0</v>
      </c>
      <c r="T593" s="313">
        <f>(T472+T473)*'Data - P&amp;L'!$C$5</f>
        <v>0</v>
      </c>
      <c r="U593" s="313">
        <f>(U472+U473)*'Data - P&amp;L'!$C$5</f>
        <v>0</v>
      </c>
      <c r="V593" s="313">
        <f>(V472+V473)*'Data - P&amp;L'!$C$5</f>
        <v>0</v>
      </c>
      <c r="W593" s="313">
        <f>(W472+W473)*'Data - P&amp;L'!$C$5</f>
        <v>0</v>
      </c>
      <c r="X593" s="313">
        <f>(X472+X473)*'Data - P&amp;L'!$C$5</f>
        <v>0</v>
      </c>
      <c r="Y593" s="313">
        <f>(Y472+Y473)*'Data - P&amp;L'!$C$5</f>
        <v>0</v>
      </c>
      <c r="Z593" s="313">
        <f>(Z472+Z473)*'Data - P&amp;L'!$C$5</f>
        <v>0</v>
      </c>
      <c r="AA593" s="313">
        <f>(AA472+AA473)*'Data - P&amp;L'!$C$5</f>
        <v>0</v>
      </c>
      <c r="AB593" s="313">
        <f>(AB472+AB473)*'Data - P&amp;L'!$C$5</f>
        <v>0</v>
      </c>
      <c r="AC593" s="313">
        <f>(AC472+AC473)*'Data - P&amp;L'!$C$5</f>
        <v>0</v>
      </c>
      <c r="AD593" s="313">
        <f>(AD472+AD473)*'Data - P&amp;L'!$C$5</f>
        <v>0</v>
      </c>
      <c r="AE593" s="313">
        <f>(AE472+AE473)*'Data - P&amp;L'!$C$5</f>
        <v>0</v>
      </c>
      <c r="AF593" s="313">
        <f>(AF472+AF473)*'Data - P&amp;L'!$C$5</f>
        <v>0</v>
      </c>
      <c r="AG593" s="172">
        <f t="shared" si="172"/>
        <v>0</v>
      </c>
    </row>
    <row r="594" outlineLevel="1">
      <c r="A594" s="223" t="s">
        <v>707</v>
      </c>
      <c r="B594" s="313">
        <f>(B474+B475)*'Data - P&amp;L'!$C$10</f>
        <v>0</v>
      </c>
      <c r="C594" s="313">
        <f>(C474+C475)*'Data - P&amp;L'!$C$10</f>
        <v>0</v>
      </c>
      <c r="D594" s="313">
        <f>(D474+D475)*'Data - P&amp;L'!$C$10</f>
        <v>0</v>
      </c>
      <c r="E594" s="313">
        <f>(E474+E475)*'Data - P&amp;L'!$C$10</f>
        <v>0</v>
      </c>
      <c r="F594" s="313">
        <f>(F474+F475)*'Data - P&amp;L'!$C$10</f>
        <v>0</v>
      </c>
      <c r="G594" s="313">
        <f>(G474+G475)*'Data - P&amp;L'!$C$10</f>
        <v>0</v>
      </c>
      <c r="H594" s="313">
        <f>(H474+H475)*'Data - P&amp;L'!$C$10</f>
        <v>0</v>
      </c>
      <c r="I594" s="313">
        <f>(I474+I475)*'Data - P&amp;L'!$C$10</f>
        <v>0</v>
      </c>
      <c r="J594" s="313">
        <f>(J474+J475)*'Data - P&amp;L'!$C$10</f>
        <v>0</v>
      </c>
      <c r="K594" s="313">
        <f>(K474+K475)*'Data - P&amp;L'!$C$10</f>
        <v>0</v>
      </c>
      <c r="L594" s="313">
        <f>(L474+L475)*'Data - P&amp;L'!$C$10</f>
        <v>0</v>
      </c>
      <c r="M594" s="313">
        <f>(M474+M475)*'Data - P&amp;L'!$C$10</f>
        <v>0</v>
      </c>
      <c r="N594" s="313">
        <f>(N474+N475)*'Data - P&amp;L'!$C$10</f>
        <v>0</v>
      </c>
      <c r="O594" s="313">
        <f>(O474+O475)*'Data - P&amp;L'!$C$10</f>
        <v>0</v>
      </c>
      <c r="P594" s="313">
        <f>(P474+P475)*'Data - P&amp;L'!$C$10</f>
        <v>0</v>
      </c>
      <c r="Q594" s="313">
        <f>(Q474+Q475)*'Data - P&amp;L'!$C$10</f>
        <v>0</v>
      </c>
      <c r="R594" s="313">
        <f>(R474+R475)*'Data - P&amp;L'!$C$10</f>
        <v>0</v>
      </c>
      <c r="S594" s="313">
        <f>(S474+S475)*'Data - P&amp;L'!$C$10</f>
        <v>0</v>
      </c>
      <c r="T594" s="313">
        <f>(T474+T475)*'Data - P&amp;L'!$C$10</f>
        <v>0</v>
      </c>
      <c r="U594" s="313">
        <f>(U474+U475)*'Data - P&amp;L'!$C$10</f>
        <v>0</v>
      </c>
      <c r="V594" s="313">
        <f>(V474+V475)*'Data - P&amp;L'!$C$10</f>
        <v>0</v>
      </c>
      <c r="W594" s="313">
        <f>(W474+W475)*'Data - P&amp;L'!$C$10</f>
        <v>0</v>
      </c>
      <c r="X594" s="313">
        <f>(X474+X475)*'Data - P&amp;L'!$C$10</f>
        <v>0</v>
      </c>
      <c r="Y594" s="313">
        <f>(Y474+Y475)*'Data - P&amp;L'!$C$10</f>
        <v>0</v>
      </c>
      <c r="Z594" s="313">
        <f>(Z474+Z475)*'Data - P&amp;L'!$C$10</f>
        <v>0</v>
      </c>
      <c r="AA594" s="313">
        <f>(AA474+AA475)*'Data - P&amp;L'!$C$10</f>
        <v>0</v>
      </c>
      <c r="AB594" s="313">
        <f>(AB474+AB475)*'Data - P&amp;L'!$C$10</f>
        <v>0</v>
      </c>
      <c r="AC594" s="313">
        <f>(AC474+AC475)*'Data - P&amp;L'!$C$10</f>
        <v>0</v>
      </c>
      <c r="AD594" s="313">
        <f>(AD474+AD475)*'Data - P&amp;L'!$C$10</f>
        <v>0</v>
      </c>
      <c r="AE594" s="313">
        <f>(AE474+AE475)*'Data - P&amp;L'!$C$10</f>
        <v>0</v>
      </c>
      <c r="AF594" s="313">
        <f>(AF474+AF475)*'Data - P&amp;L'!$C$10</f>
        <v>0</v>
      </c>
      <c r="AG594" s="172">
        <f t="shared" si="172"/>
        <v>0</v>
      </c>
    </row>
    <row r="595" outlineLevel="1">
      <c r="A595" s="223" t="s">
        <v>708</v>
      </c>
      <c r="B595" s="313">
        <f>((B446+B447)*'Data - P&amp;L'!$C$13)*'Data - P&amp;L'!$C$55</f>
        <v>0</v>
      </c>
      <c r="C595" s="313">
        <f>((C446+C447)*'Data - P&amp;L'!$C$13)*'Data - P&amp;L'!$C$55</f>
        <v>0</v>
      </c>
      <c r="D595" s="313">
        <f>((D446+D447)*'Data - P&amp;L'!$C$13)*'Data - P&amp;L'!$C$55</f>
        <v>0</v>
      </c>
      <c r="E595" s="313">
        <f>((E446+E447)*'Data - P&amp;L'!$C$13)*'Data - P&amp;L'!$C$55</f>
        <v>0</v>
      </c>
      <c r="F595" s="313">
        <f>((F446+F447)*'Data - P&amp;L'!$C$13)*'Data - P&amp;L'!$C$55</f>
        <v>0</v>
      </c>
      <c r="G595" s="313">
        <f>((G446+G447)*'Data - P&amp;L'!$C$13)*'Data - P&amp;L'!$C$55</f>
        <v>0</v>
      </c>
      <c r="H595" s="313">
        <f>((H446+H447)*'Data - P&amp;L'!$C$13)*'Data - P&amp;L'!$C$55</f>
        <v>0</v>
      </c>
      <c r="I595" s="313">
        <f>((I446+I447)*'Data - P&amp;L'!$C$13)*'Data - P&amp;L'!$C$55</f>
        <v>0</v>
      </c>
      <c r="J595" s="313">
        <f>((J446+J447)*'Data - P&amp;L'!$C$13)*'Data - P&amp;L'!$C$55</f>
        <v>0</v>
      </c>
      <c r="K595" s="313">
        <f>((K446+K447)*'Data - P&amp;L'!$C$13)*'Data - P&amp;L'!$C$55</f>
        <v>0</v>
      </c>
      <c r="L595" s="313">
        <f>((L446+L447)*'Data - P&amp;L'!$C$13)*'Data - P&amp;L'!$C$55</f>
        <v>0</v>
      </c>
      <c r="M595" s="313">
        <f>((M446+M447)*'Data - P&amp;L'!$C$13)*'Data - P&amp;L'!$C$55</f>
        <v>0</v>
      </c>
      <c r="N595" s="313">
        <f>((N446+N447)*'Data - P&amp;L'!$C$13)*'Data - P&amp;L'!$C$55</f>
        <v>0</v>
      </c>
      <c r="O595" s="313">
        <f>((O446+O447)*'Data - P&amp;L'!$C$13)*'Data - P&amp;L'!$C$55</f>
        <v>0</v>
      </c>
      <c r="P595" s="313">
        <f>((P446+P447)*'Data - P&amp;L'!$C$13)*'Data - P&amp;L'!$C$55</f>
        <v>0</v>
      </c>
      <c r="Q595" s="313">
        <f>((Q446+Q447)*'Data - P&amp;L'!$C$13)*'Data - P&amp;L'!$C$55</f>
        <v>0</v>
      </c>
      <c r="R595" s="313">
        <f>((R446+R447)*'Data - P&amp;L'!$C$13)*'Data - P&amp;L'!$C$55</f>
        <v>0</v>
      </c>
      <c r="S595" s="313">
        <f>((S446+S447)*'Data - P&amp;L'!$C$13)*'Data - P&amp;L'!$C$55</f>
        <v>0</v>
      </c>
      <c r="T595" s="313">
        <f>((T446+T447)*'Data - P&amp;L'!$C$13)*'Data - P&amp;L'!$C$55</f>
        <v>0</v>
      </c>
      <c r="U595" s="313">
        <f>((U446+U447)*'Data - P&amp;L'!$C$13)*'Data - P&amp;L'!$C$55</f>
        <v>0</v>
      </c>
      <c r="V595" s="313">
        <f>((V446+V447)*'Data - P&amp;L'!$C$13)*'Data - P&amp;L'!$C$55</f>
        <v>0</v>
      </c>
      <c r="W595" s="313">
        <f>((W446+W447)*'Data - P&amp;L'!$C$13)*'Data - P&amp;L'!$C$55</f>
        <v>0</v>
      </c>
      <c r="X595" s="313">
        <f>((X446+X447)*'Data - P&amp;L'!$C$13)*'Data - P&amp;L'!$C$55</f>
        <v>0</v>
      </c>
      <c r="Y595" s="313">
        <f>((Y446+Y447)*'Data - P&amp;L'!$C$13)*'Data - P&amp;L'!$C$55</f>
        <v>0</v>
      </c>
      <c r="Z595" s="313">
        <f>((Z446+Z447)*'Data - P&amp;L'!$C$13)*'Data - P&amp;L'!$C$55</f>
        <v>0</v>
      </c>
      <c r="AA595" s="313">
        <f>((AA446+AA447)*'Data - P&amp;L'!$C$13)*'Data - P&amp;L'!$C$55</f>
        <v>0</v>
      </c>
      <c r="AB595" s="313">
        <f>((AB446+AB447)*'Data - P&amp;L'!$C$13)*'Data - P&amp;L'!$C$55</f>
        <v>0</v>
      </c>
      <c r="AC595" s="313">
        <f>((AC446+AC447)*'Data - P&amp;L'!$C$13)*'Data - P&amp;L'!$C$55</f>
        <v>0</v>
      </c>
      <c r="AD595" s="313">
        <f>((AD446+AD447)*'Data - P&amp;L'!$C$13)*'Data - P&amp;L'!$C$55</f>
        <v>0</v>
      </c>
      <c r="AE595" s="313">
        <f>((AE446+AE447)*'Data - P&amp;L'!$C$13)*'Data - P&amp;L'!$C$55</f>
        <v>0</v>
      </c>
      <c r="AF595" s="313">
        <f>((AF446+AF447)*'Data - P&amp;L'!$C$13)*'Data - P&amp;L'!$C$55</f>
        <v>0</v>
      </c>
      <c r="AG595" s="172">
        <f t="shared" si="172"/>
        <v>0</v>
      </c>
    </row>
    <row r="596" outlineLevel="1">
      <c r="A596" s="223" t="s">
        <v>709</v>
      </c>
      <c r="B596" s="313">
        <f>(B448)*'Data - P&amp;L'!$C$14</f>
        <v>0</v>
      </c>
      <c r="C596" s="313">
        <f>(C448)*'Data - P&amp;L'!$C$14</f>
        <v>0</v>
      </c>
      <c r="D596" s="313">
        <f>(D448)*'Data - P&amp;L'!$C$14</f>
        <v>0</v>
      </c>
      <c r="E596" s="313">
        <f>(E448)*'Data - P&amp;L'!$C$14</f>
        <v>0</v>
      </c>
      <c r="F596" s="313">
        <f>(F448)*'Data - P&amp;L'!$C$14</f>
        <v>0</v>
      </c>
      <c r="G596" s="313">
        <f>(G448)*'Data - P&amp;L'!$C$14</f>
        <v>0</v>
      </c>
      <c r="H596" s="313">
        <f>(H448)*'Data - P&amp;L'!$C$14</f>
        <v>0</v>
      </c>
      <c r="I596" s="313">
        <f>(I448)*'Data - P&amp;L'!$C$14</f>
        <v>0</v>
      </c>
      <c r="J596" s="313">
        <f>(J448)*'Data - P&amp;L'!$C$14</f>
        <v>0</v>
      </c>
      <c r="K596" s="313">
        <f>(K448)*'Data - P&amp;L'!$C$14</f>
        <v>0</v>
      </c>
      <c r="L596" s="313">
        <f>(L448)*'Data - P&amp;L'!$C$14</f>
        <v>0</v>
      </c>
      <c r="M596" s="313">
        <f>(M448)*'Data - P&amp;L'!$C$14</f>
        <v>0</v>
      </c>
      <c r="N596" s="313">
        <f>(N448)*'Data - P&amp;L'!$C$14</f>
        <v>0</v>
      </c>
      <c r="O596" s="313">
        <f>(O448)*'Data - P&amp;L'!$C$14</f>
        <v>0</v>
      </c>
      <c r="P596" s="313">
        <f>(P448)*'Data - P&amp;L'!$C$14</f>
        <v>0</v>
      </c>
      <c r="Q596" s="313">
        <f>(Q448)*'Data - P&amp;L'!$C$14</f>
        <v>0</v>
      </c>
      <c r="R596" s="313">
        <f>(R448)*'Data - P&amp;L'!$C$14</f>
        <v>0</v>
      </c>
      <c r="S596" s="313">
        <f>(S448)*'Data - P&amp;L'!$C$14</f>
        <v>0</v>
      </c>
      <c r="T596" s="313">
        <f>(T448)*'Data - P&amp;L'!$C$14</f>
        <v>0</v>
      </c>
      <c r="U596" s="313">
        <f>(U448)*'Data - P&amp;L'!$C$14</f>
        <v>0</v>
      </c>
      <c r="V596" s="313">
        <f>(V448)*'Data - P&amp;L'!$C$14</f>
        <v>0</v>
      </c>
      <c r="W596" s="313">
        <f>(W448)*'Data - P&amp;L'!$C$14</f>
        <v>0</v>
      </c>
      <c r="X596" s="313">
        <f>(X448)*'Data - P&amp;L'!$C$14</f>
        <v>0</v>
      </c>
      <c r="Y596" s="313">
        <f>(Y448)*'Data - P&amp;L'!$C$14</f>
        <v>0</v>
      </c>
      <c r="Z596" s="313">
        <f>(Z448)*'Data - P&amp;L'!$C$14</f>
        <v>0</v>
      </c>
      <c r="AA596" s="313">
        <f>(AA448)*'Data - P&amp;L'!$C$14</f>
        <v>0</v>
      </c>
      <c r="AB596" s="313">
        <f>(AB448)*'Data - P&amp;L'!$C$14</f>
        <v>0</v>
      </c>
      <c r="AC596" s="313">
        <f>(AC448)*'Data - P&amp;L'!$C$14</f>
        <v>0</v>
      </c>
      <c r="AD596" s="313">
        <f>(AD448)*'Data - P&amp;L'!$C$14</f>
        <v>0</v>
      </c>
      <c r="AE596" s="313">
        <f>(AE448)*'Data - P&amp;L'!$C$14</f>
        <v>0</v>
      </c>
      <c r="AF596" s="313">
        <f>(AF448)*'Data - P&amp;L'!$C$14</f>
        <v>0</v>
      </c>
      <c r="AG596" s="172">
        <f t="shared" si="172"/>
        <v>0</v>
      </c>
    </row>
    <row r="597" outlineLevel="1">
      <c r="A597" s="223" t="s">
        <v>710</v>
      </c>
      <c r="B597" s="313">
        <f>(B476)*'Data - P&amp;L'!$C$17</f>
        <v>0</v>
      </c>
      <c r="C597" s="313">
        <f>(C476)*'Data - P&amp;L'!$C$17</f>
        <v>0</v>
      </c>
      <c r="D597" s="313">
        <f>(D476)*'Data - P&amp;L'!$C$17</f>
        <v>0</v>
      </c>
      <c r="E597" s="313">
        <f>(E476)*'Data - P&amp;L'!$C$17</f>
        <v>0</v>
      </c>
      <c r="F597" s="313">
        <f>(F476)*'Data - P&amp;L'!$C$17</f>
        <v>0</v>
      </c>
      <c r="G597" s="313">
        <f>(G476)*'Data - P&amp;L'!$C$17</f>
        <v>0</v>
      </c>
      <c r="H597" s="313">
        <f>(H476)*'Data - P&amp;L'!$C$17</f>
        <v>0</v>
      </c>
      <c r="I597" s="313">
        <f>(I476)*'Data - P&amp;L'!$C$17</f>
        <v>0</v>
      </c>
      <c r="J597" s="313">
        <f>(J476)*'Data - P&amp;L'!$C$17</f>
        <v>0</v>
      </c>
      <c r="K597" s="313">
        <f>(K476)*'Data - P&amp;L'!$C$17</f>
        <v>0</v>
      </c>
      <c r="L597" s="313">
        <f>(L476)*'Data - P&amp;L'!$C$17</f>
        <v>0</v>
      </c>
      <c r="M597" s="313">
        <f>(M476)*'Data - P&amp;L'!$C$17</f>
        <v>0</v>
      </c>
      <c r="N597" s="313">
        <f>(N476)*'Data - P&amp;L'!$C$17</f>
        <v>0</v>
      </c>
      <c r="O597" s="313">
        <f>(O476)*'Data - P&amp;L'!$C$17</f>
        <v>0</v>
      </c>
      <c r="P597" s="313">
        <f>(P476)*'Data - P&amp;L'!$C$17</f>
        <v>0</v>
      </c>
      <c r="Q597" s="313">
        <f>(Q476)*'Data - P&amp;L'!$C$17</f>
        <v>0</v>
      </c>
      <c r="R597" s="313">
        <f>(R476)*'Data - P&amp;L'!$C$17</f>
        <v>0</v>
      </c>
      <c r="S597" s="313">
        <f>(S476)*'Data - P&amp;L'!$C$17</f>
        <v>0</v>
      </c>
      <c r="T597" s="313">
        <f>(T476)*'Data - P&amp;L'!$C$17</f>
        <v>0</v>
      </c>
      <c r="U597" s="313">
        <f>(U476)*'Data - P&amp;L'!$C$17</f>
        <v>0</v>
      </c>
      <c r="V597" s="313">
        <f>(V476)*'Data - P&amp;L'!$C$17</f>
        <v>0</v>
      </c>
      <c r="W597" s="313">
        <f>(W476)*'Data - P&amp;L'!$C$17</f>
        <v>0</v>
      </c>
      <c r="X597" s="313">
        <f>(X476)*'Data - P&amp;L'!$C$17</f>
        <v>0</v>
      </c>
      <c r="Y597" s="313">
        <f>(Y476)*'Data - P&amp;L'!$C$17</f>
        <v>0</v>
      </c>
      <c r="Z597" s="313">
        <f>(Z476)*'Data - P&amp;L'!$C$17</f>
        <v>0</v>
      </c>
      <c r="AA597" s="313">
        <f>(AA476)*'Data - P&amp;L'!$C$17</f>
        <v>0</v>
      </c>
      <c r="AB597" s="313">
        <f>(AB476)*'Data - P&amp;L'!$C$17</f>
        <v>0</v>
      </c>
      <c r="AC597" s="313">
        <f>(AC476)*'Data - P&amp;L'!$C$17</f>
        <v>0</v>
      </c>
      <c r="AD597" s="313">
        <f>(AD476)*'Data - P&amp;L'!$C$17</f>
        <v>0</v>
      </c>
      <c r="AE597" s="313">
        <f>(AE476)*'Data - P&amp;L'!$C$17</f>
        <v>0</v>
      </c>
      <c r="AF597" s="313">
        <f>(AF476)*'Data - P&amp;L'!$C$17</f>
        <v>0</v>
      </c>
      <c r="AG597" s="172">
        <f t="shared" si="172"/>
        <v>0</v>
      </c>
    </row>
    <row r="598" outlineLevel="1">
      <c r="A598" s="223" t="s">
        <v>711</v>
      </c>
      <c r="B598" s="313">
        <f>(B477)*'Data - P&amp;L'!$C$18</f>
        <v>0</v>
      </c>
      <c r="C598" s="313">
        <f>(C477)*'Data - P&amp;L'!$C$18</f>
        <v>0</v>
      </c>
      <c r="D598" s="313">
        <f>(D477)*'Data - P&amp;L'!$C$18</f>
        <v>0</v>
      </c>
      <c r="E598" s="313">
        <f>(E477)*'Data - P&amp;L'!$C$18</f>
        <v>0</v>
      </c>
      <c r="F598" s="313">
        <f>(F477)*'Data - P&amp;L'!$C$18</f>
        <v>0</v>
      </c>
      <c r="G598" s="313">
        <f>(G477)*'Data - P&amp;L'!$C$18</f>
        <v>0</v>
      </c>
      <c r="H598" s="313">
        <f>(H477)*'Data - P&amp;L'!$C$18</f>
        <v>0</v>
      </c>
      <c r="I598" s="313">
        <f>(I477)*'Data - P&amp;L'!$C$18</f>
        <v>0</v>
      </c>
      <c r="J598" s="313">
        <f>(J477)*'Data - P&amp;L'!$C$18</f>
        <v>0</v>
      </c>
      <c r="K598" s="313">
        <f>(K477)*'Data - P&amp;L'!$C$18</f>
        <v>0</v>
      </c>
      <c r="L598" s="313">
        <f>(L477)*'Data - P&amp;L'!$C$18</f>
        <v>0</v>
      </c>
      <c r="M598" s="313">
        <f>(M477)*'Data - P&amp;L'!$C$18</f>
        <v>0</v>
      </c>
      <c r="N598" s="313">
        <f>(N477)*'Data - P&amp;L'!$C$18</f>
        <v>0</v>
      </c>
      <c r="O598" s="313">
        <f>(O477)*'Data - P&amp;L'!$C$18</f>
        <v>0</v>
      </c>
      <c r="P598" s="313">
        <f>(P477)*'Data - P&amp;L'!$C$18</f>
        <v>0</v>
      </c>
      <c r="Q598" s="313">
        <f>(Q477)*'Data - P&amp;L'!$C$18</f>
        <v>0</v>
      </c>
      <c r="R598" s="313">
        <f>(R477)*'Data - P&amp;L'!$C$18</f>
        <v>0</v>
      </c>
      <c r="S598" s="313">
        <f>(S477)*'Data - P&amp;L'!$C$18</f>
        <v>0</v>
      </c>
      <c r="T598" s="313">
        <f>(T477)*'Data - P&amp;L'!$C$18</f>
        <v>0</v>
      </c>
      <c r="U598" s="313">
        <f>(U477)*'Data - P&amp;L'!$C$18</f>
        <v>0</v>
      </c>
      <c r="V598" s="313">
        <f>(V477)*'Data - P&amp;L'!$C$18</f>
        <v>0</v>
      </c>
      <c r="W598" s="313">
        <f>(W477)*'Data - P&amp;L'!$C$18</f>
        <v>0</v>
      </c>
      <c r="X598" s="313">
        <f>(X477)*'Data - P&amp;L'!$C$18</f>
        <v>0</v>
      </c>
      <c r="Y598" s="313">
        <f>(Y477)*'Data - P&amp;L'!$C$18</f>
        <v>0</v>
      </c>
      <c r="Z598" s="313">
        <f>(Z477)*'Data - P&amp;L'!$C$18</f>
        <v>0</v>
      </c>
      <c r="AA598" s="313">
        <f>(AA477)*'Data - P&amp;L'!$C$18</f>
        <v>0</v>
      </c>
      <c r="AB598" s="313">
        <f>(AB477)*'Data - P&amp;L'!$C$18</f>
        <v>0</v>
      </c>
      <c r="AC598" s="313">
        <f>(AC477)*'Data - P&amp;L'!$C$18</f>
        <v>0</v>
      </c>
      <c r="AD598" s="313">
        <f>(AD477)*'Data - P&amp;L'!$C$18</f>
        <v>0</v>
      </c>
      <c r="AE598" s="313">
        <f>(AE477)*'Data - P&amp;L'!$C$18</f>
        <v>0</v>
      </c>
      <c r="AF598" s="313">
        <f>(AF477)*'Data - P&amp;L'!$C$18</f>
        <v>0</v>
      </c>
      <c r="AG598" s="172">
        <f t="shared" si="172"/>
        <v>0</v>
      </c>
    </row>
    <row r="599" outlineLevel="1">
      <c r="A599" s="223" t="s">
        <v>712</v>
      </c>
      <c r="B599" s="313">
        <f>((B449*'Data - P&amp;L'!$C$38)+(B450*'Data - P&amp;L'!$C$39))*'Data - P&amp;L'!$C$55</f>
        <v>0</v>
      </c>
      <c r="C599" s="313">
        <f>((C449*'Data - P&amp;L'!$C$38)+(C450*'Data - P&amp;L'!$C$39))*'Data - P&amp;L'!$C$55</f>
        <v>0</v>
      </c>
      <c r="D599" s="313">
        <f>((D449*'Data - P&amp;L'!$C$38)+(D450*'Data - P&amp;L'!$C$39))*'Data - P&amp;L'!$C$55</f>
        <v>0</v>
      </c>
      <c r="E599" s="313">
        <f>((E449*'Data - P&amp;L'!$C$38)+(E450*'Data - P&amp;L'!$C$39))*'Data - P&amp;L'!$C$55</f>
        <v>0</v>
      </c>
      <c r="F599" s="313">
        <f>((F449*'Data - P&amp;L'!$C$38)+(F450*'Data - P&amp;L'!$C$39))*'Data - P&amp;L'!$C$55</f>
        <v>0</v>
      </c>
      <c r="G599" s="313">
        <f>((G449*'Data - P&amp;L'!$C$38)+(G450*'Data - P&amp;L'!$C$39))*'Data - P&amp;L'!$C$55</f>
        <v>0</v>
      </c>
      <c r="H599" s="313">
        <f>((H449*'Data - P&amp;L'!$C$38)+(H450*'Data - P&amp;L'!$C$39))*'Data - P&amp;L'!$C$55</f>
        <v>0</v>
      </c>
      <c r="I599" s="313">
        <f>((I449*'Data - P&amp;L'!$C$38)+(I450*'Data - P&amp;L'!$C$39))*'Data - P&amp;L'!$C$55</f>
        <v>0</v>
      </c>
      <c r="J599" s="313">
        <f>((J449*'Data - P&amp;L'!$C$38)+(J450*'Data - P&amp;L'!$C$39))*'Data - P&amp;L'!$C$55</f>
        <v>0</v>
      </c>
      <c r="K599" s="313">
        <f>((K449*'Data - P&amp;L'!$C$38)+(K450*'Data - P&amp;L'!$C$39))*'Data - P&amp;L'!$C$55</f>
        <v>0</v>
      </c>
      <c r="L599" s="313">
        <f>((L449*'Data - P&amp;L'!$C$38)+(L450*'Data - P&amp;L'!$C$39))*'Data - P&amp;L'!$C$55</f>
        <v>0</v>
      </c>
      <c r="M599" s="313">
        <f>((M449*'Data - P&amp;L'!$C$38)+(M450*'Data - P&amp;L'!$C$39))*'Data - P&amp;L'!$C$55</f>
        <v>0</v>
      </c>
      <c r="N599" s="313">
        <f>((N449*'Data - P&amp;L'!$C$38)+(N450*'Data - P&amp;L'!$C$39))*'Data - P&amp;L'!$C$55</f>
        <v>0</v>
      </c>
      <c r="O599" s="313">
        <f>((O449*'Data - P&amp;L'!$C$38)+(O450*'Data - P&amp;L'!$C$39))*'Data - P&amp;L'!$C$55</f>
        <v>0</v>
      </c>
      <c r="P599" s="313">
        <f>((P449*'Data - P&amp;L'!$C$38)+(P450*'Data - P&amp;L'!$C$39))*'Data - P&amp;L'!$C$55</f>
        <v>0</v>
      </c>
      <c r="Q599" s="313">
        <f>((Q449*'Data - P&amp;L'!$C$38)+(Q450*'Data - P&amp;L'!$C$39))*'Data - P&amp;L'!$C$55</f>
        <v>0</v>
      </c>
      <c r="R599" s="313">
        <f>((R449*'Data - P&amp;L'!$C$38)+(R450*'Data - P&amp;L'!$C$39))*'Data - P&amp;L'!$C$55</f>
        <v>0</v>
      </c>
      <c r="S599" s="313">
        <f>((S449*'Data - P&amp;L'!$C$38)+(S450*'Data - P&amp;L'!$C$39))*'Data - P&amp;L'!$C$55</f>
        <v>0</v>
      </c>
      <c r="T599" s="313">
        <f>((T449*'Data - P&amp;L'!$C$38)+(T450*'Data - P&amp;L'!$C$39))*'Data - P&amp;L'!$C$55</f>
        <v>0</v>
      </c>
      <c r="U599" s="313">
        <f>((U449*'Data - P&amp;L'!$C$38)+(U450*'Data - P&amp;L'!$C$39))*'Data - P&amp;L'!$C$55</f>
        <v>0</v>
      </c>
      <c r="V599" s="313">
        <f>((V449*'Data - P&amp;L'!$C$38)+(V450*'Data - P&amp;L'!$C$39))*'Data - P&amp;L'!$C$55</f>
        <v>0</v>
      </c>
      <c r="W599" s="313">
        <f>((W449*'Data - P&amp;L'!$C$38)+(W450*'Data - P&amp;L'!$C$39))*'Data - P&amp;L'!$C$55</f>
        <v>0</v>
      </c>
      <c r="X599" s="313">
        <f>((X449*'Data - P&amp;L'!$C$38)+(X450*'Data - P&amp;L'!$C$39))*'Data - P&amp;L'!$C$55</f>
        <v>0</v>
      </c>
      <c r="Y599" s="313">
        <f>((Y449*'Data - P&amp;L'!$C$38)+(Y450*'Data - P&amp;L'!$C$39))*'Data - P&amp;L'!$C$55</f>
        <v>0</v>
      </c>
      <c r="Z599" s="313">
        <f>((Z449*'Data - P&amp;L'!$C$38)+(Z450*'Data - P&amp;L'!$C$39))*'Data - P&amp;L'!$C$55</f>
        <v>0</v>
      </c>
      <c r="AA599" s="313">
        <f>((AA449*'Data - P&amp;L'!$C$38)+(AA450*'Data - P&amp;L'!$C$39))*'Data - P&amp;L'!$C$55</f>
        <v>0</v>
      </c>
      <c r="AB599" s="313">
        <f>((AB449*'Data - P&amp;L'!$C$38)+(AB450*'Data - P&amp;L'!$C$39))*'Data - P&amp;L'!$C$55</f>
        <v>0</v>
      </c>
      <c r="AC599" s="313">
        <f>((AC449*'Data - P&amp;L'!$C$38)+(AC450*'Data - P&amp;L'!$C$39))*'Data - P&amp;L'!$C$55</f>
        <v>0</v>
      </c>
      <c r="AD599" s="313">
        <f>((AD449*'Data - P&amp;L'!$C$38)+(AD450*'Data - P&amp;L'!$C$39))*'Data - P&amp;L'!$C$55</f>
        <v>0</v>
      </c>
      <c r="AE599" s="313">
        <f>((AE449*'Data - P&amp;L'!$C$38)+(AE450*'Data - P&amp;L'!$C$39))*'Data - P&amp;L'!$C$55</f>
        <v>0</v>
      </c>
      <c r="AF599" s="313">
        <f>((AF449*'Data - P&amp;L'!$C$38)+(AF450*'Data - P&amp;L'!$C$39))*'Data - P&amp;L'!$C$55</f>
        <v>0</v>
      </c>
      <c r="AG599" s="172">
        <f t="shared" si="172"/>
        <v>0</v>
      </c>
    </row>
    <row r="600" outlineLevel="1">
      <c r="A600" s="223" t="s">
        <v>713</v>
      </c>
      <c r="B600" s="313">
        <f>((B435+B436+B437+B438)*'Data - P&amp;L'!$C$35)</f>
        <v>0</v>
      </c>
      <c r="C600" s="313">
        <f>((C435+C436+C437+C438)*'Data - P&amp;L'!$C$35)</f>
        <v>0</v>
      </c>
      <c r="D600" s="313">
        <f>((D435+D436+D437+D438)*'Data - P&amp;L'!$C$35)</f>
        <v>0</v>
      </c>
      <c r="E600" s="313">
        <f>((E435+E436+E437+E438)*'Data - P&amp;L'!$C$35)</f>
        <v>0</v>
      </c>
      <c r="F600" s="313">
        <f>((F435+F436+F437+F438)*'Data - P&amp;L'!$C$35)</f>
        <v>0</v>
      </c>
      <c r="G600" s="313">
        <f>((G435+G436+G437+G438)*'Data - P&amp;L'!$C$35)</f>
        <v>0</v>
      </c>
      <c r="H600" s="313">
        <f>((H435+H436+H437+H438)*'Data - P&amp;L'!$C$35)</f>
        <v>0</v>
      </c>
      <c r="I600" s="313">
        <f>((I435+I436+I437+I438)*'Data - P&amp;L'!$C$35)</f>
        <v>0</v>
      </c>
      <c r="J600" s="313">
        <f>((J435+J436+J437+J438)*'Data - P&amp;L'!$C$35)</f>
        <v>0</v>
      </c>
      <c r="K600" s="313">
        <f>((K435+K436+K437+K438)*'Data - P&amp;L'!$C$35)</f>
        <v>0</v>
      </c>
      <c r="L600" s="313">
        <f>((L435+L436+L437+L438)*'Data - P&amp;L'!$C$35)</f>
        <v>0</v>
      </c>
      <c r="M600" s="313">
        <f>((M435+M436+M437+M438)*'Data - P&amp;L'!$C$35)</f>
        <v>0</v>
      </c>
      <c r="N600" s="313">
        <f>((N435+N436+N437+N438)*'Data - P&amp;L'!$C$35)</f>
        <v>0</v>
      </c>
      <c r="O600" s="313">
        <f>((O435+O436+O437+O438)*'Data - P&amp;L'!$C$35)</f>
        <v>0</v>
      </c>
      <c r="P600" s="313">
        <f>((P435+P436+P437+P438)*'Data - P&amp;L'!$C$35)</f>
        <v>0</v>
      </c>
      <c r="Q600" s="313">
        <f>((Q435+Q436+Q437+Q438)*'Data - P&amp;L'!$C$35)</f>
        <v>0</v>
      </c>
      <c r="R600" s="313">
        <f>((R435+R436+R437+R438)*'Data - P&amp;L'!$C$35)</f>
        <v>0</v>
      </c>
      <c r="S600" s="313">
        <f>((S435+S436+S437+S438)*'Data - P&amp;L'!$C$35)</f>
        <v>0</v>
      </c>
      <c r="T600" s="313">
        <f>((T435+T436+T437+T438)*'Data - P&amp;L'!$C$35)</f>
        <v>0</v>
      </c>
      <c r="U600" s="313">
        <f>((U435+U436+U437+U438)*'Data - P&amp;L'!$C$35)</f>
        <v>0</v>
      </c>
      <c r="V600" s="313">
        <f>((V435+V436+V437+V438)*'Data - P&amp;L'!$C$35)</f>
        <v>0</v>
      </c>
      <c r="W600" s="313">
        <f>((W435+W436+W437+W438)*'Data - P&amp;L'!$C$35)</f>
        <v>0</v>
      </c>
      <c r="X600" s="313">
        <f>((X435+X436+X437+X438)*'Data - P&amp;L'!$C$35)</f>
        <v>0</v>
      </c>
      <c r="Y600" s="313">
        <f>((Y435+Y436+Y437+Y438)*'Data - P&amp;L'!$C$35)</f>
        <v>0</v>
      </c>
      <c r="Z600" s="313">
        <f>((Z435+Z436+Z437+Z438)*'Data - P&amp;L'!$C$35)</f>
        <v>0</v>
      </c>
      <c r="AA600" s="313">
        <f>((AA435+AA436+AA437+AA438)*'Data - P&amp;L'!$C$35)</f>
        <v>0</v>
      </c>
      <c r="AB600" s="313">
        <f>((AB435+AB436+AB437+AB438)*'Data - P&amp;L'!$C$35)</f>
        <v>0</v>
      </c>
      <c r="AC600" s="313">
        <f>((AC435+AC436+AC437+AC438)*'Data - P&amp;L'!$C$35)</f>
        <v>0</v>
      </c>
      <c r="AD600" s="313">
        <f>((AD435+AD436+AD437+AD438)*'Data - P&amp;L'!$C$35)</f>
        <v>0</v>
      </c>
      <c r="AE600" s="313">
        <f>((AE435+AE436+AE437+AE438)*'Data - P&amp;L'!$C$35)</f>
        <v>0</v>
      </c>
      <c r="AF600" s="313">
        <f>((AF435+AF436+AF437+AF438)*'Data - P&amp;L'!$C$35)</f>
        <v>0</v>
      </c>
      <c r="AG600" s="172">
        <f t="shared" si="172"/>
        <v>0</v>
      </c>
    </row>
    <row r="601" outlineLevel="1">
      <c r="A601" s="223" t="s">
        <v>714</v>
      </c>
      <c r="B601" s="313">
        <f>((B465*'Data - P&amp;L'!$D$38))*'Data - P&amp;L'!$C$55</f>
        <v>0</v>
      </c>
      <c r="C601" s="313">
        <f>((C465*'Data - P&amp;L'!$D$38))*'Data - P&amp;L'!$C$55</f>
        <v>0</v>
      </c>
      <c r="D601" s="313">
        <f>((D465*'Data - P&amp;L'!$D$38))*'Data - P&amp;L'!$C$55</f>
        <v>0</v>
      </c>
      <c r="E601" s="313">
        <f>((E465*'Data - P&amp;L'!$D$38))*'Data - P&amp;L'!$C$55</f>
        <v>0</v>
      </c>
      <c r="F601" s="313">
        <f>((F465*'Data - P&amp;L'!$D$38))*'Data - P&amp;L'!$C$55</f>
        <v>0</v>
      </c>
      <c r="G601" s="313">
        <f>((G465*'Data - P&amp;L'!$D$38))*'Data - P&amp;L'!$C$55</f>
        <v>0</v>
      </c>
      <c r="H601" s="313">
        <f>((H465*'Data - P&amp;L'!$D$38))*'Data - P&amp;L'!$C$55</f>
        <v>0</v>
      </c>
      <c r="I601" s="313">
        <f>((I465*'Data - P&amp;L'!$D$38))*'Data - P&amp;L'!$C$55</f>
        <v>0</v>
      </c>
      <c r="J601" s="313">
        <f>((J465*'Data - P&amp;L'!$D$38))*'Data - P&amp;L'!$C$55</f>
        <v>0</v>
      </c>
      <c r="K601" s="313">
        <f>((K465*'Data - P&amp;L'!$D$38))*'Data - P&amp;L'!$C$55</f>
        <v>0</v>
      </c>
      <c r="L601" s="313">
        <f>((L465*'Data - P&amp;L'!$D$38))*'Data - P&amp;L'!$C$55</f>
        <v>0</v>
      </c>
      <c r="M601" s="313">
        <f>((M465*'Data - P&amp;L'!$D$38))*'Data - P&amp;L'!$C$55</f>
        <v>0</v>
      </c>
      <c r="N601" s="313">
        <f>((N465*'Data - P&amp;L'!$D$38))*'Data - P&amp;L'!$C$55</f>
        <v>0</v>
      </c>
      <c r="O601" s="313">
        <f>((O465*'Data - P&amp;L'!$D$38))*'Data - P&amp;L'!$C$55</f>
        <v>0</v>
      </c>
      <c r="P601" s="313">
        <f>((P465*'Data - P&amp;L'!$D$38))*'Data - P&amp;L'!$C$55</f>
        <v>0</v>
      </c>
      <c r="Q601" s="313">
        <f>((Q465*'Data - P&amp;L'!$D$38))*'Data - P&amp;L'!$C$55</f>
        <v>0</v>
      </c>
      <c r="R601" s="313">
        <f>((R465*'Data - P&amp;L'!$D$38))*'Data - P&amp;L'!$C$55</f>
        <v>0</v>
      </c>
      <c r="S601" s="313">
        <f>((S465*'Data - P&amp;L'!$D$38))*'Data - P&amp;L'!$C$55</f>
        <v>0</v>
      </c>
      <c r="T601" s="313">
        <f>((T465*'Data - P&amp;L'!$D$38))*'Data - P&amp;L'!$C$55</f>
        <v>0</v>
      </c>
      <c r="U601" s="313">
        <f>((U465*'Data - P&amp;L'!$D$38))*'Data - P&amp;L'!$C$55</f>
        <v>0</v>
      </c>
      <c r="V601" s="313">
        <f>((V465*'Data - P&amp;L'!$D$38))*'Data - P&amp;L'!$C$55</f>
        <v>0</v>
      </c>
      <c r="W601" s="313">
        <f>((W465*'Data - P&amp;L'!$D$38))*'Data - P&amp;L'!$C$55</f>
        <v>0</v>
      </c>
      <c r="X601" s="313">
        <f>((X465*'Data - P&amp;L'!$D$38))*'Data - P&amp;L'!$C$55</f>
        <v>0</v>
      </c>
      <c r="Y601" s="313">
        <f>((Y465*'Data - P&amp;L'!$D$38))*'Data - P&amp;L'!$C$55</f>
        <v>0</v>
      </c>
      <c r="Z601" s="313">
        <f>((Z465*'Data - P&amp;L'!$D$38))*'Data - P&amp;L'!$C$55</f>
        <v>0</v>
      </c>
      <c r="AA601" s="313">
        <f>((AA465*'Data - P&amp;L'!$D$38))*'Data - P&amp;L'!$C$55</f>
        <v>0</v>
      </c>
      <c r="AB601" s="313">
        <f>((AB465*'Data - P&amp;L'!$D$38))*'Data - P&amp;L'!$C$55</f>
        <v>0</v>
      </c>
      <c r="AC601" s="313">
        <f>((AC465*'Data - P&amp;L'!$D$38))*'Data - P&amp;L'!$C$55</f>
        <v>0</v>
      </c>
      <c r="AD601" s="313">
        <f>((AD465*'Data - P&amp;L'!$D$38))*'Data - P&amp;L'!$C$55</f>
        <v>0</v>
      </c>
      <c r="AE601" s="313">
        <f>((AE465*'Data - P&amp;L'!$D$38))*'Data - P&amp;L'!$C$55</f>
        <v>0</v>
      </c>
      <c r="AF601" s="313">
        <f>((AF465*'Data - P&amp;L'!$D$38))*'Data - P&amp;L'!$C$55</f>
        <v>0</v>
      </c>
      <c r="AG601" s="172">
        <f t="shared" si="172"/>
        <v>0</v>
      </c>
    </row>
    <row r="602" outlineLevel="1">
      <c r="A602" s="223" t="s">
        <v>715</v>
      </c>
      <c r="B602" s="313">
        <f>('Data - P&amp;L'!$D$35*B480)</f>
        <v>0</v>
      </c>
      <c r="C602" s="313">
        <f>('Data - P&amp;L'!$D$35*C480)</f>
        <v>0</v>
      </c>
      <c r="D602" s="313">
        <f>('Data - P&amp;L'!$D$35*D480)</f>
        <v>0</v>
      </c>
      <c r="E602" s="313">
        <f>('Data - P&amp;L'!$D$35*E480)</f>
        <v>0</v>
      </c>
      <c r="F602" s="313">
        <f>('Data - P&amp;L'!$D$35*F480)</f>
        <v>0</v>
      </c>
      <c r="G602" s="313">
        <f>('Data - P&amp;L'!$D$35*G480)</f>
        <v>0</v>
      </c>
      <c r="H602" s="313">
        <f>('Data - P&amp;L'!$D$35*H480)</f>
        <v>0</v>
      </c>
      <c r="I602" s="313">
        <f>('Data - P&amp;L'!$D$35*I480)</f>
        <v>0</v>
      </c>
      <c r="J602" s="313">
        <f>('Data - P&amp;L'!$D$35*J480)</f>
        <v>0</v>
      </c>
      <c r="K602" s="313">
        <f>('Data - P&amp;L'!$D$35*K480)</f>
        <v>0</v>
      </c>
      <c r="L602" s="313">
        <f>('Data - P&amp;L'!$D$35*L480)</f>
        <v>0</v>
      </c>
      <c r="M602" s="313">
        <f>('Data - P&amp;L'!$D$35*M480)</f>
        <v>0</v>
      </c>
      <c r="N602" s="313">
        <f>('Data - P&amp;L'!$D$35*N480)</f>
        <v>0</v>
      </c>
      <c r="O602" s="313">
        <f>('Data - P&amp;L'!$D$35*O480)</f>
        <v>0</v>
      </c>
      <c r="P602" s="313">
        <f>('Data - P&amp;L'!$D$35*P480)</f>
        <v>0</v>
      </c>
      <c r="Q602" s="313">
        <f>('Data - P&amp;L'!$D$35*Q480)</f>
        <v>0</v>
      </c>
      <c r="R602" s="313">
        <f>('Data - P&amp;L'!$D$35*R480)</f>
        <v>0</v>
      </c>
      <c r="S602" s="313">
        <f>('Data - P&amp;L'!$D$35*S480)</f>
        <v>0</v>
      </c>
      <c r="T602" s="313">
        <f>('Data - P&amp;L'!$D$35*T480)</f>
        <v>0</v>
      </c>
      <c r="U602" s="313">
        <f>('Data - P&amp;L'!$D$35*U480)</f>
        <v>0</v>
      </c>
      <c r="V602" s="313">
        <f>('Data - P&amp;L'!$D$35*V480)</f>
        <v>0</v>
      </c>
      <c r="W602" s="313">
        <f>('Data - P&amp;L'!$D$35*W480)</f>
        <v>0</v>
      </c>
      <c r="X602" s="313">
        <f>('Data - P&amp;L'!$D$35*X480)</f>
        <v>0</v>
      </c>
      <c r="Y602" s="313">
        <f>('Data - P&amp;L'!$D$35*Y480)</f>
        <v>0</v>
      </c>
      <c r="Z602" s="313">
        <f>('Data - P&amp;L'!$D$35*Z480)</f>
        <v>0</v>
      </c>
      <c r="AA602" s="313">
        <f>('Data - P&amp;L'!$D$35*AA480)</f>
        <v>0</v>
      </c>
      <c r="AB602" s="313">
        <f>('Data - P&amp;L'!$D$35*AB480)</f>
        <v>0</v>
      </c>
      <c r="AC602" s="313">
        <f>('Data - P&amp;L'!$D$35*AC480)</f>
        <v>0</v>
      </c>
      <c r="AD602" s="313">
        <f>('Data - P&amp;L'!$D$35*AD480)</f>
        <v>0</v>
      </c>
      <c r="AE602" s="313">
        <f>('Data - P&amp;L'!$D$35*AE480)</f>
        <v>0</v>
      </c>
      <c r="AF602" s="313">
        <f>('Data - P&amp;L'!$D$35*AF480)</f>
        <v>0</v>
      </c>
      <c r="AG602" s="172">
        <f t="shared" si="172"/>
        <v>0</v>
      </c>
    </row>
    <row r="603" outlineLevel="1">
      <c r="A603" s="223" t="s">
        <v>716</v>
      </c>
      <c r="B603" s="328"/>
      <c r="C603" s="328"/>
      <c r="D603" s="328"/>
      <c r="E603" s="328"/>
      <c r="F603" s="328"/>
      <c r="G603" s="328"/>
      <c r="H603" s="328"/>
      <c r="I603" s="328"/>
      <c r="J603" s="328"/>
      <c r="K603" s="328"/>
      <c r="L603" s="328"/>
      <c r="M603" s="328"/>
      <c r="N603" s="328"/>
      <c r="O603" s="328"/>
      <c r="P603" s="328"/>
      <c r="Q603" s="328"/>
      <c r="R603" s="328"/>
      <c r="S603" s="328"/>
      <c r="T603" s="328"/>
      <c r="U603" s="328"/>
      <c r="V603" s="328"/>
      <c r="W603" s="328"/>
      <c r="X603" s="328"/>
      <c r="Y603" s="328"/>
      <c r="Z603" s="328"/>
      <c r="AA603" s="328"/>
      <c r="AB603" s="328"/>
      <c r="AC603" s="328"/>
      <c r="AD603" s="328"/>
      <c r="AE603" s="328"/>
      <c r="AF603" s="328"/>
      <c r="AG603" s="172"/>
    </row>
    <row r="604" outlineLevel="1">
      <c r="A604" s="223" t="s">
        <v>717</v>
      </c>
      <c r="B604" s="328"/>
      <c r="C604" s="328"/>
      <c r="D604" s="328"/>
      <c r="E604" s="328"/>
      <c r="F604" s="328"/>
      <c r="G604" s="328"/>
      <c r="H604" s="328"/>
      <c r="I604" s="328"/>
      <c r="J604" s="328"/>
      <c r="K604" s="328"/>
      <c r="L604" s="328"/>
      <c r="M604" s="328"/>
      <c r="N604" s="328"/>
      <c r="O604" s="328"/>
      <c r="P604" s="328"/>
      <c r="Q604" s="328"/>
      <c r="R604" s="328"/>
      <c r="S604" s="328"/>
      <c r="T604" s="328"/>
      <c r="U604" s="328"/>
      <c r="V604" s="328"/>
      <c r="W604" s="328"/>
      <c r="X604" s="328"/>
      <c r="Y604" s="328"/>
      <c r="Z604" s="328"/>
      <c r="AA604" s="328"/>
      <c r="AB604" s="328"/>
      <c r="AC604" s="328"/>
      <c r="AD604" s="328"/>
      <c r="AE604" s="328"/>
      <c r="AF604" s="328"/>
      <c r="AG604" s="172"/>
    </row>
    <row r="605" outlineLevel="1">
      <c r="A605" s="223" t="s">
        <v>718</v>
      </c>
      <c r="B605" s="328"/>
      <c r="C605" s="328"/>
      <c r="D605" s="328"/>
      <c r="E605" s="328"/>
      <c r="F605" s="328"/>
      <c r="G605" s="328"/>
      <c r="H605" s="328"/>
      <c r="I605" s="328"/>
      <c r="J605" s="328"/>
      <c r="K605" s="328"/>
      <c r="L605" s="328"/>
      <c r="M605" s="328"/>
      <c r="N605" s="328"/>
      <c r="O605" s="328"/>
      <c r="P605" s="328"/>
      <c r="Q605" s="328"/>
      <c r="R605" s="328"/>
      <c r="S605" s="328"/>
      <c r="T605" s="328"/>
      <c r="U605" s="328"/>
      <c r="V605" s="328"/>
      <c r="W605" s="328"/>
      <c r="X605" s="328"/>
      <c r="Y605" s="328"/>
      <c r="Z605" s="328"/>
      <c r="AA605" s="328"/>
      <c r="AB605" s="328"/>
      <c r="AC605" s="328"/>
      <c r="AD605" s="328"/>
      <c r="AE605" s="328"/>
      <c r="AF605" s="328"/>
      <c r="AG605" s="172"/>
    </row>
    <row r="606" outlineLevel="1">
      <c r="A606" s="223" t="s">
        <v>719</v>
      </c>
      <c r="B606" s="328"/>
      <c r="C606" s="328"/>
      <c r="D606" s="328"/>
      <c r="E606" s="328"/>
      <c r="F606" s="328"/>
      <c r="G606" s="328"/>
      <c r="H606" s="328"/>
      <c r="I606" s="328"/>
      <c r="J606" s="328"/>
      <c r="K606" s="328"/>
      <c r="L606" s="328"/>
      <c r="M606" s="328"/>
      <c r="N606" s="328"/>
      <c r="O606" s="328"/>
      <c r="P606" s="328"/>
      <c r="Q606" s="328"/>
      <c r="R606" s="328"/>
      <c r="S606" s="328"/>
      <c r="T606" s="328"/>
      <c r="U606" s="328"/>
      <c r="V606" s="328"/>
      <c r="W606" s="328"/>
      <c r="X606" s="328"/>
      <c r="Y606" s="328"/>
      <c r="Z606" s="328"/>
      <c r="AA606" s="328"/>
      <c r="AB606" s="328"/>
      <c r="AC606" s="328"/>
      <c r="AD606" s="328"/>
      <c r="AE606" s="328"/>
      <c r="AF606" s="328"/>
      <c r="AG606" s="172"/>
    </row>
    <row r="607">
      <c r="A607" s="299" t="s">
        <v>635</v>
      </c>
      <c r="B607" s="329"/>
      <c r="C607" s="329"/>
      <c r="D607" s="329"/>
      <c r="E607" s="329"/>
      <c r="F607" s="329"/>
      <c r="G607" s="329"/>
      <c r="H607" s="329"/>
      <c r="I607" s="329"/>
      <c r="J607" s="329"/>
      <c r="K607" s="329"/>
      <c r="L607" s="329"/>
      <c r="M607" s="329"/>
      <c r="N607" s="329"/>
      <c r="O607" s="329"/>
      <c r="P607" s="329"/>
      <c r="Q607" s="329"/>
      <c r="R607" s="329"/>
      <c r="S607" s="329"/>
      <c r="T607" s="329"/>
      <c r="U607" s="329"/>
      <c r="V607" s="329"/>
      <c r="W607" s="329"/>
      <c r="X607" s="329"/>
      <c r="Y607" s="329"/>
      <c r="Z607" s="329"/>
      <c r="AA607" s="329"/>
      <c r="AB607" s="329"/>
      <c r="AC607" s="329"/>
      <c r="AD607" s="329"/>
      <c r="AE607" s="329"/>
      <c r="AF607" s="329"/>
      <c r="AG607" s="303"/>
    </row>
    <row r="608">
      <c r="A608" s="301" t="s">
        <v>720</v>
      </c>
      <c r="B608" s="313">
        <f>('Data - P&amp;L'!$C$35*B487)</f>
        <v>0</v>
      </c>
      <c r="C608" s="313">
        <f>('Data - P&amp;L'!$C$35*C487)</f>
        <v>0</v>
      </c>
      <c r="D608" s="313">
        <f>('Data - P&amp;L'!$C$35*D487)</f>
        <v>0</v>
      </c>
      <c r="E608" s="313">
        <f>('Data - P&amp;L'!$C$35*E487)</f>
        <v>0</v>
      </c>
      <c r="F608" s="313">
        <f>('Data - P&amp;L'!$C$35*F487)</f>
        <v>0</v>
      </c>
      <c r="G608" s="313">
        <f>('Data - P&amp;L'!$C$35*G487)</f>
        <v>0</v>
      </c>
      <c r="H608" s="313">
        <f>('Data - P&amp;L'!$C$35*H487)</f>
        <v>0</v>
      </c>
      <c r="I608" s="313">
        <f>('Data - P&amp;L'!$C$35*I487)</f>
        <v>0</v>
      </c>
      <c r="J608" s="313">
        <f>('Data - P&amp;L'!$C$35*J487)</f>
        <v>0</v>
      </c>
      <c r="K608" s="313">
        <f>('Data - P&amp;L'!$C$35*K487)</f>
        <v>0</v>
      </c>
      <c r="L608" s="313">
        <f>('Data - P&amp;L'!$C$35*L487)</f>
        <v>0</v>
      </c>
      <c r="M608" s="313">
        <f>('Data - P&amp;L'!$C$35*M487)</f>
        <v>0</v>
      </c>
      <c r="N608" s="313">
        <f>('Data - P&amp;L'!$C$35*N487)</f>
        <v>0</v>
      </c>
      <c r="O608" s="313">
        <f>('Data - P&amp;L'!$C$35*O487)</f>
        <v>0</v>
      </c>
      <c r="P608" s="313">
        <f>('Data - P&amp;L'!$C$35*P487)</f>
        <v>0</v>
      </c>
      <c r="Q608" s="313">
        <f>('Data - P&amp;L'!$C$35*Q487)</f>
        <v>0</v>
      </c>
      <c r="R608" s="313">
        <f>('Data - P&amp;L'!$C$35*R487)</f>
        <v>0</v>
      </c>
      <c r="S608" s="313">
        <f>('Data - P&amp;L'!$C$35*S487)</f>
        <v>0</v>
      </c>
      <c r="T608" s="313">
        <f>('Data - P&amp;L'!$C$35*T487)</f>
        <v>0</v>
      </c>
      <c r="U608" s="313">
        <f>('Data - P&amp;L'!$C$35*U487)</f>
        <v>0</v>
      </c>
      <c r="V608" s="313">
        <f>('Data - P&amp;L'!$C$35*V487)</f>
        <v>0</v>
      </c>
      <c r="W608" s="313">
        <f>('Data - P&amp;L'!$C$35*W487)</f>
        <v>0</v>
      </c>
      <c r="X608" s="313">
        <f>('Data - P&amp;L'!$C$35*X487)</f>
        <v>0</v>
      </c>
      <c r="Y608" s="313">
        <f>('Data - P&amp;L'!$C$35*Y487)</f>
        <v>0</v>
      </c>
      <c r="Z608" s="313">
        <f>('Data - P&amp;L'!$C$35*Z487)</f>
        <v>0</v>
      </c>
      <c r="AA608" s="313">
        <f>('Data - P&amp;L'!$C$35*AA487)</f>
        <v>0</v>
      </c>
      <c r="AB608" s="313">
        <f>('Data - P&amp;L'!$C$35*AB487)</f>
        <v>0</v>
      </c>
      <c r="AC608" s="313">
        <f>('Data - P&amp;L'!$C$35*AC487)</f>
        <v>0</v>
      </c>
      <c r="AD608" s="313">
        <f>('Data - P&amp;L'!$C$35*AD487)</f>
        <v>0</v>
      </c>
      <c r="AE608" s="313">
        <f>('Data - P&amp;L'!$C$35*AE487)</f>
        <v>0</v>
      </c>
      <c r="AF608" s="313">
        <f>('Data - P&amp;L'!$C$35*AF487)</f>
        <v>0</v>
      </c>
      <c r="AG608" s="172">
        <f t="shared" ref="AG608:AG611" si="173">SUM(B608:AF608)</f>
        <v>0</v>
      </c>
    </row>
    <row r="609">
      <c r="A609" s="301" t="s">
        <v>638</v>
      </c>
      <c r="B609" s="330"/>
      <c r="C609" s="330"/>
      <c r="D609" s="330"/>
      <c r="E609" s="330"/>
      <c r="F609" s="330"/>
      <c r="G609" s="330"/>
      <c r="H609" s="330"/>
      <c r="I609" s="330"/>
      <c r="J609" s="330"/>
      <c r="K609" s="330"/>
      <c r="L609" s="330"/>
      <c r="M609" s="330"/>
      <c r="N609" s="330"/>
      <c r="O609" s="330"/>
      <c r="P609" s="330"/>
      <c r="Q609" s="330"/>
      <c r="R609" s="330"/>
      <c r="S609" s="330"/>
      <c r="T609" s="330"/>
      <c r="U609" s="330"/>
      <c r="V609" s="330"/>
      <c r="W609" s="330"/>
      <c r="X609" s="330"/>
      <c r="Y609" s="330"/>
      <c r="Z609" s="330"/>
      <c r="AA609" s="330"/>
      <c r="AB609" s="330"/>
      <c r="AC609" s="330"/>
      <c r="AD609" s="330"/>
      <c r="AE609" s="330"/>
      <c r="AF609" s="330"/>
      <c r="AG609" s="172">
        <f t="shared" si="173"/>
        <v>0</v>
      </c>
    </row>
    <row r="610">
      <c r="A610" s="301" t="s">
        <v>721</v>
      </c>
      <c r="B610" s="313">
        <f t="shared" ref="B610:AF610" si="174">B490*15</f>
        <v>0</v>
      </c>
      <c r="C610" s="313">
        <f t="shared" si="174"/>
        <v>0</v>
      </c>
      <c r="D610" s="313">
        <f t="shared" si="174"/>
        <v>0</v>
      </c>
      <c r="E610" s="313">
        <f t="shared" si="174"/>
        <v>0</v>
      </c>
      <c r="F610" s="313">
        <f t="shared" si="174"/>
        <v>0</v>
      </c>
      <c r="G610" s="313">
        <f t="shared" si="174"/>
        <v>0</v>
      </c>
      <c r="H610" s="313">
        <f t="shared" si="174"/>
        <v>0</v>
      </c>
      <c r="I610" s="313">
        <f t="shared" si="174"/>
        <v>0</v>
      </c>
      <c r="J610" s="313">
        <f t="shared" si="174"/>
        <v>0</v>
      </c>
      <c r="K610" s="313">
        <f t="shared" si="174"/>
        <v>0</v>
      </c>
      <c r="L610" s="313">
        <f t="shared" si="174"/>
        <v>0</v>
      </c>
      <c r="M610" s="313">
        <f t="shared" si="174"/>
        <v>0</v>
      </c>
      <c r="N610" s="313">
        <f t="shared" si="174"/>
        <v>0</v>
      </c>
      <c r="O610" s="313">
        <f t="shared" si="174"/>
        <v>0</v>
      </c>
      <c r="P610" s="313">
        <f t="shared" si="174"/>
        <v>0</v>
      </c>
      <c r="Q610" s="313">
        <f t="shared" si="174"/>
        <v>0</v>
      </c>
      <c r="R610" s="313">
        <f t="shared" si="174"/>
        <v>0</v>
      </c>
      <c r="S610" s="313">
        <f t="shared" si="174"/>
        <v>0</v>
      </c>
      <c r="T610" s="313">
        <f t="shared" si="174"/>
        <v>0</v>
      </c>
      <c r="U610" s="313">
        <f t="shared" si="174"/>
        <v>0</v>
      </c>
      <c r="V610" s="313">
        <f t="shared" si="174"/>
        <v>0</v>
      </c>
      <c r="W610" s="313">
        <f t="shared" si="174"/>
        <v>0</v>
      </c>
      <c r="X610" s="313">
        <f t="shared" si="174"/>
        <v>0</v>
      </c>
      <c r="Y610" s="313">
        <f t="shared" si="174"/>
        <v>0</v>
      </c>
      <c r="Z610" s="313">
        <f t="shared" si="174"/>
        <v>0</v>
      </c>
      <c r="AA610" s="313">
        <f t="shared" si="174"/>
        <v>0</v>
      </c>
      <c r="AB610" s="313">
        <f t="shared" si="174"/>
        <v>0</v>
      </c>
      <c r="AC610" s="313">
        <f t="shared" si="174"/>
        <v>0</v>
      </c>
      <c r="AD610" s="313">
        <f t="shared" si="174"/>
        <v>0</v>
      </c>
      <c r="AE610" s="313">
        <f t="shared" si="174"/>
        <v>0</v>
      </c>
      <c r="AF610" s="313">
        <f t="shared" si="174"/>
        <v>0</v>
      </c>
      <c r="AG610" s="172">
        <f t="shared" si="173"/>
        <v>0</v>
      </c>
    </row>
    <row r="611">
      <c r="A611" s="307" t="s">
        <v>722</v>
      </c>
      <c r="B611" s="331"/>
      <c r="C611" s="331"/>
      <c r="D611" s="331"/>
      <c r="E611" s="331"/>
      <c r="F611" s="331"/>
      <c r="G611" s="331"/>
      <c r="H611" s="331"/>
      <c r="I611" s="331"/>
      <c r="J611" s="331"/>
      <c r="K611" s="331"/>
      <c r="L611" s="331"/>
      <c r="M611" s="331"/>
      <c r="N611" s="331"/>
      <c r="O611" s="331"/>
      <c r="P611" s="331"/>
      <c r="Q611" s="331"/>
      <c r="R611" s="331"/>
      <c r="S611" s="331"/>
      <c r="T611" s="331"/>
      <c r="U611" s="331"/>
      <c r="V611" s="331"/>
      <c r="W611" s="331"/>
      <c r="X611" s="331"/>
      <c r="Y611" s="331"/>
      <c r="Z611" s="331"/>
      <c r="AA611" s="331"/>
      <c r="AB611" s="331"/>
      <c r="AC611" s="331"/>
      <c r="AD611" s="331"/>
      <c r="AE611" s="331"/>
      <c r="AF611" s="331"/>
      <c r="AG611" s="309">
        <f t="shared" si="173"/>
        <v>0</v>
      </c>
    </row>
    <row r="612">
      <c r="A612" s="160"/>
      <c r="AG612" s="315"/>
    </row>
    <row r="613">
      <c r="A613" s="332" t="s">
        <v>723</v>
      </c>
      <c r="B613" s="202">
        <f t="shared" ref="B613:AF613" si="175">B549+B565+B609+B610+B611</f>
        <v>294.26</v>
      </c>
      <c r="C613" s="202">
        <f t="shared" si="175"/>
        <v>0</v>
      </c>
      <c r="D613" s="202">
        <f t="shared" si="175"/>
        <v>0</v>
      </c>
      <c r="E613" s="202">
        <f t="shared" si="175"/>
        <v>0</v>
      </c>
      <c r="F613" s="202">
        <f t="shared" si="175"/>
        <v>0</v>
      </c>
      <c r="G613" s="202">
        <f t="shared" si="175"/>
        <v>0</v>
      </c>
      <c r="H613" s="202">
        <f t="shared" si="175"/>
        <v>0</v>
      </c>
      <c r="I613" s="202">
        <f t="shared" si="175"/>
        <v>0</v>
      </c>
      <c r="J613" s="202">
        <f t="shared" si="175"/>
        <v>0</v>
      </c>
      <c r="K613" s="202">
        <f t="shared" si="175"/>
        <v>0</v>
      </c>
      <c r="L613" s="202">
        <f t="shared" si="175"/>
        <v>0</v>
      </c>
      <c r="M613" s="202">
        <f t="shared" si="175"/>
        <v>0</v>
      </c>
      <c r="N613" s="202">
        <f t="shared" si="175"/>
        <v>0</v>
      </c>
      <c r="O613" s="202">
        <f t="shared" si="175"/>
        <v>0</v>
      </c>
      <c r="P613" s="202">
        <f t="shared" si="175"/>
        <v>0</v>
      </c>
      <c r="Q613" s="202">
        <f t="shared" si="175"/>
        <v>0</v>
      </c>
      <c r="R613" s="202">
        <f t="shared" si="175"/>
        <v>0</v>
      </c>
      <c r="S613" s="202">
        <f t="shared" si="175"/>
        <v>0</v>
      </c>
      <c r="T613" s="202">
        <f t="shared" si="175"/>
        <v>0</v>
      </c>
      <c r="U613" s="202">
        <f t="shared" si="175"/>
        <v>0</v>
      </c>
      <c r="V613" s="202">
        <f t="shared" si="175"/>
        <v>0</v>
      </c>
      <c r="W613" s="202">
        <f t="shared" si="175"/>
        <v>395.28</v>
      </c>
      <c r="X613" s="202">
        <f t="shared" si="175"/>
        <v>0</v>
      </c>
      <c r="Y613" s="202">
        <f t="shared" si="175"/>
        <v>0</v>
      </c>
      <c r="Z613" s="202">
        <f t="shared" si="175"/>
        <v>0</v>
      </c>
      <c r="AA613" s="202">
        <f t="shared" si="175"/>
        <v>0</v>
      </c>
      <c r="AB613" s="202">
        <f t="shared" si="175"/>
        <v>0</v>
      </c>
      <c r="AC613" s="202">
        <f t="shared" si="175"/>
        <v>0</v>
      </c>
      <c r="AD613" s="202">
        <f t="shared" si="175"/>
        <v>0</v>
      </c>
      <c r="AE613" s="202">
        <f t="shared" si="175"/>
        <v>0</v>
      </c>
      <c r="AF613" s="202">
        <f t="shared" si="175"/>
        <v>0</v>
      </c>
      <c r="AG613" s="172">
        <f>SUM(B613:AF613)</f>
        <v>689.54</v>
      </c>
    </row>
    <row r="614">
      <c r="A614" s="160"/>
      <c r="AG614" s="315"/>
    </row>
    <row r="615">
      <c r="A615" s="279" t="s">
        <v>666</v>
      </c>
      <c r="B615" s="333">
        <f t="shared" ref="B615:AF615" si="176">B533+B550+B566-B585-B608-B609-B610-B611</f>
        <v>-183.39</v>
      </c>
      <c r="C615" s="333">
        <f t="shared" si="176"/>
        <v>0</v>
      </c>
      <c r="D615" s="333">
        <f t="shared" si="176"/>
        <v>0</v>
      </c>
      <c r="E615" s="333">
        <f t="shared" si="176"/>
        <v>0</v>
      </c>
      <c r="F615" s="333">
        <f t="shared" si="176"/>
        <v>0</v>
      </c>
      <c r="G615" s="333">
        <f t="shared" si="176"/>
        <v>0</v>
      </c>
      <c r="H615" s="333">
        <f t="shared" si="176"/>
        <v>0</v>
      </c>
      <c r="I615" s="333">
        <f t="shared" si="176"/>
        <v>0</v>
      </c>
      <c r="J615" s="333">
        <f t="shared" si="176"/>
        <v>0</v>
      </c>
      <c r="K615" s="333">
        <f t="shared" si="176"/>
        <v>0</v>
      </c>
      <c r="L615" s="333">
        <f t="shared" si="176"/>
        <v>0</v>
      </c>
      <c r="M615" s="333">
        <f t="shared" si="176"/>
        <v>0</v>
      </c>
      <c r="N615" s="333">
        <f t="shared" si="176"/>
        <v>0</v>
      </c>
      <c r="O615" s="333">
        <f t="shared" si="176"/>
        <v>0</v>
      </c>
      <c r="P615" s="333">
        <f t="shared" si="176"/>
        <v>0</v>
      </c>
      <c r="Q615" s="333">
        <f t="shared" si="176"/>
        <v>0</v>
      </c>
      <c r="R615" s="333">
        <f t="shared" si="176"/>
        <v>0</v>
      </c>
      <c r="S615" s="333">
        <f t="shared" si="176"/>
        <v>0</v>
      </c>
      <c r="T615" s="333">
        <f t="shared" si="176"/>
        <v>0</v>
      </c>
      <c r="U615" s="333">
        <f t="shared" si="176"/>
        <v>0</v>
      </c>
      <c r="V615" s="333">
        <f t="shared" si="176"/>
        <v>0</v>
      </c>
      <c r="W615" s="333">
        <f t="shared" si="176"/>
        <v>-347.8</v>
      </c>
      <c r="X615" s="333">
        <f t="shared" si="176"/>
        <v>0</v>
      </c>
      <c r="Y615" s="333">
        <f t="shared" si="176"/>
        <v>0</v>
      </c>
      <c r="Z615" s="333">
        <f t="shared" si="176"/>
        <v>0</v>
      </c>
      <c r="AA615" s="333">
        <f t="shared" si="176"/>
        <v>0</v>
      </c>
      <c r="AB615" s="333">
        <f t="shared" si="176"/>
        <v>0</v>
      </c>
      <c r="AC615" s="333">
        <f t="shared" si="176"/>
        <v>0</v>
      </c>
      <c r="AD615" s="333">
        <f t="shared" si="176"/>
        <v>0</v>
      </c>
      <c r="AE615" s="333">
        <f t="shared" si="176"/>
        <v>0</v>
      </c>
      <c r="AF615" s="333">
        <f t="shared" si="176"/>
        <v>0</v>
      </c>
      <c r="AG615" s="172">
        <f>SUM(B615:AF615)</f>
        <v>-531.19</v>
      </c>
    </row>
    <row r="616">
      <c r="A616" s="160"/>
      <c r="AG616" s="315"/>
    </row>
    <row r="617">
      <c r="A617" s="160"/>
      <c r="AG617" s="315"/>
    </row>
    <row r="618">
      <c r="A618" s="160"/>
      <c r="B618" s="168"/>
      <c r="C618" s="168"/>
      <c r="D618" s="168"/>
      <c r="E618" s="168"/>
      <c r="F618" s="168"/>
      <c r="G618" s="168"/>
      <c r="H618" s="168"/>
      <c r="I618" s="168"/>
      <c r="J618" s="168"/>
      <c r="K618" s="168"/>
      <c r="L618" s="168"/>
      <c r="M618" s="168"/>
      <c r="N618" s="168"/>
      <c r="O618" s="168"/>
      <c r="P618" s="168"/>
      <c r="Q618" s="168"/>
      <c r="R618" s="168"/>
      <c r="S618" s="168"/>
      <c r="T618" s="168"/>
      <c r="U618" s="168"/>
      <c r="V618" s="168"/>
      <c r="W618" s="168"/>
      <c r="X618" s="168"/>
      <c r="Y618" s="168"/>
      <c r="Z618" s="168"/>
      <c r="AA618" s="168"/>
      <c r="AB618" s="168"/>
      <c r="AC618" s="168"/>
      <c r="AD618" s="168"/>
      <c r="AE618" s="168"/>
      <c r="AF618" s="168"/>
      <c r="AG618" s="172"/>
    </row>
    <row r="619">
      <c r="A619" s="317" t="s">
        <v>667</v>
      </c>
      <c r="B619" s="334"/>
      <c r="C619" s="334"/>
      <c r="D619" s="334"/>
      <c r="E619" s="334"/>
      <c r="F619" s="334"/>
      <c r="G619" s="334"/>
      <c r="H619" s="334"/>
      <c r="I619" s="334"/>
      <c r="J619" s="334"/>
      <c r="K619" s="334"/>
      <c r="L619" s="334"/>
      <c r="M619" s="334"/>
      <c r="N619" s="334"/>
      <c r="O619" s="334"/>
      <c r="P619" s="334"/>
      <c r="Q619" s="334"/>
      <c r="R619" s="334"/>
      <c r="S619" s="334"/>
      <c r="T619" s="334"/>
      <c r="U619" s="334"/>
      <c r="V619" s="334"/>
      <c r="W619" s="334"/>
      <c r="X619" s="334"/>
      <c r="Y619" s="334"/>
      <c r="Z619" s="334"/>
      <c r="AA619" s="334"/>
      <c r="AB619" s="334"/>
      <c r="AC619" s="334"/>
      <c r="AD619" s="334"/>
      <c r="AE619" s="334"/>
      <c r="AF619" s="334"/>
      <c r="AG619" s="335"/>
    </row>
    <row r="620">
      <c r="A620" s="320">
        <f>A524</f>
        <v>19366.45</v>
      </c>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143"/>
      <c r="AE620" s="143"/>
      <c r="AF620" s="143"/>
      <c r="AG620" s="165"/>
    </row>
    <row r="621">
      <c r="A621" s="332" t="s">
        <v>724</v>
      </c>
      <c r="B621" s="313">
        <f t="shared" ref="B621:AF621" si="177">B525+B615</f>
        <v>197.2399138</v>
      </c>
      <c r="C621" s="313">
        <f t="shared" si="177"/>
        <v>257.3728575</v>
      </c>
      <c r="D621" s="313">
        <f t="shared" si="177"/>
        <v>204.869037</v>
      </c>
      <c r="E621" s="313">
        <f t="shared" si="177"/>
        <v>124.142151</v>
      </c>
      <c r="F621" s="313">
        <f t="shared" si="177"/>
        <v>472.3181147</v>
      </c>
      <c r="G621" s="313">
        <f t="shared" si="177"/>
        <v>0</v>
      </c>
      <c r="H621" s="313">
        <f t="shared" si="177"/>
        <v>169.8606883</v>
      </c>
      <c r="I621" s="313">
        <f t="shared" si="177"/>
        <v>518.7764826</v>
      </c>
      <c r="J621" s="313">
        <f t="shared" si="177"/>
        <v>613.2130336</v>
      </c>
      <c r="K621" s="313">
        <f t="shared" si="177"/>
        <v>26.50076841</v>
      </c>
      <c r="L621" s="313">
        <f t="shared" si="177"/>
        <v>258.0142355</v>
      </c>
      <c r="M621" s="313">
        <f t="shared" si="177"/>
        <v>313.9159291</v>
      </c>
      <c r="N621" s="313">
        <f t="shared" si="177"/>
        <v>242.8444556</v>
      </c>
      <c r="O621" s="313">
        <f t="shared" si="177"/>
        <v>615.8190454</v>
      </c>
      <c r="P621" s="313">
        <f t="shared" si="177"/>
        <v>175.2638874</v>
      </c>
      <c r="Q621" s="313">
        <f t="shared" si="177"/>
        <v>246.8348782</v>
      </c>
      <c r="R621" s="313">
        <f t="shared" si="177"/>
        <v>102.6266476</v>
      </c>
      <c r="S621" s="313">
        <f t="shared" si="177"/>
        <v>553.9820145</v>
      </c>
      <c r="T621" s="313">
        <f t="shared" si="177"/>
        <v>411.0010017</v>
      </c>
      <c r="U621" s="313">
        <f t="shared" si="177"/>
        <v>127.1520931</v>
      </c>
      <c r="V621" s="313">
        <f t="shared" si="177"/>
        <v>232.2374419</v>
      </c>
      <c r="W621" s="313">
        <f t="shared" si="177"/>
        <v>470.2408694</v>
      </c>
      <c r="X621" s="313">
        <f t="shared" si="177"/>
        <v>603.0716195</v>
      </c>
      <c r="Y621" s="313">
        <f t="shared" si="177"/>
        <v>-7.36</v>
      </c>
      <c r="Z621" s="313">
        <f t="shared" si="177"/>
        <v>437.4675918</v>
      </c>
      <c r="AA621" s="313">
        <f t="shared" si="177"/>
        <v>350.7153449</v>
      </c>
      <c r="AB621" s="313">
        <f t="shared" si="177"/>
        <v>581.9078526</v>
      </c>
      <c r="AC621" s="313">
        <f t="shared" si="177"/>
        <v>385.5083106</v>
      </c>
      <c r="AD621" s="313">
        <f t="shared" si="177"/>
        <v>33.72221025</v>
      </c>
      <c r="AE621" s="313">
        <f t="shared" si="177"/>
        <v>0</v>
      </c>
      <c r="AF621" s="313">
        <f t="shared" si="177"/>
        <v>407.6350411</v>
      </c>
      <c r="AG621" s="172">
        <f>SUM(B621:AF621)</f>
        <v>9126.893517</v>
      </c>
    </row>
    <row r="622">
      <c r="A622" s="320">
        <f>SUM(B621:AF621)</f>
        <v>9126.893517</v>
      </c>
      <c r="B622" s="310"/>
      <c r="C622" s="310"/>
      <c r="D622" s="310"/>
      <c r="E622" s="310"/>
      <c r="F622" s="310"/>
      <c r="G622" s="310"/>
      <c r="H622" s="310"/>
      <c r="I622" s="310"/>
      <c r="J622" s="310"/>
      <c r="K622" s="310"/>
      <c r="L622" s="310"/>
      <c r="M622" s="310"/>
      <c r="N622" s="310"/>
      <c r="O622" s="310"/>
      <c r="P622" s="310"/>
      <c r="Q622" s="310"/>
      <c r="R622" s="310"/>
      <c r="S622" s="310"/>
      <c r="T622" s="310"/>
      <c r="U622" s="310"/>
      <c r="V622" s="310"/>
      <c r="W622" s="310"/>
      <c r="X622" s="310"/>
      <c r="Y622" s="310"/>
      <c r="Z622" s="310"/>
      <c r="AA622" s="310"/>
      <c r="AB622" s="310"/>
      <c r="AC622" s="310"/>
      <c r="AD622" s="310"/>
      <c r="AE622" s="310"/>
      <c r="AF622" s="310"/>
      <c r="AG622" s="172"/>
    </row>
    <row r="623">
      <c r="A623" s="332" t="s">
        <v>725</v>
      </c>
      <c r="B623" s="322">
        <f>B621/(B22*Summary!B143)</f>
        <v>0.2703814698</v>
      </c>
      <c r="C623" s="322">
        <f>C621/(C22*Summary!C143)</f>
        <v>0.3791457111</v>
      </c>
      <c r="D623" s="322">
        <f>D621/(D22*Summary!D143)</f>
        <v>0.4723448252</v>
      </c>
      <c r="E623" s="322">
        <f>E621/(E22*Summary!E143)</f>
        <v>0.3630029368</v>
      </c>
      <c r="F623" s="322">
        <f>F621/(F22*Summary!F143)</f>
        <v>0.424437202</v>
      </c>
      <c r="G623" s="322" t="str">
        <f>G621/(G22*Summary!G143)</f>
        <v>#DIV/0!</v>
      </c>
      <c r="H623" s="322">
        <f>H621/(H22*Summary!H143)</f>
        <v>0.3982997138</v>
      </c>
      <c r="I623" s="322">
        <f>I621/(I22*Summary!I143)</f>
        <v>0.4292054511</v>
      </c>
      <c r="J623" s="322">
        <f>J621/(J22*Summary!J143)</f>
        <v>0.4342638046</v>
      </c>
      <c r="K623" s="322">
        <f>K621/(K22*Summary!K143)</f>
        <v>0.4471797849</v>
      </c>
      <c r="L623" s="322">
        <f>L621/(L22*Summary!L143)</f>
        <v>0.4775225827</v>
      </c>
      <c r="M623" s="322">
        <f>M621/(M22*Summary!M143)</f>
        <v>0.5474587341</v>
      </c>
      <c r="N623" s="322">
        <f>N621/(N22*Summary!N143)</f>
        <v>0.3781119951</v>
      </c>
      <c r="O623" s="322">
        <f>O621/(O22*Summary!O143)</f>
        <v>0.6143912922</v>
      </c>
      <c r="P623" s="322">
        <f>P621/(P22*Summary!P143)</f>
        <v>0.4174198481</v>
      </c>
      <c r="Q623" s="322">
        <f>Q621/(Q22*Summary!Q143)</f>
        <v>0.3809750505</v>
      </c>
      <c r="R623" s="322">
        <f>R621/(R22*Summary!R143)</f>
        <v>0.530216824</v>
      </c>
      <c r="S623" s="322">
        <f>S621/(S22*Summary!S143)</f>
        <v>0.3975369052</v>
      </c>
      <c r="T623" s="322">
        <f>T621/(T22*Summary!T143)</f>
        <v>0.4066177136</v>
      </c>
      <c r="U623" s="322">
        <f>U621/(U22*Summary!U143)</f>
        <v>0.3759024707</v>
      </c>
      <c r="V623" s="322">
        <f>V621/(V22*Summary!V143)</f>
        <v>0.4392862123</v>
      </c>
      <c r="W623" s="322">
        <f>W621/(W22*Summary!W143)</f>
        <v>0.2371859719</v>
      </c>
      <c r="X623" s="322">
        <f>X621/(X22*Summary!X143)</f>
        <v>0.411579331</v>
      </c>
      <c r="Y623" s="322" t="str">
        <f>Y621/(Y22*Summary!Y143)</f>
        <v>#DIV/0!</v>
      </c>
      <c r="Z623" s="322">
        <f>Z621/(Z22*Summary!Z143)</f>
        <v>0.4152454709</v>
      </c>
      <c r="AA623" s="322">
        <f>AA621/(AA22*Summary!AA143)</f>
        <v>0.4081968165</v>
      </c>
      <c r="AB623" s="322">
        <f>AB621/(AB22*Summary!AB143)</f>
        <v>0.3850949133</v>
      </c>
      <c r="AC623" s="322">
        <f>AC621/(AC22*Summary!AC143)</f>
        <v>0.3923346191</v>
      </c>
      <c r="AD623" s="322">
        <f>AD621/(AD22*Summary!AD143)</f>
        <v>0.4852815528</v>
      </c>
      <c r="AE623" s="322" t="str">
        <f>AE621/(AE22*Summary!AE143)</f>
        <v>#DIV/0!</v>
      </c>
      <c r="AF623" s="322">
        <f>AF621/(AF22*Summary!AF143)</f>
        <v>0.4402627411</v>
      </c>
      <c r="AG623" s="172"/>
    </row>
    <row r="624">
      <c r="A624" s="323">
        <f>A622/A524</f>
        <v>0.4712734403</v>
      </c>
      <c r="B624" s="310"/>
      <c r="C624" s="310"/>
      <c r="D624" s="310"/>
      <c r="E624" s="310"/>
      <c r="F624" s="310"/>
      <c r="G624" s="310"/>
      <c r="H624" s="310"/>
      <c r="I624" s="310"/>
      <c r="J624" s="310"/>
      <c r="K624" s="310"/>
      <c r="L624" s="310"/>
      <c r="M624" s="310"/>
      <c r="N624" s="310"/>
      <c r="O624" s="310"/>
      <c r="P624" s="310"/>
      <c r="Q624" s="310"/>
      <c r="R624" s="310"/>
      <c r="S624" s="310"/>
      <c r="T624" s="310"/>
      <c r="U624" s="310"/>
      <c r="V624" s="310"/>
      <c r="W624" s="310"/>
      <c r="X624" s="310"/>
      <c r="Y624" s="310"/>
      <c r="Z624" s="310"/>
      <c r="AA624" s="310"/>
      <c r="AB624" s="310"/>
      <c r="AC624" s="310"/>
      <c r="AD624" s="310"/>
      <c r="AE624" s="310"/>
      <c r="AF624" s="310"/>
      <c r="AG624" s="172"/>
    </row>
    <row r="625">
      <c r="A625" s="324" t="s">
        <v>670</v>
      </c>
      <c r="B625" s="325" t="str">
        <f t="shared" ref="B625:AF625" si="178">B7/B493</f>
        <v>#DIV/0!</v>
      </c>
      <c r="C625" s="325" t="str">
        <f t="shared" si="178"/>
        <v>#DIV/0!</v>
      </c>
      <c r="D625" s="325" t="str">
        <f t="shared" si="178"/>
        <v>#DIV/0!</v>
      </c>
      <c r="E625" s="325" t="str">
        <f t="shared" si="178"/>
        <v>#DIV/0!</v>
      </c>
      <c r="F625" s="325" t="str">
        <f t="shared" si="178"/>
        <v>#DIV/0!</v>
      </c>
      <c r="G625" s="325" t="str">
        <f t="shared" si="178"/>
        <v>#DIV/0!</v>
      </c>
      <c r="H625" s="325">
        <f t="shared" si="178"/>
        <v>448.91</v>
      </c>
      <c r="I625" s="325" t="str">
        <f t="shared" si="178"/>
        <v>#DIV/0!</v>
      </c>
      <c r="J625" s="325" t="str">
        <f t="shared" si="178"/>
        <v>#DIV/0!</v>
      </c>
      <c r="K625" s="325" t="str">
        <f t="shared" si="178"/>
        <v>#DIV/0!</v>
      </c>
      <c r="L625" s="325" t="str">
        <f t="shared" si="178"/>
        <v>#DIV/0!</v>
      </c>
      <c r="M625" s="325" t="str">
        <f t="shared" si="178"/>
        <v>#DIV/0!</v>
      </c>
      <c r="N625" s="325" t="str">
        <f t="shared" si="178"/>
        <v>#DIV/0!</v>
      </c>
      <c r="O625" s="325" t="str">
        <f t="shared" si="178"/>
        <v>#DIV/0!</v>
      </c>
      <c r="P625" s="325" t="str">
        <f t="shared" si="178"/>
        <v>#DIV/0!</v>
      </c>
      <c r="Q625" s="325">
        <f t="shared" si="178"/>
        <v>16197.575</v>
      </c>
      <c r="R625" s="325" t="str">
        <f t="shared" si="178"/>
        <v>#DIV/0!</v>
      </c>
      <c r="S625" s="325" t="str">
        <f t="shared" si="178"/>
        <v>#DIV/0!</v>
      </c>
      <c r="T625" s="325" t="str">
        <f t="shared" si="178"/>
        <v>#DIV/0!</v>
      </c>
      <c r="U625" s="325" t="str">
        <f t="shared" si="178"/>
        <v>#DIV/0!</v>
      </c>
      <c r="V625" s="325" t="str">
        <f t="shared" si="178"/>
        <v>#DIV/0!</v>
      </c>
      <c r="W625" s="325" t="str">
        <f t="shared" si="178"/>
        <v>#DIV/0!</v>
      </c>
      <c r="X625" s="325" t="str">
        <f t="shared" si="178"/>
        <v>#DIV/0!</v>
      </c>
      <c r="Y625" s="325">
        <f t="shared" si="178"/>
        <v>0</v>
      </c>
      <c r="Z625" s="325" t="str">
        <f t="shared" si="178"/>
        <v>#DIV/0!</v>
      </c>
      <c r="AA625" s="325">
        <f t="shared" si="178"/>
        <v>155.0869982</v>
      </c>
      <c r="AB625" s="325">
        <f t="shared" si="178"/>
        <v>394.5369308</v>
      </c>
      <c r="AC625" s="325" t="str">
        <f t="shared" si="178"/>
        <v>#DIV/0!</v>
      </c>
      <c r="AD625" s="325" t="str">
        <f t="shared" si="178"/>
        <v>#DIV/0!</v>
      </c>
      <c r="AE625" s="325" t="str">
        <f t="shared" si="178"/>
        <v>#DIV/0!</v>
      </c>
      <c r="AF625" s="325">
        <f t="shared" si="178"/>
        <v>812.1845526</v>
      </c>
      <c r="AG625" s="326"/>
    </row>
    <row r="626">
      <c r="A626" s="160"/>
      <c r="B626" s="310"/>
      <c r="C626" s="310"/>
      <c r="D626" s="310"/>
      <c r="E626" s="310"/>
      <c r="F626" s="310"/>
      <c r="G626" s="310"/>
      <c r="H626" s="310"/>
      <c r="I626" s="310"/>
      <c r="J626" s="310"/>
      <c r="K626" s="310"/>
      <c r="L626" s="310"/>
      <c r="M626" s="310"/>
      <c r="N626" s="310"/>
      <c r="O626" s="310"/>
      <c r="P626" s="310"/>
      <c r="Q626" s="310"/>
      <c r="R626" s="310"/>
      <c r="S626" s="310"/>
      <c r="T626" s="310"/>
      <c r="U626" s="310"/>
      <c r="V626" s="310"/>
      <c r="W626" s="310"/>
      <c r="X626" s="310"/>
      <c r="Y626" s="310"/>
      <c r="Z626" s="310"/>
      <c r="AA626" s="310"/>
      <c r="AB626" s="310"/>
      <c r="AC626" s="310"/>
      <c r="AD626" s="310"/>
      <c r="AE626" s="310"/>
      <c r="AF626" s="310"/>
      <c r="AG626" s="336"/>
    </row>
    <row r="627">
      <c r="A627" s="160"/>
      <c r="B627" s="168"/>
      <c r="C627" s="168"/>
      <c r="D627" s="168"/>
      <c r="E627" s="168"/>
      <c r="F627" s="168"/>
      <c r="G627" s="168"/>
      <c r="H627" s="168"/>
      <c r="I627" s="168"/>
      <c r="J627" s="168"/>
      <c r="K627" s="168"/>
      <c r="L627" s="168"/>
      <c r="M627" s="168"/>
      <c r="N627" s="168"/>
      <c r="O627" s="168"/>
      <c r="P627" s="168"/>
      <c r="Q627" s="168"/>
      <c r="R627" s="168"/>
      <c r="S627" s="168"/>
      <c r="T627" s="168"/>
      <c r="U627" s="168"/>
      <c r="V627" s="168"/>
      <c r="W627" s="168"/>
      <c r="X627" s="168"/>
      <c r="Y627" s="168"/>
      <c r="Z627" s="168"/>
      <c r="AA627" s="168"/>
      <c r="AB627" s="168"/>
      <c r="AC627" s="168"/>
      <c r="AD627" s="168"/>
      <c r="AE627" s="168"/>
      <c r="AF627" s="168"/>
      <c r="AG627" s="165"/>
    </row>
    <row r="628">
      <c r="A628" s="160"/>
      <c r="AG628" s="315"/>
    </row>
    <row r="629">
      <c r="A629" s="170" t="s">
        <v>726</v>
      </c>
      <c r="B629" s="265">
        <f t="shared" ref="B629:AF629" si="179">B525/B12</f>
        <v>126.8766379</v>
      </c>
      <c r="C629" s="265">
        <f t="shared" si="179"/>
        <v>128.6864287</v>
      </c>
      <c r="D629" s="265">
        <f t="shared" si="179"/>
        <v>102.4345185</v>
      </c>
      <c r="E629" s="265">
        <f t="shared" si="179"/>
        <v>62.07107552</v>
      </c>
      <c r="F629" s="265">
        <f t="shared" si="179"/>
        <v>118.0795287</v>
      </c>
      <c r="G629" s="265" t="str">
        <f t="shared" si="179"/>
        <v>#DIV/0!</v>
      </c>
      <c r="H629" s="265">
        <f t="shared" si="179"/>
        <v>84.93034415</v>
      </c>
      <c r="I629" s="265">
        <f t="shared" si="179"/>
        <v>103.7552965</v>
      </c>
      <c r="J629" s="265">
        <f t="shared" si="179"/>
        <v>122.6426067</v>
      </c>
      <c r="K629" s="265">
        <f t="shared" si="179"/>
        <v>13.25038421</v>
      </c>
      <c r="L629" s="265">
        <f t="shared" si="179"/>
        <v>86.00474515</v>
      </c>
      <c r="M629" s="265">
        <f t="shared" si="179"/>
        <v>104.638643</v>
      </c>
      <c r="N629" s="265">
        <f t="shared" si="179"/>
        <v>80.94815185</v>
      </c>
      <c r="O629" s="265">
        <f t="shared" si="179"/>
        <v>87.97414934</v>
      </c>
      <c r="P629" s="265">
        <f t="shared" si="179"/>
        <v>87.63194371</v>
      </c>
      <c r="Q629" s="265">
        <f t="shared" si="179"/>
        <v>123.4174391</v>
      </c>
      <c r="R629" s="265">
        <f t="shared" si="179"/>
        <v>51.31332379</v>
      </c>
      <c r="S629" s="265">
        <f t="shared" si="179"/>
        <v>92.33033575</v>
      </c>
      <c r="T629" s="265">
        <f t="shared" si="179"/>
        <v>102.7502504</v>
      </c>
      <c r="U629" s="265">
        <f t="shared" si="179"/>
        <v>63.57604655</v>
      </c>
      <c r="V629" s="265">
        <f t="shared" si="179"/>
        <v>77.41248062</v>
      </c>
      <c r="W629" s="265">
        <f t="shared" si="179"/>
        <v>116.8629813</v>
      </c>
      <c r="X629" s="265">
        <f t="shared" si="179"/>
        <v>120.6143239</v>
      </c>
      <c r="Y629" s="265" t="str">
        <f t="shared" si="179"/>
        <v>#DIV/0!</v>
      </c>
      <c r="Z629" s="265">
        <f t="shared" si="179"/>
        <v>145.8225306</v>
      </c>
      <c r="AA629" s="265">
        <f t="shared" si="179"/>
        <v>116.905115</v>
      </c>
      <c r="AB629" s="265">
        <f t="shared" si="179"/>
        <v>145.4769632</v>
      </c>
      <c r="AC629" s="265">
        <f t="shared" si="179"/>
        <v>128.5027702</v>
      </c>
      <c r="AD629" s="265">
        <f t="shared" si="179"/>
        <v>33.72221025</v>
      </c>
      <c r="AE629" s="265" t="str">
        <f t="shared" si="179"/>
        <v>#DIV/0!</v>
      </c>
      <c r="AF629" s="265">
        <f t="shared" si="179"/>
        <v>81.52700822</v>
      </c>
      <c r="AG629" s="165"/>
    </row>
    <row r="630">
      <c r="A630" s="170" t="s">
        <v>727</v>
      </c>
      <c r="B630" s="265">
        <f t="shared" ref="B630:AF630" si="180">B621/B12</f>
        <v>65.74663793</v>
      </c>
      <c r="C630" s="265">
        <f t="shared" si="180"/>
        <v>128.6864287</v>
      </c>
      <c r="D630" s="265">
        <f t="shared" si="180"/>
        <v>102.4345185</v>
      </c>
      <c r="E630" s="265">
        <f t="shared" si="180"/>
        <v>62.07107552</v>
      </c>
      <c r="F630" s="265">
        <f t="shared" si="180"/>
        <v>118.0795287</v>
      </c>
      <c r="G630" s="265" t="str">
        <f t="shared" si="180"/>
        <v>#DIV/0!</v>
      </c>
      <c r="H630" s="265">
        <f t="shared" si="180"/>
        <v>84.93034415</v>
      </c>
      <c r="I630" s="265">
        <f t="shared" si="180"/>
        <v>103.7552965</v>
      </c>
      <c r="J630" s="265">
        <f t="shared" si="180"/>
        <v>122.6426067</v>
      </c>
      <c r="K630" s="265">
        <f t="shared" si="180"/>
        <v>13.25038421</v>
      </c>
      <c r="L630" s="265">
        <f t="shared" si="180"/>
        <v>86.00474515</v>
      </c>
      <c r="M630" s="265">
        <f t="shared" si="180"/>
        <v>104.638643</v>
      </c>
      <c r="N630" s="265">
        <f t="shared" si="180"/>
        <v>80.94815185</v>
      </c>
      <c r="O630" s="265">
        <f t="shared" si="180"/>
        <v>87.97414934</v>
      </c>
      <c r="P630" s="265">
        <f t="shared" si="180"/>
        <v>87.63194371</v>
      </c>
      <c r="Q630" s="265">
        <f t="shared" si="180"/>
        <v>123.4174391</v>
      </c>
      <c r="R630" s="265">
        <f t="shared" si="180"/>
        <v>51.31332379</v>
      </c>
      <c r="S630" s="265">
        <f t="shared" si="180"/>
        <v>92.33033575</v>
      </c>
      <c r="T630" s="265">
        <f t="shared" si="180"/>
        <v>102.7502504</v>
      </c>
      <c r="U630" s="265">
        <f t="shared" si="180"/>
        <v>63.57604655</v>
      </c>
      <c r="V630" s="265">
        <f t="shared" si="180"/>
        <v>77.41248062</v>
      </c>
      <c r="W630" s="265">
        <f t="shared" si="180"/>
        <v>67.17726706</v>
      </c>
      <c r="X630" s="265">
        <f t="shared" si="180"/>
        <v>120.6143239</v>
      </c>
      <c r="Y630" s="265" t="str">
        <f t="shared" si="180"/>
        <v>#DIV/0!</v>
      </c>
      <c r="Z630" s="265">
        <f t="shared" si="180"/>
        <v>145.8225306</v>
      </c>
      <c r="AA630" s="265">
        <f t="shared" si="180"/>
        <v>116.905115</v>
      </c>
      <c r="AB630" s="265">
        <f t="shared" si="180"/>
        <v>145.4769632</v>
      </c>
      <c r="AC630" s="265">
        <f t="shared" si="180"/>
        <v>128.5027702</v>
      </c>
      <c r="AD630" s="265">
        <f t="shared" si="180"/>
        <v>33.72221025</v>
      </c>
      <c r="AE630" s="265" t="str">
        <f t="shared" si="180"/>
        <v>#DIV/0!</v>
      </c>
      <c r="AF630" s="265">
        <f t="shared" si="180"/>
        <v>81.52700822</v>
      </c>
      <c r="AG630" s="172"/>
    </row>
    <row r="631">
      <c r="A631" s="160"/>
      <c r="AG631" s="315"/>
    </row>
    <row r="632">
      <c r="A632" s="170" t="s">
        <v>728</v>
      </c>
      <c r="B632" s="265">
        <f t="shared" ref="B632:AF632" si="181">B525/B33</f>
        <v>190.3149569</v>
      </c>
      <c r="C632" s="265">
        <f t="shared" si="181"/>
        <v>128.6864287</v>
      </c>
      <c r="D632" s="265">
        <f t="shared" si="181"/>
        <v>204.869037</v>
      </c>
      <c r="E632" s="265">
        <f t="shared" si="181"/>
        <v>124.142151</v>
      </c>
      <c r="F632" s="265">
        <f t="shared" si="181"/>
        <v>157.4393716</v>
      </c>
      <c r="G632" s="265" t="str">
        <f t="shared" si="181"/>
        <v>#DIV/0!</v>
      </c>
      <c r="H632" s="265">
        <f t="shared" si="181"/>
        <v>169.8606883</v>
      </c>
      <c r="I632" s="265">
        <f t="shared" si="181"/>
        <v>172.9254942</v>
      </c>
      <c r="J632" s="265">
        <f t="shared" si="181"/>
        <v>153.3032584</v>
      </c>
      <c r="K632" s="265" t="str">
        <f t="shared" si="181"/>
        <v>#DIV/0!</v>
      </c>
      <c r="L632" s="265">
        <f t="shared" si="181"/>
        <v>258.0142355</v>
      </c>
      <c r="M632" s="265">
        <f t="shared" si="181"/>
        <v>313.9159291</v>
      </c>
      <c r="N632" s="265">
        <f t="shared" si="181"/>
        <v>121.4222278</v>
      </c>
      <c r="O632" s="265">
        <f t="shared" si="181"/>
        <v>615.8190454</v>
      </c>
      <c r="P632" s="265">
        <f t="shared" si="181"/>
        <v>175.2638874</v>
      </c>
      <c r="Q632" s="265">
        <f t="shared" si="181"/>
        <v>123.4174391</v>
      </c>
      <c r="R632" s="265" t="str">
        <f t="shared" si="181"/>
        <v>#DIV/0!</v>
      </c>
      <c r="S632" s="265">
        <f t="shared" si="181"/>
        <v>138.4955036</v>
      </c>
      <c r="T632" s="265">
        <f t="shared" si="181"/>
        <v>137.0003339</v>
      </c>
      <c r="U632" s="265">
        <f t="shared" si="181"/>
        <v>127.1520931</v>
      </c>
      <c r="V632" s="265">
        <f t="shared" si="181"/>
        <v>232.2374419</v>
      </c>
      <c r="W632" s="265">
        <f t="shared" si="181"/>
        <v>163.6081739</v>
      </c>
      <c r="X632" s="265">
        <f t="shared" si="181"/>
        <v>150.7679049</v>
      </c>
      <c r="Y632" s="265" t="str">
        <f t="shared" si="181"/>
        <v>#DIV/0!</v>
      </c>
      <c r="Z632" s="265">
        <f t="shared" si="181"/>
        <v>145.8225306</v>
      </c>
      <c r="AA632" s="265">
        <f t="shared" si="181"/>
        <v>175.3576725</v>
      </c>
      <c r="AB632" s="265">
        <f t="shared" si="181"/>
        <v>145.4769632</v>
      </c>
      <c r="AC632" s="265">
        <f t="shared" si="181"/>
        <v>128.5027702</v>
      </c>
      <c r="AD632" s="265" t="str">
        <f t="shared" si="181"/>
        <v>#DIV/0!</v>
      </c>
      <c r="AE632" s="265" t="str">
        <f t="shared" si="181"/>
        <v>#DIV/0!</v>
      </c>
      <c r="AF632" s="265">
        <f t="shared" si="181"/>
        <v>203.8175205</v>
      </c>
      <c r="AG632" s="172"/>
    </row>
    <row r="633">
      <c r="A633" s="170" t="s">
        <v>729</v>
      </c>
      <c r="B633" s="265">
        <f t="shared" ref="B633:AF633" si="182">B621/B33</f>
        <v>98.61995689</v>
      </c>
      <c r="C633" s="265">
        <f t="shared" si="182"/>
        <v>128.6864287</v>
      </c>
      <c r="D633" s="265">
        <f t="shared" si="182"/>
        <v>204.869037</v>
      </c>
      <c r="E633" s="265">
        <f t="shared" si="182"/>
        <v>124.142151</v>
      </c>
      <c r="F633" s="265">
        <f t="shared" si="182"/>
        <v>157.4393716</v>
      </c>
      <c r="G633" s="265" t="str">
        <f t="shared" si="182"/>
        <v>#DIV/0!</v>
      </c>
      <c r="H633" s="265">
        <f t="shared" si="182"/>
        <v>169.8606883</v>
      </c>
      <c r="I633" s="265">
        <f t="shared" si="182"/>
        <v>172.9254942</v>
      </c>
      <c r="J633" s="265">
        <f t="shared" si="182"/>
        <v>153.3032584</v>
      </c>
      <c r="K633" s="265" t="str">
        <f t="shared" si="182"/>
        <v>#DIV/0!</v>
      </c>
      <c r="L633" s="265">
        <f t="shared" si="182"/>
        <v>258.0142355</v>
      </c>
      <c r="M633" s="265">
        <f t="shared" si="182"/>
        <v>313.9159291</v>
      </c>
      <c r="N633" s="265">
        <f t="shared" si="182"/>
        <v>121.4222278</v>
      </c>
      <c r="O633" s="265">
        <f t="shared" si="182"/>
        <v>615.8190454</v>
      </c>
      <c r="P633" s="265">
        <f t="shared" si="182"/>
        <v>175.2638874</v>
      </c>
      <c r="Q633" s="265">
        <f t="shared" si="182"/>
        <v>123.4174391</v>
      </c>
      <c r="R633" s="265" t="str">
        <f t="shared" si="182"/>
        <v>#DIV/0!</v>
      </c>
      <c r="S633" s="265">
        <f t="shared" si="182"/>
        <v>138.4955036</v>
      </c>
      <c r="T633" s="265">
        <f t="shared" si="182"/>
        <v>137.0003339</v>
      </c>
      <c r="U633" s="265">
        <f t="shared" si="182"/>
        <v>127.1520931</v>
      </c>
      <c r="V633" s="265">
        <f t="shared" si="182"/>
        <v>232.2374419</v>
      </c>
      <c r="W633" s="265">
        <f t="shared" si="182"/>
        <v>94.04817388</v>
      </c>
      <c r="X633" s="265">
        <f t="shared" si="182"/>
        <v>150.7679049</v>
      </c>
      <c r="Y633" s="265" t="str">
        <f t="shared" si="182"/>
        <v>#DIV/0!</v>
      </c>
      <c r="Z633" s="265">
        <f t="shared" si="182"/>
        <v>145.8225306</v>
      </c>
      <c r="AA633" s="265">
        <f t="shared" si="182"/>
        <v>175.3576725</v>
      </c>
      <c r="AB633" s="265">
        <f t="shared" si="182"/>
        <v>145.4769632</v>
      </c>
      <c r="AC633" s="265">
        <f t="shared" si="182"/>
        <v>128.5027702</v>
      </c>
      <c r="AD633" s="265" t="str">
        <f t="shared" si="182"/>
        <v>#DIV/0!</v>
      </c>
      <c r="AE633" s="265" t="str">
        <f t="shared" si="182"/>
        <v>#DIV/0!</v>
      </c>
      <c r="AF633" s="265">
        <f t="shared" si="182"/>
        <v>203.8175205</v>
      </c>
      <c r="AG633" s="315"/>
    </row>
    <row r="634">
      <c r="A634" s="160"/>
      <c r="AG634" s="315"/>
    </row>
    <row r="635">
      <c r="A635" s="160"/>
      <c r="AG635" s="315"/>
    </row>
    <row r="636">
      <c r="A636" s="369"/>
      <c r="B636" s="370"/>
      <c r="C636" s="370"/>
      <c r="D636" s="370"/>
      <c r="E636" s="370"/>
      <c r="F636" s="370"/>
      <c r="G636" s="370"/>
      <c r="H636" s="370"/>
      <c r="I636" s="370"/>
      <c r="J636" s="370"/>
      <c r="K636" s="370"/>
      <c r="L636" s="370"/>
      <c r="M636" s="370"/>
      <c r="N636" s="370"/>
      <c r="O636" s="370"/>
      <c r="P636" s="370"/>
      <c r="Q636" s="370"/>
      <c r="R636" s="370"/>
      <c r="S636" s="370"/>
      <c r="T636" s="370"/>
      <c r="U636" s="370"/>
      <c r="V636" s="370"/>
      <c r="W636" s="370"/>
      <c r="X636" s="370"/>
      <c r="Y636" s="370"/>
      <c r="Z636" s="370"/>
      <c r="AA636" s="370"/>
      <c r="AB636" s="370"/>
      <c r="AC636" s="370"/>
      <c r="AD636" s="370"/>
      <c r="AE636" s="370"/>
      <c r="AF636" s="370"/>
      <c r="AG636" s="371"/>
    </row>
    <row r="637">
      <c r="A637" s="372" t="s">
        <v>1312</v>
      </c>
      <c r="B637" s="373">
        <v>0.0</v>
      </c>
      <c r="C637" s="373">
        <v>0.0</v>
      </c>
      <c r="D637" s="373">
        <v>0.0</v>
      </c>
      <c r="E637" s="373">
        <v>0.0</v>
      </c>
      <c r="F637" s="373">
        <v>0.0</v>
      </c>
      <c r="G637" s="373">
        <v>0.0</v>
      </c>
      <c r="H637" s="373">
        <v>0.0</v>
      </c>
      <c r="I637" s="373">
        <v>0.0</v>
      </c>
      <c r="J637" s="373">
        <v>0.0</v>
      </c>
      <c r="K637" s="373">
        <v>0.0</v>
      </c>
      <c r="L637" s="373">
        <v>0.0</v>
      </c>
      <c r="M637" s="373">
        <v>0.0</v>
      </c>
      <c r="N637" s="373">
        <v>0.0</v>
      </c>
      <c r="O637" s="373">
        <v>0.0</v>
      </c>
      <c r="P637" s="373">
        <v>71.0</v>
      </c>
      <c r="Q637" s="373">
        <v>0.0</v>
      </c>
      <c r="R637" s="373">
        <v>0.0</v>
      </c>
      <c r="S637" s="373">
        <v>0.0</v>
      </c>
      <c r="T637" s="373">
        <v>0.0</v>
      </c>
      <c r="U637" s="373">
        <v>239.5</v>
      </c>
      <c r="V637" s="373">
        <v>0.0</v>
      </c>
      <c r="W637" s="373">
        <v>0.0</v>
      </c>
      <c r="X637" s="373">
        <v>0.0</v>
      </c>
      <c r="Y637" s="373">
        <v>0.0</v>
      </c>
      <c r="Z637" s="373">
        <v>0.0</v>
      </c>
      <c r="AA637" s="373">
        <v>0.0</v>
      </c>
      <c r="AB637" s="373">
        <v>0.0</v>
      </c>
      <c r="AC637" s="373">
        <v>0.0</v>
      </c>
      <c r="AD637" s="373">
        <v>0.0</v>
      </c>
      <c r="AE637" s="373">
        <v>0.0</v>
      </c>
      <c r="AF637" s="373">
        <v>0.0</v>
      </c>
      <c r="AG637" s="374"/>
    </row>
    <row r="638">
      <c r="A638" s="160"/>
      <c r="AG638" s="315"/>
    </row>
    <row r="639">
      <c r="A639" s="234" t="s">
        <v>1027</v>
      </c>
      <c r="B639" s="2">
        <v>0.0</v>
      </c>
      <c r="C639" s="2">
        <v>0.0</v>
      </c>
      <c r="D639" s="2">
        <v>0.0</v>
      </c>
      <c r="E639" s="2">
        <v>0.0</v>
      </c>
      <c r="F639" s="2">
        <v>0.0</v>
      </c>
      <c r="G639" s="2">
        <v>0.0</v>
      </c>
      <c r="H639" s="2">
        <v>0.0</v>
      </c>
      <c r="I639" s="2">
        <v>0.0</v>
      </c>
      <c r="J639" s="2">
        <v>0.0</v>
      </c>
      <c r="K639" s="2">
        <v>0.0</v>
      </c>
      <c r="L639" s="2">
        <v>0.0</v>
      </c>
      <c r="M639" s="2">
        <v>0.0</v>
      </c>
      <c r="N639" s="2">
        <v>0.0</v>
      </c>
      <c r="O639" s="2">
        <v>0.0</v>
      </c>
      <c r="P639" s="2">
        <v>1.0</v>
      </c>
      <c r="Q639" s="2">
        <v>0.0</v>
      </c>
      <c r="R639" s="2">
        <v>0.0</v>
      </c>
      <c r="S639" s="2">
        <v>0.0</v>
      </c>
      <c r="T639" s="2">
        <v>0.0</v>
      </c>
      <c r="U639" s="2">
        <v>1.0</v>
      </c>
      <c r="V639" s="2">
        <v>0.0</v>
      </c>
      <c r="W639" s="2">
        <v>0.0</v>
      </c>
      <c r="X639" s="2">
        <v>0.0</v>
      </c>
      <c r="Y639" s="2">
        <v>0.0</v>
      </c>
      <c r="Z639" s="2">
        <v>0.0</v>
      </c>
      <c r="AA639" s="2">
        <v>0.0</v>
      </c>
      <c r="AB639" s="2">
        <v>0.0</v>
      </c>
      <c r="AC639" s="2">
        <v>0.0</v>
      </c>
      <c r="AD639" s="2">
        <v>0.0</v>
      </c>
      <c r="AE639" s="2">
        <v>0.0</v>
      </c>
      <c r="AF639" s="2">
        <v>0.0</v>
      </c>
      <c r="AG639" s="315"/>
    </row>
    <row r="640">
      <c r="A640" s="160"/>
      <c r="AG640" s="315"/>
    </row>
    <row r="641">
      <c r="A641" s="369" t="s">
        <v>1313</v>
      </c>
      <c r="B641" s="373">
        <v>98.99</v>
      </c>
      <c r="C641" s="373">
        <v>0.0</v>
      </c>
      <c r="D641" s="373">
        <v>0.0</v>
      </c>
      <c r="E641" s="373">
        <v>0.0</v>
      </c>
      <c r="F641" s="373">
        <v>89.99</v>
      </c>
      <c r="G641" s="373">
        <v>0.0</v>
      </c>
      <c r="H641" s="373">
        <v>0.0</v>
      </c>
      <c r="I641" s="373">
        <v>89.99</v>
      </c>
      <c r="J641" s="373">
        <v>89.99</v>
      </c>
      <c r="K641" s="373">
        <v>0.0</v>
      </c>
      <c r="L641" s="373">
        <v>0.0</v>
      </c>
      <c r="M641" s="373">
        <v>179.98</v>
      </c>
      <c r="N641" s="373">
        <v>0.0</v>
      </c>
      <c r="O641" s="373">
        <v>419.95</v>
      </c>
      <c r="P641" s="373">
        <v>71.0</v>
      </c>
      <c r="Q641" s="373">
        <v>0.0</v>
      </c>
      <c r="R641" s="373">
        <v>0.0</v>
      </c>
      <c r="S641" s="373">
        <v>0.0</v>
      </c>
      <c r="T641" s="373">
        <v>0.0</v>
      </c>
      <c r="U641" s="373">
        <v>239.5</v>
      </c>
      <c r="V641" s="373">
        <v>0.0</v>
      </c>
      <c r="W641" s="373">
        <v>89.99</v>
      </c>
      <c r="X641" s="373">
        <v>0.0</v>
      </c>
      <c r="Y641" s="373">
        <v>0.0</v>
      </c>
      <c r="Z641" s="373">
        <v>0.0</v>
      </c>
      <c r="AA641" s="373">
        <v>0.0</v>
      </c>
      <c r="AB641" s="373">
        <v>0.0</v>
      </c>
      <c r="AC641" s="373">
        <v>0.0</v>
      </c>
      <c r="AD641" s="373">
        <v>0.0</v>
      </c>
      <c r="AE641" s="373">
        <v>0.0</v>
      </c>
      <c r="AF641" s="373">
        <v>0.0</v>
      </c>
      <c r="AG641" s="374"/>
    </row>
    <row r="642">
      <c r="A642" s="347" t="s">
        <v>730</v>
      </c>
      <c r="B642" s="74">
        <f>B641*Summary!B143</f>
        <v>116.144967</v>
      </c>
      <c r="C642" s="74">
        <f>C641*Summary!C143</f>
        <v>0</v>
      </c>
      <c r="D642" s="74">
        <f>D641*Summary!D143</f>
        <v>0</v>
      </c>
      <c r="E642" s="74">
        <f>E641*Summary!E143</f>
        <v>0</v>
      </c>
      <c r="F642" s="74">
        <f>F641*Summary!F143</f>
        <v>105.441283</v>
      </c>
      <c r="G642" s="74">
        <f>G641*Summary!G143</f>
        <v>0</v>
      </c>
      <c r="H642" s="74">
        <f>H641*Summary!H143</f>
        <v>0</v>
      </c>
      <c r="I642" s="74">
        <f>I641*Summary!I143</f>
        <v>104.703365</v>
      </c>
      <c r="J642" s="74">
        <f>J641*Summary!J143</f>
        <v>104.073435</v>
      </c>
      <c r="K642" s="74">
        <f>K641*Summary!K143</f>
        <v>0</v>
      </c>
      <c r="L642" s="74">
        <f>L641*Summary!L143</f>
        <v>0</v>
      </c>
      <c r="M642" s="74">
        <f>M641*Summary!M143</f>
        <v>208.812796</v>
      </c>
      <c r="N642" s="74">
        <f>N641*Summary!N143</f>
        <v>0</v>
      </c>
      <c r="O642" s="74">
        <f>O641*Summary!O143</f>
        <v>487.351975</v>
      </c>
      <c r="P642" s="74">
        <f>P641*Summary!P143</f>
        <v>82.6937</v>
      </c>
      <c r="Q642" s="74">
        <f>Q641*Summary!Q143</f>
        <v>0</v>
      </c>
      <c r="R642" s="74">
        <f>R641*Summary!R143</f>
        <v>0</v>
      </c>
      <c r="S642" s="74">
        <f>S641*Summary!S143</f>
        <v>0</v>
      </c>
      <c r="T642" s="74">
        <f>T641*Summary!T143</f>
        <v>0</v>
      </c>
      <c r="U642" s="74">
        <f>U641*Summary!U143</f>
        <v>278.8738</v>
      </c>
      <c r="V642" s="74">
        <f>V641*Summary!V143</f>
        <v>0</v>
      </c>
      <c r="W642" s="74">
        <f>W641*Summary!W143</f>
        <v>104.505387</v>
      </c>
      <c r="X642" s="74">
        <f>X641*Summary!X143</f>
        <v>0</v>
      </c>
      <c r="Y642" s="74">
        <f>Y641*Summary!Y143</f>
        <v>0</v>
      </c>
      <c r="Z642" s="74">
        <f>Z641*Summary!Z143</f>
        <v>0</v>
      </c>
      <c r="AA642" s="74">
        <f>AA641*Summary!AA143</f>
        <v>0</v>
      </c>
      <c r="AB642" s="74">
        <f>AB641*Summary!AB143</f>
        <v>0</v>
      </c>
      <c r="AC642" s="74">
        <f>AC641*Summary!AC143</f>
        <v>0</v>
      </c>
      <c r="AD642" s="74">
        <f>AD641*Summary!AD143</f>
        <v>0</v>
      </c>
      <c r="AE642" s="74">
        <f>AE641*Summary!AE143</f>
        <v>0</v>
      </c>
      <c r="AF642" s="74">
        <f>AF641*Summary!AF143</f>
        <v>0</v>
      </c>
      <c r="AG642" s="74"/>
    </row>
    <row r="643">
      <c r="A643" s="160"/>
      <c r="AG643" s="315"/>
    </row>
    <row r="644">
      <c r="A644" s="160"/>
      <c r="AG644" s="315"/>
    </row>
    <row r="645">
      <c r="A645" s="160"/>
      <c r="AG645" s="315"/>
    </row>
    <row r="646">
      <c r="A646" s="160"/>
      <c r="AG646" s="315"/>
    </row>
    <row r="647">
      <c r="A647" s="160"/>
      <c r="AG647" s="315"/>
    </row>
    <row r="648">
      <c r="A648" s="160"/>
      <c r="AG648" s="315"/>
    </row>
    <row r="649">
      <c r="A649" s="160"/>
      <c r="AG649" s="315"/>
    </row>
    <row r="650">
      <c r="A650" s="160"/>
      <c r="AG650" s="315"/>
    </row>
    <row r="651">
      <c r="A651" s="160"/>
      <c r="AG651" s="315"/>
    </row>
    <row r="652">
      <c r="A652" s="160"/>
      <c r="AG652" s="315"/>
    </row>
    <row r="653">
      <c r="A653" s="160"/>
      <c r="AG653" s="315"/>
    </row>
    <row r="654">
      <c r="A654" s="160"/>
      <c r="AG654" s="315"/>
    </row>
    <row r="655">
      <c r="A655" s="160"/>
      <c r="AG655" s="315"/>
    </row>
    <row r="656">
      <c r="A656" s="160"/>
      <c r="AG656" s="315"/>
    </row>
    <row r="657">
      <c r="A657" s="160"/>
      <c r="AG657" s="315"/>
    </row>
    <row r="658">
      <c r="A658" s="160"/>
      <c r="AG658" s="315"/>
    </row>
    <row r="659">
      <c r="A659" s="160"/>
      <c r="AG659" s="315"/>
    </row>
    <row r="660">
      <c r="A660" s="160"/>
      <c r="AG660" s="315"/>
    </row>
    <row r="661">
      <c r="A661" s="160"/>
      <c r="AG661" s="315"/>
    </row>
    <row r="662">
      <c r="A662" s="160"/>
      <c r="AG662" s="315"/>
    </row>
    <row r="663">
      <c r="A663" s="160"/>
      <c r="AG663" s="315"/>
    </row>
    <row r="664">
      <c r="A664" s="160"/>
      <c r="AG664" s="315"/>
    </row>
    <row r="665">
      <c r="A665" s="160"/>
      <c r="AG665" s="315"/>
    </row>
    <row r="666">
      <c r="A666" s="160"/>
      <c r="AG666" s="315"/>
    </row>
    <row r="667">
      <c r="A667" s="160"/>
      <c r="AG667" s="315"/>
    </row>
    <row r="668">
      <c r="A668" s="160"/>
      <c r="AG668" s="315"/>
    </row>
    <row r="669">
      <c r="A669" s="160"/>
      <c r="AG669" s="315"/>
    </row>
    <row r="670">
      <c r="A670" s="160"/>
      <c r="AG670" s="315"/>
    </row>
    <row r="671">
      <c r="A671" s="160"/>
      <c r="AG671" s="315"/>
    </row>
    <row r="672">
      <c r="A672" s="160"/>
      <c r="AG672" s="315"/>
    </row>
    <row r="673">
      <c r="A673" s="160"/>
      <c r="AG673" s="315"/>
    </row>
    <row r="674">
      <c r="A674" s="160"/>
      <c r="AG674" s="315"/>
    </row>
    <row r="675">
      <c r="A675" s="160"/>
      <c r="AG675" s="315"/>
    </row>
    <row r="676">
      <c r="A676" s="160"/>
      <c r="AG676" s="315"/>
    </row>
    <row r="677">
      <c r="A677" s="160"/>
      <c r="AG677" s="315"/>
    </row>
    <row r="678">
      <c r="A678" s="160"/>
      <c r="AG678" s="315"/>
    </row>
    <row r="679">
      <c r="A679" s="160"/>
      <c r="AG679" s="315"/>
    </row>
    <row r="680">
      <c r="A680" s="160"/>
      <c r="AG680" s="315"/>
    </row>
    <row r="681">
      <c r="A681" s="160"/>
      <c r="AG681" s="315"/>
    </row>
    <row r="682">
      <c r="A682" s="160"/>
      <c r="AG682" s="315"/>
    </row>
    <row r="683">
      <c r="A683" s="160"/>
      <c r="AG683" s="315"/>
    </row>
    <row r="684">
      <c r="A684" s="160"/>
      <c r="AG684" s="315"/>
    </row>
    <row r="685">
      <c r="A685" s="160"/>
      <c r="AG685" s="315"/>
    </row>
    <row r="686">
      <c r="A686" s="160"/>
      <c r="AG686" s="315"/>
    </row>
    <row r="687">
      <c r="A687" s="160"/>
      <c r="AG687" s="315"/>
    </row>
    <row r="688">
      <c r="A688" s="160"/>
      <c r="AG688" s="315"/>
    </row>
    <row r="689">
      <c r="A689" s="160"/>
      <c r="AG689" s="315"/>
    </row>
    <row r="690">
      <c r="A690" s="160"/>
      <c r="AG690" s="315"/>
    </row>
    <row r="691">
      <c r="A691" s="160"/>
      <c r="AG691" s="315"/>
    </row>
    <row r="692">
      <c r="A692" s="160"/>
      <c r="AG692" s="315"/>
    </row>
    <row r="693">
      <c r="A693" s="160"/>
      <c r="AG693" s="315"/>
    </row>
    <row r="694">
      <c r="A694" s="160"/>
      <c r="AG694" s="315"/>
    </row>
    <row r="695">
      <c r="A695" s="160"/>
      <c r="AG695" s="315"/>
    </row>
    <row r="696">
      <c r="A696" s="160"/>
      <c r="AG696" s="315"/>
    </row>
    <row r="697">
      <c r="A697" s="160"/>
      <c r="AG697" s="315"/>
    </row>
    <row r="698">
      <c r="A698" s="160"/>
      <c r="AG698" s="315"/>
    </row>
    <row r="699">
      <c r="A699" s="160"/>
      <c r="AG699" s="315"/>
    </row>
    <row r="700">
      <c r="A700" s="160"/>
      <c r="AG700" s="315"/>
    </row>
    <row r="701">
      <c r="A701" s="160"/>
      <c r="AG701" s="315"/>
    </row>
    <row r="702">
      <c r="A702" s="160"/>
      <c r="AG702" s="315"/>
    </row>
    <row r="703">
      <c r="A703" s="160"/>
      <c r="AG703" s="315"/>
    </row>
    <row r="704">
      <c r="A704" s="160"/>
      <c r="AG704" s="315"/>
    </row>
    <row r="705">
      <c r="A705" s="160"/>
      <c r="AG705" s="315"/>
    </row>
    <row r="706">
      <c r="A706" s="160"/>
      <c r="AG706" s="315"/>
    </row>
    <row r="707">
      <c r="A707" s="160"/>
      <c r="AG707" s="315"/>
    </row>
    <row r="708">
      <c r="A708" s="160"/>
      <c r="AG708" s="315"/>
    </row>
    <row r="709">
      <c r="A709" s="160"/>
      <c r="AG709" s="315"/>
    </row>
    <row r="710">
      <c r="A710" s="160"/>
      <c r="AG710" s="315"/>
    </row>
    <row r="711">
      <c r="A711" s="160"/>
      <c r="AG711" s="315"/>
    </row>
    <row r="712">
      <c r="A712" s="160"/>
      <c r="AG712" s="315"/>
    </row>
    <row r="713">
      <c r="A713" s="160"/>
      <c r="AG713" s="315"/>
    </row>
    <row r="714">
      <c r="A714" s="160"/>
      <c r="AG714" s="315"/>
    </row>
    <row r="715">
      <c r="A715" s="160"/>
      <c r="AG715" s="315"/>
    </row>
    <row r="716">
      <c r="A716" s="160"/>
      <c r="AG716" s="315"/>
    </row>
    <row r="717">
      <c r="A717" s="160"/>
      <c r="AG717" s="315"/>
    </row>
    <row r="718">
      <c r="A718" s="160"/>
      <c r="AG718" s="315"/>
    </row>
    <row r="719">
      <c r="A719" s="160"/>
      <c r="AG719" s="315"/>
    </row>
    <row r="720">
      <c r="A720" s="160"/>
      <c r="AG720" s="315"/>
    </row>
    <row r="721">
      <c r="A721" s="160"/>
      <c r="AG721" s="315"/>
    </row>
    <row r="722">
      <c r="A722" s="160"/>
      <c r="AG722" s="315"/>
    </row>
    <row r="723">
      <c r="A723" s="160"/>
      <c r="AG723" s="315"/>
    </row>
    <row r="724">
      <c r="A724" s="160"/>
      <c r="AG724" s="315"/>
    </row>
    <row r="725">
      <c r="A725" s="160"/>
      <c r="AG725" s="315"/>
    </row>
    <row r="726">
      <c r="A726" s="160"/>
      <c r="AG726" s="315"/>
    </row>
    <row r="727">
      <c r="A727" s="160"/>
      <c r="AG727" s="315"/>
    </row>
    <row r="728">
      <c r="A728" s="160"/>
      <c r="AG728" s="315"/>
    </row>
    <row r="729">
      <c r="A729" s="160"/>
      <c r="AG729" s="315"/>
    </row>
    <row r="730">
      <c r="A730" s="160"/>
      <c r="AG730" s="315"/>
    </row>
    <row r="731">
      <c r="A731" s="160"/>
      <c r="AG731" s="315"/>
    </row>
    <row r="732">
      <c r="A732" s="160"/>
      <c r="AG732" s="315"/>
    </row>
    <row r="733">
      <c r="A733" s="160"/>
      <c r="AG733" s="315"/>
    </row>
    <row r="734">
      <c r="A734" s="160"/>
      <c r="AG734" s="315"/>
    </row>
    <row r="735">
      <c r="A735" s="160"/>
      <c r="AG735" s="315"/>
    </row>
    <row r="736">
      <c r="A736" s="160"/>
      <c r="AG736" s="315"/>
    </row>
    <row r="737">
      <c r="A737" s="160"/>
      <c r="AG737" s="315"/>
    </row>
    <row r="738">
      <c r="A738" s="160"/>
      <c r="AG738" s="315"/>
    </row>
    <row r="739">
      <c r="A739" s="160"/>
      <c r="AG739" s="315"/>
    </row>
    <row r="740">
      <c r="A740" s="160"/>
      <c r="AG740" s="315"/>
    </row>
    <row r="741">
      <c r="A741" s="160"/>
      <c r="AG741" s="315"/>
    </row>
    <row r="742">
      <c r="A742" s="160"/>
      <c r="AG742" s="315"/>
    </row>
    <row r="743">
      <c r="A743" s="160"/>
      <c r="AG743" s="315"/>
    </row>
    <row r="744">
      <c r="A744" s="160"/>
      <c r="AG744" s="315"/>
    </row>
    <row r="745">
      <c r="A745" s="160"/>
      <c r="AG745" s="315"/>
    </row>
    <row r="746">
      <c r="A746" s="160"/>
      <c r="AG746" s="315"/>
    </row>
    <row r="747">
      <c r="A747" s="160"/>
      <c r="AG747" s="315"/>
    </row>
    <row r="748">
      <c r="A748" s="160"/>
      <c r="AG748" s="315"/>
    </row>
    <row r="749">
      <c r="A749" s="160"/>
      <c r="AG749" s="315"/>
    </row>
    <row r="750">
      <c r="A750" s="160"/>
      <c r="AG750" s="315"/>
    </row>
    <row r="751">
      <c r="A751" s="160"/>
      <c r="AG751" s="315"/>
    </row>
    <row r="752">
      <c r="A752" s="160"/>
      <c r="AG752" s="315"/>
    </row>
    <row r="753">
      <c r="A753" s="160"/>
      <c r="AG753" s="315"/>
    </row>
    <row r="754">
      <c r="A754" s="160"/>
      <c r="AG754" s="315"/>
    </row>
    <row r="755">
      <c r="A755" s="160"/>
      <c r="AG755" s="315"/>
    </row>
    <row r="756">
      <c r="A756" s="160"/>
      <c r="AG756" s="315"/>
    </row>
    <row r="757">
      <c r="A757" s="160"/>
      <c r="AG757" s="315"/>
    </row>
    <row r="758">
      <c r="A758" s="160"/>
      <c r="AG758" s="315"/>
    </row>
    <row r="759">
      <c r="A759" s="160"/>
      <c r="AG759" s="315"/>
    </row>
    <row r="760">
      <c r="A760" s="160"/>
      <c r="AG760" s="315"/>
    </row>
    <row r="761">
      <c r="A761" s="160"/>
      <c r="AG761" s="315"/>
    </row>
    <row r="762">
      <c r="A762" s="160"/>
      <c r="AG762" s="315"/>
    </row>
    <row r="763">
      <c r="A763" s="160"/>
      <c r="AG763" s="315"/>
    </row>
    <row r="764">
      <c r="A764" s="160"/>
      <c r="AG764" s="315"/>
    </row>
    <row r="765">
      <c r="A765" s="160"/>
      <c r="AG765" s="315"/>
    </row>
    <row r="766">
      <c r="A766" s="160"/>
      <c r="AG766" s="315"/>
    </row>
    <row r="767">
      <c r="A767" s="160"/>
      <c r="AG767" s="315"/>
    </row>
    <row r="768">
      <c r="A768" s="160"/>
      <c r="AG768" s="315"/>
    </row>
    <row r="769">
      <c r="A769" s="160"/>
      <c r="AG769" s="315"/>
    </row>
    <row r="770">
      <c r="A770" s="160"/>
      <c r="AG770" s="315"/>
    </row>
    <row r="771">
      <c r="A771" s="160"/>
      <c r="AG771" s="315"/>
    </row>
    <row r="772">
      <c r="A772" s="160"/>
      <c r="AG772" s="315"/>
    </row>
    <row r="773">
      <c r="A773" s="160"/>
      <c r="AG773" s="315"/>
    </row>
    <row r="774">
      <c r="A774" s="160"/>
      <c r="AG774" s="315"/>
    </row>
    <row r="775">
      <c r="A775" s="160"/>
      <c r="AG775" s="315"/>
    </row>
    <row r="776">
      <c r="A776" s="160"/>
      <c r="AG776" s="315"/>
    </row>
    <row r="777">
      <c r="A777" s="160"/>
      <c r="AG777" s="315"/>
    </row>
    <row r="778">
      <c r="A778" s="160"/>
      <c r="AG778" s="315"/>
    </row>
    <row r="779">
      <c r="A779" s="160"/>
      <c r="AG779" s="315"/>
    </row>
    <row r="780">
      <c r="A780" s="160"/>
      <c r="AG780" s="315"/>
    </row>
    <row r="781">
      <c r="A781" s="160"/>
      <c r="AG781" s="315"/>
    </row>
    <row r="782">
      <c r="A782" s="160"/>
      <c r="AG782" s="315"/>
    </row>
    <row r="783">
      <c r="A783" s="160"/>
      <c r="AG783" s="315"/>
    </row>
    <row r="784">
      <c r="A784" s="160"/>
      <c r="AG784" s="315"/>
    </row>
    <row r="785">
      <c r="A785" s="160"/>
      <c r="AG785" s="315"/>
    </row>
    <row r="786">
      <c r="A786" s="160"/>
      <c r="AG786" s="315"/>
    </row>
    <row r="787">
      <c r="A787" s="160"/>
      <c r="AG787" s="315"/>
    </row>
    <row r="788">
      <c r="A788" s="160"/>
      <c r="AG788" s="315"/>
    </row>
    <row r="789">
      <c r="A789" s="160"/>
      <c r="AG789" s="315"/>
    </row>
    <row r="790">
      <c r="A790" s="160"/>
      <c r="AG790" s="315"/>
    </row>
    <row r="791">
      <c r="A791" s="160"/>
      <c r="AG791" s="315"/>
    </row>
    <row r="792">
      <c r="A792" s="160"/>
      <c r="AG792" s="315"/>
    </row>
    <row r="793">
      <c r="A793" s="160"/>
      <c r="AG793" s="315"/>
    </row>
    <row r="794">
      <c r="A794" s="160"/>
      <c r="AG794" s="315"/>
    </row>
    <row r="795">
      <c r="A795" s="160"/>
      <c r="AG795" s="315"/>
    </row>
    <row r="796">
      <c r="A796" s="160"/>
      <c r="AG796" s="315"/>
    </row>
    <row r="797">
      <c r="A797" s="160"/>
      <c r="AG797" s="315"/>
    </row>
    <row r="798">
      <c r="A798" s="160"/>
      <c r="AG798" s="315"/>
    </row>
    <row r="799">
      <c r="A799" s="160"/>
      <c r="AG799" s="315"/>
    </row>
    <row r="800">
      <c r="A800" s="160"/>
      <c r="AG800" s="315"/>
    </row>
    <row r="801">
      <c r="A801" s="160"/>
      <c r="AG801" s="315"/>
    </row>
    <row r="802">
      <c r="A802" s="160"/>
      <c r="AG802" s="315"/>
    </row>
    <row r="803">
      <c r="A803" s="160"/>
      <c r="AG803" s="315"/>
    </row>
    <row r="804">
      <c r="A804" s="160"/>
      <c r="AG804" s="315"/>
    </row>
    <row r="805">
      <c r="A805" s="160"/>
      <c r="AG805" s="315"/>
    </row>
    <row r="806">
      <c r="A806" s="160"/>
      <c r="AG806" s="315"/>
    </row>
    <row r="807">
      <c r="A807" s="160"/>
      <c r="AG807" s="315"/>
    </row>
    <row r="808">
      <c r="A808" s="160"/>
      <c r="AG808" s="315"/>
    </row>
    <row r="809">
      <c r="A809" s="160"/>
      <c r="AG809" s="315"/>
    </row>
    <row r="810">
      <c r="A810" s="160"/>
      <c r="AG810" s="315"/>
    </row>
    <row r="811">
      <c r="A811" s="160"/>
      <c r="AG811" s="315"/>
    </row>
    <row r="812">
      <c r="A812" s="160"/>
      <c r="AG812" s="315"/>
    </row>
    <row r="813">
      <c r="A813" s="160"/>
      <c r="AG813" s="315"/>
    </row>
    <row r="814">
      <c r="A814" s="160"/>
      <c r="AG814" s="315"/>
    </row>
    <row r="815">
      <c r="A815" s="160"/>
      <c r="AG815" s="315"/>
    </row>
    <row r="816">
      <c r="A816" s="160"/>
      <c r="AG816" s="315"/>
    </row>
    <row r="817">
      <c r="A817" s="160"/>
      <c r="AG817" s="315"/>
    </row>
    <row r="818">
      <c r="A818" s="160"/>
      <c r="AG818" s="315"/>
    </row>
    <row r="819">
      <c r="A819" s="160"/>
      <c r="AG819" s="315"/>
    </row>
    <row r="820">
      <c r="A820" s="160"/>
      <c r="AG820" s="315"/>
    </row>
    <row r="821">
      <c r="A821" s="160"/>
      <c r="AG821" s="315"/>
    </row>
    <row r="822">
      <c r="A822" s="160"/>
      <c r="AG822" s="315"/>
    </row>
    <row r="823">
      <c r="A823" s="160"/>
      <c r="AG823" s="315"/>
    </row>
    <row r="824">
      <c r="A824" s="160"/>
      <c r="AG824" s="315"/>
    </row>
    <row r="825">
      <c r="A825" s="160"/>
      <c r="AG825" s="315"/>
    </row>
    <row r="826">
      <c r="A826" s="160"/>
      <c r="AG826" s="315"/>
    </row>
    <row r="827">
      <c r="A827" s="160"/>
      <c r="AG827" s="315"/>
    </row>
    <row r="828">
      <c r="A828" s="160"/>
      <c r="AG828" s="315"/>
    </row>
    <row r="829">
      <c r="A829" s="160"/>
      <c r="AG829" s="315"/>
    </row>
    <row r="830">
      <c r="A830" s="160"/>
      <c r="AG830" s="315"/>
    </row>
    <row r="831">
      <c r="A831" s="160"/>
      <c r="AG831" s="315"/>
    </row>
    <row r="832">
      <c r="A832" s="160"/>
      <c r="AG832" s="315"/>
    </row>
    <row r="833">
      <c r="A833" s="160"/>
      <c r="AG833" s="315"/>
    </row>
    <row r="834">
      <c r="A834" s="160"/>
      <c r="AG834" s="315"/>
    </row>
    <row r="835">
      <c r="A835" s="160"/>
      <c r="AG835" s="315"/>
    </row>
    <row r="836">
      <c r="A836" s="160"/>
      <c r="AG836" s="315"/>
    </row>
    <row r="837">
      <c r="A837" s="160"/>
      <c r="AG837" s="315"/>
    </row>
    <row r="838">
      <c r="A838" s="160"/>
      <c r="AG838" s="315"/>
    </row>
    <row r="839">
      <c r="A839" s="160"/>
      <c r="AG839" s="315"/>
    </row>
    <row r="840">
      <c r="A840" s="160"/>
      <c r="AG840" s="315"/>
    </row>
    <row r="841">
      <c r="A841" s="160"/>
      <c r="AG841" s="315"/>
    </row>
    <row r="842">
      <c r="A842" s="160"/>
      <c r="AG842" s="315"/>
    </row>
    <row r="843">
      <c r="A843" s="160"/>
      <c r="AG843" s="315"/>
    </row>
    <row r="844">
      <c r="A844" s="160"/>
      <c r="AG844" s="315"/>
    </row>
    <row r="845">
      <c r="A845" s="160"/>
      <c r="AG845" s="315"/>
    </row>
    <row r="846">
      <c r="A846" s="160"/>
      <c r="AG846" s="315"/>
    </row>
    <row r="847">
      <c r="A847" s="160"/>
      <c r="AG847" s="315"/>
    </row>
    <row r="848">
      <c r="A848" s="160"/>
      <c r="AG848" s="315"/>
    </row>
    <row r="849">
      <c r="A849" s="160"/>
      <c r="AG849" s="315"/>
    </row>
    <row r="850">
      <c r="A850" s="160"/>
      <c r="AG850" s="315"/>
    </row>
    <row r="851">
      <c r="A851" s="160"/>
      <c r="AG851" s="315"/>
    </row>
    <row r="852">
      <c r="A852" s="160"/>
      <c r="AG852" s="315"/>
    </row>
    <row r="853">
      <c r="A853" s="160"/>
      <c r="AG853" s="315"/>
    </row>
    <row r="854">
      <c r="A854" s="160"/>
      <c r="AG854" s="315"/>
    </row>
    <row r="855">
      <c r="A855" s="160"/>
      <c r="AG855" s="315"/>
    </row>
    <row r="856">
      <c r="A856" s="160"/>
      <c r="AG856" s="315"/>
    </row>
    <row r="857">
      <c r="A857" s="160"/>
      <c r="AG857" s="315"/>
    </row>
    <row r="858">
      <c r="A858" s="160"/>
      <c r="AG858" s="315"/>
    </row>
    <row r="859">
      <c r="A859" s="160"/>
      <c r="AG859" s="315"/>
    </row>
    <row r="860">
      <c r="A860" s="160"/>
      <c r="AG860" s="315"/>
    </row>
    <row r="861">
      <c r="A861" s="160"/>
      <c r="AG861" s="315"/>
    </row>
    <row r="862">
      <c r="A862" s="160"/>
      <c r="AG862" s="315"/>
    </row>
    <row r="863">
      <c r="A863" s="160"/>
      <c r="AG863" s="315"/>
    </row>
    <row r="864">
      <c r="A864" s="160"/>
      <c r="AG864" s="315"/>
    </row>
    <row r="865">
      <c r="A865" s="160"/>
      <c r="AG865" s="315"/>
    </row>
    <row r="866">
      <c r="A866" s="160"/>
      <c r="AG866" s="315"/>
    </row>
    <row r="867">
      <c r="A867" s="160"/>
      <c r="AG867" s="315"/>
    </row>
    <row r="868">
      <c r="A868" s="160"/>
      <c r="AG868" s="315"/>
    </row>
    <row r="869">
      <c r="A869" s="160"/>
      <c r="AG869" s="315"/>
    </row>
    <row r="870">
      <c r="A870" s="160"/>
      <c r="AG870" s="315"/>
    </row>
    <row r="871">
      <c r="A871" s="160"/>
      <c r="AG871" s="315"/>
    </row>
    <row r="872">
      <c r="A872" s="160"/>
      <c r="AG872" s="315"/>
    </row>
    <row r="873">
      <c r="A873" s="160"/>
      <c r="AG873" s="315"/>
    </row>
    <row r="874">
      <c r="A874" s="160"/>
      <c r="AG874" s="315"/>
    </row>
    <row r="875">
      <c r="A875" s="160"/>
      <c r="AG875" s="315"/>
    </row>
    <row r="876">
      <c r="A876" s="160"/>
      <c r="AG876" s="315"/>
    </row>
    <row r="877">
      <c r="A877" s="160"/>
      <c r="AG877" s="315"/>
    </row>
    <row r="878">
      <c r="A878" s="160"/>
      <c r="AG878" s="315"/>
    </row>
    <row r="879">
      <c r="A879" s="160"/>
      <c r="AG879" s="315"/>
    </row>
    <row r="880">
      <c r="A880" s="160"/>
      <c r="AG880" s="315"/>
    </row>
    <row r="881">
      <c r="A881" s="160"/>
      <c r="AG881" s="315"/>
    </row>
    <row r="882">
      <c r="A882" s="160"/>
      <c r="AG882" s="315"/>
    </row>
    <row r="883">
      <c r="A883" s="160"/>
      <c r="AG883" s="315"/>
    </row>
    <row r="884">
      <c r="A884" s="160"/>
      <c r="AG884" s="315"/>
    </row>
    <row r="885">
      <c r="A885" s="160"/>
      <c r="AG885" s="315"/>
    </row>
    <row r="886">
      <c r="A886" s="160"/>
      <c r="AG886" s="315"/>
    </row>
    <row r="887">
      <c r="A887" s="160"/>
      <c r="AG887" s="315"/>
    </row>
    <row r="888">
      <c r="A888" s="160"/>
      <c r="AG888" s="315"/>
    </row>
    <row r="889">
      <c r="A889" s="160"/>
      <c r="AG889" s="315"/>
    </row>
    <row r="890">
      <c r="A890" s="160"/>
      <c r="AG890" s="315"/>
    </row>
    <row r="891">
      <c r="A891" s="160"/>
      <c r="AG891" s="315"/>
    </row>
    <row r="892">
      <c r="A892" s="160"/>
      <c r="AG892" s="315"/>
    </row>
    <row r="893">
      <c r="A893" s="160"/>
      <c r="AG893" s="315"/>
    </row>
    <row r="894">
      <c r="A894" s="160"/>
      <c r="AG894" s="315"/>
    </row>
    <row r="895">
      <c r="A895" s="160"/>
      <c r="AG895" s="315"/>
    </row>
    <row r="896">
      <c r="A896" s="160"/>
      <c r="AG896" s="315"/>
    </row>
    <row r="897">
      <c r="A897" s="160"/>
      <c r="AG897" s="315"/>
    </row>
    <row r="898">
      <c r="A898" s="160"/>
      <c r="AG898" s="315"/>
    </row>
    <row r="899">
      <c r="A899" s="160"/>
      <c r="AG899" s="315"/>
    </row>
    <row r="900">
      <c r="A900" s="160"/>
      <c r="AG900" s="315"/>
    </row>
    <row r="901">
      <c r="A901" s="160"/>
      <c r="AG901" s="315"/>
    </row>
    <row r="902">
      <c r="A902" s="160"/>
      <c r="AG902" s="315"/>
    </row>
    <row r="903">
      <c r="A903" s="160"/>
      <c r="AG903" s="315"/>
    </row>
    <row r="904">
      <c r="A904" s="160"/>
      <c r="AG904" s="315"/>
    </row>
    <row r="905">
      <c r="A905" s="160"/>
      <c r="AG905" s="315"/>
    </row>
    <row r="906">
      <c r="A906" s="160"/>
      <c r="AG906" s="315"/>
    </row>
    <row r="907">
      <c r="A907" s="160"/>
      <c r="AG907" s="315"/>
    </row>
    <row r="908">
      <c r="A908" s="160"/>
      <c r="AG908" s="315"/>
    </row>
    <row r="909">
      <c r="A909" s="160"/>
      <c r="AG909" s="315"/>
    </row>
    <row r="910">
      <c r="A910" s="160"/>
      <c r="AG910" s="315"/>
    </row>
    <row r="911">
      <c r="A911" s="160"/>
      <c r="AG911" s="315"/>
    </row>
    <row r="912">
      <c r="A912" s="160"/>
      <c r="AG912" s="315"/>
    </row>
    <row r="913">
      <c r="A913" s="160"/>
      <c r="AG913" s="315"/>
    </row>
    <row r="914">
      <c r="A914" s="160"/>
      <c r="AG914" s="315"/>
    </row>
    <row r="915">
      <c r="A915" s="160"/>
      <c r="AG915" s="315"/>
    </row>
    <row r="916">
      <c r="A916" s="160"/>
      <c r="AG916" s="315"/>
    </row>
    <row r="917">
      <c r="A917" s="160"/>
      <c r="AG917" s="315"/>
    </row>
    <row r="918">
      <c r="A918" s="160"/>
      <c r="AG918" s="315"/>
    </row>
    <row r="919">
      <c r="A919" s="160"/>
      <c r="AG919" s="315"/>
    </row>
    <row r="920">
      <c r="A920" s="160"/>
      <c r="AG920" s="315"/>
    </row>
    <row r="921">
      <c r="A921" s="160"/>
      <c r="AG921" s="315"/>
    </row>
    <row r="922">
      <c r="A922" s="160"/>
      <c r="AG922" s="315"/>
    </row>
    <row r="923">
      <c r="A923" s="160"/>
      <c r="AG923" s="315"/>
    </row>
    <row r="924">
      <c r="A924" s="160"/>
      <c r="AG924" s="315"/>
    </row>
    <row r="925">
      <c r="A925" s="160"/>
      <c r="AG925" s="315"/>
    </row>
    <row r="926">
      <c r="A926" s="160"/>
      <c r="AG926" s="315"/>
    </row>
    <row r="927">
      <c r="A927" s="160"/>
      <c r="AG927" s="315"/>
    </row>
    <row r="928">
      <c r="A928" s="160"/>
      <c r="AG928" s="315"/>
    </row>
    <row r="929">
      <c r="A929" s="160"/>
      <c r="AG929" s="315"/>
    </row>
    <row r="930">
      <c r="A930" s="160"/>
      <c r="AG930" s="315"/>
    </row>
    <row r="931">
      <c r="A931" s="160"/>
      <c r="AG931" s="315"/>
    </row>
    <row r="932">
      <c r="A932" s="160"/>
      <c r="AG932" s="315"/>
    </row>
    <row r="933">
      <c r="A933" s="160"/>
      <c r="AG933" s="315"/>
    </row>
    <row r="934">
      <c r="A934" s="160"/>
      <c r="AG934" s="315"/>
    </row>
    <row r="935">
      <c r="A935" s="160"/>
      <c r="AG935" s="315"/>
    </row>
    <row r="936">
      <c r="A936" s="160"/>
      <c r="AG936" s="315"/>
    </row>
    <row r="937">
      <c r="A937" s="160"/>
      <c r="AG937" s="315"/>
    </row>
    <row r="938">
      <c r="A938" s="160"/>
      <c r="AG938" s="315"/>
    </row>
    <row r="939">
      <c r="A939" s="160"/>
      <c r="AG939" s="315"/>
    </row>
    <row r="940">
      <c r="A940" s="160"/>
      <c r="AG940" s="315"/>
    </row>
    <row r="941">
      <c r="A941" s="160"/>
      <c r="AG941" s="315"/>
    </row>
    <row r="942">
      <c r="A942" s="160"/>
      <c r="AG942" s="315"/>
    </row>
    <row r="943">
      <c r="A943" s="160"/>
      <c r="AG943" s="315"/>
    </row>
    <row r="944">
      <c r="A944" s="160"/>
      <c r="AG944" s="315"/>
    </row>
    <row r="945">
      <c r="A945" s="160"/>
      <c r="AG945" s="315"/>
    </row>
    <row r="946">
      <c r="A946" s="160"/>
      <c r="AG946" s="315"/>
    </row>
    <row r="947">
      <c r="A947" s="160"/>
      <c r="AG947" s="315"/>
    </row>
    <row r="948">
      <c r="A948" s="160"/>
      <c r="AG948" s="315"/>
    </row>
    <row r="949">
      <c r="A949" s="160"/>
      <c r="AG949" s="315"/>
    </row>
    <row r="950">
      <c r="A950" s="160"/>
      <c r="AG950" s="315"/>
    </row>
    <row r="951">
      <c r="A951" s="160"/>
      <c r="AG951" s="315"/>
    </row>
    <row r="952">
      <c r="A952" s="160"/>
      <c r="AG952" s="315"/>
    </row>
    <row r="953">
      <c r="A953" s="160"/>
      <c r="AG953" s="315"/>
    </row>
    <row r="954">
      <c r="A954" s="160"/>
      <c r="AG954" s="315"/>
    </row>
    <row r="955">
      <c r="A955" s="160"/>
      <c r="AG955" s="315"/>
    </row>
    <row r="956">
      <c r="A956" s="160"/>
      <c r="AG956" s="315"/>
    </row>
    <row r="957">
      <c r="A957" s="160"/>
      <c r="AG957" s="315"/>
    </row>
    <row r="958">
      <c r="A958" s="160"/>
      <c r="AG958" s="315"/>
    </row>
    <row r="959">
      <c r="A959" s="160"/>
      <c r="AG959" s="315"/>
    </row>
    <row r="960">
      <c r="A960" s="160"/>
      <c r="AG960" s="315"/>
    </row>
    <row r="961">
      <c r="A961" s="160"/>
      <c r="AG961" s="315"/>
    </row>
    <row r="962">
      <c r="A962" s="160"/>
      <c r="AG962" s="315"/>
    </row>
    <row r="963">
      <c r="A963" s="160"/>
      <c r="AG963" s="315"/>
    </row>
    <row r="964">
      <c r="A964" s="160"/>
      <c r="AG964" s="315"/>
    </row>
    <row r="965">
      <c r="A965" s="160"/>
      <c r="AG965" s="315"/>
    </row>
    <row r="966">
      <c r="A966" s="160"/>
      <c r="AG966" s="315"/>
    </row>
    <row r="967">
      <c r="A967" s="160"/>
      <c r="AG967" s="315"/>
    </row>
    <row r="968">
      <c r="A968" s="160"/>
      <c r="AG968" s="315"/>
    </row>
    <row r="969">
      <c r="A969" s="160"/>
      <c r="AG969" s="315"/>
    </row>
    <row r="970">
      <c r="A970" s="160"/>
      <c r="AG970" s="315"/>
    </row>
    <row r="971">
      <c r="A971" s="160"/>
      <c r="AG971" s="315"/>
    </row>
    <row r="972">
      <c r="A972" s="160"/>
      <c r="AG972" s="315"/>
    </row>
    <row r="973">
      <c r="A973" s="160"/>
      <c r="AG973" s="315"/>
    </row>
    <row r="974">
      <c r="A974" s="160"/>
      <c r="AG974" s="315"/>
    </row>
    <row r="975">
      <c r="A975" s="160"/>
      <c r="AG975" s="315"/>
    </row>
    <row r="976">
      <c r="A976" s="160"/>
      <c r="AG976" s="315"/>
    </row>
    <row r="977">
      <c r="A977" s="160"/>
      <c r="AG977" s="315"/>
    </row>
    <row r="978">
      <c r="A978" s="160"/>
      <c r="AG978" s="315"/>
    </row>
    <row r="979">
      <c r="A979" s="160"/>
      <c r="AG979" s="315"/>
    </row>
    <row r="980">
      <c r="A980" s="160"/>
      <c r="AG980" s="315"/>
    </row>
    <row r="981">
      <c r="A981" s="160"/>
      <c r="AG981" s="315"/>
    </row>
    <row r="982">
      <c r="A982" s="160"/>
      <c r="AG982" s="315"/>
    </row>
    <row r="983">
      <c r="A983" s="160"/>
      <c r="AG983" s="315"/>
    </row>
    <row r="984">
      <c r="A984" s="160"/>
      <c r="AG984" s="315"/>
    </row>
    <row r="985">
      <c r="A985" s="160"/>
      <c r="AG985" s="315"/>
    </row>
    <row r="986">
      <c r="A986" s="160"/>
      <c r="AG986" s="315"/>
    </row>
    <row r="987">
      <c r="A987" s="160"/>
      <c r="AG987" s="315"/>
    </row>
    <row r="988">
      <c r="A988" s="160"/>
      <c r="AG988" s="315"/>
    </row>
    <row r="989">
      <c r="A989" s="160"/>
      <c r="AG989" s="315"/>
    </row>
    <row r="990">
      <c r="A990" s="160"/>
      <c r="AG990" s="315"/>
    </row>
    <row r="991">
      <c r="A991" s="160"/>
      <c r="AG991" s="315"/>
    </row>
    <row r="992">
      <c r="A992" s="160"/>
      <c r="AG992" s="315"/>
    </row>
    <row r="993">
      <c r="A993" s="160"/>
      <c r="AG993" s="315"/>
    </row>
    <row r="994">
      <c r="A994" s="160"/>
      <c r="AG994" s="315"/>
    </row>
    <row r="995">
      <c r="A995" s="160"/>
      <c r="AG995" s="315"/>
    </row>
    <row r="996">
      <c r="A996" s="160"/>
      <c r="AG996" s="315"/>
    </row>
    <row r="997">
      <c r="A997" s="160"/>
      <c r="AG997" s="315"/>
    </row>
    <row r="998">
      <c r="A998" s="160"/>
      <c r="AG998" s="315"/>
    </row>
    <row r="999">
      <c r="A999" s="160"/>
      <c r="AG999" s="315"/>
    </row>
    <row r="1000">
      <c r="A1000" s="160"/>
      <c r="AG1000" s="315"/>
    </row>
    <row r="1001">
      <c r="A1001" s="160"/>
      <c r="AG1001" s="315"/>
    </row>
    <row r="1002">
      <c r="A1002" s="160"/>
      <c r="AG1002" s="315"/>
    </row>
    <row r="1003">
      <c r="A1003" s="160"/>
      <c r="AG1003" s="315"/>
    </row>
    <row r="1004">
      <c r="A1004" s="160"/>
      <c r="AG1004" s="315"/>
    </row>
    <row r="1005">
      <c r="A1005" s="160"/>
      <c r="AG1005" s="315"/>
    </row>
    <row r="1006">
      <c r="A1006" s="160"/>
      <c r="AG1006" s="315"/>
    </row>
    <row r="1007">
      <c r="A1007" s="160"/>
      <c r="AG1007" s="315"/>
    </row>
    <row r="1008">
      <c r="A1008" s="160"/>
      <c r="AG1008" s="315"/>
    </row>
    <row r="1009">
      <c r="A1009" s="160"/>
      <c r="AG1009" s="315"/>
    </row>
    <row r="1010">
      <c r="A1010" s="160"/>
      <c r="AG1010" s="315"/>
    </row>
    <row r="1011">
      <c r="A1011" s="160"/>
      <c r="AG1011" s="315"/>
    </row>
    <row r="1012">
      <c r="A1012" s="160"/>
      <c r="AG1012" s="315"/>
    </row>
    <row r="1013">
      <c r="A1013" s="160"/>
      <c r="AG1013" s="315"/>
    </row>
    <row r="1014">
      <c r="A1014" s="160"/>
      <c r="AG1014" s="315"/>
    </row>
    <row r="1015">
      <c r="A1015" s="160"/>
      <c r="AG1015" s="315"/>
    </row>
    <row r="1016">
      <c r="A1016" s="160"/>
      <c r="AG1016" s="315"/>
    </row>
    <row r="1017">
      <c r="A1017" s="160"/>
      <c r="AG1017" s="315"/>
    </row>
    <row r="1018">
      <c r="A1018" s="160"/>
      <c r="AG1018" s="315"/>
    </row>
    <row r="1019">
      <c r="A1019" s="160"/>
      <c r="AG1019" s="315"/>
    </row>
    <row r="1020">
      <c r="A1020" s="160"/>
      <c r="AG1020" s="315"/>
    </row>
    <row r="1021">
      <c r="A1021" s="160"/>
      <c r="AG1021" s="315"/>
    </row>
    <row r="1022">
      <c r="A1022" s="160"/>
      <c r="AG1022" s="315"/>
    </row>
    <row r="1023">
      <c r="A1023" s="160"/>
      <c r="AG1023" s="315"/>
    </row>
    <row r="1024">
      <c r="A1024" s="160"/>
      <c r="AG1024" s="315"/>
    </row>
    <row r="1025">
      <c r="A1025" s="160"/>
      <c r="AG1025" s="315"/>
    </row>
    <row r="1026">
      <c r="A1026" s="160"/>
      <c r="AG1026" s="315"/>
    </row>
    <row r="1027">
      <c r="A1027" s="160"/>
      <c r="AG1027" s="315"/>
    </row>
    <row r="1028">
      <c r="A1028" s="160"/>
      <c r="AG1028" s="315"/>
    </row>
    <row r="1029">
      <c r="A1029" s="160"/>
      <c r="AG1029" s="315"/>
    </row>
    <row r="1030">
      <c r="A1030" s="160"/>
      <c r="AG1030" s="315"/>
    </row>
    <row r="1031">
      <c r="A1031" s="160"/>
      <c r="AG1031" s="315"/>
    </row>
    <row r="1032">
      <c r="A1032" s="160"/>
      <c r="AG1032" s="315"/>
    </row>
    <row r="1033">
      <c r="A1033" s="160"/>
      <c r="AG1033" s="315"/>
    </row>
    <row r="1034">
      <c r="A1034" s="160"/>
      <c r="AG1034" s="315"/>
    </row>
    <row r="1035">
      <c r="A1035" s="160"/>
      <c r="AG1035" s="315"/>
    </row>
    <row r="1036">
      <c r="A1036" s="160"/>
      <c r="AG1036" s="315"/>
    </row>
    <row r="1037">
      <c r="A1037" s="160"/>
      <c r="AG1037" s="315"/>
    </row>
    <row r="1038">
      <c r="A1038" s="160"/>
      <c r="AG1038" s="315"/>
    </row>
    <row r="1039">
      <c r="A1039" s="160"/>
      <c r="AG1039" s="315"/>
    </row>
    <row r="1040">
      <c r="A1040" s="160"/>
      <c r="AG1040" s="315"/>
    </row>
    <row r="1041">
      <c r="A1041" s="160"/>
      <c r="AG1041" s="315"/>
    </row>
    <row r="1042">
      <c r="A1042" s="160"/>
      <c r="AG1042" s="315"/>
    </row>
    <row r="1043">
      <c r="A1043" s="160"/>
      <c r="AG1043" s="315"/>
    </row>
    <row r="1044">
      <c r="A1044" s="160"/>
      <c r="AG1044" s="315"/>
    </row>
    <row r="1045">
      <c r="A1045" s="160"/>
      <c r="AG1045" s="315"/>
    </row>
    <row r="1046">
      <c r="A1046" s="160"/>
      <c r="AG1046" s="315"/>
    </row>
    <row r="1047">
      <c r="A1047" s="160"/>
      <c r="AG1047" s="315"/>
    </row>
    <row r="1048">
      <c r="A1048" s="160"/>
      <c r="AG1048" s="315"/>
    </row>
    <row r="1049">
      <c r="A1049" s="160"/>
      <c r="AG1049" s="315"/>
    </row>
    <row r="1050">
      <c r="A1050" s="160"/>
      <c r="AG1050" s="315"/>
    </row>
    <row r="1051">
      <c r="A1051" s="160"/>
      <c r="AG1051" s="315"/>
    </row>
    <row r="1052">
      <c r="A1052" s="160"/>
      <c r="AG1052" s="315"/>
    </row>
    <row r="1053">
      <c r="A1053" s="160"/>
      <c r="AG1053" s="315"/>
    </row>
    <row r="1054">
      <c r="A1054" s="160"/>
      <c r="AG1054" s="315"/>
    </row>
    <row r="1055">
      <c r="A1055" s="160"/>
      <c r="AG1055" s="315"/>
    </row>
    <row r="1056">
      <c r="A1056" s="160"/>
      <c r="AG1056" s="315"/>
    </row>
    <row r="1057">
      <c r="A1057" s="160"/>
      <c r="AG1057" s="315"/>
    </row>
    <row r="1058">
      <c r="A1058" s="160"/>
      <c r="AG1058" s="315"/>
    </row>
    <row r="1059">
      <c r="A1059" s="160"/>
      <c r="AG1059" s="315"/>
    </row>
    <row r="1060">
      <c r="A1060" s="160"/>
      <c r="AG1060" s="315"/>
    </row>
    <row r="1061">
      <c r="A1061" s="160"/>
      <c r="AG1061" s="315"/>
    </row>
    <row r="1062">
      <c r="A1062" s="160"/>
      <c r="AG1062" s="315"/>
    </row>
    <row r="1063">
      <c r="A1063" s="160"/>
      <c r="AG1063" s="315"/>
    </row>
    <row r="1064">
      <c r="A1064" s="160"/>
      <c r="AG1064" s="315"/>
    </row>
    <row r="1065">
      <c r="A1065" s="160"/>
      <c r="AG1065" s="315"/>
    </row>
    <row r="1066">
      <c r="A1066" s="160"/>
      <c r="AG1066" s="315"/>
    </row>
    <row r="1067">
      <c r="A1067" s="160"/>
      <c r="AG1067" s="315"/>
    </row>
    <row r="1068">
      <c r="A1068" s="160"/>
      <c r="AG1068" s="315"/>
    </row>
    <row r="1069">
      <c r="A1069" s="160"/>
      <c r="AG1069" s="315"/>
    </row>
    <row r="1070">
      <c r="A1070" s="160"/>
      <c r="AG1070" s="315"/>
    </row>
    <row r="1071">
      <c r="A1071" s="160"/>
      <c r="AG1071" s="315"/>
    </row>
    <row r="1072">
      <c r="A1072" s="160"/>
      <c r="AG1072" s="315"/>
    </row>
    <row r="1073">
      <c r="A1073" s="160"/>
      <c r="AG1073" s="315"/>
    </row>
    <row r="1074">
      <c r="A1074" s="160"/>
      <c r="AG1074" s="315"/>
    </row>
    <row r="1075">
      <c r="A1075" s="160"/>
      <c r="AG1075" s="315"/>
    </row>
    <row r="1076">
      <c r="A1076" s="160"/>
      <c r="AG1076" s="315"/>
    </row>
    <row r="1077">
      <c r="A1077" s="160"/>
      <c r="AG1077" s="315"/>
    </row>
    <row r="1078">
      <c r="A1078" s="160"/>
      <c r="AG1078" s="315"/>
    </row>
    <row r="1079">
      <c r="A1079" s="160"/>
      <c r="AG1079" s="315"/>
    </row>
    <row r="1080">
      <c r="A1080" s="160"/>
      <c r="AG1080" s="315"/>
    </row>
    <row r="1081">
      <c r="A1081" s="160"/>
      <c r="AG1081" s="315"/>
    </row>
    <row r="1082">
      <c r="A1082" s="160"/>
      <c r="AG1082" s="315"/>
    </row>
    <row r="1083">
      <c r="A1083" s="160"/>
      <c r="AG1083" s="315"/>
    </row>
    <row r="1084">
      <c r="A1084" s="160"/>
      <c r="AG1084" s="315"/>
    </row>
    <row r="1085">
      <c r="A1085" s="160"/>
      <c r="AG1085" s="315"/>
    </row>
    <row r="1086">
      <c r="A1086" s="160"/>
      <c r="AG1086" s="315"/>
    </row>
    <row r="1087">
      <c r="A1087" s="160"/>
      <c r="AG1087" s="315"/>
    </row>
    <row r="1088">
      <c r="A1088" s="160"/>
      <c r="AG1088" s="315"/>
    </row>
    <row r="1089">
      <c r="A1089" s="160"/>
      <c r="AG1089" s="315"/>
    </row>
    <row r="1090">
      <c r="A1090" s="160"/>
      <c r="AG1090" s="315"/>
    </row>
    <row r="1091">
      <c r="A1091" s="160"/>
      <c r="AG1091" s="315"/>
    </row>
    <row r="1092">
      <c r="A1092" s="160"/>
      <c r="AG1092" s="315"/>
    </row>
    <row r="1093">
      <c r="A1093" s="160"/>
      <c r="AG1093" s="315"/>
    </row>
    <row r="1094">
      <c r="A1094" s="160"/>
      <c r="AG1094" s="315"/>
    </row>
    <row r="1095">
      <c r="A1095" s="160"/>
      <c r="AG1095" s="315"/>
    </row>
    <row r="1096">
      <c r="A1096" s="160"/>
      <c r="AG1096" s="315"/>
    </row>
    <row r="1097">
      <c r="A1097" s="160"/>
      <c r="AG1097" s="315"/>
    </row>
    <row r="1098">
      <c r="A1098" s="160"/>
      <c r="AG1098" s="315"/>
    </row>
    <row r="1099">
      <c r="A1099" s="160"/>
      <c r="AG1099" s="315"/>
    </row>
    <row r="1100">
      <c r="A1100" s="160"/>
      <c r="AG1100" s="315"/>
    </row>
    <row r="1101">
      <c r="A1101" s="160"/>
      <c r="AG1101" s="315"/>
    </row>
    <row r="1102">
      <c r="A1102" s="160"/>
      <c r="AG1102" s="315"/>
    </row>
    <row r="1103">
      <c r="A1103" s="160"/>
      <c r="AG1103" s="315"/>
    </row>
    <row r="1104">
      <c r="A1104" s="160"/>
      <c r="AG1104" s="315"/>
    </row>
    <row r="1105">
      <c r="A1105" s="160"/>
      <c r="AG1105" s="315"/>
    </row>
    <row r="1106">
      <c r="A1106" s="160"/>
      <c r="AG1106" s="315"/>
    </row>
    <row r="1107">
      <c r="A1107" s="160"/>
      <c r="AG1107" s="315"/>
    </row>
    <row r="1108">
      <c r="A1108" s="160"/>
      <c r="AG1108" s="315"/>
    </row>
    <row r="1109">
      <c r="A1109" s="160"/>
      <c r="AG1109" s="315"/>
    </row>
    <row r="1110">
      <c r="A1110" s="160"/>
      <c r="AG1110" s="315"/>
    </row>
    <row r="1111">
      <c r="A1111" s="160"/>
      <c r="AG1111" s="315"/>
    </row>
    <row r="1112">
      <c r="A1112" s="160"/>
      <c r="AG1112" s="315"/>
    </row>
    <row r="1113">
      <c r="A1113" s="160"/>
      <c r="AG1113" s="315"/>
    </row>
    <row r="1114">
      <c r="A1114" s="160"/>
      <c r="AG1114" s="315"/>
    </row>
    <row r="1115">
      <c r="A1115" s="160"/>
      <c r="AG1115" s="315"/>
    </row>
    <row r="1116">
      <c r="A1116" s="160"/>
      <c r="AG1116" s="315"/>
    </row>
    <row r="1117">
      <c r="A1117" s="160"/>
      <c r="AG1117" s="315"/>
    </row>
    <row r="1118">
      <c r="A1118" s="160"/>
      <c r="AG1118" s="315"/>
    </row>
    <row r="1119">
      <c r="A1119" s="160"/>
      <c r="AG1119" s="315"/>
    </row>
    <row r="1120">
      <c r="A1120" s="160"/>
      <c r="AG1120" s="315"/>
    </row>
    <row r="1121">
      <c r="A1121" s="160"/>
      <c r="AG1121" s="315"/>
    </row>
    <row r="1122">
      <c r="A1122" s="160"/>
      <c r="AG1122" s="315"/>
    </row>
    <row r="1123">
      <c r="A1123" s="160"/>
      <c r="AG1123" s="315"/>
    </row>
    <row r="1124">
      <c r="A1124" s="160"/>
      <c r="AG1124" s="315"/>
    </row>
    <row r="1125">
      <c r="A1125" s="160"/>
      <c r="AG1125" s="315"/>
    </row>
    <row r="1126">
      <c r="A1126" s="160"/>
      <c r="AG1126" s="315"/>
    </row>
    <row r="1127">
      <c r="A1127" s="160"/>
      <c r="AG1127" s="315"/>
    </row>
    <row r="1128">
      <c r="A1128" s="160"/>
      <c r="AG1128" s="315"/>
    </row>
    <row r="1129">
      <c r="A1129" s="160"/>
      <c r="AG1129" s="315"/>
    </row>
    <row r="1130">
      <c r="A1130" s="160"/>
      <c r="AG1130" s="315"/>
    </row>
    <row r="1131">
      <c r="A1131" s="160"/>
      <c r="AG1131" s="315"/>
    </row>
    <row r="1132">
      <c r="A1132" s="160"/>
      <c r="AG1132" s="315"/>
    </row>
    <row r="1133">
      <c r="A1133" s="160"/>
      <c r="AG1133" s="315"/>
    </row>
    <row r="1134">
      <c r="A1134" s="160"/>
      <c r="AG1134" s="315"/>
    </row>
    <row r="1135">
      <c r="A1135" s="160"/>
      <c r="AG1135" s="315"/>
    </row>
    <row r="1136">
      <c r="A1136" s="160"/>
      <c r="AG1136" s="315"/>
    </row>
    <row r="1137">
      <c r="A1137" s="160"/>
      <c r="AG1137" s="315"/>
    </row>
    <row r="1138">
      <c r="A1138" s="160"/>
      <c r="AG1138" s="315"/>
    </row>
    <row r="1139">
      <c r="A1139" s="160"/>
      <c r="AG1139" s="315"/>
    </row>
    <row r="1140">
      <c r="A1140" s="160"/>
      <c r="AG1140" s="315"/>
    </row>
    <row r="1141">
      <c r="A1141" s="160"/>
      <c r="AG1141" s="315"/>
    </row>
    <row r="1142">
      <c r="A1142" s="160"/>
      <c r="AG1142" s="315"/>
    </row>
    <row r="1143">
      <c r="A1143" s="160"/>
      <c r="AG1143" s="315"/>
    </row>
    <row r="1144">
      <c r="A1144" s="160"/>
      <c r="AG1144" s="315"/>
    </row>
    <row r="1145">
      <c r="A1145" s="160"/>
      <c r="AG1145" s="315"/>
    </row>
    <row r="1146">
      <c r="A1146" s="160"/>
      <c r="AG1146" s="315"/>
    </row>
    <row r="1147">
      <c r="A1147" s="160"/>
      <c r="AG1147" s="315"/>
    </row>
    <row r="1148">
      <c r="A1148" s="160"/>
      <c r="AG1148" s="315"/>
    </row>
    <row r="1149">
      <c r="A1149" s="160"/>
      <c r="AG1149" s="315"/>
    </row>
    <row r="1150">
      <c r="A1150" s="160"/>
      <c r="AG1150" s="315"/>
    </row>
    <row r="1151">
      <c r="A1151" s="160"/>
      <c r="AG1151" s="315"/>
    </row>
    <row r="1152">
      <c r="A1152" s="160"/>
      <c r="AG1152" s="315"/>
    </row>
    <row r="1153">
      <c r="A1153" s="160"/>
      <c r="AG1153" s="315"/>
    </row>
    <row r="1154">
      <c r="A1154" s="160"/>
      <c r="AG1154" s="315"/>
    </row>
    <row r="1155">
      <c r="A1155" s="160"/>
      <c r="AG1155" s="315"/>
    </row>
    <row r="1156">
      <c r="A1156" s="160"/>
      <c r="AG1156" s="315"/>
    </row>
    <row r="1157">
      <c r="A1157" s="160"/>
      <c r="AG1157" s="315"/>
    </row>
    <row r="1158">
      <c r="A1158" s="160"/>
      <c r="AG1158" s="315"/>
    </row>
    <row r="1159">
      <c r="A1159" s="160"/>
      <c r="AG1159" s="315"/>
    </row>
    <row r="1160">
      <c r="A1160" s="160"/>
      <c r="AG1160" s="315"/>
    </row>
    <row r="1161">
      <c r="A1161" s="160"/>
      <c r="AG1161" s="315"/>
    </row>
    <row r="1162">
      <c r="A1162" s="160"/>
      <c r="AG1162" s="315"/>
    </row>
    <row r="1163">
      <c r="A1163" s="160"/>
      <c r="AG1163" s="315"/>
    </row>
    <row r="1164">
      <c r="A1164" s="160"/>
      <c r="AG1164" s="315"/>
    </row>
    <row r="1165">
      <c r="A1165" s="160"/>
      <c r="AG1165" s="315"/>
    </row>
    <row r="1166">
      <c r="A1166" s="160"/>
      <c r="AG1166" s="315"/>
    </row>
    <row r="1167">
      <c r="A1167" s="160"/>
      <c r="AG1167" s="315"/>
    </row>
    <row r="1168">
      <c r="A1168" s="160"/>
      <c r="AG1168" s="315"/>
    </row>
    <row r="1169">
      <c r="A1169" s="160"/>
      <c r="AG1169" s="315"/>
    </row>
    <row r="1170">
      <c r="A1170" s="160"/>
      <c r="AG1170" s="315"/>
    </row>
    <row r="1171">
      <c r="A1171" s="160"/>
      <c r="AG1171" s="315"/>
    </row>
    <row r="1172">
      <c r="A1172" s="160"/>
      <c r="AG1172" s="315"/>
    </row>
    <row r="1173">
      <c r="A1173" s="160"/>
      <c r="AG1173" s="315"/>
    </row>
    <row r="1174">
      <c r="A1174" s="160"/>
      <c r="AG1174" s="315"/>
    </row>
    <row r="1175">
      <c r="A1175" s="160"/>
      <c r="AG1175" s="315"/>
    </row>
    <row r="1176">
      <c r="A1176" s="160"/>
      <c r="AG1176" s="315"/>
    </row>
    <row r="1177">
      <c r="A1177" s="160"/>
      <c r="AG1177" s="315"/>
    </row>
    <row r="1178">
      <c r="A1178" s="160"/>
      <c r="AG1178" s="315"/>
    </row>
    <row r="1179">
      <c r="A1179" s="160"/>
      <c r="AG1179" s="315"/>
    </row>
    <row r="1180">
      <c r="A1180" s="160"/>
      <c r="AG1180" s="315"/>
    </row>
    <row r="1181">
      <c r="A1181" s="160"/>
      <c r="AG1181" s="315"/>
    </row>
    <row r="1182">
      <c r="A1182" s="160"/>
      <c r="AG1182" s="315"/>
    </row>
    <row r="1183">
      <c r="A1183" s="160"/>
      <c r="AG1183" s="315"/>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1.38"/>
  </cols>
  <sheetData>
    <row r="1">
      <c r="A1" s="375">
        <v>45870.0</v>
      </c>
      <c r="B1" s="376">
        <v>45870.0</v>
      </c>
      <c r="C1" s="376">
        <v>45871.0</v>
      </c>
      <c r="D1" s="376">
        <v>45872.0</v>
      </c>
      <c r="E1" s="376">
        <v>45873.0</v>
      </c>
      <c r="F1" s="376">
        <v>45874.0</v>
      </c>
      <c r="G1" s="376">
        <v>45875.0</v>
      </c>
      <c r="H1" s="376">
        <v>45876.0</v>
      </c>
      <c r="I1" s="376">
        <v>45877.0</v>
      </c>
      <c r="J1" s="376">
        <v>45878.0</v>
      </c>
      <c r="K1" s="376">
        <v>45879.0</v>
      </c>
      <c r="L1" s="376">
        <v>45880.0</v>
      </c>
      <c r="M1" s="376">
        <v>45881.0</v>
      </c>
      <c r="N1" s="376">
        <v>45882.0</v>
      </c>
      <c r="O1" s="376">
        <v>45883.0</v>
      </c>
      <c r="P1" s="376">
        <v>45884.0</v>
      </c>
      <c r="Q1" s="376">
        <v>45885.0</v>
      </c>
      <c r="R1" s="376">
        <v>45886.0</v>
      </c>
      <c r="S1" s="376">
        <v>45887.0</v>
      </c>
      <c r="T1" s="376">
        <v>45888.0</v>
      </c>
      <c r="U1" s="376">
        <v>45889.0</v>
      </c>
      <c r="V1" s="376">
        <v>45890.0</v>
      </c>
      <c r="W1" s="376">
        <v>45891.0</v>
      </c>
      <c r="X1" s="376">
        <v>45892.0</v>
      </c>
      <c r="Y1" s="376">
        <v>45893.0</v>
      </c>
      <c r="Z1" s="376">
        <v>45894.0</v>
      </c>
      <c r="AA1" s="376">
        <v>45895.0</v>
      </c>
      <c r="AB1" s="376">
        <v>45896.0</v>
      </c>
      <c r="AC1" s="376">
        <v>45897.0</v>
      </c>
      <c r="AD1" s="376">
        <v>45898.0</v>
      </c>
      <c r="AE1" s="376">
        <v>45899.0</v>
      </c>
      <c r="AF1" s="376">
        <v>45900.0</v>
      </c>
      <c r="AG1" s="377"/>
    </row>
    <row r="2">
      <c r="A2" s="143"/>
      <c r="B2" s="378" t="s">
        <v>17</v>
      </c>
      <c r="C2" s="378" t="s">
        <v>18</v>
      </c>
      <c r="D2" s="378" t="s">
        <v>19</v>
      </c>
      <c r="E2" s="378" t="s">
        <v>20</v>
      </c>
      <c r="F2" s="378" t="s">
        <v>21</v>
      </c>
      <c r="G2" s="378" t="s">
        <v>15</v>
      </c>
      <c r="H2" s="378" t="s">
        <v>16</v>
      </c>
      <c r="I2" s="378" t="s">
        <v>17</v>
      </c>
      <c r="J2" s="378" t="s">
        <v>18</v>
      </c>
      <c r="K2" s="378" t="s">
        <v>19</v>
      </c>
      <c r="L2" s="378" t="s">
        <v>20</v>
      </c>
      <c r="M2" s="378" t="s">
        <v>21</v>
      </c>
      <c r="N2" s="378" t="s">
        <v>15</v>
      </c>
      <c r="O2" s="378" t="s">
        <v>16</v>
      </c>
      <c r="P2" s="378" t="s">
        <v>17</v>
      </c>
      <c r="Q2" s="378" t="s">
        <v>18</v>
      </c>
      <c r="R2" s="378" t="s">
        <v>19</v>
      </c>
      <c r="S2" s="378" t="s">
        <v>20</v>
      </c>
      <c r="T2" s="378" t="s">
        <v>21</v>
      </c>
      <c r="U2" s="378" t="s">
        <v>15</v>
      </c>
      <c r="V2" s="378" t="s">
        <v>16</v>
      </c>
      <c r="W2" s="378" t="s">
        <v>17</v>
      </c>
      <c r="X2" s="378" t="s">
        <v>18</v>
      </c>
      <c r="Y2" s="378" t="s">
        <v>19</v>
      </c>
      <c r="Z2" s="378" t="s">
        <v>20</v>
      </c>
      <c r="AA2" s="378" t="s">
        <v>21</v>
      </c>
      <c r="AB2" s="378" t="s">
        <v>15</v>
      </c>
      <c r="AC2" s="378" t="s">
        <v>16</v>
      </c>
      <c r="AD2" s="378" t="s">
        <v>17</v>
      </c>
      <c r="AE2" s="378" t="s">
        <v>18</v>
      </c>
      <c r="AF2" s="378" t="s">
        <v>19</v>
      </c>
      <c r="AG2" s="379" t="s">
        <v>1314</v>
      </c>
    </row>
    <row r="3">
      <c r="A3" s="143"/>
      <c r="B3" s="143"/>
      <c r="C3" s="143"/>
      <c r="D3" s="143"/>
      <c r="E3" s="143"/>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43"/>
      <c r="AG3" s="380"/>
    </row>
    <row r="4">
      <c r="A4" s="29" t="s">
        <v>1315</v>
      </c>
      <c r="B4" s="381">
        <f t="shared" ref="B4:AF4" si="1">SUM(B5:B9)</f>
        <v>0</v>
      </c>
      <c r="C4" s="381">
        <f t="shared" si="1"/>
        <v>0</v>
      </c>
      <c r="D4" s="381">
        <f t="shared" si="1"/>
        <v>0</v>
      </c>
      <c r="E4" s="381">
        <f t="shared" si="1"/>
        <v>0</v>
      </c>
      <c r="F4" s="381">
        <f t="shared" si="1"/>
        <v>0</v>
      </c>
      <c r="G4" s="381">
        <f t="shared" si="1"/>
        <v>0</v>
      </c>
      <c r="H4" s="381">
        <f t="shared" si="1"/>
        <v>0</v>
      </c>
      <c r="I4" s="381">
        <f t="shared" si="1"/>
        <v>0</v>
      </c>
      <c r="J4" s="381">
        <f t="shared" si="1"/>
        <v>0</v>
      </c>
      <c r="K4" s="381">
        <f t="shared" si="1"/>
        <v>0</v>
      </c>
      <c r="L4" s="381">
        <f t="shared" si="1"/>
        <v>0</v>
      </c>
      <c r="M4" s="381">
        <f t="shared" si="1"/>
        <v>0</v>
      </c>
      <c r="N4" s="381">
        <f t="shared" si="1"/>
        <v>0</v>
      </c>
      <c r="O4" s="381">
        <f t="shared" si="1"/>
        <v>0</v>
      </c>
      <c r="P4" s="381">
        <f t="shared" si="1"/>
        <v>0</v>
      </c>
      <c r="Q4" s="381">
        <f t="shared" si="1"/>
        <v>0</v>
      </c>
      <c r="R4" s="381">
        <f t="shared" si="1"/>
        <v>0</v>
      </c>
      <c r="S4" s="381">
        <f t="shared" si="1"/>
        <v>0</v>
      </c>
      <c r="T4" s="381">
        <f t="shared" si="1"/>
        <v>0</v>
      </c>
      <c r="U4" s="381">
        <f t="shared" si="1"/>
        <v>0</v>
      </c>
      <c r="V4" s="381">
        <f t="shared" si="1"/>
        <v>0</v>
      </c>
      <c r="W4" s="381">
        <f t="shared" si="1"/>
        <v>0</v>
      </c>
      <c r="X4" s="381">
        <f t="shared" si="1"/>
        <v>0</v>
      </c>
      <c r="Y4" s="381">
        <f t="shared" si="1"/>
        <v>0</v>
      </c>
      <c r="Z4" s="381">
        <f t="shared" si="1"/>
        <v>0</v>
      </c>
      <c r="AA4" s="381">
        <f t="shared" si="1"/>
        <v>0</v>
      </c>
      <c r="AB4" s="381">
        <f t="shared" si="1"/>
        <v>0</v>
      </c>
      <c r="AC4" s="381">
        <f t="shared" si="1"/>
        <v>0</v>
      </c>
      <c r="AD4" s="381">
        <f t="shared" si="1"/>
        <v>0</v>
      </c>
      <c r="AE4" s="381">
        <f t="shared" si="1"/>
        <v>0</v>
      </c>
      <c r="AF4" s="381">
        <f t="shared" si="1"/>
        <v>0</v>
      </c>
      <c r="AG4" s="382">
        <f t="shared" ref="AG4:AG9" si="2">SUM(A4:AE4)</f>
        <v>0</v>
      </c>
    </row>
    <row r="5">
      <c r="A5" s="383" t="s">
        <v>70</v>
      </c>
      <c r="B5" s="384">
        <v>0.0</v>
      </c>
      <c r="C5" s="384">
        <v>0.0</v>
      </c>
      <c r="D5" s="384">
        <v>0.0</v>
      </c>
      <c r="E5" s="384">
        <v>0.0</v>
      </c>
      <c r="F5" s="384">
        <v>0.0</v>
      </c>
      <c r="G5" s="384">
        <v>0.0</v>
      </c>
      <c r="H5" s="384">
        <v>0.0</v>
      </c>
      <c r="I5" s="384">
        <v>0.0</v>
      </c>
      <c r="J5" s="384">
        <v>0.0</v>
      </c>
      <c r="K5" s="384">
        <v>0.0</v>
      </c>
      <c r="L5" s="384">
        <v>0.0</v>
      </c>
      <c r="M5" s="384">
        <v>0.0</v>
      </c>
      <c r="N5" s="384">
        <v>0.0</v>
      </c>
      <c r="O5" s="384">
        <v>0.0</v>
      </c>
      <c r="P5" s="384">
        <v>0.0</v>
      </c>
      <c r="Q5" s="384">
        <v>0.0</v>
      </c>
      <c r="R5" s="384">
        <v>0.0</v>
      </c>
      <c r="S5" s="384">
        <v>0.0</v>
      </c>
      <c r="T5" s="384">
        <v>0.0</v>
      </c>
      <c r="U5" s="384">
        <v>0.0</v>
      </c>
      <c r="V5" s="384">
        <v>0.0</v>
      </c>
      <c r="W5" s="384">
        <v>0.0</v>
      </c>
      <c r="X5" s="384">
        <v>0.0</v>
      </c>
      <c r="Y5" s="384">
        <v>0.0</v>
      </c>
      <c r="Z5" s="384">
        <v>0.0</v>
      </c>
      <c r="AA5" s="384">
        <v>0.0</v>
      </c>
      <c r="AB5" s="384">
        <v>0.0</v>
      </c>
      <c r="AC5" s="384">
        <v>0.0</v>
      </c>
      <c r="AD5" s="384">
        <v>0.0</v>
      </c>
      <c r="AE5" s="384">
        <v>0.0</v>
      </c>
      <c r="AF5" s="384">
        <v>0.0</v>
      </c>
      <c r="AG5" s="385">
        <f t="shared" si="2"/>
        <v>0</v>
      </c>
    </row>
    <row r="6">
      <c r="A6" s="383" t="s">
        <v>71</v>
      </c>
      <c r="B6" s="384">
        <v>0.0</v>
      </c>
      <c r="C6" s="384">
        <v>0.0</v>
      </c>
      <c r="D6" s="384">
        <v>0.0</v>
      </c>
      <c r="E6" s="384">
        <v>0.0</v>
      </c>
      <c r="F6" s="384">
        <v>0.0</v>
      </c>
      <c r="G6" s="384">
        <v>0.0</v>
      </c>
      <c r="H6" s="384">
        <v>0.0</v>
      </c>
      <c r="I6" s="384">
        <v>0.0</v>
      </c>
      <c r="J6" s="384">
        <v>0.0</v>
      </c>
      <c r="K6" s="384">
        <v>0.0</v>
      </c>
      <c r="L6" s="384">
        <v>0.0</v>
      </c>
      <c r="M6" s="384">
        <v>0.0</v>
      </c>
      <c r="N6" s="384">
        <v>0.0</v>
      </c>
      <c r="O6" s="384">
        <v>0.0</v>
      </c>
      <c r="P6" s="384">
        <v>0.0</v>
      </c>
      <c r="Q6" s="384">
        <v>0.0</v>
      </c>
      <c r="R6" s="384">
        <v>0.0</v>
      </c>
      <c r="S6" s="384">
        <v>0.0</v>
      </c>
      <c r="T6" s="384">
        <v>0.0</v>
      </c>
      <c r="U6" s="384">
        <v>0.0</v>
      </c>
      <c r="V6" s="384">
        <v>0.0</v>
      </c>
      <c r="W6" s="384">
        <v>0.0</v>
      </c>
      <c r="X6" s="384">
        <v>0.0</v>
      </c>
      <c r="Y6" s="384">
        <v>0.0</v>
      </c>
      <c r="Z6" s="384">
        <v>0.0</v>
      </c>
      <c r="AA6" s="384">
        <v>0.0</v>
      </c>
      <c r="AB6" s="384">
        <v>0.0</v>
      </c>
      <c r="AC6" s="384">
        <v>0.0</v>
      </c>
      <c r="AD6" s="384">
        <v>0.0</v>
      </c>
      <c r="AE6" s="384">
        <v>0.0</v>
      </c>
      <c r="AF6" s="384">
        <v>0.0</v>
      </c>
      <c r="AG6" s="385">
        <f t="shared" si="2"/>
        <v>0</v>
      </c>
    </row>
    <row r="7">
      <c r="A7" s="383" t="s">
        <v>72</v>
      </c>
      <c r="B7" s="384">
        <v>0.0</v>
      </c>
      <c r="C7" s="384">
        <v>0.0</v>
      </c>
      <c r="D7" s="384">
        <v>0.0</v>
      </c>
      <c r="E7" s="384">
        <v>0.0</v>
      </c>
      <c r="F7" s="384">
        <v>0.0</v>
      </c>
      <c r="G7" s="384">
        <v>0.0</v>
      </c>
      <c r="H7" s="384">
        <v>0.0</v>
      </c>
      <c r="I7" s="384">
        <v>0.0</v>
      </c>
      <c r="J7" s="384">
        <v>0.0</v>
      </c>
      <c r="K7" s="384">
        <v>0.0</v>
      </c>
      <c r="L7" s="384">
        <v>0.0</v>
      </c>
      <c r="M7" s="384">
        <v>0.0</v>
      </c>
      <c r="N7" s="384">
        <v>0.0</v>
      </c>
      <c r="O7" s="384">
        <v>0.0</v>
      </c>
      <c r="P7" s="384">
        <v>0.0</v>
      </c>
      <c r="Q7" s="384">
        <v>0.0</v>
      </c>
      <c r="R7" s="384">
        <v>0.0</v>
      </c>
      <c r="S7" s="384">
        <v>0.0</v>
      </c>
      <c r="T7" s="384">
        <v>0.0</v>
      </c>
      <c r="U7" s="384">
        <v>0.0</v>
      </c>
      <c r="V7" s="384">
        <v>0.0</v>
      </c>
      <c r="W7" s="384">
        <v>0.0</v>
      </c>
      <c r="X7" s="384">
        <v>0.0</v>
      </c>
      <c r="Y7" s="384">
        <v>0.0</v>
      </c>
      <c r="Z7" s="384">
        <v>0.0</v>
      </c>
      <c r="AA7" s="384">
        <v>0.0</v>
      </c>
      <c r="AB7" s="384">
        <v>0.0</v>
      </c>
      <c r="AC7" s="384">
        <v>0.0</v>
      </c>
      <c r="AD7" s="384">
        <v>0.0</v>
      </c>
      <c r="AE7" s="384">
        <v>0.0</v>
      </c>
      <c r="AF7" s="384">
        <v>0.0</v>
      </c>
      <c r="AG7" s="385">
        <f t="shared" si="2"/>
        <v>0</v>
      </c>
    </row>
    <row r="8">
      <c r="A8" s="383" t="s">
        <v>73</v>
      </c>
      <c r="B8" s="384">
        <v>0.0</v>
      </c>
      <c r="C8" s="384">
        <v>0.0</v>
      </c>
      <c r="D8" s="384">
        <v>0.0</v>
      </c>
      <c r="E8" s="384">
        <v>0.0</v>
      </c>
      <c r="F8" s="384">
        <v>0.0</v>
      </c>
      <c r="G8" s="384">
        <v>0.0</v>
      </c>
      <c r="H8" s="384">
        <v>0.0</v>
      </c>
      <c r="I8" s="384">
        <v>0.0</v>
      </c>
      <c r="J8" s="384">
        <v>0.0</v>
      </c>
      <c r="K8" s="384">
        <v>0.0</v>
      </c>
      <c r="L8" s="384">
        <v>0.0</v>
      </c>
      <c r="M8" s="384">
        <v>0.0</v>
      </c>
      <c r="N8" s="384">
        <v>0.0</v>
      </c>
      <c r="O8" s="384">
        <v>0.0</v>
      </c>
      <c r="P8" s="384">
        <v>0.0</v>
      </c>
      <c r="Q8" s="384">
        <v>0.0</v>
      </c>
      <c r="R8" s="384">
        <v>0.0</v>
      </c>
      <c r="S8" s="384">
        <v>0.0</v>
      </c>
      <c r="T8" s="384">
        <v>0.0</v>
      </c>
      <c r="U8" s="384">
        <v>0.0</v>
      </c>
      <c r="V8" s="384">
        <v>0.0</v>
      </c>
      <c r="W8" s="384">
        <v>0.0</v>
      </c>
      <c r="X8" s="384">
        <v>0.0</v>
      </c>
      <c r="Y8" s="384">
        <v>0.0</v>
      </c>
      <c r="Z8" s="384">
        <v>0.0</v>
      </c>
      <c r="AA8" s="384">
        <v>0.0</v>
      </c>
      <c r="AB8" s="384">
        <v>0.0</v>
      </c>
      <c r="AC8" s="384">
        <v>0.0</v>
      </c>
      <c r="AD8" s="384">
        <v>0.0</v>
      </c>
      <c r="AE8" s="384">
        <v>0.0</v>
      </c>
      <c r="AF8" s="384">
        <v>0.0</v>
      </c>
      <c r="AG8" s="385">
        <f t="shared" si="2"/>
        <v>0</v>
      </c>
    </row>
    <row r="9">
      <c r="A9" s="383" t="s">
        <v>316</v>
      </c>
      <c r="B9" s="384">
        <v>0.0</v>
      </c>
      <c r="C9" s="384">
        <v>0.0</v>
      </c>
      <c r="D9" s="384">
        <v>0.0</v>
      </c>
      <c r="E9" s="384">
        <v>0.0</v>
      </c>
      <c r="F9" s="384">
        <v>0.0</v>
      </c>
      <c r="G9" s="384">
        <v>0.0</v>
      </c>
      <c r="H9" s="384">
        <v>0.0</v>
      </c>
      <c r="I9" s="384">
        <v>0.0</v>
      </c>
      <c r="J9" s="384">
        <v>0.0</v>
      </c>
      <c r="K9" s="384">
        <v>0.0</v>
      </c>
      <c r="L9" s="384">
        <v>0.0</v>
      </c>
      <c r="M9" s="384">
        <v>0.0</v>
      </c>
      <c r="N9" s="384">
        <v>0.0</v>
      </c>
      <c r="O9" s="384">
        <v>0.0</v>
      </c>
      <c r="P9" s="384">
        <v>0.0</v>
      </c>
      <c r="Q9" s="384">
        <v>0.0</v>
      </c>
      <c r="R9" s="384">
        <v>0.0</v>
      </c>
      <c r="S9" s="384">
        <v>0.0</v>
      </c>
      <c r="T9" s="384">
        <v>0.0</v>
      </c>
      <c r="U9" s="384">
        <v>0.0</v>
      </c>
      <c r="V9" s="384">
        <v>0.0</v>
      </c>
      <c r="W9" s="384">
        <v>0.0</v>
      </c>
      <c r="X9" s="384">
        <v>0.0</v>
      </c>
      <c r="Y9" s="384">
        <v>0.0</v>
      </c>
      <c r="Z9" s="384">
        <v>0.0</v>
      </c>
      <c r="AA9" s="384">
        <v>0.0</v>
      </c>
      <c r="AB9" s="384">
        <v>0.0</v>
      </c>
      <c r="AC9" s="384">
        <v>0.0</v>
      </c>
      <c r="AD9" s="384">
        <v>0.0</v>
      </c>
      <c r="AE9" s="384">
        <v>0.0</v>
      </c>
      <c r="AF9" s="384">
        <v>0.0</v>
      </c>
      <c r="AG9" s="385">
        <f t="shared" si="2"/>
        <v>0</v>
      </c>
    </row>
    <row r="10">
      <c r="A10" s="383"/>
      <c r="B10" s="386"/>
      <c r="C10" s="386"/>
      <c r="D10" s="386"/>
      <c r="E10" s="386"/>
      <c r="F10" s="386"/>
      <c r="G10" s="386"/>
      <c r="H10" s="386"/>
      <c r="I10" s="386"/>
      <c r="J10" s="386"/>
      <c r="K10" s="386"/>
      <c r="L10" s="386"/>
      <c r="M10" s="386"/>
      <c r="N10" s="386"/>
      <c r="O10" s="386"/>
      <c r="P10" s="386"/>
      <c r="Q10" s="386"/>
      <c r="R10" s="386"/>
      <c r="S10" s="386"/>
      <c r="T10" s="386"/>
      <c r="U10" s="386"/>
      <c r="V10" s="386"/>
      <c r="W10" s="386"/>
      <c r="X10" s="386"/>
      <c r="Y10" s="386"/>
      <c r="Z10" s="386"/>
      <c r="AA10" s="386"/>
      <c r="AB10" s="386"/>
      <c r="AC10" s="386"/>
      <c r="AD10" s="386"/>
      <c r="AE10" s="386"/>
      <c r="AF10" s="386"/>
      <c r="AG10" s="387"/>
    </row>
    <row r="11">
      <c r="A11" s="388" t="s">
        <v>1316</v>
      </c>
      <c r="B11" s="389">
        <v>15.0</v>
      </c>
      <c r="C11" s="389">
        <v>0.0</v>
      </c>
      <c r="D11" s="389">
        <v>0.0</v>
      </c>
      <c r="E11" s="389">
        <v>0.0</v>
      </c>
      <c r="F11" s="389">
        <v>0.0</v>
      </c>
      <c r="G11" s="389">
        <v>0.0</v>
      </c>
      <c r="H11" s="389">
        <v>0.0</v>
      </c>
      <c r="I11" s="389">
        <v>0.0</v>
      </c>
      <c r="J11" s="389">
        <v>0.0</v>
      </c>
      <c r="K11" s="389">
        <v>0.0</v>
      </c>
      <c r="L11" s="389">
        <v>0.0</v>
      </c>
      <c r="M11" s="389">
        <v>0.0</v>
      </c>
      <c r="N11" s="389">
        <v>0.0</v>
      </c>
      <c r="O11" s="389">
        <v>0.0</v>
      </c>
      <c r="P11" s="389">
        <v>0.0</v>
      </c>
      <c r="Q11" s="389">
        <v>0.0</v>
      </c>
      <c r="R11" s="389">
        <v>0.0</v>
      </c>
      <c r="S11" s="389">
        <v>0.0</v>
      </c>
      <c r="T11" s="389">
        <v>0.0</v>
      </c>
      <c r="U11" s="389">
        <v>0.0</v>
      </c>
      <c r="V11" s="389">
        <v>0.0</v>
      </c>
      <c r="W11" s="389">
        <v>0.0</v>
      </c>
      <c r="X11" s="389">
        <v>0.0</v>
      </c>
      <c r="Y11" s="389">
        <v>0.0</v>
      </c>
      <c r="Z11" s="389">
        <v>0.0</v>
      </c>
      <c r="AA11" s="389">
        <v>0.0</v>
      </c>
      <c r="AB11" s="389">
        <v>0.0</v>
      </c>
      <c r="AC11" s="389">
        <v>0.0</v>
      </c>
      <c r="AD11" s="389">
        <v>0.0</v>
      </c>
      <c r="AE11" s="389">
        <v>0.0</v>
      </c>
      <c r="AF11" s="389">
        <v>0.0</v>
      </c>
      <c r="AG11" s="390">
        <f>SUM(A11:AE11)</f>
        <v>15</v>
      </c>
    </row>
    <row r="12">
      <c r="A12" s="143"/>
      <c r="B12" s="143"/>
      <c r="C12" s="143"/>
      <c r="D12" s="143"/>
      <c r="E12" s="143"/>
      <c r="F12" s="143"/>
      <c r="G12" s="143"/>
      <c r="H12" s="143"/>
      <c r="I12" s="143"/>
      <c r="J12" s="143"/>
      <c r="K12" s="143"/>
      <c r="L12" s="143"/>
      <c r="M12" s="143"/>
      <c r="N12" s="143"/>
      <c r="O12" s="143"/>
      <c r="P12" s="143"/>
      <c r="Q12" s="143"/>
      <c r="R12" s="143"/>
      <c r="S12" s="143"/>
      <c r="T12" s="143"/>
      <c r="U12" s="143"/>
      <c r="V12" s="143"/>
      <c r="W12" s="143"/>
      <c r="X12" s="143"/>
      <c r="Y12" s="143"/>
      <c r="Z12" s="143"/>
      <c r="AA12" s="143"/>
      <c r="AB12" s="143"/>
      <c r="AC12" s="143"/>
      <c r="AD12" s="143"/>
      <c r="AE12" s="143"/>
      <c r="AF12" s="143"/>
      <c r="AG12" s="380"/>
    </row>
    <row r="13">
      <c r="A13" s="29" t="s">
        <v>1317</v>
      </c>
      <c r="B13" s="143"/>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380"/>
    </row>
    <row r="14">
      <c r="A14" s="143" t="s">
        <v>1318</v>
      </c>
      <c r="B14" s="391">
        <v>0.0</v>
      </c>
      <c r="C14" s="391">
        <v>0.0</v>
      </c>
      <c r="D14" s="391">
        <v>0.0</v>
      </c>
      <c r="E14" s="391">
        <v>0.0</v>
      </c>
      <c r="F14" s="391">
        <v>0.0</v>
      </c>
      <c r="G14" s="391">
        <v>0.0</v>
      </c>
      <c r="H14" s="391">
        <v>0.0</v>
      </c>
      <c r="I14" s="391">
        <v>0.0</v>
      </c>
      <c r="J14" s="391">
        <v>0.0</v>
      </c>
      <c r="K14" s="391">
        <v>0.0</v>
      </c>
      <c r="L14" s="391">
        <v>0.0</v>
      </c>
      <c r="M14" s="391">
        <v>0.0</v>
      </c>
      <c r="N14" s="391">
        <v>0.0</v>
      </c>
      <c r="O14" s="391">
        <v>0.0</v>
      </c>
      <c r="P14" s="391">
        <v>0.0</v>
      </c>
      <c r="Q14" s="391">
        <v>0.0</v>
      </c>
      <c r="R14" s="391">
        <v>0.0</v>
      </c>
      <c r="S14" s="391">
        <v>0.0</v>
      </c>
      <c r="T14" s="391">
        <v>0.0</v>
      </c>
      <c r="U14" s="391">
        <v>0.0</v>
      </c>
      <c r="V14" s="391">
        <v>0.0</v>
      </c>
      <c r="W14" s="391">
        <v>0.0</v>
      </c>
      <c r="X14" s="391">
        <v>0.0</v>
      </c>
      <c r="Y14" s="391">
        <v>0.0</v>
      </c>
      <c r="Z14" s="391">
        <v>0.0</v>
      </c>
      <c r="AA14" s="391">
        <v>0.0</v>
      </c>
      <c r="AB14" s="391">
        <v>0.0</v>
      </c>
      <c r="AC14" s="391">
        <v>0.0</v>
      </c>
      <c r="AD14" s="391">
        <v>0.0</v>
      </c>
      <c r="AE14" s="391">
        <v>0.0</v>
      </c>
      <c r="AF14" s="391">
        <v>0.0</v>
      </c>
      <c r="AG14" s="392">
        <f t="shared" ref="AG14:AG15" si="3">SUM(A14:AE14)</f>
        <v>0</v>
      </c>
    </row>
    <row r="15">
      <c r="A15" s="143" t="s">
        <v>1319</v>
      </c>
      <c r="B15" s="391">
        <v>0.0</v>
      </c>
      <c r="C15" s="391">
        <v>0.0</v>
      </c>
      <c r="D15" s="391">
        <v>0.0</v>
      </c>
      <c r="E15" s="391">
        <v>0.0</v>
      </c>
      <c r="F15" s="391">
        <v>0.0</v>
      </c>
      <c r="G15" s="391">
        <v>0.0</v>
      </c>
      <c r="H15" s="391">
        <v>0.0</v>
      </c>
      <c r="I15" s="391">
        <v>0.0</v>
      </c>
      <c r="J15" s="391">
        <v>0.0</v>
      </c>
      <c r="K15" s="391">
        <v>0.0</v>
      </c>
      <c r="L15" s="391">
        <v>0.0</v>
      </c>
      <c r="M15" s="391">
        <v>0.0</v>
      </c>
      <c r="N15" s="391">
        <v>0.0</v>
      </c>
      <c r="O15" s="391">
        <v>0.0</v>
      </c>
      <c r="P15" s="391">
        <v>0.0</v>
      </c>
      <c r="Q15" s="391">
        <v>0.0</v>
      </c>
      <c r="R15" s="391">
        <v>0.0</v>
      </c>
      <c r="S15" s="391">
        <v>0.0</v>
      </c>
      <c r="T15" s="391">
        <v>0.0</v>
      </c>
      <c r="U15" s="391">
        <v>0.0</v>
      </c>
      <c r="V15" s="391">
        <v>0.0</v>
      </c>
      <c r="W15" s="391">
        <v>0.0</v>
      </c>
      <c r="X15" s="391">
        <v>0.0</v>
      </c>
      <c r="Y15" s="391">
        <v>0.0</v>
      </c>
      <c r="Z15" s="391">
        <v>0.0</v>
      </c>
      <c r="AA15" s="391">
        <v>0.0</v>
      </c>
      <c r="AB15" s="391">
        <v>0.0</v>
      </c>
      <c r="AC15" s="391">
        <v>0.0</v>
      </c>
      <c r="AD15" s="391">
        <v>0.0</v>
      </c>
      <c r="AE15" s="391">
        <v>0.0</v>
      </c>
      <c r="AF15" s="391">
        <v>0.0</v>
      </c>
      <c r="AG15" s="392">
        <f t="shared" si="3"/>
        <v>0</v>
      </c>
    </row>
    <row r="16">
      <c r="A16" s="143"/>
      <c r="B16" s="393"/>
      <c r="C16" s="393"/>
      <c r="D16" s="393"/>
      <c r="E16" s="393"/>
      <c r="F16" s="393"/>
      <c r="G16" s="393"/>
      <c r="H16" s="393"/>
      <c r="I16" s="393"/>
      <c r="J16" s="393"/>
      <c r="K16" s="393"/>
      <c r="L16" s="393"/>
      <c r="M16" s="393"/>
      <c r="N16" s="393"/>
      <c r="O16" s="393"/>
      <c r="P16" s="393"/>
      <c r="Q16" s="393"/>
      <c r="R16" s="393"/>
      <c r="S16" s="393"/>
      <c r="T16" s="393"/>
      <c r="U16" s="393"/>
      <c r="V16" s="393"/>
      <c r="W16" s="393"/>
      <c r="X16" s="393"/>
      <c r="Y16" s="393"/>
      <c r="Z16" s="393"/>
      <c r="AA16" s="393"/>
      <c r="AB16" s="393"/>
      <c r="AC16" s="393"/>
      <c r="AD16" s="393"/>
      <c r="AE16" s="393"/>
      <c r="AF16" s="393"/>
      <c r="AG16" s="387"/>
    </row>
    <row r="17">
      <c r="A17" s="143" t="s">
        <v>1320</v>
      </c>
      <c r="B17" s="391">
        <v>0.0</v>
      </c>
      <c r="C17" s="391">
        <v>0.0</v>
      </c>
      <c r="D17" s="391">
        <v>0.0</v>
      </c>
      <c r="E17" s="391">
        <v>0.0</v>
      </c>
      <c r="F17" s="391">
        <v>0.0</v>
      </c>
      <c r="G17" s="391">
        <v>0.0</v>
      </c>
      <c r="H17" s="391">
        <v>0.0</v>
      </c>
      <c r="I17" s="391">
        <v>0.0</v>
      </c>
      <c r="J17" s="391">
        <v>0.0</v>
      </c>
      <c r="K17" s="391">
        <v>0.0</v>
      </c>
      <c r="L17" s="391">
        <v>0.0</v>
      </c>
      <c r="M17" s="391">
        <v>0.0</v>
      </c>
      <c r="N17" s="391">
        <v>0.0</v>
      </c>
      <c r="O17" s="391">
        <v>0.0</v>
      </c>
      <c r="P17" s="391">
        <v>0.0</v>
      </c>
      <c r="Q17" s="391">
        <v>0.0</v>
      </c>
      <c r="R17" s="391">
        <v>0.0</v>
      </c>
      <c r="S17" s="391">
        <v>0.0</v>
      </c>
      <c r="T17" s="391">
        <v>0.0</v>
      </c>
      <c r="U17" s="391">
        <v>0.0</v>
      </c>
      <c r="V17" s="391">
        <v>0.0</v>
      </c>
      <c r="W17" s="391">
        <v>0.0</v>
      </c>
      <c r="X17" s="391">
        <v>0.0</v>
      </c>
      <c r="Y17" s="391">
        <v>0.0</v>
      </c>
      <c r="Z17" s="391">
        <v>0.0</v>
      </c>
      <c r="AA17" s="391">
        <v>0.0</v>
      </c>
      <c r="AB17" s="391">
        <v>0.0</v>
      </c>
      <c r="AC17" s="391">
        <v>0.0</v>
      </c>
      <c r="AD17" s="391">
        <v>0.0</v>
      </c>
      <c r="AE17" s="391">
        <v>0.0</v>
      </c>
      <c r="AF17" s="391">
        <v>0.0</v>
      </c>
      <c r="AG17" s="392">
        <f t="shared" ref="AG17:AG19" si="4">SUM(A17:AE17)</f>
        <v>0</v>
      </c>
    </row>
    <row r="18">
      <c r="A18" s="143" t="s">
        <v>1321</v>
      </c>
      <c r="B18" s="391">
        <v>0.0</v>
      </c>
      <c r="C18" s="391">
        <v>0.0</v>
      </c>
      <c r="D18" s="391">
        <v>0.0</v>
      </c>
      <c r="E18" s="391">
        <v>0.0</v>
      </c>
      <c r="F18" s="391">
        <v>0.0</v>
      </c>
      <c r="G18" s="391">
        <v>0.0</v>
      </c>
      <c r="H18" s="391">
        <v>0.0</v>
      </c>
      <c r="I18" s="391">
        <v>0.0</v>
      </c>
      <c r="J18" s="391">
        <v>0.0</v>
      </c>
      <c r="K18" s="391">
        <v>0.0</v>
      </c>
      <c r="L18" s="391">
        <v>0.0</v>
      </c>
      <c r="M18" s="391">
        <v>0.0</v>
      </c>
      <c r="N18" s="391">
        <v>0.0</v>
      </c>
      <c r="O18" s="391">
        <v>0.0</v>
      </c>
      <c r="P18" s="391">
        <v>0.0</v>
      </c>
      <c r="Q18" s="391">
        <v>0.0</v>
      </c>
      <c r="R18" s="391">
        <v>0.0</v>
      </c>
      <c r="S18" s="391">
        <v>0.0</v>
      </c>
      <c r="T18" s="391">
        <v>0.0</v>
      </c>
      <c r="U18" s="391">
        <v>0.0</v>
      </c>
      <c r="V18" s="391">
        <v>0.0</v>
      </c>
      <c r="W18" s="391">
        <v>0.0</v>
      </c>
      <c r="X18" s="391">
        <v>0.0</v>
      </c>
      <c r="Y18" s="391">
        <v>0.0</v>
      </c>
      <c r="Z18" s="391">
        <v>0.0</v>
      </c>
      <c r="AA18" s="391">
        <v>0.0</v>
      </c>
      <c r="AB18" s="391">
        <v>0.0</v>
      </c>
      <c r="AC18" s="391">
        <v>0.0</v>
      </c>
      <c r="AD18" s="391">
        <v>0.0</v>
      </c>
      <c r="AE18" s="391">
        <v>0.0</v>
      </c>
      <c r="AF18" s="391">
        <v>0.0</v>
      </c>
      <c r="AG18" s="392">
        <f t="shared" si="4"/>
        <v>0</v>
      </c>
    </row>
    <row r="19">
      <c r="A19" s="143" t="s">
        <v>1322</v>
      </c>
      <c r="B19" s="391">
        <v>0.0</v>
      </c>
      <c r="C19" s="391">
        <v>0.0</v>
      </c>
      <c r="D19" s="391">
        <v>0.0</v>
      </c>
      <c r="E19" s="391">
        <v>0.0</v>
      </c>
      <c r="F19" s="391">
        <v>0.0</v>
      </c>
      <c r="G19" s="391">
        <v>0.0</v>
      </c>
      <c r="H19" s="391">
        <v>0.0</v>
      </c>
      <c r="I19" s="391">
        <v>0.0</v>
      </c>
      <c r="J19" s="391">
        <v>0.0</v>
      </c>
      <c r="K19" s="391">
        <v>0.0</v>
      </c>
      <c r="L19" s="391">
        <v>0.0</v>
      </c>
      <c r="M19" s="391">
        <v>0.0</v>
      </c>
      <c r="N19" s="391">
        <v>0.0</v>
      </c>
      <c r="O19" s="391">
        <v>0.0</v>
      </c>
      <c r="P19" s="391">
        <v>0.0</v>
      </c>
      <c r="Q19" s="391">
        <v>0.0</v>
      </c>
      <c r="R19" s="391">
        <v>0.0</v>
      </c>
      <c r="S19" s="391">
        <v>0.0</v>
      </c>
      <c r="T19" s="391">
        <v>0.0</v>
      </c>
      <c r="U19" s="391">
        <v>0.0</v>
      </c>
      <c r="V19" s="391">
        <v>0.0</v>
      </c>
      <c r="W19" s="391">
        <v>0.0</v>
      </c>
      <c r="X19" s="391">
        <v>0.0</v>
      </c>
      <c r="Y19" s="391">
        <v>0.0</v>
      </c>
      <c r="Z19" s="391">
        <v>0.0</v>
      </c>
      <c r="AA19" s="391">
        <v>0.0</v>
      </c>
      <c r="AB19" s="391">
        <v>0.0</v>
      </c>
      <c r="AC19" s="391">
        <v>0.0</v>
      </c>
      <c r="AD19" s="391">
        <v>0.0</v>
      </c>
      <c r="AE19" s="391">
        <v>0.0</v>
      </c>
      <c r="AF19" s="391">
        <v>0.0</v>
      </c>
      <c r="AG19" s="392">
        <f t="shared" si="4"/>
        <v>0</v>
      </c>
    </row>
    <row r="20">
      <c r="A20" s="143"/>
      <c r="B20" s="143"/>
      <c r="C20" s="143"/>
      <c r="D20" s="143"/>
      <c r="E20" s="143"/>
      <c r="F20" s="143"/>
      <c r="G20" s="143"/>
      <c r="H20" s="143"/>
      <c r="I20" s="143"/>
      <c r="J20" s="143"/>
      <c r="K20" s="143"/>
      <c r="L20" s="143"/>
      <c r="M20" s="143"/>
      <c r="N20" s="143"/>
      <c r="O20" s="143"/>
      <c r="P20" s="143"/>
      <c r="Q20" s="143"/>
      <c r="R20" s="143"/>
      <c r="S20" s="143"/>
      <c r="T20" s="143"/>
      <c r="U20" s="143"/>
      <c r="V20" s="143"/>
      <c r="W20" s="143"/>
      <c r="X20" s="143"/>
      <c r="Y20" s="143"/>
      <c r="Z20" s="143"/>
      <c r="AA20" s="143"/>
      <c r="AB20" s="143"/>
      <c r="AC20" s="143"/>
      <c r="AD20" s="143"/>
      <c r="AE20" s="143"/>
      <c r="AF20" s="143"/>
      <c r="AG20" s="380"/>
    </row>
    <row r="21">
      <c r="A21" s="29" t="s">
        <v>1323</v>
      </c>
      <c r="B21" s="394">
        <v>1.0</v>
      </c>
      <c r="C21" s="394">
        <v>0.0</v>
      </c>
      <c r="D21" s="394">
        <v>0.0</v>
      </c>
      <c r="E21" s="394">
        <v>0.0</v>
      </c>
      <c r="F21" s="394">
        <v>0.0</v>
      </c>
      <c r="G21" s="394">
        <v>0.0</v>
      </c>
      <c r="H21" s="394">
        <v>0.0</v>
      </c>
      <c r="I21" s="394">
        <v>0.0</v>
      </c>
      <c r="J21" s="394">
        <v>0.0</v>
      </c>
      <c r="K21" s="394">
        <v>0.0</v>
      </c>
      <c r="L21" s="394">
        <v>0.0</v>
      </c>
      <c r="M21" s="394">
        <v>0.0</v>
      </c>
      <c r="N21" s="394">
        <v>0.0</v>
      </c>
      <c r="O21" s="394">
        <v>0.0</v>
      </c>
      <c r="P21" s="394">
        <v>0.0</v>
      </c>
      <c r="Q21" s="394">
        <v>0.0</v>
      </c>
      <c r="R21" s="394">
        <v>0.0</v>
      </c>
      <c r="S21" s="394">
        <v>0.0</v>
      </c>
      <c r="T21" s="394">
        <v>0.0</v>
      </c>
      <c r="U21" s="394">
        <v>0.0</v>
      </c>
      <c r="V21" s="394">
        <v>0.0</v>
      </c>
      <c r="W21" s="394">
        <v>0.0</v>
      </c>
      <c r="X21" s="394">
        <v>0.0</v>
      </c>
      <c r="Y21" s="394">
        <v>0.0</v>
      </c>
      <c r="Z21" s="394">
        <v>0.0</v>
      </c>
      <c r="AA21" s="394">
        <v>0.0</v>
      </c>
      <c r="AB21" s="394">
        <v>0.0</v>
      </c>
      <c r="AC21" s="394">
        <v>0.0</v>
      </c>
      <c r="AD21" s="394">
        <v>0.0</v>
      </c>
      <c r="AE21" s="394">
        <v>0.0</v>
      </c>
      <c r="AF21" s="394">
        <v>0.0</v>
      </c>
      <c r="AG21" s="395">
        <f t="shared" ref="AG21:AG27" si="6">SUM(A21:AE21)</f>
        <v>1</v>
      </c>
    </row>
    <row r="22">
      <c r="A22" s="29" t="s">
        <v>1324</v>
      </c>
      <c r="B22" s="154">
        <f t="shared" ref="B22:AF22" si="5">SUM(B23:B27)</f>
        <v>1</v>
      </c>
      <c r="C22" s="154">
        <f t="shared" si="5"/>
        <v>0</v>
      </c>
      <c r="D22" s="154">
        <f t="shared" si="5"/>
        <v>0</v>
      </c>
      <c r="E22" s="154">
        <f t="shared" si="5"/>
        <v>0</v>
      </c>
      <c r="F22" s="154">
        <f t="shared" si="5"/>
        <v>0</v>
      </c>
      <c r="G22" s="154">
        <f t="shared" si="5"/>
        <v>0</v>
      </c>
      <c r="H22" s="154">
        <f t="shared" si="5"/>
        <v>0</v>
      </c>
      <c r="I22" s="154">
        <f t="shared" si="5"/>
        <v>0</v>
      </c>
      <c r="J22" s="154">
        <f t="shared" si="5"/>
        <v>0</v>
      </c>
      <c r="K22" s="154">
        <f t="shared" si="5"/>
        <v>0</v>
      </c>
      <c r="L22" s="154">
        <f t="shared" si="5"/>
        <v>0</v>
      </c>
      <c r="M22" s="154">
        <f t="shared" si="5"/>
        <v>0</v>
      </c>
      <c r="N22" s="154">
        <f t="shared" si="5"/>
        <v>0</v>
      </c>
      <c r="O22" s="154">
        <f t="shared" si="5"/>
        <v>0</v>
      </c>
      <c r="P22" s="154">
        <f t="shared" si="5"/>
        <v>0</v>
      </c>
      <c r="Q22" s="154">
        <f t="shared" si="5"/>
        <v>0</v>
      </c>
      <c r="R22" s="154">
        <f t="shared" si="5"/>
        <v>0</v>
      </c>
      <c r="S22" s="154">
        <f t="shared" si="5"/>
        <v>0</v>
      </c>
      <c r="T22" s="154">
        <f t="shared" si="5"/>
        <v>0</v>
      </c>
      <c r="U22" s="154">
        <f t="shared" si="5"/>
        <v>0</v>
      </c>
      <c r="V22" s="154">
        <f t="shared" si="5"/>
        <v>0</v>
      </c>
      <c r="W22" s="154">
        <f t="shared" si="5"/>
        <v>0</v>
      </c>
      <c r="X22" s="154">
        <f t="shared" si="5"/>
        <v>0</v>
      </c>
      <c r="Y22" s="154">
        <f t="shared" si="5"/>
        <v>0</v>
      </c>
      <c r="Z22" s="154">
        <f t="shared" si="5"/>
        <v>0</v>
      </c>
      <c r="AA22" s="154">
        <f t="shared" si="5"/>
        <v>0</v>
      </c>
      <c r="AB22" s="154">
        <f t="shared" si="5"/>
        <v>0</v>
      </c>
      <c r="AC22" s="154">
        <f t="shared" si="5"/>
        <v>0</v>
      </c>
      <c r="AD22" s="154">
        <f t="shared" si="5"/>
        <v>0</v>
      </c>
      <c r="AE22" s="154">
        <f t="shared" si="5"/>
        <v>0</v>
      </c>
      <c r="AF22" s="154">
        <f t="shared" si="5"/>
        <v>0</v>
      </c>
      <c r="AG22" s="395">
        <f t="shared" si="6"/>
        <v>1</v>
      </c>
    </row>
    <row r="23">
      <c r="A23" s="383" t="s">
        <v>70</v>
      </c>
      <c r="B23" s="396">
        <v>1.0</v>
      </c>
      <c r="C23" s="396">
        <v>0.0</v>
      </c>
      <c r="D23" s="396">
        <v>0.0</v>
      </c>
      <c r="E23" s="396">
        <v>0.0</v>
      </c>
      <c r="F23" s="396">
        <v>0.0</v>
      </c>
      <c r="G23" s="396">
        <v>0.0</v>
      </c>
      <c r="H23" s="396">
        <v>0.0</v>
      </c>
      <c r="I23" s="396">
        <v>0.0</v>
      </c>
      <c r="J23" s="396">
        <v>0.0</v>
      </c>
      <c r="K23" s="396">
        <v>0.0</v>
      </c>
      <c r="L23" s="396">
        <v>0.0</v>
      </c>
      <c r="M23" s="396">
        <v>0.0</v>
      </c>
      <c r="N23" s="396">
        <v>0.0</v>
      </c>
      <c r="O23" s="396">
        <v>0.0</v>
      </c>
      <c r="P23" s="396">
        <v>0.0</v>
      </c>
      <c r="Q23" s="396">
        <v>0.0</v>
      </c>
      <c r="R23" s="396">
        <v>0.0</v>
      </c>
      <c r="S23" s="396">
        <v>0.0</v>
      </c>
      <c r="T23" s="396">
        <v>0.0</v>
      </c>
      <c r="U23" s="396">
        <v>0.0</v>
      </c>
      <c r="V23" s="396">
        <v>0.0</v>
      </c>
      <c r="W23" s="396">
        <v>0.0</v>
      </c>
      <c r="X23" s="396">
        <v>0.0</v>
      </c>
      <c r="Y23" s="396">
        <v>0.0</v>
      </c>
      <c r="Z23" s="396">
        <v>0.0</v>
      </c>
      <c r="AA23" s="396">
        <v>0.0</v>
      </c>
      <c r="AB23" s="396">
        <v>0.0</v>
      </c>
      <c r="AC23" s="396">
        <v>0.0</v>
      </c>
      <c r="AD23" s="396">
        <v>0.0</v>
      </c>
      <c r="AE23" s="396">
        <v>0.0</v>
      </c>
      <c r="AF23" s="396">
        <v>0.0</v>
      </c>
      <c r="AG23" s="397">
        <f t="shared" si="6"/>
        <v>1</v>
      </c>
    </row>
    <row r="24">
      <c r="A24" s="383" t="s">
        <v>71</v>
      </c>
      <c r="B24" s="396">
        <v>0.0</v>
      </c>
      <c r="C24" s="138">
        <v>0.0</v>
      </c>
      <c r="D24" s="138">
        <v>0.0</v>
      </c>
      <c r="E24" s="138">
        <v>0.0</v>
      </c>
      <c r="F24" s="138">
        <v>0.0</v>
      </c>
      <c r="G24" s="138">
        <v>0.0</v>
      </c>
      <c r="H24" s="138">
        <v>0.0</v>
      </c>
      <c r="I24" s="138">
        <v>0.0</v>
      </c>
      <c r="J24" s="138">
        <v>0.0</v>
      </c>
      <c r="K24" s="138">
        <v>0.0</v>
      </c>
      <c r="L24" s="138">
        <v>0.0</v>
      </c>
      <c r="M24" s="138">
        <v>0.0</v>
      </c>
      <c r="N24" s="138">
        <v>0.0</v>
      </c>
      <c r="O24" s="138">
        <v>0.0</v>
      </c>
      <c r="P24" s="138">
        <v>0.0</v>
      </c>
      <c r="Q24" s="138">
        <v>0.0</v>
      </c>
      <c r="R24" s="138">
        <v>0.0</v>
      </c>
      <c r="S24" s="138">
        <v>0.0</v>
      </c>
      <c r="T24" s="138">
        <v>0.0</v>
      </c>
      <c r="U24" s="138">
        <v>0.0</v>
      </c>
      <c r="V24" s="138">
        <v>0.0</v>
      </c>
      <c r="W24" s="138">
        <v>0.0</v>
      </c>
      <c r="X24" s="138">
        <v>0.0</v>
      </c>
      <c r="Y24" s="138">
        <v>0.0</v>
      </c>
      <c r="Z24" s="138">
        <v>0.0</v>
      </c>
      <c r="AA24" s="138">
        <v>0.0</v>
      </c>
      <c r="AB24" s="138">
        <v>0.0</v>
      </c>
      <c r="AC24" s="138">
        <v>0.0</v>
      </c>
      <c r="AD24" s="138">
        <v>0.0</v>
      </c>
      <c r="AE24" s="138">
        <v>0.0</v>
      </c>
      <c r="AF24" s="138">
        <v>0.0</v>
      </c>
      <c r="AG24" s="397">
        <f t="shared" si="6"/>
        <v>0</v>
      </c>
    </row>
    <row r="25">
      <c r="A25" s="383" t="s">
        <v>72</v>
      </c>
      <c r="B25" s="396">
        <v>0.0</v>
      </c>
      <c r="C25" s="138">
        <v>0.0</v>
      </c>
      <c r="D25" s="138">
        <v>0.0</v>
      </c>
      <c r="E25" s="138">
        <v>0.0</v>
      </c>
      <c r="F25" s="138">
        <v>0.0</v>
      </c>
      <c r="G25" s="138">
        <v>0.0</v>
      </c>
      <c r="H25" s="138">
        <v>0.0</v>
      </c>
      <c r="I25" s="138">
        <v>0.0</v>
      </c>
      <c r="J25" s="138">
        <v>0.0</v>
      </c>
      <c r="K25" s="138">
        <v>0.0</v>
      </c>
      <c r="L25" s="138">
        <v>0.0</v>
      </c>
      <c r="M25" s="138">
        <v>0.0</v>
      </c>
      <c r="N25" s="138">
        <v>0.0</v>
      </c>
      <c r="O25" s="138">
        <v>0.0</v>
      </c>
      <c r="P25" s="138">
        <v>0.0</v>
      </c>
      <c r="Q25" s="138">
        <v>0.0</v>
      </c>
      <c r="R25" s="138">
        <v>0.0</v>
      </c>
      <c r="S25" s="138">
        <v>0.0</v>
      </c>
      <c r="T25" s="138">
        <v>0.0</v>
      </c>
      <c r="U25" s="138">
        <v>0.0</v>
      </c>
      <c r="V25" s="138">
        <v>0.0</v>
      </c>
      <c r="W25" s="138">
        <v>0.0</v>
      </c>
      <c r="X25" s="138">
        <v>0.0</v>
      </c>
      <c r="Y25" s="138">
        <v>0.0</v>
      </c>
      <c r="Z25" s="138">
        <v>0.0</v>
      </c>
      <c r="AA25" s="138">
        <v>0.0</v>
      </c>
      <c r="AB25" s="138">
        <v>0.0</v>
      </c>
      <c r="AC25" s="138">
        <v>0.0</v>
      </c>
      <c r="AD25" s="138">
        <v>0.0</v>
      </c>
      <c r="AE25" s="138">
        <v>0.0</v>
      </c>
      <c r="AF25" s="138">
        <v>0.0</v>
      </c>
      <c r="AG25" s="397">
        <f t="shared" si="6"/>
        <v>0</v>
      </c>
    </row>
    <row r="26">
      <c r="A26" s="383" t="s">
        <v>73</v>
      </c>
      <c r="B26" s="396">
        <v>0.0</v>
      </c>
      <c r="C26" s="138">
        <v>0.0</v>
      </c>
      <c r="D26" s="138">
        <v>0.0</v>
      </c>
      <c r="E26" s="138">
        <v>0.0</v>
      </c>
      <c r="F26" s="138">
        <v>0.0</v>
      </c>
      <c r="G26" s="138">
        <v>0.0</v>
      </c>
      <c r="H26" s="138">
        <v>0.0</v>
      </c>
      <c r="I26" s="138">
        <v>0.0</v>
      </c>
      <c r="J26" s="138">
        <v>0.0</v>
      </c>
      <c r="K26" s="138">
        <v>0.0</v>
      </c>
      <c r="L26" s="138">
        <v>0.0</v>
      </c>
      <c r="M26" s="138">
        <v>0.0</v>
      </c>
      <c r="N26" s="138">
        <v>0.0</v>
      </c>
      <c r="O26" s="138">
        <v>0.0</v>
      </c>
      <c r="P26" s="138">
        <v>0.0</v>
      </c>
      <c r="Q26" s="138">
        <v>0.0</v>
      </c>
      <c r="R26" s="138">
        <v>0.0</v>
      </c>
      <c r="S26" s="138">
        <v>0.0</v>
      </c>
      <c r="T26" s="138">
        <v>0.0</v>
      </c>
      <c r="U26" s="138">
        <v>0.0</v>
      </c>
      <c r="V26" s="138">
        <v>0.0</v>
      </c>
      <c r="W26" s="138">
        <v>0.0</v>
      </c>
      <c r="X26" s="138">
        <v>0.0</v>
      </c>
      <c r="Y26" s="138">
        <v>0.0</v>
      </c>
      <c r="Z26" s="138">
        <v>0.0</v>
      </c>
      <c r="AA26" s="138">
        <v>0.0</v>
      </c>
      <c r="AB26" s="138">
        <v>0.0</v>
      </c>
      <c r="AC26" s="138">
        <v>0.0</v>
      </c>
      <c r="AD26" s="138">
        <v>0.0</v>
      </c>
      <c r="AE26" s="138">
        <v>0.0</v>
      </c>
      <c r="AF26" s="138">
        <v>0.0</v>
      </c>
      <c r="AG26" s="397">
        <f t="shared" si="6"/>
        <v>0</v>
      </c>
    </row>
    <row r="27">
      <c r="A27" s="383" t="s">
        <v>316</v>
      </c>
      <c r="B27" s="396">
        <v>0.0</v>
      </c>
      <c r="C27" s="396">
        <v>0.0</v>
      </c>
      <c r="D27" s="396">
        <v>0.0</v>
      </c>
      <c r="E27" s="396">
        <v>0.0</v>
      </c>
      <c r="F27" s="396">
        <v>0.0</v>
      </c>
      <c r="G27" s="396">
        <v>0.0</v>
      </c>
      <c r="H27" s="396">
        <v>0.0</v>
      </c>
      <c r="I27" s="396">
        <v>0.0</v>
      </c>
      <c r="J27" s="396">
        <v>0.0</v>
      </c>
      <c r="K27" s="396">
        <v>0.0</v>
      </c>
      <c r="L27" s="396">
        <v>0.0</v>
      </c>
      <c r="M27" s="396">
        <v>0.0</v>
      </c>
      <c r="N27" s="396">
        <v>0.0</v>
      </c>
      <c r="O27" s="396">
        <v>0.0</v>
      </c>
      <c r="P27" s="396">
        <v>0.0</v>
      </c>
      <c r="Q27" s="396">
        <v>0.0</v>
      </c>
      <c r="R27" s="396">
        <v>0.0</v>
      </c>
      <c r="S27" s="396">
        <v>0.0</v>
      </c>
      <c r="T27" s="396">
        <v>0.0</v>
      </c>
      <c r="U27" s="396">
        <v>0.0</v>
      </c>
      <c r="V27" s="396">
        <v>0.0</v>
      </c>
      <c r="W27" s="396">
        <v>0.0</v>
      </c>
      <c r="X27" s="396">
        <v>0.0</v>
      </c>
      <c r="Y27" s="396">
        <v>0.0</v>
      </c>
      <c r="Z27" s="396">
        <v>0.0</v>
      </c>
      <c r="AA27" s="396">
        <v>0.0</v>
      </c>
      <c r="AB27" s="396">
        <v>0.0</v>
      </c>
      <c r="AC27" s="396">
        <v>0.0</v>
      </c>
      <c r="AD27" s="396">
        <v>0.0</v>
      </c>
      <c r="AE27" s="396">
        <v>0.0</v>
      </c>
      <c r="AF27" s="396">
        <v>0.0</v>
      </c>
      <c r="AG27" s="397">
        <f t="shared" si="6"/>
        <v>0</v>
      </c>
    </row>
    <row r="28">
      <c r="A28" s="143"/>
      <c r="B28" s="143"/>
      <c r="C28" s="143"/>
      <c r="D28" s="143"/>
      <c r="E28" s="143"/>
      <c r="F28" s="143"/>
      <c r="G28" s="143"/>
      <c r="H28" s="143"/>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380"/>
    </row>
    <row r="29">
      <c r="A29" s="29" t="s">
        <v>1325</v>
      </c>
      <c r="B29" s="143"/>
      <c r="C29" s="143"/>
      <c r="D29" s="143"/>
      <c r="E29" s="143"/>
      <c r="F29" s="143"/>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380"/>
    </row>
    <row r="30">
      <c r="A30" s="143" t="s">
        <v>1318</v>
      </c>
      <c r="B30" s="154">
        <v>0.0</v>
      </c>
      <c r="C30" s="154">
        <v>0.0</v>
      </c>
      <c r="D30" s="154">
        <v>0.0</v>
      </c>
      <c r="E30" s="154">
        <v>0.0</v>
      </c>
      <c r="F30" s="154">
        <v>0.0</v>
      </c>
      <c r="G30" s="154">
        <v>0.0</v>
      </c>
      <c r="H30" s="154">
        <v>0.0</v>
      </c>
      <c r="I30" s="154">
        <v>0.0</v>
      </c>
      <c r="J30" s="154">
        <v>0.0</v>
      </c>
      <c r="K30" s="154">
        <v>0.0</v>
      </c>
      <c r="L30" s="154">
        <v>0.0</v>
      </c>
      <c r="M30" s="154">
        <v>0.0</v>
      </c>
      <c r="N30" s="154">
        <v>0.0</v>
      </c>
      <c r="O30" s="154">
        <v>0.0</v>
      </c>
      <c r="P30" s="154">
        <v>0.0</v>
      </c>
      <c r="Q30" s="154">
        <v>0.0</v>
      </c>
      <c r="R30" s="154">
        <v>0.0</v>
      </c>
      <c r="S30" s="154">
        <v>0.0</v>
      </c>
      <c r="T30" s="154">
        <v>0.0</v>
      </c>
      <c r="U30" s="154">
        <v>0.0</v>
      </c>
      <c r="V30" s="154">
        <v>0.0</v>
      </c>
      <c r="W30" s="154">
        <v>0.0</v>
      </c>
      <c r="X30" s="154">
        <v>0.0</v>
      </c>
      <c r="Y30" s="154">
        <v>0.0</v>
      </c>
      <c r="Z30" s="154">
        <v>0.0</v>
      </c>
      <c r="AA30" s="154">
        <v>0.0</v>
      </c>
      <c r="AB30" s="154">
        <v>0.0</v>
      </c>
      <c r="AC30" s="154">
        <v>0.0</v>
      </c>
      <c r="AD30" s="154">
        <v>0.0</v>
      </c>
      <c r="AE30" s="154">
        <v>0.0</v>
      </c>
      <c r="AF30" s="154">
        <v>0.0</v>
      </c>
      <c r="AG30" s="397">
        <f t="shared" ref="AG30:AG35" si="7">SUM(A30:AE30)</f>
        <v>0</v>
      </c>
    </row>
    <row r="31">
      <c r="A31" s="143" t="s">
        <v>1319</v>
      </c>
      <c r="B31" s="154">
        <v>0.0</v>
      </c>
      <c r="C31" s="154">
        <v>0.0</v>
      </c>
      <c r="D31" s="154">
        <v>0.0</v>
      </c>
      <c r="E31" s="154">
        <v>0.0</v>
      </c>
      <c r="F31" s="154">
        <v>0.0</v>
      </c>
      <c r="G31" s="154">
        <v>0.0</v>
      </c>
      <c r="H31" s="154">
        <v>0.0</v>
      </c>
      <c r="I31" s="154">
        <v>0.0</v>
      </c>
      <c r="J31" s="154">
        <v>0.0</v>
      </c>
      <c r="K31" s="154">
        <v>0.0</v>
      </c>
      <c r="L31" s="154">
        <v>0.0</v>
      </c>
      <c r="M31" s="154">
        <v>0.0</v>
      </c>
      <c r="N31" s="154">
        <v>0.0</v>
      </c>
      <c r="O31" s="154">
        <v>0.0</v>
      </c>
      <c r="P31" s="154">
        <v>0.0</v>
      </c>
      <c r="Q31" s="154">
        <v>0.0</v>
      </c>
      <c r="R31" s="154">
        <v>0.0</v>
      </c>
      <c r="S31" s="154">
        <v>0.0</v>
      </c>
      <c r="T31" s="154">
        <v>0.0</v>
      </c>
      <c r="U31" s="154">
        <v>0.0</v>
      </c>
      <c r="V31" s="154">
        <v>0.0</v>
      </c>
      <c r="W31" s="154">
        <v>0.0</v>
      </c>
      <c r="X31" s="154">
        <v>0.0</v>
      </c>
      <c r="Y31" s="154">
        <v>0.0</v>
      </c>
      <c r="Z31" s="154">
        <v>0.0</v>
      </c>
      <c r="AA31" s="154">
        <v>0.0</v>
      </c>
      <c r="AB31" s="154">
        <v>0.0</v>
      </c>
      <c r="AC31" s="154">
        <v>0.0</v>
      </c>
      <c r="AD31" s="154">
        <v>0.0</v>
      </c>
      <c r="AE31" s="154">
        <v>0.0</v>
      </c>
      <c r="AF31" s="154">
        <v>0.0</v>
      </c>
      <c r="AG31" s="397">
        <f t="shared" si="7"/>
        <v>0</v>
      </c>
    </row>
    <row r="32">
      <c r="A32" s="143"/>
      <c r="B32" s="143"/>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397">
        <f t="shared" si="7"/>
        <v>0</v>
      </c>
    </row>
    <row r="33">
      <c r="A33" s="143" t="s">
        <v>1320</v>
      </c>
      <c r="B33" s="154">
        <v>0.0</v>
      </c>
      <c r="C33" s="154">
        <v>0.0</v>
      </c>
      <c r="D33" s="154">
        <v>0.0</v>
      </c>
      <c r="E33" s="154">
        <v>0.0</v>
      </c>
      <c r="F33" s="154">
        <v>0.0</v>
      </c>
      <c r="G33" s="154">
        <v>0.0</v>
      </c>
      <c r="H33" s="154">
        <v>0.0</v>
      </c>
      <c r="I33" s="154">
        <v>0.0</v>
      </c>
      <c r="J33" s="154">
        <v>0.0</v>
      </c>
      <c r="K33" s="154">
        <v>0.0</v>
      </c>
      <c r="L33" s="154">
        <v>0.0</v>
      </c>
      <c r="M33" s="154">
        <v>0.0</v>
      </c>
      <c r="N33" s="154">
        <v>0.0</v>
      </c>
      <c r="O33" s="154">
        <v>0.0</v>
      </c>
      <c r="P33" s="154">
        <v>0.0</v>
      </c>
      <c r="Q33" s="154">
        <v>0.0</v>
      </c>
      <c r="R33" s="154">
        <v>0.0</v>
      </c>
      <c r="S33" s="154">
        <v>0.0</v>
      </c>
      <c r="T33" s="154">
        <v>0.0</v>
      </c>
      <c r="U33" s="154">
        <v>0.0</v>
      </c>
      <c r="V33" s="154">
        <v>0.0</v>
      </c>
      <c r="W33" s="154">
        <v>0.0</v>
      </c>
      <c r="X33" s="154">
        <v>0.0</v>
      </c>
      <c r="Y33" s="154">
        <v>0.0</v>
      </c>
      <c r="Z33" s="154">
        <v>0.0</v>
      </c>
      <c r="AA33" s="154">
        <v>0.0</v>
      </c>
      <c r="AB33" s="154">
        <v>0.0</v>
      </c>
      <c r="AC33" s="154">
        <v>0.0</v>
      </c>
      <c r="AD33" s="154">
        <v>0.0</v>
      </c>
      <c r="AE33" s="154">
        <v>0.0</v>
      </c>
      <c r="AF33" s="154">
        <v>0.0</v>
      </c>
      <c r="AG33" s="397">
        <f t="shared" si="7"/>
        <v>0</v>
      </c>
    </row>
    <row r="34">
      <c r="A34" s="143" t="s">
        <v>1321</v>
      </c>
      <c r="B34" s="154">
        <v>0.0</v>
      </c>
      <c r="C34" s="154">
        <v>0.0</v>
      </c>
      <c r="D34" s="154">
        <v>0.0</v>
      </c>
      <c r="E34" s="154">
        <v>0.0</v>
      </c>
      <c r="F34" s="154">
        <v>0.0</v>
      </c>
      <c r="G34" s="154">
        <v>0.0</v>
      </c>
      <c r="H34" s="154">
        <v>0.0</v>
      </c>
      <c r="I34" s="154">
        <v>0.0</v>
      </c>
      <c r="J34" s="154">
        <v>0.0</v>
      </c>
      <c r="K34" s="154">
        <v>0.0</v>
      </c>
      <c r="L34" s="154">
        <v>0.0</v>
      </c>
      <c r="M34" s="154">
        <v>0.0</v>
      </c>
      <c r="N34" s="154">
        <v>0.0</v>
      </c>
      <c r="O34" s="154">
        <v>0.0</v>
      </c>
      <c r="P34" s="154">
        <v>0.0</v>
      </c>
      <c r="Q34" s="154">
        <v>0.0</v>
      </c>
      <c r="R34" s="154">
        <v>0.0</v>
      </c>
      <c r="S34" s="154">
        <v>0.0</v>
      </c>
      <c r="T34" s="154">
        <v>0.0</v>
      </c>
      <c r="U34" s="154">
        <v>0.0</v>
      </c>
      <c r="V34" s="154">
        <v>0.0</v>
      </c>
      <c r="W34" s="154">
        <v>0.0</v>
      </c>
      <c r="X34" s="154">
        <v>0.0</v>
      </c>
      <c r="Y34" s="154">
        <v>0.0</v>
      </c>
      <c r="Z34" s="154">
        <v>0.0</v>
      </c>
      <c r="AA34" s="154">
        <v>0.0</v>
      </c>
      <c r="AB34" s="154">
        <v>0.0</v>
      </c>
      <c r="AC34" s="154">
        <v>0.0</v>
      </c>
      <c r="AD34" s="154">
        <v>0.0</v>
      </c>
      <c r="AE34" s="154">
        <v>0.0</v>
      </c>
      <c r="AF34" s="154">
        <v>0.0</v>
      </c>
      <c r="AG34" s="397">
        <f t="shared" si="7"/>
        <v>0</v>
      </c>
    </row>
    <row r="35">
      <c r="A35" s="143" t="s">
        <v>1322</v>
      </c>
      <c r="B35" s="154">
        <v>0.0</v>
      </c>
      <c r="C35" s="154">
        <v>0.0</v>
      </c>
      <c r="D35" s="154">
        <v>0.0</v>
      </c>
      <c r="E35" s="154">
        <v>0.0</v>
      </c>
      <c r="F35" s="154">
        <v>0.0</v>
      </c>
      <c r="G35" s="154">
        <v>0.0</v>
      </c>
      <c r="H35" s="154">
        <v>0.0</v>
      </c>
      <c r="I35" s="154">
        <v>0.0</v>
      </c>
      <c r="J35" s="154">
        <v>0.0</v>
      </c>
      <c r="K35" s="154">
        <v>0.0</v>
      </c>
      <c r="L35" s="154">
        <v>0.0</v>
      </c>
      <c r="M35" s="154">
        <v>0.0</v>
      </c>
      <c r="N35" s="154">
        <v>0.0</v>
      </c>
      <c r="O35" s="154">
        <v>0.0</v>
      </c>
      <c r="P35" s="154">
        <v>0.0</v>
      </c>
      <c r="Q35" s="154">
        <v>0.0</v>
      </c>
      <c r="R35" s="154">
        <v>0.0</v>
      </c>
      <c r="S35" s="154">
        <v>0.0</v>
      </c>
      <c r="T35" s="154">
        <v>0.0</v>
      </c>
      <c r="U35" s="154">
        <v>0.0</v>
      </c>
      <c r="V35" s="154">
        <v>0.0</v>
      </c>
      <c r="W35" s="154">
        <v>0.0</v>
      </c>
      <c r="X35" s="154">
        <v>0.0</v>
      </c>
      <c r="Y35" s="154">
        <v>0.0</v>
      </c>
      <c r="Z35" s="154">
        <v>0.0</v>
      </c>
      <c r="AA35" s="154">
        <v>0.0</v>
      </c>
      <c r="AB35" s="154">
        <v>0.0</v>
      </c>
      <c r="AC35" s="154">
        <v>0.0</v>
      </c>
      <c r="AD35" s="154">
        <v>0.0</v>
      </c>
      <c r="AE35" s="154">
        <v>0.0</v>
      </c>
      <c r="AF35" s="154">
        <v>0.0</v>
      </c>
      <c r="AG35" s="397">
        <f t="shared" si="7"/>
        <v>0</v>
      </c>
    </row>
    <row r="36">
      <c r="A36" s="143"/>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380"/>
    </row>
    <row r="37">
      <c r="A37" s="398" t="s">
        <v>1326</v>
      </c>
      <c r="B37" s="143"/>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380"/>
    </row>
    <row r="38">
      <c r="A38" s="143" t="s">
        <v>1327</v>
      </c>
      <c r="B38" s="154">
        <v>0.0</v>
      </c>
      <c r="C38" s="154">
        <v>0.0</v>
      </c>
      <c r="D38" s="154">
        <v>0.0</v>
      </c>
      <c r="E38" s="154">
        <v>0.0</v>
      </c>
      <c r="F38" s="154">
        <v>0.0</v>
      </c>
      <c r="G38" s="154">
        <v>0.0</v>
      </c>
      <c r="H38" s="154">
        <v>0.0</v>
      </c>
      <c r="I38" s="154">
        <v>0.0</v>
      </c>
      <c r="J38" s="154">
        <v>0.0</v>
      </c>
      <c r="K38" s="154">
        <v>0.0</v>
      </c>
      <c r="L38" s="154">
        <v>0.0</v>
      </c>
      <c r="M38" s="154">
        <v>0.0</v>
      </c>
      <c r="N38" s="154">
        <v>0.0</v>
      </c>
      <c r="O38" s="154">
        <v>0.0</v>
      </c>
      <c r="P38" s="154">
        <v>0.0</v>
      </c>
      <c r="Q38" s="154">
        <v>0.0</v>
      </c>
      <c r="R38" s="154">
        <v>0.0</v>
      </c>
      <c r="S38" s="154">
        <v>0.0</v>
      </c>
      <c r="T38" s="154">
        <v>0.0</v>
      </c>
      <c r="U38" s="154">
        <v>0.0</v>
      </c>
      <c r="V38" s="154">
        <v>0.0</v>
      </c>
      <c r="W38" s="154">
        <v>0.0</v>
      </c>
      <c r="X38" s="154">
        <v>0.0</v>
      </c>
      <c r="Y38" s="154">
        <v>0.0</v>
      </c>
      <c r="Z38" s="154">
        <v>0.0</v>
      </c>
      <c r="AA38" s="154">
        <v>0.0</v>
      </c>
      <c r="AB38" s="154">
        <v>0.0</v>
      </c>
      <c r="AC38" s="154">
        <v>0.0</v>
      </c>
      <c r="AD38" s="154">
        <v>0.0</v>
      </c>
      <c r="AE38" s="154">
        <v>0.0</v>
      </c>
      <c r="AF38" s="154">
        <v>0.0</v>
      </c>
      <c r="AG38" s="397">
        <f t="shared" ref="AG38:AG41" si="8">SUM(A38:AE38)</f>
        <v>0</v>
      </c>
    </row>
    <row r="39">
      <c r="A39" s="143" t="s">
        <v>1328</v>
      </c>
      <c r="B39" s="154">
        <v>0.0</v>
      </c>
      <c r="C39" s="154">
        <v>0.0</v>
      </c>
      <c r="D39" s="154">
        <v>0.0</v>
      </c>
      <c r="E39" s="154">
        <v>0.0</v>
      </c>
      <c r="F39" s="154">
        <v>0.0</v>
      </c>
      <c r="G39" s="154">
        <v>0.0</v>
      </c>
      <c r="H39" s="154">
        <v>0.0</v>
      </c>
      <c r="I39" s="154">
        <v>0.0</v>
      </c>
      <c r="J39" s="154">
        <v>0.0</v>
      </c>
      <c r="K39" s="154">
        <v>0.0</v>
      </c>
      <c r="L39" s="154">
        <v>0.0</v>
      </c>
      <c r="M39" s="154">
        <v>0.0</v>
      </c>
      <c r="N39" s="154">
        <v>0.0</v>
      </c>
      <c r="O39" s="154">
        <v>0.0</v>
      </c>
      <c r="P39" s="154">
        <v>0.0</v>
      </c>
      <c r="Q39" s="154">
        <v>0.0</v>
      </c>
      <c r="R39" s="154">
        <v>0.0</v>
      </c>
      <c r="S39" s="154">
        <v>0.0</v>
      </c>
      <c r="T39" s="154">
        <v>0.0</v>
      </c>
      <c r="U39" s="154">
        <v>0.0</v>
      </c>
      <c r="V39" s="154">
        <v>0.0</v>
      </c>
      <c r="W39" s="154">
        <v>0.0</v>
      </c>
      <c r="X39" s="154">
        <v>0.0</v>
      </c>
      <c r="Y39" s="154">
        <v>0.0</v>
      </c>
      <c r="Z39" s="154">
        <v>0.0</v>
      </c>
      <c r="AA39" s="154">
        <v>0.0</v>
      </c>
      <c r="AB39" s="154">
        <v>0.0</v>
      </c>
      <c r="AC39" s="154">
        <v>0.0</v>
      </c>
      <c r="AD39" s="154">
        <v>0.0</v>
      </c>
      <c r="AE39" s="154">
        <v>0.0</v>
      </c>
      <c r="AF39" s="154">
        <v>0.0</v>
      </c>
      <c r="AG39" s="397">
        <f t="shared" si="8"/>
        <v>0</v>
      </c>
    </row>
    <row r="40">
      <c r="A40" s="143" t="s">
        <v>1329</v>
      </c>
      <c r="B40" s="156">
        <v>1.0</v>
      </c>
      <c r="C40" s="156">
        <v>0.0</v>
      </c>
      <c r="D40" s="156">
        <v>0.0</v>
      </c>
      <c r="E40" s="156">
        <v>0.0</v>
      </c>
      <c r="F40" s="156">
        <v>0.0</v>
      </c>
      <c r="G40" s="156">
        <v>0.0</v>
      </c>
      <c r="H40" s="156">
        <v>0.0</v>
      </c>
      <c r="I40" s="156">
        <v>0.0</v>
      </c>
      <c r="J40" s="156">
        <v>0.0</v>
      </c>
      <c r="K40" s="156">
        <v>0.0</v>
      </c>
      <c r="L40" s="156">
        <v>0.0</v>
      </c>
      <c r="M40" s="156">
        <v>0.0</v>
      </c>
      <c r="N40" s="156">
        <v>0.0</v>
      </c>
      <c r="O40" s="156">
        <v>0.0</v>
      </c>
      <c r="P40" s="156">
        <v>0.0</v>
      </c>
      <c r="Q40" s="156">
        <v>0.0</v>
      </c>
      <c r="R40" s="156">
        <v>0.0</v>
      </c>
      <c r="S40" s="156">
        <v>0.0</v>
      </c>
      <c r="T40" s="156">
        <v>0.0</v>
      </c>
      <c r="U40" s="156">
        <v>0.0</v>
      </c>
      <c r="V40" s="156">
        <v>0.0</v>
      </c>
      <c r="W40" s="156">
        <v>0.0</v>
      </c>
      <c r="X40" s="156">
        <v>0.0</v>
      </c>
      <c r="Y40" s="156">
        <v>0.0</v>
      </c>
      <c r="Z40" s="156">
        <v>0.0</v>
      </c>
      <c r="AA40" s="156">
        <v>0.0</v>
      </c>
      <c r="AB40" s="156">
        <v>0.0</v>
      </c>
      <c r="AC40" s="156">
        <v>0.0</v>
      </c>
      <c r="AD40" s="156">
        <v>0.0</v>
      </c>
      <c r="AE40" s="156">
        <v>0.0</v>
      </c>
      <c r="AF40" s="156">
        <v>0.0</v>
      </c>
      <c r="AG40" s="397">
        <f t="shared" si="8"/>
        <v>1</v>
      </c>
    </row>
    <row r="41">
      <c r="A41" s="143" t="s">
        <v>1330</v>
      </c>
      <c r="B41" s="156">
        <v>0.0</v>
      </c>
      <c r="C41" s="156">
        <v>0.0</v>
      </c>
      <c r="D41" s="156">
        <v>0.0</v>
      </c>
      <c r="E41" s="156">
        <v>0.0</v>
      </c>
      <c r="F41" s="156">
        <v>0.0</v>
      </c>
      <c r="G41" s="156">
        <v>0.0</v>
      </c>
      <c r="H41" s="156">
        <v>0.0</v>
      </c>
      <c r="I41" s="156">
        <v>0.0</v>
      </c>
      <c r="J41" s="156">
        <v>0.0</v>
      </c>
      <c r="K41" s="156">
        <v>0.0</v>
      </c>
      <c r="L41" s="156">
        <v>0.0</v>
      </c>
      <c r="M41" s="156">
        <v>0.0</v>
      </c>
      <c r="N41" s="156">
        <v>0.0</v>
      </c>
      <c r="O41" s="156">
        <v>0.0</v>
      </c>
      <c r="P41" s="156">
        <v>0.0</v>
      </c>
      <c r="Q41" s="156">
        <v>0.0</v>
      </c>
      <c r="R41" s="156">
        <v>0.0</v>
      </c>
      <c r="S41" s="156">
        <v>0.0</v>
      </c>
      <c r="T41" s="156">
        <v>0.0</v>
      </c>
      <c r="U41" s="156">
        <v>0.0</v>
      </c>
      <c r="V41" s="156">
        <v>0.0</v>
      </c>
      <c r="W41" s="156">
        <v>0.0</v>
      </c>
      <c r="X41" s="156">
        <v>0.0</v>
      </c>
      <c r="Y41" s="156">
        <v>0.0</v>
      </c>
      <c r="Z41" s="156">
        <v>0.0</v>
      </c>
      <c r="AA41" s="156">
        <v>0.0</v>
      </c>
      <c r="AB41" s="156">
        <v>0.0</v>
      </c>
      <c r="AC41" s="156">
        <v>0.0</v>
      </c>
      <c r="AD41" s="156">
        <v>0.0</v>
      </c>
      <c r="AE41" s="156">
        <v>0.0</v>
      </c>
      <c r="AF41" s="156">
        <v>0.0</v>
      </c>
      <c r="AG41" s="397">
        <f t="shared" si="8"/>
        <v>0</v>
      </c>
    </row>
    <row r="42">
      <c r="A42" s="143"/>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380"/>
    </row>
    <row r="43">
      <c r="A43" s="143" t="s">
        <v>287</v>
      </c>
      <c r="B43" s="154">
        <v>0.0</v>
      </c>
      <c r="C43" s="154">
        <v>0.0</v>
      </c>
      <c r="D43" s="154">
        <v>0.0</v>
      </c>
      <c r="E43" s="154">
        <v>0.0</v>
      </c>
      <c r="F43" s="154">
        <v>0.0</v>
      </c>
      <c r="G43" s="154">
        <v>0.0</v>
      </c>
      <c r="H43" s="154">
        <v>0.0</v>
      </c>
      <c r="I43" s="154">
        <v>0.0</v>
      </c>
      <c r="J43" s="154">
        <v>0.0</v>
      </c>
      <c r="K43" s="154">
        <v>0.0</v>
      </c>
      <c r="L43" s="154">
        <v>0.0</v>
      </c>
      <c r="M43" s="154">
        <v>0.0</v>
      </c>
      <c r="N43" s="154">
        <v>0.0</v>
      </c>
      <c r="O43" s="154">
        <v>0.0</v>
      </c>
      <c r="P43" s="154">
        <v>0.0</v>
      </c>
      <c r="Q43" s="154">
        <v>0.0</v>
      </c>
      <c r="R43" s="154">
        <v>0.0</v>
      </c>
      <c r="S43" s="154">
        <v>0.0</v>
      </c>
      <c r="T43" s="154">
        <v>0.0</v>
      </c>
      <c r="U43" s="154">
        <v>0.0</v>
      </c>
      <c r="V43" s="154">
        <v>0.0</v>
      </c>
      <c r="W43" s="154">
        <v>0.0</v>
      </c>
      <c r="X43" s="154">
        <v>0.0</v>
      </c>
      <c r="Y43" s="154">
        <v>0.0</v>
      </c>
      <c r="Z43" s="154">
        <v>0.0</v>
      </c>
      <c r="AA43" s="154">
        <v>0.0</v>
      </c>
      <c r="AB43" s="154">
        <v>0.0</v>
      </c>
      <c r="AC43" s="154">
        <v>0.0</v>
      </c>
      <c r="AD43" s="154">
        <v>0.0</v>
      </c>
      <c r="AE43" s="154">
        <v>0.0</v>
      </c>
      <c r="AF43" s="154">
        <v>0.0</v>
      </c>
      <c r="AG43" s="397">
        <f t="shared" ref="AG43:AG49" si="9">SUM(A43:AE43)</f>
        <v>0</v>
      </c>
    </row>
    <row r="44">
      <c r="A44" s="143" t="s">
        <v>288</v>
      </c>
      <c r="B44" s="154">
        <v>0.0</v>
      </c>
      <c r="C44" s="154">
        <v>0.0</v>
      </c>
      <c r="D44" s="154">
        <v>0.0</v>
      </c>
      <c r="E44" s="154">
        <v>0.0</v>
      </c>
      <c r="F44" s="154">
        <v>0.0</v>
      </c>
      <c r="G44" s="154">
        <v>0.0</v>
      </c>
      <c r="H44" s="154">
        <v>0.0</v>
      </c>
      <c r="I44" s="154">
        <v>0.0</v>
      </c>
      <c r="J44" s="154">
        <v>0.0</v>
      </c>
      <c r="K44" s="154">
        <v>0.0</v>
      </c>
      <c r="L44" s="154">
        <v>0.0</v>
      </c>
      <c r="M44" s="154">
        <v>0.0</v>
      </c>
      <c r="N44" s="154">
        <v>0.0</v>
      </c>
      <c r="O44" s="154">
        <v>0.0</v>
      </c>
      <c r="P44" s="154">
        <v>0.0</v>
      </c>
      <c r="Q44" s="154">
        <v>0.0</v>
      </c>
      <c r="R44" s="154">
        <v>0.0</v>
      </c>
      <c r="S44" s="154">
        <v>0.0</v>
      </c>
      <c r="T44" s="154">
        <v>0.0</v>
      </c>
      <c r="U44" s="154">
        <v>0.0</v>
      </c>
      <c r="V44" s="154">
        <v>0.0</v>
      </c>
      <c r="W44" s="154">
        <v>0.0</v>
      </c>
      <c r="X44" s="154">
        <v>0.0</v>
      </c>
      <c r="Y44" s="154">
        <v>0.0</v>
      </c>
      <c r="Z44" s="154">
        <v>0.0</v>
      </c>
      <c r="AA44" s="154">
        <v>0.0</v>
      </c>
      <c r="AB44" s="154">
        <v>0.0</v>
      </c>
      <c r="AC44" s="154">
        <v>0.0</v>
      </c>
      <c r="AD44" s="154">
        <v>0.0</v>
      </c>
      <c r="AE44" s="154">
        <v>0.0</v>
      </c>
      <c r="AF44" s="154">
        <v>0.0</v>
      </c>
      <c r="AG44" s="397">
        <f t="shared" si="9"/>
        <v>0</v>
      </c>
    </row>
    <row r="45">
      <c r="A45" s="143" t="s">
        <v>1331</v>
      </c>
      <c r="B45" s="154">
        <v>0.0</v>
      </c>
      <c r="C45" s="154">
        <v>0.0</v>
      </c>
      <c r="D45" s="154">
        <v>0.0</v>
      </c>
      <c r="E45" s="154">
        <v>0.0</v>
      </c>
      <c r="F45" s="154">
        <v>0.0</v>
      </c>
      <c r="G45" s="154">
        <v>0.0</v>
      </c>
      <c r="H45" s="154">
        <v>0.0</v>
      </c>
      <c r="I45" s="154">
        <v>0.0</v>
      </c>
      <c r="J45" s="154">
        <v>0.0</v>
      </c>
      <c r="K45" s="154">
        <v>0.0</v>
      </c>
      <c r="L45" s="154">
        <v>0.0</v>
      </c>
      <c r="M45" s="154">
        <v>0.0</v>
      </c>
      <c r="N45" s="154">
        <v>0.0</v>
      </c>
      <c r="O45" s="154">
        <v>0.0</v>
      </c>
      <c r="P45" s="154">
        <v>0.0</v>
      </c>
      <c r="Q45" s="154">
        <v>0.0</v>
      </c>
      <c r="R45" s="154">
        <v>0.0</v>
      </c>
      <c r="S45" s="154">
        <v>0.0</v>
      </c>
      <c r="T45" s="154">
        <v>0.0</v>
      </c>
      <c r="U45" s="154">
        <v>0.0</v>
      </c>
      <c r="V45" s="154">
        <v>0.0</v>
      </c>
      <c r="W45" s="154">
        <v>0.0</v>
      </c>
      <c r="X45" s="154">
        <v>0.0</v>
      </c>
      <c r="Y45" s="154">
        <v>0.0</v>
      </c>
      <c r="Z45" s="154">
        <v>0.0</v>
      </c>
      <c r="AA45" s="154">
        <v>0.0</v>
      </c>
      <c r="AB45" s="154">
        <v>0.0</v>
      </c>
      <c r="AC45" s="154">
        <v>0.0</v>
      </c>
      <c r="AD45" s="154">
        <v>0.0</v>
      </c>
      <c r="AE45" s="154">
        <v>0.0</v>
      </c>
      <c r="AF45" s="154">
        <v>0.0</v>
      </c>
      <c r="AG45" s="397">
        <f t="shared" si="9"/>
        <v>0</v>
      </c>
    </row>
    <row r="46">
      <c r="A46" s="143" t="s">
        <v>1332</v>
      </c>
      <c r="B46" s="154">
        <v>0.0</v>
      </c>
      <c r="C46" s="154">
        <v>0.0</v>
      </c>
      <c r="D46" s="154">
        <v>0.0</v>
      </c>
      <c r="E46" s="154">
        <v>0.0</v>
      </c>
      <c r="F46" s="154">
        <v>0.0</v>
      </c>
      <c r="G46" s="154">
        <v>0.0</v>
      </c>
      <c r="H46" s="154">
        <v>0.0</v>
      </c>
      <c r="I46" s="154">
        <v>0.0</v>
      </c>
      <c r="J46" s="154">
        <v>0.0</v>
      </c>
      <c r="K46" s="154">
        <v>0.0</v>
      </c>
      <c r="L46" s="154">
        <v>0.0</v>
      </c>
      <c r="M46" s="154">
        <v>0.0</v>
      </c>
      <c r="N46" s="154">
        <v>0.0</v>
      </c>
      <c r="O46" s="154">
        <v>0.0</v>
      </c>
      <c r="P46" s="154">
        <v>0.0</v>
      </c>
      <c r="Q46" s="154">
        <v>0.0</v>
      </c>
      <c r="R46" s="154">
        <v>0.0</v>
      </c>
      <c r="S46" s="154">
        <v>0.0</v>
      </c>
      <c r="T46" s="154">
        <v>0.0</v>
      </c>
      <c r="U46" s="154">
        <v>0.0</v>
      </c>
      <c r="V46" s="154">
        <v>0.0</v>
      </c>
      <c r="W46" s="154">
        <v>0.0</v>
      </c>
      <c r="X46" s="154">
        <v>0.0</v>
      </c>
      <c r="Y46" s="154">
        <v>0.0</v>
      </c>
      <c r="Z46" s="154">
        <v>0.0</v>
      </c>
      <c r="AA46" s="154">
        <v>0.0</v>
      </c>
      <c r="AB46" s="154">
        <v>0.0</v>
      </c>
      <c r="AC46" s="154">
        <v>0.0</v>
      </c>
      <c r="AD46" s="154">
        <v>0.0</v>
      </c>
      <c r="AE46" s="154">
        <v>0.0</v>
      </c>
      <c r="AF46" s="154">
        <v>0.0</v>
      </c>
      <c r="AG46" s="397">
        <f t="shared" si="9"/>
        <v>0</v>
      </c>
    </row>
    <row r="47">
      <c r="A47" s="143" t="s">
        <v>1333</v>
      </c>
      <c r="B47" s="154">
        <v>0.0</v>
      </c>
      <c r="C47" s="154">
        <v>0.0</v>
      </c>
      <c r="D47" s="154">
        <v>0.0</v>
      </c>
      <c r="E47" s="154">
        <v>0.0</v>
      </c>
      <c r="F47" s="154">
        <v>0.0</v>
      </c>
      <c r="G47" s="154">
        <v>0.0</v>
      </c>
      <c r="H47" s="154">
        <v>0.0</v>
      </c>
      <c r="I47" s="154">
        <v>0.0</v>
      </c>
      <c r="J47" s="154">
        <v>0.0</v>
      </c>
      <c r="K47" s="154">
        <v>0.0</v>
      </c>
      <c r="L47" s="154">
        <v>0.0</v>
      </c>
      <c r="M47" s="154">
        <v>0.0</v>
      </c>
      <c r="N47" s="154">
        <v>0.0</v>
      </c>
      <c r="O47" s="154">
        <v>0.0</v>
      </c>
      <c r="P47" s="154">
        <v>0.0</v>
      </c>
      <c r="Q47" s="154">
        <v>0.0</v>
      </c>
      <c r="R47" s="154">
        <v>0.0</v>
      </c>
      <c r="S47" s="154">
        <v>0.0</v>
      </c>
      <c r="T47" s="154">
        <v>0.0</v>
      </c>
      <c r="U47" s="154">
        <v>0.0</v>
      </c>
      <c r="V47" s="154">
        <v>0.0</v>
      </c>
      <c r="W47" s="154">
        <v>0.0</v>
      </c>
      <c r="X47" s="154">
        <v>0.0</v>
      </c>
      <c r="Y47" s="154">
        <v>0.0</v>
      </c>
      <c r="Z47" s="154">
        <v>0.0</v>
      </c>
      <c r="AA47" s="154">
        <v>0.0</v>
      </c>
      <c r="AB47" s="154">
        <v>0.0</v>
      </c>
      <c r="AC47" s="154">
        <v>0.0</v>
      </c>
      <c r="AD47" s="154">
        <v>0.0</v>
      </c>
      <c r="AE47" s="154">
        <v>0.0</v>
      </c>
      <c r="AF47" s="154">
        <v>0.0</v>
      </c>
      <c r="AG47" s="397">
        <f t="shared" si="9"/>
        <v>0</v>
      </c>
    </row>
    <row r="48">
      <c r="A48" s="143" t="s">
        <v>1334</v>
      </c>
      <c r="B48" s="154">
        <v>0.0</v>
      </c>
      <c r="C48" s="154">
        <v>0.0</v>
      </c>
      <c r="D48" s="154">
        <v>0.0</v>
      </c>
      <c r="E48" s="154">
        <v>0.0</v>
      </c>
      <c r="F48" s="154">
        <v>0.0</v>
      </c>
      <c r="G48" s="154">
        <v>0.0</v>
      </c>
      <c r="H48" s="154">
        <v>0.0</v>
      </c>
      <c r="I48" s="154">
        <v>0.0</v>
      </c>
      <c r="J48" s="154">
        <v>0.0</v>
      </c>
      <c r="K48" s="154">
        <v>0.0</v>
      </c>
      <c r="L48" s="154">
        <v>0.0</v>
      </c>
      <c r="M48" s="154">
        <v>0.0</v>
      </c>
      <c r="N48" s="154">
        <v>0.0</v>
      </c>
      <c r="O48" s="154">
        <v>0.0</v>
      </c>
      <c r="P48" s="154">
        <v>0.0</v>
      </c>
      <c r="Q48" s="154">
        <v>0.0</v>
      </c>
      <c r="R48" s="154">
        <v>0.0</v>
      </c>
      <c r="S48" s="154">
        <v>0.0</v>
      </c>
      <c r="T48" s="154">
        <v>0.0</v>
      </c>
      <c r="U48" s="154">
        <v>0.0</v>
      </c>
      <c r="V48" s="154">
        <v>0.0</v>
      </c>
      <c r="W48" s="154">
        <v>0.0</v>
      </c>
      <c r="X48" s="154">
        <v>0.0</v>
      </c>
      <c r="Y48" s="154">
        <v>0.0</v>
      </c>
      <c r="Z48" s="154">
        <v>0.0</v>
      </c>
      <c r="AA48" s="154">
        <v>0.0</v>
      </c>
      <c r="AB48" s="154">
        <v>0.0</v>
      </c>
      <c r="AC48" s="154">
        <v>0.0</v>
      </c>
      <c r="AD48" s="154">
        <v>0.0</v>
      </c>
      <c r="AE48" s="154">
        <v>0.0</v>
      </c>
      <c r="AF48" s="154">
        <v>0.0</v>
      </c>
      <c r="AG48" s="397">
        <f t="shared" si="9"/>
        <v>0</v>
      </c>
    </row>
    <row r="49">
      <c r="A49" s="143" t="s">
        <v>1335</v>
      </c>
      <c r="B49" s="154">
        <v>0.0</v>
      </c>
      <c r="C49" s="154">
        <v>0.0</v>
      </c>
      <c r="D49" s="154">
        <v>0.0</v>
      </c>
      <c r="E49" s="154">
        <v>0.0</v>
      </c>
      <c r="F49" s="154">
        <v>0.0</v>
      </c>
      <c r="G49" s="154">
        <v>0.0</v>
      </c>
      <c r="H49" s="154">
        <v>0.0</v>
      </c>
      <c r="I49" s="154">
        <v>0.0</v>
      </c>
      <c r="J49" s="154">
        <v>0.0</v>
      </c>
      <c r="K49" s="154">
        <v>0.0</v>
      </c>
      <c r="L49" s="154">
        <v>0.0</v>
      </c>
      <c r="M49" s="154">
        <v>0.0</v>
      </c>
      <c r="N49" s="154">
        <v>0.0</v>
      </c>
      <c r="O49" s="154">
        <v>0.0</v>
      </c>
      <c r="P49" s="154">
        <v>0.0</v>
      </c>
      <c r="Q49" s="154">
        <v>0.0</v>
      </c>
      <c r="R49" s="154">
        <v>0.0</v>
      </c>
      <c r="S49" s="154">
        <v>0.0</v>
      </c>
      <c r="T49" s="154">
        <v>0.0</v>
      </c>
      <c r="U49" s="154">
        <v>0.0</v>
      </c>
      <c r="V49" s="154">
        <v>0.0</v>
      </c>
      <c r="W49" s="154">
        <v>0.0</v>
      </c>
      <c r="X49" s="154">
        <v>0.0</v>
      </c>
      <c r="Y49" s="154">
        <v>0.0</v>
      </c>
      <c r="Z49" s="154">
        <v>0.0</v>
      </c>
      <c r="AA49" s="154">
        <v>0.0</v>
      </c>
      <c r="AB49" s="154">
        <v>0.0</v>
      </c>
      <c r="AC49" s="154">
        <v>0.0</v>
      </c>
      <c r="AD49" s="154">
        <v>0.0</v>
      </c>
      <c r="AE49" s="154">
        <v>0.0</v>
      </c>
      <c r="AF49" s="154">
        <v>0.0</v>
      </c>
      <c r="AG49" s="397">
        <f t="shared" si="9"/>
        <v>0</v>
      </c>
    </row>
    <row r="50">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380"/>
    </row>
    <row r="51">
      <c r="A51" s="143" t="s">
        <v>1336</v>
      </c>
      <c r="B51" s="154">
        <v>0.0</v>
      </c>
      <c r="C51" s="154">
        <v>0.0</v>
      </c>
      <c r="D51" s="154">
        <v>0.0</v>
      </c>
      <c r="E51" s="154">
        <v>0.0</v>
      </c>
      <c r="F51" s="154">
        <v>0.0</v>
      </c>
      <c r="G51" s="154">
        <v>0.0</v>
      </c>
      <c r="H51" s="154">
        <v>0.0</v>
      </c>
      <c r="I51" s="154">
        <v>0.0</v>
      </c>
      <c r="J51" s="154">
        <v>0.0</v>
      </c>
      <c r="K51" s="154">
        <v>0.0</v>
      </c>
      <c r="L51" s="154">
        <v>0.0</v>
      </c>
      <c r="M51" s="154">
        <v>0.0</v>
      </c>
      <c r="N51" s="154">
        <v>0.0</v>
      </c>
      <c r="O51" s="154">
        <v>0.0</v>
      </c>
      <c r="P51" s="154">
        <v>0.0</v>
      </c>
      <c r="Q51" s="154">
        <v>0.0</v>
      </c>
      <c r="R51" s="154">
        <v>0.0</v>
      </c>
      <c r="S51" s="154">
        <v>0.0</v>
      </c>
      <c r="T51" s="154">
        <v>0.0</v>
      </c>
      <c r="U51" s="154">
        <v>0.0</v>
      </c>
      <c r="V51" s="154">
        <v>0.0</v>
      </c>
      <c r="W51" s="154">
        <v>0.0</v>
      </c>
      <c r="X51" s="154">
        <v>0.0</v>
      </c>
      <c r="Y51" s="154">
        <v>0.0</v>
      </c>
      <c r="Z51" s="154">
        <v>0.0</v>
      </c>
      <c r="AA51" s="154">
        <v>0.0</v>
      </c>
      <c r="AB51" s="154">
        <v>0.0</v>
      </c>
      <c r="AC51" s="154">
        <v>0.0</v>
      </c>
      <c r="AD51" s="154">
        <v>0.0</v>
      </c>
      <c r="AE51" s="154">
        <v>0.0</v>
      </c>
      <c r="AF51" s="154">
        <v>0.0</v>
      </c>
      <c r="AG51" s="397">
        <f t="shared" ref="AG51:AG54" si="10">SUM(A51:AE51)</f>
        <v>0</v>
      </c>
    </row>
    <row r="52">
      <c r="A52" s="143" t="s">
        <v>1337</v>
      </c>
      <c r="B52" s="154">
        <v>0.0</v>
      </c>
      <c r="C52" s="154">
        <v>0.0</v>
      </c>
      <c r="D52" s="154">
        <v>0.0</v>
      </c>
      <c r="E52" s="154">
        <v>0.0</v>
      </c>
      <c r="F52" s="154">
        <v>0.0</v>
      </c>
      <c r="G52" s="154">
        <v>0.0</v>
      </c>
      <c r="H52" s="154">
        <v>0.0</v>
      </c>
      <c r="I52" s="154">
        <v>0.0</v>
      </c>
      <c r="J52" s="154">
        <v>0.0</v>
      </c>
      <c r="K52" s="154">
        <v>0.0</v>
      </c>
      <c r="L52" s="154">
        <v>0.0</v>
      </c>
      <c r="M52" s="154">
        <v>0.0</v>
      </c>
      <c r="N52" s="154">
        <v>0.0</v>
      </c>
      <c r="O52" s="154">
        <v>0.0</v>
      </c>
      <c r="P52" s="154">
        <v>0.0</v>
      </c>
      <c r="Q52" s="154">
        <v>0.0</v>
      </c>
      <c r="R52" s="154">
        <v>0.0</v>
      </c>
      <c r="S52" s="154">
        <v>0.0</v>
      </c>
      <c r="T52" s="154">
        <v>0.0</v>
      </c>
      <c r="U52" s="154">
        <v>0.0</v>
      </c>
      <c r="V52" s="154">
        <v>0.0</v>
      </c>
      <c r="W52" s="154">
        <v>0.0</v>
      </c>
      <c r="X52" s="154">
        <v>0.0</v>
      </c>
      <c r="Y52" s="154">
        <v>0.0</v>
      </c>
      <c r="Z52" s="154">
        <v>0.0</v>
      </c>
      <c r="AA52" s="154">
        <v>0.0</v>
      </c>
      <c r="AB52" s="154">
        <v>0.0</v>
      </c>
      <c r="AC52" s="154">
        <v>0.0</v>
      </c>
      <c r="AD52" s="154">
        <v>0.0</v>
      </c>
      <c r="AE52" s="154">
        <v>0.0</v>
      </c>
      <c r="AF52" s="154">
        <v>0.0</v>
      </c>
      <c r="AG52" s="397">
        <f t="shared" si="10"/>
        <v>0</v>
      </c>
    </row>
    <row r="53">
      <c r="A53" s="143" t="s">
        <v>1338</v>
      </c>
      <c r="B53" s="154">
        <v>0.0</v>
      </c>
      <c r="C53" s="154">
        <v>0.0</v>
      </c>
      <c r="D53" s="154">
        <v>0.0</v>
      </c>
      <c r="E53" s="154">
        <v>0.0</v>
      </c>
      <c r="F53" s="154">
        <v>0.0</v>
      </c>
      <c r="G53" s="154">
        <v>0.0</v>
      </c>
      <c r="H53" s="154">
        <v>0.0</v>
      </c>
      <c r="I53" s="154">
        <v>0.0</v>
      </c>
      <c r="J53" s="154">
        <v>0.0</v>
      </c>
      <c r="K53" s="154">
        <v>0.0</v>
      </c>
      <c r="L53" s="154">
        <v>0.0</v>
      </c>
      <c r="M53" s="154">
        <v>0.0</v>
      </c>
      <c r="N53" s="154">
        <v>0.0</v>
      </c>
      <c r="O53" s="154">
        <v>0.0</v>
      </c>
      <c r="P53" s="154">
        <v>0.0</v>
      </c>
      <c r="Q53" s="154">
        <v>0.0</v>
      </c>
      <c r="R53" s="154">
        <v>0.0</v>
      </c>
      <c r="S53" s="154">
        <v>0.0</v>
      </c>
      <c r="T53" s="154">
        <v>0.0</v>
      </c>
      <c r="U53" s="154">
        <v>0.0</v>
      </c>
      <c r="V53" s="154">
        <v>0.0</v>
      </c>
      <c r="W53" s="154">
        <v>0.0</v>
      </c>
      <c r="X53" s="154">
        <v>0.0</v>
      </c>
      <c r="Y53" s="154">
        <v>0.0</v>
      </c>
      <c r="Z53" s="154">
        <v>0.0</v>
      </c>
      <c r="AA53" s="154">
        <v>0.0</v>
      </c>
      <c r="AB53" s="154">
        <v>0.0</v>
      </c>
      <c r="AC53" s="154">
        <v>0.0</v>
      </c>
      <c r="AD53" s="154">
        <v>0.0</v>
      </c>
      <c r="AE53" s="154">
        <v>0.0</v>
      </c>
      <c r="AF53" s="154">
        <v>0.0</v>
      </c>
      <c r="AG53" s="397">
        <f t="shared" si="10"/>
        <v>0</v>
      </c>
    </row>
    <row r="54">
      <c r="A54" s="143" t="s">
        <v>1339</v>
      </c>
      <c r="B54" s="154">
        <v>0.0</v>
      </c>
      <c r="C54" s="154">
        <v>0.0</v>
      </c>
      <c r="D54" s="154">
        <v>0.0</v>
      </c>
      <c r="E54" s="154">
        <v>0.0</v>
      </c>
      <c r="F54" s="154">
        <v>0.0</v>
      </c>
      <c r="G54" s="154">
        <v>0.0</v>
      </c>
      <c r="H54" s="154">
        <v>0.0</v>
      </c>
      <c r="I54" s="154">
        <v>0.0</v>
      </c>
      <c r="J54" s="154">
        <v>0.0</v>
      </c>
      <c r="K54" s="154">
        <v>0.0</v>
      </c>
      <c r="L54" s="154">
        <v>0.0</v>
      </c>
      <c r="M54" s="154">
        <v>0.0</v>
      </c>
      <c r="N54" s="154">
        <v>0.0</v>
      </c>
      <c r="O54" s="154">
        <v>0.0</v>
      </c>
      <c r="P54" s="154">
        <v>0.0</v>
      </c>
      <c r="Q54" s="154">
        <v>0.0</v>
      </c>
      <c r="R54" s="154">
        <v>0.0</v>
      </c>
      <c r="S54" s="154">
        <v>0.0</v>
      </c>
      <c r="T54" s="154">
        <v>0.0</v>
      </c>
      <c r="U54" s="154">
        <v>0.0</v>
      </c>
      <c r="V54" s="154">
        <v>0.0</v>
      </c>
      <c r="W54" s="154">
        <v>0.0</v>
      </c>
      <c r="X54" s="154">
        <v>0.0</v>
      </c>
      <c r="Y54" s="154">
        <v>0.0</v>
      </c>
      <c r="Z54" s="154">
        <v>0.0</v>
      </c>
      <c r="AA54" s="154">
        <v>0.0</v>
      </c>
      <c r="AB54" s="154">
        <v>0.0</v>
      </c>
      <c r="AC54" s="154">
        <v>0.0</v>
      </c>
      <c r="AD54" s="154">
        <v>0.0</v>
      </c>
      <c r="AE54" s="154">
        <v>0.0</v>
      </c>
      <c r="AF54" s="154">
        <v>0.0</v>
      </c>
      <c r="AG54" s="397">
        <f t="shared" si="10"/>
        <v>0</v>
      </c>
    </row>
    <row r="55">
      <c r="A55" s="143"/>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380"/>
    </row>
    <row r="56">
      <c r="A56" s="143" t="s">
        <v>1340</v>
      </c>
      <c r="B56" s="156">
        <v>0.0</v>
      </c>
      <c r="C56" s="156">
        <v>0.0</v>
      </c>
      <c r="D56" s="156">
        <v>0.0</v>
      </c>
      <c r="E56" s="156">
        <v>0.0</v>
      </c>
      <c r="F56" s="156">
        <v>0.0</v>
      </c>
      <c r="G56" s="156">
        <v>0.0</v>
      </c>
      <c r="H56" s="156">
        <v>0.0</v>
      </c>
      <c r="I56" s="156">
        <v>0.0</v>
      </c>
      <c r="J56" s="156">
        <v>0.0</v>
      </c>
      <c r="K56" s="156">
        <v>0.0</v>
      </c>
      <c r="L56" s="156">
        <v>0.0</v>
      </c>
      <c r="M56" s="156">
        <v>0.0</v>
      </c>
      <c r="N56" s="156">
        <v>0.0</v>
      </c>
      <c r="O56" s="156">
        <v>0.0</v>
      </c>
      <c r="P56" s="156">
        <v>0.0</v>
      </c>
      <c r="Q56" s="156">
        <v>0.0</v>
      </c>
      <c r="R56" s="156">
        <v>0.0</v>
      </c>
      <c r="S56" s="156">
        <v>0.0</v>
      </c>
      <c r="T56" s="156">
        <v>0.0</v>
      </c>
      <c r="U56" s="156">
        <v>0.0</v>
      </c>
      <c r="V56" s="156">
        <v>0.0</v>
      </c>
      <c r="W56" s="156">
        <v>0.0</v>
      </c>
      <c r="X56" s="156">
        <v>0.0</v>
      </c>
      <c r="Y56" s="156">
        <v>0.0</v>
      </c>
      <c r="Z56" s="156">
        <v>0.0</v>
      </c>
      <c r="AA56" s="156">
        <v>0.0</v>
      </c>
      <c r="AB56" s="156">
        <v>0.0</v>
      </c>
      <c r="AC56" s="156">
        <v>0.0</v>
      </c>
      <c r="AD56" s="156">
        <v>0.0</v>
      </c>
      <c r="AE56" s="156">
        <v>0.0</v>
      </c>
      <c r="AF56" s="156">
        <v>0.0</v>
      </c>
      <c r="AG56" s="399">
        <f>SUM(A56:AE56)</f>
        <v>0</v>
      </c>
    </row>
    <row r="57">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row>
    <row r="58">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row>
    <row r="59">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43"/>
    </row>
    <row r="60">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row>
    <row r="61">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row>
    <row r="62">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43"/>
    </row>
    <row r="63">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43"/>
    </row>
    <row r="64">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row>
    <row r="65">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c r="AD65" s="143"/>
      <c r="AE65" s="143"/>
      <c r="AF65" s="143"/>
      <c r="AG65" s="143"/>
    </row>
    <row r="66">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143"/>
    </row>
    <row r="67">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c r="AG67" s="143"/>
    </row>
    <row r="68">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43"/>
    </row>
    <row r="69">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row>
    <row r="70">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43"/>
    </row>
    <row r="71">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43"/>
    </row>
    <row r="72">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143"/>
    </row>
    <row r="73">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c r="AA73" s="143"/>
      <c r="AB73" s="143"/>
      <c r="AC73" s="143"/>
      <c r="AD73" s="143"/>
      <c r="AE73" s="143"/>
      <c r="AF73" s="143"/>
      <c r="AG73" s="143"/>
    </row>
    <row r="74">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c r="AA74" s="143"/>
      <c r="AB74" s="143"/>
      <c r="AC74" s="143"/>
      <c r="AD74" s="143"/>
      <c r="AE74" s="143"/>
      <c r="AF74" s="143"/>
      <c r="AG74" s="143"/>
    </row>
    <row r="75">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c r="AG75" s="143"/>
    </row>
    <row r="76">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c r="AG76" s="143"/>
    </row>
    <row r="77">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c r="AA77" s="143"/>
      <c r="AB77" s="143"/>
      <c r="AC77" s="143"/>
      <c r="AD77" s="143"/>
      <c r="AE77" s="143"/>
      <c r="AF77" s="143"/>
      <c r="AG77" s="143"/>
    </row>
    <row r="78">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c r="AG78" s="143"/>
    </row>
    <row r="79">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43"/>
    </row>
    <row r="80">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43"/>
    </row>
    <row r="81">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c r="AG81" s="143"/>
    </row>
    <row r="82">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c r="AA82" s="143"/>
      <c r="AB82" s="143"/>
      <c r="AC82" s="143"/>
      <c r="AD82" s="143"/>
      <c r="AE82" s="143"/>
      <c r="AF82" s="143"/>
      <c r="AG82" s="143"/>
    </row>
    <row r="83">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c r="AG83" s="143"/>
    </row>
    <row r="84">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row>
    <row r="85">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c r="AB85" s="143"/>
      <c r="AC85" s="143"/>
      <c r="AD85" s="143"/>
      <c r="AE85" s="143"/>
      <c r="AF85" s="143"/>
      <c r="AG85" s="143"/>
    </row>
    <row r="86">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c r="AB86" s="143"/>
      <c r="AC86" s="143"/>
      <c r="AD86" s="143"/>
      <c r="AE86" s="143"/>
      <c r="AF86" s="143"/>
      <c r="AG86" s="143"/>
    </row>
    <row r="87">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3"/>
    </row>
    <row r="88">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143"/>
      <c r="AF88" s="143"/>
      <c r="AG88" s="143"/>
    </row>
    <row r="89">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c r="AG89" s="143"/>
    </row>
    <row r="90">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c r="AG90" s="143"/>
    </row>
    <row r="9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row>
    <row r="92">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c r="AG92" s="143"/>
    </row>
    <row r="93">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c r="AG93" s="143"/>
    </row>
    <row r="94">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3"/>
      <c r="AF94" s="143"/>
      <c r="AG94" s="143"/>
    </row>
    <row r="95">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c r="AB95" s="143"/>
      <c r="AC95" s="143"/>
      <c r="AD95" s="143"/>
      <c r="AE95" s="143"/>
      <c r="AF95" s="143"/>
      <c r="AG95" s="143"/>
    </row>
    <row r="96">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c r="AB96" s="143"/>
      <c r="AC96" s="143"/>
      <c r="AD96" s="143"/>
      <c r="AE96" s="143"/>
      <c r="AF96" s="143"/>
      <c r="AG96" s="143"/>
    </row>
    <row r="97">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c r="AB97" s="143"/>
      <c r="AC97" s="143"/>
      <c r="AD97" s="143"/>
      <c r="AE97" s="143"/>
      <c r="AF97" s="143"/>
      <c r="AG97" s="143"/>
    </row>
    <row r="98">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c r="AB98" s="143"/>
      <c r="AC98" s="143"/>
      <c r="AD98" s="143"/>
      <c r="AE98" s="143"/>
      <c r="AF98" s="143"/>
      <c r="AG98" s="143"/>
    </row>
    <row r="99">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43"/>
    </row>
    <row r="100">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43"/>
      <c r="AE100" s="143"/>
      <c r="AF100" s="143"/>
      <c r="AG100" s="143"/>
    </row>
    <row r="10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c r="AB101" s="143"/>
      <c r="AC101" s="143"/>
      <c r="AD101" s="143"/>
      <c r="AE101" s="143"/>
      <c r="AF101" s="143"/>
      <c r="AG101" s="143"/>
    </row>
    <row r="102">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c r="AB102" s="143"/>
      <c r="AC102" s="143"/>
      <c r="AD102" s="143"/>
      <c r="AE102" s="143"/>
      <c r="AF102" s="143"/>
      <c r="AG102" s="143"/>
    </row>
    <row r="103">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c r="AB103" s="143"/>
      <c r="AC103" s="143"/>
      <c r="AD103" s="143"/>
      <c r="AE103" s="143"/>
      <c r="AF103" s="143"/>
      <c r="AG103" s="143"/>
    </row>
    <row r="104">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43"/>
    </row>
    <row r="105">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3"/>
    </row>
    <row r="106">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row>
    <row r="107">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3"/>
      <c r="AF107" s="143"/>
      <c r="AG107" s="143"/>
    </row>
    <row r="108">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c r="AB108" s="143"/>
      <c r="AC108" s="143"/>
      <c r="AD108" s="143"/>
      <c r="AE108" s="143"/>
      <c r="AF108" s="143"/>
      <c r="AG108" s="143"/>
    </row>
    <row r="109">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c r="AB109" s="143"/>
      <c r="AC109" s="143"/>
      <c r="AD109" s="143"/>
      <c r="AE109" s="143"/>
      <c r="AF109" s="143"/>
      <c r="AG109" s="143"/>
    </row>
    <row r="110">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c r="AG110" s="143"/>
    </row>
    <row r="11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c r="AB111" s="143"/>
      <c r="AC111" s="143"/>
      <c r="AD111" s="143"/>
      <c r="AE111" s="143"/>
      <c r="AF111" s="143"/>
      <c r="AG111" s="143"/>
    </row>
    <row r="112">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c r="AB112" s="143"/>
      <c r="AC112" s="143"/>
      <c r="AD112" s="143"/>
      <c r="AE112" s="143"/>
      <c r="AF112" s="143"/>
      <c r="AG112" s="143"/>
    </row>
    <row r="113">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c r="AG113" s="143"/>
    </row>
    <row r="114">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143"/>
      <c r="AE114" s="143"/>
      <c r="AF114" s="143"/>
      <c r="AG114" s="143"/>
    </row>
    <row r="115">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c r="AB115" s="143"/>
      <c r="AC115" s="143"/>
      <c r="AD115" s="143"/>
      <c r="AE115" s="143"/>
      <c r="AF115" s="143"/>
      <c r="AG115" s="143"/>
    </row>
    <row r="116">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c r="AB116" s="143"/>
      <c r="AC116" s="143"/>
      <c r="AD116" s="143"/>
      <c r="AE116" s="143"/>
      <c r="AF116" s="143"/>
      <c r="AG116" s="143"/>
    </row>
    <row r="117">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c r="AA117" s="143"/>
      <c r="AB117" s="143"/>
      <c r="AC117" s="143"/>
      <c r="AD117" s="143"/>
      <c r="AE117" s="143"/>
      <c r="AF117" s="143"/>
      <c r="AG117" s="143"/>
    </row>
    <row r="118">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c r="AB118" s="143"/>
      <c r="AC118" s="143"/>
      <c r="AD118" s="143"/>
      <c r="AE118" s="143"/>
      <c r="AF118" s="143"/>
      <c r="AG118" s="143"/>
    </row>
    <row r="119">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c r="AB119" s="143"/>
      <c r="AC119" s="143"/>
      <c r="AD119" s="143"/>
      <c r="AE119" s="143"/>
      <c r="AF119" s="143"/>
      <c r="AG119" s="143"/>
    </row>
    <row r="120">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c r="AA120" s="143"/>
      <c r="AB120" s="143"/>
      <c r="AC120" s="143"/>
      <c r="AD120" s="143"/>
      <c r="AE120" s="143"/>
      <c r="AF120" s="143"/>
      <c r="AG120" s="143"/>
    </row>
    <row r="12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3"/>
    </row>
    <row r="122">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c r="AB122" s="143"/>
      <c r="AC122" s="143"/>
      <c r="AD122" s="143"/>
      <c r="AE122" s="143"/>
      <c r="AF122" s="143"/>
      <c r="AG122" s="143"/>
    </row>
    <row r="123">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c r="AB123" s="143"/>
      <c r="AC123" s="143"/>
      <c r="AD123" s="143"/>
      <c r="AE123" s="143"/>
      <c r="AF123" s="143"/>
      <c r="AG123" s="143"/>
    </row>
    <row r="124">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c r="AB124" s="143"/>
      <c r="AC124" s="143"/>
      <c r="AD124" s="143"/>
      <c r="AE124" s="143"/>
      <c r="AF124" s="143"/>
      <c r="AG124" s="143"/>
    </row>
    <row r="125">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row>
    <row r="126">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c r="AB126" s="143"/>
      <c r="AC126" s="143"/>
      <c r="AD126" s="143"/>
      <c r="AE126" s="143"/>
      <c r="AF126" s="143"/>
      <c r="AG126" s="143"/>
    </row>
    <row r="127">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143"/>
      <c r="AE127" s="143"/>
      <c r="AF127" s="143"/>
      <c r="AG127" s="143"/>
    </row>
    <row r="128">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c r="AB128" s="143"/>
      <c r="AC128" s="143"/>
      <c r="AD128" s="143"/>
      <c r="AE128" s="143"/>
      <c r="AF128" s="143"/>
      <c r="AG128" s="143"/>
    </row>
    <row r="129">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c r="AB129" s="143"/>
      <c r="AC129" s="143"/>
      <c r="AD129" s="143"/>
      <c r="AE129" s="143"/>
      <c r="AF129" s="143"/>
      <c r="AG129" s="143"/>
    </row>
    <row r="130">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c r="AB130" s="143"/>
      <c r="AC130" s="143"/>
      <c r="AD130" s="143"/>
      <c r="AE130" s="143"/>
      <c r="AF130" s="143"/>
      <c r="AG130" s="143"/>
    </row>
    <row r="13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3"/>
      <c r="AC131" s="143"/>
      <c r="AD131" s="143"/>
      <c r="AE131" s="143"/>
      <c r="AF131" s="143"/>
      <c r="AG131" s="143"/>
    </row>
    <row r="132">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c r="AB132" s="143"/>
      <c r="AC132" s="143"/>
      <c r="AD132" s="143"/>
      <c r="AE132" s="143"/>
      <c r="AF132" s="143"/>
      <c r="AG132" s="143"/>
    </row>
    <row r="133">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c r="AB133" s="143"/>
      <c r="AC133" s="143"/>
      <c r="AD133" s="143"/>
      <c r="AE133" s="143"/>
      <c r="AF133" s="143"/>
      <c r="AG133" s="143"/>
    </row>
    <row r="134">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c r="AB134" s="143"/>
      <c r="AC134" s="143"/>
      <c r="AD134" s="143"/>
      <c r="AE134" s="143"/>
      <c r="AF134" s="143"/>
      <c r="AG134" s="143"/>
    </row>
    <row r="135">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c r="AB135" s="143"/>
      <c r="AC135" s="143"/>
      <c r="AD135" s="143"/>
      <c r="AE135" s="143"/>
      <c r="AF135" s="143"/>
      <c r="AG135" s="143"/>
    </row>
    <row r="136">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c r="AB136" s="143"/>
      <c r="AC136" s="143"/>
      <c r="AD136" s="143"/>
      <c r="AE136" s="143"/>
      <c r="AF136" s="143"/>
      <c r="AG136" s="143"/>
    </row>
    <row r="137">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c r="AB137" s="143"/>
      <c r="AC137" s="143"/>
      <c r="AD137" s="143"/>
      <c r="AE137" s="143"/>
      <c r="AF137" s="143"/>
      <c r="AG137" s="143"/>
    </row>
    <row r="138">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c r="AB138" s="143"/>
      <c r="AC138" s="143"/>
      <c r="AD138" s="143"/>
      <c r="AE138" s="143"/>
      <c r="AF138" s="143"/>
      <c r="AG138" s="143"/>
    </row>
    <row r="139">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c r="AB139" s="143"/>
      <c r="AC139" s="143"/>
      <c r="AD139" s="143"/>
      <c r="AE139" s="143"/>
      <c r="AF139" s="143"/>
      <c r="AG139" s="143"/>
    </row>
    <row r="140">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c r="AB140" s="143"/>
      <c r="AC140" s="143"/>
      <c r="AD140" s="143"/>
      <c r="AE140" s="143"/>
      <c r="AF140" s="143"/>
      <c r="AG140" s="143"/>
    </row>
    <row r="14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c r="AB141" s="143"/>
      <c r="AC141" s="143"/>
      <c r="AD141" s="143"/>
      <c r="AE141" s="143"/>
      <c r="AF141" s="143"/>
      <c r="AG141" s="143"/>
    </row>
    <row r="142">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D142" s="143"/>
      <c r="AE142" s="143"/>
      <c r="AF142" s="143"/>
      <c r="AG142" s="143"/>
    </row>
    <row r="143">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c r="AB143" s="143"/>
      <c r="AC143" s="143"/>
      <c r="AD143" s="143"/>
      <c r="AE143" s="143"/>
      <c r="AF143" s="143"/>
      <c r="AG143" s="143"/>
    </row>
    <row r="144">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c r="AB144" s="143"/>
      <c r="AC144" s="143"/>
      <c r="AD144" s="143"/>
      <c r="AE144" s="143"/>
      <c r="AF144" s="143"/>
      <c r="AG144" s="143"/>
    </row>
    <row r="145">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c r="AB145" s="143"/>
      <c r="AC145" s="143"/>
      <c r="AD145" s="143"/>
      <c r="AE145" s="143"/>
      <c r="AF145" s="143"/>
      <c r="AG145" s="143"/>
    </row>
    <row r="146">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c r="AB146" s="143"/>
      <c r="AC146" s="143"/>
      <c r="AD146" s="143"/>
      <c r="AE146" s="143"/>
      <c r="AF146" s="143"/>
      <c r="AG146" s="143"/>
    </row>
    <row r="147">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c r="AB147" s="143"/>
      <c r="AC147" s="143"/>
      <c r="AD147" s="143"/>
      <c r="AE147" s="143"/>
      <c r="AF147" s="143"/>
      <c r="AG147" s="143"/>
    </row>
    <row r="148">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c r="AB148" s="143"/>
      <c r="AC148" s="143"/>
      <c r="AD148" s="143"/>
      <c r="AE148" s="143"/>
      <c r="AF148" s="143"/>
      <c r="AG148" s="143"/>
    </row>
    <row r="149">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c r="AB149" s="143"/>
      <c r="AC149" s="143"/>
      <c r="AD149" s="143"/>
      <c r="AE149" s="143"/>
      <c r="AF149" s="143"/>
      <c r="AG149" s="143"/>
    </row>
    <row r="150">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143"/>
      <c r="AE150" s="143"/>
      <c r="AF150" s="143"/>
      <c r="AG150" s="143"/>
    </row>
    <row r="15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c r="AB151" s="143"/>
      <c r="AC151" s="143"/>
      <c r="AD151" s="143"/>
      <c r="AE151" s="143"/>
      <c r="AF151" s="143"/>
      <c r="AG151" s="143"/>
    </row>
    <row r="152">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c r="AB152" s="143"/>
      <c r="AC152" s="143"/>
      <c r="AD152" s="143"/>
      <c r="AE152" s="143"/>
      <c r="AF152" s="143"/>
      <c r="AG152" s="143"/>
    </row>
    <row r="153">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c r="AB153" s="143"/>
      <c r="AC153" s="143"/>
      <c r="AD153" s="143"/>
      <c r="AE153" s="143"/>
      <c r="AF153" s="143"/>
      <c r="AG153" s="143"/>
    </row>
    <row r="154">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c r="AB154" s="143"/>
      <c r="AC154" s="143"/>
      <c r="AD154" s="143"/>
      <c r="AE154" s="143"/>
      <c r="AF154" s="143"/>
      <c r="AG154" s="143"/>
    </row>
    <row r="155">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c r="AB155" s="143"/>
      <c r="AC155" s="143"/>
      <c r="AD155" s="143"/>
      <c r="AE155" s="143"/>
      <c r="AF155" s="143"/>
      <c r="AG155" s="143"/>
    </row>
    <row r="156">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c r="AB156" s="143"/>
      <c r="AC156" s="143"/>
      <c r="AD156" s="143"/>
      <c r="AE156" s="143"/>
      <c r="AF156" s="143"/>
      <c r="AG156" s="143"/>
    </row>
    <row r="157">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c r="AD157" s="143"/>
      <c r="AE157" s="143"/>
      <c r="AF157" s="143"/>
      <c r="AG157" s="143"/>
    </row>
    <row r="158">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c r="AB158" s="143"/>
      <c r="AC158" s="143"/>
      <c r="AD158" s="143"/>
      <c r="AE158" s="143"/>
      <c r="AF158" s="143"/>
      <c r="AG158" s="143"/>
    </row>
    <row r="159">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c r="AB159" s="143"/>
      <c r="AC159" s="143"/>
      <c r="AD159" s="143"/>
      <c r="AE159" s="143"/>
      <c r="AF159" s="143"/>
      <c r="AG159" s="143"/>
    </row>
    <row r="160">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c r="AB160" s="143"/>
      <c r="AC160" s="143"/>
      <c r="AD160" s="143"/>
      <c r="AE160" s="143"/>
      <c r="AF160" s="143"/>
      <c r="AG160" s="143"/>
    </row>
    <row r="16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c r="AD161" s="143"/>
      <c r="AE161" s="143"/>
      <c r="AF161" s="143"/>
      <c r="AG161" s="143"/>
    </row>
    <row r="162">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c r="AD162" s="143"/>
      <c r="AE162" s="143"/>
      <c r="AF162" s="143"/>
      <c r="AG162" s="143"/>
    </row>
    <row r="163">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c r="AB163" s="143"/>
      <c r="AC163" s="143"/>
      <c r="AD163" s="143"/>
      <c r="AE163" s="143"/>
      <c r="AF163" s="143"/>
      <c r="AG163" s="143"/>
    </row>
    <row r="164">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43"/>
      <c r="AE164" s="143"/>
      <c r="AF164" s="143"/>
      <c r="AG164" s="143"/>
    </row>
    <row r="165">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c r="AB165" s="143"/>
      <c r="AC165" s="143"/>
      <c r="AD165" s="143"/>
      <c r="AE165" s="143"/>
      <c r="AF165" s="143"/>
      <c r="AG165" s="143"/>
    </row>
    <row r="166">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43"/>
      <c r="AE166" s="143"/>
      <c r="AF166" s="143"/>
      <c r="AG166" s="143"/>
    </row>
    <row r="167">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c r="AD167" s="143"/>
      <c r="AE167" s="143"/>
      <c r="AF167" s="143"/>
      <c r="AG167" s="143"/>
    </row>
    <row r="168">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c r="AD168" s="143"/>
      <c r="AE168" s="143"/>
      <c r="AF168" s="143"/>
      <c r="AG168" s="143"/>
    </row>
    <row r="169">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143"/>
      <c r="AE169" s="143"/>
      <c r="AF169" s="143"/>
      <c r="AG169" s="143"/>
    </row>
    <row r="170">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43"/>
      <c r="AE170" s="143"/>
      <c r="AF170" s="143"/>
      <c r="AG170" s="143"/>
    </row>
    <row r="17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143"/>
      <c r="AE171" s="143"/>
      <c r="AF171" s="143"/>
      <c r="AG171" s="143"/>
    </row>
    <row r="172">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143"/>
      <c r="AE172" s="143"/>
      <c r="AF172" s="143"/>
      <c r="AG172" s="143"/>
    </row>
    <row r="173">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c r="AB173" s="143"/>
      <c r="AC173" s="143"/>
      <c r="AD173" s="143"/>
      <c r="AE173" s="143"/>
      <c r="AF173" s="143"/>
      <c r="AG173" s="143"/>
    </row>
    <row r="174">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c r="AD174" s="143"/>
      <c r="AE174" s="143"/>
      <c r="AF174" s="143"/>
      <c r="AG174" s="143"/>
    </row>
    <row r="175">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c r="AD175" s="143"/>
      <c r="AE175" s="143"/>
      <c r="AF175" s="143"/>
      <c r="AG175" s="143"/>
    </row>
    <row r="176">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c r="AB176" s="143"/>
      <c r="AC176" s="143"/>
      <c r="AD176" s="143"/>
      <c r="AE176" s="143"/>
      <c r="AF176" s="143"/>
      <c r="AG176" s="143"/>
    </row>
    <row r="177">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143"/>
      <c r="AE177" s="143"/>
      <c r="AF177" s="143"/>
      <c r="AG177" s="143"/>
    </row>
    <row r="178">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143"/>
      <c r="AE178" s="143"/>
      <c r="AF178" s="143"/>
      <c r="AG178" s="143"/>
    </row>
    <row r="179">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c r="AD179" s="143"/>
      <c r="AE179" s="143"/>
      <c r="AF179" s="143"/>
      <c r="AG179" s="143"/>
    </row>
    <row r="180">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143"/>
      <c r="AE180" s="143"/>
      <c r="AF180" s="143"/>
      <c r="AG180" s="143"/>
    </row>
    <row r="18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43"/>
      <c r="AE181" s="143"/>
      <c r="AF181" s="143"/>
      <c r="AG181" s="143"/>
    </row>
    <row r="182">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c r="AG182" s="143"/>
    </row>
    <row r="183">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43"/>
      <c r="AE183" s="143"/>
      <c r="AF183" s="143"/>
      <c r="AG183" s="143"/>
    </row>
    <row r="184">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43"/>
    </row>
    <row r="185">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43"/>
      <c r="AE185" s="143"/>
      <c r="AF185" s="143"/>
      <c r="AG185" s="143"/>
    </row>
    <row r="186">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43"/>
      <c r="AE186" s="143"/>
      <c r="AF186" s="143"/>
      <c r="AG186" s="143"/>
    </row>
    <row r="187">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43"/>
      <c r="AE187" s="143"/>
      <c r="AF187" s="143"/>
      <c r="AG187" s="143"/>
    </row>
    <row r="188">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c r="AG188" s="143"/>
    </row>
    <row r="189">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43"/>
      <c r="AE189" s="143"/>
      <c r="AF189" s="143"/>
      <c r="AG189" s="143"/>
    </row>
    <row r="190">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143"/>
      <c r="AG190" s="143"/>
    </row>
    <row r="19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143"/>
      <c r="AE191" s="143"/>
      <c r="AF191" s="143"/>
      <c r="AG191" s="143"/>
    </row>
    <row r="192">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143"/>
      <c r="AE192" s="143"/>
      <c r="AF192" s="143"/>
      <c r="AG192" s="143"/>
    </row>
    <row r="193">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c r="AG193" s="143"/>
    </row>
    <row r="194">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143"/>
      <c r="AE194" s="143"/>
      <c r="AF194" s="143"/>
      <c r="AG194" s="143"/>
    </row>
    <row r="195">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c r="AG195" s="143"/>
    </row>
    <row r="196">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43"/>
    </row>
    <row r="197">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143"/>
      <c r="AE197" s="143"/>
      <c r="AF197" s="143"/>
      <c r="AG197" s="143"/>
    </row>
    <row r="198">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c r="AG198" s="143"/>
    </row>
    <row r="199">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43"/>
      <c r="AE199" s="143"/>
      <c r="AF199" s="143"/>
      <c r="AG199" s="143"/>
    </row>
    <row r="200">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3"/>
      <c r="AE200" s="143"/>
      <c r="AF200" s="143"/>
      <c r="AG200" s="143"/>
    </row>
    <row r="20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c r="AG201" s="143"/>
    </row>
    <row r="202">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3"/>
      <c r="AE202" s="143"/>
      <c r="AF202" s="143"/>
      <c r="AG202" s="143"/>
    </row>
    <row r="203">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3"/>
      <c r="AE203" s="143"/>
      <c r="AF203" s="143"/>
      <c r="AG203" s="143"/>
    </row>
    <row r="204">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43"/>
      <c r="AE204" s="143"/>
      <c r="AF204" s="143"/>
      <c r="AG204" s="143"/>
    </row>
    <row r="205">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3"/>
      <c r="AE205" s="143"/>
      <c r="AF205" s="143"/>
      <c r="AG205" s="143"/>
    </row>
    <row r="206">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3"/>
      <c r="AE206" s="143"/>
      <c r="AF206" s="143"/>
      <c r="AG206" s="143"/>
    </row>
    <row r="207">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43"/>
      <c r="AE207" s="143"/>
      <c r="AF207" s="143"/>
      <c r="AG207" s="143"/>
    </row>
    <row r="208">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43"/>
      <c r="AE208" s="143"/>
      <c r="AF208" s="143"/>
      <c r="AG208" s="143"/>
    </row>
    <row r="209">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43"/>
      <c r="AE209" s="143"/>
      <c r="AF209" s="143"/>
      <c r="AG209" s="143"/>
    </row>
    <row r="210">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3"/>
      <c r="AE210" s="143"/>
      <c r="AF210" s="143"/>
      <c r="AG210" s="143"/>
    </row>
    <row r="21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43"/>
      <c r="AE211" s="143"/>
      <c r="AF211" s="143"/>
      <c r="AG211" s="143"/>
    </row>
    <row r="212">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43"/>
      <c r="AE212" s="143"/>
      <c r="AF212" s="143"/>
      <c r="AG212" s="143"/>
    </row>
    <row r="213">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43"/>
      <c r="AE213" s="143"/>
      <c r="AF213" s="143"/>
      <c r="AG213" s="143"/>
    </row>
    <row r="214">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c r="AG214" s="143"/>
    </row>
    <row r="215">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c r="AG215" s="143"/>
    </row>
    <row r="216">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43"/>
      <c r="AE216" s="143"/>
      <c r="AF216" s="143"/>
      <c r="AG216" s="143"/>
    </row>
    <row r="217">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43"/>
      <c r="AE217" s="143"/>
      <c r="AF217" s="143"/>
      <c r="AG217" s="143"/>
    </row>
    <row r="218">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43"/>
      <c r="AE218" s="143"/>
      <c r="AF218" s="143"/>
      <c r="AG218" s="143"/>
    </row>
    <row r="219">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143"/>
      <c r="AE219" s="143"/>
      <c r="AF219" s="143"/>
      <c r="AG219" s="143"/>
    </row>
    <row r="220">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43"/>
      <c r="AE220" s="143"/>
      <c r="AF220" s="143"/>
      <c r="AG220" s="143"/>
    </row>
    <row r="22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143"/>
      <c r="AE221" s="143"/>
      <c r="AF221" s="143"/>
      <c r="AG221" s="143"/>
    </row>
    <row r="222">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43"/>
      <c r="AE222" s="143"/>
      <c r="AF222" s="143"/>
      <c r="AG222" s="143"/>
    </row>
    <row r="223">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143"/>
      <c r="AE223" s="143"/>
      <c r="AF223" s="143"/>
      <c r="AG223" s="143"/>
    </row>
    <row r="224">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143"/>
      <c r="AE224" s="143"/>
      <c r="AF224" s="143"/>
      <c r="AG224" s="143"/>
    </row>
    <row r="225">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143"/>
      <c r="AE225" s="143"/>
      <c r="AF225" s="143"/>
      <c r="AG225" s="143"/>
    </row>
    <row r="226">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43"/>
      <c r="AE226" s="143"/>
      <c r="AF226" s="143"/>
      <c r="AG226" s="143"/>
    </row>
    <row r="227">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143"/>
      <c r="AE227" s="143"/>
      <c r="AF227" s="143"/>
      <c r="AG227" s="143"/>
    </row>
    <row r="228">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143"/>
      <c r="AE228" s="143"/>
      <c r="AF228" s="143"/>
      <c r="AG228" s="143"/>
    </row>
    <row r="229">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43"/>
      <c r="AE229" s="143"/>
      <c r="AF229" s="143"/>
      <c r="AG229" s="143"/>
    </row>
    <row r="230">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43"/>
      <c r="AE230" s="143"/>
      <c r="AF230" s="143"/>
      <c r="AG230" s="143"/>
    </row>
    <row r="23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3"/>
      <c r="AE231" s="143"/>
      <c r="AF231" s="143"/>
      <c r="AG231" s="143"/>
    </row>
    <row r="232">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3"/>
      <c r="AE232" s="143"/>
      <c r="AF232" s="143"/>
      <c r="AG232" s="143"/>
    </row>
    <row r="233">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43"/>
      <c r="AE233" s="143"/>
      <c r="AF233" s="143"/>
      <c r="AG233" s="143"/>
    </row>
    <row r="234">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43"/>
      <c r="AG234" s="143"/>
    </row>
    <row r="235">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43"/>
      <c r="AE235" s="143"/>
      <c r="AF235" s="143"/>
      <c r="AG235" s="143"/>
    </row>
    <row r="236">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143"/>
      <c r="AE236" s="143"/>
      <c r="AF236" s="143"/>
      <c r="AG236" s="143"/>
    </row>
    <row r="237">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143"/>
      <c r="AE237" s="143"/>
      <c r="AF237" s="143"/>
      <c r="AG237" s="143"/>
    </row>
    <row r="238">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43"/>
      <c r="AE238" s="143"/>
      <c r="AF238" s="143"/>
      <c r="AG238" s="143"/>
    </row>
    <row r="239">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143"/>
      <c r="AE239" s="143"/>
      <c r="AF239" s="143"/>
      <c r="AG239" s="143"/>
    </row>
    <row r="240">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143"/>
      <c r="AE240" s="143"/>
      <c r="AF240" s="143"/>
      <c r="AG240" s="143"/>
    </row>
    <row r="24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143"/>
      <c r="AE241" s="143"/>
      <c r="AF241" s="143"/>
      <c r="AG241" s="143"/>
    </row>
    <row r="242">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143"/>
      <c r="AE242" s="143"/>
      <c r="AF242" s="143"/>
      <c r="AG242" s="143"/>
    </row>
    <row r="243">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143"/>
      <c r="AE243" s="143"/>
      <c r="AF243" s="143"/>
      <c r="AG243" s="143"/>
    </row>
    <row r="244">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c r="AG244" s="143"/>
    </row>
    <row r="245">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c r="AG245" s="143"/>
    </row>
    <row r="246">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c r="AG246" s="143"/>
    </row>
    <row r="247">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43"/>
      <c r="AE247" s="143"/>
      <c r="AF247" s="143"/>
      <c r="AG247" s="143"/>
    </row>
    <row r="248">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c r="AG248" s="143"/>
    </row>
    <row r="249">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c r="AG249" s="143"/>
    </row>
    <row r="250">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43"/>
      <c r="AE250" s="143"/>
      <c r="AF250" s="143"/>
      <c r="AG250" s="143"/>
    </row>
    <row r="25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c r="AG251" s="143"/>
    </row>
    <row r="252">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43"/>
    </row>
    <row r="253">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143"/>
      <c r="AE253" s="143"/>
      <c r="AF253" s="143"/>
      <c r="AG253" s="143"/>
    </row>
    <row r="254">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c r="AG254" s="143"/>
    </row>
    <row r="255">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c r="AG255" s="143"/>
    </row>
    <row r="256">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c r="AG256" s="143"/>
    </row>
    <row r="257">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c r="AG257" s="143"/>
    </row>
    <row r="258">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143"/>
      <c r="AE258" s="143"/>
      <c r="AF258" s="143"/>
      <c r="AG258" s="143"/>
    </row>
    <row r="259">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c r="AG259" s="143"/>
    </row>
    <row r="260">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c r="AG260" s="143"/>
    </row>
    <row r="26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143"/>
      <c r="AE261" s="143"/>
      <c r="AF261" s="143"/>
      <c r="AG261" s="143"/>
    </row>
    <row r="262">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143"/>
      <c r="AE262" s="143"/>
      <c r="AF262" s="143"/>
      <c r="AG262" s="143"/>
    </row>
    <row r="263">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143"/>
      <c r="AE263" s="143"/>
      <c r="AF263" s="143"/>
      <c r="AG263" s="143"/>
    </row>
    <row r="264">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143"/>
      <c r="AE264" s="143"/>
      <c r="AF264" s="143"/>
      <c r="AG264" s="143"/>
    </row>
    <row r="265">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143"/>
      <c r="AE265" s="143"/>
      <c r="AF265" s="143"/>
      <c r="AG265" s="143"/>
    </row>
    <row r="266">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143"/>
      <c r="AE266" s="143"/>
      <c r="AF266" s="143"/>
      <c r="AG266" s="143"/>
    </row>
    <row r="267">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143"/>
      <c r="AE267" s="143"/>
      <c r="AF267" s="143"/>
      <c r="AG267" s="143"/>
    </row>
    <row r="268">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143"/>
      <c r="AE268" s="143"/>
      <c r="AF268" s="143"/>
      <c r="AG268" s="143"/>
    </row>
    <row r="269">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143"/>
      <c r="AE269" s="143"/>
      <c r="AF269" s="143"/>
      <c r="AG269" s="143"/>
    </row>
    <row r="270">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143"/>
      <c r="AE270" s="143"/>
      <c r="AF270" s="143"/>
      <c r="AG270" s="143"/>
    </row>
    <row r="27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143"/>
      <c r="AE271" s="143"/>
      <c r="AF271" s="143"/>
      <c r="AG271" s="143"/>
    </row>
    <row r="272">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c r="AG272" s="143"/>
    </row>
    <row r="273">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c r="AG273" s="143"/>
    </row>
    <row r="274">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143"/>
      <c r="AE274" s="143"/>
      <c r="AF274" s="143"/>
      <c r="AG274" s="143"/>
    </row>
    <row r="275">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43"/>
      <c r="AE275" s="143"/>
      <c r="AF275" s="143"/>
      <c r="AG275" s="143"/>
    </row>
    <row r="276">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3"/>
      <c r="AE276" s="143"/>
      <c r="AF276" s="143"/>
      <c r="AG276" s="143"/>
    </row>
    <row r="277">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c r="AG277" s="143"/>
    </row>
    <row r="278">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c r="AG278" s="143"/>
    </row>
    <row r="279">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3"/>
      <c r="AE279" s="143"/>
      <c r="AF279" s="143"/>
      <c r="AG279" s="143"/>
    </row>
    <row r="280">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3"/>
      <c r="AE280" s="143"/>
      <c r="AF280" s="143"/>
      <c r="AG280" s="143"/>
    </row>
    <row r="28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c r="AG281" s="143"/>
    </row>
    <row r="282">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43"/>
      <c r="AE282" s="143"/>
      <c r="AF282" s="143"/>
      <c r="AG282" s="143"/>
    </row>
    <row r="283">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43"/>
      <c r="AE283" s="143"/>
      <c r="AF283" s="143"/>
      <c r="AG283" s="143"/>
    </row>
    <row r="284">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row>
    <row r="285">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143"/>
      <c r="AE285" s="143"/>
      <c r="AF285" s="143"/>
      <c r="AG285" s="143"/>
    </row>
    <row r="286">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43"/>
      <c r="AE286" s="143"/>
      <c r="AF286" s="143"/>
      <c r="AG286" s="143"/>
    </row>
    <row r="287">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143"/>
      <c r="AE287" s="143"/>
      <c r="AF287" s="143"/>
      <c r="AG287" s="143"/>
    </row>
    <row r="288">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43"/>
      <c r="AE288" s="143"/>
      <c r="AF288" s="143"/>
      <c r="AG288" s="143"/>
    </row>
    <row r="289">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143"/>
      <c r="AE289" s="143"/>
      <c r="AF289" s="143"/>
      <c r="AG289" s="143"/>
    </row>
    <row r="290">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43"/>
      <c r="AE290" s="143"/>
      <c r="AF290" s="143"/>
      <c r="AG290" s="143"/>
    </row>
    <row r="29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c r="AG291" s="143"/>
    </row>
    <row r="292">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143"/>
      <c r="AE292" s="143"/>
      <c r="AF292" s="143"/>
      <c r="AG292" s="143"/>
    </row>
    <row r="293">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c r="AG293" s="143"/>
    </row>
    <row r="294">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143"/>
      <c r="AE294" s="143"/>
      <c r="AF294" s="143"/>
      <c r="AG294" s="143"/>
    </row>
    <row r="295">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143"/>
      <c r="AE295" s="143"/>
      <c r="AF295" s="143"/>
      <c r="AG295" s="143"/>
    </row>
    <row r="296">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43"/>
      <c r="AE296" s="143"/>
      <c r="AF296" s="143"/>
      <c r="AG296" s="143"/>
    </row>
    <row r="297">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143"/>
      <c r="AE297" s="143"/>
      <c r="AF297" s="143"/>
      <c r="AG297" s="143"/>
    </row>
    <row r="298">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43"/>
      <c r="AE298" s="143"/>
      <c r="AF298" s="143"/>
      <c r="AG298" s="143"/>
    </row>
    <row r="299">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43"/>
      <c r="AE299" s="143"/>
      <c r="AF299" s="143"/>
      <c r="AG299" s="143"/>
    </row>
    <row r="300">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c r="AG300" s="143"/>
    </row>
    <row r="30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c r="AG301" s="143"/>
    </row>
    <row r="302">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c r="AG302" s="143"/>
    </row>
    <row r="303">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43"/>
      <c r="AE303" s="143"/>
      <c r="AF303" s="143"/>
      <c r="AG303" s="143"/>
    </row>
    <row r="304">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143"/>
      <c r="AE304" s="143"/>
      <c r="AF304" s="143"/>
      <c r="AG304" s="143"/>
    </row>
    <row r="305">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143"/>
      <c r="AE305" s="143"/>
      <c r="AF305" s="143"/>
      <c r="AG305" s="143"/>
    </row>
    <row r="306">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43"/>
      <c r="AE306" s="143"/>
      <c r="AF306" s="143"/>
      <c r="AG306" s="143"/>
    </row>
    <row r="307">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143"/>
      <c r="AE307" s="143"/>
      <c r="AF307" s="143"/>
      <c r="AG307" s="143"/>
    </row>
    <row r="308">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143"/>
      <c r="AE308" s="143"/>
      <c r="AF308" s="143"/>
      <c r="AG308" s="143"/>
    </row>
    <row r="309">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c r="AG309" s="143"/>
    </row>
    <row r="310">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c r="AG310" s="143"/>
    </row>
    <row r="31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c r="AG311" s="143"/>
    </row>
    <row r="312">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143"/>
      <c r="AE312" s="143"/>
      <c r="AF312" s="143"/>
      <c r="AG312" s="143"/>
    </row>
    <row r="313">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143"/>
      <c r="AE313" s="143"/>
      <c r="AF313" s="143"/>
      <c r="AG313" s="143"/>
    </row>
    <row r="314">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143"/>
      <c r="AE314" s="143"/>
      <c r="AF314" s="143"/>
      <c r="AG314" s="143"/>
    </row>
    <row r="315">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143"/>
      <c r="AE315" s="143"/>
      <c r="AF315" s="143"/>
      <c r="AG315" s="143"/>
    </row>
    <row r="316">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43"/>
      <c r="AE316" s="143"/>
      <c r="AF316" s="143"/>
      <c r="AG316" s="143"/>
    </row>
    <row r="317">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143"/>
      <c r="AE317" s="143"/>
      <c r="AF317" s="143"/>
      <c r="AG317" s="143"/>
    </row>
    <row r="318">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143"/>
      <c r="AE318" s="143"/>
      <c r="AF318" s="143"/>
      <c r="AG318" s="143"/>
    </row>
    <row r="319">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143"/>
      <c r="AE319" s="143"/>
      <c r="AF319" s="143"/>
      <c r="AG319" s="143"/>
    </row>
    <row r="320">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43"/>
      <c r="AE320" s="143"/>
      <c r="AF320" s="143"/>
      <c r="AG320" s="143"/>
    </row>
    <row r="32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143"/>
      <c r="AE321" s="143"/>
      <c r="AF321" s="143"/>
      <c r="AG321" s="143"/>
    </row>
    <row r="322">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143"/>
      <c r="AE322" s="143"/>
      <c r="AF322" s="143"/>
      <c r="AG322" s="143"/>
    </row>
    <row r="323">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143"/>
      <c r="AE323" s="143"/>
      <c r="AF323" s="143"/>
      <c r="AG323" s="143"/>
    </row>
    <row r="324">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143"/>
      <c r="AE324" s="143"/>
      <c r="AF324" s="143"/>
      <c r="AG324" s="143"/>
    </row>
    <row r="325">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43"/>
      <c r="AE325" s="143"/>
      <c r="AF325" s="143"/>
      <c r="AG325" s="143"/>
    </row>
    <row r="326">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143"/>
      <c r="AE326" s="143"/>
      <c r="AF326" s="143"/>
      <c r="AG326" s="143"/>
    </row>
    <row r="327">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43"/>
      <c r="AE327" s="143"/>
      <c r="AF327" s="143"/>
      <c r="AG327" s="143"/>
    </row>
    <row r="328">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143"/>
      <c r="AE328" s="143"/>
      <c r="AF328" s="143"/>
      <c r="AG328" s="143"/>
    </row>
    <row r="329">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143"/>
      <c r="AE329" s="143"/>
      <c r="AF329" s="143"/>
      <c r="AG329" s="143"/>
    </row>
    <row r="330">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c r="AG330" s="143"/>
    </row>
    <row r="33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c r="AG331" s="143"/>
    </row>
    <row r="332">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43"/>
      <c r="AE332" s="143"/>
      <c r="AF332" s="143"/>
      <c r="AG332" s="143"/>
    </row>
    <row r="333">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143"/>
      <c r="AE333" s="143"/>
      <c r="AF333" s="143"/>
      <c r="AG333" s="143"/>
    </row>
    <row r="334">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143"/>
      <c r="AE334" s="143"/>
      <c r="AF334" s="143"/>
      <c r="AG334" s="143"/>
    </row>
    <row r="335">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c r="AG335" s="143"/>
    </row>
    <row r="336">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row>
    <row r="337">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143"/>
      <c r="AE337" s="143"/>
      <c r="AF337" s="143"/>
      <c r="AG337" s="143"/>
    </row>
    <row r="338">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43"/>
      <c r="AE338" s="143"/>
      <c r="AF338" s="143"/>
      <c r="AG338" s="143"/>
    </row>
    <row r="339">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143"/>
      <c r="AE339" s="143"/>
      <c r="AF339" s="143"/>
      <c r="AG339" s="143"/>
    </row>
    <row r="340">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c r="AG340" s="143"/>
    </row>
    <row r="34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143"/>
      <c r="AE341" s="143"/>
      <c r="AF341" s="143"/>
      <c r="AG341" s="143"/>
    </row>
    <row r="342">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143"/>
      <c r="AE342" s="143"/>
      <c r="AF342" s="143"/>
      <c r="AG342" s="143"/>
    </row>
    <row r="343">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143"/>
      <c r="AE343" s="143"/>
      <c r="AF343" s="143"/>
      <c r="AG343" s="143"/>
    </row>
    <row r="344">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143"/>
      <c r="AE344" s="143"/>
      <c r="AF344" s="143"/>
      <c r="AG344" s="143"/>
    </row>
    <row r="345">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143"/>
      <c r="AE345" s="143"/>
      <c r="AF345" s="143"/>
      <c r="AG345" s="143"/>
    </row>
    <row r="346">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143"/>
      <c r="AE346" s="143"/>
      <c r="AF346" s="143"/>
      <c r="AG346" s="143"/>
    </row>
    <row r="347">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143"/>
      <c r="AE347" s="143"/>
      <c r="AF347" s="143"/>
      <c r="AG347" s="143"/>
    </row>
    <row r="348">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143"/>
      <c r="AE348" s="143"/>
      <c r="AF348" s="143"/>
      <c r="AG348" s="143"/>
    </row>
    <row r="349">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143"/>
      <c r="AE349" s="143"/>
      <c r="AF349" s="143"/>
      <c r="AG349" s="143"/>
    </row>
    <row r="350">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143"/>
      <c r="AE350" s="143"/>
      <c r="AF350" s="143"/>
      <c r="AG350" s="143"/>
    </row>
    <row r="35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143"/>
      <c r="AE351" s="143"/>
      <c r="AF351" s="143"/>
      <c r="AG351" s="143"/>
    </row>
    <row r="352">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143"/>
      <c r="AE352" s="143"/>
      <c r="AF352" s="143"/>
      <c r="AG352" s="143"/>
    </row>
    <row r="353">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143"/>
      <c r="AE353" s="143"/>
      <c r="AF353" s="143"/>
      <c r="AG353" s="143"/>
    </row>
    <row r="354">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143"/>
      <c r="AE354" s="143"/>
      <c r="AF354" s="143"/>
      <c r="AG354" s="143"/>
    </row>
    <row r="355">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143"/>
      <c r="AE355" s="143"/>
      <c r="AF355" s="143"/>
      <c r="AG355" s="143"/>
    </row>
    <row r="356">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c r="AG356" s="143"/>
    </row>
    <row r="357">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143"/>
      <c r="AE357" s="143"/>
      <c r="AF357" s="143"/>
      <c r="AG357" s="143"/>
    </row>
    <row r="358">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143"/>
      <c r="AE358" s="143"/>
      <c r="AF358" s="143"/>
      <c r="AG358" s="143"/>
    </row>
    <row r="359">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143"/>
      <c r="AE359" s="143"/>
      <c r="AF359" s="143"/>
      <c r="AG359" s="143"/>
    </row>
    <row r="360">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43"/>
      <c r="AE360" s="143"/>
      <c r="AF360" s="143"/>
      <c r="AG360" s="143"/>
    </row>
    <row r="36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143"/>
      <c r="AE361" s="143"/>
      <c r="AF361" s="143"/>
      <c r="AG361" s="143"/>
    </row>
    <row r="362">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43"/>
      <c r="AE362" s="143"/>
      <c r="AF362" s="143"/>
      <c r="AG362" s="143"/>
    </row>
    <row r="363">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143"/>
      <c r="AE363" s="143"/>
      <c r="AF363" s="143"/>
      <c r="AG363" s="143"/>
    </row>
    <row r="364">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43"/>
      <c r="AE364" s="143"/>
      <c r="AF364" s="143"/>
      <c r="AG364" s="143"/>
    </row>
    <row r="365">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143"/>
      <c r="AE365" s="143"/>
      <c r="AF365" s="143"/>
      <c r="AG365" s="143"/>
    </row>
    <row r="366">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143"/>
      <c r="AE366" s="143"/>
      <c r="AF366" s="143"/>
      <c r="AG366" s="143"/>
    </row>
    <row r="367">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143"/>
      <c r="AE367" s="143"/>
      <c r="AF367" s="143"/>
      <c r="AG367" s="143"/>
    </row>
    <row r="368">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43"/>
      <c r="AE368" s="143"/>
      <c r="AF368" s="143"/>
      <c r="AG368" s="143"/>
    </row>
    <row r="369">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43"/>
      <c r="AE369" s="143"/>
      <c r="AF369" s="143"/>
      <c r="AG369" s="143"/>
    </row>
    <row r="370">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143"/>
      <c r="AE370" s="143"/>
      <c r="AF370" s="143"/>
      <c r="AG370" s="143"/>
    </row>
    <row r="37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143"/>
      <c r="AE371" s="143"/>
      <c r="AF371" s="143"/>
      <c r="AG371" s="143"/>
    </row>
    <row r="372">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143"/>
      <c r="AE372" s="143"/>
      <c r="AF372" s="143"/>
      <c r="AG372" s="143"/>
    </row>
    <row r="373">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143"/>
      <c r="AE373" s="143"/>
      <c r="AF373" s="143"/>
      <c r="AG373" s="143"/>
    </row>
    <row r="374">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143"/>
      <c r="AE374" s="143"/>
      <c r="AF374" s="143"/>
      <c r="AG374" s="143"/>
    </row>
    <row r="375">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143"/>
      <c r="AE375" s="143"/>
      <c r="AF375" s="143"/>
      <c r="AG375" s="143"/>
    </row>
    <row r="376">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143"/>
      <c r="AE376" s="143"/>
      <c r="AF376" s="143"/>
      <c r="AG376" s="143"/>
    </row>
    <row r="377">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143"/>
      <c r="AE377" s="143"/>
      <c r="AF377" s="143"/>
      <c r="AG377" s="143"/>
    </row>
    <row r="378">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143"/>
      <c r="AE378" s="143"/>
      <c r="AF378" s="143"/>
      <c r="AG378" s="143"/>
    </row>
    <row r="379">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143"/>
      <c r="AE379" s="143"/>
      <c r="AF379" s="143"/>
      <c r="AG379" s="143"/>
    </row>
    <row r="380">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143"/>
      <c r="AE380" s="143"/>
      <c r="AF380" s="143"/>
      <c r="AG380" s="143"/>
    </row>
    <row r="38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143"/>
      <c r="AE381" s="143"/>
      <c r="AF381" s="143"/>
      <c r="AG381" s="143"/>
    </row>
    <row r="382">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c r="AG382" s="143"/>
    </row>
    <row r="383">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143"/>
      <c r="AE383" s="143"/>
      <c r="AF383" s="143"/>
      <c r="AG383" s="143"/>
    </row>
    <row r="384">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c r="AG384" s="143"/>
    </row>
    <row r="385">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c r="AG385" s="143"/>
    </row>
    <row r="386">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c r="AG386" s="143"/>
    </row>
    <row r="387">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43"/>
      <c r="AE387" s="143"/>
      <c r="AF387" s="143"/>
      <c r="AG387" s="143"/>
    </row>
    <row r="388">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c r="AG388" s="143"/>
    </row>
    <row r="389">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143"/>
      <c r="AE389" s="143"/>
      <c r="AF389" s="143"/>
      <c r="AG389" s="143"/>
    </row>
    <row r="390">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143"/>
      <c r="AE390" s="143"/>
      <c r="AF390" s="143"/>
      <c r="AG390" s="143"/>
    </row>
    <row r="39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143"/>
      <c r="AE391" s="143"/>
      <c r="AF391" s="143"/>
      <c r="AG391" s="143"/>
    </row>
    <row r="392">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c r="AD392" s="143"/>
      <c r="AE392" s="143"/>
      <c r="AF392" s="143"/>
      <c r="AG392" s="143"/>
    </row>
    <row r="393">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143"/>
      <c r="AE393" s="143"/>
      <c r="AF393" s="143"/>
      <c r="AG393" s="143"/>
    </row>
    <row r="394">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c r="AD394" s="143"/>
      <c r="AE394" s="143"/>
      <c r="AF394" s="143"/>
      <c r="AG394" s="143"/>
    </row>
    <row r="395">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143"/>
      <c r="AE395" s="143"/>
      <c r="AF395" s="143"/>
      <c r="AG395" s="143"/>
    </row>
    <row r="396">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c r="AD396" s="143"/>
      <c r="AE396" s="143"/>
      <c r="AF396" s="143"/>
      <c r="AG396" s="143"/>
    </row>
    <row r="397">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143"/>
      <c r="AE397" s="143"/>
      <c r="AF397" s="143"/>
      <c r="AG397" s="143"/>
    </row>
    <row r="398">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c r="AD398" s="143"/>
      <c r="AE398" s="143"/>
      <c r="AF398" s="143"/>
      <c r="AG398" s="143"/>
    </row>
    <row r="399">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143"/>
      <c r="AE399" s="143"/>
      <c r="AF399" s="143"/>
      <c r="AG399" s="143"/>
    </row>
    <row r="400">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143"/>
      <c r="AE400" s="143"/>
      <c r="AF400" s="143"/>
      <c r="AG400" s="143"/>
    </row>
    <row r="40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c r="AD401" s="143"/>
      <c r="AE401" s="143"/>
      <c r="AF401" s="143"/>
      <c r="AG401" s="143"/>
    </row>
    <row r="402">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143"/>
      <c r="AE402" s="143"/>
      <c r="AF402" s="143"/>
      <c r="AG402" s="143"/>
    </row>
    <row r="403">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c r="AD403" s="143"/>
      <c r="AE403" s="143"/>
      <c r="AF403" s="143"/>
      <c r="AG403" s="143"/>
    </row>
    <row r="404">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c r="AD404" s="143"/>
      <c r="AE404" s="143"/>
      <c r="AF404" s="143"/>
      <c r="AG404" s="143"/>
    </row>
    <row r="405">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c r="AD405" s="143"/>
      <c r="AE405" s="143"/>
      <c r="AF405" s="143"/>
      <c r="AG405" s="143"/>
    </row>
    <row r="406">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c r="AD406" s="143"/>
      <c r="AE406" s="143"/>
      <c r="AF406" s="143"/>
      <c r="AG406" s="143"/>
    </row>
    <row r="407">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c r="AD407" s="143"/>
      <c r="AE407" s="143"/>
      <c r="AF407" s="143"/>
      <c r="AG407" s="143"/>
    </row>
    <row r="408">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c r="AD408" s="143"/>
      <c r="AE408" s="143"/>
      <c r="AF408" s="143"/>
      <c r="AG408" s="143"/>
    </row>
    <row r="409">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c r="AD409" s="143"/>
      <c r="AE409" s="143"/>
      <c r="AF409" s="143"/>
      <c r="AG409" s="143"/>
    </row>
    <row r="410">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c r="AD410" s="143"/>
      <c r="AE410" s="143"/>
      <c r="AF410" s="143"/>
      <c r="AG410" s="143"/>
    </row>
    <row r="41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c r="AD411" s="143"/>
      <c r="AE411" s="143"/>
      <c r="AF411" s="143"/>
      <c r="AG411" s="143"/>
    </row>
    <row r="412">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c r="AD412" s="143"/>
      <c r="AE412" s="143"/>
      <c r="AF412" s="143"/>
      <c r="AG412" s="143"/>
    </row>
    <row r="413">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143"/>
      <c r="AE413" s="143"/>
      <c r="AF413" s="143"/>
      <c r="AG413" s="143"/>
    </row>
    <row r="414">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c r="AD414" s="143"/>
      <c r="AE414" s="143"/>
      <c r="AF414" s="143"/>
      <c r="AG414" s="143"/>
    </row>
    <row r="415">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c r="AD415" s="143"/>
      <c r="AE415" s="143"/>
      <c r="AF415" s="143"/>
      <c r="AG415" s="143"/>
    </row>
    <row r="416">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c r="AD416" s="143"/>
      <c r="AE416" s="143"/>
      <c r="AF416" s="143"/>
      <c r="AG416" s="143"/>
    </row>
    <row r="417">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c r="AD417" s="143"/>
      <c r="AE417" s="143"/>
      <c r="AF417" s="143"/>
      <c r="AG417" s="143"/>
    </row>
    <row r="418">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143"/>
      <c r="AE418" s="143"/>
      <c r="AF418" s="143"/>
      <c r="AG418" s="143"/>
    </row>
    <row r="419">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c r="AD419" s="143"/>
      <c r="AE419" s="143"/>
      <c r="AF419" s="143"/>
      <c r="AG419" s="143"/>
    </row>
    <row r="420">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143"/>
      <c r="AE420" s="143"/>
      <c r="AF420" s="143"/>
      <c r="AG420" s="143"/>
    </row>
    <row r="42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c r="AD421" s="143"/>
      <c r="AE421" s="143"/>
      <c r="AF421" s="143"/>
      <c r="AG421" s="143"/>
    </row>
    <row r="422">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c r="AD422" s="143"/>
      <c r="AE422" s="143"/>
      <c r="AF422" s="143"/>
      <c r="AG422" s="143"/>
    </row>
    <row r="423">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c r="AD423" s="143"/>
      <c r="AE423" s="143"/>
      <c r="AF423" s="143"/>
      <c r="AG423" s="143"/>
    </row>
    <row r="424">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143"/>
      <c r="AE424" s="143"/>
      <c r="AF424" s="143"/>
      <c r="AG424" s="143"/>
    </row>
    <row r="425">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c r="AD425" s="143"/>
      <c r="AE425" s="143"/>
      <c r="AF425" s="143"/>
      <c r="AG425" s="143"/>
    </row>
    <row r="426">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c r="AD426" s="143"/>
      <c r="AE426" s="143"/>
      <c r="AF426" s="143"/>
      <c r="AG426" s="143"/>
    </row>
    <row r="427">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c r="AD427" s="143"/>
      <c r="AE427" s="143"/>
      <c r="AF427" s="143"/>
      <c r="AG427" s="143"/>
    </row>
    <row r="428">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143"/>
      <c r="AE428" s="143"/>
      <c r="AF428" s="143"/>
      <c r="AG428" s="143"/>
    </row>
    <row r="429">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c r="AG429" s="143"/>
    </row>
    <row r="430">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143"/>
      <c r="AE430" s="143"/>
      <c r="AF430" s="143"/>
      <c r="AG430" s="143"/>
    </row>
    <row r="43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143"/>
      <c r="AE431" s="143"/>
      <c r="AF431" s="143"/>
      <c r="AG431" s="143"/>
    </row>
    <row r="432">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43"/>
      <c r="AE432" s="143"/>
      <c r="AF432" s="143"/>
      <c r="AG432" s="143"/>
    </row>
    <row r="433">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c r="AD433" s="143"/>
      <c r="AE433" s="143"/>
      <c r="AF433" s="143"/>
      <c r="AG433" s="143"/>
    </row>
    <row r="434">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c r="AD434" s="143"/>
      <c r="AE434" s="143"/>
      <c r="AF434" s="143"/>
      <c r="AG434" s="143"/>
    </row>
    <row r="435">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143"/>
      <c r="AE435" s="143"/>
      <c r="AF435" s="143"/>
      <c r="AG435" s="143"/>
    </row>
    <row r="436">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c r="AD436" s="143"/>
      <c r="AE436" s="143"/>
      <c r="AF436" s="143"/>
      <c r="AG436" s="143"/>
    </row>
    <row r="437">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c r="AD437" s="143"/>
      <c r="AE437" s="143"/>
      <c r="AF437" s="143"/>
      <c r="AG437" s="143"/>
    </row>
    <row r="438">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c r="AD438" s="143"/>
      <c r="AE438" s="143"/>
      <c r="AF438" s="143"/>
      <c r="AG438" s="143"/>
    </row>
    <row r="439">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c r="AD439" s="143"/>
      <c r="AE439" s="143"/>
      <c r="AF439" s="143"/>
      <c r="AG439" s="143"/>
    </row>
    <row r="440">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c r="AD440" s="143"/>
      <c r="AE440" s="143"/>
      <c r="AF440" s="143"/>
      <c r="AG440" s="143"/>
    </row>
    <row r="44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c r="AD441" s="143"/>
      <c r="AE441" s="143"/>
      <c r="AF441" s="143"/>
      <c r="AG441" s="143"/>
    </row>
    <row r="442">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143"/>
      <c r="AE442" s="143"/>
      <c r="AF442" s="143"/>
      <c r="AG442" s="143"/>
    </row>
    <row r="443">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143"/>
      <c r="AE443" s="143"/>
      <c r="AF443" s="143"/>
      <c r="AG443" s="143"/>
    </row>
    <row r="444">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143"/>
      <c r="AE444" s="143"/>
      <c r="AF444" s="143"/>
      <c r="AG444" s="143"/>
    </row>
    <row r="445">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143"/>
      <c r="AE445" s="143"/>
      <c r="AF445" s="143"/>
      <c r="AG445" s="143"/>
    </row>
    <row r="446">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143"/>
      <c r="AE446" s="143"/>
      <c r="AF446" s="143"/>
      <c r="AG446" s="143"/>
    </row>
    <row r="447">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143"/>
      <c r="AE447" s="143"/>
      <c r="AF447" s="143"/>
      <c r="AG447" s="143"/>
    </row>
    <row r="448">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143"/>
      <c r="AE448" s="143"/>
      <c r="AF448" s="143"/>
      <c r="AG448" s="143"/>
    </row>
    <row r="449">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143"/>
      <c r="AE449" s="143"/>
      <c r="AF449" s="143"/>
      <c r="AG449" s="143"/>
    </row>
    <row r="450">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143"/>
      <c r="AE450" s="143"/>
      <c r="AF450" s="143"/>
      <c r="AG450" s="143"/>
    </row>
    <row r="45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143"/>
      <c r="AE451" s="143"/>
      <c r="AF451" s="143"/>
      <c r="AG451" s="143"/>
    </row>
    <row r="452">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143"/>
      <c r="AE452" s="143"/>
      <c r="AF452" s="143"/>
      <c r="AG452" s="143"/>
    </row>
    <row r="453">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c r="AD453" s="143"/>
      <c r="AE453" s="143"/>
      <c r="AF453" s="143"/>
      <c r="AG453" s="143"/>
    </row>
    <row r="454">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c r="AD454" s="143"/>
      <c r="AE454" s="143"/>
      <c r="AF454" s="143"/>
      <c r="AG454" s="143"/>
    </row>
    <row r="455">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c r="AD455" s="143"/>
      <c r="AE455" s="143"/>
      <c r="AF455" s="143"/>
      <c r="AG455" s="143"/>
    </row>
    <row r="456">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c r="AD456" s="143"/>
      <c r="AE456" s="143"/>
      <c r="AF456" s="143"/>
      <c r="AG456" s="143"/>
    </row>
    <row r="457">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c r="AD457" s="143"/>
      <c r="AE457" s="143"/>
      <c r="AF457" s="143"/>
      <c r="AG457" s="143"/>
    </row>
    <row r="458">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c r="AD458" s="143"/>
      <c r="AE458" s="143"/>
      <c r="AF458" s="143"/>
      <c r="AG458" s="143"/>
    </row>
    <row r="459">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c r="AD459" s="143"/>
      <c r="AE459" s="143"/>
      <c r="AF459" s="143"/>
      <c r="AG459" s="143"/>
    </row>
    <row r="460">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c r="AD460" s="143"/>
      <c r="AE460" s="143"/>
      <c r="AF460" s="143"/>
      <c r="AG460" s="143"/>
    </row>
    <row r="46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43"/>
      <c r="AE461" s="143"/>
      <c r="AF461" s="143"/>
      <c r="AG461" s="143"/>
    </row>
    <row r="462">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c r="AD462" s="143"/>
      <c r="AE462" s="143"/>
      <c r="AF462" s="143"/>
      <c r="AG462" s="143"/>
    </row>
    <row r="463">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c r="AD463" s="143"/>
      <c r="AE463" s="143"/>
      <c r="AF463" s="143"/>
      <c r="AG463" s="143"/>
    </row>
    <row r="464">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c r="AD464" s="143"/>
      <c r="AE464" s="143"/>
      <c r="AF464" s="143"/>
      <c r="AG464" s="143"/>
    </row>
    <row r="465">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c r="AD465" s="143"/>
      <c r="AE465" s="143"/>
      <c r="AF465" s="143"/>
      <c r="AG465" s="143"/>
    </row>
    <row r="466">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143"/>
      <c r="AE466" s="143"/>
      <c r="AF466" s="143"/>
      <c r="AG466" s="143"/>
    </row>
    <row r="467">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c r="AD467" s="143"/>
      <c r="AE467" s="143"/>
      <c r="AF467" s="143"/>
      <c r="AG467" s="143"/>
    </row>
    <row r="468">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c r="AD468" s="143"/>
      <c r="AE468" s="143"/>
      <c r="AF468" s="143"/>
      <c r="AG468" s="143"/>
    </row>
    <row r="469">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c r="AD469" s="143"/>
      <c r="AE469" s="143"/>
      <c r="AF469" s="143"/>
      <c r="AG469" s="143"/>
    </row>
    <row r="470">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c r="AD470" s="143"/>
      <c r="AE470" s="143"/>
      <c r="AF470" s="143"/>
      <c r="AG470" s="143"/>
    </row>
    <row r="47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c r="AD471" s="143"/>
      <c r="AE471" s="143"/>
      <c r="AF471" s="143"/>
      <c r="AG471" s="143"/>
    </row>
    <row r="472">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c r="AD472" s="143"/>
      <c r="AE472" s="143"/>
      <c r="AF472" s="143"/>
      <c r="AG472" s="143"/>
    </row>
    <row r="473">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c r="AD473" s="143"/>
      <c r="AE473" s="143"/>
      <c r="AF473" s="143"/>
      <c r="AG473" s="143"/>
    </row>
    <row r="474">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c r="AD474" s="143"/>
      <c r="AE474" s="143"/>
      <c r="AF474" s="143"/>
      <c r="AG474" s="143"/>
    </row>
    <row r="475">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143"/>
      <c r="AE475" s="143"/>
      <c r="AF475" s="143"/>
      <c r="AG475" s="143"/>
    </row>
    <row r="476">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c r="AD476" s="143"/>
      <c r="AE476" s="143"/>
      <c r="AF476" s="143"/>
      <c r="AG476" s="143"/>
    </row>
    <row r="477">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c r="AD477" s="143"/>
      <c r="AE477" s="143"/>
      <c r="AF477" s="143"/>
      <c r="AG477" s="143"/>
    </row>
    <row r="478">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c r="AD478" s="143"/>
      <c r="AE478" s="143"/>
      <c r="AF478" s="143"/>
      <c r="AG478" s="143"/>
    </row>
    <row r="479">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c r="AD479" s="143"/>
      <c r="AE479" s="143"/>
      <c r="AF479" s="143"/>
      <c r="AG479" s="143"/>
    </row>
    <row r="480">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c r="AD480" s="143"/>
      <c r="AE480" s="143"/>
      <c r="AF480" s="143"/>
      <c r="AG480" s="143"/>
    </row>
    <row r="48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c r="AD481" s="143"/>
      <c r="AE481" s="143"/>
      <c r="AF481" s="143"/>
      <c r="AG481" s="143"/>
    </row>
    <row r="482">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c r="AD482" s="143"/>
      <c r="AE482" s="143"/>
      <c r="AF482" s="143"/>
      <c r="AG482" s="143"/>
    </row>
    <row r="483">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c r="AD483" s="143"/>
      <c r="AE483" s="143"/>
      <c r="AF483" s="143"/>
      <c r="AG483" s="143"/>
    </row>
    <row r="484">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c r="AD484" s="143"/>
      <c r="AE484" s="143"/>
      <c r="AF484" s="143"/>
      <c r="AG484" s="143"/>
    </row>
    <row r="485">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c r="AD485" s="143"/>
      <c r="AE485" s="143"/>
      <c r="AF485" s="143"/>
      <c r="AG485" s="143"/>
    </row>
    <row r="486">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c r="AD486" s="143"/>
      <c r="AE486" s="143"/>
      <c r="AF486" s="143"/>
      <c r="AG486" s="143"/>
    </row>
    <row r="487">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c r="AD487" s="143"/>
      <c r="AE487" s="143"/>
      <c r="AF487" s="143"/>
      <c r="AG487" s="143"/>
    </row>
    <row r="488">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c r="AD488" s="143"/>
      <c r="AE488" s="143"/>
      <c r="AF488" s="143"/>
      <c r="AG488" s="143"/>
    </row>
    <row r="489">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c r="AD489" s="143"/>
      <c r="AE489" s="143"/>
      <c r="AF489" s="143"/>
      <c r="AG489" s="143"/>
    </row>
    <row r="490">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c r="AD490" s="143"/>
      <c r="AE490" s="143"/>
      <c r="AF490" s="143"/>
      <c r="AG490" s="143"/>
    </row>
    <row r="49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c r="AD491" s="143"/>
      <c r="AE491" s="143"/>
      <c r="AF491" s="143"/>
      <c r="AG491" s="143"/>
    </row>
    <row r="492">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c r="AD492" s="143"/>
      <c r="AE492" s="143"/>
      <c r="AF492" s="143"/>
      <c r="AG492" s="143"/>
    </row>
    <row r="493">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c r="AD493" s="143"/>
      <c r="AE493" s="143"/>
      <c r="AF493" s="143"/>
      <c r="AG493" s="143"/>
    </row>
    <row r="494">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143"/>
      <c r="AE494" s="143"/>
      <c r="AF494" s="143"/>
      <c r="AG494" s="143"/>
    </row>
    <row r="495">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c r="AD495" s="143"/>
      <c r="AE495" s="143"/>
      <c r="AF495" s="143"/>
      <c r="AG495" s="143"/>
    </row>
    <row r="496">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c r="AD496" s="143"/>
      <c r="AE496" s="143"/>
      <c r="AF496" s="143"/>
      <c r="AG496" s="143"/>
    </row>
    <row r="497">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c r="AD497" s="143"/>
      <c r="AE497" s="143"/>
      <c r="AF497" s="143"/>
      <c r="AG497" s="143"/>
    </row>
    <row r="498">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c r="AD498" s="143"/>
      <c r="AE498" s="143"/>
      <c r="AF498" s="143"/>
      <c r="AG498" s="143"/>
    </row>
    <row r="499">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c r="AD499" s="143"/>
      <c r="AE499" s="143"/>
      <c r="AF499" s="143"/>
      <c r="AG499" s="143"/>
    </row>
    <row r="500">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c r="AD500" s="143"/>
      <c r="AE500" s="143"/>
      <c r="AF500" s="143"/>
      <c r="AG500" s="143"/>
    </row>
    <row r="50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c r="AD501" s="143"/>
      <c r="AE501" s="143"/>
      <c r="AF501" s="143"/>
      <c r="AG501" s="143"/>
    </row>
    <row r="502">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c r="AD502" s="143"/>
      <c r="AE502" s="143"/>
      <c r="AF502" s="143"/>
      <c r="AG502" s="143"/>
    </row>
    <row r="503">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c r="AD503" s="143"/>
      <c r="AE503" s="143"/>
      <c r="AF503" s="143"/>
      <c r="AG503" s="143"/>
    </row>
    <row r="504">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c r="AD504" s="143"/>
      <c r="AE504" s="143"/>
      <c r="AF504" s="143"/>
      <c r="AG504" s="143"/>
    </row>
    <row r="505">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c r="AD505" s="143"/>
      <c r="AE505" s="143"/>
      <c r="AF505" s="143"/>
      <c r="AG505" s="143"/>
    </row>
    <row r="506">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c r="AD506" s="143"/>
      <c r="AE506" s="143"/>
      <c r="AF506" s="143"/>
      <c r="AG506" s="143"/>
    </row>
    <row r="507">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c r="AD507" s="143"/>
      <c r="AE507" s="143"/>
      <c r="AF507" s="143"/>
      <c r="AG507" s="143"/>
    </row>
    <row r="508">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c r="AD508" s="143"/>
      <c r="AE508" s="143"/>
      <c r="AF508" s="143"/>
      <c r="AG508" s="143"/>
    </row>
    <row r="509">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c r="AD509" s="143"/>
      <c r="AE509" s="143"/>
      <c r="AF509" s="143"/>
      <c r="AG509" s="143"/>
    </row>
    <row r="510">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c r="AD510" s="143"/>
      <c r="AE510" s="143"/>
      <c r="AF510" s="143"/>
      <c r="AG510" s="143"/>
    </row>
    <row r="51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c r="AD511" s="143"/>
      <c r="AE511" s="143"/>
      <c r="AF511" s="143"/>
      <c r="AG511" s="143"/>
    </row>
    <row r="512">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c r="AD512" s="143"/>
      <c r="AE512" s="143"/>
      <c r="AF512" s="143"/>
      <c r="AG512" s="143"/>
    </row>
    <row r="513">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c r="AD513" s="143"/>
      <c r="AE513" s="143"/>
      <c r="AF513" s="143"/>
      <c r="AG513" s="143"/>
    </row>
    <row r="514">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c r="AD514" s="143"/>
      <c r="AE514" s="143"/>
      <c r="AF514" s="143"/>
      <c r="AG514" s="143"/>
    </row>
    <row r="515">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c r="AD515" s="143"/>
      <c r="AE515" s="143"/>
      <c r="AF515" s="143"/>
      <c r="AG515" s="143"/>
    </row>
    <row r="516">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c r="AD516" s="143"/>
      <c r="AE516" s="143"/>
      <c r="AF516" s="143"/>
      <c r="AG516" s="143"/>
    </row>
    <row r="517">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c r="AD517" s="143"/>
      <c r="AE517" s="143"/>
      <c r="AF517" s="143"/>
      <c r="AG517" s="143"/>
    </row>
    <row r="518">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c r="AD518" s="143"/>
      <c r="AE518" s="143"/>
      <c r="AF518" s="143"/>
      <c r="AG518" s="143"/>
    </row>
    <row r="519">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c r="AD519" s="143"/>
      <c r="AE519" s="143"/>
      <c r="AF519" s="143"/>
      <c r="AG519" s="143"/>
    </row>
    <row r="520">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c r="AD520" s="143"/>
      <c r="AE520" s="143"/>
      <c r="AF520" s="143"/>
      <c r="AG520" s="143"/>
    </row>
    <row r="52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c r="AD521" s="143"/>
      <c r="AE521" s="143"/>
      <c r="AF521" s="143"/>
      <c r="AG521" s="143"/>
    </row>
    <row r="522">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143"/>
      <c r="AE522" s="143"/>
      <c r="AF522" s="143"/>
      <c r="AG522" s="143"/>
    </row>
    <row r="523">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c r="AD523" s="143"/>
      <c r="AE523" s="143"/>
      <c r="AF523" s="143"/>
      <c r="AG523" s="143"/>
    </row>
    <row r="524">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c r="AD524" s="143"/>
      <c r="AE524" s="143"/>
      <c r="AF524" s="143"/>
      <c r="AG524" s="143"/>
    </row>
    <row r="525">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143"/>
      <c r="AE525" s="143"/>
      <c r="AF525" s="143"/>
      <c r="AG525" s="143"/>
    </row>
    <row r="526">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c r="AD526" s="143"/>
      <c r="AE526" s="143"/>
      <c r="AF526" s="143"/>
      <c r="AG526" s="143"/>
    </row>
    <row r="527">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143"/>
      <c r="AE527" s="143"/>
      <c r="AF527" s="143"/>
      <c r="AG527" s="143"/>
    </row>
    <row r="528">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c r="AD528" s="143"/>
      <c r="AE528" s="143"/>
      <c r="AF528" s="143"/>
      <c r="AG528" s="143"/>
    </row>
    <row r="529">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c r="AD529" s="143"/>
      <c r="AE529" s="143"/>
      <c r="AF529" s="143"/>
      <c r="AG529" s="143"/>
    </row>
    <row r="530">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c r="AD530" s="143"/>
      <c r="AE530" s="143"/>
      <c r="AF530" s="143"/>
      <c r="AG530" s="143"/>
    </row>
    <row r="53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c r="AD531" s="143"/>
      <c r="AE531" s="143"/>
      <c r="AF531" s="143"/>
      <c r="AG531" s="143"/>
    </row>
    <row r="532">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c r="AD532" s="143"/>
      <c r="AE532" s="143"/>
      <c r="AF532" s="143"/>
      <c r="AG532" s="143"/>
    </row>
    <row r="533">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c r="AD533" s="143"/>
      <c r="AE533" s="143"/>
      <c r="AF533" s="143"/>
      <c r="AG533" s="143"/>
    </row>
    <row r="534">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c r="AD534" s="143"/>
      <c r="AE534" s="143"/>
      <c r="AF534" s="143"/>
      <c r="AG534" s="143"/>
    </row>
    <row r="535">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c r="AD535" s="143"/>
      <c r="AE535" s="143"/>
      <c r="AF535" s="143"/>
      <c r="AG535" s="143"/>
    </row>
    <row r="536">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c r="AD536" s="143"/>
      <c r="AE536" s="143"/>
      <c r="AF536" s="143"/>
      <c r="AG536" s="143"/>
    </row>
    <row r="537">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c r="AD537" s="143"/>
      <c r="AE537" s="143"/>
      <c r="AF537" s="143"/>
      <c r="AG537" s="143"/>
    </row>
    <row r="538">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c r="AD538" s="143"/>
      <c r="AE538" s="143"/>
      <c r="AF538" s="143"/>
      <c r="AG538" s="143"/>
    </row>
    <row r="539">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c r="AD539" s="143"/>
      <c r="AE539" s="143"/>
      <c r="AF539" s="143"/>
      <c r="AG539" s="143"/>
    </row>
    <row r="540">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c r="AD540" s="143"/>
      <c r="AE540" s="143"/>
      <c r="AF540" s="143"/>
      <c r="AG540" s="143"/>
    </row>
    <row r="54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c r="AD541" s="143"/>
      <c r="AE541" s="143"/>
      <c r="AF541" s="143"/>
      <c r="AG541" s="143"/>
    </row>
    <row r="542">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c r="AD542" s="143"/>
      <c r="AE542" s="143"/>
      <c r="AF542" s="143"/>
      <c r="AG542" s="143"/>
    </row>
    <row r="543">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c r="AD543" s="143"/>
      <c r="AE543" s="143"/>
      <c r="AF543" s="143"/>
      <c r="AG543" s="143"/>
    </row>
    <row r="544">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c r="AD544" s="143"/>
      <c r="AE544" s="143"/>
      <c r="AF544" s="143"/>
      <c r="AG544" s="143"/>
    </row>
    <row r="545">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143"/>
      <c r="AE545" s="143"/>
      <c r="AF545" s="143"/>
      <c r="AG545" s="143"/>
    </row>
    <row r="546">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c r="AD546" s="143"/>
      <c r="AE546" s="143"/>
      <c r="AF546" s="143"/>
      <c r="AG546" s="143"/>
    </row>
    <row r="547">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143"/>
      <c r="AE547" s="143"/>
      <c r="AF547" s="143"/>
      <c r="AG547" s="143"/>
    </row>
    <row r="548">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143"/>
      <c r="AE548" s="143"/>
      <c r="AF548" s="143"/>
      <c r="AG548" s="143"/>
    </row>
    <row r="549">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c r="AD549" s="143"/>
      <c r="AE549" s="143"/>
      <c r="AF549" s="143"/>
      <c r="AG549" s="143"/>
    </row>
    <row r="550">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c r="AD550" s="143"/>
      <c r="AE550" s="143"/>
      <c r="AF550" s="143"/>
      <c r="AG550" s="143"/>
    </row>
    <row r="55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c r="AD551" s="143"/>
      <c r="AE551" s="143"/>
      <c r="AF551" s="143"/>
      <c r="AG551" s="143"/>
    </row>
    <row r="552">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c r="AD552" s="143"/>
      <c r="AE552" s="143"/>
      <c r="AF552" s="143"/>
      <c r="AG552" s="143"/>
    </row>
    <row r="553">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c r="AD553" s="143"/>
      <c r="AE553" s="143"/>
      <c r="AF553" s="143"/>
      <c r="AG553" s="143"/>
    </row>
    <row r="554">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c r="AD554" s="143"/>
      <c r="AE554" s="143"/>
      <c r="AF554" s="143"/>
      <c r="AG554" s="143"/>
    </row>
    <row r="555">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143"/>
      <c r="AE555" s="143"/>
      <c r="AF555" s="143"/>
      <c r="AG555" s="143"/>
    </row>
    <row r="556">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143"/>
      <c r="AE556" s="143"/>
      <c r="AF556" s="143"/>
      <c r="AG556" s="143"/>
    </row>
    <row r="557">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143"/>
      <c r="AE557" s="143"/>
      <c r="AF557" s="143"/>
      <c r="AG557" s="143"/>
    </row>
    <row r="558">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c r="AD558" s="143"/>
      <c r="AE558" s="143"/>
      <c r="AF558" s="143"/>
      <c r="AG558" s="143"/>
    </row>
    <row r="559">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143"/>
      <c r="AE559" s="143"/>
      <c r="AF559" s="143"/>
      <c r="AG559" s="143"/>
    </row>
    <row r="560">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143"/>
      <c r="AE560" s="143"/>
      <c r="AF560" s="143"/>
      <c r="AG560" s="143"/>
    </row>
    <row r="56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c r="AD561" s="143"/>
      <c r="AE561" s="143"/>
      <c r="AF561" s="143"/>
      <c r="AG561" s="143"/>
    </row>
    <row r="562">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143"/>
      <c r="AE562" s="143"/>
      <c r="AF562" s="143"/>
      <c r="AG562" s="143"/>
    </row>
    <row r="563">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143"/>
      <c r="AE563" s="143"/>
      <c r="AF563" s="143"/>
      <c r="AG563" s="143"/>
    </row>
    <row r="564">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c r="AD564" s="143"/>
      <c r="AE564" s="143"/>
      <c r="AF564" s="143"/>
      <c r="AG564" s="143"/>
    </row>
    <row r="565">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c r="AD565" s="143"/>
      <c r="AE565" s="143"/>
      <c r="AF565" s="143"/>
      <c r="AG565" s="143"/>
    </row>
    <row r="566">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c r="AD566" s="143"/>
      <c r="AE566" s="143"/>
      <c r="AF566" s="143"/>
      <c r="AG566" s="143"/>
    </row>
    <row r="567">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143"/>
      <c r="AE567" s="143"/>
      <c r="AF567" s="143"/>
      <c r="AG567" s="143"/>
    </row>
    <row r="568">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c r="AD568" s="143"/>
      <c r="AE568" s="143"/>
      <c r="AF568" s="143"/>
      <c r="AG568" s="143"/>
    </row>
    <row r="569">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143"/>
      <c r="AE569" s="143"/>
      <c r="AF569" s="143"/>
      <c r="AG569" s="143"/>
    </row>
    <row r="570">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c r="AD570" s="143"/>
      <c r="AE570" s="143"/>
      <c r="AF570" s="143"/>
      <c r="AG570" s="143"/>
    </row>
    <row r="57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c r="AD571" s="143"/>
      <c r="AE571" s="143"/>
      <c r="AF571" s="143"/>
      <c r="AG571" s="143"/>
    </row>
    <row r="572">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c r="AD572" s="143"/>
      <c r="AE572" s="143"/>
      <c r="AF572" s="143"/>
      <c r="AG572" s="143"/>
    </row>
    <row r="573">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c r="AD573" s="143"/>
      <c r="AE573" s="143"/>
      <c r="AF573" s="143"/>
      <c r="AG573" s="143"/>
    </row>
    <row r="574">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c r="AD574" s="143"/>
      <c r="AE574" s="143"/>
      <c r="AF574" s="143"/>
      <c r="AG574" s="143"/>
    </row>
    <row r="575">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c r="AD575" s="143"/>
      <c r="AE575" s="143"/>
      <c r="AF575" s="143"/>
      <c r="AG575" s="143"/>
    </row>
    <row r="576">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c r="AD576" s="143"/>
      <c r="AE576" s="143"/>
      <c r="AF576" s="143"/>
      <c r="AG576" s="143"/>
    </row>
    <row r="577">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143"/>
      <c r="AE577" s="143"/>
      <c r="AF577" s="143"/>
      <c r="AG577" s="143"/>
    </row>
    <row r="578">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143"/>
      <c r="AE578" s="143"/>
      <c r="AF578" s="143"/>
      <c r="AG578" s="143"/>
    </row>
    <row r="57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143"/>
      <c r="AE579" s="143"/>
      <c r="AF579" s="143"/>
      <c r="AG579" s="143"/>
    </row>
    <row r="580">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c r="AD580" s="143"/>
      <c r="AE580" s="143"/>
      <c r="AF580" s="143"/>
      <c r="AG580" s="143"/>
    </row>
    <row r="58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c r="AD581" s="143"/>
      <c r="AE581" s="143"/>
      <c r="AF581" s="143"/>
      <c r="AG581" s="143"/>
    </row>
    <row r="582">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c r="AD582" s="143"/>
      <c r="AE582" s="143"/>
      <c r="AF582" s="143"/>
      <c r="AG582" s="143"/>
    </row>
    <row r="583">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c r="AD583" s="143"/>
      <c r="AE583" s="143"/>
      <c r="AF583" s="143"/>
      <c r="AG583" s="143"/>
    </row>
    <row r="584">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c r="AD584" s="143"/>
      <c r="AE584" s="143"/>
      <c r="AF584" s="143"/>
      <c r="AG584" s="143"/>
    </row>
    <row r="585">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c r="AD585" s="143"/>
      <c r="AE585" s="143"/>
      <c r="AF585" s="143"/>
      <c r="AG585" s="143"/>
    </row>
    <row r="586">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43"/>
      <c r="AE586" s="143"/>
      <c r="AF586" s="143"/>
      <c r="AG586" s="143"/>
    </row>
    <row r="587">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c r="AD587" s="143"/>
      <c r="AE587" s="143"/>
      <c r="AF587" s="143"/>
      <c r="AG587" s="143"/>
    </row>
    <row r="588">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143"/>
      <c r="AE588" s="143"/>
      <c r="AF588" s="143"/>
      <c r="AG588" s="143"/>
    </row>
    <row r="589">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c r="AD589" s="143"/>
      <c r="AE589" s="143"/>
      <c r="AF589" s="143"/>
      <c r="AG589" s="143"/>
    </row>
    <row r="590">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c r="AD590" s="143"/>
      <c r="AE590" s="143"/>
      <c r="AF590" s="143"/>
      <c r="AG590" s="143"/>
    </row>
    <row r="59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c r="AD591" s="143"/>
      <c r="AE591" s="143"/>
      <c r="AF591" s="143"/>
      <c r="AG591" s="143"/>
    </row>
    <row r="592">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c r="AD592" s="143"/>
      <c r="AE592" s="143"/>
      <c r="AF592" s="143"/>
      <c r="AG592" s="143"/>
    </row>
    <row r="593">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c r="AD593" s="143"/>
      <c r="AE593" s="143"/>
      <c r="AF593" s="143"/>
      <c r="AG593" s="143"/>
    </row>
    <row r="594">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c r="AD594" s="143"/>
      <c r="AE594" s="143"/>
      <c r="AF594" s="143"/>
      <c r="AG594" s="143"/>
    </row>
    <row r="595">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c r="AD595" s="143"/>
      <c r="AE595" s="143"/>
      <c r="AF595" s="143"/>
      <c r="AG595" s="143"/>
    </row>
    <row r="596">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c r="AD596" s="143"/>
      <c r="AE596" s="143"/>
      <c r="AF596" s="143"/>
      <c r="AG596" s="143"/>
    </row>
    <row r="597">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c r="AD597" s="143"/>
      <c r="AE597" s="143"/>
      <c r="AF597" s="143"/>
      <c r="AG597" s="143"/>
    </row>
    <row r="598">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c r="AD598" s="143"/>
      <c r="AE598" s="143"/>
      <c r="AF598" s="143"/>
      <c r="AG598" s="143"/>
    </row>
    <row r="599">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c r="AD599" s="143"/>
      <c r="AE599" s="143"/>
      <c r="AF599" s="143"/>
      <c r="AG599" s="143"/>
    </row>
    <row r="600">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c r="AD600" s="143"/>
      <c r="AE600" s="143"/>
      <c r="AF600" s="143"/>
      <c r="AG600" s="143"/>
    </row>
    <row r="60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c r="AD601" s="143"/>
      <c r="AE601" s="143"/>
      <c r="AF601" s="143"/>
      <c r="AG601" s="143"/>
    </row>
    <row r="602">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c r="AD602" s="143"/>
      <c r="AE602" s="143"/>
      <c r="AF602" s="143"/>
      <c r="AG602" s="143"/>
    </row>
    <row r="603">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c r="AD603" s="143"/>
      <c r="AE603" s="143"/>
      <c r="AF603" s="143"/>
      <c r="AG603" s="143"/>
    </row>
    <row r="604">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c r="AD604" s="143"/>
      <c r="AE604" s="143"/>
      <c r="AF604" s="143"/>
      <c r="AG604" s="143"/>
    </row>
    <row r="605">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c r="AD605" s="143"/>
      <c r="AE605" s="143"/>
      <c r="AF605" s="143"/>
      <c r="AG605" s="143"/>
    </row>
    <row r="606">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143"/>
      <c r="AE606" s="143"/>
      <c r="AF606" s="143"/>
      <c r="AG606" s="143"/>
    </row>
    <row r="607">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c r="AD607" s="143"/>
      <c r="AE607" s="143"/>
      <c r="AF607" s="143"/>
      <c r="AG607" s="143"/>
    </row>
    <row r="608">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c r="AD608" s="143"/>
      <c r="AE608" s="143"/>
      <c r="AF608" s="143"/>
      <c r="AG608" s="143"/>
    </row>
    <row r="609">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c r="AD609" s="143"/>
      <c r="AE609" s="143"/>
      <c r="AF609" s="143"/>
      <c r="AG609" s="143"/>
    </row>
    <row r="610">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c r="AD610" s="143"/>
      <c r="AE610" s="143"/>
      <c r="AF610" s="143"/>
      <c r="AG610" s="143"/>
    </row>
    <row r="61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c r="AD611" s="143"/>
      <c r="AE611" s="143"/>
      <c r="AF611" s="143"/>
      <c r="AG611" s="143"/>
    </row>
    <row r="612">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c r="AD612" s="143"/>
      <c r="AE612" s="143"/>
      <c r="AF612" s="143"/>
      <c r="AG612" s="143"/>
    </row>
    <row r="613">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c r="AD613" s="143"/>
      <c r="AE613" s="143"/>
      <c r="AF613" s="143"/>
      <c r="AG613" s="143"/>
    </row>
    <row r="614">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143"/>
      <c r="AE614" s="143"/>
      <c r="AF614" s="143"/>
      <c r="AG614" s="143"/>
    </row>
    <row r="615">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c r="AD615" s="143"/>
      <c r="AE615" s="143"/>
      <c r="AF615" s="143"/>
      <c r="AG615" s="143"/>
    </row>
    <row r="616">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c r="AD616" s="143"/>
      <c r="AE616" s="143"/>
      <c r="AF616" s="143"/>
      <c r="AG616" s="143"/>
    </row>
    <row r="617">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143"/>
      <c r="AE617" s="143"/>
      <c r="AF617" s="143"/>
      <c r="AG617" s="143"/>
    </row>
    <row r="618">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c r="AD618" s="143"/>
      <c r="AE618" s="143"/>
      <c r="AF618" s="143"/>
      <c r="AG618" s="143"/>
    </row>
    <row r="619">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c r="AD619" s="143"/>
      <c r="AE619" s="143"/>
      <c r="AF619" s="143"/>
      <c r="AG619" s="143"/>
    </row>
    <row r="620">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143"/>
      <c r="AE620" s="143"/>
      <c r="AF620" s="143"/>
      <c r="AG620" s="143"/>
    </row>
    <row r="62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c r="AD621" s="143"/>
      <c r="AE621" s="143"/>
      <c r="AF621" s="143"/>
      <c r="AG621" s="143"/>
    </row>
    <row r="622">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c r="AD622" s="143"/>
      <c r="AE622" s="143"/>
      <c r="AF622" s="143"/>
      <c r="AG622" s="143"/>
    </row>
    <row r="623">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c r="AD623" s="143"/>
      <c r="AE623" s="143"/>
      <c r="AF623" s="143"/>
      <c r="AG623" s="143"/>
    </row>
    <row r="624">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c r="AD624" s="143"/>
      <c r="AE624" s="143"/>
      <c r="AF624" s="143"/>
      <c r="AG624" s="143"/>
    </row>
    <row r="625">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143"/>
      <c r="AE625" s="143"/>
      <c r="AF625" s="143"/>
      <c r="AG625" s="143"/>
    </row>
    <row r="626">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c r="AD626" s="143"/>
      <c r="AE626" s="143"/>
      <c r="AF626" s="143"/>
      <c r="AG626" s="143"/>
    </row>
    <row r="627">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c r="AD627" s="143"/>
      <c r="AE627" s="143"/>
      <c r="AF627" s="143"/>
      <c r="AG627" s="143"/>
    </row>
    <row r="628">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c r="AD628" s="143"/>
      <c r="AE628" s="143"/>
      <c r="AF628" s="143"/>
      <c r="AG628" s="143"/>
    </row>
    <row r="629">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c r="AD629" s="143"/>
      <c r="AE629" s="143"/>
      <c r="AF629" s="143"/>
      <c r="AG629" s="143"/>
    </row>
    <row r="630">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c r="AD630" s="143"/>
      <c r="AE630" s="143"/>
      <c r="AF630" s="143"/>
      <c r="AG630" s="143"/>
    </row>
    <row r="63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c r="AD631" s="143"/>
      <c r="AE631" s="143"/>
      <c r="AF631" s="143"/>
      <c r="AG631" s="143"/>
    </row>
    <row r="632">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c r="AD632" s="143"/>
      <c r="AE632" s="143"/>
      <c r="AF632" s="143"/>
      <c r="AG632" s="143"/>
    </row>
    <row r="633">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c r="AD633" s="143"/>
      <c r="AE633" s="143"/>
      <c r="AF633" s="143"/>
      <c r="AG633" s="143"/>
    </row>
    <row r="634">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c r="AD634" s="143"/>
      <c r="AE634" s="143"/>
      <c r="AF634" s="143"/>
      <c r="AG634" s="143"/>
    </row>
    <row r="635">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c r="AD635" s="143"/>
      <c r="AE635" s="143"/>
      <c r="AF635" s="143"/>
      <c r="AG635" s="143"/>
    </row>
    <row r="636">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c r="AD636" s="143"/>
      <c r="AE636" s="143"/>
      <c r="AF636" s="143"/>
      <c r="AG636" s="143"/>
    </row>
    <row r="637">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c r="AD637" s="143"/>
      <c r="AE637" s="143"/>
      <c r="AF637" s="143"/>
      <c r="AG637" s="143"/>
    </row>
    <row r="638">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c r="AD638" s="143"/>
      <c r="AE638" s="143"/>
      <c r="AF638" s="143"/>
      <c r="AG638" s="143"/>
    </row>
    <row r="639">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c r="AD639" s="143"/>
      <c r="AE639" s="143"/>
      <c r="AF639" s="143"/>
      <c r="AG639" s="143"/>
    </row>
    <row r="640">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c r="AD640" s="143"/>
      <c r="AE640" s="143"/>
      <c r="AF640" s="143"/>
      <c r="AG640" s="143"/>
    </row>
    <row r="64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c r="AD641" s="143"/>
      <c r="AE641" s="143"/>
      <c r="AF641" s="143"/>
      <c r="AG641" s="143"/>
    </row>
    <row r="642">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c r="AD642" s="143"/>
      <c r="AE642" s="143"/>
      <c r="AF642" s="143"/>
      <c r="AG642" s="143"/>
    </row>
    <row r="643">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c r="AD643" s="143"/>
      <c r="AE643" s="143"/>
      <c r="AF643" s="143"/>
      <c r="AG643" s="143"/>
    </row>
    <row r="644">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c r="AD644" s="143"/>
      <c r="AE644" s="143"/>
      <c r="AF644" s="143"/>
      <c r="AG644" s="143"/>
    </row>
    <row r="645">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c r="AD645" s="143"/>
      <c r="AE645" s="143"/>
      <c r="AF645" s="143"/>
      <c r="AG645" s="143"/>
    </row>
    <row r="646">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c r="AD646" s="143"/>
      <c r="AE646" s="143"/>
      <c r="AF646" s="143"/>
      <c r="AG646" s="143"/>
    </row>
    <row r="647">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143"/>
      <c r="AE647" s="143"/>
      <c r="AF647" s="143"/>
      <c r="AG647" s="143"/>
    </row>
    <row r="648">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143"/>
      <c r="AE648" s="143"/>
      <c r="AF648" s="143"/>
      <c r="AG648" s="143"/>
    </row>
    <row r="649">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c r="AD649" s="143"/>
      <c r="AE649" s="143"/>
      <c r="AF649" s="143"/>
      <c r="AG649" s="143"/>
    </row>
    <row r="650">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c r="AD650" s="143"/>
      <c r="AE650" s="143"/>
      <c r="AF650" s="143"/>
      <c r="AG650" s="143"/>
    </row>
    <row r="65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c r="AD651" s="143"/>
      <c r="AE651" s="143"/>
      <c r="AF651" s="143"/>
      <c r="AG651" s="143"/>
    </row>
    <row r="652">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c r="AD652" s="143"/>
      <c r="AE652" s="143"/>
      <c r="AF652" s="143"/>
      <c r="AG652" s="143"/>
    </row>
    <row r="653">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c r="AD653" s="143"/>
      <c r="AE653" s="143"/>
      <c r="AF653" s="143"/>
      <c r="AG653" s="143"/>
    </row>
    <row r="654">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c r="AD654" s="143"/>
      <c r="AE654" s="143"/>
      <c r="AF654" s="143"/>
      <c r="AG654" s="143"/>
    </row>
    <row r="655">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c r="AD655" s="143"/>
      <c r="AE655" s="143"/>
      <c r="AF655" s="143"/>
      <c r="AG655" s="143"/>
    </row>
    <row r="656">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c r="AD656" s="143"/>
      <c r="AE656" s="143"/>
      <c r="AF656" s="143"/>
      <c r="AG656" s="143"/>
    </row>
    <row r="657">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c r="AD657" s="143"/>
      <c r="AE657" s="143"/>
      <c r="AF657" s="143"/>
      <c r="AG657" s="143"/>
    </row>
    <row r="658">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c r="AD658" s="143"/>
      <c r="AE658" s="143"/>
      <c r="AF658" s="143"/>
      <c r="AG658" s="143"/>
    </row>
    <row r="659">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c r="AD659" s="143"/>
      <c r="AE659" s="143"/>
      <c r="AF659" s="143"/>
      <c r="AG659" s="143"/>
    </row>
    <row r="660">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c r="AD660" s="143"/>
      <c r="AE660" s="143"/>
      <c r="AF660" s="143"/>
      <c r="AG660" s="143"/>
    </row>
    <row r="66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c r="AD661" s="143"/>
      <c r="AE661" s="143"/>
      <c r="AF661" s="143"/>
      <c r="AG661" s="143"/>
    </row>
    <row r="662">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c r="AD662" s="143"/>
      <c r="AE662" s="143"/>
      <c r="AF662" s="143"/>
      <c r="AG662" s="143"/>
    </row>
    <row r="663">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c r="AD663" s="143"/>
      <c r="AE663" s="143"/>
      <c r="AF663" s="143"/>
      <c r="AG663" s="143"/>
    </row>
    <row r="664">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c r="AD664" s="143"/>
      <c r="AE664" s="143"/>
      <c r="AF664" s="143"/>
      <c r="AG664" s="143"/>
    </row>
    <row r="665">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c r="AD665" s="143"/>
      <c r="AE665" s="143"/>
      <c r="AF665" s="143"/>
      <c r="AG665" s="143"/>
    </row>
    <row r="666">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143"/>
      <c r="AE666" s="143"/>
      <c r="AF666" s="143"/>
      <c r="AG666" s="143"/>
    </row>
    <row r="667">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c r="AD667" s="143"/>
      <c r="AE667" s="143"/>
      <c r="AF667" s="143"/>
      <c r="AG667" s="143"/>
    </row>
    <row r="668">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c r="AD668" s="143"/>
      <c r="AE668" s="143"/>
      <c r="AF668" s="143"/>
      <c r="AG668" s="143"/>
    </row>
    <row r="669">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c r="AD669" s="143"/>
      <c r="AE669" s="143"/>
      <c r="AF669" s="143"/>
      <c r="AG669" s="143"/>
    </row>
    <row r="670">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c r="AD670" s="143"/>
      <c r="AE670" s="143"/>
      <c r="AF670" s="143"/>
      <c r="AG670" s="143"/>
    </row>
    <row r="67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c r="AD671" s="143"/>
      <c r="AE671" s="143"/>
      <c r="AF671" s="143"/>
      <c r="AG671" s="143"/>
    </row>
    <row r="672">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c r="AD672" s="143"/>
      <c r="AE672" s="143"/>
      <c r="AF672" s="143"/>
      <c r="AG672" s="143"/>
    </row>
    <row r="673">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c r="AD673" s="143"/>
      <c r="AE673" s="143"/>
      <c r="AF673" s="143"/>
      <c r="AG673" s="143"/>
    </row>
    <row r="674">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c r="AD674" s="143"/>
      <c r="AE674" s="143"/>
      <c r="AF674" s="143"/>
      <c r="AG674" s="143"/>
    </row>
    <row r="675">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c r="AD675" s="143"/>
      <c r="AE675" s="143"/>
      <c r="AF675" s="143"/>
      <c r="AG675" s="143"/>
    </row>
    <row r="676">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c r="AD676" s="143"/>
      <c r="AE676" s="143"/>
      <c r="AF676" s="143"/>
      <c r="AG676" s="143"/>
    </row>
    <row r="677">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c r="AD677" s="143"/>
      <c r="AE677" s="143"/>
      <c r="AF677" s="143"/>
      <c r="AG677" s="143"/>
    </row>
    <row r="678">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c r="AD678" s="143"/>
      <c r="AE678" s="143"/>
      <c r="AF678" s="143"/>
      <c r="AG678" s="143"/>
    </row>
    <row r="679">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c r="AD679" s="143"/>
      <c r="AE679" s="143"/>
      <c r="AF679" s="143"/>
      <c r="AG679" s="143"/>
    </row>
    <row r="680">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43"/>
      <c r="AE680" s="143"/>
      <c r="AF680" s="143"/>
      <c r="AG680" s="143"/>
    </row>
    <row r="68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c r="AD681" s="143"/>
      <c r="AE681" s="143"/>
      <c r="AF681" s="143"/>
      <c r="AG681" s="143"/>
    </row>
    <row r="682">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c r="AD682" s="143"/>
      <c r="AE682" s="143"/>
      <c r="AF682" s="143"/>
      <c r="AG682" s="143"/>
    </row>
    <row r="683">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c r="AD683" s="143"/>
      <c r="AE683" s="143"/>
      <c r="AF683" s="143"/>
      <c r="AG683" s="143"/>
    </row>
    <row r="684">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c r="AD684" s="143"/>
      <c r="AE684" s="143"/>
      <c r="AF684" s="143"/>
      <c r="AG684" s="143"/>
    </row>
    <row r="685">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c r="AD685" s="143"/>
      <c r="AE685" s="143"/>
      <c r="AF685" s="143"/>
      <c r="AG685" s="143"/>
    </row>
    <row r="686">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c r="AD686" s="143"/>
      <c r="AE686" s="143"/>
      <c r="AF686" s="143"/>
      <c r="AG686" s="143"/>
    </row>
    <row r="687">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c r="AD687" s="143"/>
      <c r="AE687" s="143"/>
      <c r="AF687" s="143"/>
      <c r="AG687" s="143"/>
    </row>
    <row r="688">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c r="AD688" s="143"/>
      <c r="AE688" s="143"/>
      <c r="AF688" s="143"/>
      <c r="AG688" s="143"/>
    </row>
    <row r="689">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143"/>
      <c r="AE689" s="143"/>
      <c r="AF689" s="143"/>
      <c r="AG689" s="143"/>
    </row>
    <row r="690">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c r="AD690" s="143"/>
      <c r="AE690" s="143"/>
      <c r="AF690" s="143"/>
      <c r="AG690" s="143"/>
    </row>
    <row r="69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c r="AD691" s="143"/>
      <c r="AE691" s="143"/>
      <c r="AF691" s="143"/>
      <c r="AG691" s="143"/>
    </row>
    <row r="692">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c r="AD692" s="143"/>
      <c r="AE692" s="143"/>
      <c r="AF692" s="143"/>
      <c r="AG692" s="143"/>
    </row>
    <row r="693">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c r="AD693" s="143"/>
      <c r="AE693" s="143"/>
      <c r="AF693" s="143"/>
      <c r="AG693" s="143"/>
    </row>
    <row r="694">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143"/>
      <c r="AE694" s="143"/>
      <c r="AF694" s="143"/>
      <c r="AG694" s="143"/>
    </row>
    <row r="695">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c r="AD695" s="143"/>
      <c r="AE695" s="143"/>
      <c r="AF695" s="143"/>
      <c r="AG695" s="143"/>
    </row>
    <row r="696">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143"/>
      <c r="AE696" s="143"/>
      <c r="AF696" s="143"/>
      <c r="AG696" s="143"/>
    </row>
    <row r="697">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c r="AD697" s="143"/>
      <c r="AE697" s="143"/>
      <c r="AF697" s="143"/>
      <c r="AG697" s="143"/>
    </row>
    <row r="698">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c r="AD698" s="143"/>
      <c r="AE698" s="143"/>
      <c r="AF698" s="143"/>
      <c r="AG698" s="143"/>
    </row>
    <row r="699">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c r="AD699" s="143"/>
      <c r="AE699" s="143"/>
      <c r="AF699" s="143"/>
      <c r="AG699" s="143"/>
    </row>
    <row r="700">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c r="AD700" s="143"/>
      <c r="AE700" s="143"/>
      <c r="AF700" s="143"/>
      <c r="AG700" s="143"/>
    </row>
    <row r="70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c r="AD701" s="143"/>
      <c r="AE701" s="143"/>
      <c r="AF701" s="143"/>
      <c r="AG701" s="143"/>
    </row>
    <row r="702">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c r="AD702" s="143"/>
      <c r="AE702" s="143"/>
      <c r="AF702" s="143"/>
      <c r="AG702" s="143"/>
    </row>
    <row r="703">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c r="AD703" s="143"/>
      <c r="AE703" s="143"/>
      <c r="AF703" s="143"/>
      <c r="AG703" s="143"/>
    </row>
    <row r="704">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c r="AD704" s="143"/>
      <c r="AE704" s="143"/>
      <c r="AF704" s="143"/>
      <c r="AG704" s="143"/>
    </row>
    <row r="705">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c r="AD705" s="143"/>
      <c r="AE705" s="143"/>
      <c r="AF705" s="143"/>
      <c r="AG705" s="143"/>
    </row>
    <row r="706">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c r="AD706" s="143"/>
      <c r="AE706" s="143"/>
      <c r="AF706" s="143"/>
      <c r="AG706" s="143"/>
    </row>
    <row r="707">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c r="AD707" s="143"/>
      <c r="AE707" s="143"/>
      <c r="AF707" s="143"/>
      <c r="AG707" s="143"/>
    </row>
    <row r="708">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c r="AD708" s="143"/>
      <c r="AE708" s="143"/>
      <c r="AF708" s="143"/>
      <c r="AG708" s="143"/>
    </row>
    <row r="709">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c r="AD709" s="143"/>
      <c r="AE709" s="143"/>
      <c r="AF709" s="143"/>
      <c r="AG709" s="143"/>
    </row>
    <row r="710">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c r="AD710" s="143"/>
      <c r="AE710" s="143"/>
      <c r="AF710" s="143"/>
      <c r="AG710" s="143"/>
    </row>
    <row r="71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143"/>
      <c r="AE711" s="143"/>
      <c r="AF711" s="143"/>
      <c r="AG711" s="143"/>
    </row>
    <row r="712">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c r="AD712" s="143"/>
      <c r="AE712" s="143"/>
      <c r="AF712" s="143"/>
      <c r="AG712" s="143"/>
    </row>
    <row r="713">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c r="AD713" s="143"/>
      <c r="AE713" s="143"/>
      <c r="AF713" s="143"/>
      <c r="AG713" s="143"/>
    </row>
    <row r="714">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143"/>
      <c r="AE714" s="143"/>
      <c r="AF714" s="143"/>
      <c r="AG714" s="143"/>
    </row>
    <row r="715">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c r="AD715" s="143"/>
      <c r="AE715" s="143"/>
      <c r="AF715" s="143"/>
      <c r="AG715" s="143"/>
    </row>
    <row r="716">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c r="AD716" s="143"/>
      <c r="AE716" s="143"/>
      <c r="AF716" s="143"/>
      <c r="AG716" s="143"/>
    </row>
    <row r="717">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c r="AD717" s="143"/>
      <c r="AE717" s="143"/>
      <c r="AF717" s="143"/>
      <c r="AG717" s="143"/>
    </row>
    <row r="718">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c r="AD718" s="143"/>
      <c r="AE718" s="143"/>
      <c r="AF718" s="143"/>
      <c r="AG718" s="143"/>
    </row>
    <row r="719">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c r="AD719" s="143"/>
      <c r="AE719" s="143"/>
      <c r="AF719" s="143"/>
      <c r="AG719" s="143"/>
    </row>
    <row r="720">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c r="AD720" s="143"/>
      <c r="AE720" s="143"/>
      <c r="AF720" s="143"/>
      <c r="AG720" s="143"/>
    </row>
    <row r="72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c r="AD721" s="143"/>
      <c r="AE721" s="143"/>
      <c r="AF721" s="143"/>
      <c r="AG721" s="143"/>
    </row>
    <row r="722">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c r="AD722" s="143"/>
      <c r="AE722" s="143"/>
      <c r="AF722" s="143"/>
      <c r="AG722" s="143"/>
    </row>
    <row r="723">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c r="AD723" s="143"/>
      <c r="AE723" s="143"/>
      <c r="AF723" s="143"/>
      <c r="AG723" s="143"/>
    </row>
    <row r="724">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c r="AD724" s="143"/>
      <c r="AE724" s="143"/>
      <c r="AF724" s="143"/>
      <c r="AG724" s="143"/>
    </row>
    <row r="725">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c r="AD725" s="143"/>
      <c r="AE725" s="143"/>
      <c r="AF725" s="143"/>
      <c r="AG725" s="143"/>
    </row>
    <row r="726">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c r="AD726" s="143"/>
      <c r="AE726" s="143"/>
      <c r="AF726" s="143"/>
      <c r="AG726" s="143"/>
    </row>
    <row r="727">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c r="AD727" s="143"/>
      <c r="AE727" s="143"/>
      <c r="AF727" s="143"/>
      <c r="AG727" s="143"/>
    </row>
    <row r="728">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c r="AD728" s="143"/>
      <c r="AE728" s="143"/>
      <c r="AF728" s="143"/>
      <c r="AG728" s="143"/>
    </row>
    <row r="729">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c r="AD729" s="143"/>
      <c r="AE729" s="143"/>
      <c r="AF729" s="143"/>
      <c r="AG729" s="143"/>
    </row>
    <row r="730">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c r="AD730" s="143"/>
      <c r="AE730" s="143"/>
      <c r="AF730" s="143"/>
      <c r="AG730" s="143"/>
    </row>
    <row r="73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c r="AD731" s="143"/>
      <c r="AE731" s="143"/>
      <c r="AF731" s="143"/>
      <c r="AG731" s="143"/>
    </row>
    <row r="732">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c r="AD732" s="143"/>
      <c r="AE732" s="143"/>
      <c r="AF732" s="143"/>
      <c r="AG732" s="143"/>
    </row>
    <row r="733">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c r="AD733" s="143"/>
      <c r="AE733" s="143"/>
      <c r="AF733" s="143"/>
      <c r="AG733" s="143"/>
    </row>
    <row r="734">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c r="AD734" s="143"/>
      <c r="AE734" s="143"/>
      <c r="AF734" s="143"/>
      <c r="AG734" s="143"/>
    </row>
    <row r="735">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c r="AD735" s="143"/>
      <c r="AE735" s="143"/>
      <c r="AF735" s="143"/>
      <c r="AG735" s="143"/>
    </row>
    <row r="736">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c r="AD736" s="143"/>
      <c r="AE736" s="143"/>
      <c r="AF736" s="143"/>
      <c r="AG736" s="143"/>
    </row>
    <row r="737">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143"/>
      <c r="AE737" s="143"/>
      <c r="AF737" s="143"/>
      <c r="AG737" s="143"/>
    </row>
    <row r="738">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c r="AD738" s="143"/>
      <c r="AE738" s="143"/>
      <c r="AF738" s="143"/>
      <c r="AG738" s="143"/>
    </row>
    <row r="739">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c r="AD739" s="143"/>
      <c r="AE739" s="143"/>
      <c r="AF739" s="143"/>
      <c r="AG739" s="143"/>
    </row>
    <row r="740">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c r="AD740" s="143"/>
      <c r="AE740" s="143"/>
      <c r="AF740" s="143"/>
      <c r="AG740" s="143"/>
    </row>
    <row r="74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c r="AD741" s="143"/>
      <c r="AE741" s="143"/>
      <c r="AF741" s="143"/>
      <c r="AG741" s="143"/>
    </row>
    <row r="742">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143"/>
      <c r="AE742" s="143"/>
      <c r="AF742" s="143"/>
      <c r="AG742" s="143"/>
    </row>
    <row r="743">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c r="AD743" s="143"/>
      <c r="AE743" s="143"/>
      <c r="AF743" s="143"/>
      <c r="AG743" s="143"/>
    </row>
    <row r="744">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143"/>
      <c r="AE744" s="143"/>
      <c r="AF744" s="143"/>
      <c r="AG744" s="143"/>
    </row>
    <row r="745">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c r="AD745" s="143"/>
      <c r="AE745" s="143"/>
      <c r="AF745" s="143"/>
      <c r="AG745" s="143"/>
    </row>
    <row r="746">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c r="AD746" s="143"/>
      <c r="AE746" s="143"/>
      <c r="AF746" s="143"/>
      <c r="AG746" s="143"/>
    </row>
    <row r="747">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c r="AD747" s="143"/>
      <c r="AE747" s="143"/>
      <c r="AF747" s="143"/>
      <c r="AG747" s="143"/>
    </row>
    <row r="748">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c r="AD748" s="143"/>
      <c r="AE748" s="143"/>
      <c r="AF748" s="143"/>
      <c r="AG748" s="143"/>
    </row>
    <row r="749">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c r="AD749" s="143"/>
      <c r="AE749" s="143"/>
      <c r="AF749" s="143"/>
      <c r="AG749" s="143"/>
    </row>
    <row r="750">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c r="AD750" s="143"/>
      <c r="AE750" s="143"/>
      <c r="AF750" s="143"/>
      <c r="AG750" s="143"/>
    </row>
    <row r="75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c r="AD751" s="143"/>
      <c r="AE751" s="143"/>
      <c r="AF751" s="143"/>
      <c r="AG751" s="143"/>
    </row>
    <row r="752">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c r="AD752" s="143"/>
      <c r="AE752" s="143"/>
      <c r="AF752" s="143"/>
      <c r="AG752" s="143"/>
    </row>
    <row r="753">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c r="AD753" s="143"/>
      <c r="AE753" s="143"/>
      <c r="AF753" s="143"/>
      <c r="AG753" s="143"/>
    </row>
    <row r="754">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c r="AD754" s="143"/>
      <c r="AE754" s="143"/>
      <c r="AF754" s="143"/>
      <c r="AG754" s="143"/>
    </row>
    <row r="755">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c r="AD755" s="143"/>
      <c r="AE755" s="143"/>
      <c r="AF755" s="143"/>
      <c r="AG755" s="143"/>
    </row>
    <row r="756">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c r="AD756" s="143"/>
      <c r="AE756" s="143"/>
      <c r="AF756" s="143"/>
      <c r="AG756" s="143"/>
    </row>
    <row r="757">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c r="AD757" s="143"/>
      <c r="AE757" s="143"/>
      <c r="AF757" s="143"/>
      <c r="AG757" s="143"/>
    </row>
    <row r="758">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c r="AD758" s="143"/>
      <c r="AE758" s="143"/>
      <c r="AF758" s="143"/>
      <c r="AG758" s="143"/>
    </row>
    <row r="759">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c r="AD759" s="143"/>
      <c r="AE759" s="143"/>
      <c r="AF759" s="143"/>
      <c r="AG759" s="143"/>
    </row>
    <row r="760">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c r="AD760" s="143"/>
      <c r="AE760" s="143"/>
      <c r="AF760" s="143"/>
      <c r="AG760" s="143"/>
    </row>
    <row r="76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c r="AD761" s="143"/>
      <c r="AE761" s="143"/>
      <c r="AF761" s="143"/>
      <c r="AG761" s="143"/>
    </row>
    <row r="762">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c r="AD762" s="143"/>
      <c r="AE762" s="143"/>
      <c r="AF762" s="143"/>
      <c r="AG762" s="143"/>
    </row>
    <row r="763">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c r="AD763" s="143"/>
      <c r="AE763" s="143"/>
      <c r="AF763" s="143"/>
      <c r="AG763" s="143"/>
    </row>
    <row r="764">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c r="AD764" s="143"/>
      <c r="AE764" s="143"/>
      <c r="AF764" s="143"/>
      <c r="AG764" s="143"/>
    </row>
    <row r="765">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c r="AD765" s="143"/>
      <c r="AE765" s="143"/>
      <c r="AF765" s="143"/>
      <c r="AG765" s="143"/>
    </row>
    <row r="766">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c r="AD766" s="143"/>
      <c r="AE766" s="143"/>
      <c r="AF766" s="143"/>
      <c r="AG766" s="143"/>
    </row>
    <row r="767">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c r="AD767" s="143"/>
      <c r="AE767" s="143"/>
      <c r="AF767" s="143"/>
      <c r="AG767" s="143"/>
    </row>
    <row r="768">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c r="AD768" s="143"/>
      <c r="AE768" s="143"/>
      <c r="AF768" s="143"/>
      <c r="AG768" s="143"/>
    </row>
    <row r="769">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c r="AD769" s="143"/>
      <c r="AE769" s="143"/>
      <c r="AF769" s="143"/>
      <c r="AG769" s="143"/>
    </row>
    <row r="770">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c r="AD770" s="143"/>
      <c r="AE770" s="143"/>
      <c r="AF770" s="143"/>
      <c r="AG770" s="143"/>
    </row>
    <row r="77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c r="AD771" s="143"/>
      <c r="AE771" s="143"/>
      <c r="AF771" s="143"/>
      <c r="AG771" s="143"/>
    </row>
    <row r="772">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c r="AD772" s="143"/>
      <c r="AE772" s="143"/>
      <c r="AF772" s="143"/>
      <c r="AG772" s="143"/>
    </row>
    <row r="773">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c r="AD773" s="143"/>
      <c r="AE773" s="143"/>
      <c r="AF773" s="143"/>
      <c r="AG773" s="143"/>
    </row>
    <row r="774">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c r="AD774" s="143"/>
      <c r="AE774" s="143"/>
      <c r="AF774" s="143"/>
      <c r="AG774" s="143"/>
    </row>
    <row r="775">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c r="AD775" s="143"/>
      <c r="AE775" s="143"/>
      <c r="AF775" s="143"/>
      <c r="AG775" s="143"/>
    </row>
    <row r="776">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143"/>
      <c r="AE776" s="143"/>
      <c r="AF776" s="143"/>
      <c r="AG776" s="143"/>
    </row>
    <row r="777">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143"/>
      <c r="AE777" s="143"/>
      <c r="AF777" s="143"/>
      <c r="AG777" s="143"/>
    </row>
    <row r="778">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c r="AD778" s="143"/>
      <c r="AE778" s="143"/>
      <c r="AF778" s="143"/>
      <c r="AG778" s="143"/>
    </row>
    <row r="779">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c r="AD779" s="143"/>
      <c r="AE779" s="143"/>
      <c r="AF779" s="143"/>
      <c r="AG779" s="143"/>
    </row>
    <row r="780">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c r="AD780" s="143"/>
      <c r="AE780" s="143"/>
      <c r="AF780" s="143"/>
      <c r="AG780" s="143"/>
    </row>
    <row r="78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c r="AD781" s="143"/>
      <c r="AE781" s="143"/>
      <c r="AF781" s="143"/>
      <c r="AG781" s="143"/>
    </row>
    <row r="782">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c r="AD782" s="143"/>
      <c r="AE782" s="143"/>
      <c r="AF782" s="143"/>
      <c r="AG782" s="143"/>
    </row>
    <row r="783">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c r="AD783" s="143"/>
      <c r="AE783" s="143"/>
      <c r="AF783" s="143"/>
      <c r="AG783" s="143"/>
    </row>
    <row r="784">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c r="AD784" s="143"/>
      <c r="AE784" s="143"/>
      <c r="AF784" s="143"/>
      <c r="AG784" s="143"/>
    </row>
    <row r="785">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c r="AD785" s="143"/>
      <c r="AE785" s="143"/>
      <c r="AF785" s="143"/>
      <c r="AG785" s="143"/>
    </row>
    <row r="786">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c r="AD786" s="143"/>
      <c r="AE786" s="143"/>
      <c r="AF786" s="143"/>
      <c r="AG786" s="143"/>
    </row>
    <row r="787">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c r="AD787" s="143"/>
      <c r="AE787" s="143"/>
      <c r="AF787" s="143"/>
      <c r="AG787" s="143"/>
    </row>
    <row r="788">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c r="AD788" s="143"/>
      <c r="AE788" s="143"/>
      <c r="AF788" s="143"/>
      <c r="AG788" s="143"/>
    </row>
    <row r="789">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c r="AD789" s="143"/>
      <c r="AE789" s="143"/>
      <c r="AF789" s="143"/>
      <c r="AG789" s="143"/>
    </row>
    <row r="790">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c r="AD790" s="143"/>
      <c r="AE790" s="143"/>
      <c r="AF790" s="143"/>
      <c r="AG790" s="143"/>
    </row>
    <row r="79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c r="AD791" s="143"/>
      <c r="AE791" s="143"/>
      <c r="AF791" s="143"/>
      <c r="AG791" s="143"/>
    </row>
    <row r="792">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c r="AD792" s="143"/>
      <c r="AE792" s="143"/>
      <c r="AF792" s="143"/>
      <c r="AG792" s="143"/>
    </row>
    <row r="793">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c r="AD793" s="143"/>
      <c r="AE793" s="143"/>
      <c r="AF793" s="143"/>
      <c r="AG793" s="143"/>
    </row>
    <row r="794">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c r="AD794" s="143"/>
      <c r="AE794" s="143"/>
      <c r="AF794" s="143"/>
      <c r="AG794" s="143"/>
    </row>
    <row r="795">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c r="AD795" s="143"/>
      <c r="AE795" s="143"/>
      <c r="AF795" s="143"/>
      <c r="AG795" s="143"/>
    </row>
    <row r="796">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c r="AD796" s="143"/>
      <c r="AE796" s="143"/>
      <c r="AF796" s="143"/>
      <c r="AG796" s="143"/>
    </row>
    <row r="797">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c r="AD797" s="143"/>
      <c r="AE797" s="143"/>
      <c r="AF797" s="143"/>
      <c r="AG797" s="143"/>
    </row>
    <row r="798">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143"/>
      <c r="AE798" s="143"/>
      <c r="AF798" s="143"/>
      <c r="AG798" s="143"/>
    </row>
    <row r="799">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c r="AD799" s="143"/>
      <c r="AE799" s="143"/>
      <c r="AF799" s="143"/>
      <c r="AG799" s="143"/>
    </row>
    <row r="800">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c r="AD800" s="143"/>
      <c r="AE800" s="143"/>
      <c r="AF800" s="143"/>
      <c r="AG800" s="143"/>
    </row>
    <row r="80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c r="AD801" s="143"/>
      <c r="AE801" s="143"/>
      <c r="AF801" s="143"/>
      <c r="AG801" s="143"/>
    </row>
    <row r="802">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c r="AD802" s="143"/>
      <c r="AE802" s="143"/>
      <c r="AF802" s="143"/>
      <c r="AG802" s="143"/>
    </row>
    <row r="803">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143"/>
      <c r="AE803" s="143"/>
      <c r="AF803" s="143"/>
      <c r="AG803" s="143"/>
    </row>
    <row r="804">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c r="AD804" s="143"/>
      <c r="AE804" s="143"/>
      <c r="AF804" s="143"/>
      <c r="AG804" s="143"/>
    </row>
    <row r="805">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c r="AD805" s="143"/>
      <c r="AE805" s="143"/>
      <c r="AF805" s="143"/>
      <c r="AG805" s="143"/>
    </row>
    <row r="806">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c r="AD806" s="143"/>
      <c r="AE806" s="143"/>
      <c r="AF806" s="143"/>
      <c r="AG806" s="143"/>
    </row>
    <row r="807">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143"/>
      <c r="AE807" s="143"/>
      <c r="AF807" s="143"/>
      <c r="AG807" s="143"/>
    </row>
    <row r="808">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c r="AD808" s="143"/>
      <c r="AE808" s="143"/>
      <c r="AF808" s="143"/>
      <c r="AG808" s="143"/>
    </row>
    <row r="809">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c r="AD809" s="143"/>
      <c r="AE809" s="143"/>
      <c r="AF809" s="143"/>
      <c r="AG809" s="143"/>
    </row>
    <row r="810">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c r="AD810" s="143"/>
      <c r="AE810" s="143"/>
      <c r="AF810" s="143"/>
      <c r="AG810" s="143"/>
    </row>
    <row r="81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c r="AD811" s="143"/>
      <c r="AE811" s="143"/>
      <c r="AF811" s="143"/>
      <c r="AG811" s="143"/>
    </row>
    <row r="812">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c r="AD812" s="143"/>
      <c r="AE812" s="143"/>
      <c r="AF812" s="143"/>
      <c r="AG812" s="143"/>
    </row>
    <row r="813">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c r="AD813" s="143"/>
      <c r="AE813" s="143"/>
      <c r="AF813" s="143"/>
      <c r="AG813" s="143"/>
    </row>
    <row r="814">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c r="AD814" s="143"/>
      <c r="AE814" s="143"/>
      <c r="AF814" s="143"/>
      <c r="AG814" s="143"/>
    </row>
    <row r="815">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c r="AD815" s="143"/>
      <c r="AE815" s="143"/>
      <c r="AF815" s="143"/>
      <c r="AG815" s="143"/>
    </row>
    <row r="816">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c r="AD816" s="143"/>
      <c r="AE816" s="143"/>
      <c r="AF816" s="143"/>
      <c r="AG816" s="143"/>
    </row>
    <row r="817">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c r="AD817" s="143"/>
      <c r="AE817" s="143"/>
      <c r="AF817" s="143"/>
      <c r="AG817" s="143"/>
    </row>
    <row r="818">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c r="AD818" s="143"/>
      <c r="AE818" s="143"/>
      <c r="AF818" s="143"/>
      <c r="AG818" s="143"/>
    </row>
    <row r="819">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c r="AD819" s="143"/>
      <c r="AE819" s="143"/>
      <c r="AF819" s="143"/>
      <c r="AG819" s="143"/>
    </row>
    <row r="820">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c r="AD820" s="143"/>
      <c r="AE820" s="143"/>
      <c r="AF820" s="143"/>
      <c r="AG820" s="143"/>
    </row>
    <row r="82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c r="AD821" s="143"/>
      <c r="AE821" s="143"/>
      <c r="AF821" s="143"/>
      <c r="AG821" s="143"/>
    </row>
    <row r="822">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c r="AD822" s="143"/>
      <c r="AE822" s="143"/>
      <c r="AF822" s="143"/>
      <c r="AG822" s="143"/>
    </row>
    <row r="823">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c r="AD823" s="143"/>
      <c r="AE823" s="143"/>
      <c r="AF823" s="143"/>
      <c r="AG823" s="143"/>
    </row>
    <row r="824">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c r="AD824" s="143"/>
      <c r="AE824" s="143"/>
      <c r="AF824" s="143"/>
      <c r="AG824" s="143"/>
    </row>
    <row r="825">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c r="AD825" s="143"/>
      <c r="AE825" s="143"/>
      <c r="AF825" s="143"/>
      <c r="AG825" s="143"/>
    </row>
    <row r="826">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c r="AD826" s="143"/>
      <c r="AE826" s="143"/>
      <c r="AF826" s="143"/>
      <c r="AG826" s="143"/>
    </row>
    <row r="827">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c r="AD827" s="143"/>
      <c r="AE827" s="143"/>
      <c r="AF827" s="143"/>
      <c r="AG827" s="143"/>
    </row>
    <row r="828">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c r="AD828" s="143"/>
      <c r="AE828" s="143"/>
      <c r="AF828" s="143"/>
      <c r="AG828" s="143"/>
    </row>
    <row r="829">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c r="AD829" s="143"/>
      <c r="AE829" s="143"/>
      <c r="AF829" s="143"/>
      <c r="AG829" s="143"/>
    </row>
    <row r="830">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c r="AD830" s="143"/>
      <c r="AE830" s="143"/>
      <c r="AF830" s="143"/>
      <c r="AG830" s="143"/>
    </row>
    <row r="83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c r="AD831" s="143"/>
      <c r="AE831" s="143"/>
      <c r="AF831" s="143"/>
      <c r="AG831" s="143"/>
    </row>
    <row r="832">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c r="AD832" s="143"/>
      <c r="AE832" s="143"/>
      <c r="AF832" s="143"/>
      <c r="AG832" s="143"/>
    </row>
    <row r="833">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c r="AD833" s="143"/>
      <c r="AE833" s="143"/>
      <c r="AF833" s="143"/>
      <c r="AG833" s="143"/>
    </row>
    <row r="834">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c r="AD834" s="143"/>
      <c r="AE834" s="143"/>
      <c r="AF834" s="143"/>
      <c r="AG834" s="143"/>
    </row>
    <row r="835">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c r="AD835" s="143"/>
      <c r="AE835" s="143"/>
      <c r="AF835" s="143"/>
      <c r="AG835" s="143"/>
    </row>
    <row r="836">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c r="AD836" s="143"/>
      <c r="AE836" s="143"/>
      <c r="AF836" s="143"/>
      <c r="AG836" s="143"/>
    </row>
    <row r="837">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c r="AD837" s="143"/>
      <c r="AE837" s="143"/>
      <c r="AF837" s="143"/>
      <c r="AG837" s="143"/>
    </row>
    <row r="838">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c r="AD838" s="143"/>
      <c r="AE838" s="143"/>
      <c r="AF838" s="143"/>
      <c r="AG838" s="143"/>
    </row>
    <row r="839">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c r="AD839" s="143"/>
      <c r="AE839" s="143"/>
      <c r="AF839" s="143"/>
      <c r="AG839" s="143"/>
    </row>
    <row r="840">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c r="AD840" s="143"/>
      <c r="AE840" s="143"/>
      <c r="AF840" s="143"/>
      <c r="AG840" s="143"/>
    </row>
    <row r="84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c r="AB841" s="143"/>
      <c r="AC841" s="143"/>
      <c r="AD841" s="143"/>
      <c r="AE841" s="143"/>
      <c r="AF841" s="143"/>
      <c r="AG841" s="143"/>
    </row>
    <row r="842">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c r="AB842" s="143"/>
      <c r="AC842" s="143"/>
      <c r="AD842" s="143"/>
      <c r="AE842" s="143"/>
      <c r="AF842" s="143"/>
      <c r="AG842" s="143"/>
    </row>
    <row r="843">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c r="AB843" s="143"/>
      <c r="AC843" s="143"/>
      <c r="AD843" s="143"/>
      <c r="AE843" s="143"/>
      <c r="AF843" s="143"/>
      <c r="AG843" s="143"/>
    </row>
    <row r="844">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c r="AB844" s="143"/>
      <c r="AC844" s="143"/>
      <c r="AD844" s="143"/>
      <c r="AE844" s="143"/>
      <c r="AF844" s="143"/>
      <c r="AG844" s="143"/>
    </row>
    <row r="845">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c r="AB845" s="143"/>
      <c r="AC845" s="143"/>
      <c r="AD845" s="143"/>
      <c r="AE845" s="143"/>
      <c r="AF845" s="143"/>
      <c r="AG845" s="143"/>
    </row>
    <row r="846">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c r="AB846" s="143"/>
      <c r="AC846" s="143"/>
      <c r="AD846" s="143"/>
      <c r="AE846" s="143"/>
      <c r="AF846" s="143"/>
      <c r="AG846" s="143"/>
    </row>
    <row r="847">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c r="AB847" s="143"/>
      <c r="AC847" s="143"/>
      <c r="AD847" s="143"/>
      <c r="AE847" s="143"/>
      <c r="AF847" s="143"/>
      <c r="AG847" s="143"/>
    </row>
    <row r="848">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c r="AB848" s="143"/>
      <c r="AC848" s="143"/>
      <c r="AD848" s="143"/>
      <c r="AE848" s="143"/>
      <c r="AF848" s="143"/>
      <c r="AG848" s="143"/>
    </row>
    <row r="849">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c r="AB849" s="143"/>
      <c r="AC849" s="143"/>
      <c r="AD849" s="143"/>
      <c r="AE849" s="143"/>
      <c r="AF849" s="143"/>
      <c r="AG849" s="143"/>
    </row>
    <row r="850">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c r="AB850" s="143"/>
      <c r="AC850" s="143"/>
      <c r="AD850" s="143"/>
      <c r="AE850" s="143"/>
      <c r="AF850" s="143"/>
      <c r="AG850" s="143"/>
    </row>
    <row r="85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c r="AB851" s="143"/>
      <c r="AC851" s="143"/>
      <c r="AD851" s="143"/>
      <c r="AE851" s="143"/>
      <c r="AF851" s="143"/>
      <c r="AG851" s="143"/>
    </row>
    <row r="852">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c r="AB852" s="143"/>
      <c r="AC852" s="143"/>
      <c r="AD852" s="143"/>
      <c r="AE852" s="143"/>
      <c r="AF852" s="143"/>
      <c r="AG852" s="143"/>
    </row>
    <row r="853">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c r="AB853" s="143"/>
      <c r="AC853" s="143"/>
      <c r="AD853" s="143"/>
      <c r="AE853" s="143"/>
      <c r="AF853" s="143"/>
      <c r="AG853" s="143"/>
    </row>
    <row r="854">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c r="AB854" s="143"/>
      <c r="AC854" s="143"/>
      <c r="AD854" s="143"/>
      <c r="AE854" s="143"/>
      <c r="AF854" s="143"/>
      <c r="AG854" s="143"/>
    </row>
    <row r="855">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c r="AB855" s="143"/>
      <c r="AC855" s="143"/>
      <c r="AD855" s="143"/>
      <c r="AE855" s="143"/>
      <c r="AF855" s="143"/>
      <c r="AG855" s="143"/>
    </row>
    <row r="856">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c r="AB856" s="143"/>
      <c r="AC856" s="143"/>
      <c r="AD856" s="143"/>
      <c r="AE856" s="143"/>
      <c r="AF856" s="143"/>
      <c r="AG856" s="143"/>
    </row>
    <row r="857">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c r="AB857" s="143"/>
      <c r="AC857" s="143"/>
      <c r="AD857" s="143"/>
      <c r="AE857" s="143"/>
      <c r="AF857" s="143"/>
      <c r="AG857" s="143"/>
    </row>
    <row r="858">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c r="AB858" s="143"/>
      <c r="AC858" s="143"/>
      <c r="AD858" s="143"/>
      <c r="AE858" s="143"/>
      <c r="AF858" s="143"/>
      <c r="AG858" s="143"/>
    </row>
    <row r="859">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c r="AB859" s="143"/>
      <c r="AC859" s="143"/>
      <c r="AD859" s="143"/>
      <c r="AE859" s="143"/>
      <c r="AF859" s="143"/>
      <c r="AG859" s="143"/>
    </row>
    <row r="860">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c r="AB860" s="143"/>
      <c r="AC860" s="143"/>
      <c r="AD860" s="143"/>
      <c r="AE860" s="143"/>
      <c r="AF860" s="143"/>
      <c r="AG860" s="143"/>
    </row>
    <row r="86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c r="AD861" s="143"/>
      <c r="AE861" s="143"/>
      <c r="AF861" s="143"/>
      <c r="AG861" s="143"/>
    </row>
    <row r="862">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c r="AB862" s="143"/>
      <c r="AC862" s="143"/>
      <c r="AD862" s="143"/>
      <c r="AE862" s="143"/>
      <c r="AF862" s="143"/>
      <c r="AG862" s="143"/>
    </row>
    <row r="863">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c r="AB863" s="143"/>
      <c r="AC863" s="143"/>
      <c r="AD863" s="143"/>
      <c r="AE863" s="143"/>
      <c r="AF863" s="143"/>
      <c r="AG863" s="143"/>
    </row>
    <row r="864">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c r="AB864" s="143"/>
      <c r="AC864" s="143"/>
      <c r="AD864" s="143"/>
      <c r="AE864" s="143"/>
      <c r="AF864" s="143"/>
      <c r="AG864" s="143"/>
    </row>
    <row r="865">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c r="AB865" s="143"/>
      <c r="AC865" s="143"/>
      <c r="AD865" s="143"/>
      <c r="AE865" s="143"/>
      <c r="AF865" s="143"/>
      <c r="AG865" s="143"/>
    </row>
    <row r="866">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c r="AB866" s="143"/>
      <c r="AC866" s="143"/>
      <c r="AD866" s="143"/>
      <c r="AE866" s="143"/>
      <c r="AF866" s="143"/>
      <c r="AG866" s="143"/>
    </row>
    <row r="867">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c r="AB867" s="143"/>
      <c r="AC867" s="143"/>
      <c r="AD867" s="143"/>
      <c r="AE867" s="143"/>
      <c r="AF867" s="143"/>
      <c r="AG867" s="143"/>
    </row>
    <row r="868">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c r="AD868" s="143"/>
      <c r="AE868" s="143"/>
      <c r="AF868" s="143"/>
      <c r="AG868" s="143"/>
    </row>
    <row r="869">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c r="AB869" s="143"/>
      <c r="AC869" s="143"/>
      <c r="AD869" s="143"/>
      <c r="AE869" s="143"/>
      <c r="AF869" s="143"/>
      <c r="AG869" s="143"/>
    </row>
    <row r="870">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c r="AB870" s="143"/>
      <c r="AC870" s="143"/>
      <c r="AD870" s="143"/>
      <c r="AE870" s="143"/>
      <c r="AF870" s="143"/>
      <c r="AG870" s="143"/>
    </row>
    <row r="87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c r="AB871" s="143"/>
      <c r="AC871" s="143"/>
      <c r="AD871" s="143"/>
      <c r="AE871" s="143"/>
      <c r="AF871" s="143"/>
      <c r="AG871" s="143"/>
    </row>
    <row r="872">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c r="AB872" s="143"/>
      <c r="AC872" s="143"/>
      <c r="AD872" s="143"/>
      <c r="AE872" s="143"/>
      <c r="AF872" s="143"/>
      <c r="AG872" s="143"/>
    </row>
    <row r="873">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c r="AB873" s="143"/>
      <c r="AC873" s="143"/>
      <c r="AD873" s="143"/>
      <c r="AE873" s="143"/>
      <c r="AF873" s="143"/>
      <c r="AG873" s="143"/>
    </row>
    <row r="874">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c r="AB874" s="143"/>
      <c r="AC874" s="143"/>
      <c r="AD874" s="143"/>
      <c r="AE874" s="143"/>
      <c r="AF874" s="143"/>
      <c r="AG874" s="143"/>
    </row>
    <row r="875">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c r="AB875" s="143"/>
      <c r="AC875" s="143"/>
      <c r="AD875" s="143"/>
      <c r="AE875" s="143"/>
      <c r="AF875" s="143"/>
      <c r="AG875" s="143"/>
    </row>
    <row r="876">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c r="AD876" s="143"/>
      <c r="AE876" s="143"/>
      <c r="AF876" s="143"/>
      <c r="AG876" s="143"/>
    </row>
    <row r="877">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c r="AB877" s="143"/>
      <c r="AC877" s="143"/>
      <c r="AD877" s="143"/>
      <c r="AE877" s="143"/>
      <c r="AF877" s="143"/>
      <c r="AG877" s="143"/>
    </row>
    <row r="878">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c r="AB878" s="143"/>
      <c r="AC878" s="143"/>
      <c r="AD878" s="143"/>
      <c r="AE878" s="143"/>
      <c r="AF878" s="143"/>
      <c r="AG878" s="143"/>
    </row>
    <row r="879">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c r="AB879" s="143"/>
      <c r="AC879" s="143"/>
      <c r="AD879" s="143"/>
      <c r="AE879" s="143"/>
      <c r="AF879" s="143"/>
      <c r="AG879" s="143"/>
    </row>
    <row r="880">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c r="AB880" s="143"/>
      <c r="AC880" s="143"/>
      <c r="AD880" s="143"/>
      <c r="AE880" s="143"/>
      <c r="AF880" s="143"/>
      <c r="AG880" s="143"/>
    </row>
    <row r="88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c r="AB881" s="143"/>
      <c r="AC881" s="143"/>
      <c r="AD881" s="143"/>
      <c r="AE881" s="143"/>
      <c r="AF881" s="143"/>
      <c r="AG881" s="143"/>
    </row>
    <row r="882">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c r="AB882" s="143"/>
      <c r="AC882" s="143"/>
      <c r="AD882" s="143"/>
      <c r="AE882" s="143"/>
      <c r="AF882" s="143"/>
      <c r="AG882" s="14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4" width="16.25"/>
  </cols>
  <sheetData>
    <row r="1">
      <c r="A1" s="162" t="s">
        <v>267</v>
      </c>
      <c r="B1" s="1">
        <v>45931.0</v>
      </c>
      <c r="C1" s="1">
        <v>45932.0</v>
      </c>
      <c r="D1" s="1">
        <v>45933.0</v>
      </c>
      <c r="E1" s="1">
        <v>45934.0</v>
      </c>
      <c r="F1" s="1">
        <v>45935.0</v>
      </c>
      <c r="G1" s="1">
        <v>45936.0</v>
      </c>
      <c r="H1" s="1">
        <v>45937.0</v>
      </c>
      <c r="I1" s="1">
        <v>45938.0</v>
      </c>
      <c r="J1" s="1">
        <v>45939.0</v>
      </c>
      <c r="K1" s="1">
        <v>45940.0</v>
      </c>
      <c r="L1" s="1">
        <v>45941.0</v>
      </c>
      <c r="M1" s="1">
        <v>45942.0</v>
      </c>
      <c r="N1" s="1">
        <v>45943.0</v>
      </c>
      <c r="O1" s="1">
        <v>45944.0</v>
      </c>
      <c r="P1" s="1">
        <v>45945.0</v>
      </c>
      <c r="Q1" s="1">
        <v>45946.0</v>
      </c>
      <c r="R1" s="1">
        <v>45947.0</v>
      </c>
      <c r="S1" s="1">
        <v>45948.0</v>
      </c>
      <c r="T1" s="1">
        <v>45949.0</v>
      </c>
      <c r="U1" s="1">
        <v>45950.0</v>
      </c>
      <c r="V1" s="1">
        <v>45951.0</v>
      </c>
      <c r="W1" s="1">
        <v>45952.0</v>
      </c>
      <c r="X1" s="1">
        <v>45953.0</v>
      </c>
      <c r="Y1" s="1">
        <v>45954.0</v>
      </c>
      <c r="Z1" s="1">
        <v>45955.0</v>
      </c>
      <c r="AA1" s="1">
        <v>45956.0</v>
      </c>
      <c r="AB1" s="1">
        <v>45957.0</v>
      </c>
      <c r="AC1" s="1">
        <v>45958.0</v>
      </c>
      <c r="AD1" s="1">
        <v>45959.0</v>
      </c>
      <c r="AE1" s="1">
        <v>45960.0</v>
      </c>
      <c r="AF1" s="1">
        <v>45961.0</v>
      </c>
      <c r="AG1" s="400"/>
      <c r="AH1" s="360"/>
    </row>
    <row r="2">
      <c r="A2" s="401" t="s">
        <v>268</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400"/>
      <c r="AH2" s="360"/>
    </row>
    <row r="3">
      <c r="A3" s="402" t="s">
        <v>299</v>
      </c>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403"/>
      <c r="AH3" s="166"/>
    </row>
    <row r="4">
      <c r="A4" s="404" t="s">
        <v>244</v>
      </c>
      <c r="B4" s="168"/>
      <c r="C4" s="168"/>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8"/>
      <c r="AD4" s="168"/>
      <c r="AE4" s="168"/>
      <c r="AF4" s="168"/>
      <c r="AG4" s="403"/>
      <c r="AH4" s="166"/>
    </row>
    <row r="5">
      <c r="A5" s="405" t="s">
        <v>1341</v>
      </c>
      <c r="B5" s="406">
        <f>Summary!B111</f>
        <v>18</v>
      </c>
      <c r="C5" s="406">
        <f>Summary!C111</f>
        <v>30</v>
      </c>
      <c r="D5" s="406">
        <f>Summary!D111</f>
        <v>22</v>
      </c>
      <c r="E5" s="406">
        <f>Summary!E111</f>
        <v>26</v>
      </c>
      <c r="F5" s="406">
        <f>Summary!F111</f>
        <v>27</v>
      </c>
      <c r="G5" s="406">
        <f>Summary!G111</f>
        <v>20</v>
      </c>
      <c r="H5" s="406">
        <f>Summary!H111</f>
        <v>164</v>
      </c>
      <c r="I5" s="406">
        <f>Summary!I111</f>
        <v>194</v>
      </c>
      <c r="J5" s="406">
        <f>Summary!J111</f>
        <v>108</v>
      </c>
      <c r="K5" s="406">
        <f>Summary!K111</f>
        <v>26</v>
      </c>
      <c r="L5" s="406">
        <f>Summary!L111</f>
        <v>35</v>
      </c>
      <c r="M5" s="406">
        <f>Summary!M111</f>
        <v>22</v>
      </c>
      <c r="N5" s="406">
        <f>Summary!N111</f>
        <v>22</v>
      </c>
      <c r="O5" s="406">
        <f>Summary!O111</f>
        <v>20</v>
      </c>
      <c r="P5" s="406">
        <f>Summary!P111</f>
        <v>9</v>
      </c>
      <c r="Q5" s="406">
        <f>Summary!Q111</f>
        <v>9</v>
      </c>
      <c r="R5" s="406">
        <f>Summary!R111</f>
        <v>18</v>
      </c>
      <c r="S5" s="406">
        <f>Summary!S111</f>
        <v>23</v>
      </c>
      <c r="T5" s="406">
        <f>Summary!T111</f>
        <v>14</v>
      </c>
      <c r="U5" s="406">
        <f>Summary!U111</f>
        <v>20</v>
      </c>
      <c r="V5" s="406">
        <f>Summary!V111</f>
        <v>18</v>
      </c>
      <c r="W5" s="406">
        <f>Summary!W111</f>
        <v>18</v>
      </c>
      <c r="X5" s="406">
        <f>Summary!X111</f>
        <v>31</v>
      </c>
      <c r="Y5" s="406">
        <f>Summary!Y111</f>
        <v>24</v>
      </c>
      <c r="Z5" s="406">
        <f>Summary!Z111</f>
        <v>29</v>
      </c>
      <c r="AA5" s="406">
        <f>Summary!AA111</f>
        <v>18</v>
      </c>
      <c r="AB5" s="406">
        <f>Summary!AB111</f>
        <v>21</v>
      </c>
      <c r="AC5" s="406">
        <f>Summary!AC111</f>
        <v>27</v>
      </c>
      <c r="AD5" s="406">
        <f>Summary!AD111</f>
        <v>15</v>
      </c>
      <c r="AE5" s="406">
        <f>Summary!AE111</f>
        <v>27</v>
      </c>
      <c r="AF5" s="406">
        <f>Summary!AF111</f>
        <v>20</v>
      </c>
      <c r="AG5" s="407"/>
      <c r="AH5" s="194"/>
    </row>
    <row r="6">
      <c r="A6" s="408" t="s">
        <v>308</v>
      </c>
      <c r="B6" s="183">
        <f t="shared" ref="B6:AF6" si="1">SUM(B5)</f>
        <v>18</v>
      </c>
      <c r="C6" s="183">
        <f t="shared" si="1"/>
        <v>30</v>
      </c>
      <c r="D6" s="183">
        <f t="shared" si="1"/>
        <v>22</v>
      </c>
      <c r="E6" s="183">
        <f t="shared" si="1"/>
        <v>26</v>
      </c>
      <c r="F6" s="183">
        <f t="shared" si="1"/>
        <v>27</v>
      </c>
      <c r="G6" s="183">
        <f t="shared" si="1"/>
        <v>20</v>
      </c>
      <c r="H6" s="183">
        <f t="shared" si="1"/>
        <v>164</v>
      </c>
      <c r="I6" s="183">
        <f t="shared" si="1"/>
        <v>194</v>
      </c>
      <c r="J6" s="183">
        <f t="shared" si="1"/>
        <v>108</v>
      </c>
      <c r="K6" s="183">
        <f t="shared" si="1"/>
        <v>26</v>
      </c>
      <c r="L6" s="183">
        <f t="shared" si="1"/>
        <v>35</v>
      </c>
      <c r="M6" s="183">
        <f t="shared" si="1"/>
        <v>22</v>
      </c>
      <c r="N6" s="183">
        <f t="shared" si="1"/>
        <v>22</v>
      </c>
      <c r="O6" s="183">
        <f t="shared" si="1"/>
        <v>20</v>
      </c>
      <c r="P6" s="183">
        <f t="shared" si="1"/>
        <v>9</v>
      </c>
      <c r="Q6" s="183">
        <f t="shared" si="1"/>
        <v>9</v>
      </c>
      <c r="R6" s="183">
        <f t="shared" si="1"/>
        <v>18</v>
      </c>
      <c r="S6" s="183">
        <f t="shared" si="1"/>
        <v>23</v>
      </c>
      <c r="T6" s="183">
        <f t="shared" si="1"/>
        <v>14</v>
      </c>
      <c r="U6" s="183">
        <f t="shared" si="1"/>
        <v>20</v>
      </c>
      <c r="V6" s="183">
        <f t="shared" si="1"/>
        <v>18</v>
      </c>
      <c r="W6" s="183">
        <f t="shared" si="1"/>
        <v>18</v>
      </c>
      <c r="X6" s="183">
        <f t="shared" si="1"/>
        <v>31</v>
      </c>
      <c r="Y6" s="183">
        <f t="shared" si="1"/>
        <v>24</v>
      </c>
      <c r="Z6" s="183">
        <f t="shared" si="1"/>
        <v>29</v>
      </c>
      <c r="AA6" s="183">
        <f t="shared" si="1"/>
        <v>18</v>
      </c>
      <c r="AB6" s="183">
        <f t="shared" si="1"/>
        <v>21</v>
      </c>
      <c r="AC6" s="183">
        <f t="shared" si="1"/>
        <v>27</v>
      </c>
      <c r="AD6" s="183">
        <f t="shared" si="1"/>
        <v>15</v>
      </c>
      <c r="AE6" s="183">
        <f t="shared" si="1"/>
        <v>27</v>
      </c>
      <c r="AF6" s="183">
        <f t="shared" si="1"/>
        <v>20</v>
      </c>
      <c r="AG6" s="409">
        <f>SUM(B6:AF6)</f>
        <v>1075</v>
      </c>
      <c r="AH6" s="173"/>
    </row>
    <row r="7">
      <c r="A7" s="175"/>
      <c r="B7" s="168"/>
      <c r="C7" s="168"/>
      <c r="D7" s="168"/>
      <c r="E7" s="168"/>
      <c r="F7" s="168"/>
      <c r="G7" s="168"/>
      <c r="H7" s="168"/>
      <c r="I7" s="168"/>
      <c r="J7" s="168"/>
      <c r="K7" s="168"/>
      <c r="L7" s="168"/>
      <c r="M7" s="168"/>
      <c r="N7" s="168"/>
      <c r="O7" s="168"/>
      <c r="P7" s="168"/>
      <c r="Q7" s="168"/>
      <c r="R7" s="168"/>
      <c r="S7" s="168"/>
      <c r="T7" s="168"/>
      <c r="U7" s="168"/>
      <c r="V7" s="168"/>
      <c r="W7" s="168"/>
      <c r="X7" s="168"/>
      <c r="Y7" s="168"/>
      <c r="Z7" s="168"/>
      <c r="AA7" s="168"/>
      <c r="AB7" s="168"/>
      <c r="AC7" s="168"/>
      <c r="AD7" s="168"/>
      <c r="AE7" s="168"/>
      <c r="AF7" s="168"/>
      <c r="AG7" s="410"/>
      <c r="AH7" s="194"/>
    </row>
    <row r="8">
      <c r="A8" s="411" t="s">
        <v>232</v>
      </c>
      <c r="B8" s="168"/>
      <c r="C8" s="168"/>
      <c r="D8" s="168"/>
      <c r="E8" s="168"/>
      <c r="F8" s="168"/>
      <c r="G8" s="168"/>
      <c r="H8" s="168"/>
      <c r="I8" s="168"/>
      <c r="J8" s="168"/>
      <c r="K8" s="168"/>
      <c r="L8" s="168"/>
      <c r="M8" s="168"/>
      <c r="N8" s="168"/>
      <c r="O8" s="168"/>
      <c r="P8" s="168"/>
      <c r="Q8" s="168"/>
      <c r="R8" s="168"/>
      <c r="S8" s="168"/>
      <c r="T8" s="168"/>
      <c r="U8" s="168"/>
      <c r="V8" s="168"/>
      <c r="W8" s="168"/>
      <c r="X8" s="168"/>
      <c r="Y8" s="168"/>
      <c r="Z8" s="168"/>
      <c r="AA8" s="168"/>
      <c r="AB8" s="168"/>
      <c r="AC8" s="168"/>
      <c r="AD8" s="168"/>
      <c r="AE8" s="168"/>
      <c r="AF8" s="168"/>
      <c r="AG8" s="410"/>
      <c r="AH8" s="194"/>
    </row>
    <row r="9">
      <c r="A9" s="405" t="s">
        <v>1341</v>
      </c>
      <c r="B9" s="412">
        <f>Summary!B32</f>
        <v>4277.26</v>
      </c>
      <c r="C9" s="412">
        <f>Summary!C32</f>
        <v>8057.58</v>
      </c>
      <c r="D9" s="412">
        <f>Summary!D32</f>
        <v>5661.28</v>
      </c>
      <c r="E9" s="412">
        <f>Summary!E32</f>
        <v>6498.59</v>
      </c>
      <c r="F9" s="412">
        <f>Summary!F32</f>
        <v>7048.66</v>
      </c>
      <c r="G9" s="412">
        <f>Summary!G32</f>
        <v>4593.61</v>
      </c>
      <c r="H9" s="412">
        <f>Summary!H32</f>
        <v>41026.28</v>
      </c>
      <c r="I9" s="412">
        <f>Summary!I32</f>
        <v>46178.59</v>
      </c>
      <c r="J9" s="412">
        <f>Summary!J32</f>
        <v>26289.45</v>
      </c>
      <c r="K9" s="412">
        <f>Summary!K32</f>
        <v>6281.57</v>
      </c>
      <c r="L9" s="412">
        <f>Summary!L32</f>
        <v>8644.36</v>
      </c>
      <c r="M9" s="412">
        <f>Summary!M32</f>
        <v>5694.03</v>
      </c>
      <c r="N9" s="412">
        <f>Summary!N32</f>
        <v>5682.25</v>
      </c>
      <c r="O9" s="412">
        <f>Summary!O32</f>
        <v>5499.07</v>
      </c>
      <c r="P9" s="412">
        <f>Summary!P32</f>
        <v>1795.23</v>
      </c>
      <c r="Q9" s="412">
        <f>Summary!Q32</f>
        <v>2286.91</v>
      </c>
      <c r="R9" s="412">
        <f>Summary!R32</f>
        <v>5015.94</v>
      </c>
      <c r="S9" s="412">
        <f>Summary!S32</f>
        <v>6788.68</v>
      </c>
      <c r="T9" s="412">
        <f>Summary!T32</f>
        <v>3493.07</v>
      </c>
      <c r="U9" s="412">
        <f>Summary!U32</f>
        <v>5545.78</v>
      </c>
      <c r="V9" s="412">
        <f>Summary!V32</f>
        <v>4566.57</v>
      </c>
      <c r="W9" s="412">
        <f>Summary!W32</f>
        <v>5287.81</v>
      </c>
      <c r="X9" s="412">
        <f>Summary!X32</f>
        <v>8600.2</v>
      </c>
      <c r="Y9" s="412">
        <f>Summary!Y32</f>
        <v>7921.76</v>
      </c>
      <c r="Z9" s="412">
        <f>Summary!Z32</f>
        <v>8222.19</v>
      </c>
      <c r="AA9" s="412">
        <f>Summary!AA32</f>
        <v>4864.08</v>
      </c>
      <c r="AB9" s="412">
        <f>Summary!AB32</f>
        <v>5895.71</v>
      </c>
      <c r="AC9" s="412">
        <f>Summary!AC32</f>
        <v>8008.4</v>
      </c>
      <c r="AD9" s="412">
        <f>Summary!AD32</f>
        <v>4193.31</v>
      </c>
      <c r="AE9" s="412">
        <f>Summary!AE32</f>
        <v>7054.08</v>
      </c>
      <c r="AF9" s="412">
        <f>Summary!AF32</f>
        <v>5819.91</v>
      </c>
      <c r="AG9" s="407"/>
      <c r="AH9" s="194"/>
    </row>
    <row r="10">
      <c r="A10" s="408" t="s">
        <v>308</v>
      </c>
      <c r="B10" s="192">
        <f t="shared" ref="B10:AF10" si="2">SUM(B9)</f>
        <v>4277.26</v>
      </c>
      <c r="C10" s="192">
        <f t="shared" si="2"/>
        <v>8057.58</v>
      </c>
      <c r="D10" s="192">
        <f t="shared" si="2"/>
        <v>5661.28</v>
      </c>
      <c r="E10" s="192">
        <f t="shared" si="2"/>
        <v>6498.59</v>
      </c>
      <c r="F10" s="192">
        <f t="shared" si="2"/>
        <v>7048.66</v>
      </c>
      <c r="G10" s="192">
        <f t="shared" si="2"/>
        <v>4593.61</v>
      </c>
      <c r="H10" s="192">
        <f t="shared" si="2"/>
        <v>41026.28</v>
      </c>
      <c r="I10" s="192">
        <f t="shared" si="2"/>
        <v>46178.59</v>
      </c>
      <c r="J10" s="192">
        <f t="shared" si="2"/>
        <v>26289.45</v>
      </c>
      <c r="K10" s="192">
        <f t="shared" si="2"/>
        <v>6281.57</v>
      </c>
      <c r="L10" s="192">
        <f t="shared" si="2"/>
        <v>8644.36</v>
      </c>
      <c r="M10" s="192">
        <f t="shared" si="2"/>
        <v>5694.03</v>
      </c>
      <c r="N10" s="192">
        <f t="shared" si="2"/>
        <v>5682.25</v>
      </c>
      <c r="O10" s="192">
        <f t="shared" si="2"/>
        <v>5499.07</v>
      </c>
      <c r="P10" s="192">
        <f t="shared" si="2"/>
        <v>1795.23</v>
      </c>
      <c r="Q10" s="192">
        <f t="shared" si="2"/>
        <v>2286.91</v>
      </c>
      <c r="R10" s="192">
        <f t="shared" si="2"/>
        <v>5015.94</v>
      </c>
      <c r="S10" s="192">
        <f t="shared" si="2"/>
        <v>6788.68</v>
      </c>
      <c r="T10" s="192">
        <f t="shared" si="2"/>
        <v>3493.07</v>
      </c>
      <c r="U10" s="192">
        <f t="shared" si="2"/>
        <v>5545.78</v>
      </c>
      <c r="V10" s="192">
        <f t="shared" si="2"/>
        <v>4566.57</v>
      </c>
      <c r="W10" s="192">
        <f t="shared" si="2"/>
        <v>5287.81</v>
      </c>
      <c r="X10" s="192">
        <f t="shared" si="2"/>
        <v>8600.2</v>
      </c>
      <c r="Y10" s="192">
        <f t="shared" si="2"/>
        <v>7921.76</v>
      </c>
      <c r="Z10" s="192">
        <f t="shared" si="2"/>
        <v>8222.19</v>
      </c>
      <c r="AA10" s="192">
        <f t="shared" si="2"/>
        <v>4864.08</v>
      </c>
      <c r="AB10" s="192">
        <f t="shared" si="2"/>
        <v>5895.71</v>
      </c>
      <c r="AC10" s="192">
        <f t="shared" si="2"/>
        <v>8008.4</v>
      </c>
      <c r="AD10" s="192">
        <f t="shared" si="2"/>
        <v>4193.31</v>
      </c>
      <c r="AE10" s="192">
        <f t="shared" si="2"/>
        <v>7054.08</v>
      </c>
      <c r="AF10" s="192">
        <f t="shared" si="2"/>
        <v>5819.91</v>
      </c>
      <c r="AG10" s="409">
        <f>SUM(B10:AF10)</f>
        <v>276792.21</v>
      </c>
      <c r="AH10" s="194"/>
    </row>
    <row r="11">
      <c r="A11" s="175"/>
      <c r="B11" s="168"/>
      <c r="C11" s="168"/>
      <c r="D11" s="168"/>
      <c r="E11" s="168"/>
      <c r="F11" s="168"/>
      <c r="G11" s="168"/>
      <c r="H11" s="168"/>
      <c r="I11" s="168"/>
      <c r="J11" s="168"/>
      <c r="K11" s="168"/>
      <c r="L11" s="168"/>
      <c r="M11" s="168"/>
      <c r="N11" s="168"/>
      <c r="O11" s="168"/>
      <c r="P11" s="168"/>
      <c r="Q11" s="168"/>
      <c r="R11" s="168"/>
      <c r="S11" s="168"/>
      <c r="T11" s="168"/>
      <c r="U11" s="168"/>
      <c r="V11" s="168"/>
      <c r="W11" s="168"/>
      <c r="X11" s="168"/>
      <c r="Y11" s="168"/>
      <c r="Z11" s="168"/>
      <c r="AA11" s="168"/>
      <c r="AB11" s="168"/>
      <c r="AC11" s="168"/>
      <c r="AD11" s="168"/>
      <c r="AE11" s="168"/>
      <c r="AF11" s="168"/>
      <c r="AG11" s="410"/>
      <c r="AH11" s="194"/>
    </row>
    <row r="12">
      <c r="A12" s="413" t="s">
        <v>309</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410"/>
      <c r="AH12" s="194"/>
    </row>
    <row r="13">
      <c r="A13" s="414" t="s">
        <v>145</v>
      </c>
      <c r="B13" s="168"/>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410"/>
      <c r="AH13" s="194"/>
    </row>
    <row r="14">
      <c r="A14" s="405" t="s">
        <v>1342</v>
      </c>
      <c r="B14" s="311">
        <f>B9*'Data - P&amp;L'!$C$48</f>
        <v>342.1808</v>
      </c>
      <c r="C14" s="311">
        <f>C9*'Data - P&amp;L'!$C$48</f>
        <v>644.6064</v>
      </c>
      <c r="D14" s="311">
        <f>D9*'Data - P&amp;L'!$C$48</f>
        <v>452.9024</v>
      </c>
      <c r="E14" s="311">
        <f>E9*'Data - P&amp;L'!$C$48</f>
        <v>519.8872</v>
      </c>
      <c r="F14" s="311">
        <f>F9*'Data - P&amp;L'!$C$48</f>
        <v>563.8928</v>
      </c>
      <c r="G14" s="311">
        <f>G9*'Data - P&amp;L'!$C$48</f>
        <v>367.4888</v>
      </c>
      <c r="H14" s="311">
        <f>H9*'Data - P&amp;L'!$C$48</f>
        <v>3282.1024</v>
      </c>
      <c r="I14" s="311">
        <f>I9*'Data - P&amp;L'!$C$48</f>
        <v>3694.2872</v>
      </c>
      <c r="J14" s="311">
        <f>J9*'Data - P&amp;L'!$C$48</f>
        <v>2103.156</v>
      </c>
      <c r="K14" s="311">
        <f>K9*'Data - P&amp;L'!$C$48</f>
        <v>502.5256</v>
      </c>
      <c r="L14" s="311">
        <f>L9*'Data - P&amp;L'!$C$48</f>
        <v>691.5488</v>
      </c>
      <c r="M14" s="311">
        <f>M9*'Data - P&amp;L'!$C$48</f>
        <v>455.5224</v>
      </c>
      <c r="N14" s="311">
        <f>N9*'Data - P&amp;L'!$C$48</f>
        <v>454.58</v>
      </c>
      <c r="O14" s="311">
        <f>O9*'Data - P&amp;L'!$C$48</f>
        <v>439.9256</v>
      </c>
      <c r="P14" s="311">
        <f>P9*'Data - P&amp;L'!$C$48</f>
        <v>143.6184</v>
      </c>
      <c r="Q14" s="311">
        <f>Q9*'Data - P&amp;L'!$C$48</f>
        <v>182.9528</v>
      </c>
      <c r="R14" s="311">
        <f>R9*'Data - P&amp;L'!$C$48</f>
        <v>401.2752</v>
      </c>
      <c r="S14" s="311">
        <f>S9*'Data - P&amp;L'!$C$48</f>
        <v>543.0944</v>
      </c>
      <c r="T14" s="311">
        <f>T9*'Data - P&amp;L'!$C$48</f>
        <v>279.4456</v>
      </c>
      <c r="U14" s="311">
        <f>U9*'Data - P&amp;L'!$C$48</f>
        <v>443.6624</v>
      </c>
      <c r="V14" s="311">
        <f>V9*'Data - P&amp;L'!$C$48</f>
        <v>365.3256</v>
      </c>
      <c r="W14" s="311">
        <f>W9*'Data - P&amp;L'!$C$48</f>
        <v>423.0248</v>
      </c>
      <c r="X14" s="311">
        <f>X9*'Data - P&amp;L'!$C$48</f>
        <v>688.016</v>
      </c>
      <c r="Y14" s="311">
        <f>Y9*'Data - P&amp;L'!$C$48</f>
        <v>633.7408</v>
      </c>
      <c r="Z14" s="311">
        <f>Z9*'Data - P&amp;L'!$C$48</f>
        <v>657.7752</v>
      </c>
      <c r="AA14" s="311">
        <f>AA9*'Data - P&amp;L'!$C$48</f>
        <v>389.1264</v>
      </c>
      <c r="AB14" s="311">
        <f>AB9*'Data - P&amp;L'!$C$48</f>
        <v>471.6568</v>
      </c>
      <c r="AC14" s="311">
        <f>AC9*'Data - P&amp;L'!$C$48</f>
        <v>640.672</v>
      </c>
      <c r="AD14" s="311">
        <f>AD9*'Data - P&amp;L'!$C$48</f>
        <v>335.4648</v>
      </c>
      <c r="AE14" s="311">
        <f>AE9*'Data - P&amp;L'!$C$48</f>
        <v>564.3264</v>
      </c>
      <c r="AF14" s="311">
        <f>AF9*'Data - P&amp;L'!$C$48</f>
        <v>465.5928</v>
      </c>
      <c r="AG14" s="407"/>
      <c r="AH14" s="194"/>
    </row>
    <row r="15">
      <c r="A15" s="408" t="s">
        <v>308</v>
      </c>
      <c r="B15" s="198">
        <f t="shared" ref="B15:AF15" si="3">SUM(B13:B14)</f>
        <v>342.1808</v>
      </c>
      <c r="C15" s="198">
        <f t="shared" si="3"/>
        <v>644.6064</v>
      </c>
      <c r="D15" s="198">
        <f t="shared" si="3"/>
        <v>452.9024</v>
      </c>
      <c r="E15" s="198">
        <f t="shared" si="3"/>
        <v>519.8872</v>
      </c>
      <c r="F15" s="198">
        <f t="shared" si="3"/>
        <v>563.8928</v>
      </c>
      <c r="G15" s="198">
        <f t="shared" si="3"/>
        <v>367.4888</v>
      </c>
      <c r="H15" s="198">
        <f t="shared" si="3"/>
        <v>3282.1024</v>
      </c>
      <c r="I15" s="198">
        <f t="shared" si="3"/>
        <v>3694.2872</v>
      </c>
      <c r="J15" s="198">
        <f t="shared" si="3"/>
        <v>2103.156</v>
      </c>
      <c r="K15" s="198">
        <f t="shared" si="3"/>
        <v>502.5256</v>
      </c>
      <c r="L15" s="198">
        <f t="shared" si="3"/>
        <v>691.5488</v>
      </c>
      <c r="M15" s="198">
        <f t="shared" si="3"/>
        <v>455.5224</v>
      </c>
      <c r="N15" s="198">
        <f t="shared" si="3"/>
        <v>454.58</v>
      </c>
      <c r="O15" s="198">
        <f t="shared" si="3"/>
        <v>439.9256</v>
      </c>
      <c r="P15" s="198">
        <f t="shared" si="3"/>
        <v>143.6184</v>
      </c>
      <c r="Q15" s="198">
        <f t="shared" si="3"/>
        <v>182.9528</v>
      </c>
      <c r="R15" s="198">
        <f t="shared" si="3"/>
        <v>401.2752</v>
      </c>
      <c r="S15" s="198">
        <f t="shared" si="3"/>
        <v>543.0944</v>
      </c>
      <c r="T15" s="198">
        <f t="shared" si="3"/>
        <v>279.4456</v>
      </c>
      <c r="U15" s="198">
        <f t="shared" si="3"/>
        <v>443.6624</v>
      </c>
      <c r="V15" s="198">
        <f t="shared" si="3"/>
        <v>365.3256</v>
      </c>
      <c r="W15" s="198">
        <f t="shared" si="3"/>
        <v>423.0248</v>
      </c>
      <c r="X15" s="198">
        <f t="shared" si="3"/>
        <v>688.016</v>
      </c>
      <c r="Y15" s="198">
        <f t="shared" si="3"/>
        <v>633.7408</v>
      </c>
      <c r="Z15" s="198">
        <f t="shared" si="3"/>
        <v>657.7752</v>
      </c>
      <c r="AA15" s="198">
        <f t="shared" si="3"/>
        <v>389.1264</v>
      </c>
      <c r="AB15" s="198">
        <f t="shared" si="3"/>
        <v>471.6568</v>
      </c>
      <c r="AC15" s="198">
        <f t="shared" si="3"/>
        <v>640.672</v>
      </c>
      <c r="AD15" s="198">
        <f t="shared" si="3"/>
        <v>335.4648</v>
      </c>
      <c r="AE15" s="198">
        <f t="shared" si="3"/>
        <v>564.3264</v>
      </c>
      <c r="AF15" s="198">
        <f t="shared" si="3"/>
        <v>465.5928</v>
      </c>
      <c r="AG15" s="409">
        <f>SUM(B15:AF15)</f>
        <v>22143.3768</v>
      </c>
      <c r="AH15" s="194"/>
    </row>
    <row r="16">
      <c r="A16" s="175"/>
      <c r="B16" s="168"/>
      <c r="C16" s="168"/>
      <c r="D16" s="168"/>
      <c r="E16" s="168"/>
      <c r="F16" s="168"/>
      <c r="G16" s="168"/>
      <c r="H16" s="168"/>
      <c r="I16" s="168"/>
      <c r="J16" s="168"/>
      <c r="K16" s="168"/>
      <c r="L16" s="168"/>
      <c r="M16" s="168"/>
      <c r="N16" s="168"/>
      <c r="O16" s="168"/>
      <c r="P16" s="168"/>
      <c r="Q16" s="168"/>
      <c r="R16" s="168"/>
      <c r="S16" s="168"/>
      <c r="T16" s="168"/>
      <c r="U16" s="168"/>
      <c r="V16" s="168"/>
      <c r="W16" s="168"/>
      <c r="X16" s="168"/>
      <c r="Y16" s="168"/>
      <c r="Z16" s="168"/>
      <c r="AA16" s="168"/>
      <c r="AB16" s="168"/>
      <c r="AC16" s="168"/>
      <c r="AD16" s="168"/>
      <c r="AE16" s="168"/>
      <c r="AF16" s="168"/>
      <c r="AG16" s="410"/>
      <c r="AH16" s="194"/>
    </row>
    <row r="17">
      <c r="A17" s="415"/>
      <c r="B17" s="204"/>
      <c r="C17" s="204"/>
      <c r="D17" s="204"/>
      <c r="E17" s="204"/>
      <c r="F17" s="204"/>
      <c r="G17" s="204"/>
      <c r="H17" s="204"/>
      <c r="I17" s="204"/>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403"/>
      <c r="AH17" s="166"/>
    </row>
    <row r="18">
      <c r="A18" s="175"/>
      <c r="B18" s="168"/>
      <c r="C18" s="168"/>
      <c r="D18" s="168"/>
      <c r="E18" s="168"/>
      <c r="F18" s="168"/>
      <c r="G18" s="168"/>
      <c r="H18" s="168"/>
      <c r="I18" s="168"/>
      <c r="J18" s="168"/>
      <c r="K18" s="168"/>
      <c r="L18" s="168"/>
      <c r="M18" s="168"/>
      <c r="N18" s="168"/>
      <c r="O18" s="168"/>
      <c r="P18" s="168"/>
      <c r="Q18" s="168"/>
      <c r="R18" s="168"/>
      <c r="S18" s="168"/>
      <c r="T18" s="168"/>
      <c r="U18" s="168"/>
      <c r="V18" s="168"/>
      <c r="W18" s="168"/>
      <c r="X18" s="168"/>
      <c r="Y18" s="168"/>
      <c r="Z18" s="168"/>
      <c r="AA18" s="168"/>
      <c r="AB18" s="168"/>
      <c r="AC18" s="168"/>
      <c r="AD18" s="168"/>
      <c r="AE18" s="168"/>
      <c r="AF18" s="168"/>
      <c r="AG18" s="416"/>
      <c r="AH18" s="214"/>
    </row>
    <row r="19">
      <c r="A19" s="417" t="s">
        <v>119</v>
      </c>
      <c r="B19" s="222"/>
      <c r="C19" s="222"/>
      <c r="D19" s="222"/>
      <c r="E19" s="222"/>
      <c r="F19" s="222"/>
      <c r="G19" s="222"/>
      <c r="H19" s="222"/>
      <c r="I19" s="222"/>
      <c r="J19" s="222"/>
      <c r="K19" s="222"/>
      <c r="L19" s="222"/>
      <c r="M19" s="222"/>
      <c r="N19" s="222"/>
      <c r="O19" s="222"/>
      <c r="P19" s="222"/>
      <c r="Q19" s="222"/>
      <c r="R19" s="222"/>
      <c r="S19" s="222"/>
      <c r="T19" s="222"/>
      <c r="U19" s="222"/>
      <c r="V19" s="222"/>
      <c r="W19" s="222"/>
      <c r="X19" s="222"/>
      <c r="Y19" s="222"/>
      <c r="Z19" s="222"/>
      <c r="AA19" s="222"/>
      <c r="AB19" s="222"/>
      <c r="AC19" s="222"/>
      <c r="AD19" s="222"/>
      <c r="AE19" s="222"/>
      <c r="AF19" s="222"/>
      <c r="AG19" s="418"/>
      <c r="AH19" s="419"/>
    </row>
    <row r="20">
      <c r="A20" s="225" t="s">
        <v>1343</v>
      </c>
      <c r="B20" s="224">
        <f>Summary!B33</f>
        <v>3885</v>
      </c>
      <c r="C20" s="224">
        <f>Summary!C33</f>
        <v>7382</v>
      </c>
      <c r="D20" s="224">
        <f>Summary!D33</f>
        <v>5230</v>
      </c>
      <c r="E20" s="224">
        <f>Summary!E33</f>
        <v>5848</v>
      </c>
      <c r="F20" s="224">
        <f>Summary!F33</f>
        <v>6456</v>
      </c>
      <c r="G20" s="224">
        <f>Summary!G33</f>
        <v>4134</v>
      </c>
      <c r="H20" s="224">
        <f>Summary!H33</f>
        <v>37960.25</v>
      </c>
      <c r="I20" s="224">
        <f>Summary!I33</f>
        <v>42698</v>
      </c>
      <c r="J20" s="224">
        <f>Summary!J33</f>
        <v>24350.65</v>
      </c>
      <c r="K20" s="224">
        <f>Summary!K33</f>
        <v>5718</v>
      </c>
      <c r="L20" s="224">
        <f>Summary!L33</f>
        <v>7820</v>
      </c>
      <c r="M20" s="224">
        <f>Summary!M33</f>
        <v>5210</v>
      </c>
      <c r="N20" s="224">
        <f>Summary!N33</f>
        <v>5230</v>
      </c>
      <c r="O20" s="224">
        <f>Summary!O33</f>
        <v>5031</v>
      </c>
      <c r="P20" s="224">
        <f>Summary!P33</f>
        <v>1614</v>
      </c>
      <c r="Q20" s="224">
        <f>Summary!Q33</f>
        <v>2053</v>
      </c>
      <c r="R20" s="224">
        <f>Summary!R33</f>
        <v>4624</v>
      </c>
      <c r="S20" s="224">
        <f>Summary!S33</f>
        <v>6219</v>
      </c>
      <c r="T20" s="224">
        <f>Summary!T33</f>
        <v>3189</v>
      </c>
      <c r="U20" s="224">
        <f>Summary!U33</f>
        <v>5023</v>
      </c>
      <c r="V20" s="224">
        <f>Summary!V33</f>
        <v>4126</v>
      </c>
      <c r="W20" s="224">
        <f>Summary!W33</f>
        <v>4903</v>
      </c>
      <c r="X20" s="224">
        <f>Summary!X33</f>
        <v>7853</v>
      </c>
      <c r="Y20" s="224">
        <f>Summary!Y33</f>
        <v>7343.04</v>
      </c>
      <c r="Z20" s="224">
        <f>Summary!Z33</f>
        <v>7355</v>
      </c>
      <c r="AA20" s="224">
        <f>Summary!AA33</f>
        <v>4365</v>
      </c>
      <c r="AB20" s="224">
        <f>Summary!AB33</f>
        <v>5322</v>
      </c>
      <c r="AC20" s="224">
        <f>Summary!AC33</f>
        <v>7415</v>
      </c>
      <c r="AD20" s="224">
        <f>Summary!AD33</f>
        <v>3827</v>
      </c>
      <c r="AE20" s="224">
        <f>Summary!AE33</f>
        <v>6478</v>
      </c>
      <c r="AF20" s="224">
        <f>Summary!AF33</f>
        <v>5322</v>
      </c>
      <c r="AG20" s="420">
        <f t="shared" ref="AG20:AG25" si="4">SUM(B20:AF20)</f>
        <v>253983.94</v>
      </c>
      <c r="AH20" s="261"/>
    </row>
    <row r="21">
      <c r="A21" s="225" t="s">
        <v>1344</v>
      </c>
      <c r="B21" s="224">
        <f>Summary!B34</f>
        <v>116</v>
      </c>
      <c r="C21" s="224">
        <f>Summary!C34</f>
        <v>165</v>
      </c>
      <c r="D21" s="224">
        <f>Summary!D34</f>
        <v>68</v>
      </c>
      <c r="E21" s="224">
        <f>Summary!E34</f>
        <v>185</v>
      </c>
      <c r="F21" s="224">
        <f>Summary!F34</f>
        <v>116</v>
      </c>
      <c r="G21" s="224">
        <f>Summary!G34</f>
        <v>136</v>
      </c>
      <c r="H21" s="224">
        <f>Summary!H34</f>
        <v>262</v>
      </c>
      <c r="I21" s="224">
        <f>Summary!I34</f>
        <v>427</v>
      </c>
      <c r="J21" s="224">
        <f>Summary!J34</f>
        <v>223</v>
      </c>
      <c r="K21" s="224">
        <f>Summary!K34</f>
        <v>136</v>
      </c>
      <c r="L21" s="224">
        <f>Summary!L34</f>
        <v>213</v>
      </c>
      <c r="M21" s="224">
        <f>Summary!M34</f>
        <v>87</v>
      </c>
      <c r="N21" s="224">
        <f>Summary!N34</f>
        <v>58</v>
      </c>
      <c r="O21" s="224">
        <f>Summary!O34</f>
        <v>107</v>
      </c>
      <c r="P21" s="224">
        <f>Summary!P34</f>
        <v>87</v>
      </c>
      <c r="Q21" s="224">
        <f>Summary!Q34</f>
        <v>97</v>
      </c>
      <c r="R21" s="224">
        <f>Summary!R34</f>
        <v>58</v>
      </c>
      <c r="S21" s="224">
        <f>Summary!S34</f>
        <v>97</v>
      </c>
      <c r="T21" s="224">
        <f>Summary!T34</f>
        <v>87</v>
      </c>
      <c r="U21" s="224">
        <f>Summary!U34</f>
        <v>126</v>
      </c>
      <c r="V21" s="224">
        <f>Summary!V34</f>
        <v>126</v>
      </c>
      <c r="W21" s="224">
        <f>Summary!W34</f>
        <v>39</v>
      </c>
      <c r="X21" s="224">
        <f>Summary!X34</f>
        <v>146</v>
      </c>
      <c r="Y21" s="224">
        <f>Summary!Y34</f>
        <v>68</v>
      </c>
      <c r="Z21" s="224">
        <f>Summary!Z34</f>
        <v>291</v>
      </c>
      <c r="AA21" s="224">
        <f>Summary!AA34</f>
        <v>204</v>
      </c>
      <c r="AB21" s="224">
        <f>Summary!AB34</f>
        <v>136</v>
      </c>
      <c r="AC21" s="224">
        <f>Summary!AC34</f>
        <v>68</v>
      </c>
      <c r="AD21" s="224">
        <f>Summary!AD34</f>
        <v>68</v>
      </c>
      <c r="AE21" s="224">
        <f>Summary!AE34</f>
        <v>155</v>
      </c>
      <c r="AF21" s="224">
        <f>Summary!AF34</f>
        <v>97</v>
      </c>
      <c r="AG21" s="420">
        <f t="shared" si="4"/>
        <v>4249</v>
      </c>
      <c r="AH21" s="261"/>
    </row>
    <row r="22">
      <c r="A22" s="225" t="s">
        <v>1345</v>
      </c>
      <c r="B22" s="224">
        <f>Summary!B35</f>
        <v>259.98</v>
      </c>
      <c r="C22" s="224">
        <f>Summary!C35</f>
        <v>506.09</v>
      </c>
      <c r="D22" s="224">
        <f>Summary!D35</f>
        <v>358.79</v>
      </c>
      <c r="E22" s="224">
        <f>Summary!E35</f>
        <v>458.68</v>
      </c>
      <c r="F22" s="224">
        <f>Summary!F35</f>
        <v>476.66</v>
      </c>
      <c r="G22" s="224">
        <f>Summary!G35</f>
        <v>319.12</v>
      </c>
      <c r="H22" s="224">
        <f>Summary!H35</f>
        <v>2777.09</v>
      </c>
      <c r="I22" s="224">
        <f>Summary!I35</f>
        <v>3037.62</v>
      </c>
      <c r="J22" s="224">
        <f>Summary!J35</f>
        <v>1711.31</v>
      </c>
      <c r="K22" s="224">
        <f>Summary!K35</f>
        <v>414.1</v>
      </c>
      <c r="L22" s="224">
        <f>Summary!L35</f>
        <v>602.38</v>
      </c>
      <c r="M22" s="224">
        <f>Summary!M35</f>
        <v>392.54</v>
      </c>
      <c r="N22" s="224">
        <f>Summary!N35</f>
        <v>383.55</v>
      </c>
      <c r="O22" s="224">
        <f>Summary!O35</f>
        <v>352.09</v>
      </c>
      <c r="P22" s="224">
        <f>Summary!P35</f>
        <v>94.23</v>
      </c>
      <c r="Q22" s="224">
        <f>Summary!Q35</f>
        <v>136.91</v>
      </c>
      <c r="R22" s="224">
        <f>Summary!R35</f>
        <v>324.96</v>
      </c>
      <c r="S22" s="224">
        <f>Summary!S35</f>
        <v>463.7</v>
      </c>
      <c r="T22" s="224">
        <f>Summary!T35</f>
        <v>217.07</v>
      </c>
      <c r="U22" s="224">
        <f>Summary!U35</f>
        <v>396.78</v>
      </c>
      <c r="V22" s="224">
        <f>Summary!V35</f>
        <v>314.57</v>
      </c>
      <c r="W22" s="224">
        <f>Summary!W35</f>
        <v>338.82</v>
      </c>
      <c r="X22" s="224">
        <f>Summary!X35</f>
        <v>587.73</v>
      </c>
      <c r="Y22" s="224">
        <f>Summary!Y35</f>
        <v>501.74</v>
      </c>
      <c r="Z22" s="224">
        <f>Summary!Z35</f>
        <v>571.7</v>
      </c>
      <c r="AA22" s="224">
        <f>Summary!AA35</f>
        <v>276.61</v>
      </c>
      <c r="AB22" s="224">
        <f>Summary!AB35</f>
        <v>421.8</v>
      </c>
      <c r="AC22" s="224">
        <f>Summary!AC35</f>
        <v>525.4</v>
      </c>
      <c r="AD22" s="224">
        <f>Summary!AD35</f>
        <v>298.31</v>
      </c>
      <c r="AE22" s="224">
        <f>Summary!AE35</f>
        <v>421.08</v>
      </c>
      <c r="AF22" s="224">
        <f>Summary!AF35</f>
        <v>400.91</v>
      </c>
      <c r="AG22" s="420">
        <f t="shared" si="4"/>
        <v>18342.32</v>
      </c>
      <c r="AH22" s="261"/>
    </row>
    <row r="23">
      <c r="A23" s="225" t="s">
        <v>1346</v>
      </c>
      <c r="B23" s="224">
        <f>Summary!B36</f>
        <v>11.79</v>
      </c>
      <c r="C23" s="224">
        <f>Summary!C36</f>
        <v>0</v>
      </c>
      <c r="D23" s="224">
        <f>Summary!D36</f>
        <v>0</v>
      </c>
      <c r="E23" s="224">
        <f>Summary!E36</f>
        <v>6.91</v>
      </c>
      <c r="F23" s="224">
        <f>Summary!F36</f>
        <v>0</v>
      </c>
      <c r="G23" s="224">
        <f>Summary!G36</f>
        <v>0</v>
      </c>
      <c r="H23" s="224">
        <f>Summary!H36</f>
        <v>8.98</v>
      </c>
      <c r="I23" s="224">
        <f>Summary!I36</f>
        <v>6.99</v>
      </c>
      <c r="J23" s="224">
        <f>Summary!J36</f>
        <v>0</v>
      </c>
      <c r="K23" s="224">
        <f>Summary!K36</f>
        <v>0</v>
      </c>
      <c r="L23" s="224">
        <f>Summary!L36</f>
        <v>0</v>
      </c>
      <c r="M23" s="224">
        <f>Summary!M36</f>
        <v>0</v>
      </c>
      <c r="N23" s="224">
        <f>Summary!N36</f>
        <v>10.7</v>
      </c>
      <c r="O23" s="224">
        <f>Summary!O36</f>
        <v>0</v>
      </c>
      <c r="P23" s="224">
        <f>Summary!P36</f>
        <v>0</v>
      </c>
      <c r="Q23" s="224">
        <f>Summary!Q36</f>
        <v>0</v>
      </c>
      <c r="R23" s="224">
        <f>Summary!R36</f>
        <v>0</v>
      </c>
      <c r="S23" s="224">
        <f>Summary!S36</f>
        <v>0</v>
      </c>
      <c r="T23" s="224">
        <f>Summary!T36</f>
        <v>0</v>
      </c>
      <c r="U23" s="224">
        <f>Summary!U36</f>
        <v>0</v>
      </c>
      <c r="V23" s="224">
        <f>Summary!V36</f>
        <v>0</v>
      </c>
      <c r="W23" s="224">
        <f>Summary!W36</f>
        <v>6.99</v>
      </c>
      <c r="X23" s="224">
        <f>Summary!X36</f>
        <v>0</v>
      </c>
      <c r="Y23" s="224">
        <f>Summary!Y36</f>
        <v>0</v>
      </c>
      <c r="Z23" s="224">
        <f>Summary!Z36</f>
        <v>0</v>
      </c>
      <c r="AA23" s="224">
        <f>Summary!AA36</f>
        <v>13.98</v>
      </c>
      <c r="AB23" s="224">
        <f>Summary!AB36</f>
        <v>11.42</v>
      </c>
      <c r="AC23" s="224">
        <f>Summary!AC36</f>
        <v>0</v>
      </c>
      <c r="AD23" s="224">
        <f>Summary!AD36</f>
        <v>0</v>
      </c>
      <c r="AE23" s="224">
        <f>Summary!AE36</f>
        <v>0</v>
      </c>
      <c r="AF23" s="224">
        <f>Summary!AF36</f>
        <v>0</v>
      </c>
      <c r="AG23" s="420">
        <f t="shared" si="4"/>
        <v>77.76</v>
      </c>
      <c r="AH23" s="261"/>
    </row>
    <row r="24">
      <c r="A24" s="225" t="s">
        <v>1347</v>
      </c>
      <c r="B24" s="224">
        <f>Summary!B37</f>
        <v>4.49</v>
      </c>
      <c r="C24" s="224">
        <f>Summary!C37</f>
        <v>4.49</v>
      </c>
      <c r="D24" s="224">
        <f>Summary!D37</f>
        <v>4.49</v>
      </c>
      <c r="E24" s="224">
        <f>Summary!E37</f>
        <v>0</v>
      </c>
      <c r="F24" s="224">
        <f>Summary!F37</f>
        <v>0</v>
      </c>
      <c r="G24" s="224">
        <f>Summary!G37</f>
        <v>4.49</v>
      </c>
      <c r="H24" s="224">
        <f>Summary!H37</f>
        <v>17.96</v>
      </c>
      <c r="I24" s="224">
        <f>Summary!I37</f>
        <v>8.98</v>
      </c>
      <c r="J24" s="224">
        <f>Summary!J37</f>
        <v>4.49</v>
      </c>
      <c r="K24" s="224">
        <f>Summary!K37</f>
        <v>13.47</v>
      </c>
      <c r="L24" s="224">
        <f>Summary!L37</f>
        <v>8.98</v>
      </c>
      <c r="M24" s="224">
        <f>Summary!M37</f>
        <v>4.49</v>
      </c>
      <c r="N24" s="224">
        <f>Summary!N37</f>
        <v>0</v>
      </c>
      <c r="O24" s="224">
        <f>Summary!O37</f>
        <v>8.98</v>
      </c>
      <c r="P24" s="224">
        <f>Summary!P37</f>
        <v>0</v>
      </c>
      <c r="Q24" s="224">
        <f>Summary!Q37</f>
        <v>0</v>
      </c>
      <c r="R24" s="224">
        <f>Summary!R37</f>
        <v>8.98</v>
      </c>
      <c r="S24" s="224">
        <f>Summary!S37</f>
        <v>8.98</v>
      </c>
      <c r="T24" s="224">
        <f>Summary!T37</f>
        <v>0</v>
      </c>
      <c r="U24" s="224">
        <f>Summary!U37</f>
        <v>0</v>
      </c>
      <c r="V24" s="224">
        <f>Summary!V37</f>
        <v>0</v>
      </c>
      <c r="W24" s="224">
        <f>Summary!W37</f>
        <v>0</v>
      </c>
      <c r="X24" s="224">
        <f>Summary!X37</f>
        <v>13.47</v>
      </c>
      <c r="Y24" s="224">
        <f>Summary!Y37</f>
        <v>8.98</v>
      </c>
      <c r="Z24" s="224">
        <f>Summary!Z37</f>
        <v>4.49</v>
      </c>
      <c r="AA24" s="224">
        <f>Summary!AA37</f>
        <v>4.49</v>
      </c>
      <c r="AB24" s="224">
        <f>Summary!AB37</f>
        <v>4.49</v>
      </c>
      <c r="AC24" s="224">
        <f>Summary!AC37</f>
        <v>0</v>
      </c>
      <c r="AD24" s="224">
        <f>Summary!AD37</f>
        <v>0</v>
      </c>
      <c r="AE24" s="224">
        <f>Summary!AE37</f>
        <v>0</v>
      </c>
      <c r="AF24" s="224">
        <f>Summary!AF37</f>
        <v>0</v>
      </c>
      <c r="AG24" s="420">
        <f t="shared" si="4"/>
        <v>139.19</v>
      </c>
      <c r="AH24" s="261"/>
    </row>
    <row r="25">
      <c r="A25" s="421" t="s">
        <v>1348</v>
      </c>
      <c r="B25" s="422">
        <f t="shared" ref="B25:AF25" si="5">SUM(B20:B24)</f>
        <v>4277.26</v>
      </c>
      <c r="C25" s="422">
        <f t="shared" si="5"/>
        <v>8057.58</v>
      </c>
      <c r="D25" s="422">
        <f t="shared" si="5"/>
        <v>5661.28</v>
      </c>
      <c r="E25" s="422">
        <f t="shared" si="5"/>
        <v>6498.59</v>
      </c>
      <c r="F25" s="422">
        <f t="shared" si="5"/>
        <v>7048.66</v>
      </c>
      <c r="G25" s="422">
        <f t="shared" si="5"/>
        <v>4593.61</v>
      </c>
      <c r="H25" s="422">
        <f t="shared" si="5"/>
        <v>41026.28</v>
      </c>
      <c r="I25" s="422">
        <f t="shared" si="5"/>
        <v>46178.59</v>
      </c>
      <c r="J25" s="422">
        <f t="shared" si="5"/>
        <v>26289.45</v>
      </c>
      <c r="K25" s="422">
        <f t="shared" si="5"/>
        <v>6281.57</v>
      </c>
      <c r="L25" s="422">
        <f t="shared" si="5"/>
        <v>8644.36</v>
      </c>
      <c r="M25" s="422">
        <f t="shared" si="5"/>
        <v>5694.03</v>
      </c>
      <c r="N25" s="422">
        <f t="shared" si="5"/>
        <v>5682.25</v>
      </c>
      <c r="O25" s="422">
        <f t="shared" si="5"/>
        <v>5499.07</v>
      </c>
      <c r="P25" s="422">
        <f t="shared" si="5"/>
        <v>1795.23</v>
      </c>
      <c r="Q25" s="422">
        <f t="shared" si="5"/>
        <v>2286.91</v>
      </c>
      <c r="R25" s="422">
        <f t="shared" si="5"/>
        <v>5015.94</v>
      </c>
      <c r="S25" s="422">
        <f t="shared" si="5"/>
        <v>6788.68</v>
      </c>
      <c r="T25" s="422">
        <f t="shared" si="5"/>
        <v>3493.07</v>
      </c>
      <c r="U25" s="422">
        <f t="shared" si="5"/>
        <v>5545.78</v>
      </c>
      <c r="V25" s="422">
        <f t="shared" si="5"/>
        <v>4566.57</v>
      </c>
      <c r="W25" s="422">
        <f t="shared" si="5"/>
        <v>5287.81</v>
      </c>
      <c r="X25" s="422">
        <f t="shared" si="5"/>
        <v>8600.2</v>
      </c>
      <c r="Y25" s="422">
        <f t="shared" si="5"/>
        <v>7921.76</v>
      </c>
      <c r="Z25" s="422">
        <f t="shared" si="5"/>
        <v>8222.19</v>
      </c>
      <c r="AA25" s="422">
        <f t="shared" si="5"/>
        <v>4864.08</v>
      </c>
      <c r="AB25" s="422">
        <f t="shared" si="5"/>
        <v>5895.71</v>
      </c>
      <c r="AC25" s="422">
        <f t="shared" si="5"/>
        <v>8008.4</v>
      </c>
      <c r="AD25" s="422">
        <f t="shared" si="5"/>
        <v>4193.31</v>
      </c>
      <c r="AE25" s="422">
        <f t="shared" si="5"/>
        <v>7054.08</v>
      </c>
      <c r="AF25" s="422">
        <f t="shared" si="5"/>
        <v>5819.91</v>
      </c>
      <c r="AG25" s="420">
        <f t="shared" si="4"/>
        <v>276792.21</v>
      </c>
      <c r="AH25" s="261"/>
    </row>
    <row r="26">
      <c r="A26" s="175"/>
      <c r="B26" s="168"/>
      <c r="C26" s="168"/>
      <c r="D26" s="168"/>
      <c r="E26" s="168"/>
      <c r="F26" s="168"/>
      <c r="G26" s="168"/>
      <c r="H26" s="168"/>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423"/>
      <c r="AH26" s="229"/>
    </row>
    <row r="27">
      <c r="A27" s="417" t="s">
        <v>317</v>
      </c>
      <c r="B27" s="222"/>
      <c r="C27" s="222"/>
      <c r="D27" s="222"/>
      <c r="E27" s="222"/>
      <c r="F27" s="222"/>
      <c r="G27" s="222"/>
      <c r="H27" s="222"/>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424"/>
      <c r="AH27" s="425"/>
    </row>
    <row r="28">
      <c r="A28" s="235" t="s">
        <v>1349</v>
      </c>
      <c r="B28" s="366">
        <v>0.0</v>
      </c>
      <c r="C28" s="366">
        <v>0.0</v>
      </c>
      <c r="D28" s="366">
        <v>0.0</v>
      </c>
      <c r="E28" s="366">
        <v>0.0</v>
      </c>
      <c r="F28" s="366">
        <v>0.0</v>
      </c>
      <c r="G28" s="366">
        <v>0.0</v>
      </c>
      <c r="H28" s="366">
        <v>0.0</v>
      </c>
      <c r="I28" s="366">
        <v>0.0</v>
      </c>
      <c r="J28" s="366">
        <v>0.0</v>
      </c>
      <c r="K28" s="366">
        <v>0.0</v>
      </c>
      <c r="L28" s="366">
        <v>0.0</v>
      </c>
      <c r="M28" s="366">
        <v>0.0</v>
      </c>
      <c r="N28" s="366">
        <v>0.0</v>
      </c>
      <c r="O28" s="366">
        <v>0.0</v>
      </c>
      <c r="P28" s="366">
        <v>0.0</v>
      </c>
      <c r="Q28" s="366">
        <v>0.0</v>
      </c>
      <c r="R28" s="366">
        <v>0.0</v>
      </c>
      <c r="S28" s="366">
        <v>0.0</v>
      </c>
      <c r="T28" s="366">
        <v>0.0</v>
      </c>
      <c r="U28" s="366">
        <v>0.0</v>
      </c>
      <c r="V28" s="366">
        <v>0.0</v>
      </c>
      <c r="W28" s="366">
        <v>0.0</v>
      </c>
      <c r="X28" s="366">
        <v>0.0</v>
      </c>
      <c r="Y28" s="366">
        <v>0.0</v>
      </c>
      <c r="Z28" s="366">
        <v>0.0</v>
      </c>
      <c r="AA28" s="366">
        <v>0.0</v>
      </c>
      <c r="AB28" s="366">
        <v>0.0</v>
      </c>
      <c r="AC28" s="366">
        <v>0.0</v>
      </c>
      <c r="AD28" s="366">
        <v>0.0</v>
      </c>
      <c r="AE28" s="366">
        <v>0.0</v>
      </c>
      <c r="AF28" s="366">
        <v>0.0</v>
      </c>
      <c r="AG28" s="423">
        <f t="shared" ref="AG28:AG36" si="6">SUM(B28:AF28)</f>
        <v>0</v>
      </c>
      <c r="AH28" s="229"/>
    </row>
    <row r="29">
      <c r="A29" s="235" t="s">
        <v>1350</v>
      </c>
      <c r="B29" s="366">
        <v>0.0</v>
      </c>
      <c r="C29" s="366">
        <v>0.0</v>
      </c>
      <c r="D29" s="366">
        <v>0.0</v>
      </c>
      <c r="E29" s="366">
        <v>0.0</v>
      </c>
      <c r="F29" s="366">
        <v>0.0</v>
      </c>
      <c r="G29" s="366">
        <v>0.0</v>
      </c>
      <c r="H29" s="366">
        <v>0.0</v>
      </c>
      <c r="I29" s="366">
        <v>0.0</v>
      </c>
      <c r="J29" s="366">
        <v>0.0</v>
      </c>
      <c r="K29" s="366">
        <v>0.0</v>
      </c>
      <c r="L29" s="366">
        <v>0.0</v>
      </c>
      <c r="M29" s="366">
        <v>0.0</v>
      </c>
      <c r="N29" s="366">
        <v>0.0</v>
      </c>
      <c r="O29" s="366">
        <v>0.0</v>
      </c>
      <c r="P29" s="366">
        <v>0.0</v>
      </c>
      <c r="Q29" s="366">
        <v>0.0</v>
      </c>
      <c r="R29" s="366">
        <v>0.0</v>
      </c>
      <c r="S29" s="366">
        <v>0.0</v>
      </c>
      <c r="T29" s="366">
        <v>0.0</v>
      </c>
      <c r="U29" s="366">
        <v>0.0</v>
      </c>
      <c r="V29" s="366">
        <v>0.0</v>
      </c>
      <c r="W29" s="366">
        <v>0.0</v>
      </c>
      <c r="X29" s="366">
        <v>0.0</v>
      </c>
      <c r="Y29" s="366">
        <v>0.0</v>
      </c>
      <c r="Z29" s="366">
        <v>0.0</v>
      </c>
      <c r="AA29" s="366">
        <v>0.0</v>
      </c>
      <c r="AB29" s="366">
        <v>0.0</v>
      </c>
      <c r="AC29" s="366">
        <v>0.0</v>
      </c>
      <c r="AD29" s="366">
        <v>0.0</v>
      </c>
      <c r="AE29" s="366">
        <v>0.0</v>
      </c>
      <c r="AF29" s="366">
        <v>0.0</v>
      </c>
      <c r="AG29" s="423">
        <f t="shared" si="6"/>
        <v>0</v>
      </c>
      <c r="AH29" s="229"/>
    </row>
    <row r="30">
      <c r="A30" s="235" t="s">
        <v>1351</v>
      </c>
      <c r="B30" s="242">
        <v>0.0</v>
      </c>
      <c r="C30" s="242">
        <v>0.0</v>
      </c>
      <c r="D30" s="242">
        <v>0.0</v>
      </c>
      <c r="E30" s="242">
        <v>1.0</v>
      </c>
      <c r="F30" s="242">
        <v>0.0</v>
      </c>
      <c r="G30" s="242">
        <v>1.0</v>
      </c>
      <c r="H30" s="242">
        <v>0.0</v>
      </c>
      <c r="I30" s="242">
        <v>0.0</v>
      </c>
      <c r="J30" s="242">
        <v>0.0</v>
      </c>
      <c r="K30" s="242">
        <v>0.0</v>
      </c>
      <c r="L30" s="242">
        <v>0.0</v>
      </c>
      <c r="M30" s="242">
        <v>1.0</v>
      </c>
      <c r="N30" s="242">
        <v>0.0</v>
      </c>
      <c r="O30" s="242">
        <v>0.0</v>
      </c>
      <c r="P30" s="242">
        <v>0.0</v>
      </c>
      <c r="Q30" s="242">
        <v>0.0</v>
      </c>
      <c r="R30" s="242">
        <v>1.0</v>
      </c>
      <c r="S30" s="242">
        <v>0.0</v>
      </c>
      <c r="T30" s="242">
        <v>1.0</v>
      </c>
      <c r="U30" s="242">
        <v>0.0</v>
      </c>
      <c r="V30" s="242">
        <v>0.0</v>
      </c>
      <c r="W30" s="242">
        <v>0.0</v>
      </c>
      <c r="X30" s="242">
        <v>0.0</v>
      </c>
      <c r="Y30" s="242">
        <v>0.0</v>
      </c>
      <c r="Z30" s="242">
        <v>0.0</v>
      </c>
      <c r="AA30" s="242">
        <v>0.0</v>
      </c>
      <c r="AB30" s="242">
        <v>0.0</v>
      </c>
      <c r="AC30" s="242">
        <v>0.0</v>
      </c>
      <c r="AD30" s="242">
        <v>0.0</v>
      </c>
      <c r="AE30" s="242">
        <v>1.0</v>
      </c>
      <c r="AF30" s="242">
        <v>0.0</v>
      </c>
      <c r="AG30" s="423">
        <f t="shared" si="6"/>
        <v>6</v>
      </c>
      <c r="AH30" s="229"/>
    </row>
    <row r="31">
      <c r="A31" s="235" t="s">
        <v>1352</v>
      </c>
      <c r="B31" s="249">
        <v>0.0</v>
      </c>
      <c r="C31" s="249">
        <v>0.0</v>
      </c>
      <c r="D31" s="249">
        <v>0.0</v>
      </c>
      <c r="E31" s="249">
        <v>0.0</v>
      </c>
      <c r="F31" s="249">
        <v>0.0</v>
      </c>
      <c r="G31" s="249">
        <v>0.0</v>
      </c>
      <c r="H31" s="249">
        <v>0.0</v>
      </c>
      <c r="I31" s="249">
        <v>0.0</v>
      </c>
      <c r="J31" s="249">
        <v>0.0</v>
      </c>
      <c r="K31" s="249">
        <v>0.0</v>
      </c>
      <c r="L31" s="249">
        <v>0.0</v>
      </c>
      <c r="M31" s="249">
        <v>0.0</v>
      </c>
      <c r="N31" s="249">
        <v>0.0</v>
      </c>
      <c r="O31" s="249">
        <v>0.0</v>
      </c>
      <c r="P31" s="249">
        <v>0.0</v>
      </c>
      <c r="Q31" s="249">
        <v>0.0</v>
      </c>
      <c r="R31" s="249">
        <v>0.0</v>
      </c>
      <c r="S31" s="249">
        <v>0.0</v>
      </c>
      <c r="T31" s="249">
        <v>0.0</v>
      </c>
      <c r="U31" s="249">
        <v>0.0</v>
      </c>
      <c r="V31" s="249">
        <v>0.0</v>
      </c>
      <c r="W31" s="249">
        <v>0.0</v>
      </c>
      <c r="X31" s="249">
        <v>0.0</v>
      </c>
      <c r="Y31" s="249">
        <v>0.0</v>
      </c>
      <c r="Z31" s="249">
        <v>0.0</v>
      </c>
      <c r="AA31" s="249">
        <v>0.0</v>
      </c>
      <c r="AB31" s="249">
        <v>0.0</v>
      </c>
      <c r="AC31" s="249">
        <v>0.0</v>
      </c>
      <c r="AD31" s="249">
        <v>0.0</v>
      </c>
      <c r="AE31" s="249">
        <v>0.0</v>
      </c>
      <c r="AF31" s="249">
        <v>0.0</v>
      </c>
      <c r="AG31" s="423">
        <f t="shared" si="6"/>
        <v>0</v>
      </c>
      <c r="AH31" s="229"/>
    </row>
    <row r="32">
      <c r="A32" s="235" t="s">
        <v>1353</v>
      </c>
      <c r="B32" s="249">
        <v>3.0</v>
      </c>
      <c r="C32" s="249">
        <v>0.0</v>
      </c>
      <c r="D32" s="249">
        <v>3.0</v>
      </c>
      <c r="E32" s="249">
        <v>0.0</v>
      </c>
      <c r="F32" s="249">
        <v>0.0</v>
      </c>
      <c r="G32" s="249">
        <v>2.0</v>
      </c>
      <c r="H32" s="249">
        <v>16.0</v>
      </c>
      <c r="I32" s="249">
        <v>30.0</v>
      </c>
      <c r="J32" s="249">
        <v>14.0</v>
      </c>
      <c r="K32" s="249">
        <v>3.0</v>
      </c>
      <c r="L32" s="249">
        <v>4.0</v>
      </c>
      <c r="M32" s="249">
        <v>2.0</v>
      </c>
      <c r="N32" s="249">
        <v>2.0</v>
      </c>
      <c r="O32" s="249">
        <v>3.0</v>
      </c>
      <c r="P32" s="249">
        <v>3.0</v>
      </c>
      <c r="Q32" s="249">
        <v>0.0</v>
      </c>
      <c r="R32" s="249">
        <v>1.0</v>
      </c>
      <c r="S32" s="249">
        <v>1.0</v>
      </c>
      <c r="T32" s="249">
        <v>0.0</v>
      </c>
      <c r="U32" s="249">
        <v>1.0</v>
      </c>
      <c r="V32" s="249">
        <v>1.0</v>
      </c>
      <c r="W32" s="249">
        <v>3.0</v>
      </c>
      <c r="X32" s="249">
        <v>3.0</v>
      </c>
      <c r="Y32" s="249">
        <v>2.0</v>
      </c>
      <c r="Z32" s="249">
        <v>1.0</v>
      </c>
      <c r="AA32" s="249">
        <v>1.0</v>
      </c>
      <c r="AB32" s="249">
        <v>1.0</v>
      </c>
      <c r="AC32" s="249">
        <v>0.0</v>
      </c>
      <c r="AD32" s="249">
        <v>1.0</v>
      </c>
      <c r="AE32" s="249">
        <v>0.0</v>
      </c>
      <c r="AF32" s="249">
        <v>1.0</v>
      </c>
      <c r="AG32" s="423">
        <f t="shared" si="6"/>
        <v>102</v>
      </c>
      <c r="AH32" s="229"/>
    </row>
    <row r="33">
      <c r="A33" s="235" t="s">
        <v>1354</v>
      </c>
      <c r="B33" s="249">
        <v>0.0</v>
      </c>
      <c r="C33" s="249">
        <v>0.0</v>
      </c>
      <c r="D33" s="249">
        <v>0.0</v>
      </c>
      <c r="E33" s="249">
        <v>0.0</v>
      </c>
      <c r="F33" s="249">
        <v>0.0</v>
      </c>
      <c r="G33" s="249">
        <v>0.0</v>
      </c>
      <c r="H33" s="249">
        <v>0.0</v>
      </c>
      <c r="I33" s="249">
        <v>0.0</v>
      </c>
      <c r="J33" s="249">
        <v>0.0</v>
      </c>
      <c r="K33" s="249">
        <v>0.0</v>
      </c>
      <c r="L33" s="249">
        <v>0.0</v>
      </c>
      <c r="M33" s="249">
        <v>0.0</v>
      </c>
      <c r="N33" s="249">
        <v>0.0</v>
      </c>
      <c r="O33" s="249">
        <v>0.0</v>
      </c>
      <c r="P33" s="249">
        <v>0.0</v>
      </c>
      <c r="Q33" s="249">
        <v>0.0</v>
      </c>
      <c r="R33" s="249">
        <v>0.0</v>
      </c>
      <c r="S33" s="249">
        <v>0.0</v>
      </c>
      <c r="T33" s="249">
        <v>0.0</v>
      </c>
      <c r="U33" s="249">
        <v>0.0</v>
      </c>
      <c r="V33" s="249">
        <v>0.0</v>
      </c>
      <c r="W33" s="249">
        <v>0.0</v>
      </c>
      <c r="X33" s="249">
        <v>0.0</v>
      </c>
      <c r="Y33" s="249">
        <v>0.0</v>
      </c>
      <c r="Z33" s="249">
        <v>0.0</v>
      </c>
      <c r="AA33" s="249">
        <v>0.0</v>
      </c>
      <c r="AB33" s="249">
        <v>0.0</v>
      </c>
      <c r="AC33" s="249">
        <v>0.0</v>
      </c>
      <c r="AD33" s="249">
        <v>0.0</v>
      </c>
      <c r="AE33" s="249">
        <v>0.0</v>
      </c>
      <c r="AF33" s="249">
        <v>0.0</v>
      </c>
      <c r="AG33" s="423">
        <f t="shared" si="6"/>
        <v>0</v>
      </c>
      <c r="AH33" s="240"/>
    </row>
    <row r="34">
      <c r="A34" s="235" t="s">
        <v>1355</v>
      </c>
      <c r="B34" s="249">
        <v>11.0</v>
      </c>
      <c r="C34" s="249">
        <v>23.0</v>
      </c>
      <c r="D34" s="249">
        <v>13.0</v>
      </c>
      <c r="E34" s="249">
        <v>17.0</v>
      </c>
      <c r="F34" s="249">
        <v>12.0</v>
      </c>
      <c r="G34" s="249">
        <v>11.0</v>
      </c>
      <c r="H34" s="249">
        <v>130.0</v>
      </c>
      <c r="I34" s="249">
        <v>142.0</v>
      </c>
      <c r="J34" s="249">
        <v>83.0</v>
      </c>
      <c r="K34" s="249">
        <v>15.0</v>
      </c>
      <c r="L34" s="249">
        <v>22.0</v>
      </c>
      <c r="M34" s="249">
        <v>14.0</v>
      </c>
      <c r="N34" s="249">
        <v>15.0</v>
      </c>
      <c r="O34" s="249">
        <v>12.0</v>
      </c>
      <c r="P34" s="249">
        <v>2.0</v>
      </c>
      <c r="Q34" s="249">
        <v>6.0</v>
      </c>
      <c r="R34" s="249">
        <v>11.0</v>
      </c>
      <c r="S34" s="249">
        <v>20.0</v>
      </c>
      <c r="T34" s="249">
        <v>9.0</v>
      </c>
      <c r="U34" s="249">
        <v>14.0</v>
      </c>
      <c r="V34" s="249">
        <v>11.0</v>
      </c>
      <c r="W34" s="249">
        <v>12.0</v>
      </c>
      <c r="X34" s="249">
        <v>20.0</v>
      </c>
      <c r="Y34" s="249">
        <v>19.0</v>
      </c>
      <c r="Z34" s="249">
        <v>19.0</v>
      </c>
      <c r="AA34" s="249">
        <v>12.0</v>
      </c>
      <c r="AB34" s="249">
        <v>14.0</v>
      </c>
      <c r="AC34" s="249">
        <v>23.0</v>
      </c>
      <c r="AD34" s="249">
        <v>10.0</v>
      </c>
      <c r="AE34" s="249">
        <v>20.0</v>
      </c>
      <c r="AF34" s="249">
        <v>16.0</v>
      </c>
      <c r="AG34" s="423">
        <f t="shared" si="6"/>
        <v>758</v>
      </c>
      <c r="AH34" s="229"/>
    </row>
    <row r="35">
      <c r="A35" s="235" t="s">
        <v>1356</v>
      </c>
      <c r="B35" s="249">
        <v>0.0</v>
      </c>
      <c r="C35" s="249">
        <v>0.0</v>
      </c>
      <c r="D35" s="249">
        <v>0.0</v>
      </c>
      <c r="E35" s="249">
        <v>0.0</v>
      </c>
      <c r="F35" s="249">
        <v>0.0</v>
      </c>
      <c r="G35" s="249">
        <v>0.0</v>
      </c>
      <c r="H35" s="249">
        <v>0.0</v>
      </c>
      <c r="I35" s="249">
        <v>0.0</v>
      </c>
      <c r="J35" s="249">
        <v>0.0</v>
      </c>
      <c r="K35" s="249">
        <v>0.0</v>
      </c>
      <c r="L35" s="249">
        <v>0.0</v>
      </c>
      <c r="M35" s="249">
        <v>0.0</v>
      </c>
      <c r="N35" s="249">
        <v>0.0</v>
      </c>
      <c r="O35" s="249">
        <v>0.0</v>
      </c>
      <c r="P35" s="249">
        <v>0.0</v>
      </c>
      <c r="Q35" s="249">
        <v>0.0</v>
      </c>
      <c r="R35" s="249">
        <v>0.0</v>
      </c>
      <c r="S35" s="249">
        <v>0.0</v>
      </c>
      <c r="T35" s="249">
        <v>0.0</v>
      </c>
      <c r="U35" s="249">
        <v>0.0</v>
      </c>
      <c r="V35" s="249">
        <v>0.0</v>
      </c>
      <c r="W35" s="249">
        <v>0.0</v>
      </c>
      <c r="X35" s="249">
        <v>0.0</v>
      </c>
      <c r="Y35" s="249">
        <v>0.0</v>
      </c>
      <c r="Z35" s="249">
        <v>0.0</v>
      </c>
      <c r="AA35" s="249">
        <v>0.0</v>
      </c>
      <c r="AB35" s="249">
        <v>0.0</v>
      </c>
      <c r="AC35" s="249">
        <v>0.0</v>
      </c>
      <c r="AD35" s="249">
        <v>0.0</v>
      </c>
      <c r="AE35" s="249">
        <v>0.0</v>
      </c>
      <c r="AF35" s="249">
        <v>0.0</v>
      </c>
      <c r="AG35" s="423">
        <f t="shared" si="6"/>
        <v>0</v>
      </c>
      <c r="AH35" s="229"/>
    </row>
    <row r="36">
      <c r="A36" s="241" t="s">
        <v>283</v>
      </c>
      <c r="B36" s="233">
        <f t="shared" ref="B36:AF36" si="7">SUM(B28:B35)</f>
        <v>14</v>
      </c>
      <c r="C36" s="233">
        <f t="shared" si="7"/>
        <v>23</v>
      </c>
      <c r="D36" s="233">
        <f t="shared" si="7"/>
        <v>16</v>
      </c>
      <c r="E36" s="233">
        <f t="shared" si="7"/>
        <v>18</v>
      </c>
      <c r="F36" s="233">
        <f t="shared" si="7"/>
        <v>12</v>
      </c>
      <c r="G36" s="233">
        <f t="shared" si="7"/>
        <v>14</v>
      </c>
      <c r="H36" s="233">
        <f t="shared" si="7"/>
        <v>146</v>
      </c>
      <c r="I36" s="233">
        <f t="shared" si="7"/>
        <v>172</v>
      </c>
      <c r="J36" s="233">
        <f t="shared" si="7"/>
        <v>97</v>
      </c>
      <c r="K36" s="233">
        <f t="shared" si="7"/>
        <v>18</v>
      </c>
      <c r="L36" s="233">
        <f t="shared" si="7"/>
        <v>26</v>
      </c>
      <c r="M36" s="233">
        <f t="shared" si="7"/>
        <v>17</v>
      </c>
      <c r="N36" s="233">
        <f t="shared" si="7"/>
        <v>17</v>
      </c>
      <c r="O36" s="233">
        <f t="shared" si="7"/>
        <v>15</v>
      </c>
      <c r="P36" s="233">
        <f t="shared" si="7"/>
        <v>5</v>
      </c>
      <c r="Q36" s="233">
        <f t="shared" si="7"/>
        <v>6</v>
      </c>
      <c r="R36" s="233">
        <f t="shared" si="7"/>
        <v>13</v>
      </c>
      <c r="S36" s="233">
        <f t="shared" si="7"/>
        <v>21</v>
      </c>
      <c r="T36" s="233">
        <f t="shared" si="7"/>
        <v>10</v>
      </c>
      <c r="U36" s="233">
        <f t="shared" si="7"/>
        <v>15</v>
      </c>
      <c r="V36" s="233">
        <f t="shared" si="7"/>
        <v>12</v>
      </c>
      <c r="W36" s="233">
        <f t="shared" si="7"/>
        <v>15</v>
      </c>
      <c r="X36" s="233">
        <f t="shared" si="7"/>
        <v>23</v>
      </c>
      <c r="Y36" s="233">
        <f t="shared" si="7"/>
        <v>21</v>
      </c>
      <c r="Z36" s="233">
        <f t="shared" si="7"/>
        <v>20</v>
      </c>
      <c r="AA36" s="233">
        <f t="shared" si="7"/>
        <v>13</v>
      </c>
      <c r="AB36" s="233">
        <f t="shared" si="7"/>
        <v>15</v>
      </c>
      <c r="AC36" s="233">
        <f t="shared" si="7"/>
        <v>23</v>
      </c>
      <c r="AD36" s="233">
        <f t="shared" si="7"/>
        <v>11</v>
      </c>
      <c r="AE36" s="233">
        <f t="shared" si="7"/>
        <v>21</v>
      </c>
      <c r="AF36" s="233">
        <f t="shared" si="7"/>
        <v>17</v>
      </c>
      <c r="AG36" s="423">
        <f t="shared" si="6"/>
        <v>866</v>
      </c>
      <c r="AH36" s="229"/>
    </row>
    <row r="37">
      <c r="A37" s="175"/>
      <c r="B37" s="168"/>
      <c r="C37" s="168"/>
      <c r="D37" s="168"/>
      <c r="E37" s="168"/>
      <c r="F37" s="168"/>
      <c r="G37" s="168"/>
      <c r="H37" s="168"/>
      <c r="I37" s="168"/>
      <c r="J37" s="168"/>
      <c r="K37" s="168"/>
      <c r="L37" s="168"/>
      <c r="M37" s="168"/>
      <c r="N37" s="168"/>
      <c r="O37" s="168"/>
      <c r="P37" s="168"/>
      <c r="Q37" s="168"/>
      <c r="R37" s="168"/>
      <c r="S37" s="168"/>
      <c r="T37" s="168"/>
      <c r="U37" s="168"/>
      <c r="V37" s="168"/>
      <c r="W37" s="168"/>
      <c r="X37" s="168"/>
      <c r="Y37" s="168"/>
      <c r="Z37" s="168"/>
      <c r="AA37" s="168"/>
      <c r="AB37" s="168"/>
      <c r="AC37" s="168"/>
      <c r="AD37" s="168"/>
      <c r="AE37" s="168"/>
      <c r="AF37" s="168"/>
      <c r="AG37" s="423"/>
      <c r="AH37" s="229"/>
    </row>
    <row r="38">
      <c r="A38" s="426" t="s">
        <v>1357</v>
      </c>
      <c r="B38" s="255">
        <v>0.0</v>
      </c>
      <c r="C38" s="255">
        <v>3.0</v>
      </c>
      <c r="D38" s="255">
        <v>0.0</v>
      </c>
      <c r="E38" s="255">
        <v>0.0</v>
      </c>
      <c r="F38" s="255">
        <v>0.0</v>
      </c>
      <c r="G38" s="255">
        <v>0.0</v>
      </c>
      <c r="H38" s="255">
        <v>1.0</v>
      </c>
      <c r="I38" s="255">
        <v>1.0</v>
      </c>
      <c r="J38" s="255">
        <v>0.0</v>
      </c>
      <c r="K38" s="255">
        <v>1.0</v>
      </c>
      <c r="L38" s="255">
        <v>1.0</v>
      </c>
      <c r="M38" s="255">
        <v>0.0</v>
      </c>
      <c r="N38" s="255">
        <v>1.0</v>
      </c>
      <c r="O38" s="255">
        <v>0.0</v>
      </c>
      <c r="P38" s="255">
        <v>0.0</v>
      </c>
      <c r="Q38" s="255">
        <v>0.0</v>
      </c>
      <c r="R38" s="255">
        <v>0.0</v>
      </c>
      <c r="S38" s="255">
        <v>0.0</v>
      </c>
      <c r="T38" s="255">
        <v>0.0</v>
      </c>
      <c r="U38" s="255">
        <v>0.0</v>
      </c>
      <c r="V38" s="255">
        <v>0.0</v>
      </c>
      <c r="W38" s="255">
        <v>0.0</v>
      </c>
      <c r="X38" s="255">
        <v>0.0</v>
      </c>
      <c r="Y38" s="255">
        <v>0.0</v>
      </c>
      <c r="Z38" s="255">
        <v>1.0</v>
      </c>
      <c r="AA38" s="255">
        <v>1.0</v>
      </c>
      <c r="AB38" s="255">
        <v>0.0</v>
      </c>
      <c r="AC38" s="255">
        <v>1.0</v>
      </c>
      <c r="AD38" s="255">
        <v>0.0</v>
      </c>
      <c r="AE38" s="255">
        <v>0.0</v>
      </c>
      <c r="AF38" s="255">
        <v>0.0</v>
      </c>
      <c r="AG38" s="228">
        <f t="shared" ref="AG38:AG40" si="8">SUM(B38:AF38)</f>
        <v>11</v>
      </c>
      <c r="AH38" s="229"/>
    </row>
    <row r="39">
      <c r="A39" s="426" t="s">
        <v>1358</v>
      </c>
      <c r="B39" s="255">
        <v>1.0</v>
      </c>
      <c r="C39" s="255">
        <v>2.0</v>
      </c>
      <c r="D39" s="255">
        <v>4.0</v>
      </c>
      <c r="E39" s="255">
        <v>4.0</v>
      </c>
      <c r="F39" s="255">
        <v>12.0</v>
      </c>
      <c r="G39" s="255">
        <v>2.0</v>
      </c>
      <c r="H39" s="255">
        <v>22.0</v>
      </c>
      <c r="I39" s="255">
        <v>24.0</v>
      </c>
      <c r="J39" s="255">
        <v>10.0</v>
      </c>
      <c r="K39" s="255">
        <v>3.0</v>
      </c>
      <c r="L39" s="255">
        <v>3.0</v>
      </c>
      <c r="M39" s="255">
        <v>3.0</v>
      </c>
      <c r="N39" s="255">
        <v>2.0</v>
      </c>
      <c r="O39" s="255">
        <v>4.0</v>
      </c>
      <c r="P39" s="255">
        <v>1.0</v>
      </c>
      <c r="Q39" s="255">
        <v>1.0</v>
      </c>
      <c r="R39" s="255">
        <v>3.0</v>
      </c>
      <c r="S39" s="255">
        <v>0.0</v>
      </c>
      <c r="T39" s="255">
        <v>1.0</v>
      </c>
      <c r="U39" s="255">
        <v>2.0</v>
      </c>
      <c r="V39" s="255">
        <v>2.0</v>
      </c>
      <c r="W39" s="255">
        <v>2.0</v>
      </c>
      <c r="X39" s="255">
        <v>4.0</v>
      </c>
      <c r="Y39" s="255">
        <v>4.0</v>
      </c>
      <c r="Z39" s="255">
        <v>4.0</v>
      </c>
      <c r="AA39" s="255">
        <v>1.0</v>
      </c>
      <c r="AB39" s="255">
        <v>3.0</v>
      </c>
      <c r="AC39" s="255">
        <v>1.0</v>
      </c>
      <c r="AD39" s="255">
        <v>2.0</v>
      </c>
      <c r="AE39" s="255">
        <v>1.0</v>
      </c>
      <c r="AF39" s="255">
        <v>1.0</v>
      </c>
      <c r="AG39" s="228">
        <f t="shared" si="8"/>
        <v>129</v>
      </c>
      <c r="AH39" s="240"/>
    </row>
    <row r="40">
      <c r="A40" s="161" t="s">
        <v>286</v>
      </c>
      <c r="B40" s="233">
        <f t="shared" ref="B40:AF40" si="9">SUM(B38:B39)</f>
        <v>1</v>
      </c>
      <c r="C40" s="233">
        <f t="shared" si="9"/>
        <v>5</v>
      </c>
      <c r="D40" s="233">
        <f t="shared" si="9"/>
        <v>4</v>
      </c>
      <c r="E40" s="233">
        <f t="shared" si="9"/>
        <v>4</v>
      </c>
      <c r="F40" s="233">
        <f t="shared" si="9"/>
        <v>12</v>
      </c>
      <c r="G40" s="233">
        <f t="shared" si="9"/>
        <v>2</v>
      </c>
      <c r="H40" s="233">
        <f t="shared" si="9"/>
        <v>23</v>
      </c>
      <c r="I40" s="233">
        <f t="shared" si="9"/>
        <v>25</v>
      </c>
      <c r="J40" s="233">
        <f t="shared" si="9"/>
        <v>10</v>
      </c>
      <c r="K40" s="233">
        <f t="shared" si="9"/>
        <v>4</v>
      </c>
      <c r="L40" s="233">
        <f t="shared" si="9"/>
        <v>4</v>
      </c>
      <c r="M40" s="233">
        <f t="shared" si="9"/>
        <v>3</v>
      </c>
      <c r="N40" s="233">
        <f t="shared" si="9"/>
        <v>3</v>
      </c>
      <c r="O40" s="233">
        <f t="shared" si="9"/>
        <v>4</v>
      </c>
      <c r="P40" s="233">
        <f t="shared" si="9"/>
        <v>1</v>
      </c>
      <c r="Q40" s="233">
        <f t="shared" si="9"/>
        <v>1</v>
      </c>
      <c r="R40" s="233">
        <f t="shared" si="9"/>
        <v>3</v>
      </c>
      <c r="S40" s="233">
        <f t="shared" si="9"/>
        <v>0</v>
      </c>
      <c r="T40" s="233">
        <f t="shared" si="9"/>
        <v>1</v>
      </c>
      <c r="U40" s="233">
        <f t="shared" si="9"/>
        <v>2</v>
      </c>
      <c r="V40" s="233">
        <f t="shared" si="9"/>
        <v>2</v>
      </c>
      <c r="W40" s="233">
        <f t="shared" si="9"/>
        <v>2</v>
      </c>
      <c r="X40" s="233">
        <f t="shared" si="9"/>
        <v>4</v>
      </c>
      <c r="Y40" s="233">
        <f t="shared" si="9"/>
        <v>4</v>
      </c>
      <c r="Z40" s="233">
        <f t="shared" si="9"/>
        <v>5</v>
      </c>
      <c r="AA40" s="233">
        <f t="shared" si="9"/>
        <v>2</v>
      </c>
      <c r="AB40" s="233">
        <f t="shared" si="9"/>
        <v>3</v>
      </c>
      <c r="AC40" s="233">
        <f t="shared" si="9"/>
        <v>2</v>
      </c>
      <c r="AD40" s="233">
        <f t="shared" si="9"/>
        <v>2</v>
      </c>
      <c r="AE40" s="233">
        <f t="shared" si="9"/>
        <v>1</v>
      </c>
      <c r="AF40" s="233">
        <f t="shared" si="9"/>
        <v>1</v>
      </c>
      <c r="AG40" s="228">
        <f t="shared" si="8"/>
        <v>140</v>
      </c>
      <c r="AH40" s="229"/>
    </row>
    <row r="41">
      <c r="A41" s="175"/>
      <c r="B41" s="168"/>
      <c r="C41" s="168"/>
      <c r="D41" s="168"/>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c r="AG41" s="423"/>
      <c r="AH41" s="229"/>
    </row>
    <row r="42">
      <c r="A42" s="235" t="s">
        <v>287</v>
      </c>
      <c r="B42" s="354">
        <v>4.0</v>
      </c>
      <c r="C42" s="354">
        <v>3.0</v>
      </c>
      <c r="D42" s="354">
        <v>1.0</v>
      </c>
      <c r="E42" s="354">
        <v>1.0</v>
      </c>
      <c r="F42" s="354">
        <v>3.0</v>
      </c>
      <c r="G42" s="354">
        <v>2.0</v>
      </c>
      <c r="H42" s="354">
        <v>5.0</v>
      </c>
      <c r="I42" s="354">
        <v>8.0</v>
      </c>
      <c r="J42" s="354">
        <v>5.0</v>
      </c>
      <c r="K42" s="354">
        <v>2.0</v>
      </c>
      <c r="L42" s="354">
        <v>6.0</v>
      </c>
      <c r="M42" s="354">
        <v>3.0</v>
      </c>
      <c r="N42" s="354">
        <v>2.0</v>
      </c>
      <c r="O42" s="354">
        <v>1.0</v>
      </c>
      <c r="P42" s="354">
        <v>3.0</v>
      </c>
      <c r="Q42" s="354">
        <v>2.0</v>
      </c>
      <c r="R42" s="354">
        <v>2.0</v>
      </c>
      <c r="S42" s="354">
        <v>2.0</v>
      </c>
      <c r="T42" s="354">
        <v>3.0</v>
      </c>
      <c r="U42" s="354">
        <v>3.0</v>
      </c>
      <c r="V42" s="354">
        <v>3.0</v>
      </c>
      <c r="W42" s="354">
        <v>0.0</v>
      </c>
      <c r="X42" s="354">
        <v>1.0</v>
      </c>
      <c r="Y42" s="354">
        <v>1.0</v>
      </c>
      <c r="Z42" s="354">
        <v>6.0</v>
      </c>
      <c r="AA42" s="354">
        <v>3.0</v>
      </c>
      <c r="AB42" s="354">
        <v>2.0</v>
      </c>
      <c r="AC42" s="354">
        <v>1.0</v>
      </c>
      <c r="AD42" s="354">
        <v>1.0</v>
      </c>
      <c r="AE42" s="354">
        <v>4.0</v>
      </c>
      <c r="AF42" s="354">
        <v>2.0</v>
      </c>
      <c r="AG42" s="423">
        <f t="shared" ref="AG42:AG51" si="10">SUM(B42:AF42)</f>
        <v>85</v>
      </c>
      <c r="AH42" s="229"/>
    </row>
    <row r="43">
      <c r="A43" s="235" t="s">
        <v>288</v>
      </c>
      <c r="B43" s="354">
        <v>0.0</v>
      </c>
      <c r="C43" s="354">
        <v>0.0</v>
      </c>
      <c r="D43" s="354">
        <v>0.0</v>
      </c>
      <c r="E43" s="354">
        <v>0.0</v>
      </c>
      <c r="F43" s="354">
        <v>0.0</v>
      </c>
      <c r="G43" s="354">
        <v>0.0</v>
      </c>
      <c r="H43" s="354">
        <v>0.0</v>
      </c>
      <c r="I43" s="354">
        <v>0.0</v>
      </c>
      <c r="J43" s="354">
        <v>0.0</v>
      </c>
      <c r="K43" s="354">
        <v>0.0</v>
      </c>
      <c r="L43" s="354">
        <v>0.0</v>
      </c>
      <c r="M43" s="354">
        <v>0.0</v>
      </c>
      <c r="N43" s="354">
        <v>0.0</v>
      </c>
      <c r="O43" s="354">
        <v>0.0</v>
      </c>
      <c r="P43" s="354">
        <v>0.0</v>
      </c>
      <c r="Q43" s="354">
        <v>0.0</v>
      </c>
      <c r="R43" s="354">
        <v>0.0</v>
      </c>
      <c r="S43" s="354">
        <v>0.0</v>
      </c>
      <c r="T43" s="354">
        <v>0.0</v>
      </c>
      <c r="U43" s="354">
        <v>0.0</v>
      </c>
      <c r="V43" s="354">
        <v>0.0</v>
      </c>
      <c r="W43" s="354">
        <v>0.0</v>
      </c>
      <c r="X43" s="354">
        <v>0.0</v>
      </c>
      <c r="Y43" s="354">
        <v>0.0</v>
      </c>
      <c r="Z43" s="354">
        <v>0.0</v>
      </c>
      <c r="AA43" s="354">
        <v>0.0</v>
      </c>
      <c r="AB43" s="354">
        <v>0.0</v>
      </c>
      <c r="AC43" s="354">
        <v>0.0</v>
      </c>
      <c r="AD43" s="354">
        <v>0.0</v>
      </c>
      <c r="AE43" s="354">
        <v>0.0</v>
      </c>
      <c r="AF43" s="354">
        <v>0.0</v>
      </c>
      <c r="AG43" s="423">
        <f t="shared" si="10"/>
        <v>0</v>
      </c>
      <c r="AH43" s="229"/>
    </row>
    <row r="44">
      <c r="A44" s="235" t="s">
        <v>1359</v>
      </c>
      <c r="B44" s="242">
        <v>0.0</v>
      </c>
      <c r="C44" s="242">
        <v>2.0</v>
      </c>
      <c r="D44" s="242">
        <v>1.0</v>
      </c>
      <c r="E44" s="242">
        <v>4.0</v>
      </c>
      <c r="F44" s="242">
        <v>0.0</v>
      </c>
      <c r="G44" s="242">
        <v>2.0</v>
      </c>
      <c r="H44" s="242">
        <v>3.0</v>
      </c>
      <c r="I44" s="242">
        <v>5.0</v>
      </c>
      <c r="J44" s="242">
        <v>2.0</v>
      </c>
      <c r="K44" s="242">
        <v>2.0</v>
      </c>
      <c r="L44" s="242">
        <v>1.0</v>
      </c>
      <c r="M44" s="242">
        <v>0.0</v>
      </c>
      <c r="N44" s="242">
        <v>0.0</v>
      </c>
      <c r="O44" s="242">
        <v>2.0</v>
      </c>
      <c r="P44" s="242">
        <v>0.0</v>
      </c>
      <c r="Q44" s="242">
        <v>1.0</v>
      </c>
      <c r="R44" s="242">
        <v>0.0</v>
      </c>
      <c r="S44" s="242">
        <v>1.0</v>
      </c>
      <c r="T44" s="242">
        <v>0.0</v>
      </c>
      <c r="U44" s="242">
        <v>1.0</v>
      </c>
      <c r="V44" s="242">
        <v>1.0</v>
      </c>
      <c r="W44" s="242">
        <v>1.0</v>
      </c>
      <c r="X44" s="242">
        <v>3.0</v>
      </c>
      <c r="Y44" s="242">
        <v>1.0</v>
      </c>
      <c r="Z44" s="242">
        <v>3.0</v>
      </c>
      <c r="AA44" s="242">
        <v>3.0</v>
      </c>
      <c r="AB44" s="242">
        <v>2.0</v>
      </c>
      <c r="AC44" s="242">
        <v>1.0</v>
      </c>
      <c r="AD44" s="242">
        <v>1.0</v>
      </c>
      <c r="AE44" s="242">
        <v>1.0</v>
      </c>
      <c r="AF44" s="242">
        <v>1.0</v>
      </c>
      <c r="AG44" s="423">
        <f t="shared" si="10"/>
        <v>45</v>
      </c>
      <c r="AH44" s="229"/>
    </row>
    <row r="45">
      <c r="A45" s="235" t="s">
        <v>1360</v>
      </c>
      <c r="B45" s="242">
        <v>0.0</v>
      </c>
      <c r="C45" s="242">
        <v>0.0</v>
      </c>
      <c r="D45" s="242">
        <v>0.0</v>
      </c>
      <c r="E45" s="242">
        <v>0.0</v>
      </c>
      <c r="F45" s="242">
        <v>0.0</v>
      </c>
      <c r="G45" s="242">
        <v>0.0</v>
      </c>
      <c r="H45" s="242">
        <v>0.0</v>
      </c>
      <c r="I45" s="242">
        <v>0.0</v>
      </c>
      <c r="J45" s="242">
        <v>0.0</v>
      </c>
      <c r="K45" s="242">
        <v>0.0</v>
      </c>
      <c r="L45" s="242">
        <v>0.0</v>
      </c>
      <c r="M45" s="242">
        <v>0.0</v>
      </c>
      <c r="N45" s="242">
        <v>0.0</v>
      </c>
      <c r="O45" s="242">
        <v>0.0</v>
      </c>
      <c r="P45" s="242">
        <v>0.0</v>
      </c>
      <c r="Q45" s="242">
        <v>0.0</v>
      </c>
      <c r="R45" s="242">
        <v>0.0</v>
      </c>
      <c r="S45" s="242">
        <v>0.0</v>
      </c>
      <c r="T45" s="242">
        <v>0.0</v>
      </c>
      <c r="U45" s="242">
        <v>0.0</v>
      </c>
      <c r="V45" s="242">
        <v>0.0</v>
      </c>
      <c r="W45" s="242">
        <v>0.0</v>
      </c>
      <c r="X45" s="242">
        <v>0.0</v>
      </c>
      <c r="Y45" s="242">
        <v>0.0</v>
      </c>
      <c r="Z45" s="242">
        <v>0.0</v>
      </c>
      <c r="AA45" s="242">
        <v>0.0</v>
      </c>
      <c r="AB45" s="242">
        <v>0.0</v>
      </c>
      <c r="AC45" s="242">
        <v>0.0</v>
      </c>
      <c r="AD45" s="242">
        <v>0.0</v>
      </c>
      <c r="AE45" s="242">
        <v>0.0</v>
      </c>
      <c r="AF45" s="242">
        <v>0.0</v>
      </c>
      <c r="AG45" s="423">
        <f t="shared" si="10"/>
        <v>0</v>
      </c>
      <c r="AH45" s="229"/>
    </row>
    <row r="46">
      <c r="A46" s="235" t="s">
        <v>1361</v>
      </c>
      <c r="B46" s="242">
        <v>0.0</v>
      </c>
      <c r="C46" s="242">
        <v>0.0</v>
      </c>
      <c r="D46" s="242">
        <v>0.0</v>
      </c>
      <c r="E46" s="242">
        <v>0.0</v>
      </c>
      <c r="F46" s="242">
        <v>0.0</v>
      </c>
      <c r="G46" s="242">
        <v>0.0</v>
      </c>
      <c r="H46" s="242">
        <v>0.0</v>
      </c>
      <c r="I46" s="242">
        <v>0.0</v>
      </c>
      <c r="J46" s="242">
        <v>0.0</v>
      </c>
      <c r="K46" s="242">
        <v>0.0</v>
      </c>
      <c r="L46" s="242">
        <v>0.0</v>
      </c>
      <c r="M46" s="242">
        <v>0.0</v>
      </c>
      <c r="N46" s="242">
        <v>0.0</v>
      </c>
      <c r="O46" s="242">
        <v>0.0</v>
      </c>
      <c r="P46" s="242">
        <v>0.0</v>
      </c>
      <c r="Q46" s="242">
        <v>0.0</v>
      </c>
      <c r="R46" s="242">
        <v>0.0</v>
      </c>
      <c r="S46" s="242">
        <v>0.0</v>
      </c>
      <c r="T46" s="242">
        <v>0.0</v>
      </c>
      <c r="U46" s="242">
        <v>0.0</v>
      </c>
      <c r="V46" s="242">
        <v>0.0</v>
      </c>
      <c r="W46" s="242">
        <v>0.0</v>
      </c>
      <c r="X46" s="242">
        <v>0.0</v>
      </c>
      <c r="Y46" s="242">
        <v>0.0</v>
      </c>
      <c r="Z46" s="242">
        <v>0.0</v>
      </c>
      <c r="AA46" s="242">
        <v>0.0</v>
      </c>
      <c r="AB46" s="242">
        <v>0.0</v>
      </c>
      <c r="AC46" s="242">
        <v>0.0</v>
      </c>
      <c r="AD46" s="242">
        <v>0.0</v>
      </c>
      <c r="AE46" s="242">
        <v>0.0</v>
      </c>
      <c r="AF46" s="242">
        <v>0.0</v>
      </c>
      <c r="AG46" s="423">
        <f t="shared" si="10"/>
        <v>0</v>
      </c>
      <c r="AH46" s="229"/>
    </row>
    <row r="47">
      <c r="A47" s="235" t="s">
        <v>1362</v>
      </c>
      <c r="B47" s="242">
        <v>0.0</v>
      </c>
      <c r="C47" s="242">
        <v>0.0</v>
      </c>
      <c r="D47" s="242">
        <v>0.0</v>
      </c>
      <c r="E47" s="242">
        <v>0.0</v>
      </c>
      <c r="F47" s="242">
        <v>0.0</v>
      </c>
      <c r="G47" s="242">
        <v>0.0</v>
      </c>
      <c r="H47" s="242">
        <v>0.0</v>
      </c>
      <c r="I47" s="242">
        <v>0.0</v>
      </c>
      <c r="J47" s="242">
        <v>0.0</v>
      </c>
      <c r="K47" s="242">
        <v>0.0</v>
      </c>
      <c r="L47" s="242">
        <v>0.0</v>
      </c>
      <c r="M47" s="242">
        <v>0.0</v>
      </c>
      <c r="N47" s="242">
        <v>0.0</v>
      </c>
      <c r="O47" s="242">
        <v>0.0</v>
      </c>
      <c r="P47" s="242">
        <v>0.0</v>
      </c>
      <c r="Q47" s="242">
        <v>0.0</v>
      </c>
      <c r="R47" s="242">
        <v>0.0</v>
      </c>
      <c r="S47" s="242">
        <v>0.0</v>
      </c>
      <c r="T47" s="242">
        <v>0.0</v>
      </c>
      <c r="U47" s="242">
        <v>0.0</v>
      </c>
      <c r="V47" s="242">
        <v>0.0</v>
      </c>
      <c r="W47" s="242">
        <v>0.0</v>
      </c>
      <c r="X47" s="242">
        <v>0.0</v>
      </c>
      <c r="Y47" s="242">
        <v>0.0</v>
      </c>
      <c r="Z47" s="242">
        <v>0.0</v>
      </c>
      <c r="AA47" s="242">
        <v>0.0</v>
      </c>
      <c r="AB47" s="242">
        <v>0.0</v>
      </c>
      <c r="AC47" s="242">
        <v>0.0</v>
      </c>
      <c r="AD47" s="242">
        <v>0.0</v>
      </c>
      <c r="AE47" s="242">
        <v>0.0</v>
      </c>
      <c r="AF47" s="242">
        <v>0.0</v>
      </c>
      <c r="AG47" s="423">
        <f t="shared" si="10"/>
        <v>0</v>
      </c>
      <c r="AH47" s="229"/>
    </row>
    <row r="48">
      <c r="A48" s="235" t="s">
        <v>1363</v>
      </c>
      <c r="B48" s="427">
        <v>0.0</v>
      </c>
      <c r="C48" s="427">
        <v>0.0</v>
      </c>
      <c r="D48" s="427">
        <v>0.0</v>
      </c>
      <c r="E48" s="427">
        <v>0.0</v>
      </c>
      <c r="F48" s="427">
        <v>1.0</v>
      </c>
      <c r="G48" s="427">
        <v>0.0</v>
      </c>
      <c r="H48" s="427">
        <v>0.0</v>
      </c>
      <c r="I48" s="427">
        <v>0.0</v>
      </c>
      <c r="J48" s="427">
        <v>0.0</v>
      </c>
      <c r="K48" s="427">
        <v>0.0</v>
      </c>
      <c r="L48" s="427">
        <v>0.0</v>
      </c>
      <c r="M48" s="427">
        <v>0.0</v>
      </c>
      <c r="N48" s="427">
        <v>0.0</v>
      </c>
      <c r="O48" s="427">
        <v>0.0</v>
      </c>
      <c r="P48" s="427">
        <v>0.0</v>
      </c>
      <c r="Q48" s="427">
        <v>0.0</v>
      </c>
      <c r="R48" s="427">
        <v>0.0</v>
      </c>
      <c r="S48" s="427">
        <v>0.0</v>
      </c>
      <c r="T48" s="427">
        <v>0.0</v>
      </c>
      <c r="U48" s="427">
        <v>0.0</v>
      </c>
      <c r="V48" s="427">
        <v>0.0</v>
      </c>
      <c r="W48" s="427">
        <v>0.0</v>
      </c>
      <c r="X48" s="427">
        <v>0.0</v>
      </c>
      <c r="Y48" s="427">
        <v>0.0</v>
      </c>
      <c r="Z48" s="427">
        <v>0.0</v>
      </c>
      <c r="AA48" s="427">
        <v>0.0</v>
      </c>
      <c r="AB48" s="427">
        <v>0.0</v>
      </c>
      <c r="AC48" s="427">
        <v>0.0</v>
      </c>
      <c r="AD48" s="427">
        <v>0.0</v>
      </c>
      <c r="AE48" s="427">
        <v>0.0</v>
      </c>
      <c r="AF48" s="427">
        <v>0.0</v>
      </c>
      <c r="AG48" s="423">
        <f t="shared" si="10"/>
        <v>1</v>
      </c>
      <c r="AH48" s="229"/>
    </row>
    <row r="49">
      <c r="A49" s="235" t="s">
        <v>1364</v>
      </c>
      <c r="B49" s="427">
        <v>0.0</v>
      </c>
      <c r="C49" s="427">
        <v>0.0</v>
      </c>
      <c r="D49" s="427">
        <v>0.0</v>
      </c>
      <c r="E49" s="427">
        <v>0.0</v>
      </c>
      <c r="F49" s="427">
        <v>0.0</v>
      </c>
      <c r="G49" s="427">
        <v>0.0</v>
      </c>
      <c r="H49" s="427">
        <v>0.0</v>
      </c>
      <c r="I49" s="427">
        <v>0.0</v>
      </c>
      <c r="J49" s="427">
        <v>0.0</v>
      </c>
      <c r="K49" s="427">
        <v>0.0</v>
      </c>
      <c r="L49" s="427">
        <v>0.0</v>
      </c>
      <c r="M49" s="427">
        <v>0.0</v>
      </c>
      <c r="N49" s="427">
        <v>0.0</v>
      </c>
      <c r="O49" s="427">
        <v>0.0</v>
      </c>
      <c r="P49" s="427">
        <v>0.0</v>
      </c>
      <c r="Q49" s="427">
        <v>0.0</v>
      </c>
      <c r="R49" s="427">
        <v>0.0</v>
      </c>
      <c r="S49" s="427">
        <v>0.0</v>
      </c>
      <c r="T49" s="427">
        <v>0.0</v>
      </c>
      <c r="U49" s="427">
        <v>0.0</v>
      </c>
      <c r="V49" s="427">
        <v>0.0</v>
      </c>
      <c r="W49" s="427">
        <v>0.0</v>
      </c>
      <c r="X49" s="427">
        <v>0.0</v>
      </c>
      <c r="Y49" s="427">
        <v>0.0</v>
      </c>
      <c r="Z49" s="427">
        <v>0.0</v>
      </c>
      <c r="AA49" s="427">
        <v>0.0</v>
      </c>
      <c r="AB49" s="427">
        <v>0.0</v>
      </c>
      <c r="AC49" s="427">
        <v>0.0</v>
      </c>
      <c r="AD49" s="427">
        <v>0.0</v>
      </c>
      <c r="AE49" s="427">
        <v>0.0</v>
      </c>
      <c r="AF49" s="427">
        <v>0.0</v>
      </c>
      <c r="AG49" s="423">
        <f t="shared" si="10"/>
        <v>0</v>
      </c>
      <c r="AH49" s="229"/>
    </row>
    <row r="50">
      <c r="A50" s="235" t="s">
        <v>297</v>
      </c>
      <c r="B50" s="428">
        <v>0.0</v>
      </c>
      <c r="C50" s="428">
        <v>0.0</v>
      </c>
      <c r="D50" s="428">
        <v>0.0</v>
      </c>
      <c r="E50" s="428">
        <v>0.0</v>
      </c>
      <c r="F50" s="428">
        <v>0.0</v>
      </c>
      <c r="G50" s="428">
        <v>0.0</v>
      </c>
      <c r="H50" s="428">
        <v>0.0</v>
      </c>
      <c r="I50" s="428">
        <v>0.0</v>
      </c>
      <c r="J50" s="428">
        <v>0.0</v>
      </c>
      <c r="K50" s="428">
        <v>0.0</v>
      </c>
      <c r="L50" s="428">
        <v>0.0</v>
      </c>
      <c r="M50" s="428">
        <v>0.0</v>
      </c>
      <c r="N50" s="428">
        <v>0.0</v>
      </c>
      <c r="O50" s="428">
        <v>0.0</v>
      </c>
      <c r="P50" s="428">
        <v>0.0</v>
      </c>
      <c r="Q50" s="428">
        <v>0.0</v>
      </c>
      <c r="R50" s="428">
        <v>0.0</v>
      </c>
      <c r="S50" s="428">
        <v>0.0</v>
      </c>
      <c r="T50" s="428">
        <v>0.0</v>
      </c>
      <c r="U50" s="428">
        <v>0.0</v>
      </c>
      <c r="V50" s="428">
        <v>0.0</v>
      </c>
      <c r="W50" s="428">
        <v>0.0</v>
      </c>
      <c r="X50" s="428">
        <v>0.0</v>
      </c>
      <c r="Y50" s="428">
        <v>0.0</v>
      </c>
      <c r="Z50" s="428">
        <v>0.0</v>
      </c>
      <c r="AA50" s="428">
        <v>0.0</v>
      </c>
      <c r="AB50" s="428">
        <v>0.0</v>
      </c>
      <c r="AC50" s="428">
        <v>0.0</v>
      </c>
      <c r="AD50" s="428">
        <v>0.0</v>
      </c>
      <c r="AE50" s="428">
        <v>0.0</v>
      </c>
      <c r="AF50" s="428">
        <v>0.0</v>
      </c>
      <c r="AG50" s="423">
        <f t="shared" si="10"/>
        <v>0</v>
      </c>
      <c r="AH50" s="229"/>
    </row>
    <row r="51">
      <c r="A51" s="241" t="s">
        <v>298</v>
      </c>
      <c r="B51" s="233">
        <f t="shared" ref="B51:AF51" si="11">SUM(B42:B50)</f>
        <v>4</v>
      </c>
      <c r="C51" s="233">
        <f t="shared" si="11"/>
        <v>5</v>
      </c>
      <c r="D51" s="233">
        <f t="shared" si="11"/>
        <v>2</v>
      </c>
      <c r="E51" s="233">
        <f t="shared" si="11"/>
        <v>5</v>
      </c>
      <c r="F51" s="233">
        <f t="shared" si="11"/>
        <v>4</v>
      </c>
      <c r="G51" s="233">
        <f t="shared" si="11"/>
        <v>4</v>
      </c>
      <c r="H51" s="233">
        <f t="shared" si="11"/>
        <v>8</v>
      </c>
      <c r="I51" s="233">
        <f t="shared" si="11"/>
        <v>13</v>
      </c>
      <c r="J51" s="233">
        <f t="shared" si="11"/>
        <v>7</v>
      </c>
      <c r="K51" s="233">
        <f t="shared" si="11"/>
        <v>4</v>
      </c>
      <c r="L51" s="233">
        <f t="shared" si="11"/>
        <v>7</v>
      </c>
      <c r="M51" s="233">
        <f t="shared" si="11"/>
        <v>3</v>
      </c>
      <c r="N51" s="233">
        <f t="shared" si="11"/>
        <v>2</v>
      </c>
      <c r="O51" s="233">
        <f t="shared" si="11"/>
        <v>3</v>
      </c>
      <c r="P51" s="233">
        <f t="shared" si="11"/>
        <v>3</v>
      </c>
      <c r="Q51" s="233">
        <f t="shared" si="11"/>
        <v>3</v>
      </c>
      <c r="R51" s="233">
        <f t="shared" si="11"/>
        <v>2</v>
      </c>
      <c r="S51" s="233">
        <f t="shared" si="11"/>
        <v>3</v>
      </c>
      <c r="T51" s="233">
        <f t="shared" si="11"/>
        <v>3</v>
      </c>
      <c r="U51" s="233">
        <f t="shared" si="11"/>
        <v>4</v>
      </c>
      <c r="V51" s="233">
        <f t="shared" si="11"/>
        <v>4</v>
      </c>
      <c r="W51" s="233">
        <f t="shared" si="11"/>
        <v>1</v>
      </c>
      <c r="X51" s="233">
        <f t="shared" si="11"/>
        <v>4</v>
      </c>
      <c r="Y51" s="233">
        <f t="shared" si="11"/>
        <v>2</v>
      </c>
      <c r="Z51" s="233">
        <f t="shared" si="11"/>
        <v>9</v>
      </c>
      <c r="AA51" s="233">
        <f t="shared" si="11"/>
        <v>6</v>
      </c>
      <c r="AB51" s="233">
        <f t="shared" si="11"/>
        <v>4</v>
      </c>
      <c r="AC51" s="233">
        <f t="shared" si="11"/>
        <v>2</v>
      </c>
      <c r="AD51" s="233">
        <f t="shared" si="11"/>
        <v>2</v>
      </c>
      <c r="AE51" s="233">
        <f t="shared" si="11"/>
        <v>5</v>
      </c>
      <c r="AF51" s="233">
        <f t="shared" si="11"/>
        <v>3</v>
      </c>
      <c r="AG51" s="423">
        <f t="shared" si="10"/>
        <v>131</v>
      </c>
      <c r="AH51" s="229"/>
    </row>
    <row r="52">
      <c r="A52" s="408"/>
      <c r="B52" s="247"/>
      <c r="C52" s="247"/>
      <c r="D52" s="247"/>
      <c r="E52" s="247"/>
      <c r="F52" s="247"/>
      <c r="G52" s="247"/>
      <c r="H52" s="247"/>
      <c r="I52" s="247"/>
      <c r="J52" s="247"/>
      <c r="K52" s="247"/>
      <c r="L52" s="247"/>
      <c r="M52" s="247"/>
      <c r="N52" s="247"/>
      <c r="O52" s="247"/>
      <c r="P52" s="247"/>
      <c r="Q52" s="247"/>
      <c r="R52" s="247"/>
      <c r="S52" s="247"/>
      <c r="T52" s="247"/>
      <c r="U52" s="247"/>
      <c r="V52" s="247"/>
      <c r="W52" s="247"/>
      <c r="X52" s="247"/>
      <c r="Y52" s="247"/>
      <c r="Z52" s="247"/>
      <c r="AA52" s="247"/>
      <c r="AB52" s="247"/>
      <c r="AC52" s="247"/>
      <c r="AD52" s="247"/>
      <c r="AE52" s="247"/>
      <c r="AF52" s="247"/>
      <c r="AG52" s="429"/>
      <c r="AH52" s="430"/>
    </row>
    <row r="53">
      <c r="A53" s="417" t="s">
        <v>232</v>
      </c>
      <c r="B53" s="431"/>
      <c r="C53" s="431"/>
      <c r="D53" s="431"/>
      <c r="E53" s="431"/>
      <c r="F53" s="431"/>
      <c r="G53" s="431"/>
      <c r="H53" s="431"/>
      <c r="I53" s="431"/>
      <c r="J53" s="431"/>
      <c r="K53" s="431"/>
      <c r="L53" s="431"/>
      <c r="M53" s="431"/>
      <c r="N53" s="431"/>
      <c r="O53" s="431"/>
      <c r="P53" s="431"/>
      <c r="Q53" s="431"/>
      <c r="R53" s="431"/>
      <c r="S53" s="431"/>
      <c r="T53" s="431"/>
      <c r="U53" s="431"/>
      <c r="V53" s="431"/>
      <c r="W53" s="431"/>
      <c r="X53" s="431"/>
      <c r="Y53" s="431"/>
      <c r="Z53" s="431"/>
      <c r="AA53" s="431"/>
      <c r="AB53" s="431"/>
      <c r="AC53" s="431"/>
      <c r="AD53" s="431"/>
      <c r="AE53" s="431"/>
      <c r="AF53" s="431"/>
      <c r="AG53" s="424"/>
      <c r="AH53" s="425"/>
    </row>
    <row r="54">
      <c r="A54" s="235" t="s">
        <v>1365</v>
      </c>
      <c r="B54" s="342">
        <v>0.0</v>
      </c>
      <c r="C54" s="342">
        <v>0.0</v>
      </c>
      <c r="D54" s="342">
        <v>0.0</v>
      </c>
      <c r="E54" s="342">
        <v>0.0</v>
      </c>
      <c r="F54" s="342">
        <v>0.0</v>
      </c>
      <c r="G54" s="342">
        <v>0.0</v>
      </c>
      <c r="H54" s="342">
        <v>0.0</v>
      </c>
      <c r="I54" s="342">
        <v>0.0</v>
      </c>
      <c r="J54" s="342">
        <v>0.0</v>
      </c>
      <c r="K54" s="342">
        <v>0.0</v>
      </c>
      <c r="L54" s="342">
        <v>0.0</v>
      </c>
      <c r="M54" s="342">
        <v>0.0</v>
      </c>
      <c r="N54" s="342">
        <v>0.0</v>
      </c>
      <c r="O54" s="342">
        <v>0.0</v>
      </c>
      <c r="P54" s="342">
        <v>0.0</v>
      </c>
      <c r="Q54" s="342">
        <v>0.0</v>
      </c>
      <c r="R54" s="342">
        <v>0.0</v>
      </c>
      <c r="S54" s="342">
        <v>0.0</v>
      </c>
      <c r="T54" s="342">
        <v>0.0</v>
      </c>
      <c r="U54" s="342">
        <v>0.0</v>
      </c>
      <c r="V54" s="342">
        <v>0.0</v>
      </c>
      <c r="W54" s="342">
        <v>0.0</v>
      </c>
      <c r="X54" s="342">
        <v>0.0</v>
      </c>
      <c r="Y54" s="342">
        <v>0.0</v>
      </c>
      <c r="Z54" s="342">
        <v>0.0</v>
      </c>
      <c r="AA54" s="342">
        <v>0.0</v>
      </c>
      <c r="AB54" s="342">
        <v>0.0</v>
      </c>
      <c r="AC54" s="342">
        <v>0.0</v>
      </c>
      <c r="AD54" s="342">
        <v>0.0</v>
      </c>
      <c r="AE54" s="342">
        <v>0.0</v>
      </c>
      <c r="AF54" s="342">
        <v>0.0</v>
      </c>
      <c r="AG54" s="432"/>
      <c r="AH54" s="433"/>
    </row>
    <row r="55">
      <c r="A55" s="235" t="s">
        <v>1366</v>
      </c>
      <c r="B55" s="342">
        <v>0.0</v>
      </c>
      <c r="C55" s="342">
        <v>0.0</v>
      </c>
      <c r="D55" s="342">
        <v>0.0</v>
      </c>
      <c r="E55" s="342">
        <v>0.0</v>
      </c>
      <c r="F55" s="342">
        <v>0.0</v>
      </c>
      <c r="G55" s="342">
        <v>0.0</v>
      </c>
      <c r="H55" s="342">
        <v>0.0</v>
      </c>
      <c r="I55" s="342">
        <v>0.0</v>
      </c>
      <c r="J55" s="342">
        <v>0.0</v>
      </c>
      <c r="K55" s="342">
        <v>0.0</v>
      </c>
      <c r="L55" s="342">
        <v>0.0</v>
      </c>
      <c r="M55" s="342">
        <v>0.0</v>
      </c>
      <c r="N55" s="342">
        <v>0.0</v>
      </c>
      <c r="O55" s="342">
        <v>0.0</v>
      </c>
      <c r="P55" s="342">
        <v>0.0</v>
      </c>
      <c r="Q55" s="342">
        <v>0.0</v>
      </c>
      <c r="R55" s="342">
        <v>0.0</v>
      </c>
      <c r="S55" s="342">
        <v>0.0</v>
      </c>
      <c r="T55" s="342">
        <v>0.0</v>
      </c>
      <c r="U55" s="342">
        <v>0.0</v>
      </c>
      <c r="V55" s="342">
        <v>0.0</v>
      </c>
      <c r="W55" s="342">
        <v>0.0</v>
      </c>
      <c r="X55" s="342">
        <v>0.0</v>
      </c>
      <c r="Y55" s="342">
        <v>0.0</v>
      </c>
      <c r="Z55" s="342">
        <v>0.0</v>
      </c>
      <c r="AA55" s="342">
        <v>0.0</v>
      </c>
      <c r="AB55" s="342">
        <v>0.0</v>
      </c>
      <c r="AC55" s="342">
        <v>0.0</v>
      </c>
      <c r="AD55" s="342">
        <v>0.0</v>
      </c>
      <c r="AE55" s="342">
        <v>0.0</v>
      </c>
      <c r="AF55" s="342">
        <v>0.0</v>
      </c>
      <c r="AG55" s="432"/>
      <c r="AH55" s="433"/>
    </row>
    <row r="56">
      <c r="A56" s="235" t="s">
        <v>1367</v>
      </c>
      <c r="B56" s="342">
        <v>0.0</v>
      </c>
      <c r="C56" s="342">
        <v>0.0</v>
      </c>
      <c r="D56" s="342">
        <v>0.0</v>
      </c>
      <c r="E56" s="342">
        <v>199.0</v>
      </c>
      <c r="F56" s="342">
        <v>0.0</v>
      </c>
      <c r="G56" s="342">
        <v>199.0</v>
      </c>
      <c r="H56" s="342">
        <v>0.0</v>
      </c>
      <c r="I56" s="342">
        <v>0.0</v>
      </c>
      <c r="J56" s="342">
        <v>0.0</v>
      </c>
      <c r="K56" s="342">
        <v>0.0</v>
      </c>
      <c r="L56" s="342">
        <v>0.0</v>
      </c>
      <c r="M56" s="342">
        <v>199.0</v>
      </c>
      <c r="N56" s="342">
        <v>0.0</v>
      </c>
      <c r="O56" s="342">
        <v>0.0</v>
      </c>
      <c r="P56" s="342">
        <v>0.0</v>
      </c>
      <c r="Q56" s="342">
        <v>0.0</v>
      </c>
      <c r="R56" s="342">
        <v>199.0</v>
      </c>
      <c r="S56" s="342">
        <v>0.0</v>
      </c>
      <c r="T56" s="342">
        <v>199.0</v>
      </c>
      <c r="U56" s="342">
        <v>0.0</v>
      </c>
      <c r="V56" s="342">
        <v>0.0</v>
      </c>
      <c r="W56" s="342">
        <v>0.0</v>
      </c>
      <c r="X56" s="342">
        <v>0.0</v>
      </c>
      <c r="Y56" s="342">
        <v>0.0</v>
      </c>
      <c r="Z56" s="342">
        <v>0.0</v>
      </c>
      <c r="AA56" s="342">
        <v>0.0</v>
      </c>
      <c r="AB56" s="342">
        <v>0.0</v>
      </c>
      <c r="AC56" s="342">
        <v>0.0</v>
      </c>
      <c r="AD56" s="342">
        <v>0.0</v>
      </c>
      <c r="AE56" s="342">
        <v>199.0</v>
      </c>
      <c r="AF56" s="342">
        <v>0.0</v>
      </c>
      <c r="AG56" s="432"/>
      <c r="AH56" s="433"/>
    </row>
    <row r="57">
      <c r="A57" s="235" t="s">
        <v>1368</v>
      </c>
      <c r="B57" s="342">
        <v>0.0</v>
      </c>
      <c r="C57" s="342">
        <v>0.0</v>
      </c>
      <c r="D57" s="342">
        <v>0.0</v>
      </c>
      <c r="E57" s="342">
        <v>0.0</v>
      </c>
      <c r="F57" s="342">
        <v>0.0</v>
      </c>
      <c r="G57" s="342">
        <v>0.0</v>
      </c>
      <c r="H57" s="342">
        <v>0.0</v>
      </c>
      <c r="I57" s="342">
        <v>0.0</v>
      </c>
      <c r="J57" s="342">
        <v>0.0</v>
      </c>
      <c r="K57" s="342">
        <v>0.0</v>
      </c>
      <c r="L57" s="342">
        <v>0.0</v>
      </c>
      <c r="M57" s="342">
        <v>0.0</v>
      </c>
      <c r="N57" s="342">
        <v>0.0</v>
      </c>
      <c r="O57" s="342">
        <v>0.0</v>
      </c>
      <c r="P57" s="342">
        <v>0.0</v>
      </c>
      <c r="Q57" s="342">
        <v>0.0</v>
      </c>
      <c r="R57" s="342">
        <v>0.0</v>
      </c>
      <c r="S57" s="342">
        <v>0.0</v>
      </c>
      <c r="T57" s="342">
        <v>0.0</v>
      </c>
      <c r="U57" s="342">
        <v>0.0</v>
      </c>
      <c r="V57" s="342">
        <v>0.0</v>
      </c>
      <c r="W57" s="342">
        <v>0.0</v>
      </c>
      <c r="X57" s="342">
        <v>0.0</v>
      </c>
      <c r="Y57" s="342">
        <v>0.0</v>
      </c>
      <c r="Z57" s="342">
        <v>0.0</v>
      </c>
      <c r="AA57" s="342">
        <v>0.0</v>
      </c>
      <c r="AB57" s="342">
        <v>0.0</v>
      </c>
      <c r="AC57" s="342">
        <v>0.0</v>
      </c>
      <c r="AD57" s="342">
        <v>0.0</v>
      </c>
      <c r="AE57" s="342">
        <v>0.0</v>
      </c>
      <c r="AF57" s="342">
        <v>0.0</v>
      </c>
      <c r="AG57" s="432"/>
      <c r="AH57" s="433"/>
    </row>
    <row r="58">
      <c r="A58" s="235" t="s">
        <v>1369</v>
      </c>
      <c r="B58" s="342">
        <v>657.0</v>
      </c>
      <c r="C58" s="342">
        <v>0.0</v>
      </c>
      <c r="D58" s="342">
        <v>657.0</v>
      </c>
      <c r="E58" s="342">
        <v>0.0</v>
      </c>
      <c r="F58" s="342">
        <v>0.0</v>
      </c>
      <c r="G58" s="342">
        <v>438.0</v>
      </c>
      <c r="H58" s="342">
        <v>2976.0</v>
      </c>
      <c r="I58" s="342">
        <v>5580.0</v>
      </c>
      <c r="J58" s="342">
        <v>2736.0</v>
      </c>
      <c r="K58" s="342">
        <v>657.0</v>
      </c>
      <c r="L58" s="342">
        <v>876.0</v>
      </c>
      <c r="M58" s="342">
        <v>438.0</v>
      </c>
      <c r="N58" s="342">
        <v>438.0</v>
      </c>
      <c r="O58" s="342">
        <v>677.0</v>
      </c>
      <c r="P58" s="342">
        <v>717.0</v>
      </c>
      <c r="Q58" s="342">
        <v>0.0</v>
      </c>
      <c r="R58" s="342">
        <v>239.0</v>
      </c>
      <c r="S58" s="342">
        <v>239.0</v>
      </c>
      <c r="T58" s="342">
        <v>0.0</v>
      </c>
      <c r="U58" s="342">
        <v>239.0</v>
      </c>
      <c r="V58" s="342">
        <v>239.0</v>
      </c>
      <c r="W58" s="342">
        <v>717.0</v>
      </c>
      <c r="X58" s="342">
        <v>717.0</v>
      </c>
      <c r="Y58" s="342">
        <v>478.0</v>
      </c>
      <c r="Z58" s="342">
        <v>239.0</v>
      </c>
      <c r="AA58" s="342">
        <v>239.0</v>
      </c>
      <c r="AB58" s="342">
        <v>239.0</v>
      </c>
      <c r="AC58" s="342">
        <v>0.0</v>
      </c>
      <c r="AD58" s="342">
        <v>239.0</v>
      </c>
      <c r="AE58" s="342">
        <v>0.0</v>
      </c>
      <c r="AF58" s="342">
        <v>239.0</v>
      </c>
      <c r="AG58" s="432"/>
      <c r="AH58" s="433"/>
    </row>
    <row r="59">
      <c r="A59" s="235" t="s">
        <v>1370</v>
      </c>
      <c r="B59" s="342">
        <v>0.0</v>
      </c>
      <c r="C59" s="342">
        <v>0.0</v>
      </c>
      <c r="D59" s="342">
        <v>0.0</v>
      </c>
      <c r="E59" s="342">
        <v>0.0</v>
      </c>
      <c r="F59" s="342">
        <v>0.0</v>
      </c>
      <c r="G59" s="342">
        <v>0.0</v>
      </c>
      <c r="H59" s="342">
        <v>0.0</v>
      </c>
      <c r="I59" s="342">
        <v>0.0</v>
      </c>
      <c r="J59" s="342">
        <v>0.0</v>
      </c>
      <c r="K59" s="342">
        <v>0.0</v>
      </c>
      <c r="L59" s="342">
        <v>0.0</v>
      </c>
      <c r="M59" s="342">
        <v>0.0</v>
      </c>
      <c r="N59" s="342">
        <v>0.0</v>
      </c>
      <c r="O59" s="342">
        <v>0.0</v>
      </c>
      <c r="P59" s="342">
        <v>0.0</v>
      </c>
      <c r="Q59" s="342">
        <v>0.0</v>
      </c>
      <c r="R59" s="342">
        <v>0.0</v>
      </c>
      <c r="S59" s="342">
        <v>0.0</v>
      </c>
      <c r="T59" s="342">
        <v>0.0</v>
      </c>
      <c r="U59" s="342">
        <v>0.0</v>
      </c>
      <c r="V59" s="342">
        <v>0.0</v>
      </c>
      <c r="W59" s="342">
        <v>0.0</v>
      </c>
      <c r="X59" s="342">
        <v>0.0</v>
      </c>
      <c r="Y59" s="342">
        <v>0.0</v>
      </c>
      <c r="Z59" s="342">
        <v>0.0</v>
      </c>
      <c r="AA59" s="342">
        <v>0.0</v>
      </c>
      <c r="AB59" s="342">
        <v>0.0</v>
      </c>
      <c r="AC59" s="342">
        <v>0.0</v>
      </c>
      <c r="AD59" s="342">
        <v>0.0</v>
      </c>
      <c r="AE59" s="342">
        <v>0.0</v>
      </c>
      <c r="AF59" s="342">
        <v>0.0</v>
      </c>
      <c r="AG59" s="432"/>
      <c r="AH59" s="433"/>
    </row>
    <row r="60">
      <c r="A60" s="235" t="s">
        <v>1371</v>
      </c>
      <c r="B60" s="342">
        <v>2959.0</v>
      </c>
      <c r="C60" s="342">
        <v>6187.0</v>
      </c>
      <c r="D60" s="342">
        <v>3497.0</v>
      </c>
      <c r="E60" s="342">
        <v>4573.0</v>
      </c>
      <c r="F60" s="342">
        <v>3228.0</v>
      </c>
      <c r="G60" s="342">
        <v>2959.0</v>
      </c>
      <c r="H60" s="342">
        <v>29307.25</v>
      </c>
      <c r="I60" s="342">
        <v>30995.0</v>
      </c>
      <c r="J60" s="342">
        <v>19085.65</v>
      </c>
      <c r="K60" s="342">
        <v>4035.0</v>
      </c>
      <c r="L60" s="342">
        <v>5918.0</v>
      </c>
      <c r="M60" s="342">
        <v>3766.0</v>
      </c>
      <c r="N60" s="342">
        <v>4035.0</v>
      </c>
      <c r="O60" s="342">
        <v>3288.0</v>
      </c>
      <c r="P60" s="342">
        <v>598.0</v>
      </c>
      <c r="Q60" s="342">
        <v>1794.0</v>
      </c>
      <c r="R60" s="342">
        <v>3289.0</v>
      </c>
      <c r="S60" s="342">
        <v>5980.0</v>
      </c>
      <c r="T60" s="342">
        <v>2691.0</v>
      </c>
      <c r="U60" s="342">
        <v>4186.0</v>
      </c>
      <c r="V60" s="342">
        <v>3289.0</v>
      </c>
      <c r="W60" s="342">
        <v>3588.0</v>
      </c>
      <c r="X60" s="342">
        <v>5980.0</v>
      </c>
      <c r="Y60" s="342">
        <v>5669.04</v>
      </c>
      <c r="Z60" s="342">
        <v>5681.0</v>
      </c>
      <c r="AA60" s="342">
        <v>3588.0</v>
      </c>
      <c r="AB60" s="342">
        <v>4186.0</v>
      </c>
      <c r="AC60" s="342">
        <v>6877.0</v>
      </c>
      <c r="AD60" s="342">
        <v>2990.0</v>
      </c>
      <c r="AE60" s="342">
        <v>5980.0</v>
      </c>
      <c r="AF60" s="342">
        <v>4784.0</v>
      </c>
      <c r="AG60" s="432"/>
      <c r="AH60" s="433"/>
    </row>
    <row r="61">
      <c r="A61" s="235" t="s">
        <v>1372</v>
      </c>
      <c r="B61" s="342">
        <v>0.0</v>
      </c>
      <c r="C61" s="342">
        <v>0.0</v>
      </c>
      <c r="D61" s="342">
        <v>0.0</v>
      </c>
      <c r="E61" s="342">
        <v>0.0</v>
      </c>
      <c r="F61" s="342">
        <v>0.0</v>
      </c>
      <c r="G61" s="342">
        <v>0.0</v>
      </c>
      <c r="H61" s="342">
        <v>0.0</v>
      </c>
      <c r="I61" s="342">
        <v>0.0</v>
      </c>
      <c r="J61" s="342">
        <v>0.0</v>
      </c>
      <c r="K61" s="342">
        <v>0.0</v>
      </c>
      <c r="L61" s="342">
        <v>0.0</v>
      </c>
      <c r="M61" s="342">
        <v>0.0</v>
      </c>
      <c r="N61" s="342">
        <v>0.0</v>
      </c>
      <c r="O61" s="342">
        <v>0.0</v>
      </c>
      <c r="P61" s="342">
        <v>0.0</v>
      </c>
      <c r="Q61" s="342">
        <v>0.0</v>
      </c>
      <c r="R61" s="342">
        <v>0.0</v>
      </c>
      <c r="S61" s="342">
        <v>0.0</v>
      </c>
      <c r="T61" s="342">
        <v>0.0</v>
      </c>
      <c r="U61" s="342">
        <v>0.0</v>
      </c>
      <c r="V61" s="342">
        <v>0.0</v>
      </c>
      <c r="W61" s="342">
        <v>0.0</v>
      </c>
      <c r="X61" s="342">
        <v>0.0</v>
      </c>
      <c r="Y61" s="342">
        <v>0.0</v>
      </c>
      <c r="Z61" s="342">
        <v>0.0</v>
      </c>
      <c r="AA61" s="342">
        <v>0.0</v>
      </c>
      <c r="AB61" s="342">
        <v>0.0</v>
      </c>
      <c r="AC61" s="342">
        <v>0.0</v>
      </c>
      <c r="AD61" s="342">
        <v>0.0</v>
      </c>
      <c r="AE61" s="342">
        <v>0.0</v>
      </c>
      <c r="AF61" s="342">
        <v>0.0</v>
      </c>
      <c r="AG61" s="432"/>
      <c r="AH61" s="433"/>
    </row>
    <row r="62">
      <c r="A62" s="241" t="s">
        <v>283</v>
      </c>
      <c r="B62" s="434">
        <f t="shared" ref="B62:AF62" si="12">SUM(B54:B61)</f>
        <v>3616</v>
      </c>
      <c r="C62" s="434">
        <f t="shared" si="12"/>
        <v>6187</v>
      </c>
      <c r="D62" s="434">
        <f t="shared" si="12"/>
        <v>4154</v>
      </c>
      <c r="E62" s="434">
        <f t="shared" si="12"/>
        <v>4772</v>
      </c>
      <c r="F62" s="434">
        <f t="shared" si="12"/>
        <v>3228</v>
      </c>
      <c r="G62" s="434">
        <f t="shared" si="12"/>
        <v>3596</v>
      </c>
      <c r="H62" s="434">
        <f t="shared" si="12"/>
        <v>32283.25</v>
      </c>
      <c r="I62" s="434">
        <f t="shared" si="12"/>
        <v>36575</v>
      </c>
      <c r="J62" s="434">
        <f t="shared" si="12"/>
        <v>21821.65</v>
      </c>
      <c r="K62" s="434">
        <f t="shared" si="12"/>
        <v>4692</v>
      </c>
      <c r="L62" s="434">
        <f t="shared" si="12"/>
        <v>6794</v>
      </c>
      <c r="M62" s="434">
        <f t="shared" si="12"/>
        <v>4403</v>
      </c>
      <c r="N62" s="434">
        <f t="shared" si="12"/>
        <v>4473</v>
      </c>
      <c r="O62" s="434">
        <f t="shared" si="12"/>
        <v>3965</v>
      </c>
      <c r="P62" s="434">
        <f t="shared" si="12"/>
        <v>1315</v>
      </c>
      <c r="Q62" s="434">
        <f t="shared" si="12"/>
        <v>1794</v>
      </c>
      <c r="R62" s="434">
        <f t="shared" si="12"/>
        <v>3727</v>
      </c>
      <c r="S62" s="434">
        <f t="shared" si="12"/>
        <v>6219</v>
      </c>
      <c r="T62" s="434">
        <f t="shared" si="12"/>
        <v>2890</v>
      </c>
      <c r="U62" s="434">
        <f t="shared" si="12"/>
        <v>4425</v>
      </c>
      <c r="V62" s="434">
        <f t="shared" si="12"/>
        <v>3528</v>
      </c>
      <c r="W62" s="434">
        <f t="shared" si="12"/>
        <v>4305</v>
      </c>
      <c r="X62" s="434">
        <f t="shared" si="12"/>
        <v>6697</v>
      </c>
      <c r="Y62" s="434">
        <f t="shared" si="12"/>
        <v>6147.04</v>
      </c>
      <c r="Z62" s="434">
        <f t="shared" si="12"/>
        <v>5920</v>
      </c>
      <c r="AA62" s="434">
        <f t="shared" si="12"/>
        <v>3827</v>
      </c>
      <c r="AB62" s="434">
        <f t="shared" si="12"/>
        <v>4425</v>
      </c>
      <c r="AC62" s="434">
        <f t="shared" si="12"/>
        <v>6877</v>
      </c>
      <c r="AD62" s="434">
        <f t="shared" si="12"/>
        <v>3229</v>
      </c>
      <c r="AE62" s="434">
        <f t="shared" si="12"/>
        <v>6179</v>
      </c>
      <c r="AF62" s="434">
        <f t="shared" si="12"/>
        <v>5023</v>
      </c>
      <c r="AG62" s="420">
        <f>SUM(B62:AF62)</f>
        <v>217086.94</v>
      </c>
      <c r="AH62" s="261"/>
    </row>
    <row r="63">
      <c r="A63" s="175"/>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c r="AA63" s="247"/>
      <c r="AB63" s="247"/>
      <c r="AC63" s="247"/>
      <c r="AD63" s="247"/>
      <c r="AE63" s="247"/>
      <c r="AF63" s="247"/>
      <c r="AG63" s="429"/>
      <c r="AH63" s="430"/>
    </row>
    <row r="64">
      <c r="A64" s="426" t="s">
        <v>1373</v>
      </c>
      <c r="B64" s="263">
        <v>0.0</v>
      </c>
      <c r="C64" s="263">
        <v>657.0</v>
      </c>
      <c r="D64" s="263">
        <v>0.0</v>
      </c>
      <c r="E64" s="263">
        <v>0.0</v>
      </c>
      <c r="F64" s="263">
        <v>0.0</v>
      </c>
      <c r="G64" s="263">
        <v>0.0</v>
      </c>
      <c r="H64" s="263">
        <v>219.0</v>
      </c>
      <c r="I64" s="263">
        <v>219.0</v>
      </c>
      <c r="J64" s="263">
        <v>0.0</v>
      </c>
      <c r="K64" s="263">
        <v>219.0</v>
      </c>
      <c r="L64" s="263">
        <v>219.0</v>
      </c>
      <c r="M64" s="263">
        <v>0.0</v>
      </c>
      <c r="N64" s="263">
        <v>219.0</v>
      </c>
      <c r="O64" s="263">
        <v>0.0</v>
      </c>
      <c r="P64" s="263">
        <v>0.0</v>
      </c>
      <c r="Q64" s="263">
        <v>0.0</v>
      </c>
      <c r="R64" s="263">
        <v>0.0</v>
      </c>
      <c r="S64" s="263">
        <v>0.0</v>
      </c>
      <c r="T64" s="263">
        <v>0.0</v>
      </c>
      <c r="U64" s="263">
        <v>0.0</v>
      </c>
      <c r="V64" s="263">
        <v>0.0</v>
      </c>
      <c r="W64" s="263">
        <v>0.0</v>
      </c>
      <c r="X64" s="263">
        <v>0.0</v>
      </c>
      <c r="Y64" s="263">
        <v>0.0</v>
      </c>
      <c r="Z64" s="263">
        <v>239.0</v>
      </c>
      <c r="AA64" s="263">
        <v>239.0</v>
      </c>
      <c r="AB64" s="263">
        <v>0.0</v>
      </c>
      <c r="AC64" s="263">
        <v>239.0</v>
      </c>
      <c r="AD64" s="263">
        <v>0.0</v>
      </c>
      <c r="AE64" s="263">
        <v>0.0</v>
      </c>
      <c r="AF64" s="263">
        <v>0.0</v>
      </c>
      <c r="AG64" s="435"/>
      <c r="AH64" s="436"/>
    </row>
    <row r="65">
      <c r="A65" s="426" t="s">
        <v>1374</v>
      </c>
      <c r="B65" s="263">
        <v>269.0</v>
      </c>
      <c r="C65" s="263">
        <v>538.0</v>
      </c>
      <c r="D65" s="263">
        <v>1076.0</v>
      </c>
      <c r="E65" s="263">
        <v>1076.0</v>
      </c>
      <c r="F65" s="263">
        <v>3228.0</v>
      </c>
      <c r="G65" s="263">
        <v>538.0</v>
      </c>
      <c r="H65" s="263">
        <v>5458.0</v>
      </c>
      <c r="I65" s="263">
        <v>5904.0</v>
      </c>
      <c r="J65" s="263">
        <v>2529.0</v>
      </c>
      <c r="K65" s="263">
        <v>807.0</v>
      </c>
      <c r="L65" s="263">
        <v>807.0</v>
      </c>
      <c r="M65" s="263">
        <v>807.0</v>
      </c>
      <c r="N65" s="263">
        <v>538.0</v>
      </c>
      <c r="O65" s="263">
        <v>1066.0</v>
      </c>
      <c r="P65" s="263">
        <v>299.0</v>
      </c>
      <c r="Q65" s="263">
        <v>259.0</v>
      </c>
      <c r="R65" s="263">
        <v>897.0</v>
      </c>
      <c r="S65" s="263">
        <v>0.0</v>
      </c>
      <c r="T65" s="263">
        <v>299.0</v>
      </c>
      <c r="U65" s="263">
        <v>598.0</v>
      </c>
      <c r="V65" s="263">
        <v>598.0</v>
      </c>
      <c r="W65" s="263">
        <v>598.0</v>
      </c>
      <c r="X65" s="263">
        <v>1156.0</v>
      </c>
      <c r="Y65" s="263">
        <v>1196.0</v>
      </c>
      <c r="Z65" s="263">
        <v>1196.0</v>
      </c>
      <c r="AA65" s="263">
        <v>299.0</v>
      </c>
      <c r="AB65" s="263">
        <v>897.0</v>
      </c>
      <c r="AC65" s="263">
        <v>299.0</v>
      </c>
      <c r="AD65" s="263">
        <v>598.0</v>
      </c>
      <c r="AE65" s="263">
        <v>299.0</v>
      </c>
      <c r="AF65" s="263">
        <v>299.0</v>
      </c>
      <c r="AG65" s="435"/>
      <c r="AH65" s="436"/>
    </row>
    <row r="66">
      <c r="A66" s="161" t="s">
        <v>286</v>
      </c>
      <c r="B66" s="434">
        <f t="shared" ref="B66:AF66" si="13">SUM(B64:B65)</f>
        <v>269</v>
      </c>
      <c r="C66" s="434">
        <f t="shared" si="13"/>
        <v>1195</v>
      </c>
      <c r="D66" s="434">
        <f t="shared" si="13"/>
        <v>1076</v>
      </c>
      <c r="E66" s="434">
        <f t="shared" si="13"/>
        <v>1076</v>
      </c>
      <c r="F66" s="434">
        <f t="shared" si="13"/>
        <v>3228</v>
      </c>
      <c r="G66" s="434">
        <f t="shared" si="13"/>
        <v>538</v>
      </c>
      <c r="H66" s="434">
        <f t="shared" si="13"/>
        <v>5677</v>
      </c>
      <c r="I66" s="434">
        <f t="shared" si="13"/>
        <v>6123</v>
      </c>
      <c r="J66" s="434">
        <f t="shared" si="13"/>
        <v>2529</v>
      </c>
      <c r="K66" s="434">
        <f t="shared" si="13"/>
        <v>1026</v>
      </c>
      <c r="L66" s="434">
        <f t="shared" si="13"/>
        <v>1026</v>
      </c>
      <c r="M66" s="434">
        <f t="shared" si="13"/>
        <v>807</v>
      </c>
      <c r="N66" s="434">
        <f t="shared" si="13"/>
        <v>757</v>
      </c>
      <c r="O66" s="434">
        <f t="shared" si="13"/>
        <v>1066</v>
      </c>
      <c r="P66" s="434">
        <f t="shared" si="13"/>
        <v>299</v>
      </c>
      <c r="Q66" s="434">
        <f t="shared" si="13"/>
        <v>259</v>
      </c>
      <c r="R66" s="434">
        <f t="shared" si="13"/>
        <v>897</v>
      </c>
      <c r="S66" s="434">
        <f t="shared" si="13"/>
        <v>0</v>
      </c>
      <c r="T66" s="434">
        <f t="shared" si="13"/>
        <v>299</v>
      </c>
      <c r="U66" s="434">
        <f t="shared" si="13"/>
        <v>598</v>
      </c>
      <c r="V66" s="434">
        <f t="shared" si="13"/>
        <v>598</v>
      </c>
      <c r="W66" s="434">
        <f t="shared" si="13"/>
        <v>598</v>
      </c>
      <c r="X66" s="434">
        <f t="shared" si="13"/>
        <v>1156</v>
      </c>
      <c r="Y66" s="434">
        <f t="shared" si="13"/>
        <v>1196</v>
      </c>
      <c r="Z66" s="434">
        <f t="shared" si="13"/>
        <v>1435</v>
      </c>
      <c r="AA66" s="434">
        <f t="shared" si="13"/>
        <v>538</v>
      </c>
      <c r="AB66" s="434">
        <f t="shared" si="13"/>
        <v>897</v>
      </c>
      <c r="AC66" s="434">
        <f t="shared" si="13"/>
        <v>538</v>
      </c>
      <c r="AD66" s="434">
        <f t="shared" si="13"/>
        <v>598</v>
      </c>
      <c r="AE66" s="434">
        <f t="shared" si="13"/>
        <v>299</v>
      </c>
      <c r="AF66" s="434">
        <f t="shared" si="13"/>
        <v>299</v>
      </c>
      <c r="AG66" s="260">
        <f>SUM(B66:AF66)</f>
        <v>36897</v>
      </c>
      <c r="AH66" s="261"/>
    </row>
    <row r="67">
      <c r="A67" s="175"/>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c r="AA67" s="247"/>
      <c r="AB67" s="247"/>
      <c r="AC67" s="247"/>
      <c r="AD67" s="247"/>
      <c r="AE67" s="247"/>
      <c r="AF67" s="247"/>
      <c r="AG67" s="429"/>
      <c r="AH67" s="430"/>
    </row>
    <row r="68">
      <c r="A68" s="235" t="s">
        <v>287</v>
      </c>
      <c r="B68" s="342">
        <v>116.0</v>
      </c>
      <c r="C68" s="342">
        <v>87.0</v>
      </c>
      <c r="D68" s="342">
        <v>29.0</v>
      </c>
      <c r="E68" s="342">
        <v>29.0</v>
      </c>
      <c r="F68" s="342">
        <v>87.0</v>
      </c>
      <c r="G68" s="342">
        <v>58.0</v>
      </c>
      <c r="H68" s="342">
        <v>145.0</v>
      </c>
      <c r="I68" s="342">
        <v>232.0</v>
      </c>
      <c r="J68" s="342">
        <v>145.0</v>
      </c>
      <c r="K68" s="342">
        <v>58.0</v>
      </c>
      <c r="L68" s="342">
        <v>174.0</v>
      </c>
      <c r="M68" s="342">
        <v>87.0</v>
      </c>
      <c r="N68" s="342">
        <v>58.0</v>
      </c>
      <c r="O68" s="342">
        <v>29.0</v>
      </c>
      <c r="P68" s="342">
        <v>87.0</v>
      </c>
      <c r="Q68" s="342">
        <v>58.0</v>
      </c>
      <c r="R68" s="342">
        <v>58.0</v>
      </c>
      <c r="S68" s="342">
        <v>58.0</v>
      </c>
      <c r="T68" s="342">
        <v>87.0</v>
      </c>
      <c r="U68" s="342">
        <v>87.0</v>
      </c>
      <c r="V68" s="342">
        <v>87.0</v>
      </c>
      <c r="W68" s="342">
        <v>0.0</v>
      </c>
      <c r="X68" s="342">
        <v>29.0</v>
      </c>
      <c r="Y68" s="342">
        <v>29.0</v>
      </c>
      <c r="Z68" s="342">
        <v>174.0</v>
      </c>
      <c r="AA68" s="342">
        <v>87.0</v>
      </c>
      <c r="AB68" s="342">
        <v>58.0</v>
      </c>
      <c r="AC68" s="342">
        <v>29.0</v>
      </c>
      <c r="AD68" s="342">
        <v>29.0</v>
      </c>
      <c r="AE68" s="342">
        <v>116.0</v>
      </c>
      <c r="AF68" s="342">
        <v>58.0</v>
      </c>
      <c r="AG68" s="432"/>
      <c r="AH68" s="433"/>
    </row>
    <row r="69">
      <c r="A69" s="235" t="s">
        <v>288</v>
      </c>
      <c r="B69" s="342">
        <v>0.0</v>
      </c>
      <c r="C69" s="342">
        <v>0.0</v>
      </c>
      <c r="D69" s="342">
        <v>0.0</v>
      </c>
      <c r="E69" s="342">
        <v>0.0</v>
      </c>
      <c r="F69" s="342">
        <v>0.0</v>
      </c>
      <c r="G69" s="342">
        <v>0.0</v>
      </c>
      <c r="H69" s="342">
        <v>0.0</v>
      </c>
      <c r="I69" s="342">
        <v>0.0</v>
      </c>
      <c r="J69" s="342">
        <v>0.0</v>
      </c>
      <c r="K69" s="342">
        <v>0.0</v>
      </c>
      <c r="L69" s="342">
        <v>0.0</v>
      </c>
      <c r="M69" s="342">
        <v>0.0</v>
      </c>
      <c r="N69" s="342">
        <v>0.0</v>
      </c>
      <c r="O69" s="342">
        <v>0.0</v>
      </c>
      <c r="P69" s="342">
        <v>0.0</v>
      </c>
      <c r="Q69" s="342">
        <v>0.0</v>
      </c>
      <c r="R69" s="342">
        <v>0.0</v>
      </c>
      <c r="S69" s="342">
        <v>0.0</v>
      </c>
      <c r="T69" s="342">
        <v>0.0</v>
      </c>
      <c r="U69" s="342">
        <v>0.0</v>
      </c>
      <c r="V69" s="342">
        <v>0.0</v>
      </c>
      <c r="W69" s="342">
        <v>0.0</v>
      </c>
      <c r="X69" s="342">
        <v>0.0</v>
      </c>
      <c r="Y69" s="342">
        <v>0.0</v>
      </c>
      <c r="Z69" s="342">
        <v>0.0</v>
      </c>
      <c r="AA69" s="342">
        <v>0.0</v>
      </c>
      <c r="AB69" s="342">
        <v>0.0</v>
      </c>
      <c r="AC69" s="342">
        <v>0.0</v>
      </c>
      <c r="AD69" s="342">
        <v>0.0</v>
      </c>
      <c r="AE69" s="342">
        <v>0.0</v>
      </c>
      <c r="AF69" s="342">
        <v>0.0</v>
      </c>
      <c r="AG69" s="432"/>
      <c r="AH69" s="433"/>
    </row>
    <row r="70">
      <c r="A70" s="235" t="s">
        <v>1375</v>
      </c>
      <c r="B70" s="342">
        <v>0.0</v>
      </c>
      <c r="C70" s="342">
        <v>78.0</v>
      </c>
      <c r="D70" s="342">
        <v>39.0</v>
      </c>
      <c r="E70" s="342">
        <v>156.0</v>
      </c>
      <c r="F70" s="342">
        <v>0.0</v>
      </c>
      <c r="G70" s="342">
        <v>78.0</v>
      </c>
      <c r="H70" s="342">
        <v>117.0</v>
      </c>
      <c r="I70" s="342">
        <v>195.0</v>
      </c>
      <c r="J70" s="342">
        <v>78.0</v>
      </c>
      <c r="K70" s="342">
        <v>78.0</v>
      </c>
      <c r="L70" s="342">
        <v>39.0</v>
      </c>
      <c r="M70" s="342">
        <v>0.0</v>
      </c>
      <c r="N70" s="342">
        <v>0.0</v>
      </c>
      <c r="O70" s="342">
        <v>78.0</v>
      </c>
      <c r="P70" s="342">
        <v>0.0</v>
      </c>
      <c r="Q70" s="342">
        <v>39.0</v>
      </c>
      <c r="R70" s="342">
        <v>0.0</v>
      </c>
      <c r="S70" s="342">
        <v>39.0</v>
      </c>
      <c r="T70" s="342">
        <v>0.0</v>
      </c>
      <c r="U70" s="342">
        <v>39.0</v>
      </c>
      <c r="V70" s="342">
        <v>39.0</v>
      </c>
      <c r="W70" s="342">
        <v>39.0</v>
      </c>
      <c r="X70" s="342">
        <v>117.0</v>
      </c>
      <c r="Y70" s="342">
        <v>39.0</v>
      </c>
      <c r="Z70" s="342">
        <v>117.0</v>
      </c>
      <c r="AA70" s="342">
        <v>117.0</v>
      </c>
      <c r="AB70" s="342">
        <v>78.0</v>
      </c>
      <c r="AC70" s="342">
        <v>39.0</v>
      </c>
      <c r="AD70" s="342">
        <v>39.0</v>
      </c>
      <c r="AE70" s="342">
        <v>39.0</v>
      </c>
      <c r="AF70" s="342">
        <v>39.0</v>
      </c>
      <c r="AG70" s="432"/>
      <c r="AH70" s="433"/>
    </row>
    <row r="71">
      <c r="A71" s="235" t="s">
        <v>1376</v>
      </c>
      <c r="B71" s="342">
        <v>0.0</v>
      </c>
      <c r="C71" s="342">
        <v>0.0</v>
      </c>
      <c r="D71" s="342">
        <v>0.0</v>
      </c>
      <c r="E71" s="342">
        <v>0.0</v>
      </c>
      <c r="F71" s="342">
        <v>0.0</v>
      </c>
      <c r="G71" s="342">
        <v>0.0</v>
      </c>
      <c r="H71" s="342">
        <v>0.0</v>
      </c>
      <c r="I71" s="342">
        <v>0.0</v>
      </c>
      <c r="J71" s="342">
        <v>0.0</v>
      </c>
      <c r="K71" s="342">
        <v>0.0</v>
      </c>
      <c r="L71" s="342">
        <v>0.0</v>
      </c>
      <c r="M71" s="342">
        <v>0.0</v>
      </c>
      <c r="N71" s="342">
        <v>0.0</v>
      </c>
      <c r="O71" s="342">
        <v>0.0</v>
      </c>
      <c r="P71" s="342">
        <v>0.0</v>
      </c>
      <c r="Q71" s="342">
        <v>0.0</v>
      </c>
      <c r="R71" s="342">
        <v>0.0</v>
      </c>
      <c r="S71" s="342">
        <v>0.0</v>
      </c>
      <c r="T71" s="342">
        <v>0.0</v>
      </c>
      <c r="U71" s="342">
        <v>0.0</v>
      </c>
      <c r="V71" s="342">
        <v>0.0</v>
      </c>
      <c r="W71" s="342">
        <v>0.0</v>
      </c>
      <c r="X71" s="342">
        <v>0.0</v>
      </c>
      <c r="Y71" s="342">
        <v>0.0</v>
      </c>
      <c r="Z71" s="342">
        <v>0.0</v>
      </c>
      <c r="AA71" s="342">
        <v>0.0</v>
      </c>
      <c r="AB71" s="342">
        <v>0.0</v>
      </c>
      <c r="AC71" s="342">
        <v>0.0</v>
      </c>
      <c r="AD71" s="342">
        <v>0.0</v>
      </c>
      <c r="AE71" s="342">
        <v>0.0</v>
      </c>
      <c r="AF71" s="342">
        <v>0.0</v>
      </c>
      <c r="AG71" s="432"/>
      <c r="AH71" s="433"/>
    </row>
    <row r="72">
      <c r="A72" s="235" t="s">
        <v>1377</v>
      </c>
      <c r="B72" s="342">
        <v>0.0</v>
      </c>
      <c r="C72" s="342">
        <v>0.0</v>
      </c>
      <c r="D72" s="342">
        <v>0.0</v>
      </c>
      <c r="E72" s="342">
        <v>0.0</v>
      </c>
      <c r="F72" s="342">
        <v>0.0</v>
      </c>
      <c r="G72" s="342">
        <v>0.0</v>
      </c>
      <c r="H72" s="342">
        <v>0.0</v>
      </c>
      <c r="I72" s="342">
        <v>0.0</v>
      </c>
      <c r="J72" s="342">
        <v>0.0</v>
      </c>
      <c r="K72" s="342">
        <v>0.0</v>
      </c>
      <c r="L72" s="342">
        <v>0.0</v>
      </c>
      <c r="M72" s="342">
        <v>0.0</v>
      </c>
      <c r="N72" s="342">
        <v>0.0</v>
      </c>
      <c r="O72" s="342">
        <v>0.0</v>
      </c>
      <c r="P72" s="342">
        <v>0.0</v>
      </c>
      <c r="Q72" s="342">
        <v>0.0</v>
      </c>
      <c r="R72" s="342">
        <v>0.0</v>
      </c>
      <c r="S72" s="342">
        <v>0.0</v>
      </c>
      <c r="T72" s="342">
        <v>0.0</v>
      </c>
      <c r="U72" s="342">
        <v>0.0</v>
      </c>
      <c r="V72" s="342">
        <v>0.0</v>
      </c>
      <c r="W72" s="342">
        <v>0.0</v>
      </c>
      <c r="X72" s="342">
        <v>0.0</v>
      </c>
      <c r="Y72" s="342">
        <v>0.0</v>
      </c>
      <c r="Z72" s="342">
        <v>0.0</v>
      </c>
      <c r="AA72" s="342">
        <v>0.0</v>
      </c>
      <c r="AB72" s="342">
        <v>0.0</v>
      </c>
      <c r="AC72" s="342">
        <v>0.0</v>
      </c>
      <c r="AD72" s="342">
        <v>0.0</v>
      </c>
      <c r="AE72" s="342">
        <v>0.0</v>
      </c>
      <c r="AF72" s="342">
        <v>0.0</v>
      </c>
      <c r="AG72" s="432"/>
      <c r="AH72" s="433"/>
    </row>
    <row r="73">
      <c r="A73" s="235" t="s">
        <v>1378</v>
      </c>
      <c r="B73" s="342">
        <v>0.0</v>
      </c>
      <c r="C73" s="342">
        <v>0.0</v>
      </c>
      <c r="D73" s="342">
        <v>0.0</v>
      </c>
      <c r="E73" s="342">
        <v>0.0</v>
      </c>
      <c r="F73" s="342">
        <v>0.0</v>
      </c>
      <c r="G73" s="342">
        <v>0.0</v>
      </c>
      <c r="H73" s="342">
        <v>0.0</v>
      </c>
      <c r="I73" s="342">
        <v>0.0</v>
      </c>
      <c r="J73" s="342">
        <v>0.0</v>
      </c>
      <c r="K73" s="342">
        <v>0.0</v>
      </c>
      <c r="L73" s="342">
        <v>0.0</v>
      </c>
      <c r="M73" s="342">
        <v>0.0</v>
      </c>
      <c r="N73" s="342">
        <v>0.0</v>
      </c>
      <c r="O73" s="342">
        <v>0.0</v>
      </c>
      <c r="P73" s="342">
        <v>0.0</v>
      </c>
      <c r="Q73" s="342">
        <v>0.0</v>
      </c>
      <c r="R73" s="342">
        <v>0.0</v>
      </c>
      <c r="S73" s="342">
        <v>0.0</v>
      </c>
      <c r="T73" s="342">
        <v>0.0</v>
      </c>
      <c r="U73" s="342">
        <v>0.0</v>
      </c>
      <c r="V73" s="342">
        <v>0.0</v>
      </c>
      <c r="W73" s="342">
        <v>0.0</v>
      </c>
      <c r="X73" s="342">
        <v>0.0</v>
      </c>
      <c r="Y73" s="342">
        <v>0.0</v>
      </c>
      <c r="Z73" s="342">
        <v>0.0</v>
      </c>
      <c r="AA73" s="342">
        <v>0.0</v>
      </c>
      <c r="AB73" s="342">
        <v>0.0</v>
      </c>
      <c r="AC73" s="342">
        <v>0.0</v>
      </c>
      <c r="AD73" s="342">
        <v>0.0</v>
      </c>
      <c r="AE73" s="342">
        <v>0.0</v>
      </c>
      <c r="AF73" s="342">
        <v>0.0</v>
      </c>
      <c r="AG73" s="432"/>
      <c r="AH73" s="433"/>
    </row>
    <row r="74">
      <c r="A74" s="235" t="s">
        <v>1379</v>
      </c>
      <c r="B74" s="342">
        <v>0.0</v>
      </c>
      <c r="C74" s="342">
        <v>0.0</v>
      </c>
      <c r="D74" s="342">
        <v>0.0</v>
      </c>
      <c r="E74" s="342">
        <v>0.0</v>
      </c>
      <c r="F74" s="342">
        <v>29.0</v>
      </c>
      <c r="G74" s="342">
        <v>0.0</v>
      </c>
      <c r="H74" s="342">
        <v>0.0</v>
      </c>
      <c r="I74" s="342">
        <v>0.0</v>
      </c>
      <c r="J74" s="342">
        <v>0.0</v>
      </c>
      <c r="K74" s="342">
        <v>0.0</v>
      </c>
      <c r="L74" s="342">
        <v>0.0</v>
      </c>
      <c r="M74" s="342">
        <v>0.0</v>
      </c>
      <c r="N74" s="342">
        <v>0.0</v>
      </c>
      <c r="O74" s="342">
        <v>0.0</v>
      </c>
      <c r="P74" s="342">
        <v>0.0</v>
      </c>
      <c r="Q74" s="342">
        <v>0.0</v>
      </c>
      <c r="R74" s="342">
        <v>0.0</v>
      </c>
      <c r="S74" s="342">
        <v>0.0</v>
      </c>
      <c r="T74" s="342">
        <v>0.0</v>
      </c>
      <c r="U74" s="342">
        <v>0.0</v>
      </c>
      <c r="V74" s="342">
        <v>0.0</v>
      </c>
      <c r="W74" s="342">
        <v>0.0</v>
      </c>
      <c r="X74" s="342">
        <v>0.0</v>
      </c>
      <c r="Y74" s="342">
        <v>0.0</v>
      </c>
      <c r="Z74" s="342">
        <v>0.0</v>
      </c>
      <c r="AA74" s="342">
        <v>0.0</v>
      </c>
      <c r="AB74" s="342">
        <v>0.0</v>
      </c>
      <c r="AC74" s="342">
        <v>0.0</v>
      </c>
      <c r="AD74" s="342">
        <v>0.0</v>
      </c>
      <c r="AE74" s="342">
        <v>0.0</v>
      </c>
      <c r="AF74" s="342">
        <v>0.0</v>
      </c>
      <c r="AG74" s="432"/>
      <c r="AH74" s="433"/>
    </row>
    <row r="75">
      <c r="A75" s="235" t="s">
        <v>1380</v>
      </c>
      <c r="B75" s="342">
        <v>0.0</v>
      </c>
      <c r="C75" s="342">
        <v>0.0</v>
      </c>
      <c r="D75" s="342">
        <v>0.0</v>
      </c>
      <c r="E75" s="342">
        <v>0.0</v>
      </c>
      <c r="F75" s="342">
        <v>0.0</v>
      </c>
      <c r="G75" s="342">
        <v>0.0</v>
      </c>
      <c r="H75" s="342">
        <v>0.0</v>
      </c>
      <c r="I75" s="342">
        <v>0.0</v>
      </c>
      <c r="J75" s="342">
        <v>0.0</v>
      </c>
      <c r="K75" s="342">
        <v>0.0</v>
      </c>
      <c r="L75" s="342">
        <v>0.0</v>
      </c>
      <c r="M75" s="342">
        <v>0.0</v>
      </c>
      <c r="N75" s="342">
        <v>0.0</v>
      </c>
      <c r="O75" s="342">
        <v>0.0</v>
      </c>
      <c r="P75" s="342">
        <v>0.0</v>
      </c>
      <c r="Q75" s="342">
        <v>0.0</v>
      </c>
      <c r="R75" s="342">
        <v>0.0</v>
      </c>
      <c r="S75" s="342">
        <v>0.0</v>
      </c>
      <c r="T75" s="342">
        <v>0.0</v>
      </c>
      <c r="U75" s="342">
        <v>0.0</v>
      </c>
      <c r="V75" s="342">
        <v>0.0</v>
      </c>
      <c r="W75" s="342">
        <v>0.0</v>
      </c>
      <c r="X75" s="342">
        <v>0.0</v>
      </c>
      <c r="Y75" s="342">
        <v>0.0</v>
      </c>
      <c r="Z75" s="342">
        <v>0.0</v>
      </c>
      <c r="AA75" s="342">
        <v>0.0</v>
      </c>
      <c r="AB75" s="342">
        <v>0.0</v>
      </c>
      <c r="AC75" s="342">
        <v>0.0</v>
      </c>
      <c r="AD75" s="342">
        <v>0.0</v>
      </c>
      <c r="AE75" s="342">
        <v>0.0</v>
      </c>
      <c r="AF75" s="342">
        <v>0.0</v>
      </c>
      <c r="AG75" s="432"/>
      <c r="AH75" s="433"/>
    </row>
    <row r="76">
      <c r="A76" s="235" t="s">
        <v>297</v>
      </c>
      <c r="B76" s="363">
        <v>0.0</v>
      </c>
      <c r="C76" s="363">
        <v>0.0</v>
      </c>
      <c r="D76" s="363">
        <v>0.0</v>
      </c>
      <c r="E76" s="363">
        <v>0.0</v>
      </c>
      <c r="F76" s="363">
        <v>0.0</v>
      </c>
      <c r="G76" s="363">
        <v>0.0</v>
      </c>
      <c r="H76" s="363">
        <v>0.0</v>
      </c>
      <c r="I76" s="363">
        <v>0.0</v>
      </c>
      <c r="J76" s="363">
        <v>0.0</v>
      </c>
      <c r="K76" s="363">
        <v>0.0</v>
      </c>
      <c r="L76" s="363">
        <v>0.0</v>
      </c>
      <c r="M76" s="363">
        <v>0.0</v>
      </c>
      <c r="N76" s="363">
        <v>0.0</v>
      </c>
      <c r="O76" s="363">
        <v>0.0</v>
      </c>
      <c r="P76" s="363">
        <v>0.0</v>
      </c>
      <c r="Q76" s="363">
        <v>0.0</v>
      </c>
      <c r="R76" s="363">
        <v>0.0</v>
      </c>
      <c r="S76" s="363">
        <v>0.0</v>
      </c>
      <c r="T76" s="363">
        <v>0.0</v>
      </c>
      <c r="U76" s="363">
        <v>0.0</v>
      </c>
      <c r="V76" s="363">
        <v>0.0</v>
      </c>
      <c r="W76" s="363">
        <v>0.0</v>
      </c>
      <c r="X76" s="363">
        <v>0.0</v>
      </c>
      <c r="Y76" s="363">
        <v>0.0</v>
      </c>
      <c r="Z76" s="363">
        <v>0.0</v>
      </c>
      <c r="AA76" s="363">
        <v>0.0</v>
      </c>
      <c r="AB76" s="363">
        <v>0.0</v>
      </c>
      <c r="AC76" s="363">
        <v>0.0</v>
      </c>
      <c r="AD76" s="363">
        <v>0.0</v>
      </c>
      <c r="AE76" s="363">
        <v>0.0</v>
      </c>
      <c r="AF76" s="363">
        <v>0.0</v>
      </c>
      <c r="AG76" s="432"/>
      <c r="AH76" s="433"/>
    </row>
    <row r="77">
      <c r="A77" s="241" t="s">
        <v>298</v>
      </c>
      <c r="B77" s="434">
        <f t="shared" ref="B77:AF77" si="14">SUM(B68:B76)</f>
        <v>116</v>
      </c>
      <c r="C77" s="434">
        <f t="shared" si="14"/>
        <v>165</v>
      </c>
      <c r="D77" s="434">
        <f t="shared" si="14"/>
        <v>68</v>
      </c>
      <c r="E77" s="434">
        <f t="shared" si="14"/>
        <v>185</v>
      </c>
      <c r="F77" s="434">
        <f t="shared" si="14"/>
        <v>116</v>
      </c>
      <c r="G77" s="434">
        <f t="shared" si="14"/>
        <v>136</v>
      </c>
      <c r="H77" s="434">
        <f t="shared" si="14"/>
        <v>262</v>
      </c>
      <c r="I77" s="434">
        <f t="shared" si="14"/>
        <v>427</v>
      </c>
      <c r="J77" s="434">
        <f t="shared" si="14"/>
        <v>223</v>
      </c>
      <c r="K77" s="434">
        <f t="shared" si="14"/>
        <v>136</v>
      </c>
      <c r="L77" s="434">
        <f t="shared" si="14"/>
        <v>213</v>
      </c>
      <c r="M77" s="434">
        <f t="shared" si="14"/>
        <v>87</v>
      </c>
      <c r="N77" s="434">
        <f t="shared" si="14"/>
        <v>58</v>
      </c>
      <c r="O77" s="434">
        <f t="shared" si="14"/>
        <v>107</v>
      </c>
      <c r="P77" s="434">
        <f t="shared" si="14"/>
        <v>87</v>
      </c>
      <c r="Q77" s="434">
        <f t="shared" si="14"/>
        <v>97</v>
      </c>
      <c r="R77" s="434">
        <f t="shared" si="14"/>
        <v>58</v>
      </c>
      <c r="S77" s="434">
        <f t="shared" si="14"/>
        <v>97</v>
      </c>
      <c r="T77" s="434">
        <f t="shared" si="14"/>
        <v>87</v>
      </c>
      <c r="U77" s="434">
        <f t="shared" si="14"/>
        <v>126</v>
      </c>
      <c r="V77" s="434">
        <f t="shared" si="14"/>
        <v>126</v>
      </c>
      <c r="W77" s="434">
        <f t="shared" si="14"/>
        <v>39</v>
      </c>
      <c r="X77" s="434">
        <f t="shared" si="14"/>
        <v>146</v>
      </c>
      <c r="Y77" s="434">
        <f t="shared" si="14"/>
        <v>68</v>
      </c>
      <c r="Z77" s="434">
        <f t="shared" si="14"/>
        <v>291</v>
      </c>
      <c r="AA77" s="434">
        <f t="shared" si="14"/>
        <v>204</v>
      </c>
      <c r="AB77" s="434">
        <f t="shared" si="14"/>
        <v>136</v>
      </c>
      <c r="AC77" s="434">
        <f t="shared" si="14"/>
        <v>68</v>
      </c>
      <c r="AD77" s="434">
        <f t="shared" si="14"/>
        <v>68</v>
      </c>
      <c r="AE77" s="434">
        <f t="shared" si="14"/>
        <v>155</v>
      </c>
      <c r="AF77" s="434">
        <f t="shared" si="14"/>
        <v>97</v>
      </c>
      <c r="AG77" s="420">
        <f>SUM(B77:AF77)</f>
        <v>4249</v>
      </c>
      <c r="AH77" s="261"/>
    </row>
    <row r="78">
      <c r="A78" s="437"/>
      <c r="AG78" s="423"/>
      <c r="AH78" s="229"/>
    </row>
    <row r="79" hidden="1" collapsed="1">
      <c r="A79" s="438" t="s">
        <v>1381</v>
      </c>
      <c r="B79" s="168"/>
      <c r="C79" s="168"/>
      <c r="D79" s="168"/>
      <c r="E79" s="168"/>
      <c r="F79" s="168"/>
      <c r="G79" s="168"/>
      <c r="H79" s="168"/>
      <c r="I79" s="168"/>
      <c r="J79" s="168"/>
      <c r="K79" s="168"/>
      <c r="L79" s="168"/>
      <c r="M79" s="168"/>
      <c r="N79" s="168"/>
      <c r="O79" s="168"/>
      <c r="P79" s="168"/>
      <c r="Q79" s="168"/>
      <c r="R79" s="168"/>
      <c r="S79" s="168"/>
      <c r="T79" s="168"/>
      <c r="U79" s="168"/>
      <c r="V79" s="168"/>
      <c r="W79" s="168"/>
      <c r="X79" s="168"/>
      <c r="Y79" s="168"/>
      <c r="Z79" s="168"/>
      <c r="AA79" s="168"/>
      <c r="AB79" s="168"/>
      <c r="AC79" s="168"/>
      <c r="AD79" s="168"/>
      <c r="AE79" s="168"/>
      <c r="AF79" s="168"/>
      <c r="AG79" s="423">
        <f t="shared" ref="AG79:AG141" si="15">SUM(B79:AF79)</f>
        <v>0</v>
      </c>
      <c r="AH79" s="229"/>
    </row>
    <row r="80" hidden="1" outlineLevel="1">
      <c r="A80" s="439" t="s">
        <v>1382</v>
      </c>
      <c r="B80" s="339"/>
      <c r="C80" s="339"/>
      <c r="D80" s="339"/>
      <c r="E80" s="339"/>
      <c r="F80" s="339"/>
      <c r="G80" s="339"/>
      <c r="H80" s="339"/>
      <c r="I80" s="339"/>
      <c r="J80" s="339"/>
      <c r="K80" s="339"/>
      <c r="L80" s="339"/>
      <c r="M80" s="339"/>
      <c r="N80" s="339"/>
      <c r="O80" s="339"/>
      <c r="P80" s="339"/>
      <c r="Q80" s="339"/>
      <c r="R80" s="339"/>
      <c r="S80" s="339"/>
      <c r="T80" s="339"/>
      <c r="U80" s="339"/>
      <c r="V80" s="339"/>
      <c r="W80" s="339"/>
      <c r="X80" s="339"/>
      <c r="Y80" s="339"/>
      <c r="Z80" s="339"/>
      <c r="AA80" s="339"/>
      <c r="AB80" s="339"/>
      <c r="AC80" s="339"/>
      <c r="AD80" s="339"/>
      <c r="AE80" s="339"/>
      <c r="AF80" s="339"/>
      <c r="AG80" s="409">
        <f t="shared" si="15"/>
        <v>0</v>
      </c>
      <c r="AH80" s="173"/>
    </row>
    <row r="81" hidden="1" outlineLevel="1">
      <c r="A81" s="439" t="s">
        <v>1383</v>
      </c>
      <c r="B81" s="339"/>
      <c r="C81" s="339"/>
      <c r="D81" s="339"/>
      <c r="E81" s="339"/>
      <c r="F81" s="339"/>
      <c r="G81" s="339"/>
      <c r="H81" s="339"/>
      <c r="I81" s="339"/>
      <c r="J81" s="339"/>
      <c r="K81" s="339"/>
      <c r="L81" s="339"/>
      <c r="M81" s="339"/>
      <c r="N81" s="339"/>
      <c r="O81" s="339"/>
      <c r="P81" s="339"/>
      <c r="Q81" s="339"/>
      <c r="R81" s="339"/>
      <c r="S81" s="339"/>
      <c r="T81" s="339"/>
      <c r="U81" s="339"/>
      <c r="V81" s="339"/>
      <c r="W81" s="339"/>
      <c r="X81" s="339"/>
      <c r="Y81" s="339"/>
      <c r="Z81" s="339"/>
      <c r="AA81" s="339"/>
      <c r="AB81" s="339"/>
      <c r="AC81" s="339"/>
      <c r="AD81" s="339"/>
      <c r="AE81" s="339"/>
      <c r="AF81" s="339"/>
      <c r="AG81" s="409">
        <f t="shared" si="15"/>
        <v>0</v>
      </c>
      <c r="AH81" s="173"/>
    </row>
    <row r="82" hidden="1" outlineLevel="1">
      <c r="A82" s="440" t="s">
        <v>1384</v>
      </c>
      <c r="B82" s="339"/>
      <c r="C82" s="339"/>
      <c r="D82" s="339"/>
      <c r="E82" s="339"/>
      <c r="F82" s="339"/>
      <c r="G82" s="339"/>
      <c r="H82" s="339"/>
      <c r="I82" s="339"/>
      <c r="J82" s="339"/>
      <c r="K82" s="339"/>
      <c r="L82" s="339"/>
      <c r="M82" s="339"/>
      <c r="N82" s="339"/>
      <c r="O82" s="339"/>
      <c r="P82" s="339"/>
      <c r="Q82" s="339"/>
      <c r="R82" s="339"/>
      <c r="S82" s="339"/>
      <c r="T82" s="339"/>
      <c r="U82" s="339"/>
      <c r="V82" s="339"/>
      <c r="W82" s="339"/>
      <c r="X82" s="339"/>
      <c r="Y82" s="339"/>
      <c r="Z82" s="339"/>
      <c r="AA82" s="339"/>
      <c r="AB82" s="339"/>
      <c r="AC82" s="339"/>
      <c r="AD82" s="339"/>
      <c r="AE82" s="339"/>
      <c r="AF82" s="339"/>
      <c r="AG82" s="409">
        <f t="shared" si="15"/>
        <v>0</v>
      </c>
      <c r="AH82" s="173"/>
    </row>
    <row r="83" hidden="1" outlineLevel="1">
      <c r="A83" s="440" t="s">
        <v>1385</v>
      </c>
      <c r="B83" s="339"/>
      <c r="C83" s="339"/>
      <c r="D83" s="339"/>
      <c r="E83" s="339"/>
      <c r="F83" s="339"/>
      <c r="G83" s="339"/>
      <c r="H83" s="339"/>
      <c r="I83" s="339"/>
      <c r="J83" s="339"/>
      <c r="K83" s="339"/>
      <c r="L83" s="339"/>
      <c r="M83" s="339"/>
      <c r="N83" s="339"/>
      <c r="O83" s="339"/>
      <c r="P83" s="339"/>
      <c r="Q83" s="339"/>
      <c r="R83" s="339"/>
      <c r="S83" s="339"/>
      <c r="T83" s="339"/>
      <c r="U83" s="339"/>
      <c r="V83" s="339"/>
      <c r="W83" s="339"/>
      <c r="X83" s="339"/>
      <c r="Y83" s="339"/>
      <c r="Z83" s="339"/>
      <c r="AA83" s="339"/>
      <c r="AB83" s="339"/>
      <c r="AC83" s="339"/>
      <c r="AD83" s="339"/>
      <c r="AE83" s="339"/>
      <c r="AF83" s="339"/>
      <c r="AG83" s="409">
        <f t="shared" si="15"/>
        <v>0</v>
      </c>
      <c r="AH83" s="173"/>
    </row>
    <row r="84" hidden="1" outlineLevel="1">
      <c r="A84" s="440" t="s">
        <v>1386</v>
      </c>
      <c r="B84" s="339"/>
      <c r="C84" s="339"/>
      <c r="D84" s="339"/>
      <c r="E84" s="339"/>
      <c r="F84" s="339"/>
      <c r="G84" s="339"/>
      <c r="H84" s="339"/>
      <c r="I84" s="339"/>
      <c r="J84" s="339"/>
      <c r="K84" s="339"/>
      <c r="L84" s="339"/>
      <c r="M84" s="339"/>
      <c r="N84" s="339"/>
      <c r="O84" s="339"/>
      <c r="P84" s="339"/>
      <c r="Q84" s="339"/>
      <c r="R84" s="339"/>
      <c r="S84" s="339"/>
      <c r="T84" s="339"/>
      <c r="U84" s="339"/>
      <c r="V84" s="339"/>
      <c r="W84" s="339"/>
      <c r="X84" s="339"/>
      <c r="Y84" s="339"/>
      <c r="Z84" s="339"/>
      <c r="AA84" s="339"/>
      <c r="AB84" s="339"/>
      <c r="AC84" s="339"/>
      <c r="AD84" s="339"/>
      <c r="AE84" s="339"/>
      <c r="AF84" s="339"/>
      <c r="AG84" s="409">
        <f t="shared" si="15"/>
        <v>0</v>
      </c>
      <c r="AH84" s="173"/>
    </row>
    <row r="85" hidden="1" outlineLevel="1">
      <c r="A85" s="440" t="s">
        <v>1387</v>
      </c>
      <c r="B85" s="339"/>
      <c r="C85" s="339"/>
      <c r="D85" s="339"/>
      <c r="E85" s="339"/>
      <c r="F85" s="339"/>
      <c r="G85" s="339"/>
      <c r="H85" s="339"/>
      <c r="I85" s="339"/>
      <c r="J85" s="339"/>
      <c r="K85" s="339"/>
      <c r="L85" s="339"/>
      <c r="M85" s="339"/>
      <c r="N85" s="339"/>
      <c r="O85" s="339"/>
      <c r="P85" s="339"/>
      <c r="Q85" s="339"/>
      <c r="R85" s="339"/>
      <c r="S85" s="339"/>
      <c r="T85" s="339"/>
      <c r="U85" s="339"/>
      <c r="V85" s="339"/>
      <c r="W85" s="339"/>
      <c r="X85" s="339"/>
      <c r="Y85" s="339"/>
      <c r="Z85" s="339"/>
      <c r="AA85" s="339"/>
      <c r="AB85" s="339"/>
      <c r="AC85" s="339"/>
      <c r="AD85" s="339"/>
      <c r="AE85" s="339"/>
      <c r="AF85" s="339"/>
      <c r="AG85" s="409">
        <f t="shared" si="15"/>
        <v>0</v>
      </c>
      <c r="AH85" s="173"/>
    </row>
    <row r="86" hidden="1" outlineLevel="1">
      <c r="A86" s="440" t="s">
        <v>1388</v>
      </c>
      <c r="B86" s="174"/>
      <c r="C86" s="174"/>
      <c r="D86" s="174"/>
      <c r="E86" s="174"/>
      <c r="F86" s="174"/>
      <c r="G86" s="174"/>
      <c r="H86" s="174"/>
      <c r="I86" s="174"/>
      <c r="J86" s="174"/>
      <c r="K86" s="174"/>
      <c r="L86" s="174"/>
      <c r="M86" s="174"/>
      <c r="N86" s="174"/>
      <c r="O86" s="174"/>
      <c r="P86" s="174"/>
      <c r="Q86" s="174"/>
      <c r="R86" s="174"/>
      <c r="S86" s="174"/>
      <c r="T86" s="174"/>
      <c r="U86" s="174"/>
      <c r="V86" s="174"/>
      <c r="W86" s="174"/>
      <c r="X86" s="174"/>
      <c r="Y86" s="174"/>
      <c r="Z86" s="174"/>
      <c r="AA86" s="174"/>
      <c r="AB86" s="174"/>
      <c r="AC86" s="174"/>
      <c r="AD86" s="174"/>
      <c r="AE86" s="174"/>
      <c r="AF86" s="174"/>
      <c r="AG86" s="409">
        <f t="shared" si="15"/>
        <v>0</v>
      </c>
      <c r="AH86" s="173"/>
    </row>
    <row r="87" hidden="1" outlineLevel="1">
      <c r="A87" s="440" t="s">
        <v>1389</v>
      </c>
      <c r="B87" s="174"/>
      <c r="C87" s="174"/>
      <c r="D87" s="174"/>
      <c r="E87" s="174"/>
      <c r="F87" s="174"/>
      <c r="G87" s="174"/>
      <c r="H87" s="174"/>
      <c r="I87" s="174"/>
      <c r="J87" s="174"/>
      <c r="K87" s="174"/>
      <c r="L87" s="174"/>
      <c r="M87" s="174"/>
      <c r="N87" s="174"/>
      <c r="O87" s="174"/>
      <c r="P87" s="174"/>
      <c r="Q87" s="174"/>
      <c r="R87" s="174"/>
      <c r="S87" s="174"/>
      <c r="T87" s="174"/>
      <c r="U87" s="174"/>
      <c r="V87" s="174"/>
      <c r="W87" s="174"/>
      <c r="X87" s="174"/>
      <c r="Y87" s="174"/>
      <c r="Z87" s="174"/>
      <c r="AA87" s="174"/>
      <c r="AB87" s="174"/>
      <c r="AC87" s="174"/>
      <c r="AD87" s="174"/>
      <c r="AE87" s="174"/>
      <c r="AF87" s="174"/>
      <c r="AG87" s="409">
        <f t="shared" si="15"/>
        <v>0</v>
      </c>
      <c r="AH87" s="173"/>
    </row>
    <row r="88" hidden="1" outlineLevel="1">
      <c r="A88" s="441" t="s">
        <v>1390</v>
      </c>
      <c r="B88" s="442"/>
      <c r="C88" s="442"/>
      <c r="D88" s="442"/>
      <c r="E88" s="442"/>
      <c r="F88" s="442"/>
      <c r="G88" s="442"/>
      <c r="H88" s="442"/>
      <c r="I88" s="442"/>
      <c r="J88" s="442"/>
      <c r="K88" s="442"/>
      <c r="L88" s="442"/>
      <c r="M88" s="442"/>
      <c r="N88" s="442"/>
      <c r="O88" s="442"/>
      <c r="P88" s="442"/>
      <c r="Q88" s="442"/>
      <c r="R88" s="442"/>
      <c r="S88" s="442"/>
      <c r="T88" s="442"/>
      <c r="U88" s="442"/>
      <c r="V88" s="442"/>
      <c r="W88" s="442"/>
      <c r="X88" s="442"/>
      <c r="Y88" s="442"/>
      <c r="Z88" s="442"/>
      <c r="AA88" s="442"/>
      <c r="AB88" s="442"/>
      <c r="AC88" s="442"/>
      <c r="AD88" s="442"/>
      <c r="AE88" s="442"/>
      <c r="AF88" s="442"/>
      <c r="AG88" s="409">
        <f t="shared" si="15"/>
        <v>0</v>
      </c>
      <c r="AH88" s="173"/>
    </row>
    <row r="89" hidden="1" outlineLevel="1">
      <c r="A89" s="441" t="s">
        <v>1391</v>
      </c>
      <c r="B89" s="442"/>
      <c r="C89" s="442"/>
      <c r="D89" s="442"/>
      <c r="E89" s="442"/>
      <c r="F89" s="442"/>
      <c r="G89" s="442"/>
      <c r="H89" s="442"/>
      <c r="I89" s="442"/>
      <c r="J89" s="442"/>
      <c r="K89" s="442"/>
      <c r="L89" s="442"/>
      <c r="M89" s="442"/>
      <c r="N89" s="442"/>
      <c r="O89" s="442"/>
      <c r="P89" s="442"/>
      <c r="Q89" s="442"/>
      <c r="R89" s="442"/>
      <c r="S89" s="442"/>
      <c r="T89" s="442"/>
      <c r="U89" s="442"/>
      <c r="V89" s="442"/>
      <c r="W89" s="442"/>
      <c r="X89" s="442"/>
      <c r="Y89" s="442"/>
      <c r="Z89" s="442"/>
      <c r="AA89" s="442"/>
      <c r="AB89" s="442"/>
      <c r="AC89" s="442"/>
      <c r="AD89" s="442"/>
      <c r="AE89" s="442"/>
      <c r="AF89" s="442"/>
      <c r="AG89" s="409">
        <f t="shared" si="15"/>
        <v>0</v>
      </c>
      <c r="AH89" s="173"/>
    </row>
    <row r="90" ht="21.0" hidden="1" customHeight="1" outlineLevel="1">
      <c r="A90" s="443"/>
      <c r="B90" s="168"/>
      <c r="C90" s="168"/>
      <c r="D90" s="168"/>
      <c r="E90" s="168"/>
      <c r="F90" s="168"/>
      <c r="G90" s="168"/>
      <c r="H90" s="168"/>
      <c r="I90" s="168"/>
      <c r="J90" s="168"/>
      <c r="K90" s="168"/>
      <c r="L90" s="168"/>
      <c r="M90" s="168"/>
      <c r="N90" s="168"/>
      <c r="O90" s="168"/>
      <c r="P90" s="168"/>
      <c r="Q90" s="168"/>
      <c r="R90" s="168"/>
      <c r="S90" s="168"/>
      <c r="T90" s="168"/>
      <c r="U90" s="168"/>
      <c r="V90" s="168"/>
      <c r="W90" s="168"/>
      <c r="X90" s="168"/>
      <c r="Y90" s="168"/>
      <c r="Z90" s="168"/>
      <c r="AA90" s="168"/>
      <c r="AB90" s="168"/>
      <c r="AC90" s="168"/>
      <c r="AD90" s="168"/>
      <c r="AE90" s="168"/>
      <c r="AF90" s="168"/>
      <c r="AG90" s="409">
        <f t="shared" si="15"/>
        <v>0</v>
      </c>
      <c r="AH90" s="173"/>
    </row>
    <row r="91" hidden="1" outlineLevel="1">
      <c r="A91" s="439" t="s">
        <v>1392</v>
      </c>
      <c r="B91" s="339"/>
      <c r="C91" s="339"/>
      <c r="D91" s="339"/>
      <c r="E91" s="339"/>
      <c r="F91" s="339"/>
      <c r="G91" s="339"/>
      <c r="H91" s="339"/>
      <c r="I91" s="339"/>
      <c r="J91" s="339"/>
      <c r="K91" s="339"/>
      <c r="L91" s="339"/>
      <c r="M91" s="339"/>
      <c r="N91" s="339"/>
      <c r="O91" s="339"/>
      <c r="P91" s="339"/>
      <c r="Q91" s="339"/>
      <c r="R91" s="339"/>
      <c r="S91" s="339"/>
      <c r="T91" s="339"/>
      <c r="U91" s="339"/>
      <c r="V91" s="339"/>
      <c r="W91" s="339"/>
      <c r="X91" s="339"/>
      <c r="Y91" s="339"/>
      <c r="Z91" s="339"/>
      <c r="AA91" s="339"/>
      <c r="AB91" s="339"/>
      <c r="AC91" s="339"/>
      <c r="AD91" s="339"/>
      <c r="AE91" s="339"/>
      <c r="AF91" s="339"/>
      <c r="AG91" s="409">
        <f t="shared" si="15"/>
        <v>0</v>
      </c>
      <c r="AH91" s="173"/>
    </row>
    <row r="92" hidden="1" outlineLevel="1">
      <c r="A92" s="439" t="s">
        <v>1393</v>
      </c>
      <c r="B92" s="339"/>
      <c r="C92" s="339"/>
      <c r="D92" s="339"/>
      <c r="E92" s="339"/>
      <c r="F92" s="339"/>
      <c r="G92" s="339"/>
      <c r="H92" s="339"/>
      <c r="I92" s="339"/>
      <c r="J92" s="339"/>
      <c r="K92" s="339"/>
      <c r="L92" s="339"/>
      <c r="M92" s="339"/>
      <c r="N92" s="339"/>
      <c r="O92" s="339"/>
      <c r="P92" s="339"/>
      <c r="Q92" s="339"/>
      <c r="R92" s="339"/>
      <c r="S92" s="339"/>
      <c r="T92" s="339"/>
      <c r="U92" s="339"/>
      <c r="V92" s="339"/>
      <c r="W92" s="339"/>
      <c r="X92" s="339"/>
      <c r="Y92" s="339"/>
      <c r="Z92" s="339"/>
      <c r="AA92" s="339"/>
      <c r="AB92" s="339"/>
      <c r="AC92" s="339"/>
      <c r="AD92" s="339"/>
      <c r="AE92" s="339"/>
      <c r="AF92" s="339"/>
      <c r="AG92" s="409">
        <f t="shared" si="15"/>
        <v>0</v>
      </c>
      <c r="AH92" s="173"/>
    </row>
    <row r="93" hidden="1" outlineLevel="1">
      <c r="A93" s="440" t="s">
        <v>1394</v>
      </c>
      <c r="B93" s="339"/>
      <c r="C93" s="339"/>
      <c r="D93" s="339"/>
      <c r="E93" s="339"/>
      <c r="F93" s="339"/>
      <c r="G93" s="339"/>
      <c r="H93" s="339"/>
      <c r="I93" s="339"/>
      <c r="J93" s="339"/>
      <c r="K93" s="339"/>
      <c r="L93" s="339"/>
      <c r="M93" s="339"/>
      <c r="N93" s="339"/>
      <c r="O93" s="339"/>
      <c r="P93" s="339"/>
      <c r="Q93" s="339"/>
      <c r="R93" s="339"/>
      <c r="S93" s="339"/>
      <c r="T93" s="339"/>
      <c r="U93" s="339"/>
      <c r="V93" s="339"/>
      <c r="W93" s="339"/>
      <c r="X93" s="339"/>
      <c r="Y93" s="339"/>
      <c r="Z93" s="339"/>
      <c r="AA93" s="339"/>
      <c r="AB93" s="339"/>
      <c r="AC93" s="339"/>
      <c r="AD93" s="339"/>
      <c r="AE93" s="339"/>
      <c r="AF93" s="339"/>
      <c r="AG93" s="409">
        <f t="shared" si="15"/>
        <v>0</v>
      </c>
      <c r="AH93" s="173"/>
    </row>
    <row r="94" hidden="1" outlineLevel="1">
      <c r="A94" s="439" t="s">
        <v>1395</v>
      </c>
      <c r="B94" s="339"/>
      <c r="C94" s="339"/>
      <c r="D94" s="339"/>
      <c r="E94" s="339"/>
      <c r="F94" s="339"/>
      <c r="G94" s="339"/>
      <c r="H94" s="339"/>
      <c r="I94" s="339"/>
      <c r="J94" s="339"/>
      <c r="K94" s="339"/>
      <c r="L94" s="339"/>
      <c r="M94" s="339"/>
      <c r="N94" s="339"/>
      <c r="O94" s="339"/>
      <c r="P94" s="339"/>
      <c r="Q94" s="339"/>
      <c r="R94" s="339"/>
      <c r="S94" s="339"/>
      <c r="T94" s="339"/>
      <c r="U94" s="339"/>
      <c r="V94" s="339"/>
      <c r="W94" s="339"/>
      <c r="X94" s="339"/>
      <c r="Y94" s="339"/>
      <c r="Z94" s="339"/>
      <c r="AA94" s="339"/>
      <c r="AB94" s="339"/>
      <c r="AC94" s="339"/>
      <c r="AD94" s="339"/>
      <c r="AE94" s="339"/>
      <c r="AF94" s="339"/>
      <c r="AG94" s="409">
        <f t="shared" si="15"/>
        <v>0</v>
      </c>
      <c r="AH94" s="173"/>
    </row>
    <row r="95" hidden="1" outlineLevel="1">
      <c r="A95" s="439" t="s">
        <v>1396</v>
      </c>
      <c r="B95" s="339"/>
      <c r="C95" s="339"/>
      <c r="D95" s="339"/>
      <c r="E95" s="339"/>
      <c r="F95" s="339"/>
      <c r="G95" s="339"/>
      <c r="H95" s="339"/>
      <c r="I95" s="339"/>
      <c r="J95" s="339"/>
      <c r="K95" s="339"/>
      <c r="L95" s="339"/>
      <c r="M95" s="339"/>
      <c r="N95" s="339"/>
      <c r="O95" s="339"/>
      <c r="P95" s="339"/>
      <c r="Q95" s="339"/>
      <c r="R95" s="339"/>
      <c r="S95" s="339"/>
      <c r="T95" s="339"/>
      <c r="U95" s="339"/>
      <c r="V95" s="339"/>
      <c r="W95" s="339"/>
      <c r="X95" s="339"/>
      <c r="Y95" s="339"/>
      <c r="Z95" s="339"/>
      <c r="AA95" s="339"/>
      <c r="AB95" s="339"/>
      <c r="AC95" s="339"/>
      <c r="AD95" s="339"/>
      <c r="AE95" s="339"/>
      <c r="AF95" s="339"/>
      <c r="AG95" s="409">
        <f t="shared" si="15"/>
        <v>0</v>
      </c>
      <c r="AH95" s="173"/>
    </row>
    <row r="96" hidden="1" outlineLevel="1">
      <c r="A96" s="444" t="s">
        <v>1397</v>
      </c>
      <c r="B96" s="442"/>
      <c r="C96" s="442"/>
      <c r="D96" s="442"/>
      <c r="E96" s="442"/>
      <c r="F96" s="442"/>
      <c r="G96" s="442"/>
      <c r="H96" s="442"/>
      <c r="I96" s="442"/>
      <c r="J96" s="442"/>
      <c r="K96" s="442"/>
      <c r="L96" s="442"/>
      <c r="M96" s="442"/>
      <c r="N96" s="442"/>
      <c r="O96" s="442"/>
      <c r="P96" s="442"/>
      <c r="Q96" s="442"/>
      <c r="R96" s="442"/>
      <c r="S96" s="442"/>
      <c r="T96" s="442"/>
      <c r="U96" s="442"/>
      <c r="V96" s="442"/>
      <c r="W96" s="442"/>
      <c r="X96" s="442"/>
      <c r="Y96" s="442"/>
      <c r="Z96" s="442"/>
      <c r="AA96" s="442"/>
      <c r="AB96" s="442"/>
      <c r="AC96" s="442"/>
      <c r="AD96" s="442"/>
      <c r="AE96" s="442"/>
      <c r="AF96" s="442"/>
      <c r="AG96" s="409">
        <f t="shared" si="15"/>
        <v>0</v>
      </c>
      <c r="AH96" s="173"/>
    </row>
    <row r="97" hidden="1" outlineLevel="1">
      <c r="A97" s="443"/>
      <c r="B97" s="168"/>
      <c r="C97" s="168"/>
      <c r="D97" s="168"/>
      <c r="E97" s="168"/>
      <c r="F97" s="168"/>
      <c r="G97" s="168"/>
      <c r="H97" s="168"/>
      <c r="I97" s="168"/>
      <c r="J97" s="168"/>
      <c r="K97" s="168"/>
      <c r="L97" s="168"/>
      <c r="M97" s="168"/>
      <c r="N97" s="168"/>
      <c r="O97" s="168"/>
      <c r="P97" s="168"/>
      <c r="Q97" s="168"/>
      <c r="R97" s="168"/>
      <c r="S97" s="168"/>
      <c r="T97" s="168"/>
      <c r="U97" s="168"/>
      <c r="V97" s="168"/>
      <c r="W97" s="168"/>
      <c r="X97" s="168"/>
      <c r="Y97" s="168"/>
      <c r="Z97" s="168"/>
      <c r="AA97" s="168"/>
      <c r="AB97" s="168"/>
      <c r="AC97" s="168"/>
      <c r="AD97" s="168"/>
      <c r="AE97" s="168"/>
      <c r="AF97" s="168"/>
      <c r="AG97" s="409">
        <f t="shared" si="15"/>
        <v>0</v>
      </c>
      <c r="AH97" s="173"/>
    </row>
    <row r="98" hidden="1" outlineLevel="1">
      <c r="A98" s="440" t="s">
        <v>1398</v>
      </c>
      <c r="B98" s="339"/>
      <c r="C98" s="339"/>
      <c r="D98" s="339"/>
      <c r="E98" s="339"/>
      <c r="F98" s="339"/>
      <c r="G98" s="339"/>
      <c r="H98" s="339"/>
      <c r="I98" s="339"/>
      <c r="J98" s="339"/>
      <c r="K98" s="339"/>
      <c r="L98" s="339"/>
      <c r="M98" s="339"/>
      <c r="N98" s="339"/>
      <c r="O98" s="339"/>
      <c r="P98" s="339"/>
      <c r="Q98" s="339"/>
      <c r="R98" s="339"/>
      <c r="S98" s="339"/>
      <c r="T98" s="339"/>
      <c r="U98" s="339"/>
      <c r="V98" s="339"/>
      <c r="W98" s="339"/>
      <c r="X98" s="339"/>
      <c r="Y98" s="339"/>
      <c r="Z98" s="339"/>
      <c r="AA98" s="339"/>
      <c r="AB98" s="339"/>
      <c r="AC98" s="339"/>
      <c r="AD98" s="339"/>
      <c r="AE98" s="339"/>
      <c r="AF98" s="339"/>
      <c r="AG98" s="409">
        <f t="shared" si="15"/>
        <v>0</v>
      </c>
      <c r="AH98" s="173"/>
    </row>
    <row r="99" hidden="1" outlineLevel="1">
      <c r="A99" s="440" t="s">
        <v>1399</v>
      </c>
      <c r="B99" s="339"/>
      <c r="C99" s="339"/>
      <c r="D99" s="339"/>
      <c r="E99" s="339"/>
      <c r="F99" s="339"/>
      <c r="G99" s="339"/>
      <c r="H99" s="339"/>
      <c r="I99" s="339"/>
      <c r="J99" s="339"/>
      <c r="K99" s="339"/>
      <c r="L99" s="339"/>
      <c r="M99" s="339"/>
      <c r="N99" s="339"/>
      <c r="O99" s="339"/>
      <c r="P99" s="339"/>
      <c r="Q99" s="339"/>
      <c r="R99" s="339"/>
      <c r="S99" s="339"/>
      <c r="T99" s="339"/>
      <c r="U99" s="339"/>
      <c r="V99" s="339"/>
      <c r="W99" s="339"/>
      <c r="X99" s="339"/>
      <c r="Y99" s="339"/>
      <c r="Z99" s="339"/>
      <c r="AA99" s="339"/>
      <c r="AB99" s="339"/>
      <c r="AC99" s="339"/>
      <c r="AD99" s="339"/>
      <c r="AE99" s="339"/>
      <c r="AF99" s="339"/>
      <c r="AG99" s="409">
        <f t="shared" si="15"/>
        <v>0</v>
      </c>
      <c r="AH99" s="173"/>
    </row>
    <row r="100" hidden="1" outlineLevel="1">
      <c r="A100" s="440" t="s">
        <v>1400</v>
      </c>
      <c r="B100" s="339"/>
      <c r="C100" s="339"/>
      <c r="D100" s="339"/>
      <c r="E100" s="339"/>
      <c r="F100" s="339"/>
      <c r="G100" s="339"/>
      <c r="H100" s="339"/>
      <c r="I100" s="339"/>
      <c r="J100" s="339"/>
      <c r="K100" s="339"/>
      <c r="L100" s="339"/>
      <c r="M100" s="339"/>
      <c r="N100" s="339"/>
      <c r="O100" s="339"/>
      <c r="P100" s="339"/>
      <c r="Q100" s="339"/>
      <c r="R100" s="339"/>
      <c r="S100" s="339"/>
      <c r="T100" s="339"/>
      <c r="U100" s="339"/>
      <c r="V100" s="339"/>
      <c r="W100" s="339"/>
      <c r="X100" s="339"/>
      <c r="Y100" s="339"/>
      <c r="Z100" s="339"/>
      <c r="AA100" s="339"/>
      <c r="AB100" s="339"/>
      <c r="AC100" s="339"/>
      <c r="AD100" s="339"/>
      <c r="AE100" s="339"/>
      <c r="AF100" s="339"/>
      <c r="AG100" s="409">
        <f t="shared" si="15"/>
        <v>0</v>
      </c>
      <c r="AH100" s="173"/>
    </row>
    <row r="101" hidden="1" outlineLevel="1">
      <c r="A101" s="440" t="s">
        <v>1401</v>
      </c>
      <c r="B101" s="339"/>
      <c r="C101" s="339"/>
      <c r="D101" s="339"/>
      <c r="E101" s="339"/>
      <c r="F101" s="339"/>
      <c r="G101" s="339"/>
      <c r="H101" s="339"/>
      <c r="I101" s="339"/>
      <c r="J101" s="339"/>
      <c r="K101" s="339"/>
      <c r="L101" s="339"/>
      <c r="M101" s="339"/>
      <c r="N101" s="339"/>
      <c r="O101" s="339"/>
      <c r="P101" s="339"/>
      <c r="Q101" s="339"/>
      <c r="R101" s="339"/>
      <c r="S101" s="339"/>
      <c r="T101" s="339"/>
      <c r="U101" s="339"/>
      <c r="V101" s="339"/>
      <c r="W101" s="339"/>
      <c r="X101" s="339"/>
      <c r="Y101" s="339"/>
      <c r="Z101" s="339"/>
      <c r="AA101" s="339"/>
      <c r="AB101" s="339"/>
      <c r="AC101" s="339"/>
      <c r="AD101" s="339"/>
      <c r="AE101" s="339"/>
      <c r="AF101" s="339"/>
      <c r="AG101" s="409">
        <f t="shared" si="15"/>
        <v>0</v>
      </c>
      <c r="AH101" s="173"/>
    </row>
    <row r="102" hidden="1" outlineLevel="1">
      <c r="A102" s="440" t="s">
        <v>1402</v>
      </c>
      <c r="B102" s="339"/>
      <c r="C102" s="339"/>
      <c r="D102" s="339"/>
      <c r="E102" s="339"/>
      <c r="F102" s="339"/>
      <c r="G102" s="339"/>
      <c r="H102" s="339"/>
      <c r="I102" s="339"/>
      <c r="J102" s="339"/>
      <c r="K102" s="339"/>
      <c r="L102" s="339"/>
      <c r="M102" s="339"/>
      <c r="N102" s="339"/>
      <c r="O102" s="339"/>
      <c r="P102" s="339"/>
      <c r="Q102" s="339"/>
      <c r="R102" s="339"/>
      <c r="S102" s="339"/>
      <c r="T102" s="339"/>
      <c r="U102" s="339"/>
      <c r="V102" s="339"/>
      <c r="W102" s="339"/>
      <c r="X102" s="339"/>
      <c r="Y102" s="339"/>
      <c r="Z102" s="339"/>
      <c r="AA102" s="339"/>
      <c r="AB102" s="339"/>
      <c r="AC102" s="339"/>
      <c r="AD102" s="339"/>
      <c r="AE102" s="339"/>
      <c r="AF102" s="339"/>
      <c r="AG102" s="409">
        <f t="shared" si="15"/>
        <v>0</v>
      </c>
      <c r="AH102" s="173"/>
    </row>
    <row r="103" hidden="1" outlineLevel="1">
      <c r="A103" s="445" t="s">
        <v>1403</v>
      </c>
      <c r="B103" s="442"/>
      <c r="C103" s="442"/>
      <c r="D103" s="442"/>
      <c r="E103" s="442"/>
      <c r="F103" s="442"/>
      <c r="G103" s="442"/>
      <c r="H103" s="442"/>
      <c r="I103" s="442"/>
      <c r="J103" s="442"/>
      <c r="K103" s="442"/>
      <c r="L103" s="442"/>
      <c r="M103" s="442"/>
      <c r="N103" s="442"/>
      <c r="O103" s="442"/>
      <c r="P103" s="442"/>
      <c r="Q103" s="442"/>
      <c r="R103" s="442"/>
      <c r="S103" s="442"/>
      <c r="T103" s="442"/>
      <c r="U103" s="442"/>
      <c r="V103" s="442"/>
      <c r="W103" s="442"/>
      <c r="X103" s="442"/>
      <c r="Y103" s="442"/>
      <c r="Z103" s="442"/>
      <c r="AA103" s="442"/>
      <c r="AB103" s="442"/>
      <c r="AC103" s="442"/>
      <c r="AD103" s="442"/>
      <c r="AE103" s="442"/>
      <c r="AF103" s="442"/>
      <c r="AG103" s="409">
        <f t="shared" si="15"/>
        <v>0</v>
      </c>
      <c r="AH103" s="173"/>
    </row>
    <row r="104" hidden="1" outlineLevel="1">
      <c r="A104" s="443"/>
      <c r="B104" s="168"/>
      <c r="C104" s="168"/>
      <c r="D104" s="168"/>
      <c r="E104" s="168"/>
      <c r="F104" s="168"/>
      <c r="G104" s="168"/>
      <c r="H104" s="168"/>
      <c r="I104" s="168"/>
      <c r="J104" s="168"/>
      <c r="K104" s="168"/>
      <c r="L104" s="168"/>
      <c r="M104" s="168"/>
      <c r="N104" s="168"/>
      <c r="O104" s="168"/>
      <c r="P104" s="168"/>
      <c r="Q104" s="168"/>
      <c r="R104" s="168"/>
      <c r="S104" s="168"/>
      <c r="T104" s="168"/>
      <c r="U104" s="168"/>
      <c r="V104" s="168"/>
      <c r="W104" s="168"/>
      <c r="X104" s="168"/>
      <c r="Y104" s="168"/>
      <c r="Z104" s="168"/>
      <c r="AA104" s="168"/>
      <c r="AB104" s="168"/>
      <c r="AC104" s="168"/>
      <c r="AD104" s="168"/>
      <c r="AE104" s="168"/>
      <c r="AF104" s="168"/>
      <c r="AG104" s="409">
        <f t="shared" si="15"/>
        <v>0</v>
      </c>
      <c r="AH104" s="173"/>
    </row>
    <row r="105" hidden="1" outlineLevel="1">
      <c r="A105" s="440" t="s">
        <v>1404</v>
      </c>
      <c r="B105" s="446"/>
      <c r="C105" s="446"/>
      <c r="D105" s="446"/>
      <c r="E105" s="446"/>
      <c r="F105" s="446"/>
      <c r="G105" s="446"/>
      <c r="H105" s="446"/>
      <c r="I105" s="446"/>
      <c r="J105" s="446"/>
      <c r="K105" s="446"/>
      <c r="L105" s="446"/>
      <c r="M105" s="446"/>
      <c r="N105" s="446"/>
      <c r="O105" s="446"/>
      <c r="P105" s="446"/>
      <c r="Q105" s="446"/>
      <c r="R105" s="446"/>
      <c r="S105" s="446"/>
      <c r="T105" s="446"/>
      <c r="U105" s="446"/>
      <c r="V105" s="446"/>
      <c r="W105" s="446"/>
      <c r="X105" s="446"/>
      <c r="Y105" s="446"/>
      <c r="Z105" s="446"/>
      <c r="AA105" s="446"/>
      <c r="AB105" s="446"/>
      <c r="AC105" s="446"/>
      <c r="AD105" s="446"/>
      <c r="AE105" s="446"/>
      <c r="AF105" s="446"/>
      <c r="AG105" s="409">
        <f t="shared" si="15"/>
        <v>0</v>
      </c>
      <c r="AH105" s="173"/>
    </row>
    <row r="106" hidden="1" outlineLevel="1">
      <c r="A106" s="440" t="s">
        <v>1405</v>
      </c>
      <c r="B106" s="446"/>
      <c r="C106" s="446"/>
      <c r="D106" s="446"/>
      <c r="E106" s="446"/>
      <c r="F106" s="446"/>
      <c r="G106" s="446"/>
      <c r="H106" s="446"/>
      <c r="I106" s="446"/>
      <c r="J106" s="446"/>
      <c r="K106" s="446"/>
      <c r="L106" s="446"/>
      <c r="M106" s="446"/>
      <c r="N106" s="446"/>
      <c r="O106" s="446"/>
      <c r="P106" s="446"/>
      <c r="Q106" s="446"/>
      <c r="R106" s="446"/>
      <c r="S106" s="446"/>
      <c r="T106" s="446"/>
      <c r="U106" s="446"/>
      <c r="V106" s="446"/>
      <c r="W106" s="446"/>
      <c r="X106" s="446"/>
      <c r="Y106" s="446"/>
      <c r="Z106" s="446"/>
      <c r="AA106" s="446"/>
      <c r="AB106" s="446"/>
      <c r="AC106" s="446"/>
      <c r="AD106" s="446"/>
      <c r="AE106" s="446"/>
      <c r="AF106" s="446"/>
      <c r="AG106" s="409">
        <f t="shared" si="15"/>
        <v>0</v>
      </c>
      <c r="AH106" s="173"/>
    </row>
    <row r="107" hidden="1" outlineLevel="1">
      <c r="A107" s="440" t="s">
        <v>1406</v>
      </c>
      <c r="B107" s="446"/>
      <c r="C107" s="446"/>
      <c r="D107" s="446"/>
      <c r="E107" s="446"/>
      <c r="F107" s="446"/>
      <c r="G107" s="446"/>
      <c r="H107" s="446"/>
      <c r="I107" s="446"/>
      <c r="J107" s="446"/>
      <c r="K107" s="446"/>
      <c r="L107" s="446"/>
      <c r="M107" s="446"/>
      <c r="N107" s="446"/>
      <c r="O107" s="446"/>
      <c r="P107" s="446"/>
      <c r="Q107" s="446"/>
      <c r="R107" s="446"/>
      <c r="S107" s="446"/>
      <c r="T107" s="446"/>
      <c r="U107" s="446"/>
      <c r="V107" s="446"/>
      <c r="W107" s="446"/>
      <c r="X107" s="446"/>
      <c r="Y107" s="446"/>
      <c r="Z107" s="446"/>
      <c r="AA107" s="446"/>
      <c r="AB107" s="446"/>
      <c r="AC107" s="446"/>
      <c r="AD107" s="446"/>
      <c r="AE107" s="446"/>
      <c r="AF107" s="446"/>
      <c r="AG107" s="409">
        <f t="shared" si="15"/>
        <v>0</v>
      </c>
      <c r="AH107" s="173"/>
    </row>
    <row r="108" hidden="1" outlineLevel="1">
      <c r="A108" s="440" t="s">
        <v>1407</v>
      </c>
      <c r="B108" s="446"/>
      <c r="C108" s="446"/>
      <c r="D108" s="446"/>
      <c r="E108" s="446"/>
      <c r="F108" s="446"/>
      <c r="G108" s="446"/>
      <c r="H108" s="446"/>
      <c r="I108" s="446"/>
      <c r="J108" s="446"/>
      <c r="K108" s="446"/>
      <c r="L108" s="446"/>
      <c r="M108" s="446"/>
      <c r="N108" s="446"/>
      <c r="O108" s="446"/>
      <c r="P108" s="446"/>
      <c r="Q108" s="446"/>
      <c r="R108" s="446"/>
      <c r="S108" s="446"/>
      <c r="T108" s="446"/>
      <c r="U108" s="446"/>
      <c r="V108" s="446"/>
      <c r="W108" s="446"/>
      <c r="X108" s="446"/>
      <c r="Y108" s="446"/>
      <c r="Z108" s="446"/>
      <c r="AA108" s="446"/>
      <c r="AB108" s="446"/>
      <c r="AC108" s="446"/>
      <c r="AD108" s="446"/>
      <c r="AE108" s="446"/>
      <c r="AF108" s="446"/>
      <c r="AG108" s="409">
        <f t="shared" si="15"/>
        <v>0</v>
      </c>
      <c r="AH108" s="173"/>
    </row>
    <row r="109" hidden="1" outlineLevel="1">
      <c r="A109" s="440" t="s">
        <v>1408</v>
      </c>
      <c r="B109" s="446"/>
      <c r="C109" s="446"/>
      <c r="D109" s="446"/>
      <c r="E109" s="446"/>
      <c r="F109" s="446"/>
      <c r="G109" s="446"/>
      <c r="H109" s="446"/>
      <c r="I109" s="446"/>
      <c r="J109" s="446"/>
      <c r="K109" s="446"/>
      <c r="L109" s="446"/>
      <c r="M109" s="446"/>
      <c r="N109" s="446"/>
      <c r="O109" s="446"/>
      <c r="P109" s="446"/>
      <c r="Q109" s="446"/>
      <c r="R109" s="446"/>
      <c r="S109" s="446"/>
      <c r="T109" s="446"/>
      <c r="U109" s="446"/>
      <c r="V109" s="446"/>
      <c r="W109" s="446"/>
      <c r="X109" s="446"/>
      <c r="Y109" s="446"/>
      <c r="Z109" s="446"/>
      <c r="AA109" s="446"/>
      <c r="AB109" s="446"/>
      <c r="AC109" s="446"/>
      <c r="AD109" s="446"/>
      <c r="AE109" s="446"/>
      <c r="AF109" s="446"/>
      <c r="AG109" s="409">
        <f t="shared" si="15"/>
        <v>0</v>
      </c>
      <c r="AH109" s="173"/>
    </row>
    <row r="110" hidden="1" outlineLevel="1">
      <c r="A110" s="445" t="s">
        <v>1409</v>
      </c>
      <c r="B110" s="442"/>
      <c r="C110" s="442"/>
      <c r="D110" s="442"/>
      <c r="E110" s="442"/>
      <c r="F110" s="442"/>
      <c r="G110" s="442"/>
      <c r="H110" s="442"/>
      <c r="I110" s="442"/>
      <c r="J110" s="442"/>
      <c r="K110" s="442"/>
      <c r="L110" s="442"/>
      <c r="M110" s="442"/>
      <c r="N110" s="442"/>
      <c r="O110" s="442"/>
      <c r="P110" s="442"/>
      <c r="Q110" s="442"/>
      <c r="R110" s="442"/>
      <c r="S110" s="442"/>
      <c r="T110" s="442"/>
      <c r="U110" s="442"/>
      <c r="V110" s="442"/>
      <c r="W110" s="442"/>
      <c r="X110" s="442"/>
      <c r="Y110" s="442"/>
      <c r="Z110" s="442"/>
      <c r="AA110" s="442"/>
      <c r="AB110" s="442"/>
      <c r="AC110" s="442"/>
      <c r="AD110" s="442"/>
      <c r="AE110" s="442"/>
      <c r="AF110" s="442"/>
      <c r="AG110" s="409">
        <f t="shared" si="15"/>
        <v>0</v>
      </c>
      <c r="AH110" s="173"/>
    </row>
    <row r="111" hidden="1" outlineLevel="1">
      <c r="A111" s="443"/>
      <c r="B111" s="168"/>
      <c r="C111" s="168"/>
      <c r="D111" s="168"/>
      <c r="E111" s="168"/>
      <c r="F111" s="168"/>
      <c r="G111" s="168"/>
      <c r="H111" s="168"/>
      <c r="I111" s="168"/>
      <c r="J111" s="168"/>
      <c r="K111" s="168"/>
      <c r="L111" s="168"/>
      <c r="M111" s="168"/>
      <c r="N111" s="168"/>
      <c r="O111" s="168"/>
      <c r="P111" s="168"/>
      <c r="Q111" s="168"/>
      <c r="R111" s="168"/>
      <c r="S111" s="168"/>
      <c r="T111" s="168"/>
      <c r="U111" s="168"/>
      <c r="V111" s="168"/>
      <c r="W111" s="168"/>
      <c r="X111" s="168"/>
      <c r="Y111" s="168"/>
      <c r="Z111" s="168"/>
      <c r="AA111" s="168"/>
      <c r="AB111" s="168"/>
      <c r="AC111" s="168"/>
      <c r="AD111" s="168"/>
      <c r="AE111" s="168"/>
      <c r="AF111" s="168"/>
      <c r="AG111" s="409">
        <f t="shared" si="15"/>
        <v>0</v>
      </c>
      <c r="AH111" s="173"/>
    </row>
    <row r="112" hidden="1" collapsed="1">
      <c r="A112" s="438" t="s">
        <v>1410</v>
      </c>
      <c r="B112" s="168"/>
      <c r="C112" s="168"/>
      <c r="D112" s="168"/>
      <c r="E112" s="168"/>
      <c r="F112" s="168"/>
      <c r="G112" s="168"/>
      <c r="H112" s="168"/>
      <c r="I112" s="168"/>
      <c r="J112" s="168"/>
      <c r="K112" s="168"/>
      <c r="L112" s="168"/>
      <c r="M112" s="168"/>
      <c r="N112" s="168"/>
      <c r="O112" s="168"/>
      <c r="P112" s="168"/>
      <c r="Q112" s="168"/>
      <c r="R112" s="168"/>
      <c r="S112" s="168"/>
      <c r="T112" s="168"/>
      <c r="U112" s="168"/>
      <c r="V112" s="168"/>
      <c r="W112" s="168"/>
      <c r="X112" s="168"/>
      <c r="Y112" s="168"/>
      <c r="Z112" s="168"/>
      <c r="AA112" s="168"/>
      <c r="AB112" s="168"/>
      <c r="AC112" s="168"/>
      <c r="AD112" s="168"/>
      <c r="AE112" s="168"/>
      <c r="AF112" s="168"/>
      <c r="AG112" s="409">
        <f t="shared" si="15"/>
        <v>0</v>
      </c>
      <c r="AH112" s="173"/>
    </row>
    <row r="113" hidden="1" outlineLevel="1">
      <c r="A113" s="447" t="s">
        <v>1411</v>
      </c>
      <c r="B113" s="340"/>
      <c r="C113" s="340"/>
      <c r="D113" s="340"/>
      <c r="E113" s="340"/>
      <c r="F113" s="340"/>
      <c r="G113" s="340"/>
      <c r="H113" s="340"/>
      <c r="I113" s="340"/>
      <c r="J113" s="340"/>
      <c r="K113" s="340"/>
      <c r="L113" s="340"/>
      <c r="M113" s="340"/>
      <c r="N113" s="340"/>
      <c r="O113" s="340"/>
      <c r="P113" s="340"/>
      <c r="Q113" s="340"/>
      <c r="R113" s="340"/>
      <c r="S113" s="340"/>
      <c r="T113" s="340"/>
      <c r="U113" s="340"/>
      <c r="V113" s="340"/>
      <c r="W113" s="340"/>
      <c r="X113" s="340"/>
      <c r="Y113" s="340"/>
      <c r="Z113" s="340"/>
      <c r="AA113" s="340"/>
      <c r="AB113" s="340"/>
      <c r="AC113" s="340"/>
      <c r="AD113" s="340"/>
      <c r="AE113" s="340"/>
      <c r="AF113" s="340"/>
      <c r="AG113" s="409">
        <f t="shared" si="15"/>
        <v>0</v>
      </c>
      <c r="AH113" s="173"/>
    </row>
    <row r="114" hidden="1" outlineLevel="1">
      <c r="A114" s="254" t="s">
        <v>1412</v>
      </c>
      <c r="B114" s="340"/>
      <c r="C114" s="340"/>
      <c r="D114" s="340"/>
      <c r="E114" s="340"/>
      <c r="F114" s="340"/>
      <c r="G114" s="340"/>
      <c r="H114" s="340"/>
      <c r="I114" s="340"/>
      <c r="J114" s="340"/>
      <c r="K114" s="340"/>
      <c r="L114" s="340"/>
      <c r="M114" s="340"/>
      <c r="N114" s="340"/>
      <c r="O114" s="340"/>
      <c r="P114" s="340"/>
      <c r="Q114" s="340"/>
      <c r="R114" s="340"/>
      <c r="S114" s="340"/>
      <c r="T114" s="340"/>
      <c r="U114" s="340"/>
      <c r="V114" s="340"/>
      <c r="W114" s="340"/>
      <c r="X114" s="340"/>
      <c r="Y114" s="340"/>
      <c r="Z114" s="340"/>
      <c r="AA114" s="340"/>
      <c r="AB114" s="340"/>
      <c r="AC114" s="340"/>
      <c r="AD114" s="340"/>
      <c r="AE114" s="340"/>
      <c r="AF114" s="340"/>
      <c r="AG114" s="409">
        <f t="shared" si="15"/>
        <v>0</v>
      </c>
      <c r="AH114" s="173"/>
    </row>
    <row r="115" hidden="1" outlineLevel="1">
      <c r="A115" s="254" t="s">
        <v>1386</v>
      </c>
      <c r="B115" s="340"/>
      <c r="C115" s="340"/>
      <c r="D115" s="340"/>
      <c r="E115" s="340"/>
      <c r="F115" s="340"/>
      <c r="G115" s="340"/>
      <c r="H115" s="340"/>
      <c r="I115" s="340"/>
      <c r="J115" s="340"/>
      <c r="K115" s="340"/>
      <c r="L115" s="340"/>
      <c r="M115" s="340"/>
      <c r="N115" s="340"/>
      <c r="O115" s="340"/>
      <c r="P115" s="340"/>
      <c r="Q115" s="340"/>
      <c r="R115" s="340"/>
      <c r="S115" s="340"/>
      <c r="T115" s="340"/>
      <c r="U115" s="340"/>
      <c r="V115" s="340"/>
      <c r="W115" s="340"/>
      <c r="X115" s="340"/>
      <c r="Y115" s="340"/>
      <c r="Z115" s="340"/>
      <c r="AA115" s="340"/>
      <c r="AB115" s="340"/>
      <c r="AC115" s="340"/>
      <c r="AD115" s="340"/>
      <c r="AE115" s="340"/>
      <c r="AF115" s="340"/>
      <c r="AG115" s="409">
        <f t="shared" si="15"/>
        <v>0</v>
      </c>
      <c r="AH115" s="173"/>
    </row>
    <row r="116" hidden="1" outlineLevel="1">
      <c r="A116" s="254" t="s">
        <v>1387</v>
      </c>
      <c r="B116" s="340"/>
      <c r="C116" s="340"/>
      <c r="D116" s="340"/>
      <c r="E116" s="340"/>
      <c r="F116" s="340"/>
      <c r="G116" s="340"/>
      <c r="H116" s="340"/>
      <c r="I116" s="340"/>
      <c r="J116" s="340"/>
      <c r="K116" s="340"/>
      <c r="L116" s="340"/>
      <c r="M116" s="340"/>
      <c r="N116" s="340"/>
      <c r="O116" s="340"/>
      <c r="P116" s="340"/>
      <c r="Q116" s="340"/>
      <c r="R116" s="340"/>
      <c r="S116" s="340"/>
      <c r="T116" s="340"/>
      <c r="U116" s="340"/>
      <c r="V116" s="340"/>
      <c r="W116" s="340"/>
      <c r="X116" s="340"/>
      <c r="Y116" s="340"/>
      <c r="Z116" s="340"/>
      <c r="AA116" s="340"/>
      <c r="AB116" s="340"/>
      <c r="AC116" s="340"/>
      <c r="AD116" s="340"/>
      <c r="AE116" s="340"/>
      <c r="AF116" s="340"/>
      <c r="AG116" s="409">
        <f t="shared" si="15"/>
        <v>0</v>
      </c>
      <c r="AH116" s="173"/>
    </row>
    <row r="117" ht="20.25" hidden="1" customHeight="1" outlineLevel="1">
      <c r="A117" s="254" t="s">
        <v>1388</v>
      </c>
      <c r="B117" s="448"/>
      <c r="C117" s="448"/>
      <c r="D117" s="448"/>
      <c r="E117" s="448"/>
      <c r="F117" s="448"/>
      <c r="G117" s="448"/>
      <c r="H117" s="448"/>
      <c r="I117" s="448"/>
      <c r="J117" s="448"/>
      <c r="K117" s="448"/>
      <c r="L117" s="448"/>
      <c r="M117" s="448"/>
      <c r="N117" s="448"/>
      <c r="O117" s="448"/>
      <c r="P117" s="448"/>
      <c r="Q117" s="448"/>
      <c r="R117" s="448"/>
      <c r="S117" s="448"/>
      <c r="T117" s="448"/>
      <c r="U117" s="448"/>
      <c r="V117" s="448"/>
      <c r="W117" s="448"/>
      <c r="X117" s="448"/>
      <c r="Y117" s="448"/>
      <c r="Z117" s="448"/>
      <c r="AA117" s="448"/>
      <c r="AB117" s="448"/>
      <c r="AC117" s="448"/>
      <c r="AD117" s="448"/>
      <c r="AE117" s="448"/>
      <c r="AF117" s="448"/>
      <c r="AG117" s="409">
        <f t="shared" si="15"/>
        <v>0</v>
      </c>
      <c r="AH117" s="173"/>
    </row>
    <row r="118" hidden="1" outlineLevel="1">
      <c r="A118" s="254" t="s">
        <v>1389</v>
      </c>
      <c r="B118" s="448"/>
      <c r="C118" s="448"/>
      <c r="D118" s="448"/>
      <c r="E118" s="448"/>
      <c r="F118" s="448"/>
      <c r="G118" s="448"/>
      <c r="H118" s="448"/>
      <c r="I118" s="448"/>
      <c r="J118" s="448"/>
      <c r="K118" s="448"/>
      <c r="L118" s="448"/>
      <c r="M118" s="448"/>
      <c r="N118" s="448"/>
      <c r="O118" s="448"/>
      <c r="P118" s="448"/>
      <c r="Q118" s="448"/>
      <c r="R118" s="448"/>
      <c r="S118" s="448"/>
      <c r="T118" s="448"/>
      <c r="U118" s="448"/>
      <c r="V118" s="448"/>
      <c r="W118" s="448"/>
      <c r="X118" s="448"/>
      <c r="Y118" s="448"/>
      <c r="Z118" s="448"/>
      <c r="AA118" s="448"/>
      <c r="AB118" s="448"/>
      <c r="AC118" s="448"/>
      <c r="AD118" s="448"/>
      <c r="AE118" s="448"/>
      <c r="AF118" s="448"/>
      <c r="AG118" s="409">
        <f t="shared" si="15"/>
        <v>0</v>
      </c>
      <c r="AH118" s="173"/>
    </row>
    <row r="119" hidden="1" outlineLevel="1">
      <c r="A119" s="449" t="s">
        <v>1390</v>
      </c>
      <c r="B119" s="450"/>
      <c r="C119" s="450"/>
      <c r="D119" s="450"/>
      <c r="E119" s="450"/>
      <c r="F119" s="450"/>
      <c r="G119" s="450"/>
      <c r="H119" s="450"/>
      <c r="I119" s="450"/>
      <c r="J119" s="450"/>
      <c r="K119" s="450"/>
      <c r="L119" s="450"/>
      <c r="M119" s="450"/>
      <c r="N119" s="450"/>
      <c r="O119" s="450"/>
      <c r="P119" s="450"/>
      <c r="Q119" s="450"/>
      <c r="R119" s="450"/>
      <c r="S119" s="450"/>
      <c r="T119" s="450"/>
      <c r="U119" s="450"/>
      <c r="V119" s="450"/>
      <c r="W119" s="450"/>
      <c r="X119" s="450"/>
      <c r="Y119" s="450"/>
      <c r="Z119" s="450"/>
      <c r="AA119" s="450"/>
      <c r="AB119" s="450"/>
      <c r="AC119" s="450"/>
      <c r="AD119" s="450"/>
      <c r="AE119" s="450"/>
      <c r="AF119" s="450"/>
      <c r="AG119" s="409">
        <f t="shared" si="15"/>
        <v>0</v>
      </c>
      <c r="AH119" s="173"/>
    </row>
    <row r="120" hidden="1" outlineLevel="1">
      <c r="A120" s="449" t="s">
        <v>1391</v>
      </c>
      <c r="B120" s="450"/>
      <c r="C120" s="450"/>
      <c r="D120" s="450"/>
      <c r="E120" s="450"/>
      <c r="F120" s="450"/>
      <c r="G120" s="450"/>
      <c r="H120" s="450"/>
      <c r="I120" s="450"/>
      <c r="J120" s="450"/>
      <c r="K120" s="450"/>
      <c r="L120" s="450"/>
      <c r="M120" s="450"/>
      <c r="N120" s="450"/>
      <c r="O120" s="450"/>
      <c r="P120" s="450"/>
      <c r="Q120" s="450"/>
      <c r="R120" s="450"/>
      <c r="S120" s="450"/>
      <c r="T120" s="450"/>
      <c r="U120" s="450"/>
      <c r="V120" s="450"/>
      <c r="W120" s="450"/>
      <c r="X120" s="450"/>
      <c r="Y120" s="450"/>
      <c r="Z120" s="450"/>
      <c r="AA120" s="450"/>
      <c r="AB120" s="450"/>
      <c r="AC120" s="450"/>
      <c r="AD120" s="450"/>
      <c r="AE120" s="450"/>
      <c r="AF120" s="450"/>
      <c r="AG120" s="409">
        <f t="shared" si="15"/>
        <v>0</v>
      </c>
      <c r="AH120" s="173"/>
    </row>
    <row r="121" ht="16.5" hidden="1" customHeight="1" outlineLevel="1">
      <c r="A121" s="175"/>
      <c r="B121" s="265"/>
      <c r="C121" s="265"/>
      <c r="D121" s="265"/>
      <c r="E121" s="265"/>
      <c r="F121" s="265"/>
      <c r="G121" s="265"/>
      <c r="H121" s="265"/>
      <c r="I121" s="265"/>
      <c r="J121" s="265"/>
      <c r="K121" s="265"/>
      <c r="L121" s="265"/>
      <c r="M121" s="265"/>
      <c r="N121" s="265"/>
      <c r="O121" s="265"/>
      <c r="P121" s="265"/>
      <c r="Q121" s="265"/>
      <c r="R121" s="265"/>
      <c r="S121" s="265"/>
      <c r="T121" s="265"/>
      <c r="U121" s="265"/>
      <c r="V121" s="265"/>
      <c r="W121" s="265"/>
      <c r="X121" s="265"/>
      <c r="Y121" s="265"/>
      <c r="Z121" s="265"/>
      <c r="AA121" s="265"/>
      <c r="AB121" s="265"/>
      <c r="AC121" s="265"/>
      <c r="AD121" s="265"/>
      <c r="AE121" s="265"/>
      <c r="AF121" s="265"/>
      <c r="AG121" s="409">
        <f t="shared" si="15"/>
        <v>0</v>
      </c>
      <c r="AH121" s="173"/>
    </row>
    <row r="122" hidden="1" outlineLevel="1">
      <c r="A122" s="447" t="s">
        <v>1413</v>
      </c>
      <c r="B122" s="451"/>
      <c r="C122" s="451"/>
      <c r="D122" s="451"/>
      <c r="E122" s="451"/>
      <c r="F122" s="451"/>
      <c r="G122" s="451"/>
      <c r="H122" s="451"/>
      <c r="I122" s="451"/>
      <c r="J122" s="451"/>
      <c r="K122" s="451"/>
      <c r="L122" s="451"/>
      <c r="M122" s="451"/>
      <c r="N122" s="451"/>
      <c r="O122" s="451"/>
      <c r="P122" s="451"/>
      <c r="Q122" s="451"/>
      <c r="R122" s="451"/>
      <c r="S122" s="451"/>
      <c r="T122" s="451"/>
      <c r="U122" s="451"/>
      <c r="V122" s="451"/>
      <c r="W122" s="451"/>
      <c r="X122" s="451"/>
      <c r="Y122" s="451"/>
      <c r="Z122" s="451"/>
      <c r="AA122" s="451"/>
      <c r="AB122" s="451"/>
      <c r="AC122" s="451"/>
      <c r="AD122" s="451"/>
      <c r="AE122" s="451"/>
      <c r="AF122" s="451"/>
      <c r="AG122" s="409">
        <f t="shared" si="15"/>
        <v>0</v>
      </c>
      <c r="AH122" s="173"/>
    </row>
    <row r="123" hidden="1" outlineLevel="1">
      <c r="A123" s="447" t="s">
        <v>1414</v>
      </c>
      <c r="B123" s="451"/>
      <c r="C123" s="451"/>
      <c r="D123" s="451"/>
      <c r="E123" s="451"/>
      <c r="F123" s="451"/>
      <c r="G123" s="451"/>
      <c r="H123" s="451"/>
      <c r="I123" s="451"/>
      <c r="J123" s="451"/>
      <c r="K123" s="451"/>
      <c r="L123" s="451"/>
      <c r="M123" s="451"/>
      <c r="N123" s="451"/>
      <c r="O123" s="451"/>
      <c r="P123" s="451"/>
      <c r="Q123" s="451"/>
      <c r="R123" s="451"/>
      <c r="S123" s="451"/>
      <c r="T123" s="451"/>
      <c r="U123" s="451"/>
      <c r="V123" s="451"/>
      <c r="W123" s="451"/>
      <c r="X123" s="451"/>
      <c r="Y123" s="451"/>
      <c r="Z123" s="451"/>
      <c r="AA123" s="451"/>
      <c r="AB123" s="451"/>
      <c r="AC123" s="451"/>
      <c r="AD123" s="451"/>
      <c r="AE123" s="451"/>
      <c r="AF123" s="451"/>
      <c r="AG123" s="409">
        <f t="shared" si="15"/>
        <v>0</v>
      </c>
      <c r="AH123" s="173"/>
    </row>
    <row r="124" hidden="1" outlineLevel="1">
      <c r="A124" s="254" t="s">
        <v>1394</v>
      </c>
      <c r="B124" s="451"/>
      <c r="C124" s="451"/>
      <c r="D124" s="451"/>
      <c r="E124" s="451"/>
      <c r="F124" s="451"/>
      <c r="G124" s="451"/>
      <c r="H124" s="451"/>
      <c r="I124" s="451"/>
      <c r="J124" s="451"/>
      <c r="K124" s="451"/>
      <c r="L124" s="451"/>
      <c r="M124" s="451"/>
      <c r="N124" s="451"/>
      <c r="O124" s="451"/>
      <c r="P124" s="451"/>
      <c r="Q124" s="451"/>
      <c r="R124" s="451"/>
      <c r="S124" s="451"/>
      <c r="T124" s="451"/>
      <c r="U124" s="451"/>
      <c r="V124" s="451"/>
      <c r="W124" s="451"/>
      <c r="X124" s="451"/>
      <c r="Y124" s="451"/>
      <c r="Z124" s="451"/>
      <c r="AA124" s="451"/>
      <c r="AB124" s="451"/>
      <c r="AC124" s="451"/>
      <c r="AD124" s="451"/>
      <c r="AE124" s="451"/>
      <c r="AF124" s="451"/>
      <c r="AG124" s="409">
        <f t="shared" si="15"/>
        <v>0</v>
      </c>
      <c r="AH124" s="173"/>
    </row>
    <row r="125" hidden="1" outlineLevel="1">
      <c r="A125" s="447" t="s">
        <v>1415</v>
      </c>
      <c r="B125" s="451"/>
      <c r="C125" s="451"/>
      <c r="D125" s="451"/>
      <c r="E125" s="451"/>
      <c r="F125" s="451"/>
      <c r="G125" s="451"/>
      <c r="H125" s="451"/>
      <c r="I125" s="451"/>
      <c r="J125" s="451"/>
      <c r="K125" s="451"/>
      <c r="L125" s="451"/>
      <c r="M125" s="451"/>
      <c r="N125" s="451"/>
      <c r="O125" s="451"/>
      <c r="P125" s="451"/>
      <c r="Q125" s="451"/>
      <c r="R125" s="451"/>
      <c r="S125" s="451"/>
      <c r="T125" s="451"/>
      <c r="U125" s="451"/>
      <c r="V125" s="451"/>
      <c r="W125" s="451"/>
      <c r="X125" s="451"/>
      <c r="Y125" s="451"/>
      <c r="Z125" s="451"/>
      <c r="AA125" s="451"/>
      <c r="AB125" s="451"/>
      <c r="AC125" s="451"/>
      <c r="AD125" s="451"/>
      <c r="AE125" s="451"/>
      <c r="AF125" s="451"/>
      <c r="AG125" s="409">
        <f t="shared" si="15"/>
        <v>0</v>
      </c>
      <c r="AH125" s="173"/>
    </row>
    <row r="126" hidden="1" outlineLevel="1">
      <c r="A126" s="447" t="s">
        <v>1416</v>
      </c>
      <c r="B126" s="451"/>
      <c r="C126" s="451"/>
      <c r="D126" s="451"/>
      <c r="E126" s="451"/>
      <c r="F126" s="451"/>
      <c r="G126" s="451"/>
      <c r="H126" s="451"/>
      <c r="I126" s="451"/>
      <c r="J126" s="451"/>
      <c r="K126" s="451"/>
      <c r="L126" s="451"/>
      <c r="M126" s="451"/>
      <c r="N126" s="451"/>
      <c r="O126" s="451"/>
      <c r="P126" s="451"/>
      <c r="Q126" s="451"/>
      <c r="R126" s="451"/>
      <c r="S126" s="451"/>
      <c r="T126" s="451"/>
      <c r="U126" s="451"/>
      <c r="V126" s="451"/>
      <c r="W126" s="451"/>
      <c r="X126" s="451"/>
      <c r="Y126" s="451"/>
      <c r="Z126" s="451"/>
      <c r="AA126" s="451"/>
      <c r="AB126" s="451"/>
      <c r="AC126" s="451"/>
      <c r="AD126" s="451"/>
      <c r="AE126" s="451"/>
      <c r="AF126" s="451"/>
      <c r="AG126" s="409">
        <f t="shared" si="15"/>
        <v>0</v>
      </c>
      <c r="AH126" s="173"/>
    </row>
    <row r="127" hidden="1" outlineLevel="1">
      <c r="A127" s="452" t="s">
        <v>1417</v>
      </c>
      <c r="B127" s="450"/>
      <c r="C127" s="450"/>
      <c r="D127" s="450"/>
      <c r="E127" s="450"/>
      <c r="F127" s="450"/>
      <c r="G127" s="450"/>
      <c r="H127" s="450"/>
      <c r="I127" s="450"/>
      <c r="J127" s="450"/>
      <c r="K127" s="450"/>
      <c r="L127" s="450"/>
      <c r="M127" s="450"/>
      <c r="N127" s="450"/>
      <c r="O127" s="450"/>
      <c r="P127" s="450"/>
      <c r="Q127" s="450"/>
      <c r="R127" s="450"/>
      <c r="S127" s="450"/>
      <c r="T127" s="450"/>
      <c r="U127" s="450"/>
      <c r="V127" s="450"/>
      <c r="W127" s="450"/>
      <c r="X127" s="450"/>
      <c r="Y127" s="450"/>
      <c r="Z127" s="450"/>
      <c r="AA127" s="450"/>
      <c r="AB127" s="450"/>
      <c r="AC127" s="450"/>
      <c r="AD127" s="450"/>
      <c r="AE127" s="450"/>
      <c r="AF127" s="450"/>
      <c r="AG127" s="409">
        <f t="shared" si="15"/>
        <v>0</v>
      </c>
      <c r="AH127" s="173"/>
    </row>
    <row r="128" hidden="1" outlineLevel="1">
      <c r="A128" s="175"/>
      <c r="B128" s="265"/>
      <c r="C128" s="265"/>
      <c r="D128" s="265"/>
      <c r="E128" s="265"/>
      <c r="F128" s="265"/>
      <c r="G128" s="265"/>
      <c r="H128" s="265"/>
      <c r="I128" s="265"/>
      <c r="J128" s="265"/>
      <c r="K128" s="265"/>
      <c r="L128" s="265"/>
      <c r="M128" s="265"/>
      <c r="N128" s="265"/>
      <c r="O128" s="265"/>
      <c r="P128" s="265"/>
      <c r="Q128" s="265"/>
      <c r="R128" s="265"/>
      <c r="S128" s="265"/>
      <c r="T128" s="265"/>
      <c r="U128" s="265"/>
      <c r="V128" s="265"/>
      <c r="W128" s="265"/>
      <c r="X128" s="265"/>
      <c r="Y128" s="265"/>
      <c r="Z128" s="265"/>
      <c r="AA128" s="265"/>
      <c r="AB128" s="265"/>
      <c r="AC128" s="265"/>
      <c r="AD128" s="265"/>
      <c r="AE128" s="265"/>
      <c r="AF128" s="265"/>
      <c r="AG128" s="409">
        <f t="shared" si="15"/>
        <v>0</v>
      </c>
      <c r="AH128" s="173"/>
    </row>
    <row r="129" hidden="1" outlineLevel="1">
      <c r="A129" s="254" t="s">
        <v>1398</v>
      </c>
      <c r="B129" s="340"/>
      <c r="C129" s="340"/>
      <c r="D129" s="340"/>
      <c r="E129" s="340"/>
      <c r="F129" s="340"/>
      <c r="G129" s="340"/>
      <c r="H129" s="340"/>
      <c r="I129" s="340"/>
      <c r="J129" s="340"/>
      <c r="K129" s="340"/>
      <c r="L129" s="340"/>
      <c r="M129" s="340"/>
      <c r="N129" s="340"/>
      <c r="O129" s="340"/>
      <c r="P129" s="340"/>
      <c r="Q129" s="340"/>
      <c r="R129" s="340"/>
      <c r="S129" s="340"/>
      <c r="T129" s="340"/>
      <c r="U129" s="340"/>
      <c r="V129" s="340"/>
      <c r="W129" s="340"/>
      <c r="X129" s="340"/>
      <c r="Y129" s="340"/>
      <c r="Z129" s="340"/>
      <c r="AA129" s="340"/>
      <c r="AB129" s="340"/>
      <c r="AC129" s="340"/>
      <c r="AD129" s="340"/>
      <c r="AE129" s="340"/>
      <c r="AF129" s="340"/>
      <c r="AG129" s="409">
        <f t="shared" si="15"/>
        <v>0</v>
      </c>
      <c r="AH129" s="173"/>
    </row>
    <row r="130" hidden="1" outlineLevel="1">
      <c r="A130" s="254" t="s">
        <v>1399</v>
      </c>
      <c r="B130" s="340"/>
      <c r="C130" s="340"/>
      <c r="D130" s="340"/>
      <c r="E130" s="340"/>
      <c r="F130" s="340"/>
      <c r="G130" s="340"/>
      <c r="H130" s="340"/>
      <c r="I130" s="340"/>
      <c r="J130" s="340"/>
      <c r="K130" s="340"/>
      <c r="L130" s="340"/>
      <c r="M130" s="340"/>
      <c r="N130" s="340"/>
      <c r="O130" s="340"/>
      <c r="P130" s="340"/>
      <c r="Q130" s="340"/>
      <c r="R130" s="340"/>
      <c r="S130" s="340"/>
      <c r="T130" s="340"/>
      <c r="U130" s="340"/>
      <c r="V130" s="340"/>
      <c r="W130" s="340"/>
      <c r="X130" s="340"/>
      <c r="Y130" s="340"/>
      <c r="Z130" s="340"/>
      <c r="AA130" s="340"/>
      <c r="AB130" s="340"/>
      <c r="AC130" s="340"/>
      <c r="AD130" s="340"/>
      <c r="AE130" s="340"/>
      <c r="AF130" s="340"/>
      <c r="AG130" s="409">
        <f t="shared" si="15"/>
        <v>0</v>
      </c>
      <c r="AH130" s="173"/>
    </row>
    <row r="131" hidden="1" outlineLevel="1">
      <c r="A131" s="254" t="s">
        <v>1400</v>
      </c>
      <c r="B131" s="340"/>
      <c r="C131" s="340"/>
      <c r="D131" s="340"/>
      <c r="E131" s="340"/>
      <c r="F131" s="340"/>
      <c r="G131" s="340"/>
      <c r="H131" s="340"/>
      <c r="I131" s="340"/>
      <c r="J131" s="340"/>
      <c r="K131" s="340"/>
      <c r="L131" s="340"/>
      <c r="M131" s="340"/>
      <c r="N131" s="340"/>
      <c r="O131" s="340"/>
      <c r="P131" s="340"/>
      <c r="Q131" s="340"/>
      <c r="R131" s="340"/>
      <c r="S131" s="340"/>
      <c r="T131" s="340"/>
      <c r="U131" s="340"/>
      <c r="V131" s="340"/>
      <c r="W131" s="340"/>
      <c r="X131" s="340"/>
      <c r="Y131" s="340"/>
      <c r="Z131" s="340"/>
      <c r="AA131" s="340"/>
      <c r="AB131" s="340"/>
      <c r="AC131" s="340"/>
      <c r="AD131" s="340"/>
      <c r="AE131" s="340"/>
      <c r="AF131" s="340"/>
      <c r="AG131" s="409">
        <f t="shared" si="15"/>
        <v>0</v>
      </c>
      <c r="AH131" s="173"/>
    </row>
    <row r="132" hidden="1" outlineLevel="1">
      <c r="A132" s="254" t="s">
        <v>1401</v>
      </c>
      <c r="B132" s="340"/>
      <c r="C132" s="340"/>
      <c r="D132" s="340"/>
      <c r="E132" s="340"/>
      <c r="F132" s="340"/>
      <c r="G132" s="340"/>
      <c r="H132" s="340"/>
      <c r="I132" s="340"/>
      <c r="J132" s="340"/>
      <c r="K132" s="340"/>
      <c r="L132" s="340"/>
      <c r="M132" s="340"/>
      <c r="N132" s="340"/>
      <c r="O132" s="340"/>
      <c r="P132" s="340"/>
      <c r="Q132" s="340"/>
      <c r="R132" s="340"/>
      <c r="S132" s="340"/>
      <c r="T132" s="340"/>
      <c r="U132" s="340"/>
      <c r="V132" s="340"/>
      <c r="W132" s="340"/>
      <c r="X132" s="340"/>
      <c r="Y132" s="340"/>
      <c r="Z132" s="340"/>
      <c r="AA132" s="340"/>
      <c r="AB132" s="340"/>
      <c r="AC132" s="340"/>
      <c r="AD132" s="340"/>
      <c r="AE132" s="340"/>
      <c r="AF132" s="340"/>
      <c r="AG132" s="409">
        <f t="shared" si="15"/>
        <v>0</v>
      </c>
      <c r="AH132" s="173"/>
    </row>
    <row r="133" hidden="1" outlineLevel="1">
      <c r="A133" s="254" t="s">
        <v>1402</v>
      </c>
      <c r="B133" s="340"/>
      <c r="C133" s="340"/>
      <c r="D133" s="340"/>
      <c r="E133" s="340"/>
      <c r="F133" s="340"/>
      <c r="G133" s="340"/>
      <c r="H133" s="340"/>
      <c r="I133" s="340"/>
      <c r="J133" s="340"/>
      <c r="K133" s="340"/>
      <c r="L133" s="340"/>
      <c r="M133" s="340"/>
      <c r="N133" s="340"/>
      <c r="O133" s="340"/>
      <c r="P133" s="340"/>
      <c r="Q133" s="340"/>
      <c r="R133" s="340"/>
      <c r="S133" s="340"/>
      <c r="T133" s="340"/>
      <c r="U133" s="340"/>
      <c r="V133" s="340"/>
      <c r="W133" s="340"/>
      <c r="X133" s="340"/>
      <c r="Y133" s="340"/>
      <c r="Z133" s="340"/>
      <c r="AA133" s="340"/>
      <c r="AB133" s="340"/>
      <c r="AC133" s="340"/>
      <c r="AD133" s="340"/>
      <c r="AE133" s="340"/>
      <c r="AF133" s="340"/>
      <c r="AG133" s="409">
        <f t="shared" si="15"/>
        <v>0</v>
      </c>
      <c r="AH133" s="173"/>
    </row>
    <row r="134" hidden="1" outlineLevel="1">
      <c r="A134" s="453" t="s">
        <v>1403</v>
      </c>
      <c r="B134" s="450"/>
      <c r="C134" s="450"/>
      <c r="D134" s="450"/>
      <c r="E134" s="450"/>
      <c r="F134" s="450"/>
      <c r="G134" s="450"/>
      <c r="H134" s="450"/>
      <c r="I134" s="450"/>
      <c r="J134" s="450"/>
      <c r="K134" s="450"/>
      <c r="L134" s="450"/>
      <c r="M134" s="450"/>
      <c r="N134" s="450"/>
      <c r="O134" s="450"/>
      <c r="P134" s="450"/>
      <c r="Q134" s="450"/>
      <c r="R134" s="450"/>
      <c r="S134" s="450"/>
      <c r="T134" s="450"/>
      <c r="U134" s="450"/>
      <c r="V134" s="450"/>
      <c r="W134" s="450"/>
      <c r="X134" s="450"/>
      <c r="Y134" s="450"/>
      <c r="Z134" s="450"/>
      <c r="AA134" s="450"/>
      <c r="AB134" s="450"/>
      <c r="AC134" s="450"/>
      <c r="AD134" s="450"/>
      <c r="AE134" s="450"/>
      <c r="AF134" s="450"/>
      <c r="AG134" s="409">
        <f t="shared" si="15"/>
        <v>0</v>
      </c>
      <c r="AH134" s="173"/>
    </row>
    <row r="135" hidden="1" outlineLevel="1">
      <c r="A135" s="175"/>
      <c r="B135" s="265"/>
      <c r="C135" s="265"/>
      <c r="D135" s="265"/>
      <c r="E135" s="265"/>
      <c r="F135" s="265"/>
      <c r="G135" s="265"/>
      <c r="H135" s="265"/>
      <c r="I135" s="265"/>
      <c r="J135" s="265"/>
      <c r="K135" s="265"/>
      <c r="L135" s="265"/>
      <c r="M135" s="265"/>
      <c r="N135" s="265"/>
      <c r="O135" s="265"/>
      <c r="P135" s="265"/>
      <c r="Q135" s="265"/>
      <c r="R135" s="265"/>
      <c r="S135" s="265"/>
      <c r="T135" s="265"/>
      <c r="U135" s="265"/>
      <c r="V135" s="265"/>
      <c r="W135" s="265"/>
      <c r="X135" s="265"/>
      <c r="Y135" s="265"/>
      <c r="Z135" s="265"/>
      <c r="AA135" s="265"/>
      <c r="AB135" s="265"/>
      <c r="AC135" s="265"/>
      <c r="AD135" s="265"/>
      <c r="AE135" s="265"/>
      <c r="AF135" s="265"/>
      <c r="AG135" s="409">
        <f t="shared" si="15"/>
        <v>0</v>
      </c>
      <c r="AH135" s="173"/>
    </row>
    <row r="136" hidden="1" outlineLevel="1">
      <c r="A136" s="254" t="s">
        <v>1404</v>
      </c>
      <c r="B136" s="448"/>
      <c r="C136" s="448"/>
      <c r="D136" s="448"/>
      <c r="E136" s="448"/>
      <c r="F136" s="448"/>
      <c r="G136" s="448"/>
      <c r="H136" s="448"/>
      <c r="I136" s="448"/>
      <c r="J136" s="448"/>
      <c r="K136" s="448"/>
      <c r="L136" s="448"/>
      <c r="M136" s="448"/>
      <c r="N136" s="448"/>
      <c r="O136" s="448"/>
      <c r="P136" s="448"/>
      <c r="Q136" s="448"/>
      <c r="R136" s="448"/>
      <c r="S136" s="448"/>
      <c r="T136" s="448"/>
      <c r="U136" s="448"/>
      <c r="V136" s="448"/>
      <c r="W136" s="448"/>
      <c r="X136" s="448"/>
      <c r="Y136" s="448"/>
      <c r="Z136" s="448"/>
      <c r="AA136" s="448"/>
      <c r="AB136" s="448"/>
      <c r="AC136" s="448"/>
      <c r="AD136" s="448"/>
      <c r="AE136" s="448"/>
      <c r="AF136" s="448"/>
      <c r="AG136" s="409">
        <f t="shared" si="15"/>
        <v>0</v>
      </c>
      <c r="AH136" s="173"/>
    </row>
    <row r="137" hidden="1" outlineLevel="1">
      <c r="A137" s="254" t="s">
        <v>1405</v>
      </c>
      <c r="B137" s="448"/>
      <c r="C137" s="448"/>
      <c r="D137" s="448"/>
      <c r="E137" s="448"/>
      <c r="F137" s="448"/>
      <c r="G137" s="448"/>
      <c r="H137" s="448"/>
      <c r="I137" s="448"/>
      <c r="J137" s="448"/>
      <c r="K137" s="448"/>
      <c r="L137" s="448"/>
      <c r="M137" s="448"/>
      <c r="N137" s="448"/>
      <c r="O137" s="448"/>
      <c r="P137" s="448"/>
      <c r="Q137" s="448"/>
      <c r="R137" s="448"/>
      <c r="S137" s="448"/>
      <c r="T137" s="448"/>
      <c r="U137" s="448"/>
      <c r="V137" s="448"/>
      <c r="W137" s="448"/>
      <c r="X137" s="448"/>
      <c r="Y137" s="448"/>
      <c r="Z137" s="448"/>
      <c r="AA137" s="448"/>
      <c r="AB137" s="448"/>
      <c r="AC137" s="448"/>
      <c r="AD137" s="448"/>
      <c r="AE137" s="448"/>
      <c r="AF137" s="448"/>
      <c r="AG137" s="409">
        <f t="shared" si="15"/>
        <v>0</v>
      </c>
      <c r="AH137" s="173"/>
    </row>
    <row r="138" hidden="1" outlineLevel="1">
      <c r="A138" s="254" t="s">
        <v>1406</v>
      </c>
      <c r="B138" s="448"/>
      <c r="C138" s="448"/>
      <c r="D138" s="448"/>
      <c r="E138" s="448"/>
      <c r="F138" s="448"/>
      <c r="G138" s="448"/>
      <c r="H138" s="448"/>
      <c r="I138" s="448"/>
      <c r="J138" s="448"/>
      <c r="K138" s="448"/>
      <c r="L138" s="448"/>
      <c r="M138" s="448"/>
      <c r="N138" s="448"/>
      <c r="O138" s="448"/>
      <c r="P138" s="448"/>
      <c r="Q138" s="448"/>
      <c r="R138" s="448"/>
      <c r="S138" s="448"/>
      <c r="T138" s="448"/>
      <c r="U138" s="448"/>
      <c r="V138" s="448"/>
      <c r="W138" s="448"/>
      <c r="X138" s="448"/>
      <c r="Y138" s="448"/>
      <c r="Z138" s="448"/>
      <c r="AA138" s="448"/>
      <c r="AB138" s="448"/>
      <c r="AC138" s="448"/>
      <c r="AD138" s="448"/>
      <c r="AE138" s="448"/>
      <c r="AF138" s="448"/>
      <c r="AG138" s="409">
        <f t="shared" si="15"/>
        <v>0</v>
      </c>
      <c r="AH138" s="173"/>
    </row>
    <row r="139" hidden="1" outlineLevel="1">
      <c r="A139" s="254" t="s">
        <v>1407</v>
      </c>
      <c r="B139" s="448"/>
      <c r="C139" s="448"/>
      <c r="D139" s="448"/>
      <c r="E139" s="448"/>
      <c r="F139" s="448"/>
      <c r="G139" s="448"/>
      <c r="H139" s="448"/>
      <c r="I139" s="448"/>
      <c r="J139" s="448"/>
      <c r="K139" s="448"/>
      <c r="L139" s="448"/>
      <c r="M139" s="448"/>
      <c r="N139" s="448"/>
      <c r="O139" s="448"/>
      <c r="P139" s="448"/>
      <c r="Q139" s="448"/>
      <c r="R139" s="448"/>
      <c r="S139" s="448"/>
      <c r="T139" s="448"/>
      <c r="U139" s="448"/>
      <c r="V139" s="448"/>
      <c r="W139" s="448"/>
      <c r="X139" s="448"/>
      <c r="Y139" s="448"/>
      <c r="Z139" s="448"/>
      <c r="AA139" s="448"/>
      <c r="AB139" s="448"/>
      <c r="AC139" s="448"/>
      <c r="AD139" s="448"/>
      <c r="AE139" s="448"/>
      <c r="AF139" s="448"/>
      <c r="AG139" s="409">
        <f t="shared" si="15"/>
        <v>0</v>
      </c>
      <c r="AH139" s="173"/>
    </row>
    <row r="140" hidden="1" outlineLevel="1">
      <c r="A140" s="254" t="s">
        <v>1408</v>
      </c>
      <c r="B140" s="448"/>
      <c r="C140" s="448"/>
      <c r="D140" s="448"/>
      <c r="E140" s="448"/>
      <c r="F140" s="448"/>
      <c r="G140" s="448"/>
      <c r="H140" s="448"/>
      <c r="I140" s="448"/>
      <c r="J140" s="448"/>
      <c r="K140" s="448"/>
      <c r="L140" s="448"/>
      <c r="M140" s="448"/>
      <c r="N140" s="448"/>
      <c r="O140" s="448"/>
      <c r="P140" s="448"/>
      <c r="Q140" s="448"/>
      <c r="R140" s="448"/>
      <c r="S140" s="448"/>
      <c r="T140" s="448"/>
      <c r="U140" s="448"/>
      <c r="V140" s="448"/>
      <c r="W140" s="448"/>
      <c r="X140" s="448"/>
      <c r="Y140" s="448"/>
      <c r="Z140" s="448"/>
      <c r="AA140" s="448"/>
      <c r="AB140" s="448"/>
      <c r="AC140" s="448"/>
      <c r="AD140" s="448"/>
      <c r="AE140" s="448"/>
      <c r="AF140" s="448"/>
      <c r="AG140" s="409">
        <f t="shared" si="15"/>
        <v>0</v>
      </c>
      <c r="AH140" s="173"/>
    </row>
    <row r="141" hidden="1" outlineLevel="1">
      <c r="A141" s="453" t="s">
        <v>1409</v>
      </c>
      <c r="B141" s="450"/>
      <c r="C141" s="450"/>
      <c r="D141" s="450"/>
      <c r="E141" s="450"/>
      <c r="F141" s="450"/>
      <c r="G141" s="450"/>
      <c r="H141" s="450"/>
      <c r="I141" s="450"/>
      <c r="J141" s="450"/>
      <c r="K141" s="450"/>
      <c r="L141" s="450"/>
      <c r="M141" s="450"/>
      <c r="N141" s="450"/>
      <c r="O141" s="450"/>
      <c r="P141" s="450"/>
      <c r="Q141" s="450"/>
      <c r="R141" s="450"/>
      <c r="S141" s="450"/>
      <c r="T141" s="450"/>
      <c r="U141" s="450"/>
      <c r="V141" s="450"/>
      <c r="W141" s="450"/>
      <c r="X141" s="450"/>
      <c r="Y141" s="450"/>
      <c r="Z141" s="450"/>
      <c r="AA141" s="450"/>
      <c r="AB141" s="450"/>
      <c r="AC141" s="450"/>
      <c r="AD141" s="450"/>
      <c r="AE141" s="450"/>
      <c r="AF141" s="450"/>
      <c r="AG141" s="409">
        <f t="shared" si="15"/>
        <v>0</v>
      </c>
      <c r="AH141" s="173"/>
    </row>
    <row r="142">
      <c r="A142" s="437"/>
      <c r="AG142" s="409"/>
      <c r="AH142" s="173"/>
    </row>
    <row r="143">
      <c r="A143" s="437"/>
      <c r="AG143" s="409"/>
      <c r="AH143" s="173"/>
    </row>
    <row r="144">
      <c r="A144" s="417" t="s">
        <v>1418</v>
      </c>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c r="AA144" s="222"/>
      <c r="AB144" s="222"/>
      <c r="AC144" s="222"/>
      <c r="AD144" s="222"/>
      <c r="AE144" s="222"/>
      <c r="AF144" s="222"/>
      <c r="AG144" s="454"/>
      <c r="AH144" s="455"/>
    </row>
    <row r="145" outlineLevel="1">
      <c r="A145" s="277" t="s">
        <v>1419</v>
      </c>
      <c r="B145" s="236">
        <v>0.0</v>
      </c>
      <c r="C145" s="236">
        <v>0.0</v>
      </c>
      <c r="D145" s="236">
        <v>0.0</v>
      </c>
      <c r="E145" s="236">
        <v>0.0</v>
      </c>
      <c r="F145" s="236">
        <v>0.0</v>
      </c>
      <c r="G145" s="236">
        <v>0.0</v>
      </c>
      <c r="H145" s="236">
        <v>0.0</v>
      </c>
      <c r="I145" s="236">
        <v>0.0</v>
      </c>
      <c r="J145" s="236">
        <v>0.0</v>
      </c>
      <c r="K145" s="236">
        <v>0.0</v>
      </c>
      <c r="L145" s="236">
        <v>0.0</v>
      </c>
      <c r="M145" s="236">
        <v>0.0</v>
      </c>
      <c r="N145" s="236">
        <v>0.0</v>
      </c>
      <c r="O145" s="236">
        <v>0.0</v>
      </c>
      <c r="P145" s="236">
        <v>0.0</v>
      </c>
      <c r="Q145" s="236">
        <v>0.0</v>
      </c>
      <c r="R145" s="236">
        <v>0.0</v>
      </c>
      <c r="S145" s="236">
        <v>0.0</v>
      </c>
      <c r="T145" s="236">
        <v>0.0</v>
      </c>
      <c r="U145" s="236">
        <v>0.0</v>
      </c>
      <c r="V145" s="236">
        <v>0.0</v>
      </c>
      <c r="W145" s="236">
        <v>0.0</v>
      </c>
      <c r="X145" s="236">
        <v>0.0</v>
      </c>
      <c r="Y145" s="236">
        <v>0.0</v>
      </c>
      <c r="Z145" s="236">
        <v>0.0</v>
      </c>
      <c r="AA145" s="236">
        <v>0.0</v>
      </c>
      <c r="AB145" s="236">
        <v>0.0</v>
      </c>
      <c r="AC145" s="236">
        <v>0.0</v>
      </c>
      <c r="AD145" s="236">
        <v>0.0</v>
      </c>
      <c r="AE145" s="236">
        <v>0.0</v>
      </c>
      <c r="AF145" s="236">
        <v>0.0</v>
      </c>
      <c r="AG145" s="456">
        <f t="shared" ref="AG145:AG154" si="16">SUM(B145:AF145)</f>
        <v>0</v>
      </c>
      <c r="AH145" s="173"/>
    </row>
    <row r="146" outlineLevel="1">
      <c r="A146" s="277" t="s">
        <v>1420</v>
      </c>
      <c r="B146" s="236">
        <v>0.0</v>
      </c>
      <c r="C146" s="236">
        <v>0.0</v>
      </c>
      <c r="D146" s="236">
        <v>0.0</v>
      </c>
      <c r="E146" s="236">
        <v>0.0</v>
      </c>
      <c r="F146" s="236">
        <v>0.0</v>
      </c>
      <c r="G146" s="236">
        <v>0.0</v>
      </c>
      <c r="H146" s="236">
        <v>0.0</v>
      </c>
      <c r="I146" s="236">
        <v>0.0</v>
      </c>
      <c r="J146" s="236">
        <v>0.0</v>
      </c>
      <c r="K146" s="236">
        <v>0.0</v>
      </c>
      <c r="L146" s="236">
        <v>0.0</v>
      </c>
      <c r="M146" s="236">
        <v>0.0</v>
      </c>
      <c r="N146" s="236">
        <v>0.0</v>
      </c>
      <c r="O146" s="236">
        <v>0.0</v>
      </c>
      <c r="P146" s="236">
        <v>0.0</v>
      </c>
      <c r="Q146" s="236">
        <v>0.0</v>
      </c>
      <c r="R146" s="236">
        <v>0.0</v>
      </c>
      <c r="S146" s="236">
        <v>0.0</v>
      </c>
      <c r="T146" s="236">
        <v>0.0</v>
      </c>
      <c r="U146" s="236">
        <v>0.0</v>
      </c>
      <c r="V146" s="236">
        <v>0.0</v>
      </c>
      <c r="W146" s="236">
        <v>0.0</v>
      </c>
      <c r="X146" s="236">
        <v>0.0</v>
      </c>
      <c r="Y146" s="236">
        <v>0.0</v>
      </c>
      <c r="Z146" s="236">
        <v>0.0</v>
      </c>
      <c r="AA146" s="236">
        <v>0.0</v>
      </c>
      <c r="AB146" s="236">
        <v>0.0</v>
      </c>
      <c r="AC146" s="236">
        <v>0.0</v>
      </c>
      <c r="AD146" s="236">
        <v>0.0</v>
      </c>
      <c r="AE146" s="236">
        <v>0.0</v>
      </c>
      <c r="AF146" s="236">
        <v>0.0</v>
      </c>
      <c r="AG146" s="456">
        <f t="shared" si="16"/>
        <v>0</v>
      </c>
      <c r="AH146" s="173"/>
    </row>
    <row r="147" outlineLevel="1">
      <c r="A147" s="277" t="s">
        <v>1421</v>
      </c>
      <c r="B147" s="236">
        <v>0.0</v>
      </c>
      <c r="C147" s="236">
        <v>0.0</v>
      </c>
      <c r="D147" s="236">
        <v>0.0</v>
      </c>
      <c r="E147" s="236">
        <v>1.0</v>
      </c>
      <c r="F147" s="236">
        <v>0.0</v>
      </c>
      <c r="G147" s="236">
        <v>0.0</v>
      </c>
      <c r="H147" s="236">
        <v>0.0</v>
      </c>
      <c r="I147" s="236">
        <v>0.0</v>
      </c>
      <c r="J147" s="236">
        <v>0.0</v>
      </c>
      <c r="K147" s="236">
        <v>0.0</v>
      </c>
      <c r="L147" s="236">
        <v>0.0</v>
      </c>
      <c r="M147" s="236">
        <v>1.0</v>
      </c>
      <c r="N147" s="236">
        <v>0.0</v>
      </c>
      <c r="O147" s="236">
        <v>0.0</v>
      </c>
      <c r="P147" s="236">
        <v>0.0</v>
      </c>
      <c r="Q147" s="236">
        <v>0.0</v>
      </c>
      <c r="R147" s="236">
        <v>0.0</v>
      </c>
      <c r="S147" s="236">
        <v>0.0</v>
      </c>
      <c r="T147" s="236">
        <v>1.0</v>
      </c>
      <c r="U147" s="236">
        <v>0.0</v>
      </c>
      <c r="V147" s="236">
        <v>0.0</v>
      </c>
      <c r="W147" s="236">
        <v>0.0</v>
      </c>
      <c r="X147" s="236">
        <v>0.0</v>
      </c>
      <c r="Y147" s="236">
        <v>0.0</v>
      </c>
      <c r="Z147" s="236">
        <v>0.0</v>
      </c>
      <c r="AA147" s="236">
        <v>0.0</v>
      </c>
      <c r="AB147" s="236">
        <v>0.0</v>
      </c>
      <c r="AC147" s="236">
        <v>0.0</v>
      </c>
      <c r="AD147" s="236">
        <v>0.0</v>
      </c>
      <c r="AE147" s="236">
        <v>0.0</v>
      </c>
      <c r="AF147" s="236">
        <v>0.0</v>
      </c>
      <c r="AG147" s="456">
        <f t="shared" si="16"/>
        <v>3</v>
      </c>
      <c r="AH147" s="173"/>
    </row>
    <row r="148" outlineLevel="1">
      <c r="A148" s="277" t="s">
        <v>1422</v>
      </c>
      <c r="B148" s="236">
        <v>0.0</v>
      </c>
      <c r="C148" s="236">
        <v>0.0</v>
      </c>
      <c r="D148" s="236">
        <v>0.0</v>
      </c>
      <c r="E148" s="236">
        <v>0.0</v>
      </c>
      <c r="F148" s="236">
        <v>0.0</v>
      </c>
      <c r="G148" s="236">
        <v>0.0</v>
      </c>
      <c r="H148" s="236">
        <v>0.0</v>
      </c>
      <c r="I148" s="236">
        <v>0.0</v>
      </c>
      <c r="J148" s="236">
        <v>0.0</v>
      </c>
      <c r="K148" s="236">
        <v>0.0</v>
      </c>
      <c r="L148" s="236">
        <v>0.0</v>
      </c>
      <c r="M148" s="236">
        <v>0.0</v>
      </c>
      <c r="N148" s="236">
        <v>0.0</v>
      </c>
      <c r="O148" s="236">
        <v>0.0</v>
      </c>
      <c r="P148" s="236">
        <v>0.0</v>
      </c>
      <c r="Q148" s="236">
        <v>0.0</v>
      </c>
      <c r="R148" s="236">
        <v>0.0</v>
      </c>
      <c r="S148" s="236">
        <v>0.0</v>
      </c>
      <c r="T148" s="236">
        <v>0.0</v>
      </c>
      <c r="U148" s="236">
        <v>0.0</v>
      </c>
      <c r="V148" s="236">
        <v>0.0</v>
      </c>
      <c r="W148" s="236">
        <v>0.0</v>
      </c>
      <c r="X148" s="236">
        <v>0.0</v>
      </c>
      <c r="Y148" s="236">
        <v>0.0</v>
      </c>
      <c r="Z148" s="236">
        <v>0.0</v>
      </c>
      <c r="AA148" s="236">
        <v>0.0</v>
      </c>
      <c r="AB148" s="236">
        <v>0.0</v>
      </c>
      <c r="AC148" s="236">
        <v>0.0</v>
      </c>
      <c r="AD148" s="236">
        <v>0.0</v>
      </c>
      <c r="AE148" s="236">
        <v>0.0</v>
      </c>
      <c r="AF148" s="236">
        <v>0.0</v>
      </c>
      <c r="AG148" s="456">
        <f t="shared" si="16"/>
        <v>0</v>
      </c>
      <c r="AH148" s="173"/>
    </row>
    <row r="149" outlineLevel="1">
      <c r="A149" s="457" t="s">
        <v>1423</v>
      </c>
      <c r="B149" s="236">
        <v>0.0</v>
      </c>
      <c r="C149" s="236">
        <v>0.0</v>
      </c>
      <c r="D149" s="236">
        <v>0.0</v>
      </c>
      <c r="E149" s="236">
        <v>0.0</v>
      </c>
      <c r="F149" s="236">
        <v>0.0</v>
      </c>
      <c r="G149" s="236">
        <v>0.0</v>
      </c>
      <c r="H149" s="236">
        <v>1.0</v>
      </c>
      <c r="I149" s="236">
        <v>3.0</v>
      </c>
      <c r="J149" s="236">
        <v>0.0</v>
      </c>
      <c r="K149" s="236">
        <v>0.0</v>
      </c>
      <c r="L149" s="236">
        <v>0.0</v>
      </c>
      <c r="M149" s="236">
        <v>0.0</v>
      </c>
      <c r="N149" s="236">
        <v>0.0</v>
      </c>
      <c r="O149" s="236">
        <v>0.0</v>
      </c>
      <c r="P149" s="236">
        <v>0.0</v>
      </c>
      <c r="Q149" s="236">
        <v>0.0</v>
      </c>
      <c r="R149" s="236">
        <v>0.0</v>
      </c>
      <c r="S149" s="236">
        <v>0.0</v>
      </c>
      <c r="T149" s="236">
        <v>0.0</v>
      </c>
      <c r="U149" s="236">
        <v>0.0</v>
      </c>
      <c r="V149" s="236">
        <v>0.0</v>
      </c>
      <c r="W149" s="236">
        <v>0.0</v>
      </c>
      <c r="X149" s="236">
        <v>0.0</v>
      </c>
      <c r="Y149" s="236">
        <v>0.0</v>
      </c>
      <c r="Z149" s="236">
        <v>0.0</v>
      </c>
      <c r="AA149" s="236">
        <v>0.0</v>
      </c>
      <c r="AB149" s="236">
        <v>0.0</v>
      </c>
      <c r="AC149" s="236">
        <v>0.0</v>
      </c>
      <c r="AD149" s="236">
        <v>0.0</v>
      </c>
      <c r="AE149" s="236">
        <v>0.0</v>
      </c>
      <c r="AF149" s="236">
        <v>0.0</v>
      </c>
      <c r="AG149" s="456">
        <f t="shared" si="16"/>
        <v>4</v>
      </c>
      <c r="AH149" s="173"/>
    </row>
    <row r="150" outlineLevel="1">
      <c r="A150" s="457" t="s">
        <v>1424</v>
      </c>
      <c r="B150" s="236">
        <v>0.0</v>
      </c>
      <c r="C150" s="236">
        <v>0.0</v>
      </c>
      <c r="D150" s="236">
        <v>0.0</v>
      </c>
      <c r="E150" s="236">
        <v>0.0</v>
      </c>
      <c r="F150" s="236">
        <v>0.0</v>
      </c>
      <c r="G150" s="236">
        <v>0.0</v>
      </c>
      <c r="H150" s="236">
        <v>0.0</v>
      </c>
      <c r="I150" s="236">
        <v>0.0</v>
      </c>
      <c r="J150" s="236">
        <v>0.0</v>
      </c>
      <c r="K150" s="236">
        <v>0.0</v>
      </c>
      <c r="L150" s="236">
        <v>0.0</v>
      </c>
      <c r="M150" s="236">
        <v>0.0</v>
      </c>
      <c r="N150" s="236">
        <v>0.0</v>
      </c>
      <c r="O150" s="236">
        <v>0.0</v>
      </c>
      <c r="P150" s="236">
        <v>0.0</v>
      </c>
      <c r="Q150" s="236">
        <v>0.0</v>
      </c>
      <c r="R150" s="236">
        <v>0.0</v>
      </c>
      <c r="S150" s="236">
        <v>0.0</v>
      </c>
      <c r="T150" s="236">
        <v>0.0</v>
      </c>
      <c r="U150" s="236">
        <v>0.0</v>
      </c>
      <c r="V150" s="236">
        <v>0.0</v>
      </c>
      <c r="W150" s="236">
        <v>0.0</v>
      </c>
      <c r="X150" s="236">
        <v>0.0</v>
      </c>
      <c r="Y150" s="236">
        <v>0.0</v>
      </c>
      <c r="Z150" s="236">
        <v>0.0</v>
      </c>
      <c r="AA150" s="236">
        <v>0.0</v>
      </c>
      <c r="AB150" s="236">
        <v>0.0</v>
      </c>
      <c r="AC150" s="236">
        <v>0.0</v>
      </c>
      <c r="AD150" s="236">
        <v>0.0</v>
      </c>
      <c r="AE150" s="236">
        <v>0.0</v>
      </c>
      <c r="AF150" s="236">
        <v>0.0</v>
      </c>
      <c r="AG150" s="456">
        <f t="shared" si="16"/>
        <v>0</v>
      </c>
      <c r="AH150" s="173"/>
    </row>
    <row r="151" outlineLevel="1">
      <c r="A151" s="457" t="s">
        <v>1425</v>
      </c>
      <c r="B151" s="236">
        <v>0.0</v>
      </c>
      <c r="C151" s="236">
        <v>1.0</v>
      </c>
      <c r="D151" s="236">
        <v>0.0</v>
      </c>
      <c r="E151" s="236">
        <v>0.0</v>
      </c>
      <c r="F151" s="236">
        <v>0.0</v>
      </c>
      <c r="G151" s="236">
        <v>0.0</v>
      </c>
      <c r="H151" s="236">
        <v>6.0</v>
      </c>
      <c r="I151" s="236">
        <v>2.0</v>
      </c>
      <c r="J151" s="236">
        <v>1.0</v>
      </c>
      <c r="K151" s="236">
        <v>0.0</v>
      </c>
      <c r="L151" s="236">
        <v>0.0</v>
      </c>
      <c r="M151" s="236">
        <v>1.0</v>
      </c>
      <c r="N151" s="236">
        <v>3.0</v>
      </c>
      <c r="O151" s="236">
        <v>1.0</v>
      </c>
      <c r="P151" s="236">
        <v>0.0</v>
      </c>
      <c r="Q151" s="236">
        <v>0.0</v>
      </c>
      <c r="R151" s="236">
        <v>0.0</v>
      </c>
      <c r="S151" s="236">
        <v>2.0</v>
      </c>
      <c r="T151" s="236">
        <v>0.0</v>
      </c>
      <c r="U151" s="236">
        <v>0.0</v>
      </c>
      <c r="V151" s="236">
        <v>0.0</v>
      </c>
      <c r="W151" s="236">
        <v>0.0</v>
      </c>
      <c r="X151" s="236">
        <v>3.0</v>
      </c>
      <c r="Y151" s="236">
        <v>1.0</v>
      </c>
      <c r="Z151" s="236">
        <v>0.0</v>
      </c>
      <c r="AA151" s="236">
        <v>0.0</v>
      </c>
      <c r="AB151" s="236">
        <v>0.0</v>
      </c>
      <c r="AC151" s="236">
        <v>0.0</v>
      </c>
      <c r="AD151" s="236">
        <v>2.0</v>
      </c>
      <c r="AE151" s="236">
        <v>0.0</v>
      </c>
      <c r="AF151" s="236">
        <v>1.0</v>
      </c>
      <c r="AG151" s="456">
        <f t="shared" si="16"/>
        <v>24</v>
      </c>
      <c r="AH151" s="173"/>
    </row>
    <row r="152" outlineLevel="1">
      <c r="A152" s="457" t="s">
        <v>1426</v>
      </c>
      <c r="B152" s="236">
        <v>0.0</v>
      </c>
      <c r="C152" s="236">
        <v>0.0</v>
      </c>
      <c r="D152" s="236">
        <v>0.0</v>
      </c>
      <c r="E152" s="236">
        <v>0.0</v>
      </c>
      <c r="F152" s="236">
        <v>0.0</v>
      </c>
      <c r="G152" s="236">
        <v>0.0</v>
      </c>
      <c r="H152" s="236">
        <v>0.0</v>
      </c>
      <c r="I152" s="236">
        <v>0.0</v>
      </c>
      <c r="J152" s="236">
        <v>0.0</v>
      </c>
      <c r="K152" s="236">
        <v>0.0</v>
      </c>
      <c r="L152" s="236">
        <v>0.0</v>
      </c>
      <c r="M152" s="236">
        <v>0.0</v>
      </c>
      <c r="N152" s="236">
        <v>0.0</v>
      </c>
      <c r="O152" s="236">
        <v>0.0</v>
      </c>
      <c r="P152" s="236">
        <v>0.0</v>
      </c>
      <c r="Q152" s="236">
        <v>0.0</v>
      </c>
      <c r="R152" s="236">
        <v>0.0</v>
      </c>
      <c r="S152" s="236">
        <v>0.0</v>
      </c>
      <c r="T152" s="236">
        <v>0.0</v>
      </c>
      <c r="U152" s="236">
        <v>0.0</v>
      </c>
      <c r="V152" s="236">
        <v>0.0</v>
      </c>
      <c r="W152" s="236">
        <v>0.0</v>
      </c>
      <c r="X152" s="236">
        <v>0.0</v>
      </c>
      <c r="Y152" s="236">
        <v>0.0</v>
      </c>
      <c r="Z152" s="236">
        <v>0.0</v>
      </c>
      <c r="AA152" s="236">
        <v>0.0</v>
      </c>
      <c r="AB152" s="236">
        <v>0.0</v>
      </c>
      <c r="AC152" s="236">
        <v>0.0</v>
      </c>
      <c r="AD152" s="236">
        <v>0.0</v>
      </c>
      <c r="AE152" s="236">
        <v>0.0</v>
      </c>
      <c r="AF152" s="236">
        <v>0.0</v>
      </c>
      <c r="AG152" s="456">
        <f t="shared" si="16"/>
        <v>0</v>
      </c>
      <c r="AH152" s="173"/>
    </row>
    <row r="153" outlineLevel="1">
      <c r="A153" s="281" t="s">
        <v>439</v>
      </c>
      <c r="B153" s="458">
        <f t="shared" ref="B153:AF153" si="17">B145+B146+B149+B150</f>
        <v>0</v>
      </c>
      <c r="C153" s="458">
        <f t="shared" si="17"/>
        <v>0</v>
      </c>
      <c r="D153" s="458">
        <f t="shared" si="17"/>
        <v>0</v>
      </c>
      <c r="E153" s="458">
        <f t="shared" si="17"/>
        <v>0</v>
      </c>
      <c r="F153" s="458">
        <f t="shared" si="17"/>
        <v>0</v>
      </c>
      <c r="G153" s="458">
        <f t="shared" si="17"/>
        <v>0</v>
      </c>
      <c r="H153" s="458">
        <f t="shared" si="17"/>
        <v>1</v>
      </c>
      <c r="I153" s="458">
        <f t="shared" si="17"/>
        <v>3</v>
      </c>
      <c r="J153" s="458">
        <f t="shared" si="17"/>
        <v>0</v>
      </c>
      <c r="K153" s="458">
        <f t="shared" si="17"/>
        <v>0</v>
      </c>
      <c r="L153" s="458">
        <f t="shared" si="17"/>
        <v>0</v>
      </c>
      <c r="M153" s="458">
        <f t="shared" si="17"/>
        <v>0</v>
      </c>
      <c r="N153" s="458">
        <f t="shared" si="17"/>
        <v>0</v>
      </c>
      <c r="O153" s="458">
        <f t="shared" si="17"/>
        <v>0</v>
      </c>
      <c r="P153" s="458">
        <f t="shared" si="17"/>
        <v>0</v>
      </c>
      <c r="Q153" s="458">
        <f t="shared" si="17"/>
        <v>0</v>
      </c>
      <c r="R153" s="458">
        <f t="shared" si="17"/>
        <v>0</v>
      </c>
      <c r="S153" s="458">
        <f t="shared" si="17"/>
        <v>0</v>
      </c>
      <c r="T153" s="458">
        <f t="shared" si="17"/>
        <v>0</v>
      </c>
      <c r="U153" s="458">
        <f t="shared" si="17"/>
        <v>0</v>
      </c>
      <c r="V153" s="458">
        <f t="shared" si="17"/>
        <v>0</v>
      </c>
      <c r="W153" s="458">
        <f t="shared" si="17"/>
        <v>0</v>
      </c>
      <c r="X153" s="458">
        <f t="shared" si="17"/>
        <v>0</v>
      </c>
      <c r="Y153" s="458">
        <f t="shared" si="17"/>
        <v>0</v>
      </c>
      <c r="Z153" s="458">
        <f t="shared" si="17"/>
        <v>0</v>
      </c>
      <c r="AA153" s="458">
        <f t="shared" si="17"/>
        <v>0</v>
      </c>
      <c r="AB153" s="458">
        <f t="shared" si="17"/>
        <v>0</v>
      </c>
      <c r="AC153" s="458">
        <f t="shared" si="17"/>
        <v>0</v>
      </c>
      <c r="AD153" s="458">
        <f t="shared" si="17"/>
        <v>0</v>
      </c>
      <c r="AE153" s="458">
        <f t="shared" si="17"/>
        <v>0</v>
      </c>
      <c r="AF153" s="458">
        <f t="shared" si="17"/>
        <v>0</v>
      </c>
      <c r="AG153" s="456">
        <f t="shared" si="16"/>
        <v>4</v>
      </c>
      <c r="AH153" s="173"/>
    </row>
    <row r="154" outlineLevel="1">
      <c r="A154" s="281" t="s">
        <v>440</v>
      </c>
      <c r="B154" s="458">
        <f t="shared" ref="B154:AF154" si="18">B147+B148+B151+B152</f>
        <v>0</v>
      </c>
      <c r="C154" s="458">
        <f t="shared" si="18"/>
        <v>1</v>
      </c>
      <c r="D154" s="458">
        <f t="shared" si="18"/>
        <v>0</v>
      </c>
      <c r="E154" s="458">
        <f t="shared" si="18"/>
        <v>1</v>
      </c>
      <c r="F154" s="458">
        <f t="shared" si="18"/>
        <v>0</v>
      </c>
      <c r="G154" s="458">
        <f t="shared" si="18"/>
        <v>0</v>
      </c>
      <c r="H154" s="458">
        <f t="shared" si="18"/>
        <v>6</v>
      </c>
      <c r="I154" s="458">
        <f t="shared" si="18"/>
        <v>2</v>
      </c>
      <c r="J154" s="458">
        <f t="shared" si="18"/>
        <v>1</v>
      </c>
      <c r="K154" s="458">
        <f t="shared" si="18"/>
        <v>0</v>
      </c>
      <c r="L154" s="458">
        <f t="shared" si="18"/>
        <v>0</v>
      </c>
      <c r="M154" s="458">
        <f t="shared" si="18"/>
        <v>2</v>
      </c>
      <c r="N154" s="458">
        <f t="shared" si="18"/>
        <v>3</v>
      </c>
      <c r="O154" s="458">
        <f t="shared" si="18"/>
        <v>1</v>
      </c>
      <c r="P154" s="458">
        <f t="shared" si="18"/>
        <v>0</v>
      </c>
      <c r="Q154" s="458">
        <f t="shared" si="18"/>
        <v>0</v>
      </c>
      <c r="R154" s="458">
        <f t="shared" si="18"/>
        <v>0</v>
      </c>
      <c r="S154" s="458">
        <f t="shared" si="18"/>
        <v>2</v>
      </c>
      <c r="T154" s="458">
        <f t="shared" si="18"/>
        <v>1</v>
      </c>
      <c r="U154" s="458">
        <f t="shared" si="18"/>
        <v>0</v>
      </c>
      <c r="V154" s="458">
        <f t="shared" si="18"/>
        <v>0</v>
      </c>
      <c r="W154" s="458">
        <f t="shared" si="18"/>
        <v>0</v>
      </c>
      <c r="X154" s="458">
        <f t="shared" si="18"/>
        <v>3</v>
      </c>
      <c r="Y154" s="458">
        <f t="shared" si="18"/>
        <v>1</v>
      </c>
      <c r="Z154" s="458">
        <f t="shared" si="18"/>
        <v>0</v>
      </c>
      <c r="AA154" s="458">
        <f t="shared" si="18"/>
        <v>0</v>
      </c>
      <c r="AB154" s="458">
        <f t="shared" si="18"/>
        <v>0</v>
      </c>
      <c r="AC154" s="458">
        <f t="shared" si="18"/>
        <v>0</v>
      </c>
      <c r="AD154" s="458">
        <f t="shared" si="18"/>
        <v>2</v>
      </c>
      <c r="AE154" s="458">
        <f t="shared" si="18"/>
        <v>0</v>
      </c>
      <c r="AF154" s="458">
        <f t="shared" si="18"/>
        <v>1</v>
      </c>
      <c r="AG154" s="456">
        <f t="shared" si="16"/>
        <v>27</v>
      </c>
      <c r="AH154" s="173"/>
    </row>
    <row r="155" outlineLevel="1">
      <c r="A155" s="175"/>
      <c r="B155" s="168"/>
      <c r="C155" s="168"/>
      <c r="D155" s="168"/>
      <c r="E155" s="168"/>
      <c r="F155" s="168"/>
      <c r="G155" s="168"/>
      <c r="H155" s="168"/>
      <c r="I155" s="168"/>
      <c r="J155" s="168"/>
      <c r="K155" s="168"/>
      <c r="L155" s="168"/>
      <c r="M155" s="168"/>
      <c r="N155" s="168"/>
      <c r="O155" s="168"/>
      <c r="P155" s="168"/>
      <c r="Q155" s="168"/>
      <c r="R155" s="168"/>
      <c r="S155" s="168"/>
      <c r="T155" s="168"/>
      <c r="U155" s="168"/>
      <c r="V155" s="168"/>
      <c r="W155" s="168"/>
      <c r="X155" s="168"/>
      <c r="Y155" s="168"/>
      <c r="Z155" s="168"/>
      <c r="AA155" s="168"/>
      <c r="AB155" s="168"/>
      <c r="AC155" s="168"/>
      <c r="AD155" s="168"/>
      <c r="AE155" s="168"/>
      <c r="AF155" s="168"/>
      <c r="AG155" s="459"/>
      <c r="AH155" s="229"/>
    </row>
    <row r="156" outlineLevel="1">
      <c r="A156" s="277" t="s">
        <v>1427</v>
      </c>
      <c r="B156" s="255">
        <v>0.0</v>
      </c>
      <c r="C156" s="255">
        <v>0.0</v>
      </c>
      <c r="D156" s="255">
        <v>0.0</v>
      </c>
      <c r="E156" s="255">
        <v>0.0</v>
      </c>
      <c r="F156" s="255">
        <v>0.0</v>
      </c>
      <c r="G156" s="255">
        <v>0.0</v>
      </c>
      <c r="H156" s="255">
        <v>0.0</v>
      </c>
      <c r="I156" s="255">
        <v>0.0</v>
      </c>
      <c r="J156" s="255">
        <v>0.0</v>
      </c>
      <c r="K156" s="255">
        <v>0.0</v>
      </c>
      <c r="L156" s="255">
        <v>0.0</v>
      </c>
      <c r="M156" s="255">
        <v>0.0</v>
      </c>
      <c r="N156" s="255">
        <v>0.0</v>
      </c>
      <c r="O156" s="255">
        <v>0.0</v>
      </c>
      <c r="P156" s="255">
        <v>0.0</v>
      </c>
      <c r="Q156" s="255">
        <v>0.0</v>
      </c>
      <c r="R156" s="255">
        <v>0.0</v>
      </c>
      <c r="S156" s="255">
        <v>0.0</v>
      </c>
      <c r="T156" s="255">
        <v>0.0</v>
      </c>
      <c r="U156" s="255">
        <v>0.0</v>
      </c>
      <c r="V156" s="255">
        <v>0.0</v>
      </c>
      <c r="W156" s="255">
        <v>0.0</v>
      </c>
      <c r="X156" s="255">
        <v>0.0</v>
      </c>
      <c r="Y156" s="255">
        <v>0.0</v>
      </c>
      <c r="Z156" s="255">
        <v>0.0</v>
      </c>
      <c r="AA156" s="255">
        <v>0.0</v>
      </c>
      <c r="AB156" s="255">
        <v>0.0</v>
      </c>
      <c r="AC156" s="255">
        <v>0.0</v>
      </c>
      <c r="AD156" s="255">
        <v>0.0</v>
      </c>
      <c r="AE156" s="255">
        <v>0.0</v>
      </c>
      <c r="AF156" s="255">
        <v>0.0</v>
      </c>
      <c r="AG156" s="456">
        <f t="shared" ref="AG156:AG158" si="19">SUM(B156:AF156)</f>
        <v>0</v>
      </c>
      <c r="AH156" s="460"/>
    </row>
    <row r="157" outlineLevel="1">
      <c r="A157" s="277" t="s">
        <v>1428</v>
      </c>
      <c r="B157" s="255">
        <v>0.0</v>
      </c>
      <c r="C157" s="255">
        <v>0.0</v>
      </c>
      <c r="D157" s="255">
        <v>1.0</v>
      </c>
      <c r="E157" s="255">
        <v>0.0</v>
      </c>
      <c r="F157" s="255">
        <v>1.0</v>
      </c>
      <c r="G157" s="255">
        <v>0.0</v>
      </c>
      <c r="H157" s="255">
        <v>1.0</v>
      </c>
      <c r="I157" s="255">
        <v>0.0</v>
      </c>
      <c r="J157" s="255">
        <v>1.0</v>
      </c>
      <c r="K157" s="255">
        <v>0.0</v>
      </c>
      <c r="L157" s="255">
        <v>0.0</v>
      </c>
      <c r="M157" s="255">
        <v>0.0</v>
      </c>
      <c r="N157" s="255">
        <v>0.0</v>
      </c>
      <c r="O157" s="255">
        <v>0.0</v>
      </c>
      <c r="P157" s="255">
        <v>0.0</v>
      </c>
      <c r="Q157" s="255">
        <v>0.0</v>
      </c>
      <c r="R157" s="255">
        <v>0.0</v>
      </c>
      <c r="S157" s="255">
        <v>0.0</v>
      </c>
      <c r="T157" s="255">
        <v>0.0</v>
      </c>
      <c r="U157" s="255">
        <v>0.0</v>
      </c>
      <c r="V157" s="255">
        <v>0.0</v>
      </c>
      <c r="W157" s="255">
        <v>0.0</v>
      </c>
      <c r="X157" s="255">
        <v>0.0</v>
      </c>
      <c r="Y157" s="255">
        <v>0.0</v>
      </c>
      <c r="Z157" s="255">
        <v>0.0</v>
      </c>
      <c r="AA157" s="255">
        <v>0.0</v>
      </c>
      <c r="AB157" s="255">
        <v>0.0</v>
      </c>
      <c r="AC157" s="255">
        <v>0.0</v>
      </c>
      <c r="AD157" s="255">
        <v>0.0</v>
      </c>
      <c r="AE157" s="255">
        <v>0.0</v>
      </c>
      <c r="AF157" s="255">
        <v>0.0</v>
      </c>
      <c r="AG157" s="456">
        <f t="shared" si="19"/>
        <v>4</v>
      </c>
      <c r="AH157" s="460"/>
    </row>
    <row r="158" outlineLevel="1">
      <c r="A158" s="461" t="s">
        <v>1429</v>
      </c>
      <c r="B158" s="458">
        <f t="shared" ref="B158:AF158" si="20">B156+B157</f>
        <v>0</v>
      </c>
      <c r="C158" s="458">
        <f t="shared" si="20"/>
        <v>0</v>
      </c>
      <c r="D158" s="458">
        <f t="shared" si="20"/>
        <v>1</v>
      </c>
      <c r="E158" s="458">
        <f t="shared" si="20"/>
        <v>0</v>
      </c>
      <c r="F158" s="458">
        <f t="shared" si="20"/>
        <v>1</v>
      </c>
      <c r="G158" s="458">
        <f t="shared" si="20"/>
        <v>0</v>
      </c>
      <c r="H158" s="458">
        <f t="shared" si="20"/>
        <v>1</v>
      </c>
      <c r="I158" s="458">
        <f t="shared" si="20"/>
        <v>0</v>
      </c>
      <c r="J158" s="458">
        <f t="shared" si="20"/>
        <v>1</v>
      </c>
      <c r="K158" s="458">
        <f t="shared" si="20"/>
        <v>0</v>
      </c>
      <c r="L158" s="458">
        <f t="shared" si="20"/>
        <v>0</v>
      </c>
      <c r="M158" s="458">
        <f t="shared" si="20"/>
        <v>0</v>
      </c>
      <c r="N158" s="458">
        <f t="shared" si="20"/>
        <v>0</v>
      </c>
      <c r="O158" s="458">
        <f t="shared" si="20"/>
        <v>0</v>
      </c>
      <c r="P158" s="458">
        <f t="shared" si="20"/>
        <v>0</v>
      </c>
      <c r="Q158" s="458">
        <f t="shared" si="20"/>
        <v>0</v>
      </c>
      <c r="R158" s="458">
        <f t="shared" si="20"/>
        <v>0</v>
      </c>
      <c r="S158" s="458">
        <f t="shared" si="20"/>
        <v>0</v>
      </c>
      <c r="T158" s="458">
        <f t="shared" si="20"/>
        <v>0</v>
      </c>
      <c r="U158" s="458">
        <f t="shared" si="20"/>
        <v>0</v>
      </c>
      <c r="V158" s="458">
        <f t="shared" si="20"/>
        <v>0</v>
      </c>
      <c r="W158" s="458">
        <f t="shared" si="20"/>
        <v>0</v>
      </c>
      <c r="X158" s="458">
        <f t="shared" si="20"/>
        <v>0</v>
      </c>
      <c r="Y158" s="458">
        <f t="shared" si="20"/>
        <v>0</v>
      </c>
      <c r="Z158" s="458">
        <f t="shared" si="20"/>
        <v>0</v>
      </c>
      <c r="AA158" s="458">
        <f t="shared" si="20"/>
        <v>0</v>
      </c>
      <c r="AB158" s="458">
        <f t="shared" si="20"/>
        <v>0</v>
      </c>
      <c r="AC158" s="458">
        <f t="shared" si="20"/>
        <v>0</v>
      </c>
      <c r="AD158" s="458">
        <f t="shared" si="20"/>
        <v>0</v>
      </c>
      <c r="AE158" s="458">
        <f t="shared" si="20"/>
        <v>0</v>
      </c>
      <c r="AF158" s="458">
        <f t="shared" si="20"/>
        <v>0</v>
      </c>
      <c r="AG158" s="456">
        <f t="shared" si="19"/>
        <v>4</v>
      </c>
      <c r="AH158" s="173"/>
    </row>
    <row r="159" outlineLevel="1">
      <c r="A159" s="175"/>
      <c r="B159" s="168"/>
      <c r="C159" s="168"/>
      <c r="D159" s="168"/>
      <c r="E159" s="168"/>
      <c r="F159" s="168"/>
      <c r="G159" s="168"/>
      <c r="H159" s="168"/>
      <c r="I159" s="168"/>
      <c r="J159" s="168"/>
      <c r="K159" s="168"/>
      <c r="L159" s="168"/>
      <c r="M159" s="168"/>
      <c r="N159" s="168"/>
      <c r="O159" s="168"/>
      <c r="P159" s="168"/>
      <c r="Q159" s="168"/>
      <c r="R159" s="168"/>
      <c r="S159" s="168"/>
      <c r="T159" s="168"/>
      <c r="U159" s="168"/>
      <c r="V159" s="168"/>
      <c r="W159" s="168"/>
      <c r="X159" s="168"/>
      <c r="Y159" s="168"/>
      <c r="Z159" s="168"/>
      <c r="AA159" s="168"/>
      <c r="AB159" s="168"/>
      <c r="AC159" s="168"/>
      <c r="AD159" s="168"/>
      <c r="AE159" s="168"/>
      <c r="AF159" s="168"/>
      <c r="AG159" s="459"/>
      <c r="AH159" s="229"/>
    </row>
    <row r="160" outlineLevel="1">
      <c r="A160" s="277" t="s">
        <v>442</v>
      </c>
      <c r="B160" s="236">
        <v>0.0</v>
      </c>
      <c r="C160" s="236">
        <v>0.0</v>
      </c>
      <c r="D160" s="236">
        <v>0.0</v>
      </c>
      <c r="E160" s="236">
        <v>0.0</v>
      </c>
      <c r="F160" s="236">
        <v>0.0</v>
      </c>
      <c r="G160" s="236">
        <v>0.0</v>
      </c>
      <c r="H160" s="236">
        <v>0.0</v>
      </c>
      <c r="I160" s="236">
        <v>0.0</v>
      </c>
      <c r="J160" s="236">
        <v>0.0</v>
      </c>
      <c r="K160" s="236">
        <v>0.0</v>
      </c>
      <c r="L160" s="236">
        <v>0.0</v>
      </c>
      <c r="M160" s="236">
        <v>0.0</v>
      </c>
      <c r="N160" s="236">
        <v>0.0</v>
      </c>
      <c r="O160" s="236">
        <v>0.0</v>
      </c>
      <c r="P160" s="236">
        <v>0.0</v>
      </c>
      <c r="Q160" s="236">
        <v>0.0</v>
      </c>
      <c r="R160" s="236">
        <v>0.0</v>
      </c>
      <c r="S160" s="236">
        <v>0.0</v>
      </c>
      <c r="T160" s="236">
        <v>1.0</v>
      </c>
      <c r="U160" s="236">
        <v>0.0</v>
      </c>
      <c r="V160" s="236">
        <v>0.0</v>
      </c>
      <c r="W160" s="236">
        <v>0.0</v>
      </c>
      <c r="X160" s="236">
        <v>0.0</v>
      </c>
      <c r="Y160" s="236">
        <v>0.0</v>
      </c>
      <c r="Z160" s="236">
        <v>0.0</v>
      </c>
      <c r="AA160" s="236">
        <v>1.0</v>
      </c>
      <c r="AB160" s="236">
        <v>0.0</v>
      </c>
      <c r="AC160" s="236">
        <v>0.0</v>
      </c>
      <c r="AD160" s="236">
        <v>0.0</v>
      </c>
      <c r="AE160" s="236">
        <v>0.0</v>
      </c>
      <c r="AF160" s="236">
        <v>0.0</v>
      </c>
      <c r="AG160" s="456">
        <f t="shared" ref="AG160:AG169" si="21">SUM(B160:AF160)</f>
        <v>2</v>
      </c>
      <c r="AH160" s="173"/>
    </row>
    <row r="161" outlineLevel="1">
      <c r="A161" s="277" t="s">
        <v>443</v>
      </c>
      <c r="B161" s="236">
        <v>0.0</v>
      </c>
      <c r="C161" s="236">
        <v>0.0</v>
      </c>
      <c r="D161" s="236">
        <v>0.0</v>
      </c>
      <c r="E161" s="236">
        <v>0.0</v>
      </c>
      <c r="F161" s="236">
        <v>0.0</v>
      </c>
      <c r="G161" s="236">
        <v>0.0</v>
      </c>
      <c r="H161" s="236">
        <v>0.0</v>
      </c>
      <c r="I161" s="236">
        <v>0.0</v>
      </c>
      <c r="J161" s="236">
        <v>0.0</v>
      </c>
      <c r="K161" s="236">
        <v>0.0</v>
      </c>
      <c r="L161" s="236">
        <v>0.0</v>
      </c>
      <c r="M161" s="236">
        <v>0.0</v>
      </c>
      <c r="N161" s="236">
        <v>0.0</v>
      </c>
      <c r="O161" s="236">
        <v>0.0</v>
      </c>
      <c r="P161" s="236">
        <v>0.0</v>
      </c>
      <c r="Q161" s="236">
        <v>0.0</v>
      </c>
      <c r="R161" s="236">
        <v>0.0</v>
      </c>
      <c r="S161" s="236">
        <v>0.0</v>
      </c>
      <c r="T161" s="236">
        <v>0.0</v>
      </c>
      <c r="U161" s="236">
        <v>0.0</v>
      </c>
      <c r="V161" s="236">
        <v>0.0</v>
      </c>
      <c r="W161" s="236">
        <v>0.0</v>
      </c>
      <c r="X161" s="236">
        <v>0.0</v>
      </c>
      <c r="Y161" s="236">
        <v>0.0</v>
      </c>
      <c r="Z161" s="236">
        <v>0.0</v>
      </c>
      <c r="AA161" s="236">
        <v>0.0</v>
      </c>
      <c r="AB161" s="236">
        <v>0.0</v>
      </c>
      <c r="AC161" s="236">
        <v>0.0</v>
      </c>
      <c r="AD161" s="236">
        <v>0.0</v>
      </c>
      <c r="AE161" s="236">
        <v>0.0</v>
      </c>
      <c r="AF161" s="236">
        <v>0.0</v>
      </c>
      <c r="AG161" s="456">
        <f t="shared" si="21"/>
        <v>0</v>
      </c>
      <c r="AH161" s="173"/>
    </row>
    <row r="162" outlineLevel="1">
      <c r="A162" s="277" t="s">
        <v>1430</v>
      </c>
      <c r="B162" s="236">
        <v>0.0</v>
      </c>
      <c r="C162" s="236">
        <v>0.0</v>
      </c>
      <c r="D162" s="236">
        <v>0.0</v>
      </c>
      <c r="E162" s="236">
        <v>0.0</v>
      </c>
      <c r="F162" s="236">
        <v>0.0</v>
      </c>
      <c r="G162" s="236">
        <v>0.0</v>
      </c>
      <c r="H162" s="236">
        <v>0.0</v>
      </c>
      <c r="I162" s="236">
        <v>0.0</v>
      </c>
      <c r="J162" s="236">
        <v>0.0</v>
      </c>
      <c r="K162" s="236">
        <v>0.0</v>
      </c>
      <c r="L162" s="236">
        <v>0.0</v>
      </c>
      <c r="M162" s="236">
        <v>0.0</v>
      </c>
      <c r="N162" s="236">
        <v>0.0</v>
      </c>
      <c r="O162" s="236">
        <v>0.0</v>
      </c>
      <c r="P162" s="236">
        <v>0.0</v>
      </c>
      <c r="Q162" s="236">
        <v>0.0</v>
      </c>
      <c r="R162" s="236">
        <v>0.0</v>
      </c>
      <c r="S162" s="236">
        <v>0.0</v>
      </c>
      <c r="T162" s="236">
        <v>0.0</v>
      </c>
      <c r="U162" s="236">
        <v>0.0</v>
      </c>
      <c r="V162" s="236">
        <v>0.0</v>
      </c>
      <c r="W162" s="236">
        <v>0.0</v>
      </c>
      <c r="X162" s="236">
        <v>0.0</v>
      </c>
      <c r="Y162" s="236">
        <v>0.0</v>
      </c>
      <c r="Z162" s="236">
        <v>0.0</v>
      </c>
      <c r="AA162" s="236">
        <v>1.0</v>
      </c>
      <c r="AB162" s="236">
        <v>0.0</v>
      </c>
      <c r="AC162" s="236">
        <v>0.0</v>
      </c>
      <c r="AD162" s="236">
        <v>0.0</v>
      </c>
      <c r="AE162" s="236">
        <v>0.0</v>
      </c>
      <c r="AF162" s="236">
        <v>0.0</v>
      </c>
      <c r="AG162" s="456">
        <f t="shared" si="21"/>
        <v>1</v>
      </c>
      <c r="AH162" s="173"/>
    </row>
    <row r="163" outlineLevel="1">
      <c r="A163" s="277" t="s">
        <v>1431</v>
      </c>
      <c r="B163" s="236">
        <v>0.0</v>
      </c>
      <c r="C163" s="236">
        <v>0.0</v>
      </c>
      <c r="D163" s="236">
        <v>0.0</v>
      </c>
      <c r="E163" s="236">
        <v>0.0</v>
      </c>
      <c r="F163" s="236">
        <v>0.0</v>
      </c>
      <c r="G163" s="236">
        <v>0.0</v>
      </c>
      <c r="H163" s="236">
        <v>0.0</v>
      </c>
      <c r="I163" s="236">
        <v>0.0</v>
      </c>
      <c r="J163" s="236">
        <v>0.0</v>
      </c>
      <c r="K163" s="236">
        <v>0.0</v>
      </c>
      <c r="L163" s="236">
        <v>0.0</v>
      </c>
      <c r="M163" s="236">
        <v>0.0</v>
      </c>
      <c r="N163" s="236">
        <v>0.0</v>
      </c>
      <c r="O163" s="236">
        <v>0.0</v>
      </c>
      <c r="P163" s="236">
        <v>0.0</v>
      </c>
      <c r="Q163" s="236">
        <v>0.0</v>
      </c>
      <c r="R163" s="236">
        <v>0.0</v>
      </c>
      <c r="S163" s="236">
        <v>0.0</v>
      </c>
      <c r="T163" s="236">
        <v>0.0</v>
      </c>
      <c r="U163" s="236">
        <v>0.0</v>
      </c>
      <c r="V163" s="236">
        <v>0.0</v>
      </c>
      <c r="W163" s="236">
        <v>0.0</v>
      </c>
      <c r="X163" s="236">
        <v>0.0</v>
      </c>
      <c r="Y163" s="236">
        <v>0.0</v>
      </c>
      <c r="Z163" s="236">
        <v>0.0</v>
      </c>
      <c r="AA163" s="236">
        <v>0.0</v>
      </c>
      <c r="AB163" s="236">
        <v>0.0</v>
      </c>
      <c r="AC163" s="236">
        <v>0.0</v>
      </c>
      <c r="AD163" s="236">
        <v>0.0</v>
      </c>
      <c r="AE163" s="236">
        <v>0.0</v>
      </c>
      <c r="AF163" s="236">
        <v>0.0</v>
      </c>
      <c r="AG163" s="456">
        <f t="shared" si="21"/>
        <v>0</v>
      </c>
      <c r="AH163" s="173"/>
    </row>
    <row r="164" outlineLevel="1">
      <c r="A164" s="277" t="s">
        <v>1432</v>
      </c>
      <c r="B164" s="236">
        <v>0.0</v>
      </c>
      <c r="C164" s="236">
        <v>0.0</v>
      </c>
      <c r="D164" s="236">
        <v>0.0</v>
      </c>
      <c r="E164" s="236">
        <v>0.0</v>
      </c>
      <c r="F164" s="236">
        <v>0.0</v>
      </c>
      <c r="G164" s="236">
        <v>0.0</v>
      </c>
      <c r="H164" s="236">
        <v>0.0</v>
      </c>
      <c r="I164" s="236">
        <v>0.0</v>
      </c>
      <c r="J164" s="236">
        <v>0.0</v>
      </c>
      <c r="K164" s="236">
        <v>0.0</v>
      </c>
      <c r="L164" s="236">
        <v>0.0</v>
      </c>
      <c r="M164" s="236">
        <v>0.0</v>
      </c>
      <c r="N164" s="236">
        <v>0.0</v>
      </c>
      <c r="O164" s="236">
        <v>0.0</v>
      </c>
      <c r="P164" s="236">
        <v>0.0</v>
      </c>
      <c r="Q164" s="236">
        <v>0.0</v>
      </c>
      <c r="R164" s="236">
        <v>0.0</v>
      </c>
      <c r="S164" s="236">
        <v>0.0</v>
      </c>
      <c r="T164" s="236">
        <v>0.0</v>
      </c>
      <c r="U164" s="236">
        <v>0.0</v>
      </c>
      <c r="V164" s="236">
        <v>0.0</v>
      </c>
      <c r="W164" s="236">
        <v>0.0</v>
      </c>
      <c r="X164" s="236">
        <v>0.0</v>
      </c>
      <c r="Y164" s="236">
        <v>0.0</v>
      </c>
      <c r="Z164" s="236">
        <v>0.0</v>
      </c>
      <c r="AA164" s="236">
        <v>0.0</v>
      </c>
      <c r="AB164" s="236">
        <v>0.0</v>
      </c>
      <c r="AC164" s="236">
        <v>0.0</v>
      </c>
      <c r="AD164" s="236">
        <v>0.0</v>
      </c>
      <c r="AE164" s="236">
        <v>0.0</v>
      </c>
      <c r="AF164" s="236">
        <v>0.0</v>
      </c>
      <c r="AG164" s="456">
        <f t="shared" si="21"/>
        <v>0</v>
      </c>
      <c r="AH164" s="173"/>
    </row>
    <row r="165" outlineLevel="1">
      <c r="A165" s="277" t="s">
        <v>1433</v>
      </c>
      <c r="B165" s="236">
        <v>0.0</v>
      </c>
      <c r="C165" s="236">
        <v>0.0</v>
      </c>
      <c r="D165" s="236">
        <v>0.0</v>
      </c>
      <c r="E165" s="236">
        <v>0.0</v>
      </c>
      <c r="F165" s="236">
        <v>0.0</v>
      </c>
      <c r="G165" s="236">
        <v>0.0</v>
      </c>
      <c r="H165" s="236">
        <v>0.0</v>
      </c>
      <c r="I165" s="236">
        <v>0.0</v>
      </c>
      <c r="J165" s="236">
        <v>0.0</v>
      </c>
      <c r="K165" s="236">
        <v>0.0</v>
      </c>
      <c r="L165" s="236">
        <v>0.0</v>
      </c>
      <c r="M165" s="236">
        <v>0.0</v>
      </c>
      <c r="N165" s="236">
        <v>0.0</v>
      </c>
      <c r="O165" s="236">
        <v>0.0</v>
      </c>
      <c r="P165" s="236">
        <v>0.0</v>
      </c>
      <c r="Q165" s="236">
        <v>0.0</v>
      </c>
      <c r="R165" s="236">
        <v>0.0</v>
      </c>
      <c r="S165" s="236">
        <v>0.0</v>
      </c>
      <c r="T165" s="236">
        <v>0.0</v>
      </c>
      <c r="U165" s="236">
        <v>0.0</v>
      </c>
      <c r="V165" s="236">
        <v>0.0</v>
      </c>
      <c r="W165" s="236">
        <v>0.0</v>
      </c>
      <c r="X165" s="236">
        <v>0.0</v>
      </c>
      <c r="Y165" s="236">
        <v>0.0</v>
      </c>
      <c r="Z165" s="236">
        <v>0.0</v>
      </c>
      <c r="AA165" s="236">
        <v>0.0</v>
      </c>
      <c r="AB165" s="236">
        <v>0.0</v>
      </c>
      <c r="AC165" s="236">
        <v>0.0</v>
      </c>
      <c r="AD165" s="236">
        <v>0.0</v>
      </c>
      <c r="AE165" s="236">
        <v>0.0</v>
      </c>
      <c r="AF165" s="236">
        <v>0.0</v>
      </c>
      <c r="AG165" s="456">
        <f t="shared" si="21"/>
        <v>0</v>
      </c>
      <c r="AH165" s="173"/>
    </row>
    <row r="166" outlineLevel="1">
      <c r="A166" s="277" t="s">
        <v>1434</v>
      </c>
      <c r="B166" s="236">
        <v>0.0</v>
      </c>
      <c r="C166" s="236">
        <v>0.0</v>
      </c>
      <c r="D166" s="236">
        <v>0.0</v>
      </c>
      <c r="E166" s="236">
        <v>0.0</v>
      </c>
      <c r="F166" s="236">
        <v>0.0</v>
      </c>
      <c r="G166" s="236">
        <v>0.0</v>
      </c>
      <c r="H166" s="236">
        <v>0.0</v>
      </c>
      <c r="I166" s="236">
        <v>0.0</v>
      </c>
      <c r="J166" s="236">
        <v>0.0</v>
      </c>
      <c r="K166" s="236">
        <v>0.0</v>
      </c>
      <c r="L166" s="236">
        <v>0.0</v>
      </c>
      <c r="M166" s="236">
        <v>0.0</v>
      </c>
      <c r="N166" s="236">
        <v>0.0</v>
      </c>
      <c r="O166" s="236">
        <v>0.0</v>
      </c>
      <c r="P166" s="236">
        <v>0.0</v>
      </c>
      <c r="Q166" s="236">
        <v>0.0</v>
      </c>
      <c r="R166" s="236">
        <v>0.0</v>
      </c>
      <c r="S166" s="236">
        <v>0.0</v>
      </c>
      <c r="T166" s="236">
        <v>0.0</v>
      </c>
      <c r="U166" s="236">
        <v>0.0</v>
      </c>
      <c r="V166" s="236">
        <v>0.0</v>
      </c>
      <c r="W166" s="236">
        <v>0.0</v>
      </c>
      <c r="X166" s="236">
        <v>0.0</v>
      </c>
      <c r="Y166" s="236">
        <v>0.0</v>
      </c>
      <c r="Z166" s="236">
        <v>0.0</v>
      </c>
      <c r="AA166" s="236">
        <v>0.0</v>
      </c>
      <c r="AB166" s="236">
        <v>0.0</v>
      </c>
      <c r="AC166" s="236">
        <v>0.0</v>
      </c>
      <c r="AD166" s="236">
        <v>0.0</v>
      </c>
      <c r="AE166" s="236">
        <v>0.0</v>
      </c>
      <c r="AF166" s="236">
        <v>0.0</v>
      </c>
      <c r="AG166" s="456">
        <f t="shared" si="21"/>
        <v>0</v>
      </c>
      <c r="AH166" s="173"/>
    </row>
    <row r="167" outlineLevel="1">
      <c r="A167" s="277" t="s">
        <v>1435</v>
      </c>
      <c r="B167" s="236">
        <v>0.0</v>
      </c>
      <c r="C167" s="236">
        <v>0.0</v>
      </c>
      <c r="D167" s="236">
        <v>0.0</v>
      </c>
      <c r="E167" s="236">
        <v>0.0</v>
      </c>
      <c r="F167" s="236">
        <v>0.0</v>
      </c>
      <c r="G167" s="236">
        <v>0.0</v>
      </c>
      <c r="H167" s="236">
        <v>0.0</v>
      </c>
      <c r="I167" s="236">
        <v>0.0</v>
      </c>
      <c r="J167" s="236">
        <v>0.0</v>
      </c>
      <c r="K167" s="236">
        <v>0.0</v>
      </c>
      <c r="L167" s="236">
        <v>0.0</v>
      </c>
      <c r="M167" s="236">
        <v>0.0</v>
      </c>
      <c r="N167" s="236">
        <v>0.0</v>
      </c>
      <c r="O167" s="236">
        <v>0.0</v>
      </c>
      <c r="P167" s="236">
        <v>0.0</v>
      </c>
      <c r="Q167" s="236">
        <v>0.0</v>
      </c>
      <c r="R167" s="236">
        <v>0.0</v>
      </c>
      <c r="S167" s="236">
        <v>0.0</v>
      </c>
      <c r="T167" s="236">
        <v>0.0</v>
      </c>
      <c r="U167" s="236">
        <v>0.0</v>
      </c>
      <c r="V167" s="236">
        <v>0.0</v>
      </c>
      <c r="W167" s="236">
        <v>0.0</v>
      </c>
      <c r="X167" s="236">
        <v>0.0</v>
      </c>
      <c r="Y167" s="236">
        <v>0.0</v>
      </c>
      <c r="Z167" s="236">
        <v>0.0</v>
      </c>
      <c r="AA167" s="236">
        <v>0.0</v>
      </c>
      <c r="AB167" s="236">
        <v>0.0</v>
      </c>
      <c r="AC167" s="236">
        <v>0.0</v>
      </c>
      <c r="AD167" s="236">
        <v>0.0</v>
      </c>
      <c r="AE167" s="236">
        <v>0.0</v>
      </c>
      <c r="AF167" s="236">
        <v>0.0</v>
      </c>
      <c r="AG167" s="456">
        <f t="shared" si="21"/>
        <v>0</v>
      </c>
      <c r="AH167" s="173"/>
    </row>
    <row r="168" outlineLevel="1">
      <c r="A168" s="277" t="s">
        <v>1436</v>
      </c>
      <c r="B168" s="236">
        <v>0.0</v>
      </c>
      <c r="C168" s="236">
        <v>0.0</v>
      </c>
      <c r="D168" s="255">
        <v>0.0</v>
      </c>
      <c r="E168" s="236">
        <v>0.0</v>
      </c>
      <c r="F168" s="255">
        <v>0.0</v>
      </c>
      <c r="G168" s="236">
        <v>0.0</v>
      </c>
      <c r="H168" s="255">
        <v>0.0</v>
      </c>
      <c r="I168" s="255">
        <v>0.0</v>
      </c>
      <c r="J168" s="255">
        <v>0.0</v>
      </c>
      <c r="K168" s="236">
        <v>0.0</v>
      </c>
      <c r="L168" s="236">
        <v>0.0</v>
      </c>
      <c r="M168" s="255">
        <v>0.0</v>
      </c>
      <c r="N168" s="255">
        <v>0.0</v>
      </c>
      <c r="O168" s="255">
        <v>0.0</v>
      </c>
      <c r="P168" s="236">
        <v>0.0</v>
      </c>
      <c r="Q168" s="236">
        <v>0.0</v>
      </c>
      <c r="R168" s="236">
        <v>0.0</v>
      </c>
      <c r="S168" s="255">
        <v>0.0</v>
      </c>
      <c r="T168" s="255">
        <v>0.0</v>
      </c>
      <c r="U168" s="236">
        <v>0.0</v>
      </c>
      <c r="V168" s="236">
        <v>0.0</v>
      </c>
      <c r="W168" s="236">
        <v>0.0</v>
      </c>
      <c r="X168" s="236">
        <v>0.0</v>
      </c>
      <c r="Y168" s="255">
        <v>0.0</v>
      </c>
      <c r="Z168" s="236">
        <v>0.0</v>
      </c>
      <c r="AA168" s="255">
        <v>0.0</v>
      </c>
      <c r="AB168" s="255">
        <v>0.0</v>
      </c>
      <c r="AC168" s="255">
        <v>0.0</v>
      </c>
      <c r="AD168" s="255">
        <v>0.0</v>
      </c>
      <c r="AE168" s="255">
        <v>0.0</v>
      </c>
      <c r="AF168" s="255">
        <v>0.0</v>
      </c>
      <c r="AG168" s="456">
        <f t="shared" si="21"/>
        <v>0</v>
      </c>
      <c r="AH168" s="173"/>
    </row>
    <row r="169" outlineLevel="1">
      <c r="A169" s="462" t="s">
        <v>298</v>
      </c>
      <c r="B169" s="458">
        <f t="shared" ref="B169:AF169" si="22">SUM(B160:B168)</f>
        <v>0</v>
      </c>
      <c r="C169" s="458">
        <f t="shared" si="22"/>
        <v>0</v>
      </c>
      <c r="D169" s="458">
        <f t="shared" si="22"/>
        <v>0</v>
      </c>
      <c r="E169" s="458">
        <f t="shared" si="22"/>
        <v>0</v>
      </c>
      <c r="F169" s="458">
        <f t="shared" si="22"/>
        <v>0</v>
      </c>
      <c r="G169" s="458">
        <f t="shared" si="22"/>
        <v>0</v>
      </c>
      <c r="H169" s="458">
        <f t="shared" si="22"/>
        <v>0</v>
      </c>
      <c r="I169" s="458">
        <f t="shared" si="22"/>
        <v>0</v>
      </c>
      <c r="J169" s="458">
        <f t="shared" si="22"/>
        <v>0</v>
      </c>
      <c r="K169" s="458">
        <f t="shared" si="22"/>
        <v>0</v>
      </c>
      <c r="L169" s="458">
        <f t="shared" si="22"/>
        <v>0</v>
      </c>
      <c r="M169" s="458">
        <f t="shared" si="22"/>
        <v>0</v>
      </c>
      <c r="N169" s="458">
        <f t="shared" si="22"/>
        <v>0</v>
      </c>
      <c r="O169" s="458">
        <f t="shared" si="22"/>
        <v>0</v>
      </c>
      <c r="P169" s="458">
        <f t="shared" si="22"/>
        <v>0</v>
      </c>
      <c r="Q169" s="458">
        <f t="shared" si="22"/>
        <v>0</v>
      </c>
      <c r="R169" s="458">
        <f t="shared" si="22"/>
        <v>0</v>
      </c>
      <c r="S169" s="458">
        <f t="shared" si="22"/>
        <v>0</v>
      </c>
      <c r="T169" s="458">
        <f t="shared" si="22"/>
        <v>1</v>
      </c>
      <c r="U169" s="458">
        <f t="shared" si="22"/>
        <v>0</v>
      </c>
      <c r="V169" s="458">
        <f t="shared" si="22"/>
        <v>0</v>
      </c>
      <c r="W169" s="458">
        <f t="shared" si="22"/>
        <v>0</v>
      </c>
      <c r="X169" s="458">
        <f t="shared" si="22"/>
        <v>0</v>
      </c>
      <c r="Y169" s="458">
        <f t="shared" si="22"/>
        <v>0</v>
      </c>
      <c r="Z169" s="458">
        <f t="shared" si="22"/>
        <v>0</v>
      </c>
      <c r="AA169" s="458">
        <f t="shared" si="22"/>
        <v>2</v>
      </c>
      <c r="AB169" s="458">
        <f t="shared" si="22"/>
        <v>0</v>
      </c>
      <c r="AC169" s="458">
        <f t="shared" si="22"/>
        <v>0</v>
      </c>
      <c r="AD169" s="458">
        <f t="shared" si="22"/>
        <v>0</v>
      </c>
      <c r="AE169" s="458">
        <f t="shared" si="22"/>
        <v>0</v>
      </c>
      <c r="AF169" s="458">
        <f t="shared" si="22"/>
        <v>0</v>
      </c>
      <c r="AG169" s="456">
        <f t="shared" si="21"/>
        <v>3</v>
      </c>
      <c r="AH169" s="173"/>
    </row>
    <row r="170">
      <c r="A170" s="437"/>
      <c r="AG170" s="463"/>
      <c r="AH170" s="27"/>
    </row>
    <row r="171">
      <c r="A171" s="417" t="s">
        <v>1437</v>
      </c>
      <c r="B171" s="246"/>
      <c r="C171" s="246"/>
      <c r="D171" s="246"/>
      <c r="E171" s="246"/>
      <c r="F171" s="246"/>
      <c r="G171" s="246"/>
      <c r="H171" s="246"/>
      <c r="I171" s="246"/>
      <c r="J171" s="246"/>
      <c r="K171" s="246"/>
      <c r="L171" s="246"/>
      <c r="M171" s="246"/>
      <c r="N171" s="246"/>
      <c r="O171" s="246"/>
      <c r="P171" s="246"/>
      <c r="Q171" s="246"/>
      <c r="R171" s="246"/>
      <c r="S171" s="246"/>
      <c r="T171" s="246"/>
      <c r="U171" s="246"/>
      <c r="V171" s="246"/>
      <c r="W171" s="246"/>
      <c r="X171" s="246"/>
      <c r="Y171" s="246"/>
      <c r="Z171" s="246"/>
      <c r="AA171" s="246"/>
      <c r="AB171" s="246"/>
      <c r="AC171" s="246"/>
      <c r="AD171" s="246"/>
      <c r="AE171" s="246"/>
      <c r="AF171" s="246"/>
      <c r="AG171" s="454"/>
      <c r="AH171" s="455"/>
    </row>
    <row r="172" outlineLevel="1">
      <c r="A172" s="277" t="s">
        <v>1438</v>
      </c>
      <c r="B172" s="236">
        <v>0.0</v>
      </c>
      <c r="C172" s="236">
        <v>0.0</v>
      </c>
      <c r="D172" s="236">
        <v>0.0</v>
      </c>
      <c r="E172" s="236">
        <v>0.0</v>
      </c>
      <c r="F172" s="236">
        <v>0.0</v>
      </c>
      <c r="G172" s="236">
        <v>0.0</v>
      </c>
      <c r="H172" s="236">
        <v>0.0</v>
      </c>
      <c r="I172" s="236">
        <v>0.0</v>
      </c>
      <c r="J172" s="236">
        <v>0.0</v>
      </c>
      <c r="K172" s="236">
        <v>0.0</v>
      </c>
      <c r="L172" s="236">
        <v>0.0</v>
      </c>
      <c r="M172" s="236">
        <v>0.0</v>
      </c>
      <c r="N172" s="236">
        <v>0.0</v>
      </c>
      <c r="O172" s="236">
        <v>0.0</v>
      </c>
      <c r="P172" s="236">
        <v>0.0</v>
      </c>
      <c r="Q172" s="236">
        <v>0.0</v>
      </c>
      <c r="R172" s="236">
        <v>0.0</v>
      </c>
      <c r="S172" s="236">
        <v>0.0</v>
      </c>
      <c r="T172" s="236">
        <v>0.0</v>
      </c>
      <c r="U172" s="236">
        <v>0.0</v>
      </c>
      <c r="V172" s="236">
        <v>0.0</v>
      </c>
      <c r="W172" s="236">
        <v>0.0</v>
      </c>
      <c r="X172" s="236">
        <v>0.0</v>
      </c>
      <c r="Y172" s="236">
        <v>0.0</v>
      </c>
      <c r="Z172" s="236">
        <v>0.0</v>
      </c>
      <c r="AA172" s="236">
        <v>0.0</v>
      </c>
      <c r="AB172" s="236">
        <v>0.0</v>
      </c>
      <c r="AC172" s="236">
        <v>0.0</v>
      </c>
      <c r="AD172" s="236">
        <v>0.0</v>
      </c>
      <c r="AE172" s="236">
        <v>0.0</v>
      </c>
      <c r="AF172" s="236">
        <v>0.0</v>
      </c>
      <c r="AG172" s="409">
        <f t="shared" ref="AG172:AG175" si="23">SUM(B172:AF172)</f>
        <v>0</v>
      </c>
      <c r="AH172" s="173"/>
    </row>
    <row r="173" outlineLevel="1">
      <c r="A173" s="277" t="s">
        <v>1439</v>
      </c>
      <c r="B173" s="236">
        <v>0.0</v>
      </c>
      <c r="C173" s="236">
        <v>0.0</v>
      </c>
      <c r="D173" s="236">
        <v>0.0</v>
      </c>
      <c r="E173" s="236">
        <v>0.0</v>
      </c>
      <c r="F173" s="236">
        <v>0.0</v>
      </c>
      <c r="G173" s="236">
        <v>0.0</v>
      </c>
      <c r="H173" s="236">
        <v>0.0</v>
      </c>
      <c r="I173" s="236">
        <v>0.0</v>
      </c>
      <c r="J173" s="236">
        <v>0.0</v>
      </c>
      <c r="K173" s="236">
        <v>0.0</v>
      </c>
      <c r="L173" s="236">
        <v>0.0</v>
      </c>
      <c r="M173" s="236">
        <v>0.0</v>
      </c>
      <c r="N173" s="236">
        <v>0.0</v>
      </c>
      <c r="O173" s="236">
        <v>0.0</v>
      </c>
      <c r="P173" s="236">
        <v>0.0</v>
      </c>
      <c r="Q173" s="236">
        <v>0.0</v>
      </c>
      <c r="R173" s="236">
        <v>0.0</v>
      </c>
      <c r="S173" s="236">
        <v>0.0</v>
      </c>
      <c r="T173" s="236">
        <v>0.0</v>
      </c>
      <c r="U173" s="236">
        <v>0.0</v>
      </c>
      <c r="V173" s="236">
        <v>0.0</v>
      </c>
      <c r="W173" s="236">
        <v>0.0</v>
      </c>
      <c r="X173" s="236">
        <v>0.0</v>
      </c>
      <c r="Y173" s="236">
        <v>0.0</v>
      </c>
      <c r="Z173" s="236">
        <v>0.0</v>
      </c>
      <c r="AA173" s="236">
        <v>0.0</v>
      </c>
      <c r="AB173" s="236">
        <v>0.0</v>
      </c>
      <c r="AC173" s="236">
        <v>0.0</v>
      </c>
      <c r="AD173" s="236">
        <v>0.0</v>
      </c>
      <c r="AE173" s="236">
        <v>0.0</v>
      </c>
      <c r="AF173" s="236">
        <v>0.0</v>
      </c>
      <c r="AG173" s="409">
        <f t="shared" si="23"/>
        <v>0</v>
      </c>
      <c r="AH173" s="173"/>
    </row>
    <row r="174" outlineLevel="1">
      <c r="A174" s="277" t="s">
        <v>1440</v>
      </c>
      <c r="B174" s="236">
        <v>0.0</v>
      </c>
      <c r="C174" s="236">
        <v>0.0</v>
      </c>
      <c r="D174" s="236">
        <v>0.0</v>
      </c>
      <c r="E174" s="236">
        <v>0.0</v>
      </c>
      <c r="F174" s="236">
        <v>0.0</v>
      </c>
      <c r="G174" s="236">
        <v>0.0</v>
      </c>
      <c r="H174" s="236">
        <v>0.0</v>
      </c>
      <c r="I174" s="236">
        <v>0.0</v>
      </c>
      <c r="J174" s="236">
        <v>0.0</v>
      </c>
      <c r="K174" s="236">
        <v>0.0</v>
      </c>
      <c r="L174" s="236">
        <v>0.0</v>
      </c>
      <c r="M174" s="236">
        <v>0.0</v>
      </c>
      <c r="N174" s="236">
        <v>0.0</v>
      </c>
      <c r="O174" s="236">
        <v>0.0</v>
      </c>
      <c r="P174" s="236">
        <v>0.0</v>
      </c>
      <c r="Q174" s="236">
        <v>0.0</v>
      </c>
      <c r="R174" s="236">
        <v>0.0</v>
      </c>
      <c r="S174" s="236">
        <v>0.0</v>
      </c>
      <c r="T174" s="236">
        <v>0.0</v>
      </c>
      <c r="U174" s="236">
        <v>0.0</v>
      </c>
      <c r="V174" s="236">
        <v>0.0</v>
      </c>
      <c r="W174" s="236">
        <v>0.0</v>
      </c>
      <c r="X174" s="236">
        <v>0.0</v>
      </c>
      <c r="Y174" s="236">
        <v>0.0</v>
      </c>
      <c r="Z174" s="236">
        <v>0.0</v>
      </c>
      <c r="AA174" s="236">
        <v>0.0</v>
      </c>
      <c r="AB174" s="236">
        <v>0.0</v>
      </c>
      <c r="AC174" s="236">
        <v>0.0</v>
      </c>
      <c r="AD174" s="236">
        <v>0.0</v>
      </c>
      <c r="AE174" s="236">
        <v>1.0</v>
      </c>
      <c r="AF174" s="236">
        <v>0.0</v>
      </c>
      <c r="AG174" s="409">
        <f t="shared" si="23"/>
        <v>1</v>
      </c>
      <c r="AH174" s="173"/>
    </row>
    <row r="175" outlineLevel="1">
      <c r="A175" s="277" t="s">
        <v>1441</v>
      </c>
      <c r="B175" s="236">
        <v>0.0</v>
      </c>
      <c r="C175" s="236">
        <v>0.0</v>
      </c>
      <c r="D175" s="236">
        <v>0.0</v>
      </c>
      <c r="E175" s="236">
        <v>0.0</v>
      </c>
      <c r="F175" s="236">
        <v>0.0</v>
      </c>
      <c r="G175" s="236">
        <v>0.0</v>
      </c>
      <c r="H175" s="236">
        <v>0.0</v>
      </c>
      <c r="I175" s="236">
        <v>0.0</v>
      </c>
      <c r="J175" s="236">
        <v>0.0</v>
      </c>
      <c r="K175" s="236">
        <v>0.0</v>
      </c>
      <c r="L175" s="236">
        <v>0.0</v>
      </c>
      <c r="M175" s="236">
        <v>0.0</v>
      </c>
      <c r="N175" s="236">
        <v>0.0</v>
      </c>
      <c r="O175" s="236">
        <v>0.0</v>
      </c>
      <c r="P175" s="236">
        <v>0.0</v>
      </c>
      <c r="Q175" s="236">
        <v>0.0</v>
      </c>
      <c r="R175" s="236">
        <v>0.0</v>
      </c>
      <c r="S175" s="236">
        <v>0.0</v>
      </c>
      <c r="T175" s="236">
        <v>0.0</v>
      </c>
      <c r="U175" s="236">
        <v>0.0</v>
      </c>
      <c r="V175" s="236">
        <v>0.0</v>
      </c>
      <c r="W175" s="236">
        <v>0.0</v>
      </c>
      <c r="X175" s="236">
        <v>0.0</v>
      </c>
      <c r="Y175" s="236">
        <v>0.0</v>
      </c>
      <c r="Z175" s="236">
        <v>0.0</v>
      </c>
      <c r="AA175" s="236">
        <v>0.0</v>
      </c>
      <c r="AB175" s="236">
        <v>0.0</v>
      </c>
      <c r="AC175" s="236">
        <v>0.0</v>
      </c>
      <c r="AD175" s="236">
        <v>0.0</v>
      </c>
      <c r="AE175" s="236">
        <v>0.0</v>
      </c>
      <c r="AF175" s="236">
        <v>0.0</v>
      </c>
      <c r="AG175" s="409">
        <f t="shared" si="23"/>
        <v>0</v>
      </c>
      <c r="AH175" s="173"/>
    </row>
    <row r="176" outlineLevel="1">
      <c r="A176" s="457" t="s">
        <v>1442</v>
      </c>
      <c r="B176" s="236">
        <v>0.0</v>
      </c>
      <c r="C176" s="236">
        <v>1.0</v>
      </c>
      <c r="D176" s="236">
        <v>0.0</v>
      </c>
      <c r="E176" s="236">
        <v>1.0</v>
      </c>
      <c r="F176" s="236">
        <v>0.0</v>
      </c>
      <c r="G176" s="236">
        <v>0.0</v>
      </c>
      <c r="H176" s="236">
        <v>2.0</v>
      </c>
      <c r="I176" s="236">
        <v>0.0</v>
      </c>
      <c r="J176" s="236">
        <v>1.0</v>
      </c>
      <c r="K176" s="236">
        <v>0.0</v>
      </c>
      <c r="L176" s="236">
        <v>0.0</v>
      </c>
      <c r="M176" s="236">
        <v>1.0</v>
      </c>
      <c r="N176" s="236">
        <v>1.0</v>
      </c>
      <c r="O176" s="236">
        <v>1.0</v>
      </c>
      <c r="P176" s="236">
        <v>0.0</v>
      </c>
      <c r="Q176" s="236">
        <v>0.0</v>
      </c>
      <c r="R176" s="236">
        <v>0.0</v>
      </c>
      <c r="S176" s="236">
        <v>0.0</v>
      </c>
      <c r="T176" s="236">
        <v>0.0</v>
      </c>
      <c r="U176" s="236">
        <v>0.0</v>
      </c>
      <c r="V176" s="236">
        <v>0.0</v>
      </c>
      <c r="W176" s="236">
        <v>0.0</v>
      </c>
      <c r="X176" s="236">
        <v>0.0</v>
      </c>
      <c r="Y176" s="236">
        <v>0.0</v>
      </c>
      <c r="Z176" s="236">
        <v>2.0</v>
      </c>
      <c r="AA176" s="236">
        <v>0.0</v>
      </c>
      <c r="AB176" s="236">
        <v>0.0</v>
      </c>
      <c r="AC176" s="236">
        <v>0.0</v>
      </c>
      <c r="AD176" s="236">
        <v>0.0</v>
      </c>
      <c r="AE176" s="236">
        <v>1.0</v>
      </c>
      <c r="AF176" s="236">
        <v>0.0</v>
      </c>
      <c r="AG176" s="409"/>
      <c r="AH176" s="173"/>
    </row>
    <row r="177" outlineLevel="1">
      <c r="A177" s="457" t="s">
        <v>1443</v>
      </c>
      <c r="B177" s="236">
        <v>0.0</v>
      </c>
      <c r="C177" s="236">
        <v>0.0</v>
      </c>
      <c r="D177" s="236">
        <v>0.0</v>
      </c>
      <c r="E177" s="236">
        <v>0.0</v>
      </c>
      <c r="F177" s="236">
        <v>0.0</v>
      </c>
      <c r="G177" s="236">
        <v>0.0</v>
      </c>
      <c r="H177" s="236">
        <v>0.0</v>
      </c>
      <c r="I177" s="236">
        <v>0.0</v>
      </c>
      <c r="J177" s="236">
        <v>0.0</v>
      </c>
      <c r="K177" s="236">
        <v>0.0</v>
      </c>
      <c r="L177" s="236">
        <v>0.0</v>
      </c>
      <c r="M177" s="236">
        <v>0.0</v>
      </c>
      <c r="N177" s="236">
        <v>0.0</v>
      </c>
      <c r="O177" s="236">
        <v>0.0</v>
      </c>
      <c r="P177" s="236">
        <v>0.0</v>
      </c>
      <c r="Q177" s="236">
        <v>0.0</v>
      </c>
      <c r="R177" s="236">
        <v>0.0</v>
      </c>
      <c r="S177" s="236">
        <v>0.0</v>
      </c>
      <c r="T177" s="236">
        <v>0.0</v>
      </c>
      <c r="U177" s="236">
        <v>0.0</v>
      </c>
      <c r="V177" s="236">
        <v>0.0</v>
      </c>
      <c r="W177" s="236">
        <v>0.0</v>
      </c>
      <c r="X177" s="236">
        <v>0.0</v>
      </c>
      <c r="Y177" s="236">
        <v>0.0</v>
      </c>
      <c r="Z177" s="236">
        <v>0.0</v>
      </c>
      <c r="AA177" s="236">
        <v>0.0</v>
      </c>
      <c r="AB177" s="236">
        <v>0.0</v>
      </c>
      <c r="AC177" s="236">
        <v>0.0</v>
      </c>
      <c r="AD177" s="236">
        <v>0.0</v>
      </c>
      <c r="AE177" s="236">
        <v>0.0</v>
      </c>
      <c r="AF177" s="236">
        <v>0.0</v>
      </c>
      <c r="AG177" s="409"/>
      <c r="AH177" s="173"/>
    </row>
    <row r="178" ht="18.75" customHeight="1" outlineLevel="1">
      <c r="A178" s="457" t="s">
        <v>1444</v>
      </c>
      <c r="B178" s="236">
        <v>1.0</v>
      </c>
      <c r="C178" s="236">
        <v>3.0</v>
      </c>
      <c r="D178" s="236">
        <v>1.0</v>
      </c>
      <c r="E178" s="236">
        <v>4.0</v>
      </c>
      <c r="F178" s="236">
        <v>1.0</v>
      </c>
      <c r="G178" s="236">
        <v>1.0</v>
      </c>
      <c r="H178" s="236">
        <v>3.0</v>
      </c>
      <c r="I178" s="236">
        <v>1.0</v>
      </c>
      <c r="J178" s="236">
        <v>4.0</v>
      </c>
      <c r="K178" s="236">
        <v>3.0</v>
      </c>
      <c r="L178" s="236">
        <v>3.0</v>
      </c>
      <c r="M178" s="236">
        <v>1.0</v>
      </c>
      <c r="N178" s="236">
        <v>1.0</v>
      </c>
      <c r="O178" s="236">
        <v>1.0</v>
      </c>
      <c r="P178" s="236">
        <v>2.0</v>
      </c>
      <c r="Q178" s="236">
        <v>3.0</v>
      </c>
      <c r="R178" s="236">
        <v>1.0</v>
      </c>
      <c r="S178" s="236">
        <v>0.0</v>
      </c>
      <c r="T178" s="236">
        <v>2.0</v>
      </c>
      <c r="U178" s="236">
        <v>0.0</v>
      </c>
      <c r="V178" s="236">
        <v>2.0</v>
      </c>
      <c r="W178" s="236">
        <v>2.0</v>
      </c>
      <c r="X178" s="236">
        <v>5.0</v>
      </c>
      <c r="Y178" s="236">
        <v>1.0</v>
      </c>
      <c r="Z178" s="236">
        <v>4.0</v>
      </c>
      <c r="AA178" s="236">
        <v>0.0</v>
      </c>
      <c r="AB178" s="236">
        <v>1.0</v>
      </c>
      <c r="AC178" s="236">
        <v>1.0</v>
      </c>
      <c r="AD178" s="236">
        <v>3.0</v>
      </c>
      <c r="AE178" s="236">
        <v>1.0</v>
      </c>
      <c r="AF178" s="236">
        <v>4.0</v>
      </c>
      <c r="AG178" s="409"/>
      <c r="AH178" s="173"/>
    </row>
    <row r="179" outlineLevel="1">
      <c r="A179" s="457" t="s">
        <v>1445</v>
      </c>
      <c r="B179" s="236">
        <v>0.0</v>
      </c>
      <c r="C179" s="236">
        <v>0.0</v>
      </c>
      <c r="D179" s="236">
        <v>0.0</v>
      </c>
      <c r="E179" s="236">
        <v>0.0</v>
      </c>
      <c r="F179" s="236">
        <v>0.0</v>
      </c>
      <c r="G179" s="236">
        <v>0.0</v>
      </c>
      <c r="H179" s="236">
        <v>0.0</v>
      </c>
      <c r="I179" s="236">
        <v>0.0</v>
      </c>
      <c r="J179" s="236">
        <v>0.0</v>
      </c>
      <c r="K179" s="236">
        <v>0.0</v>
      </c>
      <c r="L179" s="236">
        <v>0.0</v>
      </c>
      <c r="M179" s="236">
        <v>0.0</v>
      </c>
      <c r="N179" s="236">
        <v>0.0</v>
      </c>
      <c r="O179" s="236">
        <v>0.0</v>
      </c>
      <c r="P179" s="236">
        <v>0.0</v>
      </c>
      <c r="Q179" s="236">
        <v>0.0</v>
      </c>
      <c r="R179" s="236">
        <v>0.0</v>
      </c>
      <c r="S179" s="236">
        <v>0.0</v>
      </c>
      <c r="T179" s="236">
        <v>0.0</v>
      </c>
      <c r="U179" s="236">
        <v>0.0</v>
      </c>
      <c r="V179" s="236">
        <v>0.0</v>
      </c>
      <c r="W179" s="236">
        <v>0.0</v>
      </c>
      <c r="X179" s="236">
        <v>0.0</v>
      </c>
      <c r="Y179" s="236">
        <v>0.0</v>
      </c>
      <c r="Z179" s="236">
        <v>0.0</v>
      </c>
      <c r="AA179" s="236">
        <v>0.0</v>
      </c>
      <c r="AB179" s="236">
        <v>0.0</v>
      </c>
      <c r="AC179" s="236">
        <v>0.0</v>
      </c>
      <c r="AD179" s="236">
        <v>0.0</v>
      </c>
      <c r="AE179" s="236">
        <v>0.0</v>
      </c>
      <c r="AF179" s="236">
        <v>0.0</v>
      </c>
      <c r="AG179" s="409"/>
      <c r="AH179" s="173"/>
    </row>
    <row r="180" outlineLevel="1">
      <c r="A180" s="281" t="s">
        <v>439</v>
      </c>
      <c r="B180" s="458">
        <f t="shared" ref="B180:AF180" si="24">B172+B173+B176+B177</f>
        <v>0</v>
      </c>
      <c r="C180" s="458">
        <f t="shared" si="24"/>
        <v>1</v>
      </c>
      <c r="D180" s="458">
        <f t="shared" si="24"/>
        <v>0</v>
      </c>
      <c r="E180" s="458">
        <f t="shared" si="24"/>
        <v>1</v>
      </c>
      <c r="F180" s="458">
        <f t="shared" si="24"/>
        <v>0</v>
      </c>
      <c r="G180" s="458">
        <f t="shared" si="24"/>
        <v>0</v>
      </c>
      <c r="H180" s="458">
        <f t="shared" si="24"/>
        <v>2</v>
      </c>
      <c r="I180" s="458">
        <f t="shared" si="24"/>
        <v>0</v>
      </c>
      <c r="J180" s="458">
        <f t="shared" si="24"/>
        <v>1</v>
      </c>
      <c r="K180" s="458">
        <f t="shared" si="24"/>
        <v>0</v>
      </c>
      <c r="L180" s="458">
        <f t="shared" si="24"/>
        <v>0</v>
      </c>
      <c r="M180" s="458">
        <f t="shared" si="24"/>
        <v>1</v>
      </c>
      <c r="N180" s="458">
        <f t="shared" si="24"/>
        <v>1</v>
      </c>
      <c r="O180" s="458">
        <f t="shared" si="24"/>
        <v>1</v>
      </c>
      <c r="P180" s="458">
        <f t="shared" si="24"/>
        <v>0</v>
      </c>
      <c r="Q180" s="458">
        <f t="shared" si="24"/>
        <v>0</v>
      </c>
      <c r="R180" s="458">
        <f t="shared" si="24"/>
        <v>0</v>
      </c>
      <c r="S180" s="458">
        <f t="shared" si="24"/>
        <v>0</v>
      </c>
      <c r="T180" s="458">
        <f t="shared" si="24"/>
        <v>0</v>
      </c>
      <c r="U180" s="458">
        <f t="shared" si="24"/>
        <v>0</v>
      </c>
      <c r="V180" s="458">
        <f t="shared" si="24"/>
        <v>0</v>
      </c>
      <c r="W180" s="458">
        <f t="shared" si="24"/>
        <v>0</v>
      </c>
      <c r="X180" s="458">
        <f t="shared" si="24"/>
        <v>0</v>
      </c>
      <c r="Y180" s="458">
        <f t="shared" si="24"/>
        <v>0</v>
      </c>
      <c r="Z180" s="458">
        <f t="shared" si="24"/>
        <v>2</v>
      </c>
      <c r="AA180" s="458">
        <f t="shared" si="24"/>
        <v>0</v>
      </c>
      <c r="AB180" s="458">
        <f t="shared" si="24"/>
        <v>0</v>
      </c>
      <c r="AC180" s="458">
        <f t="shared" si="24"/>
        <v>0</v>
      </c>
      <c r="AD180" s="458">
        <f t="shared" si="24"/>
        <v>0</v>
      </c>
      <c r="AE180" s="458">
        <f t="shared" si="24"/>
        <v>1</v>
      </c>
      <c r="AF180" s="458">
        <f t="shared" si="24"/>
        <v>0</v>
      </c>
      <c r="AG180" s="409">
        <f t="shared" ref="AG180:AG181" si="26">SUM(B180:AF180)</f>
        <v>11</v>
      </c>
      <c r="AH180" s="173"/>
    </row>
    <row r="181" outlineLevel="1">
      <c r="A181" s="281" t="s">
        <v>440</v>
      </c>
      <c r="B181" s="458">
        <f t="shared" ref="B181:AF181" si="25">B174+B175+B178+B179</f>
        <v>1</v>
      </c>
      <c r="C181" s="458">
        <f t="shared" si="25"/>
        <v>3</v>
      </c>
      <c r="D181" s="458">
        <f t="shared" si="25"/>
        <v>1</v>
      </c>
      <c r="E181" s="458">
        <f t="shared" si="25"/>
        <v>4</v>
      </c>
      <c r="F181" s="458">
        <f t="shared" si="25"/>
        <v>1</v>
      </c>
      <c r="G181" s="458">
        <f t="shared" si="25"/>
        <v>1</v>
      </c>
      <c r="H181" s="458">
        <f t="shared" si="25"/>
        <v>3</v>
      </c>
      <c r="I181" s="458">
        <f t="shared" si="25"/>
        <v>1</v>
      </c>
      <c r="J181" s="458">
        <f t="shared" si="25"/>
        <v>4</v>
      </c>
      <c r="K181" s="458">
        <f t="shared" si="25"/>
        <v>3</v>
      </c>
      <c r="L181" s="458">
        <f t="shared" si="25"/>
        <v>3</v>
      </c>
      <c r="M181" s="458">
        <f t="shared" si="25"/>
        <v>1</v>
      </c>
      <c r="N181" s="458">
        <f t="shared" si="25"/>
        <v>1</v>
      </c>
      <c r="O181" s="458">
        <f t="shared" si="25"/>
        <v>1</v>
      </c>
      <c r="P181" s="458">
        <f t="shared" si="25"/>
        <v>2</v>
      </c>
      <c r="Q181" s="458">
        <f t="shared" si="25"/>
        <v>3</v>
      </c>
      <c r="R181" s="458">
        <f t="shared" si="25"/>
        <v>1</v>
      </c>
      <c r="S181" s="458">
        <f t="shared" si="25"/>
        <v>0</v>
      </c>
      <c r="T181" s="458">
        <f t="shared" si="25"/>
        <v>2</v>
      </c>
      <c r="U181" s="458">
        <f t="shared" si="25"/>
        <v>0</v>
      </c>
      <c r="V181" s="458">
        <f t="shared" si="25"/>
        <v>2</v>
      </c>
      <c r="W181" s="458">
        <f t="shared" si="25"/>
        <v>2</v>
      </c>
      <c r="X181" s="458">
        <f t="shared" si="25"/>
        <v>5</v>
      </c>
      <c r="Y181" s="458">
        <f t="shared" si="25"/>
        <v>1</v>
      </c>
      <c r="Z181" s="458">
        <f t="shared" si="25"/>
        <v>4</v>
      </c>
      <c r="AA181" s="458">
        <f t="shared" si="25"/>
        <v>0</v>
      </c>
      <c r="AB181" s="458">
        <f t="shared" si="25"/>
        <v>1</v>
      </c>
      <c r="AC181" s="458">
        <f t="shared" si="25"/>
        <v>1</v>
      </c>
      <c r="AD181" s="458">
        <f t="shared" si="25"/>
        <v>3</v>
      </c>
      <c r="AE181" s="458">
        <f t="shared" si="25"/>
        <v>2</v>
      </c>
      <c r="AF181" s="458">
        <f t="shared" si="25"/>
        <v>4</v>
      </c>
      <c r="AG181" s="409">
        <f t="shared" si="26"/>
        <v>61</v>
      </c>
      <c r="AH181" s="173"/>
    </row>
    <row r="182" outlineLevel="1">
      <c r="A182" s="175"/>
      <c r="S182" s="168"/>
      <c r="AG182" s="409"/>
      <c r="AH182" s="173"/>
    </row>
    <row r="183" outlineLevel="1">
      <c r="A183" s="277" t="s">
        <v>1446</v>
      </c>
      <c r="B183" s="255">
        <v>0.0</v>
      </c>
      <c r="C183" s="255">
        <v>0.0</v>
      </c>
      <c r="D183" s="255">
        <v>0.0</v>
      </c>
      <c r="E183" s="255">
        <v>0.0</v>
      </c>
      <c r="F183" s="255">
        <v>0.0</v>
      </c>
      <c r="G183" s="255">
        <v>1.0</v>
      </c>
      <c r="H183" s="255">
        <v>0.0</v>
      </c>
      <c r="I183" s="255">
        <v>0.0</v>
      </c>
      <c r="J183" s="255">
        <v>0.0</v>
      </c>
      <c r="K183" s="255">
        <v>0.0</v>
      </c>
      <c r="L183" s="255">
        <v>0.0</v>
      </c>
      <c r="M183" s="255">
        <v>0.0</v>
      </c>
      <c r="N183" s="255">
        <v>0.0</v>
      </c>
      <c r="O183" s="255">
        <v>0.0</v>
      </c>
      <c r="P183" s="255">
        <v>0.0</v>
      </c>
      <c r="Q183" s="255">
        <v>1.0</v>
      </c>
      <c r="R183" s="255">
        <v>0.0</v>
      </c>
      <c r="S183" s="255">
        <v>0.0</v>
      </c>
      <c r="T183" s="255">
        <v>0.0</v>
      </c>
      <c r="U183" s="255">
        <v>0.0</v>
      </c>
      <c r="V183" s="255">
        <v>1.0</v>
      </c>
      <c r="W183" s="255">
        <v>0.0</v>
      </c>
      <c r="X183" s="255">
        <v>0.0</v>
      </c>
      <c r="Y183" s="255">
        <v>0.0</v>
      </c>
      <c r="Z183" s="255">
        <v>0.0</v>
      </c>
      <c r="AA183" s="255">
        <v>0.0</v>
      </c>
      <c r="AB183" s="255">
        <v>0.0</v>
      </c>
      <c r="AC183" s="255">
        <v>0.0</v>
      </c>
      <c r="AD183" s="255">
        <v>0.0</v>
      </c>
      <c r="AE183" s="255">
        <v>0.0</v>
      </c>
      <c r="AF183" s="255">
        <v>0.0</v>
      </c>
      <c r="AG183" s="464"/>
      <c r="AH183" s="460"/>
    </row>
    <row r="184" outlineLevel="1">
      <c r="A184" s="277" t="s">
        <v>1447</v>
      </c>
      <c r="B184" s="255">
        <v>0.0</v>
      </c>
      <c r="C184" s="255">
        <v>1.0</v>
      </c>
      <c r="D184" s="255">
        <v>0.0</v>
      </c>
      <c r="E184" s="255">
        <v>0.0</v>
      </c>
      <c r="F184" s="255">
        <v>1.0</v>
      </c>
      <c r="G184" s="255">
        <v>1.0</v>
      </c>
      <c r="H184" s="255">
        <v>0.0</v>
      </c>
      <c r="I184" s="255">
        <v>0.0</v>
      </c>
      <c r="J184" s="255">
        <v>1.0</v>
      </c>
      <c r="K184" s="255">
        <v>0.0</v>
      </c>
      <c r="L184" s="255">
        <v>1.0</v>
      </c>
      <c r="M184" s="255">
        <v>1.0</v>
      </c>
      <c r="N184" s="255">
        <v>0.0</v>
      </c>
      <c r="O184" s="255">
        <v>0.0</v>
      </c>
      <c r="P184" s="255">
        <v>0.0</v>
      </c>
      <c r="Q184" s="255">
        <v>1.0</v>
      </c>
      <c r="R184" s="255">
        <v>0.0</v>
      </c>
      <c r="S184" s="255">
        <v>0.0</v>
      </c>
      <c r="T184" s="255">
        <v>0.0</v>
      </c>
      <c r="U184" s="255">
        <v>1.0</v>
      </c>
      <c r="V184" s="255">
        <v>0.0</v>
      </c>
      <c r="W184" s="255">
        <v>0.0</v>
      </c>
      <c r="X184" s="255">
        <v>0.0</v>
      </c>
      <c r="Y184" s="255">
        <v>1.0</v>
      </c>
      <c r="Z184" s="255">
        <v>0.0</v>
      </c>
      <c r="AA184" s="255">
        <v>1.0</v>
      </c>
      <c r="AB184" s="255">
        <v>0.0</v>
      </c>
      <c r="AC184" s="255">
        <v>0.0</v>
      </c>
      <c r="AD184" s="255">
        <v>0.0</v>
      </c>
      <c r="AE184" s="255">
        <v>1.0</v>
      </c>
      <c r="AF184" s="255">
        <v>0.0</v>
      </c>
      <c r="AG184" s="464"/>
      <c r="AH184" s="460"/>
    </row>
    <row r="185" outlineLevel="1">
      <c r="A185" s="461" t="s">
        <v>1429</v>
      </c>
      <c r="B185" s="458">
        <f t="shared" ref="B185:AF185" si="27">B183+B184</f>
        <v>0</v>
      </c>
      <c r="C185" s="458">
        <f t="shared" si="27"/>
        <v>1</v>
      </c>
      <c r="D185" s="458">
        <f t="shared" si="27"/>
        <v>0</v>
      </c>
      <c r="E185" s="458">
        <f t="shared" si="27"/>
        <v>0</v>
      </c>
      <c r="F185" s="458">
        <f t="shared" si="27"/>
        <v>1</v>
      </c>
      <c r="G185" s="458">
        <f t="shared" si="27"/>
        <v>2</v>
      </c>
      <c r="H185" s="458">
        <f t="shared" si="27"/>
        <v>0</v>
      </c>
      <c r="I185" s="458">
        <f t="shared" si="27"/>
        <v>0</v>
      </c>
      <c r="J185" s="458">
        <f t="shared" si="27"/>
        <v>1</v>
      </c>
      <c r="K185" s="458">
        <f t="shared" si="27"/>
        <v>0</v>
      </c>
      <c r="L185" s="458">
        <f t="shared" si="27"/>
        <v>1</v>
      </c>
      <c r="M185" s="458">
        <f t="shared" si="27"/>
        <v>1</v>
      </c>
      <c r="N185" s="458">
        <f t="shared" si="27"/>
        <v>0</v>
      </c>
      <c r="O185" s="458">
        <f t="shared" si="27"/>
        <v>0</v>
      </c>
      <c r="P185" s="458">
        <f t="shared" si="27"/>
        <v>0</v>
      </c>
      <c r="Q185" s="458">
        <f t="shared" si="27"/>
        <v>2</v>
      </c>
      <c r="R185" s="458">
        <f t="shared" si="27"/>
        <v>0</v>
      </c>
      <c r="S185" s="458">
        <f t="shared" si="27"/>
        <v>0</v>
      </c>
      <c r="T185" s="458">
        <f t="shared" si="27"/>
        <v>0</v>
      </c>
      <c r="U185" s="458">
        <f t="shared" si="27"/>
        <v>1</v>
      </c>
      <c r="V185" s="458">
        <f t="shared" si="27"/>
        <v>1</v>
      </c>
      <c r="W185" s="458">
        <f t="shared" si="27"/>
        <v>0</v>
      </c>
      <c r="X185" s="458">
        <f t="shared" si="27"/>
        <v>0</v>
      </c>
      <c r="Y185" s="458">
        <f t="shared" si="27"/>
        <v>1</v>
      </c>
      <c r="Z185" s="458">
        <f t="shared" si="27"/>
        <v>0</v>
      </c>
      <c r="AA185" s="458">
        <f t="shared" si="27"/>
        <v>1</v>
      </c>
      <c r="AB185" s="458">
        <f t="shared" si="27"/>
        <v>0</v>
      </c>
      <c r="AC185" s="458">
        <f t="shared" si="27"/>
        <v>0</v>
      </c>
      <c r="AD185" s="458">
        <f t="shared" si="27"/>
        <v>0</v>
      </c>
      <c r="AE185" s="458">
        <f t="shared" si="27"/>
        <v>1</v>
      </c>
      <c r="AF185" s="458">
        <f t="shared" si="27"/>
        <v>0</v>
      </c>
      <c r="AG185" s="409">
        <f>SUM(B185:AF185)</f>
        <v>14</v>
      </c>
      <c r="AH185" s="173"/>
    </row>
    <row r="186" outlineLevel="1">
      <c r="A186" s="175"/>
      <c r="S186" s="168"/>
      <c r="AG186" s="409"/>
      <c r="AH186" s="173"/>
    </row>
    <row r="187" outlineLevel="1">
      <c r="A187" s="277" t="s">
        <v>442</v>
      </c>
      <c r="B187" s="236">
        <v>0.0</v>
      </c>
      <c r="C187" s="236">
        <v>0.0</v>
      </c>
      <c r="D187" s="236">
        <v>0.0</v>
      </c>
      <c r="E187" s="236">
        <v>0.0</v>
      </c>
      <c r="F187" s="236">
        <v>0.0</v>
      </c>
      <c r="G187" s="236">
        <v>1.0</v>
      </c>
      <c r="H187" s="236">
        <v>0.0</v>
      </c>
      <c r="I187" s="236">
        <v>1.0</v>
      </c>
      <c r="J187" s="236">
        <v>0.0</v>
      </c>
      <c r="K187" s="236">
        <v>0.0</v>
      </c>
      <c r="L187" s="236">
        <v>2.0</v>
      </c>
      <c r="M187" s="236">
        <v>1.0</v>
      </c>
      <c r="N187" s="236">
        <v>0.0</v>
      </c>
      <c r="O187" s="236">
        <v>0.0</v>
      </c>
      <c r="P187" s="236">
        <v>0.0</v>
      </c>
      <c r="Q187" s="236">
        <v>0.0</v>
      </c>
      <c r="R187" s="236">
        <v>0.0</v>
      </c>
      <c r="S187" s="236">
        <v>0.0</v>
      </c>
      <c r="T187" s="236">
        <v>1.0</v>
      </c>
      <c r="U187" s="236">
        <v>0.0</v>
      </c>
      <c r="V187" s="236">
        <v>0.0</v>
      </c>
      <c r="W187" s="236">
        <v>0.0</v>
      </c>
      <c r="X187" s="236">
        <v>1.0</v>
      </c>
      <c r="Y187" s="236">
        <v>0.0</v>
      </c>
      <c r="Z187" s="236">
        <v>0.0</v>
      </c>
      <c r="AA187" s="236">
        <v>0.0</v>
      </c>
      <c r="AB187" s="236">
        <v>0.0</v>
      </c>
      <c r="AC187" s="236">
        <v>1.0</v>
      </c>
      <c r="AD187" s="236">
        <v>2.0</v>
      </c>
      <c r="AE187" s="236">
        <v>0.0</v>
      </c>
      <c r="AF187" s="236">
        <v>0.0</v>
      </c>
      <c r="AG187" s="409">
        <f t="shared" ref="AG187:AG196" si="28">SUM(B187:AF187)</f>
        <v>10</v>
      </c>
      <c r="AH187" s="173"/>
    </row>
    <row r="188" outlineLevel="1">
      <c r="A188" s="277" t="s">
        <v>443</v>
      </c>
      <c r="B188" s="236">
        <v>0.0</v>
      </c>
      <c r="C188" s="236">
        <v>0.0</v>
      </c>
      <c r="D188" s="236">
        <v>0.0</v>
      </c>
      <c r="E188" s="236">
        <v>0.0</v>
      </c>
      <c r="F188" s="236">
        <v>0.0</v>
      </c>
      <c r="G188" s="236">
        <v>0.0</v>
      </c>
      <c r="H188" s="236">
        <v>0.0</v>
      </c>
      <c r="I188" s="236">
        <v>0.0</v>
      </c>
      <c r="J188" s="236">
        <v>0.0</v>
      </c>
      <c r="K188" s="236">
        <v>0.0</v>
      </c>
      <c r="L188" s="236">
        <v>0.0</v>
      </c>
      <c r="M188" s="236">
        <v>0.0</v>
      </c>
      <c r="N188" s="236">
        <v>0.0</v>
      </c>
      <c r="O188" s="236">
        <v>0.0</v>
      </c>
      <c r="P188" s="236">
        <v>0.0</v>
      </c>
      <c r="Q188" s="236">
        <v>0.0</v>
      </c>
      <c r="R188" s="236">
        <v>0.0</v>
      </c>
      <c r="S188" s="236">
        <v>0.0</v>
      </c>
      <c r="T188" s="236">
        <v>0.0</v>
      </c>
      <c r="U188" s="236">
        <v>0.0</v>
      </c>
      <c r="V188" s="236">
        <v>0.0</v>
      </c>
      <c r="W188" s="236">
        <v>0.0</v>
      </c>
      <c r="X188" s="236">
        <v>0.0</v>
      </c>
      <c r="Y188" s="236">
        <v>0.0</v>
      </c>
      <c r="Z188" s="236">
        <v>0.0</v>
      </c>
      <c r="AA188" s="236">
        <v>0.0</v>
      </c>
      <c r="AB188" s="236">
        <v>0.0</v>
      </c>
      <c r="AC188" s="236">
        <v>0.0</v>
      </c>
      <c r="AD188" s="236">
        <v>0.0</v>
      </c>
      <c r="AE188" s="236">
        <v>0.0</v>
      </c>
      <c r="AF188" s="236">
        <v>0.0</v>
      </c>
      <c r="AG188" s="409">
        <f t="shared" si="28"/>
        <v>0</v>
      </c>
      <c r="AH188" s="173"/>
    </row>
    <row r="189" outlineLevel="1">
      <c r="A189" s="277" t="s">
        <v>1448</v>
      </c>
      <c r="B189" s="236">
        <v>0.0</v>
      </c>
      <c r="C189" s="236">
        <v>0.0</v>
      </c>
      <c r="D189" s="236">
        <v>2.0</v>
      </c>
      <c r="E189" s="236">
        <v>0.0</v>
      </c>
      <c r="F189" s="236">
        <v>0.0</v>
      </c>
      <c r="G189" s="236">
        <v>0.0</v>
      </c>
      <c r="H189" s="236">
        <v>0.0</v>
      </c>
      <c r="I189" s="236">
        <v>0.0</v>
      </c>
      <c r="J189" s="236">
        <v>0.0</v>
      </c>
      <c r="K189" s="236">
        <v>0.0</v>
      </c>
      <c r="L189" s="236">
        <v>0.0</v>
      </c>
      <c r="M189" s="236">
        <v>0.0</v>
      </c>
      <c r="N189" s="236">
        <v>0.0</v>
      </c>
      <c r="O189" s="236">
        <v>0.0</v>
      </c>
      <c r="P189" s="236">
        <v>0.0</v>
      </c>
      <c r="Q189" s="236">
        <v>0.0</v>
      </c>
      <c r="R189" s="236">
        <v>0.0</v>
      </c>
      <c r="S189" s="236">
        <v>0.0</v>
      </c>
      <c r="T189" s="236">
        <v>0.0</v>
      </c>
      <c r="U189" s="236">
        <v>0.0</v>
      </c>
      <c r="V189" s="236">
        <v>0.0</v>
      </c>
      <c r="W189" s="236">
        <v>0.0</v>
      </c>
      <c r="X189" s="236">
        <v>0.0</v>
      </c>
      <c r="Y189" s="236">
        <v>0.0</v>
      </c>
      <c r="Z189" s="236">
        <v>0.0</v>
      </c>
      <c r="AA189" s="236">
        <v>0.0</v>
      </c>
      <c r="AB189" s="236">
        <v>0.0</v>
      </c>
      <c r="AC189" s="236">
        <v>0.0</v>
      </c>
      <c r="AD189" s="236">
        <v>0.0</v>
      </c>
      <c r="AE189" s="236">
        <v>0.0</v>
      </c>
      <c r="AF189" s="236">
        <v>0.0</v>
      </c>
      <c r="AG189" s="409">
        <f t="shared" si="28"/>
        <v>2</v>
      </c>
      <c r="AH189" s="173"/>
    </row>
    <row r="190" outlineLevel="1">
      <c r="A190" s="277" t="s">
        <v>1449</v>
      </c>
      <c r="B190" s="236">
        <v>0.0</v>
      </c>
      <c r="C190" s="236">
        <v>0.0</v>
      </c>
      <c r="D190" s="236">
        <v>0.0</v>
      </c>
      <c r="E190" s="236">
        <v>0.0</v>
      </c>
      <c r="F190" s="236">
        <v>0.0</v>
      </c>
      <c r="G190" s="236">
        <v>0.0</v>
      </c>
      <c r="H190" s="236">
        <v>0.0</v>
      </c>
      <c r="I190" s="236">
        <v>0.0</v>
      </c>
      <c r="J190" s="236">
        <v>0.0</v>
      </c>
      <c r="K190" s="236">
        <v>0.0</v>
      </c>
      <c r="L190" s="236">
        <v>0.0</v>
      </c>
      <c r="M190" s="236">
        <v>0.0</v>
      </c>
      <c r="N190" s="236">
        <v>0.0</v>
      </c>
      <c r="O190" s="236">
        <v>0.0</v>
      </c>
      <c r="P190" s="236">
        <v>0.0</v>
      </c>
      <c r="Q190" s="236">
        <v>0.0</v>
      </c>
      <c r="R190" s="236">
        <v>0.0</v>
      </c>
      <c r="S190" s="236">
        <v>0.0</v>
      </c>
      <c r="T190" s="236">
        <v>0.0</v>
      </c>
      <c r="U190" s="236">
        <v>0.0</v>
      </c>
      <c r="V190" s="236">
        <v>0.0</v>
      </c>
      <c r="W190" s="236">
        <v>0.0</v>
      </c>
      <c r="X190" s="236">
        <v>0.0</v>
      </c>
      <c r="Y190" s="236">
        <v>0.0</v>
      </c>
      <c r="Z190" s="236">
        <v>0.0</v>
      </c>
      <c r="AA190" s="236">
        <v>0.0</v>
      </c>
      <c r="AB190" s="236">
        <v>0.0</v>
      </c>
      <c r="AC190" s="236">
        <v>0.0</v>
      </c>
      <c r="AD190" s="236">
        <v>0.0</v>
      </c>
      <c r="AE190" s="236">
        <v>0.0</v>
      </c>
      <c r="AF190" s="236">
        <v>0.0</v>
      </c>
      <c r="AG190" s="409">
        <f t="shared" si="28"/>
        <v>0</v>
      </c>
      <c r="AH190" s="173"/>
    </row>
    <row r="191" outlineLevel="1">
      <c r="A191" s="277" t="s">
        <v>1450</v>
      </c>
      <c r="B191" s="236">
        <v>0.0</v>
      </c>
      <c r="C191" s="236">
        <v>0.0</v>
      </c>
      <c r="D191" s="236">
        <v>0.0</v>
      </c>
      <c r="E191" s="236">
        <v>0.0</v>
      </c>
      <c r="F191" s="236">
        <v>0.0</v>
      </c>
      <c r="G191" s="236">
        <v>0.0</v>
      </c>
      <c r="H191" s="236">
        <v>0.0</v>
      </c>
      <c r="I191" s="236">
        <v>0.0</v>
      </c>
      <c r="J191" s="236">
        <v>0.0</v>
      </c>
      <c r="K191" s="236">
        <v>0.0</v>
      </c>
      <c r="L191" s="236">
        <v>0.0</v>
      </c>
      <c r="M191" s="236">
        <v>0.0</v>
      </c>
      <c r="N191" s="236">
        <v>0.0</v>
      </c>
      <c r="O191" s="236">
        <v>0.0</v>
      </c>
      <c r="P191" s="236">
        <v>0.0</v>
      </c>
      <c r="Q191" s="236">
        <v>0.0</v>
      </c>
      <c r="R191" s="236">
        <v>0.0</v>
      </c>
      <c r="S191" s="236">
        <v>0.0</v>
      </c>
      <c r="T191" s="236">
        <v>0.0</v>
      </c>
      <c r="U191" s="236">
        <v>0.0</v>
      </c>
      <c r="V191" s="236">
        <v>0.0</v>
      </c>
      <c r="W191" s="236">
        <v>0.0</v>
      </c>
      <c r="X191" s="236">
        <v>0.0</v>
      </c>
      <c r="Y191" s="236">
        <v>0.0</v>
      </c>
      <c r="Z191" s="236">
        <v>0.0</v>
      </c>
      <c r="AA191" s="236">
        <v>0.0</v>
      </c>
      <c r="AB191" s="236">
        <v>0.0</v>
      </c>
      <c r="AC191" s="236">
        <v>0.0</v>
      </c>
      <c r="AD191" s="236">
        <v>0.0</v>
      </c>
      <c r="AE191" s="236">
        <v>0.0</v>
      </c>
      <c r="AF191" s="236">
        <v>0.0</v>
      </c>
      <c r="AG191" s="409">
        <f t="shared" si="28"/>
        <v>0</v>
      </c>
      <c r="AH191" s="173"/>
    </row>
    <row r="192" outlineLevel="1">
      <c r="A192" s="277" t="s">
        <v>1451</v>
      </c>
      <c r="B192" s="236">
        <v>0.0</v>
      </c>
      <c r="C192" s="236">
        <v>0.0</v>
      </c>
      <c r="D192" s="236">
        <v>0.0</v>
      </c>
      <c r="E192" s="236">
        <v>0.0</v>
      </c>
      <c r="F192" s="236">
        <v>0.0</v>
      </c>
      <c r="G192" s="236">
        <v>0.0</v>
      </c>
      <c r="H192" s="236">
        <v>0.0</v>
      </c>
      <c r="I192" s="236">
        <v>0.0</v>
      </c>
      <c r="J192" s="236">
        <v>0.0</v>
      </c>
      <c r="K192" s="236">
        <v>0.0</v>
      </c>
      <c r="L192" s="236">
        <v>0.0</v>
      </c>
      <c r="M192" s="236">
        <v>0.0</v>
      </c>
      <c r="N192" s="236">
        <v>0.0</v>
      </c>
      <c r="O192" s="236">
        <v>0.0</v>
      </c>
      <c r="P192" s="236">
        <v>0.0</v>
      </c>
      <c r="Q192" s="236">
        <v>0.0</v>
      </c>
      <c r="R192" s="236">
        <v>0.0</v>
      </c>
      <c r="S192" s="236">
        <v>0.0</v>
      </c>
      <c r="T192" s="236">
        <v>0.0</v>
      </c>
      <c r="U192" s="236">
        <v>0.0</v>
      </c>
      <c r="V192" s="236">
        <v>0.0</v>
      </c>
      <c r="W192" s="236">
        <v>0.0</v>
      </c>
      <c r="X192" s="236">
        <v>0.0</v>
      </c>
      <c r="Y192" s="236">
        <v>0.0</v>
      </c>
      <c r="Z192" s="236">
        <v>0.0</v>
      </c>
      <c r="AA192" s="236">
        <v>0.0</v>
      </c>
      <c r="AB192" s="236">
        <v>0.0</v>
      </c>
      <c r="AC192" s="236">
        <v>0.0</v>
      </c>
      <c r="AD192" s="236">
        <v>0.0</v>
      </c>
      <c r="AE192" s="236">
        <v>0.0</v>
      </c>
      <c r="AF192" s="236">
        <v>0.0</v>
      </c>
      <c r="AG192" s="409">
        <f t="shared" si="28"/>
        <v>0</v>
      </c>
      <c r="AH192" s="173"/>
    </row>
    <row r="193" outlineLevel="1">
      <c r="A193" s="277" t="s">
        <v>1452</v>
      </c>
      <c r="B193" s="236">
        <v>0.0</v>
      </c>
      <c r="C193" s="236">
        <v>0.0</v>
      </c>
      <c r="D193" s="236">
        <v>0.0</v>
      </c>
      <c r="E193" s="236">
        <v>1.0</v>
      </c>
      <c r="F193" s="236">
        <v>0.0</v>
      </c>
      <c r="G193" s="236">
        <v>0.0</v>
      </c>
      <c r="H193" s="236">
        <v>0.0</v>
      </c>
      <c r="I193" s="236">
        <v>0.0</v>
      </c>
      <c r="J193" s="236">
        <v>0.0</v>
      </c>
      <c r="K193" s="236">
        <v>0.0</v>
      </c>
      <c r="L193" s="236">
        <v>0.0</v>
      </c>
      <c r="M193" s="236">
        <v>0.0</v>
      </c>
      <c r="N193" s="236">
        <v>0.0</v>
      </c>
      <c r="O193" s="236">
        <v>0.0</v>
      </c>
      <c r="P193" s="236">
        <v>0.0</v>
      </c>
      <c r="Q193" s="236">
        <v>0.0</v>
      </c>
      <c r="R193" s="236">
        <v>0.0</v>
      </c>
      <c r="S193" s="236">
        <v>0.0</v>
      </c>
      <c r="T193" s="236">
        <v>0.0</v>
      </c>
      <c r="U193" s="236">
        <v>0.0</v>
      </c>
      <c r="V193" s="236">
        <v>0.0</v>
      </c>
      <c r="W193" s="236">
        <v>0.0</v>
      </c>
      <c r="X193" s="236">
        <v>0.0</v>
      </c>
      <c r="Y193" s="236">
        <v>0.0</v>
      </c>
      <c r="Z193" s="236">
        <v>0.0</v>
      </c>
      <c r="AA193" s="236">
        <v>0.0</v>
      </c>
      <c r="AB193" s="236">
        <v>0.0</v>
      </c>
      <c r="AC193" s="236">
        <v>0.0</v>
      </c>
      <c r="AD193" s="236">
        <v>0.0</v>
      </c>
      <c r="AE193" s="236">
        <v>0.0</v>
      </c>
      <c r="AF193" s="236">
        <v>0.0</v>
      </c>
      <c r="AG193" s="409">
        <f t="shared" si="28"/>
        <v>1</v>
      </c>
      <c r="AH193" s="173"/>
    </row>
    <row r="194" outlineLevel="1">
      <c r="A194" s="277" t="s">
        <v>1453</v>
      </c>
      <c r="B194" s="236">
        <v>0.0</v>
      </c>
      <c r="C194" s="236">
        <v>0.0</v>
      </c>
      <c r="D194" s="236">
        <v>0.0</v>
      </c>
      <c r="E194" s="236">
        <v>0.0</v>
      </c>
      <c r="F194" s="236">
        <v>0.0</v>
      </c>
      <c r="G194" s="236">
        <v>0.0</v>
      </c>
      <c r="H194" s="236">
        <v>0.0</v>
      </c>
      <c r="I194" s="236">
        <v>0.0</v>
      </c>
      <c r="J194" s="236">
        <v>0.0</v>
      </c>
      <c r="K194" s="236">
        <v>0.0</v>
      </c>
      <c r="L194" s="236">
        <v>0.0</v>
      </c>
      <c r="M194" s="236">
        <v>0.0</v>
      </c>
      <c r="N194" s="236">
        <v>0.0</v>
      </c>
      <c r="O194" s="236">
        <v>0.0</v>
      </c>
      <c r="P194" s="236">
        <v>0.0</v>
      </c>
      <c r="Q194" s="236">
        <v>0.0</v>
      </c>
      <c r="R194" s="236">
        <v>0.0</v>
      </c>
      <c r="S194" s="236">
        <v>0.0</v>
      </c>
      <c r="T194" s="236">
        <v>0.0</v>
      </c>
      <c r="U194" s="236">
        <v>0.0</v>
      </c>
      <c r="V194" s="236">
        <v>0.0</v>
      </c>
      <c r="W194" s="236">
        <v>0.0</v>
      </c>
      <c r="X194" s="236">
        <v>0.0</v>
      </c>
      <c r="Y194" s="236">
        <v>0.0</v>
      </c>
      <c r="Z194" s="236">
        <v>0.0</v>
      </c>
      <c r="AA194" s="236">
        <v>0.0</v>
      </c>
      <c r="AB194" s="236">
        <v>0.0</v>
      </c>
      <c r="AC194" s="236">
        <v>0.0</v>
      </c>
      <c r="AD194" s="236">
        <v>0.0</v>
      </c>
      <c r="AE194" s="236">
        <v>0.0</v>
      </c>
      <c r="AF194" s="236">
        <v>0.0</v>
      </c>
      <c r="AG194" s="409">
        <f t="shared" si="28"/>
        <v>0</v>
      </c>
      <c r="AH194" s="173"/>
    </row>
    <row r="195" outlineLevel="1">
      <c r="A195" s="277" t="s">
        <v>1436</v>
      </c>
      <c r="B195" s="255">
        <v>0.0</v>
      </c>
      <c r="C195" s="255">
        <v>0.0</v>
      </c>
      <c r="D195" s="255">
        <v>0.0</v>
      </c>
      <c r="E195" s="255">
        <v>0.0</v>
      </c>
      <c r="F195" s="255">
        <v>0.0</v>
      </c>
      <c r="G195" s="255">
        <v>0.0</v>
      </c>
      <c r="H195" s="255">
        <v>0.0</v>
      </c>
      <c r="I195" s="255">
        <v>0.0</v>
      </c>
      <c r="J195" s="255">
        <v>0.0</v>
      </c>
      <c r="K195" s="255">
        <v>0.0</v>
      </c>
      <c r="L195" s="255">
        <v>0.0</v>
      </c>
      <c r="M195" s="255">
        <v>0.0</v>
      </c>
      <c r="N195" s="255">
        <v>0.0</v>
      </c>
      <c r="O195" s="255">
        <v>0.0</v>
      </c>
      <c r="P195" s="255">
        <v>0.0</v>
      </c>
      <c r="Q195" s="255">
        <v>0.0</v>
      </c>
      <c r="R195" s="255">
        <v>0.0</v>
      </c>
      <c r="S195" s="236">
        <v>0.0</v>
      </c>
      <c r="T195" s="255">
        <v>0.0</v>
      </c>
      <c r="U195" s="255">
        <v>0.0</v>
      </c>
      <c r="V195" s="255">
        <v>0.0</v>
      </c>
      <c r="W195" s="255">
        <v>0.0</v>
      </c>
      <c r="X195" s="255">
        <v>0.0</v>
      </c>
      <c r="Y195" s="255">
        <v>0.0</v>
      </c>
      <c r="Z195" s="255">
        <v>0.0</v>
      </c>
      <c r="AA195" s="255">
        <v>0.0</v>
      </c>
      <c r="AB195" s="255">
        <v>0.0</v>
      </c>
      <c r="AC195" s="255">
        <v>0.0</v>
      </c>
      <c r="AD195" s="255">
        <v>0.0</v>
      </c>
      <c r="AE195" s="255">
        <v>0.0</v>
      </c>
      <c r="AF195" s="255">
        <v>0.0</v>
      </c>
      <c r="AG195" s="409">
        <f t="shared" si="28"/>
        <v>0</v>
      </c>
      <c r="AH195" s="173"/>
    </row>
    <row r="196" outlineLevel="1">
      <c r="A196" s="462" t="s">
        <v>298</v>
      </c>
      <c r="B196" s="458">
        <f t="shared" ref="B196:AF196" si="29">SUM(B187:B195)</f>
        <v>0</v>
      </c>
      <c r="C196" s="458">
        <f t="shared" si="29"/>
        <v>0</v>
      </c>
      <c r="D196" s="458">
        <f t="shared" si="29"/>
        <v>2</v>
      </c>
      <c r="E196" s="458">
        <f t="shared" si="29"/>
        <v>1</v>
      </c>
      <c r="F196" s="458">
        <f t="shared" si="29"/>
        <v>0</v>
      </c>
      <c r="G196" s="458">
        <f t="shared" si="29"/>
        <v>1</v>
      </c>
      <c r="H196" s="458">
        <f t="shared" si="29"/>
        <v>0</v>
      </c>
      <c r="I196" s="458">
        <f t="shared" si="29"/>
        <v>1</v>
      </c>
      <c r="J196" s="458">
        <f t="shared" si="29"/>
        <v>0</v>
      </c>
      <c r="K196" s="458">
        <f t="shared" si="29"/>
        <v>0</v>
      </c>
      <c r="L196" s="458">
        <f t="shared" si="29"/>
        <v>2</v>
      </c>
      <c r="M196" s="458">
        <f t="shared" si="29"/>
        <v>1</v>
      </c>
      <c r="N196" s="458">
        <f t="shared" si="29"/>
        <v>0</v>
      </c>
      <c r="O196" s="458">
        <f t="shared" si="29"/>
        <v>0</v>
      </c>
      <c r="P196" s="458">
        <f t="shared" si="29"/>
        <v>0</v>
      </c>
      <c r="Q196" s="458">
        <f t="shared" si="29"/>
        <v>0</v>
      </c>
      <c r="R196" s="458">
        <f t="shared" si="29"/>
        <v>0</v>
      </c>
      <c r="S196" s="458">
        <f t="shared" si="29"/>
        <v>0</v>
      </c>
      <c r="T196" s="458">
        <f t="shared" si="29"/>
        <v>1</v>
      </c>
      <c r="U196" s="458">
        <f t="shared" si="29"/>
        <v>0</v>
      </c>
      <c r="V196" s="458">
        <f t="shared" si="29"/>
        <v>0</v>
      </c>
      <c r="W196" s="458">
        <f t="shared" si="29"/>
        <v>0</v>
      </c>
      <c r="X196" s="458">
        <f t="shared" si="29"/>
        <v>1</v>
      </c>
      <c r="Y196" s="458">
        <f t="shared" si="29"/>
        <v>0</v>
      </c>
      <c r="Z196" s="458">
        <f t="shared" si="29"/>
        <v>0</v>
      </c>
      <c r="AA196" s="458">
        <f t="shared" si="29"/>
        <v>0</v>
      </c>
      <c r="AB196" s="458">
        <f t="shared" si="29"/>
        <v>0</v>
      </c>
      <c r="AC196" s="458">
        <f t="shared" si="29"/>
        <v>1</v>
      </c>
      <c r="AD196" s="458">
        <f t="shared" si="29"/>
        <v>2</v>
      </c>
      <c r="AE196" s="458">
        <f t="shared" si="29"/>
        <v>0</v>
      </c>
      <c r="AF196" s="458">
        <f t="shared" si="29"/>
        <v>0</v>
      </c>
      <c r="AG196" s="409">
        <f t="shared" si="28"/>
        <v>13</v>
      </c>
      <c r="AH196" s="173"/>
    </row>
    <row r="197">
      <c r="A197" s="437"/>
      <c r="AG197" s="463"/>
      <c r="AH197" s="27"/>
    </row>
    <row r="198">
      <c r="A198" s="437"/>
      <c r="AG198" s="463"/>
      <c r="AH198" s="27"/>
    </row>
    <row r="199">
      <c r="A199" s="417" t="s">
        <v>1454</v>
      </c>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c r="AA199" s="222"/>
      <c r="AB199" s="222"/>
      <c r="AC199" s="222"/>
      <c r="AD199" s="222"/>
      <c r="AE199" s="222"/>
      <c r="AF199" s="222"/>
      <c r="AG199" s="454"/>
      <c r="AH199" s="455"/>
    </row>
    <row r="200" outlineLevel="1">
      <c r="A200" s="465"/>
      <c r="B200" s="262">
        <v>0.0</v>
      </c>
      <c r="C200" s="262">
        <v>0.0</v>
      </c>
      <c r="D200" s="262">
        <v>269.0</v>
      </c>
      <c r="E200" s="262">
        <v>0.0</v>
      </c>
      <c r="F200" s="262">
        <v>269.0</v>
      </c>
      <c r="G200" s="262">
        <v>0.0</v>
      </c>
      <c r="H200" s="262">
        <v>1137.1</v>
      </c>
      <c r="I200" s="262">
        <v>1024.65</v>
      </c>
      <c r="J200" s="262">
        <v>269.0</v>
      </c>
      <c r="K200" s="262">
        <v>0.0</v>
      </c>
      <c r="L200" s="262">
        <v>0.0</v>
      </c>
      <c r="M200" s="262">
        <v>269.0</v>
      </c>
      <c r="N200" s="262">
        <v>807.0</v>
      </c>
      <c r="O200" s="262">
        <v>269.0</v>
      </c>
      <c r="P200" s="262">
        <v>0.0</v>
      </c>
      <c r="Q200" s="262">
        <v>0.0</v>
      </c>
      <c r="R200" s="262">
        <v>0.0</v>
      </c>
      <c r="S200" s="262">
        <v>598.0</v>
      </c>
      <c r="T200" s="262">
        <v>29.0</v>
      </c>
      <c r="U200" s="262">
        <v>0.0</v>
      </c>
      <c r="V200" s="262">
        <v>0.0</v>
      </c>
      <c r="W200" s="262">
        <v>0.0</v>
      </c>
      <c r="X200" s="262">
        <v>0.0</v>
      </c>
      <c r="Y200" s="262">
        <v>299.0</v>
      </c>
      <c r="Z200" s="262">
        <v>0.0</v>
      </c>
      <c r="AA200" s="262">
        <v>0.0</v>
      </c>
      <c r="AB200" s="262">
        <v>0.0</v>
      </c>
      <c r="AC200" s="262">
        <v>598.0</v>
      </c>
      <c r="AD200" s="262">
        <v>0.0</v>
      </c>
      <c r="AE200" s="262">
        <v>0.0</v>
      </c>
      <c r="AF200" s="262">
        <v>299.0</v>
      </c>
      <c r="AG200" s="409">
        <f t="shared" ref="AG200:AG204" si="31">SUM(B200:AF200)</f>
        <v>6136.75</v>
      </c>
      <c r="AH200" s="173"/>
    </row>
    <row r="201" outlineLevel="1">
      <c r="A201" s="465" t="s">
        <v>1455</v>
      </c>
      <c r="B201" s="466">
        <f t="shared" ref="B201:AF201" si="30">0.29*(B153+B154+B158+B169)</f>
        <v>0</v>
      </c>
      <c r="C201" s="466">
        <f t="shared" si="30"/>
        <v>0.29</v>
      </c>
      <c r="D201" s="466">
        <f t="shared" si="30"/>
        <v>0.29</v>
      </c>
      <c r="E201" s="466">
        <f t="shared" si="30"/>
        <v>0.29</v>
      </c>
      <c r="F201" s="466">
        <f t="shared" si="30"/>
        <v>0.29</v>
      </c>
      <c r="G201" s="466">
        <f t="shared" si="30"/>
        <v>0</v>
      </c>
      <c r="H201" s="466">
        <f t="shared" si="30"/>
        <v>2.32</v>
      </c>
      <c r="I201" s="466">
        <f t="shared" si="30"/>
        <v>1.45</v>
      </c>
      <c r="J201" s="466">
        <f t="shared" si="30"/>
        <v>0.58</v>
      </c>
      <c r="K201" s="466">
        <f t="shared" si="30"/>
        <v>0</v>
      </c>
      <c r="L201" s="466">
        <f t="shared" si="30"/>
        <v>0</v>
      </c>
      <c r="M201" s="466">
        <f t="shared" si="30"/>
        <v>0.58</v>
      </c>
      <c r="N201" s="466">
        <f t="shared" si="30"/>
        <v>0.87</v>
      </c>
      <c r="O201" s="466">
        <f t="shared" si="30"/>
        <v>0.29</v>
      </c>
      <c r="P201" s="466">
        <f t="shared" si="30"/>
        <v>0</v>
      </c>
      <c r="Q201" s="466">
        <f t="shared" si="30"/>
        <v>0</v>
      </c>
      <c r="R201" s="466">
        <f t="shared" si="30"/>
        <v>0</v>
      </c>
      <c r="S201" s="466">
        <f t="shared" si="30"/>
        <v>0.58</v>
      </c>
      <c r="T201" s="466">
        <f t="shared" si="30"/>
        <v>0.58</v>
      </c>
      <c r="U201" s="466">
        <f t="shared" si="30"/>
        <v>0</v>
      </c>
      <c r="V201" s="466">
        <f t="shared" si="30"/>
        <v>0</v>
      </c>
      <c r="W201" s="466">
        <f t="shared" si="30"/>
        <v>0</v>
      </c>
      <c r="X201" s="466">
        <f t="shared" si="30"/>
        <v>0.87</v>
      </c>
      <c r="Y201" s="466">
        <f t="shared" si="30"/>
        <v>0.29</v>
      </c>
      <c r="Z201" s="466">
        <f t="shared" si="30"/>
        <v>0</v>
      </c>
      <c r="AA201" s="466">
        <f t="shared" si="30"/>
        <v>0.58</v>
      </c>
      <c r="AB201" s="466">
        <f t="shared" si="30"/>
        <v>0</v>
      </c>
      <c r="AC201" s="466">
        <f t="shared" si="30"/>
        <v>0</v>
      </c>
      <c r="AD201" s="466">
        <f t="shared" si="30"/>
        <v>0.58</v>
      </c>
      <c r="AE201" s="466">
        <f t="shared" si="30"/>
        <v>0</v>
      </c>
      <c r="AF201" s="466">
        <f t="shared" si="30"/>
        <v>0.29</v>
      </c>
      <c r="AG201" s="409">
        <f t="shared" si="31"/>
        <v>11.02</v>
      </c>
      <c r="AH201" s="173"/>
    </row>
    <row r="202" outlineLevel="1">
      <c r="A202" s="465" t="s">
        <v>1456</v>
      </c>
      <c r="B202" s="262">
        <f t="shared" ref="B202:AF202" si="32">17.58*(B153+B154+B158)</f>
        <v>0</v>
      </c>
      <c r="C202" s="262">
        <f t="shared" si="32"/>
        <v>17.58</v>
      </c>
      <c r="D202" s="262">
        <f t="shared" si="32"/>
        <v>17.58</v>
      </c>
      <c r="E202" s="262">
        <f t="shared" si="32"/>
        <v>17.58</v>
      </c>
      <c r="F202" s="262">
        <f t="shared" si="32"/>
        <v>17.58</v>
      </c>
      <c r="G202" s="262">
        <f t="shared" si="32"/>
        <v>0</v>
      </c>
      <c r="H202" s="262">
        <f t="shared" si="32"/>
        <v>140.64</v>
      </c>
      <c r="I202" s="262">
        <f t="shared" si="32"/>
        <v>87.9</v>
      </c>
      <c r="J202" s="262">
        <f t="shared" si="32"/>
        <v>35.16</v>
      </c>
      <c r="K202" s="262">
        <f t="shared" si="32"/>
        <v>0</v>
      </c>
      <c r="L202" s="262">
        <f t="shared" si="32"/>
        <v>0</v>
      </c>
      <c r="M202" s="262">
        <f t="shared" si="32"/>
        <v>35.16</v>
      </c>
      <c r="N202" s="262">
        <f t="shared" si="32"/>
        <v>52.74</v>
      </c>
      <c r="O202" s="262">
        <f t="shared" si="32"/>
        <v>17.58</v>
      </c>
      <c r="P202" s="262">
        <f t="shared" si="32"/>
        <v>0</v>
      </c>
      <c r="Q202" s="262">
        <f t="shared" si="32"/>
        <v>0</v>
      </c>
      <c r="R202" s="262">
        <f t="shared" si="32"/>
        <v>0</v>
      </c>
      <c r="S202" s="262">
        <f t="shared" si="32"/>
        <v>35.16</v>
      </c>
      <c r="T202" s="262">
        <f t="shared" si="32"/>
        <v>17.58</v>
      </c>
      <c r="U202" s="262">
        <f t="shared" si="32"/>
        <v>0</v>
      </c>
      <c r="V202" s="262">
        <f t="shared" si="32"/>
        <v>0</v>
      </c>
      <c r="W202" s="262">
        <f t="shared" si="32"/>
        <v>0</v>
      </c>
      <c r="X202" s="262">
        <f t="shared" si="32"/>
        <v>52.74</v>
      </c>
      <c r="Y202" s="262">
        <f t="shared" si="32"/>
        <v>17.58</v>
      </c>
      <c r="Z202" s="262">
        <f t="shared" si="32"/>
        <v>0</v>
      </c>
      <c r="AA202" s="262">
        <f t="shared" si="32"/>
        <v>0</v>
      </c>
      <c r="AB202" s="262">
        <f t="shared" si="32"/>
        <v>0</v>
      </c>
      <c r="AC202" s="262">
        <f t="shared" si="32"/>
        <v>0</v>
      </c>
      <c r="AD202" s="262">
        <f t="shared" si="32"/>
        <v>35.16</v>
      </c>
      <c r="AE202" s="262">
        <f t="shared" si="32"/>
        <v>0</v>
      </c>
      <c r="AF202" s="262">
        <f t="shared" si="32"/>
        <v>17.58</v>
      </c>
      <c r="AG202" s="409">
        <f t="shared" si="31"/>
        <v>615.3</v>
      </c>
      <c r="AH202" s="173"/>
    </row>
    <row r="203" outlineLevel="1">
      <c r="A203" s="465" t="s">
        <v>1457</v>
      </c>
      <c r="B203" s="262">
        <f t="shared" ref="B203:AF203" si="33">0.17*(B153+B154+B158+B169)</f>
        <v>0</v>
      </c>
      <c r="C203" s="262">
        <f t="shared" si="33"/>
        <v>0.17</v>
      </c>
      <c r="D203" s="262">
        <f t="shared" si="33"/>
        <v>0.17</v>
      </c>
      <c r="E203" s="262">
        <f t="shared" si="33"/>
        <v>0.17</v>
      </c>
      <c r="F203" s="262">
        <f t="shared" si="33"/>
        <v>0.17</v>
      </c>
      <c r="G203" s="262">
        <f t="shared" si="33"/>
        <v>0</v>
      </c>
      <c r="H203" s="262">
        <f t="shared" si="33"/>
        <v>1.36</v>
      </c>
      <c r="I203" s="262">
        <f t="shared" si="33"/>
        <v>0.85</v>
      </c>
      <c r="J203" s="262">
        <f t="shared" si="33"/>
        <v>0.34</v>
      </c>
      <c r="K203" s="262">
        <f t="shared" si="33"/>
        <v>0</v>
      </c>
      <c r="L203" s="262">
        <f t="shared" si="33"/>
        <v>0</v>
      </c>
      <c r="M203" s="262">
        <f t="shared" si="33"/>
        <v>0.34</v>
      </c>
      <c r="N203" s="262">
        <f t="shared" si="33"/>
        <v>0.51</v>
      </c>
      <c r="O203" s="262">
        <f t="shared" si="33"/>
        <v>0.17</v>
      </c>
      <c r="P203" s="262">
        <f t="shared" si="33"/>
        <v>0</v>
      </c>
      <c r="Q203" s="262">
        <f t="shared" si="33"/>
        <v>0</v>
      </c>
      <c r="R203" s="262">
        <f t="shared" si="33"/>
        <v>0</v>
      </c>
      <c r="S203" s="262">
        <f t="shared" si="33"/>
        <v>0.34</v>
      </c>
      <c r="T203" s="262">
        <f t="shared" si="33"/>
        <v>0.34</v>
      </c>
      <c r="U203" s="262">
        <f t="shared" si="33"/>
        <v>0</v>
      </c>
      <c r="V203" s="262">
        <f t="shared" si="33"/>
        <v>0</v>
      </c>
      <c r="W203" s="262">
        <f t="shared" si="33"/>
        <v>0</v>
      </c>
      <c r="X203" s="262">
        <f t="shared" si="33"/>
        <v>0.51</v>
      </c>
      <c r="Y203" s="262">
        <f t="shared" si="33"/>
        <v>0.17</v>
      </c>
      <c r="Z203" s="262">
        <f t="shared" si="33"/>
        <v>0</v>
      </c>
      <c r="AA203" s="262">
        <f t="shared" si="33"/>
        <v>0.34</v>
      </c>
      <c r="AB203" s="262">
        <f t="shared" si="33"/>
        <v>0</v>
      </c>
      <c r="AC203" s="262">
        <f t="shared" si="33"/>
        <v>0</v>
      </c>
      <c r="AD203" s="262">
        <f t="shared" si="33"/>
        <v>0.34</v>
      </c>
      <c r="AE203" s="262">
        <f t="shared" si="33"/>
        <v>0</v>
      </c>
      <c r="AF203" s="262">
        <f t="shared" si="33"/>
        <v>0.17</v>
      </c>
      <c r="AG203" s="409">
        <f t="shared" si="31"/>
        <v>6.46</v>
      </c>
      <c r="AH203" s="173"/>
    </row>
    <row r="204" outlineLevel="1">
      <c r="A204" s="467" t="s">
        <v>1458</v>
      </c>
      <c r="B204" s="468">
        <f t="shared" ref="B204:AF204" si="34">B200+B201+B202</f>
        <v>0</v>
      </c>
      <c r="C204" s="468">
        <f t="shared" si="34"/>
        <v>17.87</v>
      </c>
      <c r="D204" s="468">
        <f t="shared" si="34"/>
        <v>286.87</v>
      </c>
      <c r="E204" s="468">
        <f t="shared" si="34"/>
        <v>17.87</v>
      </c>
      <c r="F204" s="468">
        <f t="shared" si="34"/>
        <v>286.87</v>
      </c>
      <c r="G204" s="468">
        <f t="shared" si="34"/>
        <v>0</v>
      </c>
      <c r="H204" s="468">
        <f t="shared" si="34"/>
        <v>1280.06</v>
      </c>
      <c r="I204" s="468">
        <f t="shared" si="34"/>
        <v>1114</v>
      </c>
      <c r="J204" s="468">
        <f t="shared" si="34"/>
        <v>304.74</v>
      </c>
      <c r="K204" s="468">
        <f t="shared" si="34"/>
        <v>0</v>
      </c>
      <c r="L204" s="468">
        <f t="shared" si="34"/>
        <v>0</v>
      </c>
      <c r="M204" s="468">
        <f t="shared" si="34"/>
        <v>304.74</v>
      </c>
      <c r="N204" s="468">
        <f t="shared" si="34"/>
        <v>860.61</v>
      </c>
      <c r="O204" s="468">
        <f t="shared" si="34"/>
        <v>286.87</v>
      </c>
      <c r="P204" s="468">
        <f t="shared" si="34"/>
        <v>0</v>
      </c>
      <c r="Q204" s="468">
        <f t="shared" si="34"/>
        <v>0</v>
      </c>
      <c r="R204" s="468">
        <f t="shared" si="34"/>
        <v>0</v>
      </c>
      <c r="S204" s="468">
        <f t="shared" si="34"/>
        <v>633.74</v>
      </c>
      <c r="T204" s="468">
        <f t="shared" si="34"/>
        <v>47.16</v>
      </c>
      <c r="U204" s="468">
        <f t="shared" si="34"/>
        <v>0</v>
      </c>
      <c r="V204" s="468">
        <f t="shared" si="34"/>
        <v>0</v>
      </c>
      <c r="W204" s="468">
        <f t="shared" si="34"/>
        <v>0</v>
      </c>
      <c r="X204" s="468">
        <f t="shared" si="34"/>
        <v>53.61</v>
      </c>
      <c r="Y204" s="468">
        <f t="shared" si="34"/>
        <v>316.87</v>
      </c>
      <c r="Z204" s="468">
        <f t="shared" si="34"/>
        <v>0</v>
      </c>
      <c r="AA204" s="468">
        <f t="shared" si="34"/>
        <v>0.58</v>
      </c>
      <c r="AB204" s="468">
        <f t="shared" si="34"/>
        <v>0</v>
      </c>
      <c r="AC204" s="468">
        <f t="shared" si="34"/>
        <v>598</v>
      </c>
      <c r="AD204" s="468">
        <f t="shared" si="34"/>
        <v>35.74</v>
      </c>
      <c r="AE204" s="468">
        <f t="shared" si="34"/>
        <v>0</v>
      </c>
      <c r="AF204" s="468">
        <f t="shared" si="34"/>
        <v>316.87</v>
      </c>
      <c r="AG204" s="409">
        <f t="shared" si="31"/>
        <v>6763.07</v>
      </c>
      <c r="AH204" s="173"/>
    </row>
    <row r="205">
      <c r="A205" s="437"/>
      <c r="AG205" s="463"/>
      <c r="AH205" s="27"/>
    </row>
    <row r="206">
      <c r="A206" s="417" t="s">
        <v>1459</v>
      </c>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469"/>
      <c r="AH206" s="222"/>
    </row>
    <row r="207" outlineLevel="1">
      <c r="A207" s="465" t="s">
        <v>1460</v>
      </c>
      <c r="B207" s="367">
        <v>251.78</v>
      </c>
      <c r="C207" s="367">
        <v>1165.3</v>
      </c>
      <c r="D207" s="367">
        <v>253.17</v>
      </c>
      <c r="E207" s="367">
        <v>1247.54</v>
      </c>
      <c r="F207" s="367">
        <v>503.56</v>
      </c>
      <c r="G207" s="367">
        <v>734.06</v>
      </c>
      <c r="H207" s="367">
        <v>1146.58</v>
      </c>
      <c r="I207" s="367">
        <v>277.3</v>
      </c>
      <c r="J207" s="367">
        <v>1463.88</v>
      </c>
      <c r="K207" s="367">
        <v>755.34</v>
      </c>
      <c r="L207" s="367">
        <v>1058.16</v>
      </c>
      <c r="M207" s="367">
        <v>655.03</v>
      </c>
      <c r="N207" s="367">
        <v>456.76</v>
      </c>
      <c r="O207" s="367">
        <v>456.76</v>
      </c>
      <c r="P207" s="367">
        <v>503.56</v>
      </c>
      <c r="Q207" s="367">
        <v>958.97</v>
      </c>
      <c r="R207" s="367">
        <v>251.78</v>
      </c>
      <c r="S207" s="367">
        <v>0.0</v>
      </c>
      <c r="T207" s="367">
        <v>480.93</v>
      </c>
      <c r="U207" s="367">
        <v>279.86</v>
      </c>
      <c r="V207" s="367">
        <v>622.02</v>
      </c>
      <c r="W207" s="367">
        <v>503.56</v>
      </c>
      <c r="X207" s="367">
        <v>1275.06</v>
      </c>
      <c r="Y207" s="367">
        <v>503.56</v>
      </c>
      <c r="Z207" s="367">
        <v>1384.85</v>
      </c>
      <c r="AA207" s="367">
        <v>279.86</v>
      </c>
      <c r="AB207" s="367">
        <v>203.63</v>
      </c>
      <c r="AC207" s="367">
        <v>277.3</v>
      </c>
      <c r="AD207" s="367">
        <v>831.9</v>
      </c>
      <c r="AE207" s="367">
        <v>735.1</v>
      </c>
      <c r="AF207" s="367">
        <v>1025.84</v>
      </c>
      <c r="AG207" s="409">
        <f t="shared" ref="AG207:AG211" si="35">SUM(B207:AF207)</f>
        <v>20543</v>
      </c>
      <c r="AH207" s="173"/>
    </row>
    <row r="208" outlineLevel="1">
      <c r="A208" s="465" t="s">
        <v>1461</v>
      </c>
      <c r="B208" s="470"/>
      <c r="C208" s="470"/>
      <c r="D208" s="470"/>
      <c r="E208" s="470"/>
      <c r="F208" s="470"/>
      <c r="G208" s="470"/>
      <c r="H208" s="470"/>
      <c r="I208" s="470"/>
      <c r="J208" s="470"/>
      <c r="K208" s="470"/>
      <c r="L208" s="470"/>
      <c r="M208" s="470"/>
      <c r="N208" s="470"/>
      <c r="O208" s="470"/>
      <c r="P208" s="470"/>
      <c r="Q208" s="470"/>
      <c r="R208" s="470"/>
      <c r="S208" s="470"/>
      <c r="T208" s="470"/>
      <c r="U208" s="470"/>
      <c r="V208" s="470"/>
      <c r="W208" s="470"/>
      <c r="X208" s="470"/>
      <c r="Y208" s="470"/>
      <c r="Z208" s="470"/>
      <c r="AA208" s="470"/>
      <c r="AB208" s="470"/>
      <c r="AC208" s="470"/>
      <c r="AD208" s="470"/>
      <c r="AE208" s="470"/>
      <c r="AF208" s="470"/>
      <c r="AG208" s="409">
        <f t="shared" si="35"/>
        <v>0</v>
      </c>
      <c r="AH208" s="173"/>
    </row>
    <row r="209" outlineLevel="1">
      <c r="A209" s="277" t="s">
        <v>1462</v>
      </c>
      <c r="B209" s="471"/>
      <c r="C209" s="471"/>
      <c r="D209" s="471"/>
      <c r="E209" s="471"/>
      <c r="F209" s="471"/>
      <c r="G209" s="471"/>
      <c r="H209" s="471"/>
      <c r="I209" s="471"/>
      <c r="J209" s="471"/>
      <c r="K209" s="471"/>
      <c r="L209" s="471"/>
      <c r="M209" s="471"/>
      <c r="N209" s="471"/>
      <c r="O209" s="471"/>
      <c r="P209" s="471"/>
      <c r="Q209" s="471"/>
      <c r="R209" s="471"/>
      <c r="S209" s="471"/>
      <c r="T209" s="471"/>
      <c r="U209" s="471"/>
      <c r="V209" s="471"/>
      <c r="W209" s="471"/>
      <c r="X209" s="471"/>
      <c r="Y209" s="471"/>
      <c r="Z209" s="471"/>
      <c r="AA209" s="471"/>
      <c r="AB209" s="471"/>
      <c r="AC209" s="471"/>
      <c r="AD209" s="471"/>
      <c r="AE209" s="471"/>
      <c r="AF209" s="471"/>
      <c r="AG209" s="409">
        <f t="shared" si="35"/>
        <v>0</v>
      </c>
      <c r="AH209" s="173"/>
    </row>
    <row r="210" outlineLevel="1">
      <c r="A210" s="465" t="s">
        <v>1463</v>
      </c>
      <c r="B210" s="471"/>
      <c r="C210" s="471"/>
      <c r="D210" s="471"/>
      <c r="E210" s="471"/>
      <c r="F210" s="471"/>
      <c r="G210" s="471"/>
      <c r="H210" s="471"/>
      <c r="I210" s="471"/>
      <c r="J210" s="471"/>
      <c r="K210" s="471"/>
      <c r="L210" s="471"/>
      <c r="M210" s="471"/>
      <c r="N210" s="471"/>
      <c r="O210" s="471"/>
      <c r="P210" s="471"/>
      <c r="Q210" s="471"/>
      <c r="R210" s="471"/>
      <c r="S210" s="471"/>
      <c r="T210" s="471"/>
      <c r="U210" s="471"/>
      <c r="V210" s="471"/>
      <c r="W210" s="471"/>
      <c r="X210" s="471"/>
      <c r="Y210" s="471"/>
      <c r="Z210" s="471"/>
      <c r="AA210" s="471"/>
      <c r="AB210" s="471"/>
      <c r="AC210" s="471"/>
      <c r="AD210" s="471"/>
      <c r="AE210" s="471"/>
      <c r="AF210" s="471"/>
      <c r="AG210" s="409">
        <f t="shared" si="35"/>
        <v>0</v>
      </c>
      <c r="AH210" s="173"/>
    </row>
    <row r="211" outlineLevel="1">
      <c r="A211" s="467" t="s">
        <v>1464</v>
      </c>
      <c r="B211" s="472">
        <f t="shared" ref="B211:AF211" si="36">sum(B207:B209)</f>
        <v>251.78</v>
      </c>
      <c r="C211" s="472">
        <f t="shared" si="36"/>
        <v>1165.3</v>
      </c>
      <c r="D211" s="472">
        <f t="shared" si="36"/>
        <v>253.17</v>
      </c>
      <c r="E211" s="472">
        <f t="shared" si="36"/>
        <v>1247.54</v>
      </c>
      <c r="F211" s="472">
        <f t="shared" si="36"/>
        <v>503.56</v>
      </c>
      <c r="G211" s="472">
        <f t="shared" si="36"/>
        <v>734.06</v>
      </c>
      <c r="H211" s="472">
        <f t="shared" si="36"/>
        <v>1146.58</v>
      </c>
      <c r="I211" s="472">
        <f t="shared" si="36"/>
        <v>277.3</v>
      </c>
      <c r="J211" s="472">
        <f t="shared" si="36"/>
        <v>1463.88</v>
      </c>
      <c r="K211" s="472">
        <f t="shared" si="36"/>
        <v>755.34</v>
      </c>
      <c r="L211" s="472">
        <f t="shared" si="36"/>
        <v>1058.16</v>
      </c>
      <c r="M211" s="472">
        <f t="shared" si="36"/>
        <v>655.03</v>
      </c>
      <c r="N211" s="472">
        <f t="shared" si="36"/>
        <v>456.76</v>
      </c>
      <c r="O211" s="472">
        <f t="shared" si="36"/>
        <v>456.76</v>
      </c>
      <c r="P211" s="472">
        <f t="shared" si="36"/>
        <v>503.56</v>
      </c>
      <c r="Q211" s="472">
        <f t="shared" si="36"/>
        <v>958.97</v>
      </c>
      <c r="R211" s="472">
        <f t="shared" si="36"/>
        <v>251.78</v>
      </c>
      <c r="S211" s="472">
        <f t="shared" si="36"/>
        <v>0</v>
      </c>
      <c r="T211" s="472">
        <f t="shared" si="36"/>
        <v>480.93</v>
      </c>
      <c r="U211" s="472">
        <f t="shared" si="36"/>
        <v>279.86</v>
      </c>
      <c r="V211" s="472">
        <f t="shared" si="36"/>
        <v>622.02</v>
      </c>
      <c r="W211" s="472">
        <f t="shared" si="36"/>
        <v>503.56</v>
      </c>
      <c r="X211" s="472">
        <f t="shared" si="36"/>
        <v>1275.06</v>
      </c>
      <c r="Y211" s="472">
        <f t="shared" si="36"/>
        <v>503.56</v>
      </c>
      <c r="Z211" s="472">
        <f t="shared" si="36"/>
        <v>1384.85</v>
      </c>
      <c r="AA211" s="472">
        <f t="shared" si="36"/>
        <v>279.86</v>
      </c>
      <c r="AB211" s="472">
        <f t="shared" si="36"/>
        <v>203.63</v>
      </c>
      <c r="AC211" s="472">
        <f t="shared" si="36"/>
        <v>277.3</v>
      </c>
      <c r="AD211" s="472">
        <f t="shared" si="36"/>
        <v>831.9</v>
      </c>
      <c r="AE211" s="472">
        <f t="shared" si="36"/>
        <v>735.1</v>
      </c>
      <c r="AF211" s="472">
        <f t="shared" si="36"/>
        <v>1025.84</v>
      </c>
      <c r="AG211" s="409">
        <f t="shared" si="35"/>
        <v>20543</v>
      </c>
      <c r="AH211" s="173"/>
    </row>
    <row r="212">
      <c r="A212" s="437"/>
      <c r="B212" s="473"/>
      <c r="C212" s="473"/>
      <c r="D212" s="473"/>
      <c r="E212" s="473"/>
      <c r="F212" s="473"/>
      <c r="G212" s="473"/>
      <c r="H212" s="473"/>
      <c r="I212" s="473"/>
      <c r="J212" s="473"/>
      <c r="K212" s="473"/>
      <c r="L212" s="473"/>
      <c r="M212" s="473"/>
      <c r="N212" s="473"/>
      <c r="O212" s="473"/>
      <c r="P212" s="473"/>
      <c r="Q212" s="473"/>
      <c r="R212" s="473"/>
      <c r="S212" s="473"/>
      <c r="T212" s="473"/>
      <c r="U212" s="473"/>
      <c r="V212" s="473"/>
      <c r="W212" s="473"/>
      <c r="X212" s="473"/>
      <c r="Y212" s="473"/>
      <c r="Z212" s="473"/>
      <c r="AA212" s="473"/>
      <c r="AB212" s="473"/>
      <c r="AC212" s="473"/>
      <c r="AD212" s="473"/>
      <c r="AE212" s="473"/>
      <c r="AF212" s="473"/>
      <c r="AG212" s="463"/>
      <c r="AH212" s="27"/>
    </row>
    <row r="213">
      <c r="A213" s="437"/>
      <c r="AG213" s="463"/>
      <c r="AH213" s="27"/>
    </row>
    <row r="214">
      <c r="A214" s="474" t="s">
        <v>1465</v>
      </c>
      <c r="AG214" s="463"/>
      <c r="AH214" s="27"/>
    </row>
    <row r="215">
      <c r="A215" s="277" t="s">
        <v>1466</v>
      </c>
      <c r="B215" s="236"/>
      <c r="C215" s="236"/>
      <c r="D215" s="236"/>
      <c r="E215" s="236"/>
      <c r="F215" s="236"/>
      <c r="G215" s="236"/>
      <c r="H215" s="236"/>
      <c r="I215" s="236"/>
      <c r="J215" s="236"/>
      <c r="K215" s="236"/>
      <c r="L215" s="236"/>
      <c r="M215" s="236"/>
      <c r="N215" s="236"/>
      <c r="O215" s="236"/>
      <c r="P215" s="236"/>
      <c r="Q215" s="236"/>
      <c r="R215" s="236"/>
      <c r="S215" s="236"/>
      <c r="T215" s="236"/>
      <c r="U215" s="236"/>
      <c r="V215" s="236"/>
      <c r="W215" s="236"/>
      <c r="X215" s="236"/>
      <c r="Y215" s="236"/>
      <c r="Z215" s="236"/>
      <c r="AA215" s="236"/>
      <c r="AB215" s="236"/>
      <c r="AC215" s="236"/>
      <c r="AD215" s="236"/>
      <c r="AE215" s="236"/>
      <c r="AF215" s="236"/>
      <c r="AG215" s="423">
        <f t="shared" ref="AG215:AG218" si="37">SUM(B215:AF215)</f>
        <v>0</v>
      </c>
      <c r="AH215" s="229"/>
    </row>
    <row r="216">
      <c r="A216" s="277" t="s">
        <v>1467</v>
      </c>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6"/>
      <c r="Y216" s="236"/>
      <c r="Z216" s="236"/>
      <c r="AA216" s="236"/>
      <c r="AB216" s="236"/>
      <c r="AC216" s="236"/>
      <c r="AD216" s="236"/>
      <c r="AE216" s="236"/>
      <c r="AF216" s="236"/>
      <c r="AG216" s="423">
        <f t="shared" si="37"/>
        <v>0</v>
      </c>
      <c r="AH216" s="229"/>
    </row>
    <row r="217">
      <c r="A217" s="277" t="s">
        <v>1468</v>
      </c>
      <c r="B217" s="236"/>
      <c r="C217" s="236"/>
      <c r="D217" s="236"/>
      <c r="E217" s="236"/>
      <c r="F217" s="236"/>
      <c r="G217" s="236"/>
      <c r="H217" s="236"/>
      <c r="I217" s="236"/>
      <c r="J217" s="236"/>
      <c r="K217" s="236"/>
      <c r="L217" s="236"/>
      <c r="M217" s="236"/>
      <c r="N217" s="236"/>
      <c r="O217" s="236"/>
      <c r="P217" s="236"/>
      <c r="Q217" s="236"/>
      <c r="R217" s="236"/>
      <c r="S217" s="236"/>
      <c r="T217" s="236"/>
      <c r="U217" s="236"/>
      <c r="V217" s="236"/>
      <c r="W217" s="236"/>
      <c r="X217" s="236"/>
      <c r="Y217" s="236"/>
      <c r="Z217" s="236"/>
      <c r="AA217" s="236"/>
      <c r="AB217" s="236"/>
      <c r="AC217" s="236"/>
      <c r="AD217" s="236"/>
      <c r="AE217" s="236"/>
      <c r="AF217" s="236"/>
      <c r="AG217" s="423">
        <f t="shared" si="37"/>
        <v>0</v>
      </c>
      <c r="AH217" s="229"/>
    </row>
    <row r="218">
      <c r="A218" s="277" t="s">
        <v>1469</v>
      </c>
      <c r="B218" s="236"/>
      <c r="C218" s="236"/>
      <c r="D218" s="236"/>
      <c r="E218" s="236"/>
      <c r="F218" s="236"/>
      <c r="G218" s="236"/>
      <c r="H218" s="236"/>
      <c r="I218" s="236"/>
      <c r="J218" s="236"/>
      <c r="K218" s="236"/>
      <c r="L218" s="236"/>
      <c r="M218" s="236"/>
      <c r="N218" s="236"/>
      <c r="O218" s="236"/>
      <c r="P218" s="236"/>
      <c r="Q218" s="236"/>
      <c r="R218" s="236"/>
      <c r="S218" s="236"/>
      <c r="T218" s="236"/>
      <c r="U218" s="236"/>
      <c r="V218" s="236"/>
      <c r="W218" s="236"/>
      <c r="X218" s="236"/>
      <c r="Y218" s="236"/>
      <c r="Z218" s="236"/>
      <c r="AA218" s="236"/>
      <c r="AB218" s="236"/>
      <c r="AC218" s="236"/>
      <c r="AD218" s="236"/>
      <c r="AE218" s="236"/>
      <c r="AF218" s="236"/>
      <c r="AG218" s="423">
        <f t="shared" si="37"/>
        <v>0</v>
      </c>
      <c r="AH218" s="229"/>
    </row>
    <row r="219">
      <c r="A219" s="457" t="s">
        <v>1470</v>
      </c>
      <c r="B219" s="236"/>
      <c r="C219" s="236"/>
      <c r="D219" s="236"/>
      <c r="E219" s="236"/>
      <c r="F219" s="236"/>
      <c r="G219" s="236"/>
      <c r="H219" s="236"/>
      <c r="I219" s="236"/>
      <c r="J219" s="236"/>
      <c r="K219" s="236"/>
      <c r="L219" s="236"/>
      <c r="M219" s="236"/>
      <c r="N219" s="236"/>
      <c r="O219" s="236"/>
      <c r="P219" s="236"/>
      <c r="Q219" s="236"/>
      <c r="R219" s="236"/>
      <c r="S219" s="236"/>
      <c r="T219" s="236"/>
      <c r="U219" s="236"/>
      <c r="V219" s="236"/>
      <c r="W219" s="236"/>
      <c r="X219" s="236"/>
      <c r="Y219" s="236"/>
      <c r="Z219" s="236"/>
      <c r="AA219" s="236"/>
      <c r="AB219" s="236"/>
      <c r="AC219" s="236"/>
      <c r="AD219" s="236"/>
      <c r="AE219" s="236"/>
      <c r="AF219" s="236"/>
      <c r="AG219" s="423"/>
      <c r="AH219" s="229"/>
    </row>
    <row r="220">
      <c r="A220" s="457" t="s">
        <v>1471</v>
      </c>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6"/>
      <c r="Y220" s="236"/>
      <c r="Z220" s="236"/>
      <c r="AA220" s="236"/>
      <c r="AB220" s="236"/>
      <c r="AC220" s="236"/>
      <c r="AD220" s="236"/>
      <c r="AE220" s="236"/>
      <c r="AF220" s="236"/>
      <c r="AG220" s="423"/>
      <c r="AH220" s="229"/>
    </row>
    <row r="221">
      <c r="A221" s="457" t="s">
        <v>1472</v>
      </c>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6"/>
      <c r="Y221" s="236"/>
      <c r="Z221" s="236"/>
      <c r="AA221" s="236"/>
      <c r="AB221" s="236"/>
      <c r="AC221" s="236"/>
      <c r="AD221" s="236"/>
      <c r="AE221" s="236"/>
      <c r="AF221" s="236"/>
      <c r="AG221" s="423"/>
      <c r="AH221" s="229"/>
    </row>
    <row r="222">
      <c r="A222" s="457" t="s">
        <v>1473</v>
      </c>
      <c r="B222" s="236"/>
      <c r="C222" s="236"/>
      <c r="D222" s="236"/>
      <c r="E222" s="236"/>
      <c r="F222" s="236"/>
      <c r="G222" s="236"/>
      <c r="H222" s="236"/>
      <c r="I222" s="236"/>
      <c r="J222" s="236"/>
      <c r="K222" s="236"/>
      <c r="L222" s="236"/>
      <c r="M222" s="236"/>
      <c r="N222" s="236"/>
      <c r="O222" s="236"/>
      <c r="P222" s="236"/>
      <c r="Q222" s="236"/>
      <c r="R222" s="236"/>
      <c r="S222" s="236"/>
      <c r="T222" s="236"/>
      <c r="U222" s="236"/>
      <c r="V222" s="236"/>
      <c r="W222" s="236"/>
      <c r="X222" s="236"/>
      <c r="Y222" s="236"/>
      <c r="Z222" s="236"/>
      <c r="AA222" s="236"/>
      <c r="AB222" s="236"/>
      <c r="AC222" s="236"/>
      <c r="AD222" s="236"/>
      <c r="AE222" s="236"/>
      <c r="AF222" s="236"/>
      <c r="AG222" s="423"/>
      <c r="AH222" s="229"/>
    </row>
    <row r="223">
      <c r="A223" s="294" t="s">
        <v>439</v>
      </c>
      <c r="B223" s="475">
        <f t="shared" ref="B223:AF223" si="38">B215+B216+B219+B220</f>
        <v>0</v>
      </c>
      <c r="C223" s="475">
        <f t="shared" si="38"/>
        <v>0</v>
      </c>
      <c r="D223" s="475">
        <f t="shared" si="38"/>
        <v>0</v>
      </c>
      <c r="E223" s="475">
        <f t="shared" si="38"/>
        <v>0</v>
      </c>
      <c r="F223" s="475">
        <f t="shared" si="38"/>
        <v>0</v>
      </c>
      <c r="G223" s="475">
        <f t="shared" si="38"/>
        <v>0</v>
      </c>
      <c r="H223" s="475">
        <f t="shared" si="38"/>
        <v>0</v>
      </c>
      <c r="I223" s="475">
        <f t="shared" si="38"/>
        <v>0</v>
      </c>
      <c r="J223" s="475">
        <f t="shared" si="38"/>
        <v>0</v>
      </c>
      <c r="K223" s="475">
        <f t="shared" si="38"/>
        <v>0</v>
      </c>
      <c r="L223" s="475">
        <f t="shared" si="38"/>
        <v>0</v>
      </c>
      <c r="M223" s="475">
        <f t="shared" si="38"/>
        <v>0</v>
      </c>
      <c r="N223" s="475">
        <f t="shared" si="38"/>
        <v>0</v>
      </c>
      <c r="O223" s="475">
        <f t="shared" si="38"/>
        <v>0</v>
      </c>
      <c r="P223" s="475">
        <f t="shared" si="38"/>
        <v>0</v>
      </c>
      <c r="Q223" s="475">
        <f t="shared" si="38"/>
        <v>0</v>
      </c>
      <c r="R223" s="475">
        <f t="shared" si="38"/>
        <v>0</v>
      </c>
      <c r="S223" s="475">
        <f t="shared" si="38"/>
        <v>0</v>
      </c>
      <c r="T223" s="475">
        <f t="shared" si="38"/>
        <v>0</v>
      </c>
      <c r="U223" s="475">
        <f t="shared" si="38"/>
        <v>0</v>
      </c>
      <c r="V223" s="475">
        <f t="shared" si="38"/>
        <v>0</v>
      </c>
      <c r="W223" s="475">
        <f t="shared" si="38"/>
        <v>0</v>
      </c>
      <c r="X223" s="475">
        <f t="shared" si="38"/>
        <v>0</v>
      </c>
      <c r="Y223" s="475">
        <f t="shared" si="38"/>
        <v>0</v>
      </c>
      <c r="Z223" s="475">
        <f t="shared" si="38"/>
        <v>0</v>
      </c>
      <c r="AA223" s="475">
        <f t="shared" si="38"/>
        <v>0</v>
      </c>
      <c r="AB223" s="475">
        <f t="shared" si="38"/>
        <v>0</v>
      </c>
      <c r="AC223" s="475">
        <f t="shared" si="38"/>
        <v>0</v>
      </c>
      <c r="AD223" s="475">
        <f t="shared" si="38"/>
        <v>0</v>
      </c>
      <c r="AE223" s="475">
        <f t="shared" si="38"/>
        <v>0</v>
      </c>
      <c r="AF223" s="475">
        <f t="shared" si="38"/>
        <v>0</v>
      </c>
      <c r="AG223" s="423">
        <f t="shared" ref="AG223:AG224" si="40">SUM(B223:AF223)</f>
        <v>0</v>
      </c>
      <c r="AH223" s="229"/>
    </row>
    <row r="224">
      <c r="A224" s="294" t="s">
        <v>440</v>
      </c>
      <c r="B224" s="475">
        <f t="shared" ref="B224:AF224" si="39">B217+B218+B221+B222</f>
        <v>0</v>
      </c>
      <c r="C224" s="475">
        <f t="shared" si="39"/>
        <v>0</v>
      </c>
      <c r="D224" s="475">
        <f t="shared" si="39"/>
        <v>0</v>
      </c>
      <c r="E224" s="475">
        <f t="shared" si="39"/>
        <v>0</v>
      </c>
      <c r="F224" s="475">
        <f t="shared" si="39"/>
        <v>0</v>
      </c>
      <c r="G224" s="475">
        <f t="shared" si="39"/>
        <v>0</v>
      </c>
      <c r="H224" s="475">
        <f t="shared" si="39"/>
        <v>0</v>
      </c>
      <c r="I224" s="475">
        <f t="shared" si="39"/>
        <v>0</v>
      </c>
      <c r="J224" s="475">
        <f t="shared" si="39"/>
        <v>0</v>
      </c>
      <c r="K224" s="475">
        <f t="shared" si="39"/>
        <v>0</v>
      </c>
      <c r="L224" s="475">
        <f t="shared" si="39"/>
        <v>0</v>
      </c>
      <c r="M224" s="475">
        <f t="shared" si="39"/>
        <v>0</v>
      </c>
      <c r="N224" s="475">
        <f t="shared" si="39"/>
        <v>0</v>
      </c>
      <c r="O224" s="475">
        <f t="shared" si="39"/>
        <v>0</v>
      </c>
      <c r="P224" s="475">
        <f t="shared" si="39"/>
        <v>0</v>
      </c>
      <c r="Q224" s="475">
        <f t="shared" si="39"/>
        <v>0</v>
      </c>
      <c r="R224" s="475">
        <f t="shared" si="39"/>
        <v>0</v>
      </c>
      <c r="S224" s="475">
        <f t="shared" si="39"/>
        <v>0</v>
      </c>
      <c r="T224" s="475">
        <f t="shared" si="39"/>
        <v>0</v>
      </c>
      <c r="U224" s="475">
        <f t="shared" si="39"/>
        <v>0</v>
      </c>
      <c r="V224" s="475">
        <f t="shared" si="39"/>
        <v>0</v>
      </c>
      <c r="W224" s="475">
        <f t="shared" si="39"/>
        <v>0</v>
      </c>
      <c r="X224" s="475">
        <f t="shared" si="39"/>
        <v>0</v>
      </c>
      <c r="Y224" s="475">
        <f t="shared" si="39"/>
        <v>0</v>
      </c>
      <c r="Z224" s="475">
        <f t="shared" si="39"/>
        <v>0</v>
      </c>
      <c r="AA224" s="475">
        <f t="shared" si="39"/>
        <v>0</v>
      </c>
      <c r="AB224" s="475">
        <f t="shared" si="39"/>
        <v>0</v>
      </c>
      <c r="AC224" s="475">
        <f t="shared" si="39"/>
        <v>0</v>
      </c>
      <c r="AD224" s="475">
        <f t="shared" si="39"/>
        <v>0</v>
      </c>
      <c r="AE224" s="475">
        <f t="shared" si="39"/>
        <v>0</v>
      </c>
      <c r="AF224" s="475">
        <f t="shared" si="39"/>
        <v>0</v>
      </c>
      <c r="AG224" s="423">
        <f t="shared" si="40"/>
        <v>0</v>
      </c>
      <c r="AH224" s="229"/>
    </row>
    <row r="225">
      <c r="A225" s="175"/>
      <c r="B225" s="267"/>
      <c r="C225" s="267"/>
      <c r="D225" s="267"/>
      <c r="E225" s="267"/>
      <c r="F225" s="267"/>
      <c r="G225" s="267"/>
      <c r="H225" s="267"/>
      <c r="I225" s="267"/>
      <c r="J225" s="267"/>
      <c r="K225" s="267"/>
      <c r="L225" s="267"/>
      <c r="M225" s="267"/>
      <c r="N225" s="267"/>
      <c r="O225" s="267"/>
      <c r="P225" s="267"/>
      <c r="Q225" s="267"/>
      <c r="R225" s="267"/>
      <c r="S225" s="267"/>
      <c r="T225" s="267"/>
      <c r="U225" s="267"/>
      <c r="V225" s="267"/>
      <c r="W225" s="267"/>
      <c r="X225" s="267"/>
      <c r="Y225" s="267"/>
      <c r="Z225" s="267"/>
      <c r="AA225" s="267"/>
      <c r="AB225" s="267"/>
      <c r="AC225" s="267"/>
      <c r="AD225" s="267"/>
      <c r="AE225" s="267"/>
      <c r="AF225" s="267"/>
      <c r="AG225" s="476"/>
      <c r="AH225" s="477"/>
    </row>
    <row r="226">
      <c r="A226" s="277" t="s">
        <v>1474</v>
      </c>
      <c r="B226" s="478"/>
      <c r="C226" s="478"/>
      <c r="D226" s="478"/>
      <c r="E226" s="478"/>
      <c r="F226" s="478"/>
      <c r="G226" s="478"/>
      <c r="H226" s="478"/>
      <c r="I226" s="478"/>
      <c r="J226" s="478"/>
      <c r="K226" s="478"/>
      <c r="L226" s="478"/>
      <c r="M226" s="478"/>
      <c r="N226" s="478"/>
      <c r="O226" s="478"/>
      <c r="P226" s="478"/>
      <c r="Q226" s="478"/>
      <c r="R226" s="478"/>
      <c r="S226" s="478"/>
      <c r="T226" s="478"/>
      <c r="U226" s="478"/>
      <c r="V226" s="478"/>
      <c r="W226" s="478"/>
      <c r="X226" s="478"/>
      <c r="Y226" s="478"/>
      <c r="Z226" s="478"/>
      <c r="AA226" s="478"/>
      <c r="AB226" s="478"/>
      <c r="AC226" s="478"/>
      <c r="AD226" s="478"/>
      <c r="AE226" s="478"/>
      <c r="AF226" s="478"/>
      <c r="AG226" s="464"/>
      <c r="AH226" s="460"/>
    </row>
    <row r="227">
      <c r="A227" s="277" t="s">
        <v>1475</v>
      </c>
      <c r="B227" s="478"/>
      <c r="C227" s="478"/>
      <c r="D227" s="478"/>
      <c r="E227" s="478"/>
      <c r="F227" s="478"/>
      <c r="G227" s="478"/>
      <c r="H227" s="478"/>
      <c r="I227" s="478"/>
      <c r="J227" s="478"/>
      <c r="K227" s="478"/>
      <c r="L227" s="478"/>
      <c r="M227" s="478"/>
      <c r="N227" s="478"/>
      <c r="O227" s="478"/>
      <c r="P227" s="478"/>
      <c r="Q227" s="478"/>
      <c r="R227" s="478"/>
      <c r="S227" s="478"/>
      <c r="T227" s="478"/>
      <c r="U227" s="478"/>
      <c r="V227" s="478"/>
      <c r="W227" s="478"/>
      <c r="X227" s="478"/>
      <c r="Y227" s="478"/>
      <c r="Z227" s="478"/>
      <c r="AA227" s="478"/>
      <c r="AB227" s="478"/>
      <c r="AC227" s="478"/>
      <c r="AD227" s="478"/>
      <c r="AE227" s="478"/>
      <c r="AF227" s="478"/>
      <c r="AG227" s="464"/>
      <c r="AH227" s="460"/>
    </row>
    <row r="228">
      <c r="A228" s="461" t="s">
        <v>1429</v>
      </c>
      <c r="B228" s="458">
        <f t="shared" ref="B228:AF228" si="41">B226+B227</f>
        <v>0</v>
      </c>
      <c r="C228" s="458">
        <f t="shared" si="41"/>
        <v>0</v>
      </c>
      <c r="D228" s="458">
        <f t="shared" si="41"/>
        <v>0</v>
      </c>
      <c r="E228" s="458">
        <f t="shared" si="41"/>
        <v>0</v>
      </c>
      <c r="F228" s="458">
        <f t="shared" si="41"/>
        <v>0</v>
      </c>
      <c r="G228" s="458">
        <f t="shared" si="41"/>
        <v>0</v>
      </c>
      <c r="H228" s="458">
        <f t="shared" si="41"/>
        <v>0</v>
      </c>
      <c r="I228" s="458">
        <f t="shared" si="41"/>
        <v>0</v>
      </c>
      <c r="J228" s="458">
        <f t="shared" si="41"/>
        <v>0</v>
      </c>
      <c r="K228" s="458">
        <f t="shared" si="41"/>
        <v>0</v>
      </c>
      <c r="L228" s="458">
        <f t="shared" si="41"/>
        <v>0</v>
      </c>
      <c r="M228" s="458">
        <f t="shared" si="41"/>
        <v>0</v>
      </c>
      <c r="N228" s="458">
        <f t="shared" si="41"/>
        <v>0</v>
      </c>
      <c r="O228" s="458">
        <f t="shared" si="41"/>
        <v>0</v>
      </c>
      <c r="P228" s="458">
        <f t="shared" si="41"/>
        <v>0</v>
      </c>
      <c r="Q228" s="458">
        <f t="shared" si="41"/>
        <v>0</v>
      </c>
      <c r="R228" s="458">
        <f t="shared" si="41"/>
        <v>0</v>
      </c>
      <c r="S228" s="458">
        <f t="shared" si="41"/>
        <v>0</v>
      </c>
      <c r="T228" s="458">
        <f t="shared" si="41"/>
        <v>0</v>
      </c>
      <c r="U228" s="458">
        <f t="shared" si="41"/>
        <v>0</v>
      </c>
      <c r="V228" s="458">
        <f t="shared" si="41"/>
        <v>0</v>
      </c>
      <c r="W228" s="458">
        <f t="shared" si="41"/>
        <v>0</v>
      </c>
      <c r="X228" s="458">
        <f t="shared" si="41"/>
        <v>0</v>
      </c>
      <c r="Y228" s="458">
        <f t="shared" si="41"/>
        <v>0</v>
      </c>
      <c r="Z228" s="458">
        <f t="shared" si="41"/>
        <v>0</v>
      </c>
      <c r="AA228" s="458">
        <f t="shared" si="41"/>
        <v>0</v>
      </c>
      <c r="AB228" s="458">
        <f t="shared" si="41"/>
        <v>0</v>
      </c>
      <c r="AC228" s="458">
        <f t="shared" si="41"/>
        <v>0</v>
      </c>
      <c r="AD228" s="458">
        <f t="shared" si="41"/>
        <v>0</v>
      </c>
      <c r="AE228" s="458">
        <f t="shared" si="41"/>
        <v>0</v>
      </c>
      <c r="AF228" s="458">
        <f t="shared" si="41"/>
        <v>0</v>
      </c>
      <c r="AG228" s="409">
        <f>SUM(B228:AF228)</f>
        <v>0</v>
      </c>
      <c r="AH228" s="173"/>
    </row>
    <row r="229">
      <c r="A229" s="175"/>
      <c r="B229" s="267"/>
      <c r="C229" s="267"/>
      <c r="D229" s="267"/>
      <c r="E229" s="267"/>
      <c r="F229" s="267"/>
      <c r="G229" s="267"/>
      <c r="H229" s="267"/>
      <c r="I229" s="267"/>
      <c r="J229" s="267"/>
      <c r="K229" s="267"/>
      <c r="L229" s="267"/>
      <c r="M229" s="267"/>
      <c r="N229" s="267"/>
      <c r="O229" s="267"/>
      <c r="P229" s="267"/>
      <c r="Q229" s="267"/>
      <c r="R229" s="267"/>
      <c r="S229" s="267"/>
      <c r="T229" s="267"/>
      <c r="U229" s="267"/>
      <c r="V229" s="267"/>
      <c r="W229" s="267"/>
      <c r="X229" s="267"/>
      <c r="Y229" s="267"/>
      <c r="Z229" s="267"/>
      <c r="AA229" s="267"/>
      <c r="AB229" s="267"/>
      <c r="AC229" s="267"/>
      <c r="AD229" s="267"/>
      <c r="AE229" s="267"/>
      <c r="AF229" s="267"/>
      <c r="AG229" s="476"/>
      <c r="AH229" s="477"/>
    </row>
    <row r="230">
      <c r="A230" s="277" t="s">
        <v>442</v>
      </c>
      <c r="B230" s="236"/>
      <c r="C230" s="236"/>
      <c r="D230" s="236"/>
      <c r="E230" s="236"/>
      <c r="F230" s="236"/>
      <c r="G230" s="236"/>
      <c r="H230" s="236"/>
      <c r="I230" s="236"/>
      <c r="J230" s="236"/>
      <c r="K230" s="236"/>
      <c r="L230" s="236"/>
      <c r="M230" s="236"/>
      <c r="N230" s="236"/>
      <c r="O230" s="236"/>
      <c r="P230" s="236"/>
      <c r="Q230" s="236"/>
      <c r="R230" s="236"/>
      <c r="S230" s="236"/>
      <c r="T230" s="236"/>
      <c r="U230" s="236"/>
      <c r="V230" s="236"/>
      <c r="W230" s="236"/>
      <c r="X230" s="236"/>
      <c r="Y230" s="236"/>
      <c r="Z230" s="236"/>
      <c r="AA230" s="236"/>
      <c r="AB230" s="236"/>
      <c r="AC230" s="236"/>
      <c r="AD230" s="236"/>
      <c r="AE230" s="236"/>
      <c r="AF230" s="236"/>
      <c r="AG230" s="423">
        <f t="shared" ref="AG230:AG237" si="42">SUM(B230:AF230)</f>
        <v>0</v>
      </c>
      <c r="AH230" s="229"/>
    </row>
    <row r="231">
      <c r="A231" s="277" t="s">
        <v>443</v>
      </c>
      <c r="B231" s="236"/>
      <c r="C231" s="236"/>
      <c r="D231" s="236"/>
      <c r="E231" s="236"/>
      <c r="F231" s="236"/>
      <c r="G231" s="236"/>
      <c r="H231" s="236"/>
      <c r="I231" s="236"/>
      <c r="J231" s="236"/>
      <c r="K231" s="236"/>
      <c r="L231" s="236"/>
      <c r="M231" s="236"/>
      <c r="N231" s="236"/>
      <c r="O231" s="236"/>
      <c r="P231" s="236"/>
      <c r="Q231" s="236"/>
      <c r="R231" s="236"/>
      <c r="S231" s="236"/>
      <c r="T231" s="236"/>
      <c r="U231" s="236"/>
      <c r="V231" s="236"/>
      <c r="W231" s="236"/>
      <c r="X231" s="236"/>
      <c r="Y231" s="236"/>
      <c r="Z231" s="236"/>
      <c r="AA231" s="236"/>
      <c r="AB231" s="236"/>
      <c r="AC231" s="236"/>
      <c r="AD231" s="236"/>
      <c r="AE231" s="236"/>
      <c r="AF231" s="236"/>
      <c r="AG231" s="423">
        <f t="shared" si="42"/>
        <v>0</v>
      </c>
      <c r="AH231" s="229"/>
    </row>
    <row r="232">
      <c r="A232" s="277" t="s">
        <v>1476</v>
      </c>
      <c r="B232" s="236"/>
      <c r="C232" s="236"/>
      <c r="D232" s="236"/>
      <c r="E232" s="236"/>
      <c r="F232" s="236"/>
      <c r="G232" s="236"/>
      <c r="H232" s="236"/>
      <c r="I232" s="236"/>
      <c r="J232" s="236"/>
      <c r="K232" s="236"/>
      <c r="L232" s="236"/>
      <c r="M232" s="236"/>
      <c r="N232" s="236"/>
      <c r="O232" s="236"/>
      <c r="P232" s="236"/>
      <c r="Q232" s="236"/>
      <c r="R232" s="236"/>
      <c r="S232" s="236"/>
      <c r="T232" s="236"/>
      <c r="U232" s="236"/>
      <c r="V232" s="236"/>
      <c r="W232" s="236"/>
      <c r="X232" s="236"/>
      <c r="Y232" s="236"/>
      <c r="Z232" s="236"/>
      <c r="AA232" s="236"/>
      <c r="AB232" s="236"/>
      <c r="AC232" s="236"/>
      <c r="AD232" s="236"/>
      <c r="AE232" s="236"/>
      <c r="AF232" s="236"/>
      <c r="AG232" s="423">
        <f t="shared" si="42"/>
        <v>0</v>
      </c>
      <c r="AH232" s="229"/>
    </row>
    <row r="233">
      <c r="A233" s="277" t="s">
        <v>1477</v>
      </c>
      <c r="B233" s="236"/>
      <c r="C233" s="236"/>
      <c r="D233" s="236"/>
      <c r="E233" s="236"/>
      <c r="F233" s="236"/>
      <c r="G233" s="236"/>
      <c r="H233" s="236"/>
      <c r="I233" s="236"/>
      <c r="J233" s="236"/>
      <c r="K233" s="236"/>
      <c r="L233" s="236"/>
      <c r="M233" s="236"/>
      <c r="N233" s="236"/>
      <c r="O233" s="236"/>
      <c r="P233" s="236"/>
      <c r="Q233" s="236"/>
      <c r="R233" s="236"/>
      <c r="S233" s="236"/>
      <c r="T233" s="236"/>
      <c r="U233" s="236"/>
      <c r="V233" s="236"/>
      <c r="W233" s="236"/>
      <c r="X233" s="236"/>
      <c r="Y233" s="236"/>
      <c r="Z233" s="236"/>
      <c r="AA233" s="236"/>
      <c r="AB233" s="236"/>
      <c r="AC233" s="236"/>
      <c r="AD233" s="236"/>
      <c r="AE233" s="236"/>
      <c r="AF233" s="236"/>
      <c r="AG233" s="423">
        <f t="shared" si="42"/>
        <v>0</v>
      </c>
      <c r="AH233" s="229"/>
    </row>
    <row r="234">
      <c r="A234" s="277" t="s">
        <v>1478</v>
      </c>
      <c r="B234" s="236"/>
      <c r="C234" s="236"/>
      <c r="D234" s="236"/>
      <c r="E234" s="236"/>
      <c r="F234" s="236"/>
      <c r="G234" s="236"/>
      <c r="H234" s="236"/>
      <c r="I234" s="236"/>
      <c r="J234" s="236"/>
      <c r="K234" s="236"/>
      <c r="L234" s="236"/>
      <c r="M234" s="236"/>
      <c r="N234" s="236"/>
      <c r="O234" s="236"/>
      <c r="P234" s="236"/>
      <c r="Q234" s="236"/>
      <c r="R234" s="236"/>
      <c r="S234" s="236"/>
      <c r="T234" s="236"/>
      <c r="U234" s="236"/>
      <c r="V234" s="236"/>
      <c r="W234" s="236"/>
      <c r="X234" s="236"/>
      <c r="Y234" s="236"/>
      <c r="Z234" s="236"/>
      <c r="AA234" s="236"/>
      <c r="AB234" s="236"/>
      <c r="AC234" s="236"/>
      <c r="AD234" s="236"/>
      <c r="AE234" s="236"/>
      <c r="AF234" s="236"/>
      <c r="AG234" s="423">
        <f t="shared" si="42"/>
        <v>0</v>
      </c>
      <c r="AH234" s="229"/>
    </row>
    <row r="235">
      <c r="A235" s="277" t="s">
        <v>1479</v>
      </c>
      <c r="B235" s="236"/>
      <c r="C235" s="236"/>
      <c r="D235" s="236"/>
      <c r="E235" s="236"/>
      <c r="F235" s="236"/>
      <c r="G235" s="236"/>
      <c r="H235" s="236"/>
      <c r="I235" s="236"/>
      <c r="J235" s="236"/>
      <c r="K235" s="236"/>
      <c r="L235" s="236"/>
      <c r="M235" s="236"/>
      <c r="N235" s="236"/>
      <c r="O235" s="236"/>
      <c r="P235" s="236"/>
      <c r="Q235" s="236"/>
      <c r="R235" s="236"/>
      <c r="S235" s="236"/>
      <c r="T235" s="236"/>
      <c r="U235" s="236"/>
      <c r="V235" s="236"/>
      <c r="W235" s="236"/>
      <c r="X235" s="236"/>
      <c r="Y235" s="236"/>
      <c r="Z235" s="236"/>
      <c r="AA235" s="236"/>
      <c r="AB235" s="236"/>
      <c r="AC235" s="236"/>
      <c r="AD235" s="236"/>
      <c r="AE235" s="236"/>
      <c r="AF235" s="236"/>
      <c r="AG235" s="423">
        <f t="shared" si="42"/>
        <v>0</v>
      </c>
      <c r="AH235" s="229"/>
    </row>
    <row r="236">
      <c r="A236" s="277" t="s">
        <v>1480</v>
      </c>
      <c r="B236" s="236"/>
      <c r="C236" s="236"/>
      <c r="D236" s="236"/>
      <c r="E236" s="236"/>
      <c r="F236" s="236"/>
      <c r="G236" s="236"/>
      <c r="H236" s="236"/>
      <c r="I236" s="236"/>
      <c r="J236" s="236"/>
      <c r="K236" s="236"/>
      <c r="L236" s="236"/>
      <c r="M236" s="236"/>
      <c r="N236" s="236"/>
      <c r="O236" s="236"/>
      <c r="P236" s="236"/>
      <c r="Q236" s="236"/>
      <c r="R236" s="236"/>
      <c r="S236" s="236"/>
      <c r="T236" s="236"/>
      <c r="U236" s="236"/>
      <c r="V236" s="236"/>
      <c r="W236" s="236"/>
      <c r="X236" s="236"/>
      <c r="Y236" s="236"/>
      <c r="Z236" s="236"/>
      <c r="AA236" s="236"/>
      <c r="AB236" s="236"/>
      <c r="AC236" s="236"/>
      <c r="AD236" s="236"/>
      <c r="AE236" s="236"/>
      <c r="AF236" s="236"/>
      <c r="AG236" s="423">
        <f t="shared" si="42"/>
        <v>0</v>
      </c>
      <c r="AH236" s="229"/>
    </row>
    <row r="237">
      <c r="A237" s="277" t="s">
        <v>1481</v>
      </c>
      <c r="B237" s="236"/>
      <c r="C237" s="236"/>
      <c r="D237" s="236"/>
      <c r="E237" s="236"/>
      <c r="F237" s="236"/>
      <c r="G237" s="236"/>
      <c r="H237" s="236"/>
      <c r="I237" s="236"/>
      <c r="J237" s="236"/>
      <c r="K237" s="236"/>
      <c r="L237" s="236"/>
      <c r="M237" s="236"/>
      <c r="N237" s="236"/>
      <c r="O237" s="236"/>
      <c r="P237" s="236"/>
      <c r="Q237" s="236"/>
      <c r="R237" s="236"/>
      <c r="S237" s="236"/>
      <c r="T237" s="236"/>
      <c r="U237" s="236"/>
      <c r="V237" s="236"/>
      <c r="W237" s="236"/>
      <c r="X237" s="236"/>
      <c r="Y237" s="236"/>
      <c r="Z237" s="236"/>
      <c r="AA237" s="236"/>
      <c r="AB237" s="236"/>
      <c r="AC237" s="236"/>
      <c r="AD237" s="236"/>
      <c r="AE237" s="236"/>
      <c r="AF237" s="236"/>
      <c r="AG237" s="423">
        <f t="shared" si="42"/>
        <v>0</v>
      </c>
      <c r="AH237" s="229"/>
    </row>
    <row r="238">
      <c r="A238" s="277" t="s">
        <v>1436</v>
      </c>
      <c r="B238" s="479"/>
      <c r="C238" s="479"/>
      <c r="D238" s="479"/>
      <c r="E238" s="479"/>
      <c r="F238" s="479"/>
      <c r="G238" s="479"/>
      <c r="H238" s="479"/>
      <c r="I238" s="479"/>
      <c r="J238" s="479"/>
      <c r="K238" s="479"/>
      <c r="L238" s="479"/>
      <c r="M238" s="479"/>
      <c r="N238" s="479"/>
      <c r="O238" s="479"/>
      <c r="P238" s="479"/>
      <c r="Q238" s="479"/>
      <c r="R238" s="479"/>
      <c r="S238" s="479"/>
      <c r="T238" s="479"/>
      <c r="U238" s="479"/>
      <c r="V238" s="479"/>
      <c r="W238" s="479"/>
      <c r="X238" s="479"/>
      <c r="Y238" s="479"/>
      <c r="Z238" s="479"/>
      <c r="AA238" s="479"/>
      <c r="AB238" s="479"/>
      <c r="AC238" s="479"/>
      <c r="AD238" s="479"/>
      <c r="AE238" s="479"/>
      <c r="AF238" s="479"/>
      <c r="AG238" s="423"/>
      <c r="AH238" s="229"/>
    </row>
    <row r="239">
      <c r="A239" s="462" t="s">
        <v>298</v>
      </c>
      <c r="B239" s="475">
        <f t="shared" ref="B239:AF239" si="43">SUM(B230:B238)</f>
        <v>0</v>
      </c>
      <c r="C239" s="475">
        <f t="shared" si="43"/>
        <v>0</v>
      </c>
      <c r="D239" s="475">
        <f t="shared" si="43"/>
        <v>0</v>
      </c>
      <c r="E239" s="475">
        <f t="shared" si="43"/>
        <v>0</v>
      </c>
      <c r="F239" s="475">
        <f t="shared" si="43"/>
        <v>0</v>
      </c>
      <c r="G239" s="475">
        <f t="shared" si="43"/>
        <v>0</v>
      </c>
      <c r="H239" s="475">
        <f t="shared" si="43"/>
        <v>0</v>
      </c>
      <c r="I239" s="475">
        <f t="shared" si="43"/>
        <v>0</v>
      </c>
      <c r="J239" s="475">
        <f t="shared" si="43"/>
        <v>0</v>
      </c>
      <c r="K239" s="475">
        <f t="shared" si="43"/>
        <v>0</v>
      </c>
      <c r="L239" s="475">
        <f t="shared" si="43"/>
        <v>0</v>
      </c>
      <c r="M239" s="475">
        <f t="shared" si="43"/>
        <v>0</v>
      </c>
      <c r="N239" s="475">
        <f t="shared" si="43"/>
        <v>0</v>
      </c>
      <c r="O239" s="475">
        <f t="shared" si="43"/>
        <v>0</v>
      </c>
      <c r="P239" s="475">
        <f t="shared" si="43"/>
        <v>0</v>
      </c>
      <c r="Q239" s="475">
        <f t="shared" si="43"/>
        <v>0</v>
      </c>
      <c r="R239" s="475">
        <f t="shared" si="43"/>
        <v>0</v>
      </c>
      <c r="S239" s="475">
        <f t="shared" si="43"/>
        <v>0</v>
      </c>
      <c r="T239" s="475">
        <f t="shared" si="43"/>
        <v>0</v>
      </c>
      <c r="U239" s="475">
        <f t="shared" si="43"/>
        <v>0</v>
      </c>
      <c r="V239" s="475">
        <f t="shared" si="43"/>
        <v>0</v>
      </c>
      <c r="W239" s="475">
        <f t="shared" si="43"/>
        <v>0</v>
      </c>
      <c r="X239" s="475">
        <f t="shared" si="43"/>
        <v>0</v>
      </c>
      <c r="Y239" s="475">
        <f t="shared" si="43"/>
        <v>0</v>
      </c>
      <c r="Z239" s="475">
        <f t="shared" si="43"/>
        <v>0</v>
      </c>
      <c r="AA239" s="475">
        <f t="shared" si="43"/>
        <v>0</v>
      </c>
      <c r="AB239" s="475">
        <f t="shared" si="43"/>
        <v>0</v>
      </c>
      <c r="AC239" s="475">
        <f t="shared" si="43"/>
        <v>0</v>
      </c>
      <c r="AD239" s="475">
        <f t="shared" si="43"/>
        <v>0</v>
      </c>
      <c r="AE239" s="475">
        <f t="shared" si="43"/>
        <v>0</v>
      </c>
      <c r="AF239" s="475">
        <f t="shared" si="43"/>
        <v>0</v>
      </c>
      <c r="AG239" s="423">
        <f>SUM(B239:AF239)</f>
        <v>0</v>
      </c>
      <c r="AH239" s="229"/>
    </row>
    <row r="240">
      <c r="A240" s="480"/>
      <c r="B240" s="236"/>
      <c r="C240" s="236"/>
      <c r="D240" s="236"/>
      <c r="E240" s="236"/>
      <c r="F240" s="236"/>
      <c r="G240" s="236"/>
      <c r="H240" s="236"/>
      <c r="I240" s="236"/>
      <c r="J240" s="236"/>
      <c r="K240" s="236"/>
      <c r="L240" s="236"/>
      <c r="M240" s="236"/>
      <c r="N240" s="236"/>
      <c r="O240" s="236"/>
      <c r="P240" s="236"/>
      <c r="Q240" s="236"/>
      <c r="R240" s="236"/>
      <c r="S240" s="236"/>
      <c r="T240" s="236"/>
      <c r="U240" s="236"/>
      <c r="V240" s="236"/>
      <c r="W240" s="236"/>
      <c r="X240" s="236"/>
      <c r="Y240" s="236"/>
      <c r="Z240" s="236"/>
      <c r="AA240" s="236"/>
      <c r="AB240" s="236"/>
      <c r="AC240" s="236"/>
      <c r="AD240" s="236"/>
      <c r="AE240" s="236"/>
      <c r="AF240" s="236"/>
      <c r="AG240" s="423"/>
      <c r="AH240" s="229"/>
    </row>
    <row r="241">
      <c r="A241" s="462" t="s">
        <v>1482</v>
      </c>
      <c r="B241" s="475"/>
      <c r="C241" s="475"/>
      <c r="D241" s="475"/>
      <c r="E241" s="475"/>
      <c r="F241" s="475"/>
      <c r="G241" s="475"/>
      <c r="H241" s="475"/>
      <c r="I241" s="475"/>
      <c r="J241" s="475"/>
      <c r="K241" s="475"/>
      <c r="L241" s="475"/>
      <c r="M241" s="475"/>
      <c r="N241" s="475"/>
      <c r="O241" s="475"/>
      <c r="P241" s="475"/>
      <c r="Q241" s="475"/>
      <c r="R241" s="475"/>
      <c r="S241" s="475"/>
      <c r="T241" s="475"/>
      <c r="U241" s="475"/>
      <c r="V241" s="475"/>
      <c r="W241" s="475"/>
      <c r="X241" s="475"/>
      <c r="Y241" s="475"/>
      <c r="Z241" s="475"/>
      <c r="AA241" s="475"/>
      <c r="AB241" s="475"/>
      <c r="AC241" s="475"/>
      <c r="AD241" s="475"/>
      <c r="AE241" s="475"/>
      <c r="AF241" s="475"/>
      <c r="AG241" s="423"/>
      <c r="AH241" s="229"/>
    </row>
    <row r="242">
      <c r="A242" s="277" t="s">
        <v>1483</v>
      </c>
      <c r="B242" s="236"/>
      <c r="C242" s="236"/>
      <c r="D242" s="236"/>
      <c r="E242" s="236"/>
      <c r="F242" s="236"/>
      <c r="G242" s="236"/>
      <c r="H242" s="236"/>
      <c r="I242" s="236"/>
      <c r="J242" s="236"/>
      <c r="K242" s="236"/>
      <c r="L242" s="236"/>
      <c r="M242" s="236"/>
      <c r="N242" s="236"/>
      <c r="O242" s="236"/>
      <c r="P242" s="236"/>
      <c r="Q242" s="236"/>
      <c r="R242" s="236"/>
      <c r="S242" s="236"/>
      <c r="T242" s="236"/>
      <c r="U242" s="236"/>
      <c r="V242" s="236"/>
      <c r="W242" s="236"/>
      <c r="X242" s="236"/>
      <c r="Y242" s="236"/>
      <c r="Z242" s="236"/>
      <c r="AA242" s="236"/>
      <c r="AB242" s="236"/>
      <c r="AC242" s="236"/>
      <c r="AD242" s="236"/>
      <c r="AE242" s="236"/>
      <c r="AF242" s="236"/>
      <c r="AG242" s="423"/>
      <c r="AH242" s="229"/>
    </row>
    <row r="243">
      <c r="A243" s="277" t="s">
        <v>1484</v>
      </c>
      <c r="B243" s="236"/>
      <c r="C243" s="236"/>
      <c r="D243" s="236"/>
      <c r="E243" s="236"/>
      <c r="F243" s="236"/>
      <c r="G243" s="236"/>
      <c r="H243" s="236"/>
      <c r="I243" s="236"/>
      <c r="J243" s="236"/>
      <c r="K243" s="236"/>
      <c r="L243" s="236"/>
      <c r="M243" s="236"/>
      <c r="N243" s="236"/>
      <c r="O243" s="236"/>
      <c r="P243" s="236"/>
      <c r="Q243" s="236"/>
      <c r="R243" s="236"/>
      <c r="S243" s="236"/>
      <c r="T243" s="236"/>
      <c r="U243" s="236"/>
      <c r="V243" s="236"/>
      <c r="W243" s="236"/>
      <c r="X243" s="236"/>
      <c r="Y243" s="236"/>
      <c r="Z243" s="236"/>
      <c r="AA243" s="236"/>
      <c r="AB243" s="236"/>
      <c r="AC243" s="236"/>
      <c r="AD243" s="236"/>
      <c r="AE243" s="236"/>
      <c r="AF243" s="236"/>
      <c r="AG243" s="423"/>
      <c r="AH243" s="229"/>
    </row>
    <row r="244">
      <c r="A244" s="277" t="s">
        <v>1485</v>
      </c>
      <c r="B244" s="242"/>
      <c r="C244" s="242"/>
      <c r="D244" s="242"/>
      <c r="E244" s="242"/>
      <c r="F244" s="242"/>
      <c r="G244" s="242"/>
      <c r="H244" s="242"/>
      <c r="I244" s="242"/>
      <c r="J244" s="242"/>
      <c r="K244" s="242"/>
      <c r="L244" s="242"/>
      <c r="M244" s="242"/>
      <c r="N244" s="242"/>
      <c r="O244" s="242"/>
      <c r="P244" s="242"/>
      <c r="Q244" s="242"/>
      <c r="R244" s="242"/>
      <c r="S244" s="242"/>
      <c r="T244" s="242"/>
      <c r="U244" s="242"/>
      <c r="V244" s="242"/>
      <c r="W244" s="242"/>
      <c r="X244" s="242"/>
      <c r="Y244" s="242"/>
      <c r="Z244" s="242"/>
      <c r="AA244" s="242"/>
      <c r="AB244" s="242"/>
      <c r="AC244" s="242"/>
      <c r="AD244" s="242"/>
      <c r="AE244" s="242"/>
      <c r="AF244" s="242"/>
      <c r="AG244" s="423"/>
      <c r="AH244" s="229"/>
    </row>
    <row r="245">
      <c r="A245" s="481"/>
      <c r="B245" s="236"/>
      <c r="C245" s="236"/>
      <c r="D245" s="236"/>
      <c r="E245" s="236"/>
      <c r="F245" s="236"/>
      <c r="G245" s="236"/>
      <c r="H245" s="236"/>
      <c r="I245" s="236"/>
      <c r="J245" s="236"/>
      <c r="K245" s="236"/>
      <c r="L245" s="236"/>
      <c r="M245" s="236"/>
      <c r="N245" s="236"/>
      <c r="O245" s="236"/>
      <c r="P245" s="236"/>
      <c r="Q245" s="236"/>
      <c r="R245" s="236"/>
      <c r="S245" s="236"/>
      <c r="T245" s="236"/>
      <c r="U245" s="236"/>
      <c r="V245" s="236"/>
      <c r="W245" s="236"/>
      <c r="X245" s="236"/>
      <c r="Y245" s="236"/>
      <c r="Z245" s="236"/>
      <c r="AA245" s="236"/>
      <c r="AB245" s="236"/>
      <c r="AC245" s="236"/>
      <c r="AD245" s="236"/>
      <c r="AE245" s="236"/>
      <c r="AF245" s="236"/>
      <c r="AG245" s="423"/>
      <c r="AH245" s="229"/>
    </row>
    <row r="246">
      <c r="A246" s="482" t="s">
        <v>1486</v>
      </c>
      <c r="B246" s="475"/>
      <c r="C246" s="475"/>
      <c r="D246" s="475"/>
      <c r="E246" s="475"/>
      <c r="F246" s="475"/>
      <c r="G246" s="475"/>
      <c r="H246" s="475"/>
      <c r="I246" s="475"/>
      <c r="J246" s="475"/>
      <c r="K246" s="475"/>
      <c r="L246" s="475"/>
      <c r="M246" s="475"/>
      <c r="N246" s="475"/>
      <c r="O246" s="475"/>
      <c r="P246" s="475"/>
      <c r="Q246" s="475"/>
      <c r="R246" s="475"/>
      <c r="S246" s="475"/>
      <c r="T246" s="475"/>
      <c r="U246" s="475"/>
      <c r="V246" s="475"/>
      <c r="W246" s="475"/>
      <c r="X246" s="475"/>
      <c r="Y246" s="475"/>
      <c r="Z246" s="475"/>
      <c r="AA246" s="475"/>
      <c r="AB246" s="475"/>
      <c r="AC246" s="475"/>
      <c r="AD246" s="475"/>
      <c r="AE246" s="475"/>
      <c r="AF246" s="475"/>
      <c r="AG246" s="423">
        <f>SUM(B246:AF246)</f>
        <v>0</v>
      </c>
      <c r="AH246" s="229"/>
    </row>
    <row r="247">
      <c r="A247" s="437"/>
      <c r="AG247" s="476"/>
      <c r="AH247" s="477"/>
    </row>
    <row r="248">
      <c r="A248" s="474" t="s">
        <v>638</v>
      </c>
      <c r="AG248" s="476"/>
      <c r="AH248" s="477"/>
    </row>
    <row r="249">
      <c r="A249" s="462" t="s">
        <v>1487</v>
      </c>
      <c r="B249" s="475">
        <f t="shared" ref="B249:AF249" si="44">B327</f>
        <v>0</v>
      </c>
      <c r="C249" s="475">
        <f t="shared" si="44"/>
        <v>0</v>
      </c>
      <c r="D249" s="475">
        <f t="shared" si="44"/>
        <v>0</v>
      </c>
      <c r="E249" s="475">
        <f t="shared" si="44"/>
        <v>0</v>
      </c>
      <c r="F249" s="475">
        <f t="shared" si="44"/>
        <v>0</v>
      </c>
      <c r="G249" s="475">
        <f t="shared" si="44"/>
        <v>0</v>
      </c>
      <c r="H249" s="475">
        <f t="shared" si="44"/>
        <v>0</v>
      </c>
      <c r="I249" s="475">
        <f t="shared" si="44"/>
        <v>0</v>
      </c>
      <c r="J249" s="475">
        <f t="shared" si="44"/>
        <v>0</v>
      </c>
      <c r="K249" s="475">
        <f t="shared" si="44"/>
        <v>0</v>
      </c>
      <c r="L249" s="475">
        <f t="shared" si="44"/>
        <v>0</v>
      </c>
      <c r="M249" s="475">
        <f t="shared" si="44"/>
        <v>0</v>
      </c>
      <c r="N249" s="475">
        <f t="shared" si="44"/>
        <v>0</v>
      </c>
      <c r="O249" s="475">
        <f t="shared" si="44"/>
        <v>0</v>
      </c>
      <c r="P249" s="475">
        <f t="shared" si="44"/>
        <v>0</v>
      </c>
      <c r="Q249" s="475">
        <f t="shared" si="44"/>
        <v>0</v>
      </c>
      <c r="R249" s="475">
        <f t="shared" si="44"/>
        <v>0</v>
      </c>
      <c r="S249" s="475">
        <f t="shared" si="44"/>
        <v>0</v>
      </c>
      <c r="T249" s="475">
        <f t="shared" si="44"/>
        <v>0</v>
      </c>
      <c r="U249" s="475">
        <f t="shared" si="44"/>
        <v>0</v>
      </c>
      <c r="V249" s="475">
        <f t="shared" si="44"/>
        <v>0</v>
      </c>
      <c r="W249" s="475">
        <f t="shared" si="44"/>
        <v>0</v>
      </c>
      <c r="X249" s="475">
        <f t="shared" si="44"/>
        <v>0</v>
      </c>
      <c r="Y249" s="475">
        <f t="shared" si="44"/>
        <v>0</v>
      </c>
      <c r="Z249" s="475">
        <f t="shared" si="44"/>
        <v>0</v>
      </c>
      <c r="AA249" s="475">
        <f t="shared" si="44"/>
        <v>0</v>
      </c>
      <c r="AB249" s="475">
        <f t="shared" si="44"/>
        <v>0</v>
      </c>
      <c r="AC249" s="475">
        <f t="shared" si="44"/>
        <v>0</v>
      </c>
      <c r="AD249" s="475">
        <f t="shared" si="44"/>
        <v>0</v>
      </c>
      <c r="AE249" s="475">
        <f t="shared" si="44"/>
        <v>0</v>
      </c>
      <c r="AF249" s="475">
        <f t="shared" si="44"/>
        <v>0</v>
      </c>
      <c r="AG249" s="423">
        <f>SUM(B249:AF249)</f>
        <v>0</v>
      </c>
      <c r="AH249" s="229"/>
    </row>
    <row r="250">
      <c r="A250" s="437"/>
      <c r="AG250" s="423"/>
      <c r="AH250" s="229"/>
    </row>
    <row r="251">
      <c r="A251" s="413" t="s">
        <v>640</v>
      </c>
      <c r="B251" s="168"/>
      <c r="C251" s="168"/>
      <c r="D251" s="16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c r="AB251" s="168"/>
      <c r="AC251" s="168"/>
      <c r="AD251" s="168"/>
      <c r="AE251" s="168"/>
      <c r="AF251" s="168"/>
      <c r="AG251" s="463"/>
      <c r="AH251" s="27"/>
    </row>
    <row r="252">
      <c r="A252" s="414" t="s">
        <v>641</v>
      </c>
      <c r="B252" s="483" t="str">
        <f t="shared" ref="B252:AF252" si="45">B13</f>
        <v/>
      </c>
      <c r="C252" s="483" t="str">
        <f t="shared" si="45"/>
        <v/>
      </c>
      <c r="D252" s="483" t="str">
        <f t="shared" si="45"/>
        <v/>
      </c>
      <c r="E252" s="483" t="str">
        <f t="shared" si="45"/>
        <v/>
      </c>
      <c r="F252" s="483" t="str">
        <f t="shared" si="45"/>
        <v/>
      </c>
      <c r="G252" s="483" t="str">
        <f t="shared" si="45"/>
        <v/>
      </c>
      <c r="H252" s="483" t="str">
        <f t="shared" si="45"/>
        <v/>
      </c>
      <c r="I252" s="483" t="str">
        <f t="shared" si="45"/>
        <v/>
      </c>
      <c r="J252" s="483" t="str">
        <f t="shared" si="45"/>
        <v/>
      </c>
      <c r="K252" s="483" t="str">
        <f t="shared" si="45"/>
        <v/>
      </c>
      <c r="L252" s="483" t="str">
        <f t="shared" si="45"/>
        <v/>
      </c>
      <c r="M252" s="483" t="str">
        <f t="shared" si="45"/>
        <v/>
      </c>
      <c r="N252" s="483" t="str">
        <f t="shared" si="45"/>
        <v/>
      </c>
      <c r="O252" s="483" t="str">
        <f t="shared" si="45"/>
        <v/>
      </c>
      <c r="P252" s="483" t="str">
        <f t="shared" si="45"/>
        <v/>
      </c>
      <c r="Q252" s="483" t="str">
        <f t="shared" si="45"/>
        <v/>
      </c>
      <c r="R252" s="483" t="str">
        <f t="shared" si="45"/>
        <v/>
      </c>
      <c r="S252" s="483" t="str">
        <f t="shared" si="45"/>
        <v/>
      </c>
      <c r="T252" s="483" t="str">
        <f t="shared" si="45"/>
        <v/>
      </c>
      <c r="U252" s="483" t="str">
        <f t="shared" si="45"/>
        <v/>
      </c>
      <c r="V252" s="483" t="str">
        <f t="shared" si="45"/>
        <v/>
      </c>
      <c r="W252" s="483" t="str">
        <f t="shared" si="45"/>
        <v/>
      </c>
      <c r="X252" s="483" t="str">
        <f t="shared" si="45"/>
        <v/>
      </c>
      <c r="Y252" s="483" t="str">
        <f t="shared" si="45"/>
        <v/>
      </c>
      <c r="Z252" s="483" t="str">
        <f t="shared" si="45"/>
        <v/>
      </c>
      <c r="AA252" s="483" t="str">
        <f t="shared" si="45"/>
        <v/>
      </c>
      <c r="AB252" s="483" t="str">
        <f t="shared" si="45"/>
        <v/>
      </c>
      <c r="AC252" s="483" t="str">
        <f t="shared" si="45"/>
        <v/>
      </c>
      <c r="AD252" s="483" t="str">
        <f t="shared" si="45"/>
        <v/>
      </c>
      <c r="AE252" s="483" t="str">
        <f t="shared" si="45"/>
        <v/>
      </c>
      <c r="AF252" s="483" t="str">
        <f t="shared" si="45"/>
        <v/>
      </c>
      <c r="AG252" s="409">
        <f t="shared" ref="AG252:AG268" si="47">SUM(B252:AF252)</f>
        <v>0</v>
      </c>
      <c r="AH252" s="173"/>
    </row>
    <row r="253">
      <c r="A253" s="414" t="s">
        <v>1488</v>
      </c>
      <c r="B253" s="208">
        <f t="shared" ref="B253:AF253" si="46">B14</f>
        <v>342.1808</v>
      </c>
      <c r="C253" s="208">
        <f t="shared" si="46"/>
        <v>644.6064</v>
      </c>
      <c r="D253" s="208">
        <f t="shared" si="46"/>
        <v>452.9024</v>
      </c>
      <c r="E253" s="208">
        <f t="shared" si="46"/>
        <v>519.8872</v>
      </c>
      <c r="F253" s="208">
        <f t="shared" si="46"/>
        <v>563.8928</v>
      </c>
      <c r="G253" s="208">
        <f t="shared" si="46"/>
        <v>367.4888</v>
      </c>
      <c r="H253" s="208">
        <f t="shared" si="46"/>
        <v>3282.1024</v>
      </c>
      <c r="I253" s="208">
        <f t="shared" si="46"/>
        <v>3694.2872</v>
      </c>
      <c r="J253" s="208">
        <f t="shared" si="46"/>
        <v>2103.156</v>
      </c>
      <c r="K253" s="208">
        <f t="shared" si="46"/>
        <v>502.5256</v>
      </c>
      <c r="L253" s="208">
        <f t="shared" si="46"/>
        <v>691.5488</v>
      </c>
      <c r="M253" s="208">
        <f t="shared" si="46"/>
        <v>455.5224</v>
      </c>
      <c r="N253" s="208">
        <f t="shared" si="46"/>
        <v>454.58</v>
      </c>
      <c r="O253" s="208">
        <f t="shared" si="46"/>
        <v>439.9256</v>
      </c>
      <c r="P253" s="208">
        <f t="shared" si="46"/>
        <v>143.6184</v>
      </c>
      <c r="Q253" s="208">
        <f t="shared" si="46"/>
        <v>182.9528</v>
      </c>
      <c r="R253" s="208">
        <f t="shared" si="46"/>
        <v>401.2752</v>
      </c>
      <c r="S253" s="208">
        <f t="shared" si="46"/>
        <v>543.0944</v>
      </c>
      <c r="T253" s="208">
        <f t="shared" si="46"/>
        <v>279.4456</v>
      </c>
      <c r="U253" s="208">
        <f t="shared" si="46"/>
        <v>443.6624</v>
      </c>
      <c r="V253" s="208">
        <f t="shared" si="46"/>
        <v>365.3256</v>
      </c>
      <c r="W253" s="208">
        <f t="shared" si="46"/>
        <v>423.0248</v>
      </c>
      <c r="X253" s="208">
        <f t="shared" si="46"/>
        <v>688.016</v>
      </c>
      <c r="Y253" s="208">
        <f t="shared" si="46"/>
        <v>633.7408</v>
      </c>
      <c r="Z253" s="208">
        <f t="shared" si="46"/>
        <v>657.7752</v>
      </c>
      <c r="AA253" s="208">
        <f t="shared" si="46"/>
        <v>389.1264</v>
      </c>
      <c r="AB253" s="208">
        <f t="shared" si="46"/>
        <v>471.6568</v>
      </c>
      <c r="AC253" s="208">
        <f t="shared" si="46"/>
        <v>640.672</v>
      </c>
      <c r="AD253" s="208">
        <f t="shared" si="46"/>
        <v>335.4648</v>
      </c>
      <c r="AE253" s="208">
        <f t="shared" si="46"/>
        <v>564.3264</v>
      </c>
      <c r="AF253" s="208">
        <f t="shared" si="46"/>
        <v>465.5928</v>
      </c>
      <c r="AG253" s="409">
        <f t="shared" si="47"/>
        <v>22143.3768</v>
      </c>
      <c r="AH253" s="173"/>
    </row>
    <row r="254">
      <c r="A254" s="484" t="s">
        <v>673</v>
      </c>
      <c r="B254" s="208">
        <f>(B28+B29)*'Data - P&amp;L'!$C$3</f>
        <v>0</v>
      </c>
      <c r="C254" s="208">
        <f>(C28+C29)*'Data - P&amp;L'!$C$3</f>
        <v>0</v>
      </c>
      <c r="D254" s="208">
        <f>(D28+D29)*'Data - P&amp;L'!$C$3</f>
        <v>0</v>
      </c>
      <c r="E254" s="208">
        <f>(E28+E29)*'Data - P&amp;L'!$C$3</f>
        <v>0</v>
      </c>
      <c r="F254" s="208">
        <f>(F28+F29)*'Data - P&amp;L'!$C$3</f>
        <v>0</v>
      </c>
      <c r="G254" s="208">
        <f>(G28+G29)*'Data - P&amp;L'!$C$3</f>
        <v>0</v>
      </c>
      <c r="H254" s="208">
        <f>(H28+H29)*'Data - P&amp;L'!$C$3</f>
        <v>0</v>
      </c>
      <c r="I254" s="208">
        <f>(I28+I29)*'Data - P&amp;L'!$C$3</f>
        <v>0</v>
      </c>
      <c r="J254" s="208">
        <f>(J28+J29)*'Data - P&amp;L'!$C$3</f>
        <v>0</v>
      </c>
      <c r="K254" s="208">
        <f>(K28+K29)*'Data - P&amp;L'!$C$3</f>
        <v>0</v>
      </c>
      <c r="L254" s="208">
        <f>(L28+L29)*'Data - P&amp;L'!$C$3</f>
        <v>0</v>
      </c>
      <c r="M254" s="208">
        <f>(M28+M29)*'Data - P&amp;L'!$C$3</f>
        <v>0</v>
      </c>
      <c r="N254" s="208">
        <f>(N28+N29)*'Data - P&amp;L'!$C$3</f>
        <v>0</v>
      </c>
      <c r="O254" s="208">
        <f>(O28+O29)*'Data - P&amp;L'!$C$3</f>
        <v>0</v>
      </c>
      <c r="P254" s="208">
        <f>(P28+P29)*'Data - P&amp;L'!$C$3</f>
        <v>0</v>
      </c>
      <c r="Q254" s="208">
        <f>(Q28+Q29)*'Data - P&amp;L'!$C$3</f>
        <v>0</v>
      </c>
      <c r="R254" s="208">
        <f>(R28+R29)*'Data - P&amp;L'!$C$3</f>
        <v>0</v>
      </c>
      <c r="S254" s="208">
        <f>(S28+S29)*'Data - P&amp;L'!$C$3</f>
        <v>0</v>
      </c>
      <c r="T254" s="208">
        <f>(T28+T29)*'Data - P&amp;L'!$C$3</f>
        <v>0</v>
      </c>
      <c r="U254" s="208">
        <f>(U28+U29)*'Data - P&amp;L'!$C$3</f>
        <v>0</v>
      </c>
      <c r="V254" s="208">
        <f>(V28+V29)*'Data - P&amp;L'!$C$3</f>
        <v>0</v>
      </c>
      <c r="W254" s="208">
        <f>(W28+W29)*'Data - P&amp;L'!$C$3</f>
        <v>0</v>
      </c>
      <c r="X254" s="208">
        <f>(X28+X29)*'Data - P&amp;L'!$C$3</f>
        <v>0</v>
      </c>
      <c r="Y254" s="208">
        <f>(Y28+Y29)*'Data - P&amp;L'!$C$3</f>
        <v>0</v>
      </c>
      <c r="Z254" s="208">
        <f>(Z28+Z29)*'Data - P&amp;L'!$C$3</f>
        <v>0</v>
      </c>
      <c r="AA254" s="208">
        <f>(AA28+AA29)*'Data - P&amp;L'!$C$3</f>
        <v>0</v>
      </c>
      <c r="AB254" s="208">
        <f>(AB28+AB29)*'Data - P&amp;L'!$C$3</f>
        <v>0</v>
      </c>
      <c r="AC254" s="208">
        <f>(AC28+AC29)*'Data - P&amp;L'!$C$3</f>
        <v>0</v>
      </c>
      <c r="AD254" s="208">
        <f>(AD28+AD29)*'Data - P&amp;L'!$C$3</f>
        <v>0</v>
      </c>
      <c r="AE254" s="208">
        <f>(AE28+AE29)*'Data - P&amp;L'!$C$3</f>
        <v>0</v>
      </c>
      <c r="AF254" s="208">
        <f>(AF28+AF29)*'Data - P&amp;L'!$C$3</f>
        <v>0</v>
      </c>
      <c r="AG254" s="409">
        <f t="shared" si="47"/>
        <v>0</v>
      </c>
      <c r="AH254" s="173"/>
    </row>
    <row r="255">
      <c r="A255" s="484" t="s">
        <v>674</v>
      </c>
      <c r="B255" s="208">
        <f>(B30+B31)*'Data - P&amp;L'!$C$4</f>
        <v>0</v>
      </c>
      <c r="C255" s="208">
        <f>(C30+C31)*'Data - P&amp;L'!$C$4</f>
        <v>0</v>
      </c>
      <c r="D255" s="208">
        <f>(D30+D31)*'Data - P&amp;L'!$C$4</f>
        <v>0</v>
      </c>
      <c r="E255" s="208">
        <f>(E30+E31)*'Data - P&amp;L'!$C$4</f>
        <v>95.58</v>
      </c>
      <c r="F255" s="208">
        <f>(F30+F31)*'Data - P&amp;L'!$C$4</f>
        <v>0</v>
      </c>
      <c r="G255" s="208">
        <f>(G30+G31)*'Data - P&amp;L'!$C$4</f>
        <v>95.58</v>
      </c>
      <c r="H255" s="208">
        <f>(H30+H31)*'Data - P&amp;L'!$C$4</f>
        <v>0</v>
      </c>
      <c r="I255" s="208">
        <f>(I30+I31)*'Data - P&amp;L'!$C$4</f>
        <v>0</v>
      </c>
      <c r="J255" s="208">
        <f>(J30+J31)*'Data - P&amp;L'!$C$4</f>
        <v>0</v>
      </c>
      <c r="K255" s="208">
        <f>(K30+K31)*'Data - P&amp;L'!$C$4</f>
        <v>0</v>
      </c>
      <c r="L255" s="208">
        <f>(L30+L31)*'Data - P&amp;L'!$C$4</f>
        <v>0</v>
      </c>
      <c r="M255" s="208">
        <f>(M30+M31)*'Data - P&amp;L'!$C$4</f>
        <v>95.58</v>
      </c>
      <c r="N255" s="208">
        <f>(N30+N31)*'Data - P&amp;L'!$C$4</f>
        <v>0</v>
      </c>
      <c r="O255" s="208">
        <f>(O30+O31)*'Data - P&amp;L'!$C$4</f>
        <v>0</v>
      </c>
      <c r="P255" s="208">
        <f>(P30+P31)*'Data - P&amp;L'!$C$4</f>
        <v>0</v>
      </c>
      <c r="Q255" s="208">
        <f>(Q30+Q31)*'Data - P&amp;L'!$C$4</f>
        <v>0</v>
      </c>
      <c r="R255" s="208">
        <f>(R30+R31)*'Data - P&amp;L'!$C$4</f>
        <v>95.58</v>
      </c>
      <c r="S255" s="208">
        <f>(S30+S31)*'Data - P&amp;L'!$C$4</f>
        <v>0</v>
      </c>
      <c r="T255" s="208">
        <f>(T30+T31)*'Data - P&amp;L'!$C$4</f>
        <v>95.58</v>
      </c>
      <c r="U255" s="208">
        <f>(U30+U31)*'Data - P&amp;L'!$C$4</f>
        <v>0</v>
      </c>
      <c r="V255" s="208">
        <f>(V30+V31)*'Data - P&amp;L'!$C$4</f>
        <v>0</v>
      </c>
      <c r="W255" s="208">
        <f>(W30+W31)*'Data - P&amp;L'!$C$4</f>
        <v>0</v>
      </c>
      <c r="X255" s="208">
        <f>(X30+X31)*'Data - P&amp;L'!$C$4</f>
        <v>0</v>
      </c>
      <c r="Y255" s="208">
        <f>(Y30+Y31)*'Data - P&amp;L'!$C$4</f>
        <v>0</v>
      </c>
      <c r="Z255" s="208">
        <f>(Z30+Z31)*'Data - P&amp;L'!$C$4</f>
        <v>0</v>
      </c>
      <c r="AA255" s="208">
        <f>(AA30+AA31)*'Data - P&amp;L'!$C$4</f>
        <v>0</v>
      </c>
      <c r="AB255" s="208">
        <f>(AB30+AB31)*'Data - P&amp;L'!$C$4</f>
        <v>0</v>
      </c>
      <c r="AC255" s="208">
        <f>(AC30+AC31)*'Data - P&amp;L'!$C$4</f>
        <v>0</v>
      </c>
      <c r="AD255" s="208">
        <f>(AD30+AD31)*'Data - P&amp;L'!$C$4</f>
        <v>0</v>
      </c>
      <c r="AE255" s="208">
        <f>(AE30+AE31)*'Data - P&amp;L'!$C$4</f>
        <v>95.58</v>
      </c>
      <c r="AF255" s="208">
        <f>(AF30+AF31)*'Data - P&amp;L'!$C$4</f>
        <v>0</v>
      </c>
      <c r="AG255" s="409">
        <f t="shared" si="47"/>
        <v>573.48</v>
      </c>
      <c r="AH255" s="173"/>
    </row>
    <row r="256">
      <c r="A256" s="484" t="s">
        <v>675</v>
      </c>
      <c r="B256" s="208">
        <f>B42*'Data - P&amp;L'!$C$6</f>
        <v>19.72</v>
      </c>
      <c r="C256" s="208">
        <f>C42*'Data - P&amp;L'!$C$6</f>
        <v>14.79</v>
      </c>
      <c r="D256" s="208">
        <f>D42*'Data - P&amp;L'!$C$6</f>
        <v>4.93</v>
      </c>
      <c r="E256" s="208">
        <f>E42*'Data - P&amp;L'!$C$6</f>
        <v>4.93</v>
      </c>
      <c r="F256" s="208">
        <f>F42*'Data - P&amp;L'!$C$6</f>
        <v>14.79</v>
      </c>
      <c r="G256" s="208">
        <f>G42*'Data - P&amp;L'!$C$6</f>
        <v>9.86</v>
      </c>
      <c r="H256" s="208">
        <f>H42*'Data - P&amp;L'!$C$6</f>
        <v>24.65</v>
      </c>
      <c r="I256" s="208">
        <f>I42*'Data - P&amp;L'!$C$6</f>
        <v>39.44</v>
      </c>
      <c r="J256" s="208">
        <f>J42*'Data - P&amp;L'!$C$6</f>
        <v>24.65</v>
      </c>
      <c r="K256" s="208">
        <f>K42*'Data - P&amp;L'!$C$6</f>
        <v>9.86</v>
      </c>
      <c r="L256" s="208">
        <f>L42*'Data - P&amp;L'!$C$6</f>
        <v>29.58</v>
      </c>
      <c r="M256" s="208">
        <f>M42*'Data - P&amp;L'!$C$6</f>
        <v>14.79</v>
      </c>
      <c r="N256" s="208">
        <f>N42*'Data - P&amp;L'!$C$6</f>
        <v>9.86</v>
      </c>
      <c r="O256" s="208">
        <f>O42*'Data - P&amp;L'!$C$6</f>
        <v>4.93</v>
      </c>
      <c r="P256" s="208">
        <f>P42*'Data - P&amp;L'!$C$6</f>
        <v>14.79</v>
      </c>
      <c r="Q256" s="208">
        <f>Q42*'Data - P&amp;L'!$C$6</f>
        <v>9.86</v>
      </c>
      <c r="R256" s="208">
        <f>R42*'Data - P&amp;L'!$C$6</f>
        <v>9.86</v>
      </c>
      <c r="S256" s="208">
        <f>S42*'Data - P&amp;L'!$C$6</f>
        <v>9.86</v>
      </c>
      <c r="T256" s="208">
        <f>T42*'Data - P&amp;L'!$C$6</f>
        <v>14.79</v>
      </c>
      <c r="U256" s="208">
        <f>U42*'Data - P&amp;L'!$C$6</f>
        <v>14.79</v>
      </c>
      <c r="V256" s="208">
        <f>V42*'Data - P&amp;L'!$C$6</f>
        <v>14.79</v>
      </c>
      <c r="W256" s="208">
        <f>W42*'Data - P&amp;L'!$C$6</f>
        <v>0</v>
      </c>
      <c r="X256" s="208">
        <f>X42*'Data - P&amp;L'!$C$6</f>
        <v>4.93</v>
      </c>
      <c r="Y256" s="208">
        <f>Y42*'Data - P&amp;L'!$C$6</f>
        <v>4.93</v>
      </c>
      <c r="Z256" s="208">
        <f>Z42*'Data - P&amp;L'!$C$6</f>
        <v>29.58</v>
      </c>
      <c r="AA256" s="208">
        <f>AA42*'Data - P&amp;L'!$C$6</f>
        <v>14.79</v>
      </c>
      <c r="AB256" s="208">
        <f>AB42*'Data - P&amp;L'!$C$6</f>
        <v>9.86</v>
      </c>
      <c r="AC256" s="208">
        <f>AC42*'Data - P&amp;L'!$C$6</f>
        <v>4.93</v>
      </c>
      <c r="AD256" s="208">
        <f>AD42*'Data - P&amp;L'!$C$6</f>
        <v>4.93</v>
      </c>
      <c r="AE256" s="208">
        <f>AE42*'Data - P&amp;L'!$C$6</f>
        <v>19.72</v>
      </c>
      <c r="AF256" s="208">
        <f>AF42*'Data - P&amp;L'!$C$6</f>
        <v>9.86</v>
      </c>
      <c r="AG256" s="409">
        <f t="shared" si="47"/>
        <v>419.05</v>
      </c>
      <c r="AH256" s="173"/>
    </row>
    <row r="257">
      <c r="A257" s="484" t="s">
        <v>676</v>
      </c>
      <c r="B257" s="208">
        <f>B43*'Data - P&amp;L'!$C$8</f>
        <v>0</v>
      </c>
      <c r="C257" s="208">
        <f>C43*'Data - P&amp;L'!$C$8</f>
        <v>0</v>
      </c>
      <c r="D257" s="208">
        <f>D43*'Data - P&amp;L'!$C$8</f>
        <v>0</v>
      </c>
      <c r="E257" s="208">
        <f>E43*'Data - P&amp;L'!$C$8</f>
        <v>0</v>
      </c>
      <c r="F257" s="208">
        <f>F43*'Data - P&amp;L'!$C$8</f>
        <v>0</v>
      </c>
      <c r="G257" s="208">
        <f>G43*'Data - P&amp;L'!$C$8</f>
        <v>0</v>
      </c>
      <c r="H257" s="208">
        <f>H43*'Data - P&amp;L'!$C$8</f>
        <v>0</v>
      </c>
      <c r="I257" s="208">
        <f>I43*'Data - P&amp;L'!$C$8</f>
        <v>0</v>
      </c>
      <c r="J257" s="208">
        <f>J43*'Data - P&amp;L'!$C$8</f>
        <v>0</v>
      </c>
      <c r="K257" s="208">
        <f>K43*'Data - P&amp;L'!$C$8</f>
        <v>0</v>
      </c>
      <c r="L257" s="208">
        <f>L43*'Data - P&amp;L'!$C$8</f>
        <v>0</v>
      </c>
      <c r="M257" s="208">
        <f>M43*'Data - P&amp;L'!$C$8</f>
        <v>0</v>
      </c>
      <c r="N257" s="208">
        <f>N43*'Data - P&amp;L'!$C$8</f>
        <v>0</v>
      </c>
      <c r="O257" s="208">
        <f>O43*'Data - P&amp;L'!$C$8</f>
        <v>0</v>
      </c>
      <c r="P257" s="208">
        <f>P43*'Data - P&amp;L'!$C$8</f>
        <v>0</v>
      </c>
      <c r="Q257" s="208">
        <f>Q43*'Data - P&amp;L'!$C$8</f>
        <v>0</v>
      </c>
      <c r="R257" s="208">
        <f>R43*'Data - P&amp;L'!$C$8</f>
        <v>0</v>
      </c>
      <c r="S257" s="208">
        <f>S43*'Data - P&amp;L'!$C$8</f>
        <v>0</v>
      </c>
      <c r="T257" s="208">
        <f>T43*'Data - P&amp;L'!$C$8</f>
        <v>0</v>
      </c>
      <c r="U257" s="208">
        <f>U43*'Data - P&amp;L'!$C$8</f>
        <v>0</v>
      </c>
      <c r="V257" s="208">
        <f>V43*'Data - P&amp;L'!$C$8</f>
        <v>0</v>
      </c>
      <c r="W257" s="208">
        <f>W43*'Data - P&amp;L'!$C$8</f>
        <v>0</v>
      </c>
      <c r="X257" s="208">
        <f>X43*'Data - P&amp;L'!$C$8</f>
        <v>0</v>
      </c>
      <c r="Y257" s="208">
        <f>Y43*'Data - P&amp;L'!$C$8</f>
        <v>0</v>
      </c>
      <c r="Z257" s="208">
        <f>Z43*'Data - P&amp;L'!$C$8</f>
        <v>0</v>
      </c>
      <c r="AA257" s="208">
        <f>AA43*'Data - P&amp;L'!$C$8</f>
        <v>0</v>
      </c>
      <c r="AB257" s="208">
        <f>AB43*'Data - P&amp;L'!$C$8</f>
        <v>0</v>
      </c>
      <c r="AC257" s="208">
        <f>AC43*'Data - P&amp;L'!$C$8</f>
        <v>0</v>
      </c>
      <c r="AD257" s="208">
        <f>AD43*'Data - P&amp;L'!$C$8</f>
        <v>0</v>
      </c>
      <c r="AE257" s="208">
        <f>AE43*'Data - P&amp;L'!$C$8</f>
        <v>0</v>
      </c>
      <c r="AF257" s="208">
        <f>AF43*'Data - P&amp;L'!$C$8</f>
        <v>0</v>
      </c>
      <c r="AG257" s="409">
        <f t="shared" si="47"/>
        <v>0</v>
      </c>
      <c r="AH257" s="173"/>
    </row>
    <row r="258">
      <c r="A258" s="484" t="s">
        <v>677</v>
      </c>
      <c r="B258" s="208">
        <f>(B44+B45)*'Data - P&amp;L'!$C$9</f>
        <v>0</v>
      </c>
      <c r="C258" s="208">
        <f>(C44+C45)*'Data - P&amp;L'!$C$9</f>
        <v>11.96</v>
      </c>
      <c r="D258" s="208">
        <f>(D44+D45)*'Data - P&amp;L'!$C$9</f>
        <v>5.98</v>
      </c>
      <c r="E258" s="208">
        <f>(E44+E45)*'Data - P&amp;L'!$C$9</f>
        <v>23.92</v>
      </c>
      <c r="F258" s="208">
        <f>(F44+F45)*'Data - P&amp;L'!$C$9</f>
        <v>0</v>
      </c>
      <c r="G258" s="208">
        <f>(G44+G45)*'Data - P&amp;L'!$C$9</f>
        <v>11.96</v>
      </c>
      <c r="H258" s="208">
        <f>(H44+H45)*'Data - P&amp;L'!$C$9</f>
        <v>17.94</v>
      </c>
      <c r="I258" s="208">
        <f>(I44+I45)*'Data - P&amp;L'!$C$9</f>
        <v>29.9</v>
      </c>
      <c r="J258" s="208">
        <f>(J44+J45)*'Data - P&amp;L'!$C$9</f>
        <v>11.96</v>
      </c>
      <c r="K258" s="208">
        <f>(K44+K45)*'Data - P&amp;L'!$C$9</f>
        <v>11.96</v>
      </c>
      <c r="L258" s="208">
        <f>(L44+L45)*'Data - P&amp;L'!$C$9</f>
        <v>5.98</v>
      </c>
      <c r="M258" s="208">
        <f>(M44+M45)*'Data - P&amp;L'!$C$9</f>
        <v>0</v>
      </c>
      <c r="N258" s="208">
        <f>(N44+N45)*'Data - P&amp;L'!$C$9</f>
        <v>0</v>
      </c>
      <c r="O258" s="208">
        <f>(O44+O45)*'Data - P&amp;L'!$C$9</f>
        <v>11.96</v>
      </c>
      <c r="P258" s="208">
        <f>(P44+P45)*'Data - P&amp;L'!$C$9</f>
        <v>0</v>
      </c>
      <c r="Q258" s="208">
        <f>(Q44+Q45)*'Data - P&amp;L'!$C$9</f>
        <v>5.98</v>
      </c>
      <c r="R258" s="208">
        <f>(R44+R45)*'Data - P&amp;L'!$C$9</f>
        <v>0</v>
      </c>
      <c r="S258" s="208">
        <f>(S44+S45)*'Data - P&amp;L'!$C$9</f>
        <v>5.98</v>
      </c>
      <c r="T258" s="208">
        <f>(T44+T45)*'Data - P&amp;L'!$C$9</f>
        <v>0</v>
      </c>
      <c r="U258" s="208">
        <f>(U44+U45)*'Data - P&amp;L'!$C$9</f>
        <v>5.98</v>
      </c>
      <c r="V258" s="208">
        <f>(V44+V45)*'Data - P&amp;L'!$C$9</f>
        <v>5.98</v>
      </c>
      <c r="W258" s="208">
        <f>(W44+W45)*'Data - P&amp;L'!$C$9</f>
        <v>5.98</v>
      </c>
      <c r="X258" s="208">
        <f>(X44+X45)*'Data - P&amp;L'!$C$9</f>
        <v>17.94</v>
      </c>
      <c r="Y258" s="208">
        <f>(Y44+Y45)*'Data - P&amp;L'!$C$9</f>
        <v>5.98</v>
      </c>
      <c r="Z258" s="208">
        <f>(Z44+Z45)*'Data - P&amp;L'!$C$9</f>
        <v>17.94</v>
      </c>
      <c r="AA258" s="208">
        <f>(AA44+AA45)*'Data - P&amp;L'!$C$9</f>
        <v>17.94</v>
      </c>
      <c r="AB258" s="208">
        <f>(AB44+AB45)*'Data - P&amp;L'!$C$9</f>
        <v>11.96</v>
      </c>
      <c r="AC258" s="208">
        <f>(AC44+AC45)*'Data - P&amp;L'!$C$9</f>
        <v>5.98</v>
      </c>
      <c r="AD258" s="208">
        <f>(AD44+AD45)*'Data - P&amp;L'!$C$9</f>
        <v>5.98</v>
      </c>
      <c r="AE258" s="208">
        <f>(AE44+AE45)*'Data - P&amp;L'!$C$9</f>
        <v>5.98</v>
      </c>
      <c r="AF258" s="208">
        <f>(AF44+AF45)*'Data - P&amp;L'!$C$9</f>
        <v>5.98</v>
      </c>
      <c r="AG258" s="409">
        <f t="shared" si="47"/>
        <v>269.1</v>
      </c>
      <c r="AH258" s="173"/>
    </row>
    <row r="259">
      <c r="A259" s="484" t="s">
        <v>678</v>
      </c>
      <c r="B259" s="208">
        <f>(B46+B47)*'Data - P&amp;L'!$C$5</f>
        <v>0</v>
      </c>
      <c r="C259" s="208">
        <f>(C46+C47)*'Data - P&amp;L'!$C$5</f>
        <v>0</v>
      </c>
      <c r="D259" s="208">
        <f>(D46+D47)*'Data - P&amp;L'!$C$5</f>
        <v>0</v>
      </c>
      <c r="E259" s="208">
        <f>(E46+E47)*'Data - P&amp;L'!$C$5</f>
        <v>0</v>
      </c>
      <c r="F259" s="208">
        <f>(F46+F47)*'Data - P&amp;L'!$C$5</f>
        <v>0</v>
      </c>
      <c r="G259" s="208">
        <f>(G46+G47)*'Data - P&amp;L'!$C$5</f>
        <v>0</v>
      </c>
      <c r="H259" s="208">
        <f>(H46+H47)*'Data - P&amp;L'!$C$5</f>
        <v>0</v>
      </c>
      <c r="I259" s="208">
        <f>(I46+I47)*'Data - P&amp;L'!$C$5</f>
        <v>0</v>
      </c>
      <c r="J259" s="208">
        <f>(J46+J47)*'Data - P&amp;L'!$C$5</f>
        <v>0</v>
      </c>
      <c r="K259" s="208">
        <f>(K46+K47)*'Data - P&amp;L'!$C$5</f>
        <v>0</v>
      </c>
      <c r="L259" s="208">
        <f>(L46+L47)*'Data - P&amp;L'!$C$5</f>
        <v>0</v>
      </c>
      <c r="M259" s="208">
        <f>(M46+M47)*'Data - P&amp;L'!$C$5</f>
        <v>0</v>
      </c>
      <c r="N259" s="208">
        <f>(N46+N47)*'Data - P&amp;L'!$C$5</f>
        <v>0</v>
      </c>
      <c r="O259" s="208">
        <f>(O46+O47)*'Data - P&amp;L'!$C$5</f>
        <v>0</v>
      </c>
      <c r="P259" s="208">
        <f>(P46+P47)*'Data - P&amp;L'!$C$5</f>
        <v>0</v>
      </c>
      <c r="Q259" s="208">
        <f>(Q46+Q47)*'Data - P&amp;L'!$C$5</f>
        <v>0</v>
      </c>
      <c r="R259" s="208">
        <f>(R46+R47)*'Data - P&amp;L'!$C$5</f>
        <v>0</v>
      </c>
      <c r="S259" s="208">
        <f>(S46+S47)*'Data - P&amp;L'!$C$5</f>
        <v>0</v>
      </c>
      <c r="T259" s="208">
        <f>(T46+T47)*'Data - P&amp;L'!$C$5</f>
        <v>0</v>
      </c>
      <c r="U259" s="208">
        <f>(U46+U47)*'Data - P&amp;L'!$C$5</f>
        <v>0</v>
      </c>
      <c r="V259" s="208">
        <f>(V46+V47)*'Data - P&amp;L'!$C$5</f>
        <v>0</v>
      </c>
      <c r="W259" s="208">
        <f>(W46+W47)*'Data - P&amp;L'!$C$5</f>
        <v>0</v>
      </c>
      <c r="X259" s="208">
        <f>(X46+X47)*'Data - P&amp;L'!$C$5</f>
        <v>0</v>
      </c>
      <c r="Y259" s="208">
        <f>(Y46+Y47)*'Data - P&amp;L'!$C$5</f>
        <v>0</v>
      </c>
      <c r="Z259" s="208">
        <f>(Z46+Z47)*'Data - P&amp;L'!$C$5</f>
        <v>0</v>
      </c>
      <c r="AA259" s="208">
        <f>(AA46+AA47)*'Data - P&amp;L'!$C$5</f>
        <v>0</v>
      </c>
      <c r="AB259" s="208">
        <f>(AB46+AB47)*'Data - P&amp;L'!$C$5</f>
        <v>0</v>
      </c>
      <c r="AC259" s="208">
        <f>(AC46+AC47)*'Data - P&amp;L'!$C$5</f>
        <v>0</v>
      </c>
      <c r="AD259" s="208">
        <f>(AD46+AD47)*'Data - P&amp;L'!$C$5</f>
        <v>0</v>
      </c>
      <c r="AE259" s="208">
        <f>(AE46+AE47)*'Data - P&amp;L'!$C$5</f>
        <v>0</v>
      </c>
      <c r="AF259" s="208">
        <f>(AF46+AF47)*'Data - P&amp;L'!$C$5</f>
        <v>0</v>
      </c>
      <c r="AG259" s="409">
        <f t="shared" si="47"/>
        <v>0</v>
      </c>
      <c r="AH259" s="173"/>
    </row>
    <row r="260">
      <c r="A260" s="484" t="s">
        <v>679</v>
      </c>
      <c r="B260" s="304">
        <f>(B48+B49)*'Data - P&amp;L'!$C$10</f>
        <v>0</v>
      </c>
      <c r="C260" s="304">
        <f>(C48+C49)*'Data - P&amp;L'!$C$10</f>
        <v>0</v>
      </c>
      <c r="D260" s="304">
        <f>(D48+D49)*'Data - P&amp;L'!$C$10</f>
        <v>0</v>
      </c>
      <c r="E260" s="304">
        <f>(E48+E49)*'Data - P&amp;L'!$C$10</f>
        <v>0</v>
      </c>
      <c r="F260" s="304">
        <f>(F48+F49)*'Data - P&amp;L'!$C$10</f>
        <v>4.21</v>
      </c>
      <c r="G260" s="304">
        <f>(G48+G49)*'Data - P&amp;L'!$C$10</f>
        <v>0</v>
      </c>
      <c r="H260" s="304">
        <f>(H48+H49)*'Data - P&amp;L'!$C$10</f>
        <v>0</v>
      </c>
      <c r="I260" s="304">
        <f>(I48+I49)*'Data - P&amp;L'!$C$10</f>
        <v>0</v>
      </c>
      <c r="J260" s="304">
        <f>(J48+J49)*'Data - P&amp;L'!$C$10</f>
        <v>0</v>
      </c>
      <c r="K260" s="304">
        <f>(K48+K49)*'Data - P&amp;L'!$C$10</f>
        <v>0</v>
      </c>
      <c r="L260" s="304">
        <f>(L48+L49)*'Data - P&amp;L'!$C$10</f>
        <v>0</v>
      </c>
      <c r="M260" s="304">
        <f>(M48+M49)*'Data - P&amp;L'!$C$10</f>
        <v>0</v>
      </c>
      <c r="N260" s="304">
        <f>(N48+N49)*'Data - P&amp;L'!$C$10</f>
        <v>0</v>
      </c>
      <c r="O260" s="304">
        <f>(O48+O49)*'Data - P&amp;L'!$C$10</f>
        <v>0</v>
      </c>
      <c r="P260" s="304">
        <f>(P48+P49)*'Data - P&amp;L'!$C$10</f>
        <v>0</v>
      </c>
      <c r="Q260" s="304">
        <f>(Q48+Q49)*'Data - P&amp;L'!$C$10</f>
        <v>0</v>
      </c>
      <c r="R260" s="304">
        <f>(R48+R49)*'Data - P&amp;L'!$C$10</f>
        <v>0</v>
      </c>
      <c r="S260" s="304">
        <f>(S48+S49)*'Data - P&amp;L'!$C$10</f>
        <v>0</v>
      </c>
      <c r="T260" s="304">
        <f>(T48+T49)*'Data - P&amp;L'!$C$10</f>
        <v>0</v>
      </c>
      <c r="U260" s="304">
        <f>(U48+U49)*'Data - P&amp;L'!$C$10</f>
        <v>0</v>
      </c>
      <c r="V260" s="304">
        <f>(V48+V49)*'Data - P&amp;L'!$C$10</f>
        <v>0</v>
      </c>
      <c r="W260" s="304">
        <f>(W48+W49)*'Data - P&amp;L'!$C$10</f>
        <v>0</v>
      </c>
      <c r="X260" s="304">
        <f>(X48+X49)*'Data - P&amp;L'!$C$10</f>
        <v>0</v>
      </c>
      <c r="Y260" s="304">
        <f>(Y48+Y49)*'Data - P&amp;L'!$C$10</f>
        <v>0</v>
      </c>
      <c r="Z260" s="304">
        <f>(Z48+Z49)*'Data - P&amp;L'!$C$10</f>
        <v>0</v>
      </c>
      <c r="AA260" s="304">
        <f>(AA48+AA49)*'Data - P&amp;L'!$C$10</f>
        <v>0</v>
      </c>
      <c r="AB260" s="304">
        <f>(AB48+AB49)*'Data - P&amp;L'!$C$10</f>
        <v>0</v>
      </c>
      <c r="AC260" s="304">
        <f>(AC48+AC49)*'Data - P&amp;L'!$C$10</f>
        <v>0</v>
      </c>
      <c r="AD260" s="304">
        <f>(AD48+AD49)*'Data - P&amp;L'!$C$10</f>
        <v>0</v>
      </c>
      <c r="AE260" s="304">
        <f>(AE48+AE49)*'Data - P&amp;L'!$C$10</f>
        <v>0</v>
      </c>
      <c r="AF260" s="304">
        <f>(AF48+AF49)*'Data - P&amp;L'!$C$10</f>
        <v>0</v>
      </c>
      <c r="AG260" s="409">
        <f t="shared" si="47"/>
        <v>4.21</v>
      </c>
      <c r="AH260" s="173"/>
    </row>
    <row r="261">
      <c r="A261" s="485" t="s">
        <v>680</v>
      </c>
      <c r="B261" s="208">
        <f>B36*'Data - P&amp;L'!$C$43</f>
        <v>167.16</v>
      </c>
      <c r="C261" s="208">
        <f>C36*'Data - P&amp;L'!$C$43</f>
        <v>274.62</v>
      </c>
      <c r="D261" s="208">
        <f>D36*'Data - P&amp;L'!$C$43</f>
        <v>191.04</v>
      </c>
      <c r="E261" s="208">
        <f>E36*'Data - P&amp;L'!$C$43</f>
        <v>214.92</v>
      </c>
      <c r="F261" s="208">
        <f>F36*'Data - P&amp;L'!$C$43</f>
        <v>143.28</v>
      </c>
      <c r="G261" s="208">
        <f>G36*'Data - P&amp;L'!$C$43</f>
        <v>167.16</v>
      </c>
      <c r="H261" s="208">
        <f>H36*'Data - P&amp;L'!$C$43</f>
        <v>1743.24</v>
      </c>
      <c r="I261" s="208">
        <f>I36*'Data - P&amp;L'!$C$43</f>
        <v>2053.68</v>
      </c>
      <c r="J261" s="208">
        <f>J36*'Data - P&amp;L'!$C$43</f>
        <v>1158.18</v>
      </c>
      <c r="K261" s="208">
        <f>K36*'Data - P&amp;L'!$C$43</f>
        <v>214.92</v>
      </c>
      <c r="L261" s="208">
        <f>L36*'Data - P&amp;L'!$C$43</f>
        <v>310.44</v>
      </c>
      <c r="M261" s="208">
        <f>M36*'Data - P&amp;L'!$C$43</f>
        <v>202.98</v>
      </c>
      <c r="N261" s="208">
        <f>N36*'Data - P&amp;L'!$C$43</f>
        <v>202.98</v>
      </c>
      <c r="O261" s="208">
        <f>O36*'Data - P&amp;L'!$C$43</f>
        <v>179.1</v>
      </c>
      <c r="P261" s="208">
        <f>P36*'Data - P&amp;L'!$C$43</f>
        <v>59.7</v>
      </c>
      <c r="Q261" s="208">
        <f>Q36*'Data - P&amp;L'!$C$43</f>
        <v>71.64</v>
      </c>
      <c r="R261" s="208">
        <f>R36*'Data - P&amp;L'!$C$43</f>
        <v>155.22</v>
      </c>
      <c r="S261" s="208">
        <f>S36*'Data - P&amp;L'!$C$43</f>
        <v>250.74</v>
      </c>
      <c r="T261" s="208">
        <f>T36*'Data - P&amp;L'!$C$43</f>
        <v>119.4</v>
      </c>
      <c r="U261" s="208">
        <f>U36*'Data - P&amp;L'!$C$43</f>
        <v>179.1</v>
      </c>
      <c r="V261" s="208">
        <f>V36*'Data - P&amp;L'!$C$43</f>
        <v>143.28</v>
      </c>
      <c r="W261" s="208">
        <f>W36*'Data - P&amp;L'!$C$43</f>
        <v>179.1</v>
      </c>
      <c r="X261" s="208">
        <f>X36*'Data - P&amp;L'!$C$43</f>
        <v>274.62</v>
      </c>
      <c r="Y261" s="208">
        <f>Y36*'Data - P&amp;L'!$C$43</f>
        <v>250.74</v>
      </c>
      <c r="Z261" s="208">
        <f>Z36*'Data - P&amp;L'!$C$43</f>
        <v>238.8</v>
      </c>
      <c r="AA261" s="208">
        <f>AA36*'Data - P&amp;L'!$C$43</f>
        <v>155.22</v>
      </c>
      <c r="AB261" s="208">
        <f>AB36*'Data - P&amp;L'!$C$43</f>
        <v>179.1</v>
      </c>
      <c r="AC261" s="208">
        <f>AC36*'Data - P&amp;L'!$C$43</f>
        <v>274.62</v>
      </c>
      <c r="AD261" s="208">
        <f>AD36*'Data - P&amp;L'!$C$43</f>
        <v>131.34</v>
      </c>
      <c r="AE261" s="208">
        <f>AE36*'Data - P&amp;L'!$C$43</f>
        <v>250.74</v>
      </c>
      <c r="AF261" s="208">
        <f>AF36*'Data - P&amp;L'!$C$43</f>
        <v>202.98</v>
      </c>
      <c r="AG261" s="409">
        <f t="shared" si="47"/>
        <v>10340.04</v>
      </c>
      <c r="AH261" s="173"/>
    </row>
    <row r="262">
      <c r="A262" s="486" t="s">
        <v>1489</v>
      </c>
      <c r="B262" s="304">
        <f>(B36*'Data - P&amp;L'!$C$46)+(B36*'Data - P&amp;L'!$C$50)</f>
        <v>335.16</v>
      </c>
      <c r="C262" s="304">
        <f>(C36*'Data - P&amp;L'!$C$46)+(C36*'Data - P&amp;L'!$C$50)</f>
        <v>550.62</v>
      </c>
      <c r="D262" s="304">
        <f>(D36*'Data - P&amp;L'!$C$46)+(D36*'Data - P&amp;L'!$C$50)</f>
        <v>383.04</v>
      </c>
      <c r="E262" s="304">
        <f>(E36*'Data - P&amp;L'!$C$46)+(E36*'Data - P&amp;L'!$C$50)</f>
        <v>430.92</v>
      </c>
      <c r="F262" s="304">
        <f>(F36*'Data - P&amp;L'!$C$46)+(F36*'Data - P&amp;L'!$C$50)</f>
        <v>287.28</v>
      </c>
      <c r="G262" s="304">
        <f>(G36*'Data - P&amp;L'!$C$46)+(G36*'Data - P&amp;L'!$C$50)</f>
        <v>335.16</v>
      </c>
      <c r="H262" s="304">
        <f>(H36*'Data - P&amp;L'!$C$46)+(H36*'Data - P&amp;L'!$C$50)</f>
        <v>3495.24</v>
      </c>
      <c r="I262" s="304">
        <f>(I36*'Data - P&amp;L'!$C$46)+(I36*'Data - P&amp;L'!$C$50)</f>
        <v>4117.68</v>
      </c>
      <c r="J262" s="304">
        <f>(J36*'Data - P&amp;L'!$C$46)+(J36*'Data - P&amp;L'!$C$50)</f>
        <v>2322.18</v>
      </c>
      <c r="K262" s="304">
        <f>(K36*'Data - P&amp;L'!$C$46)+(K36*'Data - P&amp;L'!$C$50)</f>
        <v>430.92</v>
      </c>
      <c r="L262" s="304">
        <f>(L36*'Data - P&amp;L'!$C$46)+(L36*'Data - P&amp;L'!$C$50)</f>
        <v>622.44</v>
      </c>
      <c r="M262" s="304">
        <f>(M36*'Data - P&amp;L'!$C$46)+(M36*'Data - P&amp;L'!$C$50)</f>
        <v>406.98</v>
      </c>
      <c r="N262" s="304">
        <f>(N36*'Data - P&amp;L'!$C$46)+(N36*'Data - P&amp;L'!$C$50)</f>
        <v>406.98</v>
      </c>
      <c r="O262" s="304">
        <f>(O36*'Data - P&amp;L'!$C$46)+(O36*'Data - P&amp;L'!$C$50)</f>
        <v>359.1</v>
      </c>
      <c r="P262" s="304">
        <f>(P36*'Data - P&amp;L'!$C$46)+(P36*'Data - P&amp;L'!$C$50)</f>
        <v>119.7</v>
      </c>
      <c r="Q262" s="304">
        <f>(Q36*'Data - P&amp;L'!$C$46)+(Q36*'Data - P&amp;L'!$C$50)</f>
        <v>143.64</v>
      </c>
      <c r="R262" s="304">
        <f>(R36*'Data - P&amp;L'!$C$46)+(R36*'Data - P&amp;L'!$C$50)</f>
        <v>311.22</v>
      </c>
      <c r="S262" s="304">
        <f>(S36*'Data - P&amp;L'!$C$46)+(S36*'Data - P&amp;L'!$C$50)</f>
        <v>502.74</v>
      </c>
      <c r="T262" s="304">
        <f>(T36*'Data - P&amp;L'!$C$46)+(T36*'Data - P&amp;L'!$C$50)</f>
        <v>239.4</v>
      </c>
      <c r="U262" s="304">
        <f>(U36*'Data - P&amp;L'!$C$46)+(U36*'Data - P&amp;L'!$C$50)</f>
        <v>359.1</v>
      </c>
      <c r="V262" s="304">
        <f>(V36*'Data - P&amp;L'!$C$46)+(V36*'Data - P&amp;L'!$C$50)</f>
        <v>287.28</v>
      </c>
      <c r="W262" s="304">
        <f>(W36*'Data - P&amp;L'!$C$46)+(W36*'Data - P&amp;L'!$C$50)</f>
        <v>359.1</v>
      </c>
      <c r="X262" s="304">
        <f>(X36*'Data - P&amp;L'!$C$46)+(X36*'Data - P&amp;L'!$C$50)</f>
        <v>550.62</v>
      </c>
      <c r="Y262" s="304">
        <f>(Y36*'Data - P&amp;L'!$C$46)+(Y36*'Data - P&amp;L'!$C$50)</f>
        <v>502.74</v>
      </c>
      <c r="Z262" s="304">
        <f>(Z36*'Data - P&amp;L'!$C$46)+(Z36*'Data - P&amp;L'!$C$50)</f>
        <v>478.8</v>
      </c>
      <c r="AA262" s="304">
        <f>(AA36*'Data - P&amp;L'!$C$46)+(AA36*'Data - P&amp;L'!$C$50)</f>
        <v>311.22</v>
      </c>
      <c r="AB262" s="304">
        <f>(AB36*'Data - P&amp;L'!$C$46)+(AB36*'Data - P&amp;L'!$C$50)</f>
        <v>359.1</v>
      </c>
      <c r="AC262" s="304">
        <f>(AC36*'Data - P&amp;L'!$C$46)+(AC36*'Data - P&amp;L'!$C$50)</f>
        <v>550.62</v>
      </c>
      <c r="AD262" s="304">
        <f>(AD36*'Data - P&amp;L'!$C$46)+(AD36*'Data - P&amp;L'!$C$50)</f>
        <v>263.34</v>
      </c>
      <c r="AE262" s="304">
        <f>(AE36*'Data - P&amp;L'!$C$46)+(AE36*'Data - P&amp;L'!$C$50)</f>
        <v>502.74</v>
      </c>
      <c r="AF262" s="304">
        <f>(AF36*'Data - P&amp;L'!$C$46)+(AF36*'Data - P&amp;L'!$C$50)</f>
        <v>406.98</v>
      </c>
      <c r="AG262" s="409">
        <f t="shared" si="47"/>
        <v>20732.04</v>
      </c>
      <c r="AH262" s="173"/>
    </row>
    <row r="263">
      <c r="A263" s="486" t="s">
        <v>1490</v>
      </c>
      <c r="B263" s="310">
        <f>B51*'Data - P&amp;L'!$D$43</f>
        <v>5.74</v>
      </c>
      <c r="C263" s="310">
        <f>C51*'Data - P&amp;L'!$D$43</f>
        <v>7.175</v>
      </c>
      <c r="D263" s="310">
        <f>D51*'Data - P&amp;L'!$D$43</f>
        <v>2.87</v>
      </c>
      <c r="E263" s="310">
        <f>E51*'Data - P&amp;L'!$D$43</f>
        <v>7.175</v>
      </c>
      <c r="F263" s="310">
        <f>F51*'Data - P&amp;L'!$D$43</f>
        <v>5.74</v>
      </c>
      <c r="G263" s="310">
        <f>G51*'Data - P&amp;L'!$D$43</f>
        <v>5.74</v>
      </c>
      <c r="H263" s="310">
        <f>H51*'Data - P&amp;L'!$D$43</f>
        <v>11.48</v>
      </c>
      <c r="I263" s="310">
        <f>I51*'Data - P&amp;L'!$D$43</f>
        <v>18.655</v>
      </c>
      <c r="J263" s="310">
        <f>J51*'Data - P&amp;L'!$D$43</f>
        <v>10.045</v>
      </c>
      <c r="K263" s="310">
        <f>K51*'Data - P&amp;L'!$D$43</f>
        <v>5.74</v>
      </c>
      <c r="L263" s="310">
        <f>L51*'Data - P&amp;L'!$D$43</f>
        <v>10.045</v>
      </c>
      <c r="M263" s="310">
        <f>M51*'Data - P&amp;L'!$D$43</f>
        <v>4.305</v>
      </c>
      <c r="N263" s="310">
        <f>N51*'Data - P&amp;L'!$D$43</f>
        <v>2.87</v>
      </c>
      <c r="O263" s="310">
        <f>O51*'Data - P&amp;L'!$D$43</f>
        <v>4.305</v>
      </c>
      <c r="P263" s="310">
        <f>P51*'Data - P&amp;L'!$D$43</f>
        <v>4.305</v>
      </c>
      <c r="Q263" s="310">
        <f>Q51*'Data - P&amp;L'!$D$43</f>
        <v>4.305</v>
      </c>
      <c r="R263" s="310">
        <f>R51*'Data - P&amp;L'!$D$43</f>
        <v>2.87</v>
      </c>
      <c r="S263" s="310">
        <f>S51*'Data - P&amp;L'!$D$43</f>
        <v>4.305</v>
      </c>
      <c r="T263" s="310">
        <f>T51*'Data - P&amp;L'!$D$43</f>
        <v>4.305</v>
      </c>
      <c r="U263" s="310">
        <f>U51*'Data - P&amp;L'!$D$43</f>
        <v>5.74</v>
      </c>
      <c r="V263" s="310">
        <f>V51*'Data - P&amp;L'!$D$43</f>
        <v>5.74</v>
      </c>
      <c r="W263" s="310">
        <f>W51*'Data - P&amp;L'!$D$43</f>
        <v>1.435</v>
      </c>
      <c r="X263" s="310">
        <f>X51*'Data - P&amp;L'!$D$43</f>
        <v>5.74</v>
      </c>
      <c r="Y263" s="310">
        <f>Y51*'Data - P&amp;L'!$D$43</f>
        <v>2.87</v>
      </c>
      <c r="Z263" s="310">
        <f>Z51*'Data - P&amp;L'!$D$43</f>
        <v>12.915</v>
      </c>
      <c r="AA263" s="310">
        <f>AA51*'Data - P&amp;L'!$D$43</f>
        <v>8.61</v>
      </c>
      <c r="AB263" s="310">
        <f>AB51*'Data - P&amp;L'!$D$43</f>
        <v>5.74</v>
      </c>
      <c r="AC263" s="310">
        <f>AC51*'Data - P&amp;L'!$D$43</f>
        <v>2.87</v>
      </c>
      <c r="AD263" s="310">
        <f>AD51*'Data - P&amp;L'!$D$43</f>
        <v>2.87</v>
      </c>
      <c r="AE263" s="310">
        <f>AE51*'Data - P&amp;L'!$D$43</f>
        <v>7.175</v>
      </c>
      <c r="AF263" s="310">
        <f>AF51*'Data - P&amp;L'!$D$43</f>
        <v>4.305</v>
      </c>
      <c r="AG263" s="409">
        <f t="shared" si="47"/>
        <v>187.985</v>
      </c>
      <c r="AH263" s="173"/>
    </row>
    <row r="264">
      <c r="A264" s="486" t="s">
        <v>1491</v>
      </c>
      <c r="B264" s="310">
        <f>(B51*'Data - P&amp;L'!$C$47)+(B51*'Data - P&amp;L'!$C$51)</f>
        <v>47.42</v>
      </c>
      <c r="C264" s="310">
        <f>(C51*'Data - P&amp;L'!$C$47)+(C51*'Data - P&amp;L'!$C$51)</f>
        <v>59.275</v>
      </c>
      <c r="D264" s="310">
        <f>(D51*'Data - P&amp;L'!$C$47)+(D51*'Data - P&amp;L'!$C$51)</f>
        <v>23.71</v>
      </c>
      <c r="E264" s="310">
        <f>(E51*'Data - P&amp;L'!$C$47)+(E51*'Data - P&amp;L'!$C$51)</f>
        <v>59.275</v>
      </c>
      <c r="F264" s="310">
        <f>(F51*'Data - P&amp;L'!$C$47)+(F51*'Data - P&amp;L'!$C$51)</f>
        <v>47.42</v>
      </c>
      <c r="G264" s="310">
        <f>(G51*'Data - P&amp;L'!$C$47)+(G51*'Data - P&amp;L'!$C$51)</f>
        <v>47.42</v>
      </c>
      <c r="H264" s="310">
        <f>(H51*'Data - P&amp;L'!$C$47)+(H51*'Data - P&amp;L'!$C$51)</f>
        <v>94.84</v>
      </c>
      <c r="I264" s="310">
        <f>(I51*'Data - P&amp;L'!$C$47)+(I51*'Data - P&amp;L'!$C$51)</f>
        <v>154.115</v>
      </c>
      <c r="J264" s="310">
        <f>(J51*'Data - P&amp;L'!$C$47)+(J51*'Data - P&amp;L'!$C$51)</f>
        <v>82.985</v>
      </c>
      <c r="K264" s="310">
        <f>(K51*'Data - P&amp;L'!$C$47)+(K51*'Data - P&amp;L'!$C$51)</f>
        <v>47.42</v>
      </c>
      <c r="L264" s="310">
        <f>(L51*'Data - P&amp;L'!$C$47)+(L51*'Data - P&amp;L'!$C$51)</f>
        <v>82.985</v>
      </c>
      <c r="M264" s="310">
        <f>(M51*'Data - P&amp;L'!$C$47)+(M51*'Data - P&amp;L'!$C$51)</f>
        <v>35.565</v>
      </c>
      <c r="N264" s="310">
        <f>(N51*'Data - P&amp;L'!$C$47)+(N51*'Data - P&amp;L'!$C$51)</f>
        <v>23.71</v>
      </c>
      <c r="O264" s="310">
        <f>(O51*'Data - P&amp;L'!$C$47)+(O51*'Data - P&amp;L'!$C$51)</f>
        <v>35.565</v>
      </c>
      <c r="P264" s="310">
        <f>(P51*'Data - P&amp;L'!$C$47)+(P51*'Data - P&amp;L'!$C$51)</f>
        <v>35.565</v>
      </c>
      <c r="Q264" s="310">
        <f>(Q51*'Data - P&amp;L'!$C$47)+(Q51*'Data - P&amp;L'!$C$51)</f>
        <v>35.565</v>
      </c>
      <c r="R264" s="310">
        <f>(R51*'Data - P&amp;L'!$C$47)+(R51*'Data - P&amp;L'!$C$51)</f>
        <v>23.71</v>
      </c>
      <c r="S264" s="310">
        <f>(S51*'Data - P&amp;L'!$C$47)+(S51*'Data - P&amp;L'!$C$51)</f>
        <v>35.565</v>
      </c>
      <c r="T264" s="310">
        <f>(T51*'Data - P&amp;L'!$C$47)+(T51*'Data - P&amp;L'!$C$51)</f>
        <v>35.565</v>
      </c>
      <c r="U264" s="310">
        <f>(U51*'Data - P&amp;L'!$C$47)+(U51*'Data - P&amp;L'!$C$51)</f>
        <v>47.42</v>
      </c>
      <c r="V264" s="310">
        <f>(V51*'Data - P&amp;L'!$C$47)+(V51*'Data - P&amp;L'!$C$51)</f>
        <v>47.42</v>
      </c>
      <c r="W264" s="310">
        <f>(W51*'Data - P&amp;L'!$C$47)+(W51*'Data - P&amp;L'!$C$51)</f>
        <v>11.855</v>
      </c>
      <c r="X264" s="310">
        <f>(X51*'Data - P&amp;L'!$C$47)+(X51*'Data - P&amp;L'!$C$51)</f>
        <v>47.42</v>
      </c>
      <c r="Y264" s="310">
        <f>(Y51*'Data - P&amp;L'!$C$47)+(Y51*'Data - P&amp;L'!$C$51)</f>
        <v>23.71</v>
      </c>
      <c r="Z264" s="310">
        <f>(Z51*'Data - P&amp;L'!$C$47)+(Z51*'Data - P&amp;L'!$C$51)</f>
        <v>106.695</v>
      </c>
      <c r="AA264" s="310">
        <f>(AA51*'Data - P&amp;L'!$C$47)+(AA51*'Data - P&amp;L'!$C$51)</f>
        <v>71.13</v>
      </c>
      <c r="AB264" s="310">
        <f>(AB51*'Data - P&amp;L'!$C$47)+(AB51*'Data - P&amp;L'!$C$51)</f>
        <v>47.42</v>
      </c>
      <c r="AC264" s="310">
        <f>(AC51*'Data - P&amp;L'!$C$47)+(AC51*'Data - P&amp;L'!$C$51)</f>
        <v>23.71</v>
      </c>
      <c r="AD264" s="310">
        <f>(AD51*'Data - P&amp;L'!$C$47)+(AD51*'Data - P&amp;L'!$C$51)</f>
        <v>23.71</v>
      </c>
      <c r="AE264" s="310">
        <f>(AE51*'Data - P&amp;L'!$C$47)+(AE51*'Data - P&amp;L'!$C$51)</f>
        <v>59.275</v>
      </c>
      <c r="AF264" s="310">
        <f>(AF51*'Data - P&amp;L'!$C$47)+(AF51*'Data - P&amp;L'!$C$51)</f>
        <v>35.565</v>
      </c>
      <c r="AG264" s="409">
        <f t="shared" si="47"/>
        <v>1553.005</v>
      </c>
      <c r="AH264" s="173"/>
    </row>
    <row r="265">
      <c r="A265" s="486" t="s">
        <v>1492</v>
      </c>
      <c r="B265" s="310">
        <f>(B36*'Data - P&amp;L'!$C$44)+(B51*'Data - P&amp;L'!$D$44)</f>
        <v>4.32</v>
      </c>
      <c r="C265" s="310">
        <f>(C36*'Data - P&amp;L'!$C$44)+(C51*'Data - P&amp;L'!$D$44)</f>
        <v>6.72</v>
      </c>
      <c r="D265" s="310">
        <f>(D36*'Data - P&amp;L'!$C$44)+(D51*'Data - P&amp;L'!$D$44)</f>
        <v>4.32</v>
      </c>
      <c r="E265" s="310">
        <f>(E36*'Data - P&amp;L'!$C$44)+(E51*'Data - P&amp;L'!$D$44)</f>
        <v>5.52</v>
      </c>
      <c r="F265" s="310">
        <f>(F36*'Data - P&amp;L'!$C$44)+(F51*'Data - P&amp;L'!$D$44)</f>
        <v>3.84</v>
      </c>
      <c r="G265" s="310">
        <f>(G36*'Data - P&amp;L'!$C$44)+(G51*'Data - P&amp;L'!$D$44)</f>
        <v>4.32</v>
      </c>
      <c r="H265" s="310">
        <f>(H36*'Data - P&amp;L'!$C$44)+(H51*'Data - P&amp;L'!$D$44)</f>
        <v>36.96</v>
      </c>
      <c r="I265" s="310">
        <f>(I36*'Data - P&amp;L'!$C$44)+(I51*'Data - P&amp;L'!$D$44)</f>
        <v>44.4</v>
      </c>
      <c r="J265" s="310">
        <f>(J36*'Data - P&amp;L'!$C$44)+(J51*'Data - P&amp;L'!$D$44)</f>
        <v>24.96</v>
      </c>
      <c r="K265" s="310">
        <f>(K36*'Data - P&amp;L'!$C$44)+(K51*'Data - P&amp;L'!$D$44)</f>
        <v>5.28</v>
      </c>
      <c r="L265" s="310">
        <f>(L36*'Data - P&amp;L'!$C$44)+(L51*'Data - P&amp;L'!$D$44)</f>
        <v>7.92</v>
      </c>
      <c r="M265" s="310">
        <f>(M36*'Data - P&amp;L'!$C$44)+(M51*'Data - P&amp;L'!$D$44)</f>
        <v>4.8</v>
      </c>
      <c r="N265" s="310">
        <f>(N36*'Data - P&amp;L'!$C$44)+(N51*'Data - P&amp;L'!$D$44)</f>
        <v>4.56</v>
      </c>
      <c r="O265" s="310">
        <f>(O36*'Data - P&amp;L'!$C$44)+(O51*'Data - P&amp;L'!$D$44)</f>
        <v>4.32</v>
      </c>
      <c r="P265" s="310">
        <f>(P36*'Data - P&amp;L'!$C$44)+(P51*'Data - P&amp;L'!$D$44)</f>
        <v>1.92</v>
      </c>
      <c r="Q265" s="310">
        <f>(Q36*'Data - P&amp;L'!$C$44)+(Q51*'Data - P&amp;L'!$D$44)</f>
        <v>2.16</v>
      </c>
      <c r="R265" s="310">
        <f>(R36*'Data - P&amp;L'!$C$44)+(R51*'Data - P&amp;L'!$D$44)</f>
        <v>3.6</v>
      </c>
      <c r="S265" s="310">
        <f>(S36*'Data - P&amp;L'!$C$44)+(S51*'Data - P&amp;L'!$D$44)</f>
        <v>5.76</v>
      </c>
      <c r="T265" s="310">
        <f>(T36*'Data - P&amp;L'!$C$44)+(T51*'Data - P&amp;L'!$D$44)</f>
        <v>3.12</v>
      </c>
      <c r="U265" s="310">
        <f>(U36*'Data - P&amp;L'!$C$44)+(U51*'Data - P&amp;L'!$D$44)</f>
        <v>4.56</v>
      </c>
      <c r="V265" s="310">
        <f>(V36*'Data - P&amp;L'!$C$44)+(V51*'Data - P&amp;L'!$D$44)</f>
        <v>3.84</v>
      </c>
      <c r="W265" s="310">
        <f>(W36*'Data - P&amp;L'!$C$44)+(W51*'Data - P&amp;L'!$D$44)</f>
        <v>3.84</v>
      </c>
      <c r="X265" s="310">
        <f>(X36*'Data - P&amp;L'!$C$44)+(X51*'Data - P&amp;L'!$D$44)</f>
        <v>6.48</v>
      </c>
      <c r="Y265" s="310">
        <f>(Y36*'Data - P&amp;L'!$C$44)+(Y51*'Data - P&amp;L'!$D$44)</f>
        <v>5.52</v>
      </c>
      <c r="Z265" s="310">
        <f>(Z36*'Data - P&amp;L'!$C$44)+(Z51*'Data - P&amp;L'!$D$44)</f>
        <v>6.96</v>
      </c>
      <c r="AA265" s="310">
        <f>(AA36*'Data - P&amp;L'!$C$44)+(AA51*'Data - P&amp;L'!$D$44)</f>
        <v>4.56</v>
      </c>
      <c r="AB265" s="310">
        <f>(AB36*'Data - P&amp;L'!$C$44)+(AB51*'Data - P&amp;L'!$D$44)</f>
        <v>4.56</v>
      </c>
      <c r="AC265" s="310">
        <f>(AC36*'Data - P&amp;L'!$C$44)+(AC51*'Data - P&amp;L'!$D$44)</f>
        <v>6</v>
      </c>
      <c r="AD265" s="310">
        <f>(AD36*'Data - P&amp;L'!$C$44)+(AD51*'Data - P&amp;L'!$D$44)</f>
        <v>3.12</v>
      </c>
      <c r="AE265" s="310">
        <f>(AE36*'Data - P&amp;L'!$C$44)+(AE51*'Data - P&amp;L'!$D$44)</f>
        <v>6.24</v>
      </c>
      <c r="AF265" s="310">
        <f>(AF36*'Data - P&amp;L'!$C$44)+(AF51*'Data - P&amp;L'!$D$44)</f>
        <v>4.8</v>
      </c>
      <c r="AG265" s="409">
        <f t="shared" si="47"/>
        <v>239.28</v>
      </c>
      <c r="AH265" s="173"/>
    </row>
    <row r="266">
      <c r="A266" s="487" t="s">
        <v>1493</v>
      </c>
      <c r="B266" s="310">
        <f t="shared" ref="B266:AF266" si="48">B22</f>
        <v>259.98</v>
      </c>
      <c r="C266" s="310">
        <f t="shared" si="48"/>
        <v>506.09</v>
      </c>
      <c r="D266" s="310">
        <f t="shared" si="48"/>
        <v>358.79</v>
      </c>
      <c r="E266" s="310">
        <f t="shared" si="48"/>
        <v>458.68</v>
      </c>
      <c r="F266" s="310">
        <f t="shared" si="48"/>
        <v>476.66</v>
      </c>
      <c r="G266" s="310">
        <f t="shared" si="48"/>
        <v>319.12</v>
      </c>
      <c r="H266" s="310">
        <f t="shared" si="48"/>
        <v>2777.09</v>
      </c>
      <c r="I266" s="310">
        <f t="shared" si="48"/>
        <v>3037.62</v>
      </c>
      <c r="J266" s="310">
        <f t="shared" si="48"/>
        <v>1711.31</v>
      </c>
      <c r="K266" s="310">
        <f t="shared" si="48"/>
        <v>414.1</v>
      </c>
      <c r="L266" s="310">
        <f t="shared" si="48"/>
        <v>602.38</v>
      </c>
      <c r="M266" s="310">
        <f t="shared" si="48"/>
        <v>392.54</v>
      </c>
      <c r="N266" s="310">
        <f t="shared" si="48"/>
        <v>383.55</v>
      </c>
      <c r="O266" s="310">
        <f t="shared" si="48"/>
        <v>352.09</v>
      </c>
      <c r="P266" s="310">
        <f t="shared" si="48"/>
        <v>94.23</v>
      </c>
      <c r="Q266" s="310">
        <f t="shared" si="48"/>
        <v>136.91</v>
      </c>
      <c r="R266" s="310">
        <f t="shared" si="48"/>
        <v>324.96</v>
      </c>
      <c r="S266" s="310">
        <f t="shared" si="48"/>
        <v>463.7</v>
      </c>
      <c r="T266" s="310">
        <f t="shared" si="48"/>
        <v>217.07</v>
      </c>
      <c r="U266" s="310">
        <f t="shared" si="48"/>
        <v>396.78</v>
      </c>
      <c r="V266" s="310">
        <f t="shared" si="48"/>
        <v>314.57</v>
      </c>
      <c r="W266" s="310">
        <f t="shared" si="48"/>
        <v>338.82</v>
      </c>
      <c r="X266" s="310">
        <f t="shared" si="48"/>
        <v>587.73</v>
      </c>
      <c r="Y266" s="310">
        <f t="shared" si="48"/>
        <v>501.74</v>
      </c>
      <c r="Z266" s="310">
        <f t="shared" si="48"/>
        <v>571.7</v>
      </c>
      <c r="AA266" s="310">
        <f t="shared" si="48"/>
        <v>276.61</v>
      </c>
      <c r="AB266" s="310">
        <f t="shared" si="48"/>
        <v>421.8</v>
      </c>
      <c r="AC266" s="310">
        <f t="shared" si="48"/>
        <v>525.4</v>
      </c>
      <c r="AD266" s="310">
        <f t="shared" si="48"/>
        <v>298.31</v>
      </c>
      <c r="AE266" s="310">
        <f t="shared" si="48"/>
        <v>421.08</v>
      </c>
      <c r="AF266" s="310">
        <f t="shared" si="48"/>
        <v>400.91</v>
      </c>
      <c r="AG266" s="409">
        <f t="shared" si="47"/>
        <v>18342.32</v>
      </c>
      <c r="AH266" s="173"/>
    </row>
    <row r="267">
      <c r="A267" s="414" t="s">
        <v>1494</v>
      </c>
      <c r="B267" s="313">
        <f t="shared" ref="B267:AF267" si="49">B23</f>
        <v>11.79</v>
      </c>
      <c r="C267" s="313">
        <f t="shared" si="49"/>
        <v>0</v>
      </c>
      <c r="D267" s="313">
        <f t="shared" si="49"/>
        <v>0</v>
      </c>
      <c r="E267" s="313">
        <f t="shared" si="49"/>
        <v>6.91</v>
      </c>
      <c r="F267" s="313">
        <f t="shared" si="49"/>
        <v>0</v>
      </c>
      <c r="G267" s="313">
        <f t="shared" si="49"/>
        <v>0</v>
      </c>
      <c r="H267" s="313">
        <f t="shared" si="49"/>
        <v>8.98</v>
      </c>
      <c r="I267" s="313">
        <f t="shared" si="49"/>
        <v>6.99</v>
      </c>
      <c r="J267" s="313">
        <f t="shared" si="49"/>
        <v>0</v>
      </c>
      <c r="K267" s="313">
        <f t="shared" si="49"/>
        <v>0</v>
      </c>
      <c r="L267" s="313">
        <f t="shared" si="49"/>
        <v>0</v>
      </c>
      <c r="M267" s="313">
        <f t="shared" si="49"/>
        <v>0</v>
      </c>
      <c r="N267" s="313">
        <f t="shared" si="49"/>
        <v>10.7</v>
      </c>
      <c r="O267" s="313">
        <f t="shared" si="49"/>
        <v>0</v>
      </c>
      <c r="P267" s="313">
        <f t="shared" si="49"/>
        <v>0</v>
      </c>
      <c r="Q267" s="313">
        <f t="shared" si="49"/>
        <v>0</v>
      </c>
      <c r="R267" s="313">
        <f t="shared" si="49"/>
        <v>0</v>
      </c>
      <c r="S267" s="313">
        <f t="shared" si="49"/>
        <v>0</v>
      </c>
      <c r="T267" s="313">
        <f t="shared" si="49"/>
        <v>0</v>
      </c>
      <c r="U267" s="313">
        <f t="shared" si="49"/>
        <v>0</v>
      </c>
      <c r="V267" s="313">
        <f t="shared" si="49"/>
        <v>0</v>
      </c>
      <c r="W267" s="313">
        <f t="shared" si="49"/>
        <v>6.99</v>
      </c>
      <c r="X267" s="313">
        <f t="shared" si="49"/>
        <v>0</v>
      </c>
      <c r="Y267" s="313">
        <f t="shared" si="49"/>
        <v>0</v>
      </c>
      <c r="Z267" s="313">
        <f t="shared" si="49"/>
        <v>0</v>
      </c>
      <c r="AA267" s="313">
        <f t="shared" si="49"/>
        <v>13.98</v>
      </c>
      <c r="AB267" s="313">
        <f t="shared" si="49"/>
        <v>11.42</v>
      </c>
      <c r="AC267" s="313">
        <f t="shared" si="49"/>
        <v>0</v>
      </c>
      <c r="AD267" s="313">
        <f t="shared" si="49"/>
        <v>0</v>
      </c>
      <c r="AE267" s="313">
        <f t="shared" si="49"/>
        <v>0</v>
      </c>
      <c r="AF267" s="313">
        <f t="shared" si="49"/>
        <v>0</v>
      </c>
      <c r="AG267" s="409">
        <f t="shared" si="47"/>
        <v>77.76</v>
      </c>
      <c r="AH267" s="173"/>
    </row>
    <row r="268">
      <c r="A268" s="414" t="s">
        <v>1495</v>
      </c>
      <c r="B268" s="313">
        <f t="shared" ref="B268:AF268" si="50">B24</f>
        <v>4.49</v>
      </c>
      <c r="C268" s="313">
        <f t="shared" si="50"/>
        <v>4.49</v>
      </c>
      <c r="D268" s="313">
        <f t="shared" si="50"/>
        <v>4.49</v>
      </c>
      <c r="E268" s="313">
        <f t="shared" si="50"/>
        <v>0</v>
      </c>
      <c r="F268" s="313">
        <f t="shared" si="50"/>
        <v>0</v>
      </c>
      <c r="G268" s="313">
        <f t="shared" si="50"/>
        <v>4.49</v>
      </c>
      <c r="H268" s="313">
        <f t="shared" si="50"/>
        <v>17.96</v>
      </c>
      <c r="I268" s="313">
        <f t="shared" si="50"/>
        <v>8.98</v>
      </c>
      <c r="J268" s="313">
        <f t="shared" si="50"/>
        <v>4.49</v>
      </c>
      <c r="K268" s="313">
        <f t="shared" si="50"/>
        <v>13.47</v>
      </c>
      <c r="L268" s="313">
        <f t="shared" si="50"/>
        <v>8.98</v>
      </c>
      <c r="M268" s="313">
        <f t="shared" si="50"/>
        <v>4.49</v>
      </c>
      <c r="N268" s="313">
        <f t="shared" si="50"/>
        <v>0</v>
      </c>
      <c r="O268" s="313">
        <f t="shared" si="50"/>
        <v>8.98</v>
      </c>
      <c r="P268" s="313">
        <f t="shared" si="50"/>
        <v>0</v>
      </c>
      <c r="Q268" s="313">
        <f t="shared" si="50"/>
        <v>0</v>
      </c>
      <c r="R268" s="313">
        <f t="shared" si="50"/>
        <v>8.98</v>
      </c>
      <c r="S268" s="313">
        <f t="shared" si="50"/>
        <v>8.98</v>
      </c>
      <c r="T268" s="313">
        <f t="shared" si="50"/>
        <v>0</v>
      </c>
      <c r="U268" s="313">
        <f t="shared" si="50"/>
        <v>0</v>
      </c>
      <c r="V268" s="313">
        <f t="shared" si="50"/>
        <v>0</v>
      </c>
      <c r="W268" s="313">
        <f t="shared" si="50"/>
        <v>0</v>
      </c>
      <c r="X268" s="313">
        <f t="shared" si="50"/>
        <v>13.47</v>
      </c>
      <c r="Y268" s="313">
        <f t="shared" si="50"/>
        <v>8.98</v>
      </c>
      <c r="Z268" s="313">
        <f t="shared" si="50"/>
        <v>4.49</v>
      </c>
      <c r="AA268" s="313">
        <f t="shared" si="50"/>
        <v>4.49</v>
      </c>
      <c r="AB268" s="313">
        <f t="shared" si="50"/>
        <v>4.49</v>
      </c>
      <c r="AC268" s="313">
        <f t="shared" si="50"/>
        <v>0</v>
      </c>
      <c r="AD268" s="313">
        <f t="shared" si="50"/>
        <v>0</v>
      </c>
      <c r="AE268" s="313">
        <f t="shared" si="50"/>
        <v>0</v>
      </c>
      <c r="AF268" s="313">
        <f t="shared" si="50"/>
        <v>0</v>
      </c>
      <c r="AG268" s="409">
        <f t="shared" si="47"/>
        <v>139.19</v>
      </c>
      <c r="AH268" s="173"/>
    </row>
    <row r="269">
      <c r="A269" s="414"/>
      <c r="B269" s="313"/>
      <c r="C269" s="313"/>
      <c r="D269" s="313"/>
      <c r="E269" s="313"/>
      <c r="F269" s="313"/>
      <c r="G269" s="313"/>
      <c r="H269" s="313"/>
      <c r="I269" s="313"/>
      <c r="J269" s="313"/>
      <c r="K269" s="313"/>
      <c r="L269" s="313"/>
      <c r="M269" s="313"/>
      <c r="N269" s="313"/>
      <c r="O269" s="313"/>
      <c r="P269" s="313"/>
      <c r="Q269" s="313"/>
      <c r="R269" s="313"/>
      <c r="S269" s="313"/>
      <c r="T269" s="313"/>
      <c r="U269" s="313"/>
      <c r="V269" s="313"/>
      <c r="W269" s="313"/>
      <c r="X269" s="313"/>
      <c r="Y269" s="313"/>
      <c r="Z269" s="313"/>
      <c r="AA269" s="313"/>
      <c r="AB269" s="313"/>
      <c r="AC269" s="313"/>
      <c r="AD269" s="313"/>
      <c r="AE269" s="313"/>
      <c r="AF269" s="313"/>
      <c r="AG269" s="409"/>
      <c r="AH269" s="173"/>
    </row>
    <row r="270">
      <c r="A270" s="408" t="s">
        <v>1496</v>
      </c>
      <c r="B270" s="313">
        <f t="shared" ref="B270:AF270" si="51">SUM(B252:B268)</f>
        <v>1197.9608</v>
      </c>
      <c r="C270" s="313">
        <f t="shared" si="51"/>
        <v>2080.3464</v>
      </c>
      <c r="D270" s="313">
        <f t="shared" si="51"/>
        <v>1432.0724</v>
      </c>
      <c r="E270" s="313">
        <f t="shared" si="51"/>
        <v>1827.7172</v>
      </c>
      <c r="F270" s="313">
        <f t="shared" si="51"/>
        <v>1547.1128</v>
      </c>
      <c r="G270" s="313">
        <f t="shared" si="51"/>
        <v>1368.2988</v>
      </c>
      <c r="H270" s="313">
        <f t="shared" si="51"/>
        <v>11510.4824</v>
      </c>
      <c r="I270" s="313">
        <f t="shared" si="51"/>
        <v>13205.7472</v>
      </c>
      <c r="J270" s="313">
        <f t="shared" si="51"/>
        <v>7453.916</v>
      </c>
      <c r="K270" s="313">
        <f t="shared" si="51"/>
        <v>1656.1956</v>
      </c>
      <c r="L270" s="313">
        <f t="shared" si="51"/>
        <v>2372.2988</v>
      </c>
      <c r="M270" s="313">
        <f t="shared" si="51"/>
        <v>1617.5524</v>
      </c>
      <c r="N270" s="313">
        <f t="shared" si="51"/>
        <v>1499.79</v>
      </c>
      <c r="O270" s="313">
        <f t="shared" si="51"/>
        <v>1400.2756</v>
      </c>
      <c r="P270" s="313">
        <f t="shared" si="51"/>
        <v>473.8284</v>
      </c>
      <c r="Q270" s="313">
        <f t="shared" si="51"/>
        <v>593.0128</v>
      </c>
      <c r="R270" s="313">
        <f t="shared" si="51"/>
        <v>1337.2752</v>
      </c>
      <c r="S270" s="313">
        <f t="shared" si="51"/>
        <v>1830.7244</v>
      </c>
      <c r="T270" s="313">
        <f t="shared" si="51"/>
        <v>1008.6756</v>
      </c>
      <c r="U270" s="313">
        <f t="shared" si="51"/>
        <v>1457.1324</v>
      </c>
      <c r="V270" s="313">
        <f t="shared" si="51"/>
        <v>1188.2256</v>
      </c>
      <c r="W270" s="313">
        <f t="shared" si="51"/>
        <v>1330.1448</v>
      </c>
      <c r="X270" s="313">
        <f t="shared" si="51"/>
        <v>2196.966</v>
      </c>
      <c r="Y270" s="313">
        <f t="shared" si="51"/>
        <v>1940.9508</v>
      </c>
      <c r="Z270" s="313">
        <f t="shared" si="51"/>
        <v>2125.6552</v>
      </c>
      <c r="AA270" s="313">
        <f t="shared" si="51"/>
        <v>1267.6764</v>
      </c>
      <c r="AB270" s="313">
        <f t="shared" si="51"/>
        <v>1527.1068</v>
      </c>
      <c r="AC270" s="313">
        <f t="shared" si="51"/>
        <v>2034.802</v>
      </c>
      <c r="AD270" s="313">
        <f t="shared" si="51"/>
        <v>1069.0648</v>
      </c>
      <c r="AE270" s="313">
        <f t="shared" si="51"/>
        <v>1932.8564</v>
      </c>
      <c r="AF270" s="313">
        <f t="shared" si="51"/>
        <v>1536.9728</v>
      </c>
      <c r="AG270" s="409">
        <f>SUM(B270:AF270)</f>
        <v>75020.8368</v>
      </c>
      <c r="AH270" s="173"/>
    </row>
    <row r="271">
      <c r="A271" s="175"/>
      <c r="B271" s="313"/>
      <c r="C271" s="313"/>
      <c r="D271" s="313"/>
      <c r="E271" s="313"/>
      <c r="F271" s="313"/>
      <c r="G271" s="313"/>
      <c r="H271" s="313"/>
      <c r="I271" s="313"/>
      <c r="J271" s="313"/>
      <c r="K271" s="313"/>
      <c r="L271" s="313"/>
      <c r="M271" s="313"/>
      <c r="N271" s="313"/>
      <c r="O271" s="313"/>
      <c r="P271" s="313"/>
      <c r="Q271" s="313"/>
      <c r="R271" s="313"/>
      <c r="S271" s="313"/>
      <c r="T271" s="313"/>
      <c r="U271" s="313"/>
      <c r="V271" s="313"/>
      <c r="W271" s="313"/>
      <c r="X271" s="313"/>
      <c r="Y271" s="313"/>
      <c r="Z271" s="313"/>
      <c r="AA271" s="313"/>
      <c r="AB271" s="313"/>
      <c r="AC271" s="313"/>
      <c r="AD271" s="313"/>
      <c r="AE271" s="313"/>
      <c r="AF271" s="313"/>
      <c r="AG271" s="409"/>
      <c r="AH271" s="173"/>
    </row>
    <row r="272">
      <c r="A272" s="414"/>
      <c r="B272" s="313"/>
      <c r="C272" s="313"/>
      <c r="D272" s="313"/>
      <c r="E272" s="313"/>
      <c r="F272" s="313"/>
      <c r="G272" s="313"/>
      <c r="H272" s="313"/>
      <c r="I272" s="313"/>
      <c r="J272" s="313"/>
      <c r="K272" s="313"/>
      <c r="L272" s="313"/>
      <c r="M272" s="313"/>
      <c r="N272" s="313"/>
      <c r="O272" s="313"/>
      <c r="P272" s="313"/>
      <c r="Q272" s="313"/>
      <c r="R272" s="313"/>
      <c r="S272" s="313"/>
      <c r="T272" s="313"/>
      <c r="U272" s="313"/>
      <c r="V272" s="313"/>
      <c r="W272" s="313"/>
      <c r="X272" s="313"/>
      <c r="Y272" s="313"/>
      <c r="Z272" s="313"/>
      <c r="AA272" s="313"/>
      <c r="AB272" s="313"/>
      <c r="AC272" s="313"/>
      <c r="AD272" s="313"/>
      <c r="AE272" s="313"/>
      <c r="AF272" s="313"/>
      <c r="AG272" s="409"/>
      <c r="AH272" s="173"/>
    </row>
    <row r="273">
      <c r="A273" s="488" t="s">
        <v>667</v>
      </c>
      <c r="B273" s="318"/>
      <c r="C273" s="318"/>
      <c r="D273" s="318"/>
      <c r="E273" s="318"/>
      <c r="F273" s="318"/>
      <c r="G273" s="318"/>
      <c r="H273" s="318"/>
      <c r="I273" s="318"/>
      <c r="J273" s="318"/>
      <c r="K273" s="318"/>
      <c r="L273" s="318"/>
      <c r="M273" s="318"/>
      <c r="N273" s="318"/>
      <c r="O273" s="318"/>
      <c r="P273" s="318"/>
      <c r="Q273" s="318"/>
      <c r="R273" s="318"/>
      <c r="S273" s="318"/>
      <c r="T273" s="318"/>
      <c r="U273" s="318"/>
      <c r="V273" s="318"/>
      <c r="W273" s="318"/>
      <c r="X273" s="318"/>
      <c r="Y273" s="318"/>
      <c r="Z273" s="318"/>
      <c r="AA273" s="318"/>
      <c r="AB273" s="318"/>
      <c r="AC273" s="318"/>
      <c r="AD273" s="318"/>
      <c r="AE273" s="318"/>
      <c r="AF273" s="318"/>
      <c r="AG273" s="489"/>
      <c r="AH273" s="173"/>
    </row>
    <row r="274">
      <c r="A274" s="490">
        <f>AG25</f>
        <v>276792.21</v>
      </c>
      <c r="B274" s="313"/>
      <c r="C274" s="313"/>
      <c r="D274" s="313"/>
      <c r="E274" s="313"/>
      <c r="F274" s="313"/>
      <c r="G274" s="313"/>
      <c r="H274" s="313"/>
      <c r="I274" s="313"/>
      <c r="J274" s="313"/>
      <c r="K274" s="313"/>
      <c r="L274" s="313"/>
      <c r="M274" s="313"/>
      <c r="N274" s="313"/>
      <c r="O274" s="313"/>
      <c r="P274" s="313"/>
      <c r="Q274" s="313"/>
      <c r="R274" s="313"/>
      <c r="S274" s="313"/>
      <c r="T274" s="313"/>
      <c r="U274" s="313"/>
      <c r="V274" s="313"/>
      <c r="W274" s="313"/>
      <c r="X274" s="313"/>
      <c r="Y274" s="313"/>
      <c r="Z274" s="313"/>
      <c r="AA274" s="313"/>
      <c r="AB274" s="313"/>
      <c r="AC274" s="313"/>
      <c r="AD274" s="313"/>
      <c r="AE274" s="313"/>
      <c r="AF274" s="313"/>
      <c r="AG274" s="409"/>
      <c r="AH274" s="173"/>
    </row>
    <row r="275">
      <c r="A275" s="321" t="s">
        <v>668</v>
      </c>
      <c r="B275" s="313">
        <f t="shared" ref="B275:AF275" si="52">B25-B270</f>
        <v>3079.2992</v>
      </c>
      <c r="C275" s="313">
        <f t="shared" si="52"/>
        <v>5977.2336</v>
      </c>
      <c r="D275" s="313">
        <f t="shared" si="52"/>
        <v>4229.2076</v>
      </c>
      <c r="E275" s="313">
        <f t="shared" si="52"/>
        <v>4670.8728</v>
      </c>
      <c r="F275" s="313">
        <f t="shared" si="52"/>
        <v>5501.5472</v>
      </c>
      <c r="G275" s="313">
        <f t="shared" si="52"/>
        <v>3225.3112</v>
      </c>
      <c r="H275" s="313">
        <f t="shared" si="52"/>
        <v>29515.7976</v>
      </c>
      <c r="I275" s="313">
        <f t="shared" si="52"/>
        <v>32972.8428</v>
      </c>
      <c r="J275" s="313">
        <f t="shared" si="52"/>
        <v>18835.534</v>
      </c>
      <c r="K275" s="313">
        <f t="shared" si="52"/>
        <v>4625.3744</v>
      </c>
      <c r="L275" s="313">
        <f t="shared" si="52"/>
        <v>6272.0612</v>
      </c>
      <c r="M275" s="313">
        <f t="shared" si="52"/>
        <v>4076.4776</v>
      </c>
      <c r="N275" s="313">
        <f t="shared" si="52"/>
        <v>4182.46</v>
      </c>
      <c r="O275" s="313">
        <f t="shared" si="52"/>
        <v>4098.7944</v>
      </c>
      <c r="P275" s="313">
        <f t="shared" si="52"/>
        <v>1321.4016</v>
      </c>
      <c r="Q275" s="313">
        <f t="shared" si="52"/>
        <v>1693.8972</v>
      </c>
      <c r="R275" s="313">
        <f t="shared" si="52"/>
        <v>3678.6648</v>
      </c>
      <c r="S275" s="313">
        <f t="shared" si="52"/>
        <v>4957.9556</v>
      </c>
      <c r="T275" s="313">
        <f t="shared" si="52"/>
        <v>2484.3944</v>
      </c>
      <c r="U275" s="313">
        <f t="shared" si="52"/>
        <v>4088.6476</v>
      </c>
      <c r="V275" s="313">
        <f t="shared" si="52"/>
        <v>3378.3444</v>
      </c>
      <c r="W275" s="313">
        <f t="shared" si="52"/>
        <v>3957.6652</v>
      </c>
      <c r="X275" s="313">
        <f t="shared" si="52"/>
        <v>6403.234</v>
      </c>
      <c r="Y275" s="313">
        <f t="shared" si="52"/>
        <v>5980.8092</v>
      </c>
      <c r="Z275" s="313">
        <f t="shared" si="52"/>
        <v>6096.5348</v>
      </c>
      <c r="AA275" s="313">
        <f t="shared" si="52"/>
        <v>3596.4036</v>
      </c>
      <c r="AB275" s="313">
        <f t="shared" si="52"/>
        <v>4368.6032</v>
      </c>
      <c r="AC275" s="313">
        <f t="shared" si="52"/>
        <v>5973.598</v>
      </c>
      <c r="AD275" s="313">
        <f t="shared" si="52"/>
        <v>3124.2452</v>
      </c>
      <c r="AE275" s="313">
        <f t="shared" si="52"/>
        <v>5121.2236</v>
      </c>
      <c r="AF275" s="313">
        <f t="shared" si="52"/>
        <v>4282.9372</v>
      </c>
      <c r="AG275" s="409">
        <f>SUM(B275:AF275)</f>
        <v>201771.3732</v>
      </c>
      <c r="AH275" s="173"/>
    </row>
    <row r="276">
      <c r="A276" s="491">
        <f>SUM(B275:AF275)</f>
        <v>201771.3732</v>
      </c>
      <c r="B276" s="322"/>
      <c r="C276" s="322"/>
      <c r="D276" s="322"/>
      <c r="E276" s="322"/>
      <c r="F276" s="322"/>
      <c r="G276" s="322"/>
      <c r="H276" s="322"/>
      <c r="I276" s="322"/>
      <c r="J276" s="322"/>
      <c r="K276" s="322"/>
      <c r="L276" s="322"/>
      <c r="M276" s="322"/>
      <c r="N276" s="322"/>
      <c r="O276" s="322"/>
      <c r="P276" s="322"/>
      <c r="Q276" s="322"/>
      <c r="R276" s="322"/>
      <c r="S276" s="322"/>
      <c r="T276" s="322"/>
      <c r="U276" s="322"/>
      <c r="V276" s="322"/>
      <c r="W276" s="322"/>
      <c r="X276" s="322"/>
      <c r="Y276" s="322"/>
      <c r="Z276" s="322"/>
      <c r="AA276" s="322"/>
      <c r="AB276" s="322"/>
      <c r="AC276" s="322"/>
      <c r="AD276" s="322"/>
      <c r="AE276" s="322"/>
      <c r="AF276" s="322"/>
      <c r="AG276" s="409"/>
      <c r="AH276" s="173"/>
    </row>
    <row r="277">
      <c r="A277" s="321" t="s">
        <v>669</v>
      </c>
      <c r="B277" s="322">
        <f t="shared" ref="B277:AF277" si="53">B275/B25</f>
        <v>0.7199233154</v>
      </c>
      <c r="C277" s="322">
        <f t="shared" si="53"/>
        <v>0.7418149866</v>
      </c>
      <c r="D277" s="322">
        <f t="shared" si="53"/>
        <v>0.7470408812</v>
      </c>
      <c r="E277" s="322">
        <f t="shared" si="53"/>
        <v>0.7187517292</v>
      </c>
      <c r="F277" s="322">
        <f t="shared" si="53"/>
        <v>0.7805096572</v>
      </c>
      <c r="G277" s="322">
        <f t="shared" si="53"/>
        <v>0.7021299588</v>
      </c>
      <c r="H277" s="322">
        <f t="shared" si="53"/>
        <v>0.7194363613</v>
      </c>
      <c r="I277" s="322">
        <f t="shared" si="53"/>
        <v>0.7140287913</v>
      </c>
      <c r="J277" s="322">
        <f t="shared" si="53"/>
        <v>0.7164674042</v>
      </c>
      <c r="K277" s="322">
        <f t="shared" si="53"/>
        <v>0.7363405009</v>
      </c>
      <c r="L277" s="322">
        <f t="shared" si="53"/>
        <v>0.7255668667</v>
      </c>
      <c r="M277" s="322">
        <f t="shared" si="53"/>
        <v>0.7159213422</v>
      </c>
      <c r="N277" s="322">
        <f t="shared" si="53"/>
        <v>0.7360570197</v>
      </c>
      <c r="O277" s="322">
        <f t="shared" si="53"/>
        <v>0.7453613793</v>
      </c>
      <c r="P277" s="322">
        <f t="shared" si="53"/>
        <v>0.7360625658</v>
      </c>
      <c r="Q277" s="322">
        <f t="shared" si="53"/>
        <v>0.7406925502</v>
      </c>
      <c r="R277" s="322">
        <f t="shared" si="53"/>
        <v>0.7333948971</v>
      </c>
      <c r="S277" s="322">
        <f t="shared" si="53"/>
        <v>0.7303268971</v>
      </c>
      <c r="T277" s="322">
        <f t="shared" si="53"/>
        <v>0.7112352172</v>
      </c>
      <c r="U277" s="322">
        <f t="shared" si="53"/>
        <v>0.7372538399</v>
      </c>
      <c r="V277" s="322">
        <f t="shared" si="53"/>
        <v>0.7397991052</v>
      </c>
      <c r="W277" s="322">
        <f t="shared" si="53"/>
        <v>0.7484507197</v>
      </c>
      <c r="X277" s="322">
        <f t="shared" si="53"/>
        <v>0.744544778</v>
      </c>
      <c r="Y277" s="322">
        <f t="shared" si="53"/>
        <v>0.7549849023</v>
      </c>
      <c r="Z277" s="322">
        <f t="shared" si="53"/>
        <v>0.7414733544</v>
      </c>
      <c r="AA277" s="322">
        <f t="shared" si="53"/>
        <v>0.7393800266</v>
      </c>
      <c r="AB277" s="322">
        <f t="shared" si="53"/>
        <v>0.7409800007</v>
      </c>
      <c r="AC277" s="322">
        <f t="shared" si="53"/>
        <v>0.7459165376</v>
      </c>
      <c r="AD277" s="322">
        <f t="shared" si="53"/>
        <v>0.7450546704</v>
      </c>
      <c r="AE277" s="322">
        <f t="shared" si="53"/>
        <v>0.725994545</v>
      </c>
      <c r="AF277" s="322">
        <f t="shared" si="53"/>
        <v>0.7359112426</v>
      </c>
      <c r="AG277" s="409"/>
      <c r="AH277" s="173"/>
    </row>
    <row r="278">
      <c r="A278" s="492">
        <f>A276/A274</f>
        <v>0.7289633375</v>
      </c>
      <c r="B278" s="313"/>
      <c r="C278" s="313"/>
      <c r="D278" s="313"/>
      <c r="E278" s="313"/>
      <c r="F278" s="313"/>
      <c r="G278" s="313"/>
      <c r="H278" s="313"/>
      <c r="I278" s="313"/>
      <c r="J278" s="313"/>
      <c r="K278" s="313"/>
      <c r="L278" s="313"/>
      <c r="M278" s="313"/>
      <c r="N278" s="313"/>
      <c r="O278" s="313"/>
      <c r="P278" s="313"/>
      <c r="Q278" s="313"/>
      <c r="R278" s="313"/>
      <c r="S278" s="313"/>
      <c r="T278" s="313"/>
      <c r="U278" s="313"/>
      <c r="V278" s="313"/>
      <c r="W278" s="313"/>
      <c r="X278" s="313"/>
      <c r="Y278" s="313"/>
      <c r="Z278" s="313"/>
      <c r="AA278" s="313"/>
      <c r="AB278" s="313"/>
      <c r="AC278" s="313"/>
      <c r="AD278" s="313"/>
      <c r="AE278" s="313"/>
      <c r="AF278" s="313"/>
      <c r="AG278" s="409"/>
      <c r="AH278" s="173"/>
    </row>
    <row r="279">
      <c r="A279" s="324" t="s">
        <v>670</v>
      </c>
      <c r="B279" s="325">
        <f>Summary!B183</f>
        <v>1.899346301</v>
      </c>
      <c r="C279" s="325">
        <f>Summary!C183</f>
        <v>4.143670027</v>
      </c>
      <c r="D279" s="325">
        <f>Summary!D183</f>
        <v>2.84309463</v>
      </c>
      <c r="E279" s="325">
        <f>Summary!E183</f>
        <v>3.321636251</v>
      </c>
      <c r="F279" s="325">
        <f>Summary!F183</f>
        <v>3.313890165</v>
      </c>
      <c r="G279" s="325">
        <f>Summary!G183</f>
        <v>2.115925139</v>
      </c>
      <c r="H279" s="325">
        <f>Summary!H183</f>
        <v>5.17949757</v>
      </c>
      <c r="I279" s="325">
        <f>Summary!I183</f>
        <v>4.40024172</v>
      </c>
      <c r="J279" s="325">
        <f>Summary!J183</f>
        <v>11.3563652</v>
      </c>
      <c r="K279" s="325">
        <f>Summary!K183</f>
        <v>3.062298295</v>
      </c>
      <c r="L279" s="325">
        <f>Summary!L183</f>
        <v>4.589008639</v>
      </c>
      <c r="M279" s="325">
        <f>Summary!M183</f>
        <v>3.297181468</v>
      </c>
      <c r="N279" s="325">
        <f>Summary!N183</f>
        <v>3.76506745</v>
      </c>
      <c r="O279" s="325">
        <f>Summary!O183</f>
        <v>4.701208217</v>
      </c>
      <c r="P279" s="325">
        <f>Summary!P183</f>
        <v>1.639335472</v>
      </c>
      <c r="Q279" s="325">
        <f>Summary!Q183</f>
        <v>3.294373382</v>
      </c>
      <c r="R279" s="325">
        <f>Summary!R183</f>
        <v>4.691304386</v>
      </c>
      <c r="S279" s="325">
        <f>Summary!S183</f>
        <v>6.168723281</v>
      </c>
      <c r="T279" s="325">
        <f>Summary!T183</f>
        <v>2.937414093</v>
      </c>
      <c r="U279" s="325">
        <f>Summary!U183</f>
        <v>6.921221063</v>
      </c>
      <c r="V279" s="325">
        <f>Summary!V183</f>
        <v>4.01745987</v>
      </c>
      <c r="W279" s="325">
        <f>Summary!W183</f>
        <v>4.805256572</v>
      </c>
      <c r="X279" s="325">
        <f>Summary!X183</f>
        <v>4.166380033</v>
      </c>
      <c r="Y279" s="325">
        <f>Summary!Y183</f>
        <v>4.412937944</v>
      </c>
      <c r="Z279" s="325">
        <f>Summary!Z183</f>
        <v>4.471240928</v>
      </c>
      <c r="AA279" s="325">
        <f>Summary!AA183</f>
        <v>2.490592491</v>
      </c>
      <c r="AB279" s="325">
        <f>Summary!AB183</f>
        <v>3.383328556</v>
      </c>
      <c r="AC279" s="325">
        <f>Summary!AC183</f>
        <v>3.687228231</v>
      </c>
      <c r="AD279" s="325">
        <f>Summary!AD183</f>
        <v>3.537835735</v>
      </c>
      <c r="AE279" s="325">
        <f>Summary!AE183</f>
        <v>2.56933784</v>
      </c>
      <c r="AF279" s="325">
        <f>Summary!AF183</f>
        <v>2.23976061</v>
      </c>
      <c r="AG279" s="493"/>
      <c r="AH279" s="173"/>
    </row>
    <row r="280">
      <c r="A280" s="414"/>
      <c r="B280" s="313"/>
      <c r="C280" s="313"/>
      <c r="D280" s="313"/>
      <c r="E280" s="313"/>
      <c r="F280" s="313"/>
      <c r="G280" s="313"/>
      <c r="H280" s="313"/>
      <c r="I280" s="313"/>
      <c r="J280" s="313"/>
      <c r="K280" s="313"/>
      <c r="L280" s="313"/>
      <c r="M280" s="313"/>
      <c r="N280" s="313"/>
      <c r="O280" s="313"/>
      <c r="P280" s="313"/>
      <c r="Q280" s="313"/>
      <c r="R280" s="313"/>
      <c r="S280" s="313"/>
      <c r="T280" s="313"/>
      <c r="U280" s="313"/>
      <c r="V280" s="313"/>
      <c r="W280" s="313"/>
      <c r="X280" s="313"/>
      <c r="Y280" s="313"/>
      <c r="Z280" s="313"/>
      <c r="AA280" s="313"/>
      <c r="AB280" s="313"/>
      <c r="AC280" s="313"/>
      <c r="AD280" s="313"/>
      <c r="AE280" s="313"/>
      <c r="AF280" s="313"/>
      <c r="AG280" s="409"/>
      <c r="AH280" s="173"/>
    </row>
    <row r="281">
      <c r="A281" s="414"/>
      <c r="B281" s="313"/>
      <c r="C281" s="313"/>
      <c r="D281" s="313"/>
      <c r="E281" s="313"/>
      <c r="F281" s="313"/>
      <c r="G281" s="313"/>
      <c r="H281" s="313"/>
      <c r="I281" s="313"/>
      <c r="J281" s="313"/>
      <c r="K281" s="313"/>
      <c r="L281" s="313"/>
      <c r="M281" s="313"/>
      <c r="N281" s="313"/>
      <c r="O281" s="313"/>
      <c r="P281" s="313"/>
      <c r="Q281" s="313"/>
      <c r="R281" s="313"/>
      <c r="S281" s="313"/>
      <c r="T281" s="313"/>
      <c r="U281" s="313"/>
      <c r="V281" s="313"/>
      <c r="W281" s="313"/>
      <c r="X281" s="313"/>
      <c r="Y281" s="313"/>
      <c r="Z281" s="313"/>
      <c r="AA281" s="313"/>
      <c r="AB281" s="313"/>
      <c r="AC281" s="313"/>
      <c r="AD281" s="313"/>
      <c r="AE281" s="313"/>
      <c r="AF281" s="313"/>
      <c r="AG281" s="409"/>
      <c r="AH281" s="173"/>
    </row>
    <row r="282">
      <c r="A282" s="494" t="s">
        <v>1497</v>
      </c>
      <c r="B282" s="313"/>
      <c r="C282" s="313"/>
      <c r="D282" s="313"/>
      <c r="E282" s="313"/>
      <c r="F282" s="313"/>
      <c r="G282" s="313"/>
      <c r="H282" s="313"/>
      <c r="I282" s="313"/>
      <c r="J282" s="313"/>
      <c r="K282" s="313"/>
      <c r="L282" s="313"/>
      <c r="M282" s="313"/>
      <c r="N282" s="313"/>
      <c r="O282" s="313"/>
      <c r="P282" s="313"/>
      <c r="Q282" s="313"/>
      <c r="R282" s="313"/>
      <c r="S282" s="313"/>
      <c r="T282" s="313"/>
      <c r="U282" s="313"/>
      <c r="V282" s="313"/>
      <c r="W282" s="313"/>
      <c r="X282" s="313"/>
      <c r="Y282" s="313"/>
      <c r="Z282" s="313"/>
      <c r="AA282" s="313"/>
      <c r="AB282" s="313"/>
      <c r="AC282" s="313"/>
      <c r="AD282" s="313"/>
      <c r="AE282" s="313"/>
      <c r="AF282" s="313"/>
      <c r="AG282" s="409"/>
      <c r="AH282" s="173"/>
    </row>
    <row r="283">
      <c r="A283" s="495" t="s">
        <v>1498</v>
      </c>
      <c r="B283" s="327">
        <f t="shared" ref="B283:AF283" si="54">SUM(B284:B292)-B293</f>
        <v>0</v>
      </c>
      <c r="C283" s="327">
        <f t="shared" si="54"/>
        <v>11.94</v>
      </c>
      <c r="D283" s="327">
        <f t="shared" si="54"/>
        <v>-269</v>
      </c>
      <c r="E283" s="327">
        <f t="shared" si="54"/>
        <v>107.52</v>
      </c>
      <c r="F283" s="327">
        <f t="shared" si="54"/>
        <v>-269</v>
      </c>
      <c r="G283" s="327">
        <f t="shared" si="54"/>
        <v>0</v>
      </c>
      <c r="H283" s="327">
        <f t="shared" si="54"/>
        <v>-1053.52</v>
      </c>
      <c r="I283" s="327">
        <f t="shared" si="54"/>
        <v>-964.95</v>
      </c>
      <c r="J283" s="327">
        <f t="shared" si="54"/>
        <v>-257.06</v>
      </c>
      <c r="K283" s="327">
        <f t="shared" si="54"/>
        <v>0</v>
      </c>
      <c r="L283" s="327">
        <f t="shared" si="54"/>
        <v>0</v>
      </c>
      <c r="M283" s="327">
        <f t="shared" si="54"/>
        <v>-149.54</v>
      </c>
      <c r="N283" s="327">
        <f t="shared" si="54"/>
        <v>-771.18</v>
      </c>
      <c r="O283" s="327">
        <f t="shared" si="54"/>
        <v>-257.06</v>
      </c>
      <c r="P283" s="327">
        <f t="shared" si="54"/>
        <v>0</v>
      </c>
      <c r="Q283" s="327">
        <f t="shared" si="54"/>
        <v>0</v>
      </c>
      <c r="R283" s="327">
        <f t="shared" si="54"/>
        <v>0</v>
      </c>
      <c r="S283" s="327">
        <f t="shared" si="54"/>
        <v>-574.12</v>
      </c>
      <c r="T283" s="327">
        <f t="shared" si="54"/>
        <v>95.39</v>
      </c>
      <c r="U283" s="327">
        <f t="shared" si="54"/>
        <v>0</v>
      </c>
      <c r="V283" s="327">
        <f t="shared" si="54"/>
        <v>0</v>
      </c>
      <c r="W283" s="327">
        <f t="shared" si="54"/>
        <v>0</v>
      </c>
      <c r="X283" s="327">
        <f t="shared" si="54"/>
        <v>35.82</v>
      </c>
      <c r="Y283" s="327">
        <f t="shared" si="54"/>
        <v>-287.06</v>
      </c>
      <c r="Z283" s="327">
        <f t="shared" si="54"/>
        <v>0</v>
      </c>
      <c r="AA283" s="327">
        <f t="shared" si="54"/>
        <v>34.79</v>
      </c>
      <c r="AB283" s="327">
        <f t="shared" si="54"/>
        <v>0</v>
      </c>
      <c r="AC283" s="327">
        <f t="shared" si="54"/>
        <v>-598</v>
      </c>
      <c r="AD283" s="327">
        <f t="shared" si="54"/>
        <v>23.88</v>
      </c>
      <c r="AE283" s="327">
        <f t="shared" si="54"/>
        <v>0</v>
      </c>
      <c r="AF283" s="327">
        <f t="shared" si="54"/>
        <v>-287.06</v>
      </c>
      <c r="AG283" s="409">
        <f t="shared" ref="AG283:AG329" si="55">SUM(B283:AF283)</f>
        <v>-5428.21</v>
      </c>
      <c r="AH283" s="173"/>
    </row>
    <row r="284">
      <c r="A284" s="277" t="s">
        <v>673</v>
      </c>
      <c r="B284" s="313">
        <f>(B145+B146)*'Data - P&amp;L'!$C$3</f>
        <v>0</v>
      </c>
      <c r="C284" s="313">
        <f>(C145+C146)*'Data - P&amp;L'!$C$3</f>
        <v>0</v>
      </c>
      <c r="D284" s="313">
        <f>(D145+D146)*'Data - P&amp;L'!$C$3</f>
        <v>0</v>
      </c>
      <c r="E284" s="313">
        <f>(E145+E146)*'Data - P&amp;L'!$C$3</f>
        <v>0</v>
      </c>
      <c r="F284" s="313">
        <f>(F145+F146)*'Data - P&amp;L'!$C$3</f>
        <v>0</v>
      </c>
      <c r="G284" s="313">
        <f>(G145+G146)*'Data - P&amp;L'!$C$3</f>
        <v>0</v>
      </c>
      <c r="H284" s="313">
        <f>(H145+H146)*'Data - P&amp;L'!$C$3</f>
        <v>0</v>
      </c>
      <c r="I284" s="313">
        <f>(I145+I146)*'Data - P&amp;L'!$C$3</f>
        <v>0</v>
      </c>
      <c r="J284" s="313">
        <f>(J145+J146)*'Data - P&amp;L'!$C$3</f>
        <v>0</v>
      </c>
      <c r="K284" s="313">
        <f>(K145+K146)*'Data - P&amp;L'!$C$3</f>
        <v>0</v>
      </c>
      <c r="L284" s="313">
        <f>(L145+L146)*'Data - P&amp;L'!$C$3</f>
        <v>0</v>
      </c>
      <c r="M284" s="313">
        <f>(M145+M146)*'Data - P&amp;L'!$C$3</f>
        <v>0</v>
      </c>
      <c r="N284" s="313">
        <f>(N145+N146)*'Data - P&amp;L'!$C$3</f>
        <v>0</v>
      </c>
      <c r="O284" s="313">
        <f>(O145+O146)*'Data - P&amp;L'!$C$3</f>
        <v>0</v>
      </c>
      <c r="P284" s="313">
        <f>(P145+P146)*'Data - P&amp;L'!$C$3</f>
        <v>0</v>
      </c>
      <c r="Q284" s="313">
        <f>(Q145+Q146)*'Data - P&amp;L'!$C$3</f>
        <v>0</v>
      </c>
      <c r="R284" s="313">
        <f>(R145+R146)*'Data - P&amp;L'!$C$3</f>
        <v>0</v>
      </c>
      <c r="S284" s="313">
        <f>(S145+S146)*'Data - P&amp;L'!$C$3</f>
        <v>0</v>
      </c>
      <c r="T284" s="313">
        <f>(T145+T146)*'Data - P&amp;L'!$C$3</f>
        <v>0</v>
      </c>
      <c r="U284" s="313">
        <f>(U145+U146)*'Data - P&amp;L'!$C$3</f>
        <v>0</v>
      </c>
      <c r="V284" s="313">
        <f>(V145+V146)*'Data - P&amp;L'!$C$3</f>
        <v>0</v>
      </c>
      <c r="W284" s="313">
        <f>(W145+W146)*'Data - P&amp;L'!$C$3</f>
        <v>0</v>
      </c>
      <c r="X284" s="313">
        <f>(X145+X146)*'Data - P&amp;L'!$C$3</f>
        <v>0</v>
      </c>
      <c r="Y284" s="313">
        <f>(Y145+Y146)*'Data - P&amp;L'!$C$3</f>
        <v>0</v>
      </c>
      <c r="Z284" s="313">
        <f>(Z145+Z146)*'Data - P&amp;L'!$C$3</f>
        <v>0</v>
      </c>
      <c r="AA284" s="313">
        <f>(AA145+AA146)*'Data - P&amp;L'!$C$3</f>
        <v>0</v>
      </c>
      <c r="AB284" s="313">
        <f>(AB145+AB146)*'Data - P&amp;L'!$C$3</f>
        <v>0</v>
      </c>
      <c r="AC284" s="313">
        <f>(AC145+AC146)*'Data - P&amp;L'!$C$3</f>
        <v>0</v>
      </c>
      <c r="AD284" s="313">
        <f>(AD145+AD146)*'Data - P&amp;L'!$C$3</f>
        <v>0</v>
      </c>
      <c r="AE284" s="313">
        <f>(AE145+AE146)*'Data - P&amp;L'!$C$3</f>
        <v>0</v>
      </c>
      <c r="AF284" s="313">
        <f>(AF145+AF146)*'Data - P&amp;L'!$C$3</f>
        <v>0</v>
      </c>
      <c r="AG284" s="409">
        <f t="shared" si="55"/>
        <v>0</v>
      </c>
      <c r="AH284" s="173"/>
    </row>
    <row r="285">
      <c r="A285" s="277" t="s">
        <v>674</v>
      </c>
      <c r="B285" s="313">
        <f>(B147+B148)*'Data - P&amp;L'!$C$4</f>
        <v>0</v>
      </c>
      <c r="C285" s="313">
        <f>(C147+C148)*'Data - P&amp;L'!$C$4</f>
        <v>0</v>
      </c>
      <c r="D285" s="313">
        <f>(D147+D148)*'Data - P&amp;L'!$C$4</f>
        <v>0</v>
      </c>
      <c r="E285" s="313">
        <f>(E147+E148)*'Data - P&amp;L'!$C$4</f>
        <v>95.58</v>
      </c>
      <c r="F285" s="313">
        <f>(F147+F148)*'Data - P&amp;L'!$C$4</f>
        <v>0</v>
      </c>
      <c r="G285" s="313">
        <f>(G147+G148)*'Data - P&amp;L'!$C$4</f>
        <v>0</v>
      </c>
      <c r="H285" s="313">
        <f>(H147+H148)*'Data - P&amp;L'!$C$4</f>
        <v>0</v>
      </c>
      <c r="I285" s="313">
        <f>(I147+I148)*'Data - P&amp;L'!$C$4</f>
        <v>0</v>
      </c>
      <c r="J285" s="313">
        <f>(J147+J148)*'Data - P&amp;L'!$C$4</f>
        <v>0</v>
      </c>
      <c r="K285" s="313">
        <f>(K147+K148)*'Data - P&amp;L'!$C$4</f>
        <v>0</v>
      </c>
      <c r="L285" s="313">
        <f>(L147+L148)*'Data - P&amp;L'!$C$4</f>
        <v>0</v>
      </c>
      <c r="M285" s="313">
        <f>(M147+M148)*'Data - P&amp;L'!$C$4</f>
        <v>95.58</v>
      </c>
      <c r="N285" s="313">
        <f>(N147+N148)*'Data - P&amp;L'!$C$4</f>
        <v>0</v>
      </c>
      <c r="O285" s="313">
        <f>(O147+O148)*'Data - P&amp;L'!$C$4</f>
        <v>0</v>
      </c>
      <c r="P285" s="313">
        <f>(P147+P148)*'Data - P&amp;L'!$C$4</f>
        <v>0</v>
      </c>
      <c r="Q285" s="313">
        <f>(Q147+Q148)*'Data - P&amp;L'!$C$4</f>
        <v>0</v>
      </c>
      <c r="R285" s="313">
        <f>(R147+R148)*'Data - P&amp;L'!$C$4</f>
        <v>0</v>
      </c>
      <c r="S285" s="313">
        <f>(S147+S148)*'Data - P&amp;L'!$C$4</f>
        <v>0</v>
      </c>
      <c r="T285" s="313">
        <f>(T147+T148)*'Data - P&amp;L'!$C$4</f>
        <v>95.58</v>
      </c>
      <c r="U285" s="313">
        <f>(U147+U148)*'Data - P&amp;L'!$C$4</f>
        <v>0</v>
      </c>
      <c r="V285" s="313">
        <f>(V147+V148)*'Data - P&amp;L'!$C$4</f>
        <v>0</v>
      </c>
      <c r="W285" s="313">
        <f>(W147+W148)*'Data - P&amp;L'!$C$4</f>
        <v>0</v>
      </c>
      <c r="X285" s="313">
        <f>(X147+X148)*'Data - P&amp;L'!$C$4</f>
        <v>0</v>
      </c>
      <c r="Y285" s="313">
        <f>(Y147+Y148)*'Data - P&amp;L'!$C$4</f>
        <v>0</v>
      </c>
      <c r="Z285" s="313">
        <f>(Z147+Z148)*'Data - P&amp;L'!$C$4</f>
        <v>0</v>
      </c>
      <c r="AA285" s="313">
        <f>(AA147+AA148)*'Data - P&amp;L'!$C$4</f>
        <v>0</v>
      </c>
      <c r="AB285" s="313">
        <f>(AB147+AB148)*'Data - P&amp;L'!$C$4</f>
        <v>0</v>
      </c>
      <c r="AC285" s="313">
        <f>(AC147+AC148)*'Data - P&amp;L'!$C$4</f>
        <v>0</v>
      </c>
      <c r="AD285" s="313">
        <f>(AD147+AD148)*'Data - P&amp;L'!$C$4</f>
        <v>0</v>
      </c>
      <c r="AE285" s="313">
        <f>(AE147+AE148)*'Data - P&amp;L'!$C$4</f>
        <v>0</v>
      </c>
      <c r="AF285" s="313">
        <f>(AF147+AF148)*'Data - P&amp;L'!$C$4</f>
        <v>0</v>
      </c>
      <c r="AG285" s="409">
        <f t="shared" si="55"/>
        <v>286.74</v>
      </c>
      <c r="AH285" s="173"/>
    </row>
    <row r="286">
      <c r="A286" s="277" t="s">
        <v>675</v>
      </c>
      <c r="B286" s="313">
        <f>(B160)*'Data - P&amp;L'!$C$6</f>
        <v>0</v>
      </c>
      <c r="C286" s="313">
        <f>(C160)*'Data - P&amp;L'!$C$6</f>
        <v>0</v>
      </c>
      <c r="D286" s="313">
        <f>(D160)*'Data - P&amp;L'!$C$6</f>
        <v>0</v>
      </c>
      <c r="E286" s="313">
        <f>(E160)*'Data - P&amp;L'!$C$6</f>
        <v>0</v>
      </c>
      <c r="F286" s="313">
        <f>(F160)*'Data - P&amp;L'!$C$6</f>
        <v>0</v>
      </c>
      <c r="G286" s="313">
        <f>(G160)*'Data - P&amp;L'!$C$6</f>
        <v>0</v>
      </c>
      <c r="H286" s="313">
        <f>(H160)*'Data - P&amp;L'!$C$6</f>
        <v>0</v>
      </c>
      <c r="I286" s="313">
        <f>(I160)*'Data - P&amp;L'!$C$6</f>
        <v>0</v>
      </c>
      <c r="J286" s="313">
        <f>(J160)*'Data - P&amp;L'!$C$6</f>
        <v>0</v>
      </c>
      <c r="K286" s="313">
        <f>(K160)*'Data - P&amp;L'!$C$6</f>
        <v>0</v>
      </c>
      <c r="L286" s="313">
        <f>(L160)*'Data - P&amp;L'!$C$6</f>
        <v>0</v>
      </c>
      <c r="M286" s="313">
        <f>(M160)*'Data - P&amp;L'!$C$6</f>
        <v>0</v>
      </c>
      <c r="N286" s="313">
        <f>(N160)*'Data - P&amp;L'!$C$6</f>
        <v>0</v>
      </c>
      <c r="O286" s="313">
        <f>(O160)*'Data - P&amp;L'!$C$6</f>
        <v>0</v>
      </c>
      <c r="P286" s="313">
        <f>(P160)*'Data - P&amp;L'!$C$6</f>
        <v>0</v>
      </c>
      <c r="Q286" s="313">
        <f>(Q160)*'Data - P&amp;L'!$C$6</f>
        <v>0</v>
      </c>
      <c r="R286" s="313">
        <f>(R160)*'Data - P&amp;L'!$C$6</f>
        <v>0</v>
      </c>
      <c r="S286" s="313">
        <f>(S160)*'Data - P&amp;L'!$C$6</f>
        <v>0</v>
      </c>
      <c r="T286" s="313">
        <f>(T160)*'Data - P&amp;L'!$C$6</f>
        <v>4.93</v>
      </c>
      <c r="U286" s="313">
        <f>(U160)*'Data - P&amp;L'!$C$6</f>
        <v>0</v>
      </c>
      <c r="V286" s="313">
        <f>(V160)*'Data - P&amp;L'!$C$6</f>
        <v>0</v>
      </c>
      <c r="W286" s="313">
        <f>(W160)*'Data - P&amp;L'!$C$6</f>
        <v>0</v>
      </c>
      <c r="X286" s="313">
        <f>(X160)*'Data - P&amp;L'!$C$6</f>
        <v>0</v>
      </c>
      <c r="Y286" s="313">
        <f>(Y160)*'Data - P&amp;L'!$C$6</f>
        <v>0</v>
      </c>
      <c r="Z286" s="313">
        <f>(Z160)*'Data - P&amp;L'!$C$6</f>
        <v>0</v>
      </c>
      <c r="AA286" s="313">
        <f>(AA160)*'Data - P&amp;L'!$C$6</f>
        <v>4.93</v>
      </c>
      <c r="AB286" s="313">
        <f>(AB160)*'Data - P&amp;L'!$C$6</f>
        <v>0</v>
      </c>
      <c r="AC286" s="313">
        <f>(AC160)*'Data - P&amp;L'!$C$6</f>
        <v>0</v>
      </c>
      <c r="AD286" s="313">
        <f>(AD160)*'Data - P&amp;L'!$C$6</f>
        <v>0</v>
      </c>
      <c r="AE286" s="313">
        <f>(AE160)*'Data - P&amp;L'!$C$6</f>
        <v>0</v>
      </c>
      <c r="AF286" s="313">
        <f>(AF160)*'Data - P&amp;L'!$C$6</f>
        <v>0</v>
      </c>
      <c r="AG286" s="409">
        <f t="shared" si="55"/>
        <v>9.86</v>
      </c>
      <c r="AH286" s="173"/>
    </row>
    <row r="287">
      <c r="A287" s="277" t="s">
        <v>676</v>
      </c>
      <c r="B287" s="313">
        <f>(B161)*'Data - P&amp;L'!$C$8</f>
        <v>0</v>
      </c>
      <c r="C287" s="313">
        <f>(C161)*'Data - P&amp;L'!$C$8</f>
        <v>0</v>
      </c>
      <c r="D287" s="313">
        <f>(D161)*'Data - P&amp;L'!$C$8</f>
        <v>0</v>
      </c>
      <c r="E287" s="313">
        <f>(E161)*'Data - P&amp;L'!$C$8</f>
        <v>0</v>
      </c>
      <c r="F287" s="313">
        <f>(F161)*'Data - P&amp;L'!$C$8</f>
        <v>0</v>
      </c>
      <c r="G287" s="313">
        <f>(G161)*'Data - P&amp;L'!$C$8</f>
        <v>0</v>
      </c>
      <c r="H287" s="313">
        <f>(H161)*'Data - P&amp;L'!$C$8</f>
        <v>0</v>
      </c>
      <c r="I287" s="313">
        <f>(I161)*'Data - P&amp;L'!$C$8</f>
        <v>0</v>
      </c>
      <c r="J287" s="313">
        <f>(J161)*'Data - P&amp;L'!$C$8</f>
        <v>0</v>
      </c>
      <c r="K287" s="313">
        <f>(K161)*'Data - P&amp;L'!$C$8</f>
        <v>0</v>
      </c>
      <c r="L287" s="313">
        <f>(L161)*'Data - P&amp;L'!$C$8</f>
        <v>0</v>
      </c>
      <c r="M287" s="313">
        <f>(M161)*'Data - P&amp;L'!$C$8</f>
        <v>0</v>
      </c>
      <c r="N287" s="313">
        <f>(N161)*'Data - P&amp;L'!$C$8</f>
        <v>0</v>
      </c>
      <c r="O287" s="313">
        <f>(O161)*'Data - P&amp;L'!$C$8</f>
        <v>0</v>
      </c>
      <c r="P287" s="313">
        <f>(P161)*'Data - P&amp;L'!$C$8</f>
        <v>0</v>
      </c>
      <c r="Q287" s="313">
        <f>(Q161)*'Data - P&amp;L'!$C$8</f>
        <v>0</v>
      </c>
      <c r="R287" s="313">
        <f>(R161)*'Data - P&amp;L'!$C$8</f>
        <v>0</v>
      </c>
      <c r="S287" s="313">
        <f>(S161)*'Data - P&amp;L'!$C$8</f>
        <v>0</v>
      </c>
      <c r="T287" s="313">
        <f>(T161)*'Data - P&amp;L'!$C$8</f>
        <v>0</v>
      </c>
      <c r="U287" s="313">
        <f>(U161)*'Data - P&amp;L'!$C$8</f>
        <v>0</v>
      </c>
      <c r="V287" s="313">
        <f>(V161)*'Data - P&amp;L'!$C$8</f>
        <v>0</v>
      </c>
      <c r="W287" s="313">
        <f>(W161)*'Data - P&amp;L'!$C$8</f>
        <v>0</v>
      </c>
      <c r="X287" s="313">
        <f>(X161)*'Data - P&amp;L'!$C$8</f>
        <v>0</v>
      </c>
      <c r="Y287" s="313">
        <f>(Y161)*'Data - P&amp;L'!$C$8</f>
        <v>0</v>
      </c>
      <c r="Z287" s="313">
        <f>(Z161)*'Data - P&amp;L'!$C$8</f>
        <v>0</v>
      </c>
      <c r="AA287" s="313">
        <f>(AA161)*'Data - P&amp;L'!$C$8</f>
        <v>0</v>
      </c>
      <c r="AB287" s="313">
        <f>(AB161)*'Data - P&amp;L'!$C$8</f>
        <v>0</v>
      </c>
      <c r="AC287" s="313">
        <f>(AC161)*'Data - P&amp;L'!$C$8</f>
        <v>0</v>
      </c>
      <c r="AD287" s="313">
        <f>(AD161)*'Data - P&amp;L'!$C$8</f>
        <v>0</v>
      </c>
      <c r="AE287" s="313">
        <f>(AE161)*'Data - P&amp;L'!$C$8</f>
        <v>0</v>
      </c>
      <c r="AF287" s="313">
        <f>(AF161)*'Data - P&amp;L'!$C$8</f>
        <v>0</v>
      </c>
      <c r="AG287" s="409">
        <f t="shared" si="55"/>
        <v>0</v>
      </c>
      <c r="AH287" s="173"/>
    </row>
    <row r="288">
      <c r="A288" s="277" t="s">
        <v>677</v>
      </c>
      <c r="B288" s="313">
        <f>(B162+B163)*'Data - P&amp;L'!$C$9</f>
        <v>0</v>
      </c>
      <c r="C288" s="313">
        <f>(C162+C163)*'Data - P&amp;L'!$C$9</f>
        <v>0</v>
      </c>
      <c r="D288" s="313">
        <f>(D162+D163)*'Data - P&amp;L'!$C$9</f>
        <v>0</v>
      </c>
      <c r="E288" s="313">
        <f>(E162+E163)*'Data - P&amp;L'!$C$9</f>
        <v>0</v>
      </c>
      <c r="F288" s="313">
        <f>(F162+F163)*'Data - P&amp;L'!$C$9</f>
        <v>0</v>
      </c>
      <c r="G288" s="313">
        <f>(G162+G163)*'Data - P&amp;L'!$C$9</f>
        <v>0</v>
      </c>
      <c r="H288" s="313">
        <f>(H162+H163)*'Data - P&amp;L'!$C$9</f>
        <v>0</v>
      </c>
      <c r="I288" s="313">
        <f>(I162+I163)*'Data - P&amp;L'!$C$9</f>
        <v>0</v>
      </c>
      <c r="J288" s="313">
        <f>(J162+J163)*'Data - P&amp;L'!$C$9</f>
        <v>0</v>
      </c>
      <c r="K288" s="313">
        <f>(K162+K163)*'Data - P&amp;L'!$C$9</f>
        <v>0</v>
      </c>
      <c r="L288" s="313">
        <f>(L162+L163)*'Data - P&amp;L'!$C$9</f>
        <v>0</v>
      </c>
      <c r="M288" s="313">
        <f>(M162+M163)*'Data - P&amp;L'!$C$9</f>
        <v>0</v>
      </c>
      <c r="N288" s="313">
        <f>(N162+N163)*'Data - P&amp;L'!$C$9</f>
        <v>0</v>
      </c>
      <c r="O288" s="313">
        <f>(O162+O163)*'Data - P&amp;L'!$C$9</f>
        <v>0</v>
      </c>
      <c r="P288" s="313">
        <f>(P162+P163)*'Data - P&amp;L'!$C$9</f>
        <v>0</v>
      </c>
      <c r="Q288" s="313">
        <f>(Q162+Q163)*'Data - P&amp;L'!$C$9</f>
        <v>0</v>
      </c>
      <c r="R288" s="313">
        <f>(R162+R163)*'Data - P&amp;L'!$C$9</f>
        <v>0</v>
      </c>
      <c r="S288" s="313">
        <f>(S162+S163)*'Data - P&amp;L'!$C$9</f>
        <v>0</v>
      </c>
      <c r="T288" s="313">
        <f>(T162+T163)*'Data - P&amp;L'!$C$9</f>
        <v>0</v>
      </c>
      <c r="U288" s="313">
        <f>(U162+U163)*'Data - P&amp;L'!$C$9</f>
        <v>0</v>
      </c>
      <c r="V288" s="313">
        <f>(V162+V163)*'Data - P&amp;L'!$C$9</f>
        <v>0</v>
      </c>
      <c r="W288" s="313">
        <f>(W162+W163)*'Data - P&amp;L'!$C$9</f>
        <v>0</v>
      </c>
      <c r="X288" s="313">
        <f>(X162+X163)*'Data - P&amp;L'!$C$9</f>
        <v>0</v>
      </c>
      <c r="Y288" s="313">
        <f>(Y162+Y163)*'Data - P&amp;L'!$C$9</f>
        <v>0</v>
      </c>
      <c r="Z288" s="313">
        <f>(Z162+Z163)*'Data - P&amp;L'!$C$9</f>
        <v>0</v>
      </c>
      <c r="AA288" s="313">
        <f>(AA162+AA163)*'Data - P&amp;L'!$C$9</f>
        <v>5.98</v>
      </c>
      <c r="AB288" s="313">
        <f>(AB162+AB163)*'Data - P&amp;L'!$C$9</f>
        <v>0</v>
      </c>
      <c r="AC288" s="313">
        <f>(AC162+AC163)*'Data - P&amp;L'!$C$9</f>
        <v>0</v>
      </c>
      <c r="AD288" s="313">
        <f>(AD162+AD163)*'Data - P&amp;L'!$C$9</f>
        <v>0</v>
      </c>
      <c r="AE288" s="313">
        <f>(AE162+AE163)*'Data - P&amp;L'!$C$9</f>
        <v>0</v>
      </c>
      <c r="AF288" s="313">
        <f>(AF162+AF163)*'Data - P&amp;L'!$C$9</f>
        <v>0</v>
      </c>
      <c r="AG288" s="409">
        <f t="shared" si="55"/>
        <v>5.98</v>
      </c>
      <c r="AH288" s="173"/>
    </row>
    <row r="289">
      <c r="A289" s="277" t="s">
        <v>678</v>
      </c>
      <c r="B289" s="313">
        <f>(B164+B1635)*'Data - P&amp;L'!$C$5</f>
        <v>0</v>
      </c>
      <c r="C289" s="313">
        <f>(C164+C1635)*'Data - P&amp;L'!$C$5</f>
        <v>0</v>
      </c>
      <c r="D289" s="313">
        <f>(D164+D1635)*'Data - P&amp;L'!$C$5</f>
        <v>0</v>
      </c>
      <c r="E289" s="313">
        <f>(E164+E1635)*'Data - P&amp;L'!$C$5</f>
        <v>0</v>
      </c>
      <c r="F289" s="313">
        <f>(F164+F1635)*'Data - P&amp;L'!$C$5</f>
        <v>0</v>
      </c>
      <c r="G289" s="313">
        <f>(G164+G1635)*'Data - P&amp;L'!$C$5</f>
        <v>0</v>
      </c>
      <c r="H289" s="313">
        <f>(H164+H1635)*'Data - P&amp;L'!$C$5</f>
        <v>0</v>
      </c>
      <c r="I289" s="313">
        <f>(I164+I1635)*'Data - P&amp;L'!$C$5</f>
        <v>0</v>
      </c>
      <c r="J289" s="313">
        <f>(J164+J1635)*'Data - P&amp;L'!$C$5</f>
        <v>0</v>
      </c>
      <c r="K289" s="313">
        <f>(K164+K1635)*'Data - P&amp;L'!$C$5</f>
        <v>0</v>
      </c>
      <c r="L289" s="313">
        <f>(L164+L1635)*'Data - P&amp;L'!$C$5</f>
        <v>0</v>
      </c>
      <c r="M289" s="313">
        <f>(M164+M1635)*'Data - P&amp;L'!$C$5</f>
        <v>0</v>
      </c>
      <c r="N289" s="313">
        <f>(N164+N1635)*'Data - P&amp;L'!$C$5</f>
        <v>0</v>
      </c>
      <c r="O289" s="313">
        <f>(O164+O1635)*'Data - P&amp;L'!$C$5</f>
        <v>0</v>
      </c>
      <c r="P289" s="313">
        <f>(P164+P1635)*'Data - P&amp;L'!$C$5</f>
        <v>0</v>
      </c>
      <c r="Q289" s="313">
        <f>(Q164+Q1635)*'Data - P&amp;L'!$C$5</f>
        <v>0</v>
      </c>
      <c r="R289" s="313">
        <f>(R164+R1635)*'Data - P&amp;L'!$C$5</f>
        <v>0</v>
      </c>
      <c r="S289" s="313">
        <f>(S164+S1635)*'Data - P&amp;L'!$C$5</f>
        <v>0</v>
      </c>
      <c r="T289" s="313">
        <f>(T164+T1635)*'Data - P&amp;L'!$C$5</f>
        <v>0</v>
      </c>
      <c r="U289" s="313">
        <f>(U164+U1635)*'Data - P&amp;L'!$C$5</f>
        <v>0</v>
      </c>
      <c r="V289" s="313">
        <f>(V164+V1635)*'Data - P&amp;L'!$C$5</f>
        <v>0</v>
      </c>
      <c r="W289" s="313">
        <f>(W164+W1635)*'Data - P&amp;L'!$C$5</f>
        <v>0</v>
      </c>
      <c r="X289" s="313">
        <f>(X164+X1635)*'Data - P&amp;L'!$C$5</f>
        <v>0</v>
      </c>
      <c r="Y289" s="313">
        <f>(Y164+Y1635)*'Data - P&amp;L'!$C$5</f>
        <v>0</v>
      </c>
      <c r="Z289" s="313">
        <f>(Z164+Z1635)*'Data - P&amp;L'!$C$5</f>
        <v>0</v>
      </c>
      <c r="AA289" s="313">
        <f>(AA164+AA1635)*'Data - P&amp;L'!$C$5</f>
        <v>0</v>
      </c>
      <c r="AB289" s="313">
        <f>(AB164+AB1635)*'Data - P&amp;L'!$C$5</f>
        <v>0</v>
      </c>
      <c r="AC289" s="313">
        <f>(AC164+AC1635)*'Data - P&amp;L'!$C$5</f>
        <v>0</v>
      </c>
      <c r="AD289" s="313">
        <f>(AD164+AD1635)*'Data - P&amp;L'!$C$5</f>
        <v>0</v>
      </c>
      <c r="AE289" s="313">
        <f>(AE164+AE1635)*'Data - P&amp;L'!$C$5</f>
        <v>0</v>
      </c>
      <c r="AF289" s="313">
        <f>(AF164+AF1635)*'Data - P&amp;L'!$C$5</f>
        <v>0</v>
      </c>
      <c r="AG289" s="409">
        <f t="shared" si="55"/>
        <v>0</v>
      </c>
      <c r="AH289" s="173"/>
    </row>
    <row r="290">
      <c r="A290" s="277" t="s">
        <v>679</v>
      </c>
      <c r="B290" s="313">
        <f>(B166+B167)*'Data - P&amp;L'!$C$10</f>
        <v>0</v>
      </c>
      <c r="C290" s="313">
        <f>(C166+C167)*'Data - P&amp;L'!$C$10</f>
        <v>0</v>
      </c>
      <c r="D290" s="313">
        <f>(D166+D167)*'Data - P&amp;L'!$C$10</f>
        <v>0</v>
      </c>
      <c r="E290" s="313">
        <f>(E166+E167)*'Data - P&amp;L'!$C$10</f>
        <v>0</v>
      </c>
      <c r="F290" s="313">
        <f>(F166+F167)*'Data - P&amp;L'!$C$10</f>
        <v>0</v>
      </c>
      <c r="G290" s="313">
        <f>(G166+G167)*'Data - P&amp;L'!$C$10</f>
        <v>0</v>
      </c>
      <c r="H290" s="313">
        <f>(H166+H167)*'Data - P&amp;L'!$C$10</f>
        <v>0</v>
      </c>
      <c r="I290" s="313">
        <f>(I166+I167)*'Data - P&amp;L'!$C$10</f>
        <v>0</v>
      </c>
      <c r="J290" s="313">
        <f>(J166+J167)*'Data - P&amp;L'!$C$10</f>
        <v>0</v>
      </c>
      <c r="K290" s="313">
        <f>(K166+K167)*'Data - P&amp;L'!$C$10</f>
        <v>0</v>
      </c>
      <c r="L290" s="313">
        <f>(L166+L167)*'Data - P&amp;L'!$C$10</f>
        <v>0</v>
      </c>
      <c r="M290" s="313">
        <f>(M166+M167)*'Data - P&amp;L'!$C$10</f>
        <v>0</v>
      </c>
      <c r="N290" s="313">
        <f>(N166+N167)*'Data - P&amp;L'!$C$10</f>
        <v>0</v>
      </c>
      <c r="O290" s="313">
        <f>(O166+O167)*'Data - P&amp;L'!$C$10</f>
        <v>0</v>
      </c>
      <c r="P290" s="313">
        <f>(P166+P167)*'Data - P&amp;L'!$C$10</f>
        <v>0</v>
      </c>
      <c r="Q290" s="313">
        <f>(Q166+Q167)*'Data - P&amp;L'!$C$10</f>
        <v>0</v>
      </c>
      <c r="R290" s="313">
        <f>(R166+R167)*'Data - P&amp;L'!$C$10</f>
        <v>0</v>
      </c>
      <c r="S290" s="313">
        <f>(S166+S167)*'Data - P&amp;L'!$C$10</f>
        <v>0</v>
      </c>
      <c r="T290" s="313">
        <f>(T166+T167)*'Data - P&amp;L'!$C$10</f>
        <v>0</v>
      </c>
      <c r="U290" s="313">
        <f>(U166+U167)*'Data - P&amp;L'!$C$10</f>
        <v>0</v>
      </c>
      <c r="V290" s="313">
        <f>(V166+V167)*'Data - P&amp;L'!$C$10</f>
        <v>0</v>
      </c>
      <c r="W290" s="313">
        <f>(W166+W167)*'Data - P&amp;L'!$C$10</f>
        <v>0</v>
      </c>
      <c r="X290" s="313">
        <f>(X166+X167)*'Data - P&amp;L'!$C$10</f>
        <v>0</v>
      </c>
      <c r="Y290" s="313">
        <f>(Y166+Y167)*'Data - P&amp;L'!$C$10</f>
        <v>0</v>
      </c>
      <c r="Z290" s="313">
        <f>(Z166+Z167)*'Data - P&amp;L'!$C$10</f>
        <v>0</v>
      </c>
      <c r="AA290" s="313">
        <f>(AA166+AA167)*'Data - P&amp;L'!$C$10</f>
        <v>0</v>
      </c>
      <c r="AB290" s="313">
        <f>(AB166+AB167)*'Data - P&amp;L'!$C$10</f>
        <v>0</v>
      </c>
      <c r="AC290" s="313">
        <f>(AC166+AC167)*'Data - P&amp;L'!$C$10</f>
        <v>0</v>
      </c>
      <c r="AD290" s="313">
        <f>(AD166+AD167)*'Data - P&amp;L'!$C$10</f>
        <v>0</v>
      </c>
      <c r="AE290" s="313">
        <f>(AE166+AE167)*'Data - P&amp;L'!$C$10</f>
        <v>0</v>
      </c>
      <c r="AF290" s="313">
        <f>(AF166+AF167)*'Data - P&amp;L'!$C$10</f>
        <v>0</v>
      </c>
      <c r="AG290" s="409">
        <f t="shared" si="55"/>
        <v>0</v>
      </c>
      <c r="AH290" s="173"/>
    </row>
    <row r="291">
      <c r="A291" s="277" t="s">
        <v>680</v>
      </c>
      <c r="B291" s="313">
        <f>(B153+B154)*'Data - P&amp;L'!$C$43</f>
        <v>0</v>
      </c>
      <c r="C291" s="313">
        <f>(C153+C154)*'Data - P&amp;L'!$C$43</f>
        <v>11.94</v>
      </c>
      <c r="D291" s="313">
        <f>(D153+D154)*'Data - P&amp;L'!$C$43</f>
        <v>0</v>
      </c>
      <c r="E291" s="313">
        <f>(E153+E154)*'Data - P&amp;L'!$C$43</f>
        <v>11.94</v>
      </c>
      <c r="F291" s="313">
        <f>(F153+F154)*'Data - P&amp;L'!$C$43</f>
        <v>0</v>
      </c>
      <c r="G291" s="313">
        <f>(G153+G154)*'Data - P&amp;L'!$C$43</f>
        <v>0</v>
      </c>
      <c r="H291" s="313">
        <f>(H153+H154)*'Data - P&amp;L'!$C$43</f>
        <v>83.58</v>
      </c>
      <c r="I291" s="313">
        <f>(I153+I154)*'Data - P&amp;L'!$C$43</f>
        <v>59.7</v>
      </c>
      <c r="J291" s="313">
        <f>(J153+J154)*'Data - P&amp;L'!$C$43</f>
        <v>11.94</v>
      </c>
      <c r="K291" s="313">
        <f>(K153+K154)*'Data - P&amp;L'!$C$43</f>
        <v>0</v>
      </c>
      <c r="L291" s="313">
        <f>(L153+L154)*'Data - P&amp;L'!$C$43</f>
        <v>0</v>
      </c>
      <c r="M291" s="313">
        <f>(M153+M154)*'Data - P&amp;L'!$C$43</f>
        <v>23.88</v>
      </c>
      <c r="N291" s="313">
        <f>(N153+N154)*'Data - P&amp;L'!$C$43</f>
        <v>35.82</v>
      </c>
      <c r="O291" s="313">
        <f>(O153+O154)*'Data - P&amp;L'!$C$43</f>
        <v>11.94</v>
      </c>
      <c r="P291" s="313">
        <f>(P153+P154)*'Data - P&amp;L'!$C$43</f>
        <v>0</v>
      </c>
      <c r="Q291" s="313">
        <f>(Q153+Q154)*'Data - P&amp;L'!$C$43</f>
        <v>0</v>
      </c>
      <c r="R291" s="313">
        <f>(R153+R154)*'Data - P&amp;L'!$C$43</f>
        <v>0</v>
      </c>
      <c r="S291" s="313">
        <f>(S153+S154)*'Data - P&amp;L'!$C$43</f>
        <v>23.88</v>
      </c>
      <c r="T291" s="313">
        <f>(T153+T154)*'Data - P&amp;L'!$C$43</f>
        <v>11.94</v>
      </c>
      <c r="U291" s="313">
        <f>(U153+U154)*'Data - P&amp;L'!$C$43</f>
        <v>0</v>
      </c>
      <c r="V291" s="313">
        <f>(V153+V154)*'Data - P&amp;L'!$C$43</f>
        <v>0</v>
      </c>
      <c r="W291" s="313">
        <f>(W153+W154)*'Data - P&amp;L'!$C$43</f>
        <v>0</v>
      </c>
      <c r="X291" s="313">
        <f>(X153+X154)*'Data - P&amp;L'!$C$43</f>
        <v>35.82</v>
      </c>
      <c r="Y291" s="313">
        <f>(Y153+Y154)*'Data - P&amp;L'!$C$43</f>
        <v>11.94</v>
      </c>
      <c r="Z291" s="313">
        <f>(Z153+Z154)*'Data - P&amp;L'!$C$43</f>
        <v>0</v>
      </c>
      <c r="AA291" s="313">
        <f>(AA153+AA154)*'Data - P&amp;L'!$C$43</f>
        <v>0</v>
      </c>
      <c r="AB291" s="313">
        <f>(AB153+AB154)*'Data - P&amp;L'!$C$43</f>
        <v>0</v>
      </c>
      <c r="AC291" s="313">
        <f>(AC153+AC154)*'Data - P&amp;L'!$C$43</f>
        <v>0</v>
      </c>
      <c r="AD291" s="313">
        <f>(AD153+AD154)*'Data - P&amp;L'!$C$43</f>
        <v>23.88</v>
      </c>
      <c r="AE291" s="313">
        <f>(AE153+AE154)*'Data - P&amp;L'!$C$43</f>
        <v>0</v>
      </c>
      <c r="AF291" s="313">
        <f>(AF153+AF154)*'Data - P&amp;L'!$C$43</f>
        <v>11.94</v>
      </c>
      <c r="AG291" s="409">
        <f t="shared" si="55"/>
        <v>370.14</v>
      </c>
      <c r="AH291" s="173"/>
    </row>
    <row r="292">
      <c r="A292" s="277" t="s">
        <v>682</v>
      </c>
      <c r="B292" s="313">
        <f>B169*'Data - P&amp;L'!$C$43</f>
        <v>0</v>
      </c>
      <c r="C292" s="313">
        <f>C169*'Data - P&amp;L'!$C$43</f>
        <v>0</v>
      </c>
      <c r="D292" s="313">
        <f>D169*'Data - P&amp;L'!$C$43</f>
        <v>0</v>
      </c>
      <c r="E292" s="313">
        <f>E169*'Data - P&amp;L'!$C$43</f>
        <v>0</v>
      </c>
      <c r="F292" s="313">
        <f>F169*'Data - P&amp;L'!$C$43</f>
        <v>0</v>
      </c>
      <c r="G292" s="313">
        <f>G169*'Data - P&amp;L'!$C$43</f>
        <v>0</v>
      </c>
      <c r="H292" s="313">
        <f>H169*'Data - P&amp;L'!$C$43</f>
        <v>0</v>
      </c>
      <c r="I292" s="313">
        <f>I169*'Data - P&amp;L'!$C$43</f>
        <v>0</v>
      </c>
      <c r="J292" s="313">
        <f>J169*'Data - P&amp;L'!$C$43</f>
        <v>0</v>
      </c>
      <c r="K292" s="313">
        <f>K169*'Data - P&amp;L'!$C$43</f>
        <v>0</v>
      </c>
      <c r="L292" s="313">
        <f>L169*'Data - P&amp;L'!$C$43</f>
        <v>0</v>
      </c>
      <c r="M292" s="313">
        <f>M169*'Data - P&amp;L'!$C$43</f>
        <v>0</v>
      </c>
      <c r="N292" s="313">
        <f>N169*'Data - P&amp;L'!$C$43</f>
        <v>0</v>
      </c>
      <c r="O292" s="313">
        <f>O169*'Data - P&amp;L'!$C$43</f>
        <v>0</v>
      </c>
      <c r="P292" s="313">
        <f>P169*'Data - P&amp;L'!$C$43</f>
        <v>0</v>
      </c>
      <c r="Q292" s="313">
        <f>Q169*'Data - P&amp;L'!$C$43</f>
        <v>0</v>
      </c>
      <c r="R292" s="313">
        <f>R169*'Data - P&amp;L'!$C$43</f>
        <v>0</v>
      </c>
      <c r="S292" s="313">
        <f>S169*'Data - P&amp;L'!$C$43</f>
        <v>0</v>
      </c>
      <c r="T292" s="313">
        <f>T169*'Data - P&amp;L'!$C$43</f>
        <v>11.94</v>
      </c>
      <c r="U292" s="313">
        <f>U169*'Data - P&amp;L'!$C$43</f>
        <v>0</v>
      </c>
      <c r="V292" s="313">
        <f>V169*'Data - P&amp;L'!$C$43</f>
        <v>0</v>
      </c>
      <c r="W292" s="313">
        <f>W169*'Data - P&amp;L'!$C$43</f>
        <v>0</v>
      </c>
      <c r="X292" s="313">
        <f>X169*'Data - P&amp;L'!$C$43</f>
        <v>0</v>
      </c>
      <c r="Y292" s="313">
        <f>Y169*'Data - P&amp;L'!$C$43</f>
        <v>0</v>
      </c>
      <c r="Z292" s="313">
        <f>Z169*'Data - P&amp;L'!$C$43</f>
        <v>0</v>
      </c>
      <c r="AA292" s="313">
        <f>AA169*'Data - P&amp;L'!$C$43</f>
        <v>23.88</v>
      </c>
      <c r="AB292" s="313">
        <f>AB169*'Data - P&amp;L'!$C$43</f>
        <v>0</v>
      </c>
      <c r="AC292" s="313">
        <f>AC169*'Data - P&amp;L'!$C$43</f>
        <v>0</v>
      </c>
      <c r="AD292" s="313">
        <f>AD169*'Data - P&amp;L'!$C$43</f>
        <v>0</v>
      </c>
      <c r="AE292" s="313">
        <f>AE169*'Data - P&amp;L'!$C$43</f>
        <v>0</v>
      </c>
      <c r="AF292" s="313">
        <f>AF169*'Data - P&amp;L'!$C$43</f>
        <v>0</v>
      </c>
      <c r="AG292" s="409">
        <f t="shared" si="55"/>
        <v>35.82</v>
      </c>
      <c r="AH292" s="173"/>
    </row>
    <row r="293">
      <c r="A293" s="277" t="s">
        <v>684</v>
      </c>
      <c r="B293" s="313">
        <f t="shared" ref="B293:AF293" si="56">B200</f>
        <v>0</v>
      </c>
      <c r="C293" s="313">
        <f t="shared" si="56"/>
        <v>0</v>
      </c>
      <c r="D293" s="313">
        <f t="shared" si="56"/>
        <v>269</v>
      </c>
      <c r="E293" s="313">
        <f t="shared" si="56"/>
        <v>0</v>
      </c>
      <c r="F293" s="313">
        <f t="shared" si="56"/>
        <v>269</v>
      </c>
      <c r="G293" s="313">
        <f t="shared" si="56"/>
        <v>0</v>
      </c>
      <c r="H293" s="313">
        <f t="shared" si="56"/>
        <v>1137.1</v>
      </c>
      <c r="I293" s="313">
        <f t="shared" si="56"/>
        <v>1024.65</v>
      </c>
      <c r="J293" s="313">
        <f t="shared" si="56"/>
        <v>269</v>
      </c>
      <c r="K293" s="313">
        <f t="shared" si="56"/>
        <v>0</v>
      </c>
      <c r="L293" s="313">
        <f t="shared" si="56"/>
        <v>0</v>
      </c>
      <c r="M293" s="313">
        <f t="shared" si="56"/>
        <v>269</v>
      </c>
      <c r="N293" s="313">
        <f t="shared" si="56"/>
        <v>807</v>
      </c>
      <c r="O293" s="313">
        <f t="shared" si="56"/>
        <v>269</v>
      </c>
      <c r="P293" s="313">
        <f t="shared" si="56"/>
        <v>0</v>
      </c>
      <c r="Q293" s="313">
        <f t="shared" si="56"/>
        <v>0</v>
      </c>
      <c r="R293" s="313">
        <f t="shared" si="56"/>
        <v>0</v>
      </c>
      <c r="S293" s="313">
        <f t="shared" si="56"/>
        <v>598</v>
      </c>
      <c r="T293" s="313">
        <f t="shared" si="56"/>
        <v>29</v>
      </c>
      <c r="U293" s="313">
        <f t="shared" si="56"/>
        <v>0</v>
      </c>
      <c r="V293" s="313">
        <f t="shared" si="56"/>
        <v>0</v>
      </c>
      <c r="W293" s="313">
        <f t="shared" si="56"/>
        <v>0</v>
      </c>
      <c r="X293" s="313">
        <f t="shared" si="56"/>
        <v>0</v>
      </c>
      <c r="Y293" s="313">
        <f t="shared" si="56"/>
        <v>299</v>
      </c>
      <c r="Z293" s="313">
        <f t="shared" si="56"/>
        <v>0</v>
      </c>
      <c r="AA293" s="313">
        <f t="shared" si="56"/>
        <v>0</v>
      </c>
      <c r="AB293" s="313">
        <f t="shared" si="56"/>
        <v>0</v>
      </c>
      <c r="AC293" s="313">
        <f t="shared" si="56"/>
        <v>598</v>
      </c>
      <c r="AD293" s="313">
        <f t="shared" si="56"/>
        <v>0</v>
      </c>
      <c r="AE293" s="313">
        <f t="shared" si="56"/>
        <v>0</v>
      </c>
      <c r="AF293" s="313">
        <f t="shared" si="56"/>
        <v>299</v>
      </c>
      <c r="AG293" s="409">
        <f t="shared" si="55"/>
        <v>6136.75</v>
      </c>
      <c r="AH293" s="173"/>
    </row>
    <row r="294">
      <c r="A294" s="495" t="s">
        <v>1499</v>
      </c>
      <c r="B294" s="327">
        <f t="shared" ref="B294:AF294" si="57">SUM(B295:B303)-B304-B305</f>
        <v>-251.216936</v>
      </c>
      <c r="C294" s="327">
        <f t="shared" si="57"/>
        <v>-1163.047744</v>
      </c>
      <c r="D294" s="327">
        <f t="shared" si="57"/>
        <v>-245.563576</v>
      </c>
      <c r="E294" s="327">
        <f t="shared" si="57"/>
        <v>-1241.6455</v>
      </c>
      <c r="F294" s="327">
        <f t="shared" si="57"/>
        <v>-502.996936</v>
      </c>
      <c r="G294" s="327">
        <f t="shared" si="57"/>
        <v>-730.237756</v>
      </c>
      <c r="H294" s="327">
        <f t="shared" si="57"/>
        <v>-1143.76468</v>
      </c>
      <c r="I294" s="327">
        <f t="shared" si="57"/>
        <v>-273.477756</v>
      </c>
      <c r="J294" s="327">
        <f t="shared" si="57"/>
        <v>-1461.06468</v>
      </c>
      <c r="K294" s="327">
        <f t="shared" si="57"/>
        <v>-753.650808</v>
      </c>
      <c r="L294" s="327">
        <f t="shared" si="57"/>
        <v>-1049.952448</v>
      </c>
      <c r="M294" s="327">
        <f t="shared" si="57"/>
        <v>-650.644692</v>
      </c>
      <c r="N294" s="327">
        <f t="shared" si="57"/>
        <v>-455.633872</v>
      </c>
      <c r="O294" s="327">
        <f t="shared" si="57"/>
        <v>-455.633872</v>
      </c>
      <c r="P294" s="327">
        <f t="shared" si="57"/>
        <v>-502.433872</v>
      </c>
      <c r="Q294" s="327">
        <f t="shared" si="57"/>
        <v>-957.280808</v>
      </c>
      <c r="R294" s="327">
        <f t="shared" si="57"/>
        <v>-251.216936</v>
      </c>
      <c r="S294" s="327">
        <f t="shared" si="57"/>
        <v>0</v>
      </c>
      <c r="T294" s="327">
        <f t="shared" si="57"/>
        <v>-476.544692</v>
      </c>
      <c r="U294" s="327">
        <f t="shared" si="57"/>
        <v>-279.86</v>
      </c>
      <c r="V294" s="327">
        <f t="shared" si="57"/>
        <v>-620.893872</v>
      </c>
      <c r="W294" s="327">
        <f t="shared" si="57"/>
        <v>-502.433872</v>
      </c>
      <c r="X294" s="327">
        <f t="shared" si="57"/>
        <v>-1268.9855</v>
      </c>
      <c r="Y294" s="327">
        <f t="shared" si="57"/>
        <v>-502.996936</v>
      </c>
      <c r="Z294" s="327">
        <f t="shared" si="57"/>
        <v>-1381.471616</v>
      </c>
      <c r="AA294" s="327">
        <f t="shared" si="57"/>
        <v>-279.86</v>
      </c>
      <c r="AB294" s="327">
        <f t="shared" si="57"/>
        <v>-203.066936</v>
      </c>
      <c r="AC294" s="327">
        <f t="shared" si="57"/>
        <v>-273.477756</v>
      </c>
      <c r="AD294" s="327">
        <f t="shared" si="57"/>
        <v>-823.692448</v>
      </c>
      <c r="AE294" s="327">
        <f t="shared" si="57"/>
        <v>-709.515808</v>
      </c>
      <c r="AF294" s="327">
        <f t="shared" si="57"/>
        <v>-1023.587744</v>
      </c>
      <c r="AG294" s="409">
        <f t="shared" si="55"/>
        <v>-20435.85005</v>
      </c>
      <c r="AH294" s="173"/>
    </row>
    <row r="295">
      <c r="A295" s="277" t="s">
        <v>686</v>
      </c>
      <c r="B295" s="313">
        <f>((B172+B173)*'Data - P&amp;L'!$C$3)*'Data - P&amp;L'!$C$54</f>
        <v>0</v>
      </c>
      <c r="C295" s="313">
        <f>((C172+C173)*'Data - P&amp;L'!$C$3)*'Data - P&amp;L'!$C$54</f>
        <v>0</v>
      </c>
      <c r="D295" s="313">
        <f>((D172+D173)*'Data - P&amp;L'!$C$3)*'Data - P&amp;L'!$C$54</f>
        <v>0</v>
      </c>
      <c r="E295" s="313">
        <f>((E172+E173)*'Data - P&amp;L'!$C$3)*'Data - P&amp;L'!$C$54</f>
        <v>0</v>
      </c>
      <c r="F295" s="313">
        <f>((F172+F173)*'Data - P&amp;L'!$C$3)*'Data - P&amp;L'!$C$54</f>
        <v>0</v>
      </c>
      <c r="G295" s="313">
        <f>((G172+G173)*'Data - P&amp;L'!$C$3)*'Data - P&amp;L'!$C$54</f>
        <v>0</v>
      </c>
      <c r="H295" s="313">
        <f>((H172+H173)*'Data - P&amp;L'!$C$3)*'Data - P&amp;L'!$C$54</f>
        <v>0</v>
      </c>
      <c r="I295" s="313">
        <f>((I172+I173)*'Data - P&amp;L'!$C$3)*'Data - P&amp;L'!$C$54</f>
        <v>0</v>
      </c>
      <c r="J295" s="313">
        <f>((J172+J173)*'Data - P&amp;L'!$C$3)*'Data - P&amp;L'!$C$54</f>
        <v>0</v>
      </c>
      <c r="K295" s="313">
        <f>((K172+K173)*'Data - P&amp;L'!$C$3)*'Data - P&amp;L'!$C$54</f>
        <v>0</v>
      </c>
      <c r="L295" s="313">
        <f>((L172+L173)*'Data - P&amp;L'!$C$3)*'Data - P&amp;L'!$C$54</f>
        <v>0</v>
      </c>
      <c r="M295" s="313">
        <f>((M172+M173)*'Data - P&amp;L'!$C$3)*'Data - P&amp;L'!$C$54</f>
        <v>0</v>
      </c>
      <c r="N295" s="313">
        <f>((N172+N173)*'Data - P&amp;L'!$C$3)*'Data - P&amp;L'!$C$54</f>
        <v>0</v>
      </c>
      <c r="O295" s="313">
        <f>((O172+O173)*'Data - P&amp;L'!$C$3)*'Data - P&amp;L'!$C$54</f>
        <v>0</v>
      </c>
      <c r="P295" s="313">
        <f>((P172+P173)*'Data - P&amp;L'!$C$3)*'Data - P&amp;L'!$C$54</f>
        <v>0</v>
      </c>
      <c r="Q295" s="313">
        <f>((Q172+Q173)*'Data - P&amp;L'!$C$3)*'Data - P&amp;L'!$C$54</f>
        <v>0</v>
      </c>
      <c r="R295" s="313">
        <f>((R172+R173)*'Data - P&amp;L'!$C$3)*'Data - P&amp;L'!$C$54</f>
        <v>0</v>
      </c>
      <c r="S295" s="313">
        <f>((S172+S173)*'Data - P&amp;L'!$C$3)*'Data - P&amp;L'!$C$54</f>
        <v>0</v>
      </c>
      <c r="T295" s="313">
        <f>((T172+T173)*'Data - P&amp;L'!$C$3)*'Data - P&amp;L'!$C$54</f>
        <v>0</v>
      </c>
      <c r="U295" s="313">
        <f>((U172+U173)*'Data - P&amp;L'!$C$3)*'Data - P&amp;L'!$C$54</f>
        <v>0</v>
      </c>
      <c r="V295" s="313">
        <f>((V172+V173)*'Data - P&amp;L'!$C$3)*'Data - P&amp;L'!$C$54</f>
        <v>0</v>
      </c>
      <c r="W295" s="313">
        <f>((W172+W173)*'Data - P&amp;L'!$C$3)*'Data - P&amp;L'!$C$54</f>
        <v>0</v>
      </c>
      <c r="X295" s="313">
        <f>((X172+X173)*'Data - P&amp;L'!$C$3)*'Data - P&amp;L'!$C$54</f>
        <v>0</v>
      </c>
      <c r="Y295" s="313">
        <f>((Y172+Y173)*'Data - P&amp;L'!$C$3)*'Data - P&amp;L'!$C$54</f>
        <v>0</v>
      </c>
      <c r="Z295" s="313">
        <f>((Z172+Z173)*'Data - P&amp;L'!$C$3)*'Data - P&amp;L'!$C$54</f>
        <v>0</v>
      </c>
      <c r="AA295" s="313">
        <f>((AA172+AA173)*'Data - P&amp;L'!$C$3)*'Data - P&amp;L'!$C$54</f>
        <v>0</v>
      </c>
      <c r="AB295" s="313">
        <f>((AB172+AB173)*'Data - P&amp;L'!$C$3)*'Data - P&amp;L'!$C$54</f>
        <v>0</v>
      </c>
      <c r="AC295" s="313">
        <f>((AC172+AC173)*'Data - P&amp;L'!$C$3)*'Data - P&amp;L'!$C$54</f>
        <v>0</v>
      </c>
      <c r="AD295" s="313">
        <f>((AD172+AD173)*'Data - P&amp;L'!$C$3)*'Data - P&amp;L'!$C$54</f>
        <v>0</v>
      </c>
      <c r="AE295" s="313">
        <f>((AE172+AE173)*'Data - P&amp;L'!$C$3)*'Data - P&amp;L'!$C$54</f>
        <v>0</v>
      </c>
      <c r="AF295" s="313">
        <f>((AF172+AF173)*'Data - P&amp;L'!$C$3)*'Data - P&amp;L'!$C$54</f>
        <v>0</v>
      </c>
      <c r="AG295" s="409">
        <f t="shared" si="55"/>
        <v>0</v>
      </c>
      <c r="AH295" s="173"/>
    </row>
    <row r="296">
      <c r="A296" s="277" t="s">
        <v>687</v>
      </c>
      <c r="B296" s="313">
        <f>(B174+B175)*'Data - P&amp;L'!$C$4*'Data - P&amp;L'!$C$54</f>
        <v>0</v>
      </c>
      <c r="C296" s="313">
        <f>(C174+C175)*'Data - P&amp;L'!$C$4*'Data - P&amp;L'!$C$54</f>
        <v>0</v>
      </c>
      <c r="D296" s="313">
        <f>(D174+D175)*'Data - P&amp;L'!$C$4*'Data - P&amp;L'!$C$54</f>
        <v>0</v>
      </c>
      <c r="E296" s="313">
        <f>(E174+E175)*'Data - P&amp;L'!$C$4*'Data - P&amp;L'!$C$54</f>
        <v>0</v>
      </c>
      <c r="F296" s="313">
        <f>(F174+F175)*'Data - P&amp;L'!$C$4*'Data - P&amp;L'!$C$54</f>
        <v>0</v>
      </c>
      <c r="G296" s="313">
        <f>(G174+G175)*'Data - P&amp;L'!$C$4*'Data - P&amp;L'!$C$54</f>
        <v>0</v>
      </c>
      <c r="H296" s="313">
        <f>(H174+H175)*'Data - P&amp;L'!$C$4*'Data - P&amp;L'!$C$54</f>
        <v>0</v>
      </c>
      <c r="I296" s="313">
        <f>(I174+I175)*'Data - P&amp;L'!$C$4*'Data - P&amp;L'!$C$54</f>
        <v>0</v>
      </c>
      <c r="J296" s="313">
        <f>(J174+J175)*'Data - P&amp;L'!$C$4*'Data - P&amp;L'!$C$54</f>
        <v>0</v>
      </c>
      <c r="K296" s="313">
        <f>(K174+K175)*'Data - P&amp;L'!$C$4*'Data - P&amp;L'!$C$54</f>
        <v>0</v>
      </c>
      <c r="L296" s="313">
        <f>(L174+L175)*'Data - P&amp;L'!$C$4*'Data - P&amp;L'!$C$54</f>
        <v>0</v>
      </c>
      <c r="M296" s="313">
        <f>(M174+M175)*'Data - P&amp;L'!$C$4*'Data - P&amp;L'!$C$54</f>
        <v>0</v>
      </c>
      <c r="N296" s="313">
        <f>(N174+N175)*'Data - P&amp;L'!$C$4*'Data - P&amp;L'!$C$54</f>
        <v>0</v>
      </c>
      <c r="O296" s="313">
        <f>(O174+O175)*'Data - P&amp;L'!$C$4*'Data - P&amp;L'!$C$54</f>
        <v>0</v>
      </c>
      <c r="P296" s="313">
        <f>(P174+P175)*'Data - P&amp;L'!$C$4*'Data - P&amp;L'!$C$54</f>
        <v>0</v>
      </c>
      <c r="Q296" s="313">
        <f>(Q174+Q175)*'Data - P&amp;L'!$C$4*'Data - P&amp;L'!$C$54</f>
        <v>0</v>
      </c>
      <c r="R296" s="313">
        <f>(R174+R175)*'Data - P&amp;L'!$C$4*'Data - P&amp;L'!$C$54</f>
        <v>0</v>
      </c>
      <c r="S296" s="313">
        <f>(S174+S175)*'Data - P&amp;L'!$C$4*'Data - P&amp;L'!$C$54</f>
        <v>0</v>
      </c>
      <c r="T296" s="313">
        <f>(T174+T175)*'Data - P&amp;L'!$C$4*'Data - P&amp;L'!$C$54</f>
        <v>0</v>
      </c>
      <c r="U296" s="313">
        <f>(U174+U175)*'Data - P&amp;L'!$C$4*'Data - P&amp;L'!$C$54</f>
        <v>0</v>
      </c>
      <c r="V296" s="313">
        <f>(V174+V175)*'Data - P&amp;L'!$C$4*'Data - P&amp;L'!$C$54</f>
        <v>0</v>
      </c>
      <c r="W296" s="313">
        <f>(W174+W175)*'Data - P&amp;L'!$C$4*'Data - P&amp;L'!$C$54</f>
        <v>0</v>
      </c>
      <c r="X296" s="313">
        <f>(X174+X175)*'Data - P&amp;L'!$C$4*'Data - P&amp;L'!$C$54</f>
        <v>0</v>
      </c>
      <c r="Y296" s="313">
        <f>(Y174+Y175)*'Data - P&amp;L'!$C$4*'Data - P&amp;L'!$C$54</f>
        <v>0</v>
      </c>
      <c r="Z296" s="313">
        <f>(Z174+Z175)*'Data - P&amp;L'!$C$4*'Data - P&amp;L'!$C$54</f>
        <v>0</v>
      </c>
      <c r="AA296" s="313">
        <f>(AA174+AA175)*'Data - P&amp;L'!$C$4*'Data - P&amp;L'!$C$54</f>
        <v>0</v>
      </c>
      <c r="AB296" s="313">
        <f>(AB174+AB175)*'Data - P&amp;L'!$C$4*'Data - P&amp;L'!$C$54</f>
        <v>0</v>
      </c>
      <c r="AC296" s="313">
        <f>(AC174+AC175)*'Data - P&amp;L'!$C$4*'Data - P&amp;L'!$C$54</f>
        <v>0</v>
      </c>
      <c r="AD296" s="313">
        <f>(AD174+AD175)*'Data - P&amp;L'!$C$4*'Data - P&amp;L'!$C$54</f>
        <v>0</v>
      </c>
      <c r="AE296" s="313">
        <f>(AE174+AE175)*'Data - P&amp;L'!$C$4*'Data - P&amp;L'!$C$54</f>
        <v>23.895</v>
      </c>
      <c r="AF296" s="313">
        <f>(AF174+AF175)*'Data - P&amp;L'!$C$4*'Data - P&amp;L'!$C$54</f>
        <v>0</v>
      </c>
      <c r="AG296" s="409">
        <f t="shared" si="55"/>
        <v>23.895</v>
      </c>
      <c r="AH296" s="173"/>
    </row>
    <row r="297">
      <c r="A297" s="277" t="s">
        <v>688</v>
      </c>
      <c r="B297" s="313">
        <f>B187*'Data - P&amp;L'!$C$6*'Data - P&amp;L'!$C$54</f>
        <v>0</v>
      </c>
      <c r="C297" s="313">
        <f>C187*'Data - P&amp;L'!$C$6*'Data - P&amp;L'!$C$54</f>
        <v>0</v>
      </c>
      <c r="D297" s="313">
        <f>D187*'Data - P&amp;L'!$C$6*'Data - P&amp;L'!$C$54</f>
        <v>0</v>
      </c>
      <c r="E297" s="313">
        <f>E187*'Data - P&amp;L'!$C$6*'Data - P&amp;L'!$C$54</f>
        <v>0</v>
      </c>
      <c r="F297" s="313">
        <f>F187*'Data - P&amp;L'!$C$6*'Data - P&amp;L'!$C$54</f>
        <v>0</v>
      </c>
      <c r="G297" s="313">
        <f>G187*'Data - P&amp;L'!$C$6*'Data - P&amp;L'!$C$54</f>
        <v>1.2325</v>
      </c>
      <c r="H297" s="313">
        <f>H187*'Data - P&amp;L'!$C$6*'Data - P&amp;L'!$C$54</f>
        <v>0</v>
      </c>
      <c r="I297" s="313">
        <f>I187*'Data - P&amp;L'!$C$6*'Data - P&amp;L'!$C$54</f>
        <v>1.2325</v>
      </c>
      <c r="J297" s="313">
        <f>J187*'Data - P&amp;L'!$C$6*'Data - P&amp;L'!$C$54</f>
        <v>0</v>
      </c>
      <c r="K297" s="313">
        <f>K187*'Data - P&amp;L'!$C$6*'Data - P&amp;L'!$C$54</f>
        <v>0</v>
      </c>
      <c r="L297" s="313">
        <f>L187*'Data - P&amp;L'!$C$6*'Data - P&amp;L'!$C$54</f>
        <v>2.465</v>
      </c>
      <c r="M297" s="313">
        <f>M187*'Data - P&amp;L'!$C$6*'Data - P&amp;L'!$C$54</f>
        <v>1.2325</v>
      </c>
      <c r="N297" s="313">
        <f>N187*'Data - P&amp;L'!$C$6*'Data - P&amp;L'!$C$54</f>
        <v>0</v>
      </c>
      <c r="O297" s="313">
        <f>O187*'Data - P&amp;L'!$C$6*'Data - P&amp;L'!$C$54</f>
        <v>0</v>
      </c>
      <c r="P297" s="313">
        <f>P187*'Data - P&amp;L'!$C$6*'Data - P&amp;L'!$C$54</f>
        <v>0</v>
      </c>
      <c r="Q297" s="313">
        <f>Q187*'Data - P&amp;L'!$C$6*'Data - P&amp;L'!$C$54</f>
        <v>0</v>
      </c>
      <c r="R297" s="313">
        <f>R187*'Data - P&amp;L'!$C$6*'Data - P&amp;L'!$C$54</f>
        <v>0</v>
      </c>
      <c r="S297" s="313">
        <f>S187*'Data - P&amp;L'!$C$6*'Data - P&amp;L'!$C$54</f>
        <v>0</v>
      </c>
      <c r="T297" s="313">
        <f>T187*'Data - P&amp;L'!$C$6*'Data - P&amp;L'!$C$54</f>
        <v>1.2325</v>
      </c>
      <c r="U297" s="313">
        <f>U187*'Data - P&amp;L'!$C$6*'Data - P&amp;L'!$C$54</f>
        <v>0</v>
      </c>
      <c r="V297" s="313">
        <f>V187*'Data - P&amp;L'!$C$6*'Data - P&amp;L'!$C$54</f>
        <v>0</v>
      </c>
      <c r="W297" s="313">
        <f>W187*'Data - P&amp;L'!$C$6*'Data - P&amp;L'!$C$54</f>
        <v>0</v>
      </c>
      <c r="X297" s="313">
        <f>X187*'Data - P&amp;L'!$C$6*'Data - P&amp;L'!$C$54</f>
        <v>1.2325</v>
      </c>
      <c r="Y297" s="313">
        <f>Y187*'Data - P&amp;L'!$C$6*'Data - P&amp;L'!$C$54</f>
        <v>0</v>
      </c>
      <c r="Z297" s="313">
        <f>Z187*'Data - P&amp;L'!$C$6*'Data - P&amp;L'!$C$54</f>
        <v>0</v>
      </c>
      <c r="AA297" s="313">
        <f>AA187*'Data - P&amp;L'!$C$6*'Data - P&amp;L'!$C$54</f>
        <v>0</v>
      </c>
      <c r="AB297" s="313">
        <f>AB187*'Data - P&amp;L'!$C$6*'Data - P&amp;L'!$C$54</f>
        <v>0</v>
      </c>
      <c r="AC297" s="313">
        <f>AC187*'Data - P&amp;L'!$C$6*'Data - P&amp;L'!$C$54</f>
        <v>1.2325</v>
      </c>
      <c r="AD297" s="313">
        <f>AD187*'Data - P&amp;L'!$C$6*'Data - P&amp;L'!$C$54</f>
        <v>2.465</v>
      </c>
      <c r="AE297" s="313">
        <f>AE187*'Data - P&amp;L'!$C$6*'Data - P&amp;L'!$C$54</f>
        <v>0</v>
      </c>
      <c r="AF297" s="313">
        <f>AF187*'Data - P&amp;L'!$C$6*'Data - P&amp;L'!$C$54</f>
        <v>0</v>
      </c>
      <c r="AG297" s="409">
        <f t="shared" si="55"/>
        <v>12.325</v>
      </c>
      <c r="AH297" s="173"/>
    </row>
    <row r="298">
      <c r="A298" s="277" t="s">
        <v>689</v>
      </c>
      <c r="B298" s="313">
        <f>B188*'Data - P&amp;L'!$C$8*'Data - P&amp;L'!$C$54</f>
        <v>0</v>
      </c>
      <c r="C298" s="313">
        <f>C188*'Data - P&amp;L'!$C$8*'Data - P&amp;L'!$C$54</f>
        <v>0</v>
      </c>
      <c r="D298" s="313">
        <f>D188*'Data - P&amp;L'!$C$8*'Data - P&amp;L'!$C$54</f>
        <v>0</v>
      </c>
      <c r="E298" s="313">
        <f>E188*'Data - P&amp;L'!$C$8*'Data - P&amp;L'!$C$54</f>
        <v>0</v>
      </c>
      <c r="F298" s="313">
        <f>F188*'Data - P&amp;L'!$C$8*'Data - P&amp;L'!$C$54</f>
        <v>0</v>
      </c>
      <c r="G298" s="313">
        <f>G188*'Data - P&amp;L'!$C$8*'Data - P&amp;L'!$C$54</f>
        <v>0</v>
      </c>
      <c r="H298" s="313">
        <f>H188*'Data - P&amp;L'!$C$8*'Data - P&amp;L'!$C$54</f>
        <v>0</v>
      </c>
      <c r="I298" s="313">
        <f>I188*'Data - P&amp;L'!$C$8*'Data - P&amp;L'!$C$54</f>
        <v>0</v>
      </c>
      <c r="J298" s="313">
        <f>J188*'Data - P&amp;L'!$C$8*'Data - P&amp;L'!$C$54</f>
        <v>0</v>
      </c>
      <c r="K298" s="313">
        <f>K188*'Data - P&amp;L'!$C$8*'Data - P&amp;L'!$C$54</f>
        <v>0</v>
      </c>
      <c r="L298" s="313">
        <f>L188*'Data - P&amp;L'!$C$8*'Data - P&amp;L'!$C$54</f>
        <v>0</v>
      </c>
      <c r="M298" s="313">
        <f>M188*'Data - P&amp;L'!$C$8*'Data - P&amp;L'!$C$54</f>
        <v>0</v>
      </c>
      <c r="N298" s="313">
        <f>N188*'Data - P&amp;L'!$C$8*'Data - P&amp;L'!$C$54</f>
        <v>0</v>
      </c>
      <c r="O298" s="313">
        <f>O188*'Data - P&amp;L'!$C$8*'Data - P&amp;L'!$C$54</f>
        <v>0</v>
      </c>
      <c r="P298" s="313">
        <f>P188*'Data - P&amp;L'!$C$8*'Data - P&amp;L'!$C$54</f>
        <v>0</v>
      </c>
      <c r="Q298" s="313">
        <f>Q188*'Data - P&amp;L'!$C$8*'Data - P&amp;L'!$C$54</f>
        <v>0</v>
      </c>
      <c r="R298" s="313">
        <f>R188*'Data - P&amp;L'!$C$8*'Data - P&amp;L'!$C$54</f>
        <v>0</v>
      </c>
      <c r="S298" s="313">
        <f>S188*'Data - P&amp;L'!$C$8*'Data - P&amp;L'!$C$54</f>
        <v>0</v>
      </c>
      <c r="T298" s="313">
        <f>T188*'Data - P&amp;L'!$C$8*'Data - P&amp;L'!$C$54</f>
        <v>0</v>
      </c>
      <c r="U298" s="313">
        <f>U188*'Data - P&amp;L'!$C$8*'Data - P&amp;L'!$C$54</f>
        <v>0</v>
      </c>
      <c r="V298" s="313">
        <f>V188*'Data - P&amp;L'!$C$8*'Data - P&amp;L'!$C$54</f>
        <v>0</v>
      </c>
      <c r="W298" s="313">
        <f>W188*'Data - P&amp;L'!$C$8*'Data - P&amp;L'!$C$54</f>
        <v>0</v>
      </c>
      <c r="X298" s="313">
        <f>X188*'Data - P&amp;L'!$C$8*'Data - P&amp;L'!$C$54</f>
        <v>0</v>
      </c>
      <c r="Y298" s="313">
        <f>Y188*'Data - P&amp;L'!$C$8*'Data - P&amp;L'!$C$54</f>
        <v>0</v>
      </c>
      <c r="Z298" s="313">
        <f>Z188*'Data - P&amp;L'!$C$8*'Data - P&amp;L'!$C$54</f>
        <v>0</v>
      </c>
      <c r="AA298" s="313">
        <f>AA188*'Data - P&amp;L'!$C$8*'Data - P&amp;L'!$C$54</f>
        <v>0</v>
      </c>
      <c r="AB298" s="313">
        <f>AB188*'Data - P&amp;L'!$C$8*'Data - P&amp;L'!$C$54</f>
        <v>0</v>
      </c>
      <c r="AC298" s="313">
        <f>AC188*'Data - P&amp;L'!$C$8*'Data - P&amp;L'!$C$54</f>
        <v>0</v>
      </c>
      <c r="AD298" s="313">
        <f>AD188*'Data - P&amp;L'!$C$8*'Data - P&amp;L'!$C$54</f>
        <v>0</v>
      </c>
      <c r="AE298" s="313">
        <f>AE188*'Data - P&amp;L'!$C$8*'Data - P&amp;L'!$C$54</f>
        <v>0</v>
      </c>
      <c r="AF298" s="313">
        <f>AF188*'Data - P&amp;L'!$C$8*'Data - P&amp;L'!$C$54</f>
        <v>0</v>
      </c>
      <c r="AG298" s="409">
        <f t="shared" si="55"/>
        <v>0</v>
      </c>
      <c r="AH298" s="173"/>
    </row>
    <row r="299">
      <c r="A299" s="277" t="s">
        <v>677</v>
      </c>
      <c r="B299" s="313">
        <f>(B189+B190)*'Data - P&amp;L'!$C$9*'Data - P&amp;L'!$C$54</f>
        <v>0</v>
      </c>
      <c r="C299" s="313">
        <f>(C189+C190)*'Data - P&amp;L'!$C$9*'Data - P&amp;L'!$C$54</f>
        <v>0</v>
      </c>
      <c r="D299" s="313">
        <f>(D189+D190)*'Data - P&amp;L'!$C$9*'Data - P&amp;L'!$C$54</f>
        <v>2.99</v>
      </c>
      <c r="E299" s="313">
        <f>(E189+E190)*'Data - P&amp;L'!$C$9*'Data - P&amp;L'!$C$54</f>
        <v>0</v>
      </c>
      <c r="F299" s="313">
        <f>(F189+F190)*'Data - P&amp;L'!$C$9*'Data - P&amp;L'!$C$54</f>
        <v>0</v>
      </c>
      <c r="G299" s="313">
        <f>(G189+G190)*'Data - P&amp;L'!$C$9*'Data - P&amp;L'!$C$54</f>
        <v>0</v>
      </c>
      <c r="H299" s="313">
        <f>(H189+H190)*'Data - P&amp;L'!$C$9*'Data - P&amp;L'!$C$54</f>
        <v>0</v>
      </c>
      <c r="I299" s="313">
        <f>(I189+I190)*'Data - P&amp;L'!$C$9*'Data - P&amp;L'!$C$54</f>
        <v>0</v>
      </c>
      <c r="J299" s="313">
        <f>(J189+J190)*'Data - P&amp;L'!$C$9*'Data - P&amp;L'!$C$54</f>
        <v>0</v>
      </c>
      <c r="K299" s="313">
        <f>(K189+K190)*'Data - P&amp;L'!$C$9*'Data - P&amp;L'!$C$54</f>
        <v>0</v>
      </c>
      <c r="L299" s="313">
        <f>(L189+L190)*'Data - P&amp;L'!$C$9*'Data - P&amp;L'!$C$54</f>
        <v>0</v>
      </c>
      <c r="M299" s="313">
        <f>(M189+M190)*'Data - P&amp;L'!$C$9*'Data - P&amp;L'!$C$54</f>
        <v>0</v>
      </c>
      <c r="N299" s="313">
        <f>(N189+N190)*'Data - P&amp;L'!$C$9*'Data - P&amp;L'!$C$54</f>
        <v>0</v>
      </c>
      <c r="O299" s="313">
        <f>(O189+O190)*'Data - P&amp;L'!$C$9*'Data - P&amp;L'!$C$54</f>
        <v>0</v>
      </c>
      <c r="P299" s="313">
        <f>(P189+P190)*'Data - P&amp;L'!$C$9*'Data - P&amp;L'!$C$54</f>
        <v>0</v>
      </c>
      <c r="Q299" s="313">
        <f>(Q189+Q190)*'Data - P&amp;L'!$C$9*'Data - P&amp;L'!$C$54</f>
        <v>0</v>
      </c>
      <c r="R299" s="313">
        <f>(R189+R190)*'Data - P&amp;L'!$C$9*'Data - P&amp;L'!$C$54</f>
        <v>0</v>
      </c>
      <c r="S299" s="313">
        <f>(S189+S190)*'Data - P&amp;L'!$C$9*'Data - P&amp;L'!$C$54</f>
        <v>0</v>
      </c>
      <c r="T299" s="313">
        <f>(T189+T190)*'Data - P&amp;L'!$C$9*'Data - P&amp;L'!$C$54</f>
        <v>0</v>
      </c>
      <c r="U299" s="313">
        <f>(U189+U190)*'Data - P&amp;L'!$C$9*'Data - P&amp;L'!$C$54</f>
        <v>0</v>
      </c>
      <c r="V299" s="313">
        <f>(V189+V190)*'Data - P&amp;L'!$C$9*'Data - P&amp;L'!$C$54</f>
        <v>0</v>
      </c>
      <c r="W299" s="313">
        <f>(W189+W190)*'Data - P&amp;L'!$C$9*'Data - P&amp;L'!$C$54</f>
        <v>0</v>
      </c>
      <c r="X299" s="313">
        <f>(X189+X190)*'Data - P&amp;L'!$C$9*'Data - P&amp;L'!$C$54</f>
        <v>0</v>
      </c>
      <c r="Y299" s="313">
        <f>(Y189+Y190)*'Data - P&amp;L'!$C$9*'Data - P&amp;L'!$C$54</f>
        <v>0</v>
      </c>
      <c r="Z299" s="313">
        <f>(Z189+Z190)*'Data - P&amp;L'!$C$9*'Data - P&amp;L'!$C$54</f>
        <v>0</v>
      </c>
      <c r="AA299" s="313">
        <f>(AA189+AA190)*'Data - P&amp;L'!$C$9*'Data - P&amp;L'!$C$54</f>
        <v>0</v>
      </c>
      <c r="AB299" s="313">
        <f>(AB189+AB190)*'Data - P&amp;L'!$C$9*'Data - P&amp;L'!$C$54</f>
        <v>0</v>
      </c>
      <c r="AC299" s="313">
        <f>(AC189+AC190)*'Data - P&amp;L'!$C$9*'Data - P&amp;L'!$C$54</f>
        <v>0</v>
      </c>
      <c r="AD299" s="313">
        <f>(AD189+AD190)*'Data - P&amp;L'!$C$9*'Data - P&amp;L'!$C$54</f>
        <v>0</v>
      </c>
      <c r="AE299" s="313">
        <f>(AE189+AE190)*'Data - P&amp;L'!$C$9*'Data - P&amp;L'!$C$54</f>
        <v>0</v>
      </c>
      <c r="AF299" s="313">
        <f>(AF189+AF190)*'Data - P&amp;L'!$C$9*'Data - P&amp;L'!$C$54</f>
        <v>0</v>
      </c>
      <c r="AG299" s="409">
        <f t="shared" si="55"/>
        <v>2.99</v>
      </c>
      <c r="AH299" s="173"/>
    </row>
    <row r="300">
      <c r="A300" s="277" t="s">
        <v>678</v>
      </c>
      <c r="B300" s="313">
        <f>(B191+B192)*'Data - P&amp;L'!$C$5*'Data - P&amp;L'!$C$54</f>
        <v>0</v>
      </c>
      <c r="C300" s="313">
        <f>(C191+C192)*'Data - P&amp;L'!$C$5*'Data - P&amp;L'!$C$54</f>
        <v>0</v>
      </c>
      <c r="D300" s="313">
        <f>(D191+D192)*'Data - P&amp;L'!$C$5*'Data - P&amp;L'!$C$54</f>
        <v>0</v>
      </c>
      <c r="E300" s="313">
        <f>(E191+E192)*'Data - P&amp;L'!$C$5*'Data - P&amp;L'!$C$54</f>
        <v>0</v>
      </c>
      <c r="F300" s="313">
        <f>(F191+F192)*'Data - P&amp;L'!$C$5*'Data - P&amp;L'!$C$54</f>
        <v>0</v>
      </c>
      <c r="G300" s="313">
        <f>(G191+G192)*'Data - P&amp;L'!$C$5*'Data - P&amp;L'!$C$54</f>
        <v>0</v>
      </c>
      <c r="H300" s="313">
        <f>(H191+H192)*'Data - P&amp;L'!$C$5*'Data - P&amp;L'!$C$54</f>
        <v>0</v>
      </c>
      <c r="I300" s="313">
        <f>(I191+I192)*'Data - P&amp;L'!$C$5*'Data - P&amp;L'!$C$54</f>
        <v>0</v>
      </c>
      <c r="J300" s="313">
        <f>(J191+J192)*'Data - P&amp;L'!$C$5*'Data - P&amp;L'!$C$54</f>
        <v>0</v>
      </c>
      <c r="K300" s="313">
        <f>(K191+K192)*'Data - P&amp;L'!$C$5*'Data - P&amp;L'!$C$54</f>
        <v>0</v>
      </c>
      <c r="L300" s="313">
        <f>(L191+L192)*'Data - P&amp;L'!$C$5*'Data - P&amp;L'!$C$54</f>
        <v>0</v>
      </c>
      <c r="M300" s="313">
        <f>(M191+M192)*'Data - P&amp;L'!$C$5*'Data - P&amp;L'!$C$54</f>
        <v>0</v>
      </c>
      <c r="N300" s="313">
        <f>(N191+N192)*'Data - P&amp;L'!$C$5*'Data - P&amp;L'!$C$54</f>
        <v>0</v>
      </c>
      <c r="O300" s="313">
        <f>(O191+O192)*'Data - P&amp;L'!$C$5*'Data - P&amp;L'!$C$54</f>
        <v>0</v>
      </c>
      <c r="P300" s="313">
        <f>(P191+P192)*'Data - P&amp;L'!$C$5*'Data - P&amp;L'!$C$54</f>
        <v>0</v>
      </c>
      <c r="Q300" s="313">
        <f>(Q191+Q192)*'Data - P&amp;L'!$C$5*'Data - P&amp;L'!$C$54</f>
        <v>0</v>
      </c>
      <c r="R300" s="313">
        <f>(R191+R192)*'Data - P&amp;L'!$C$5*'Data - P&amp;L'!$C$54</f>
        <v>0</v>
      </c>
      <c r="S300" s="313">
        <f>(S191+S192)*'Data - P&amp;L'!$C$5*'Data - P&amp;L'!$C$54</f>
        <v>0</v>
      </c>
      <c r="T300" s="313">
        <f>(T191+T192)*'Data - P&amp;L'!$C$5*'Data - P&amp;L'!$C$54</f>
        <v>0</v>
      </c>
      <c r="U300" s="313">
        <f>(U191+U192)*'Data - P&amp;L'!$C$5*'Data - P&amp;L'!$C$54</f>
        <v>0</v>
      </c>
      <c r="V300" s="313">
        <f>(V191+V192)*'Data - P&amp;L'!$C$5*'Data - P&amp;L'!$C$54</f>
        <v>0</v>
      </c>
      <c r="W300" s="313">
        <f>(W191+W192)*'Data - P&amp;L'!$C$5*'Data - P&amp;L'!$C$54</f>
        <v>0</v>
      </c>
      <c r="X300" s="313">
        <f>(X191+X192)*'Data - P&amp;L'!$C$5*'Data - P&amp;L'!$C$54</f>
        <v>0</v>
      </c>
      <c r="Y300" s="313">
        <f>(Y191+Y192)*'Data - P&amp;L'!$C$5*'Data - P&amp;L'!$C$54</f>
        <v>0</v>
      </c>
      <c r="Z300" s="313">
        <f>(Z191+Z192)*'Data - P&amp;L'!$C$5*'Data - P&amp;L'!$C$54</f>
        <v>0</v>
      </c>
      <c r="AA300" s="313">
        <f>(AA191+AA192)*'Data - P&amp;L'!$C$5*'Data - P&amp;L'!$C$54</f>
        <v>0</v>
      </c>
      <c r="AB300" s="313">
        <f>(AB191+AB192)*'Data - P&amp;L'!$C$5*'Data - P&amp;L'!$C$54</f>
        <v>0</v>
      </c>
      <c r="AC300" s="313">
        <f>(AC191+AC192)*'Data - P&amp;L'!$C$5*'Data - P&amp;L'!$C$54</f>
        <v>0</v>
      </c>
      <c r="AD300" s="313">
        <f>(AD191+AD192)*'Data - P&amp;L'!$C$5*'Data - P&amp;L'!$C$54</f>
        <v>0</v>
      </c>
      <c r="AE300" s="313">
        <f>(AE191+AE192)*'Data - P&amp;L'!$C$5*'Data - P&amp;L'!$C$54</f>
        <v>0</v>
      </c>
      <c r="AF300" s="313">
        <f>(AF191+AF192)*'Data - P&amp;L'!$C$5*'Data - P&amp;L'!$C$54</f>
        <v>0</v>
      </c>
      <c r="AG300" s="409">
        <f t="shared" si="55"/>
        <v>0</v>
      </c>
      <c r="AH300" s="173"/>
    </row>
    <row r="301">
      <c r="A301" s="277" t="s">
        <v>679</v>
      </c>
      <c r="B301" s="313">
        <f>(B193+B194)*'Data - P&amp;L'!$C$10*'Data - P&amp;L'!$C$54</f>
        <v>0</v>
      </c>
      <c r="C301" s="313">
        <f>(C193+C194)*'Data - P&amp;L'!$C$10*'Data - P&amp;L'!$C$54</f>
        <v>0</v>
      </c>
      <c r="D301" s="313">
        <f>(D193+D194)*'Data - P&amp;L'!$C$10*'Data - P&amp;L'!$C$54</f>
        <v>0</v>
      </c>
      <c r="E301" s="313">
        <f>(E193+E194)*'Data - P&amp;L'!$C$10*'Data - P&amp;L'!$C$54</f>
        <v>1.0525</v>
      </c>
      <c r="F301" s="313">
        <f>(F193+F194)*'Data - P&amp;L'!$C$10*'Data - P&amp;L'!$C$54</f>
        <v>0</v>
      </c>
      <c r="G301" s="313">
        <f>(G193+G194)*'Data - P&amp;L'!$C$10*'Data - P&amp;L'!$C$54</f>
        <v>0</v>
      </c>
      <c r="H301" s="313">
        <f>(H193+H194)*'Data - P&amp;L'!$C$10*'Data - P&amp;L'!$C$54</f>
        <v>0</v>
      </c>
      <c r="I301" s="313">
        <f>(I193+I194)*'Data - P&amp;L'!$C$10*'Data - P&amp;L'!$C$54</f>
        <v>0</v>
      </c>
      <c r="J301" s="313">
        <f>(J193+J194)*'Data - P&amp;L'!$C$10*'Data - P&amp;L'!$C$54</f>
        <v>0</v>
      </c>
      <c r="K301" s="313">
        <f>(K193+K194)*'Data - P&amp;L'!$C$10*'Data - P&amp;L'!$C$54</f>
        <v>0</v>
      </c>
      <c r="L301" s="313">
        <f>(L193+L194)*'Data - P&amp;L'!$C$10*'Data - P&amp;L'!$C$54</f>
        <v>0</v>
      </c>
      <c r="M301" s="313">
        <f>(M193+M194)*'Data - P&amp;L'!$C$10*'Data - P&amp;L'!$C$54</f>
        <v>0</v>
      </c>
      <c r="N301" s="313">
        <f>(N193+N194)*'Data - P&amp;L'!$C$10*'Data - P&amp;L'!$C$54</f>
        <v>0</v>
      </c>
      <c r="O301" s="313">
        <f>(O193+O194)*'Data - P&amp;L'!$C$10*'Data - P&amp;L'!$C$54</f>
        <v>0</v>
      </c>
      <c r="P301" s="313">
        <f>(P193+P194)*'Data - P&amp;L'!$C$10*'Data - P&amp;L'!$C$54</f>
        <v>0</v>
      </c>
      <c r="Q301" s="313">
        <f>(Q193+Q194)*'Data - P&amp;L'!$C$10*'Data - P&amp;L'!$C$54</f>
        <v>0</v>
      </c>
      <c r="R301" s="313">
        <f>(R193+R194)*'Data - P&amp;L'!$C$10*'Data - P&amp;L'!$C$54</f>
        <v>0</v>
      </c>
      <c r="S301" s="313">
        <f>(S193+S194)*'Data - P&amp;L'!$C$10*'Data - P&amp;L'!$C$54</f>
        <v>0</v>
      </c>
      <c r="T301" s="313">
        <f>(T193+T194)*'Data - P&amp;L'!$C$10*'Data - P&amp;L'!$C$54</f>
        <v>0</v>
      </c>
      <c r="U301" s="313">
        <f>(U193+U194)*'Data - P&amp;L'!$C$10*'Data - P&amp;L'!$C$54</f>
        <v>0</v>
      </c>
      <c r="V301" s="313">
        <f>(V193+V194)*'Data - P&amp;L'!$C$10*'Data - P&amp;L'!$C$54</f>
        <v>0</v>
      </c>
      <c r="W301" s="313">
        <f>(W193+W194)*'Data - P&amp;L'!$C$10*'Data - P&amp;L'!$C$54</f>
        <v>0</v>
      </c>
      <c r="X301" s="313">
        <f>(X193+X194)*'Data - P&amp;L'!$C$10*'Data - P&amp;L'!$C$54</f>
        <v>0</v>
      </c>
      <c r="Y301" s="313">
        <f>(Y193+Y194)*'Data - P&amp;L'!$C$10*'Data - P&amp;L'!$C$54</f>
        <v>0</v>
      </c>
      <c r="Z301" s="313">
        <f>(Z193+Z194)*'Data - P&amp;L'!$C$10*'Data - P&amp;L'!$C$54</f>
        <v>0</v>
      </c>
      <c r="AA301" s="313">
        <f>(AA193+AA194)*'Data - P&amp;L'!$C$10*'Data - P&amp;L'!$C$54</f>
        <v>0</v>
      </c>
      <c r="AB301" s="313">
        <f>(AB193+AB194)*'Data - P&amp;L'!$C$10*'Data - P&amp;L'!$C$54</f>
        <v>0</v>
      </c>
      <c r="AC301" s="313">
        <f>(AC193+AC194)*'Data - P&amp;L'!$C$10*'Data - P&amp;L'!$C$54</f>
        <v>0</v>
      </c>
      <c r="AD301" s="313">
        <f>(AD193+AD194)*'Data - P&amp;L'!$C$10*'Data - P&amp;L'!$C$54</f>
        <v>0</v>
      </c>
      <c r="AE301" s="313">
        <f>(AE193+AE194)*'Data - P&amp;L'!$C$10*'Data - P&amp;L'!$C$54</f>
        <v>0</v>
      </c>
      <c r="AF301" s="313">
        <f>(AF193+AF194)*'Data - P&amp;L'!$C$10*'Data - P&amp;L'!$C$54</f>
        <v>0</v>
      </c>
      <c r="AG301" s="409">
        <f t="shared" si="55"/>
        <v>1.0525</v>
      </c>
      <c r="AH301" s="173"/>
    </row>
    <row r="302">
      <c r="A302" s="273" t="s">
        <v>680</v>
      </c>
      <c r="B302" s="313">
        <f>(B180+B181)*'Data - P&amp;L'!$C$43*'Data - P&amp;L'!$C$54</f>
        <v>2.985</v>
      </c>
      <c r="C302" s="313">
        <f>(C180+C181)*'Data - P&amp;L'!$C$43*'Data - P&amp;L'!$C$54</f>
        <v>11.94</v>
      </c>
      <c r="D302" s="313">
        <f>(D180+D181)*'Data - P&amp;L'!$C$43*'Data - P&amp;L'!$C$54</f>
        <v>2.985</v>
      </c>
      <c r="E302" s="313">
        <f>(E180+E181)*'Data - P&amp;L'!$C$43*'Data - P&amp;L'!$C$54</f>
        <v>14.925</v>
      </c>
      <c r="F302" s="313">
        <f>(F180+F181)*'Data - P&amp;L'!$C$43*'Data - P&amp;L'!$C$54</f>
        <v>2.985</v>
      </c>
      <c r="G302" s="313">
        <f>(G180+G181)*'Data - P&amp;L'!$C$43*'Data - P&amp;L'!$C$54</f>
        <v>2.985</v>
      </c>
      <c r="H302" s="313">
        <f>(H180+H181)*'Data - P&amp;L'!$C$43*'Data - P&amp;L'!$C$54</f>
        <v>14.925</v>
      </c>
      <c r="I302" s="313">
        <f>(I180+I181)*'Data - P&amp;L'!$C$43*'Data - P&amp;L'!$C$54</f>
        <v>2.985</v>
      </c>
      <c r="J302" s="313">
        <f>(J180+J181)*'Data - P&amp;L'!$C$43*'Data - P&amp;L'!$C$54</f>
        <v>14.925</v>
      </c>
      <c r="K302" s="313">
        <f>(K180+K181)*'Data - P&amp;L'!$C$43*'Data - P&amp;L'!$C$54</f>
        <v>8.955</v>
      </c>
      <c r="L302" s="313">
        <f>(L180+L181)*'Data - P&amp;L'!$C$43*'Data - P&amp;L'!$C$54</f>
        <v>8.955</v>
      </c>
      <c r="M302" s="313">
        <f>(M180+M181)*'Data - P&amp;L'!$C$43*'Data - P&amp;L'!$C$54</f>
        <v>5.97</v>
      </c>
      <c r="N302" s="313">
        <f>(N180+N181)*'Data - P&amp;L'!$C$43*'Data - P&amp;L'!$C$54</f>
        <v>5.97</v>
      </c>
      <c r="O302" s="313">
        <f>(O180+O181)*'Data - P&amp;L'!$C$43*'Data - P&amp;L'!$C$54</f>
        <v>5.97</v>
      </c>
      <c r="P302" s="313">
        <f>(P180+P181)*'Data - P&amp;L'!$C$43*'Data - P&amp;L'!$C$54</f>
        <v>5.97</v>
      </c>
      <c r="Q302" s="313">
        <f>(Q180+Q181)*'Data - P&amp;L'!$C$43*'Data - P&amp;L'!$C$54</f>
        <v>8.955</v>
      </c>
      <c r="R302" s="313">
        <f>(R180+R181)*'Data - P&amp;L'!$C$43*'Data - P&amp;L'!$C$54</f>
        <v>2.985</v>
      </c>
      <c r="S302" s="313">
        <f>(S180+S181)*'Data - P&amp;L'!$C$43*'Data - P&amp;L'!$C$54</f>
        <v>0</v>
      </c>
      <c r="T302" s="313">
        <f>(T180+T181)*'Data - P&amp;L'!$C$43*'Data - P&amp;L'!$C$54</f>
        <v>5.97</v>
      </c>
      <c r="U302" s="313">
        <f>(U180+U181)*'Data - P&amp;L'!$C$43*'Data - P&amp;L'!$C$54</f>
        <v>0</v>
      </c>
      <c r="V302" s="313">
        <f>(V180+V181)*'Data - P&amp;L'!$C$43*'Data - P&amp;L'!$C$54</f>
        <v>5.97</v>
      </c>
      <c r="W302" s="313">
        <f>(W180+W181)*'Data - P&amp;L'!$C$43*'Data - P&amp;L'!$C$54</f>
        <v>5.97</v>
      </c>
      <c r="X302" s="313">
        <f>(X180+X181)*'Data - P&amp;L'!$C$43*'Data - P&amp;L'!$C$54</f>
        <v>14.925</v>
      </c>
      <c r="Y302" s="313">
        <f>(Y180+Y181)*'Data - P&amp;L'!$C$43*'Data - P&amp;L'!$C$54</f>
        <v>2.985</v>
      </c>
      <c r="Z302" s="313">
        <f>(Z180+Z181)*'Data - P&amp;L'!$C$43*'Data - P&amp;L'!$C$54</f>
        <v>17.91</v>
      </c>
      <c r="AA302" s="313">
        <f>(AA180+AA181)*'Data - P&amp;L'!$C$43*'Data - P&amp;L'!$C$54</f>
        <v>0</v>
      </c>
      <c r="AB302" s="313">
        <f>(AB180+AB181)*'Data - P&amp;L'!$C$43*'Data - P&amp;L'!$C$54</f>
        <v>2.985</v>
      </c>
      <c r="AC302" s="313">
        <f>(AC180+AC181)*'Data - P&amp;L'!$C$43*'Data - P&amp;L'!$C$54</f>
        <v>2.985</v>
      </c>
      <c r="AD302" s="313">
        <f>(AD180+AD181)*'Data - P&amp;L'!$C$43*'Data - P&amp;L'!$C$54</f>
        <v>8.955</v>
      </c>
      <c r="AE302" s="313">
        <f>(AE180+AE181)*'Data - P&amp;L'!$C$43*'Data - P&amp;L'!$C$54</f>
        <v>8.955</v>
      </c>
      <c r="AF302" s="313">
        <f>(AF180+AF181)*'Data - P&amp;L'!$C$43*'Data - P&amp;L'!$C$54</f>
        <v>11.94</v>
      </c>
      <c r="AG302" s="409">
        <f t="shared" si="55"/>
        <v>214.92</v>
      </c>
      <c r="AH302" s="173"/>
    </row>
    <row r="303">
      <c r="A303" s="273" t="s">
        <v>682</v>
      </c>
      <c r="B303" s="313">
        <f>(B196)*'Data - P&amp;L'!$C$43*'Data - P&amp;L'!$C$54</f>
        <v>0</v>
      </c>
      <c r="C303" s="313">
        <f>(C196)*'Data - P&amp;L'!$C$43*'Data - P&amp;L'!$C$54</f>
        <v>0</v>
      </c>
      <c r="D303" s="313">
        <f>(D196)*'Data - P&amp;L'!$C$43*'Data - P&amp;L'!$C$54</f>
        <v>5.97</v>
      </c>
      <c r="E303" s="313">
        <f>(E196)*'Data - P&amp;L'!$C$43*'Data - P&amp;L'!$C$54</f>
        <v>2.985</v>
      </c>
      <c r="F303" s="313">
        <f>(F196)*'Data - P&amp;L'!$C$43*'Data - P&amp;L'!$C$54</f>
        <v>0</v>
      </c>
      <c r="G303" s="313">
        <f>(G196)*'Data - P&amp;L'!$C$43*'Data - P&amp;L'!$C$54</f>
        <v>2.985</v>
      </c>
      <c r="H303" s="313">
        <f>(H196)*'Data - P&amp;L'!$C$43*'Data - P&amp;L'!$C$54</f>
        <v>0</v>
      </c>
      <c r="I303" s="313">
        <f>(I196)*'Data - P&amp;L'!$C$43*'Data - P&amp;L'!$C$54</f>
        <v>2.985</v>
      </c>
      <c r="J303" s="313">
        <f>(J196)*'Data - P&amp;L'!$C$43*'Data - P&amp;L'!$C$54</f>
        <v>0</v>
      </c>
      <c r="K303" s="313">
        <f>(K196)*'Data - P&amp;L'!$C$43*'Data - P&amp;L'!$C$54</f>
        <v>0</v>
      </c>
      <c r="L303" s="313">
        <f>(L196)*'Data - P&amp;L'!$C$43*'Data - P&amp;L'!$C$54</f>
        <v>5.97</v>
      </c>
      <c r="M303" s="313">
        <f>(M196)*'Data - P&amp;L'!$C$43*'Data - P&amp;L'!$C$54</f>
        <v>2.985</v>
      </c>
      <c r="N303" s="313">
        <f>(N196)*'Data - P&amp;L'!$C$43*'Data - P&amp;L'!$C$54</f>
        <v>0</v>
      </c>
      <c r="O303" s="313">
        <f>(O196)*'Data - P&amp;L'!$C$43*'Data - P&amp;L'!$C$54</f>
        <v>0</v>
      </c>
      <c r="P303" s="313">
        <f>(P196)*'Data - P&amp;L'!$C$43*'Data - P&amp;L'!$C$54</f>
        <v>0</v>
      </c>
      <c r="Q303" s="313">
        <f>(Q196)*'Data - P&amp;L'!$C$43*'Data - P&amp;L'!$C$54</f>
        <v>0</v>
      </c>
      <c r="R303" s="313">
        <f>(R196)*'Data - P&amp;L'!$C$43*'Data - P&amp;L'!$C$54</f>
        <v>0</v>
      </c>
      <c r="S303" s="313">
        <f>(S196)*'Data - P&amp;L'!$C$43*'Data - P&amp;L'!$C$54</f>
        <v>0</v>
      </c>
      <c r="T303" s="313">
        <f>(T196)*'Data - P&amp;L'!$C$43*'Data - P&amp;L'!$C$54</f>
        <v>2.985</v>
      </c>
      <c r="U303" s="313">
        <f>(U196)*'Data - P&amp;L'!$C$43*'Data - P&amp;L'!$C$54</f>
        <v>0</v>
      </c>
      <c r="V303" s="313">
        <f>(V196)*'Data - P&amp;L'!$C$43*'Data - P&amp;L'!$C$54</f>
        <v>0</v>
      </c>
      <c r="W303" s="313">
        <f>(W196)*'Data - P&amp;L'!$C$43*'Data - P&amp;L'!$C$54</f>
        <v>0</v>
      </c>
      <c r="X303" s="313">
        <f>(X196)*'Data - P&amp;L'!$C$43*'Data - P&amp;L'!$C$54</f>
        <v>2.985</v>
      </c>
      <c r="Y303" s="313">
        <f>(Y196)*'Data - P&amp;L'!$C$43*'Data - P&amp;L'!$C$54</f>
        <v>0</v>
      </c>
      <c r="Z303" s="313">
        <f>(Z196)*'Data - P&amp;L'!$C$43*'Data - P&amp;L'!$C$54</f>
        <v>0</v>
      </c>
      <c r="AA303" s="313">
        <f>(AA196)*'Data - P&amp;L'!$C$43*'Data - P&amp;L'!$C$54</f>
        <v>0</v>
      </c>
      <c r="AB303" s="313">
        <f>(AB196)*'Data - P&amp;L'!$C$43*'Data - P&amp;L'!$C$54</f>
        <v>0</v>
      </c>
      <c r="AC303" s="313">
        <f>(AC196)*'Data - P&amp;L'!$C$43*'Data - P&amp;L'!$C$54</f>
        <v>2.985</v>
      </c>
      <c r="AD303" s="313">
        <f>(AD196)*'Data - P&amp;L'!$C$43*'Data - P&amp;L'!$C$54</f>
        <v>5.97</v>
      </c>
      <c r="AE303" s="313">
        <f>(AE196)*'Data - P&amp;L'!$C$43*'Data - P&amp;L'!$C$54</f>
        <v>0</v>
      </c>
      <c r="AF303" s="313">
        <f>(AF196)*'Data - P&amp;L'!$C$43*'Data - P&amp;L'!$C$54</f>
        <v>0</v>
      </c>
      <c r="AG303" s="409">
        <f t="shared" si="55"/>
        <v>38.805</v>
      </c>
      <c r="AH303" s="173"/>
    </row>
    <row r="304">
      <c r="A304" s="496" t="s">
        <v>1500</v>
      </c>
      <c r="B304" s="313">
        <f>(((B180+B181)*'Data - P&amp;L'!$C$62)*(1-'Data - P&amp;L'!$C$58))+((B196*'Data - P&amp;L'!$C$63)*(1-'Data - P&amp;L'!$C$58))</f>
        <v>2.421936</v>
      </c>
      <c r="C304" s="313">
        <f>(((C180+C181)*'Data - P&amp;L'!$C$62)*(1-'Data - P&amp;L'!$C$58))+((C196*'Data - P&amp;L'!$C$63)*(1-'Data - P&amp;L'!$C$58))</f>
        <v>9.687744</v>
      </c>
      <c r="D304" s="313">
        <f>(((D180+D181)*'Data - P&amp;L'!$C$62)*(1-'Data - P&amp;L'!$C$58))+((D196*'Data - P&amp;L'!$C$63)*(1-'Data - P&amp;L'!$C$58))</f>
        <v>4.338576</v>
      </c>
      <c r="E304" s="313">
        <f>(((E180+E181)*'Data - P&amp;L'!$C$62)*(1-'Data - P&amp;L'!$C$58))+((E196*'Data - P&amp;L'!$C$63)*(1-'Data - P&amp;L'!$C$58))</f>
        <v>13.068</v>
      </c>
      <c r="F304" s="313">
        <f>(((F180+F181)*'Data - P&amp;L'!$C$62)*(1-'Data - P&amp;L'!$C$58))+((F196*'Data - P&amp;L'!$C$63)*(1-'Data - P&amp;L'!$C$58))</f>
        <v>2.421936</v>
      </c>
      <c r="G304" s="313">
        <f>(((G180+G181)*'Data - P&amp;L'!$C$62)*(1-'Data - P&amp;L'!$C$58))+((G196*'Data - P&amp;L'!$C$63)*(1-'Data - P&amp;L'!$C$58))</f>
        <v>3.380256</v>
      </c>
      <c r="H304" s="313">
        <f>(((H180+H181)*'Data - P&amp;L'!$C$62)*(1-'Data - P&amp;L'!$C$58))+((H196*'Data - P&amp;L'!$C$63)*(1-'Data - P&amp;L'!$C$58))</f>
        <v>12.10968</v>
      </c>
      <c r="I304" s="313">
        <f>(((I180+I181)*'Data - P&amp;L'!$C$62)*(1-'Data - P&amp;L'!$C$58))+((I196*'Data - P&amp;L'!$C$63)*(1-'Data - P&amp;L'!$C$58))</f>
        <v>3.380256</v>
      </c>
      <c r="J304" s="313">
        <f>(((J180+J181)*'Data - P&amp;L'!$C$62)*(1-'Data - P&amp;L'!$C$58))+((J196*'Data - P&amp;L'!$C$63)*(1-'Data - P&amp;L'!$C$58))</f>
        <v>12.10968</v>
      </c>
      <c r="K304" s="313">
        <f>(((K180+K181)*'Data - P&amp;L'!$C$62)*(1-'Data - P&amp;L'!$C$58))+((K196*'Data - P&amp;L'!$C$63)*(1-'Data - P&amp;L'!$C$58))</f>
        <v>7.265808</v>
      </c>
      <c r="L304" s="313">
        <f>(((L180+L181)*'Data - P&amp;L'!$C$62)*(1-'Data - P&amp;L'!$C$58))+((L196*'Data - P&amp;L'!$C$63)*(1-'Data - P&amp;L'!$C$58))</f>
        <v>9.182448</v>
      </c>
      <c r="M304" s="313">
        <f>(((M180+M181)*'Data - P&amp;L'!$C$62)*(1-'Data - P&amp;L'!$C$58))+((M196*'Data - P&amp;L'!$C$63)*(1-'Data - P&amp;L'!$C$58))</f>
        <v>5.802192</v>
      </c>
      <c r="N304" s="313">
        <f>(((N180+N181)*'Data - P&amp;L'!$C$62)*(1-'Data - P&amp;L'!$C$58))+((N196*'Data - P&amp;L'!$C$63)*(1-'Data - P&amp;L'!$C$58))</f>
        <v>4.843872</v>
      </c>
      <c r="O304" s="313">
        <f>(((O180+O181)*'Data - P&amp;L'!$C$62)*(1-'Data - P&amp;L'!$C$58))+((O196*'Data - P&amp;L'!$C$63)*(1-'Data - P&amp;L'!$C$58))</f>
        <v>4.843872</v>
      </c>
      <c r="P304" s="313">
        <f>(((P180+P181)*'Data - P&amp;L'!$C$62)*(1-'Data - P&amp;L'!$C$58))+((P196*'Data - P&amp;L'!$C$63)*(1-'Data - P&amp;L'!$C$58))</f>
        <v>4.843872</v>
      </c>
      <c r="Q304" s="313">
        <f>(((Q180+Q181)*'Data - P&amp;L'!$C$62)*(1-'Data - P&amp;L'!$C$58))+((Q196*'Data - P&amp;L'!$C$63)*(1-'Data - P&amp;L'!$C$58))</f>
        <v>7.265808</v>
      </c>
      <c r="R304" s="313">
        <f>(((R180+R181)*'Data - P&amp;L'!$C$62)*(1-'Data - P&amp;L'!$C$58))+((R196*'Data - P&amp;L'!$C$63)*(1-'Data - P&amp;L'!$C$58))</f>
        <v>2.421936</v>
      </c>
      <c r="S304" s="313">
        <f>(((S180+S181)*'Data - P&amp;L'!$C$62)*(1-'Data - P&amp;L'!$C$58))+((S196*'Data - P&amp;L'!$C$63)*(1-'Data - P&amp;L'!$C$58))</f>
        <v>0</v>
      </c>
      <c r="T304" s="313">
        <f>(((T180+T181)*'Data - P&amp;L'!$C$62)*(1-'Data - P&amp;L'!$C$58))+((T196*'Data - P&amp;L'!$C$63)*(1-'Data - P&amp;L'!$C$58))</f>
        <v>5.802192</v>
      </c>
      <c r="U304" s="313">
        <f>(((U180+U181)*'Data - P&amp;L'!$C$62)*(1-'Data - P&amp;L'!$C$58))+((U196*'Data - P&amp;L'!$C$63)*(1-'Data - P&amp;L'!$C$58))</f>
        <v>0</v>
      </c>
      <c r="V304" s="313">
        <f>(((V180+V181)*'Data - P&amp;L'!$C$62)*(1-'Data - P&amp;L'!$C$58))+((V196*'Data - P&amp;L'!$C$63)*(1-'Data - P&amp;L'!$C$58))</f>
        <v>4.843872</v>
      </c>
      <c r="W304" s="313">
        <f>(((W180+W181)*'Data - P&amp;L'!$C$62)*(1-'Data - P&amp;L'!$C$58))+((W196*'Data - P&amp;L'!$C$63)*(1-'Data - P&amp;L'!$C$58))</f>
        <v>4.843872</v>
      </c>
      <c r="X304" s="313">
        <f>(((X180+X181)*'Data - P&amp;L'!$C$62)*(1-'Data - P&amp;L'!$C$58))+((X196*'Data - P&amp;L'!$C$63)*(1-'Data - P&amp;L'!$C$58))</f>
        <v>13.068</v>
      </c>
      <c r="Y304" s="313">
        <f>(((Y180+Y181)*'Data - P&amp;L'!$C$62)*(1-'Data - P&amp;L'!$C$58))+((Y196*'Data - P&amp;L'!$C$63)*(1-'Data - P&amp;L'!$C$58))</f>
        <v>2.421936</v>
      </c>
      <c r="Z304" s="313">
        <f>(((Z180+Z181)*'Data - P&amp;L'!$C$62)*(1-'Data - P&amp;L'!$C$58))+((Z196*'Data - P&amp;L'!$C$63)*(1-'Data - P&amp;L'!$C$58))</f>
        <v>14.531616</v>
      </c>
      <c r="AA304" s="313">
        <f>(((AA180+AA181)*'Data - P&amp;L'!$C$62)*(1-'Data - P&amp;L'!$C$58))+((AA196*'Data - P&amp;L'!$C$63)*(1-'Data - P&amp;L'!$C$58))</f>
        <v>0</v>
      </c>
      <c r="AB304" s="313">
        <f>(((AB180+AB181)*'Data - P&amp;L'!$C$62)*(1-'Data - P&amp;L'!$C$58))+((AB196*'Data - P&amp;L'!$C$63)*(1-'Data - P&amp;L'!$C$58))</f>
        <v>2.421936</v>
      </c>
      <c r="AC304" s="313">
        <f>(((AC180+AC181)*'Data - P&amp;L'!$C$62)*(1-'Data - P&amp;L'!$C$58))+((AC196*'Data - P&amp;L'!$C$63)*(1-'Data - P&amp;L'!$C$58))</f>
        <v>3.380256</v>
      </c>
      <c r="AD304" s="313">
        <f>(((AD180+AD181)*'Data - P&amp;L'!$C$62)*(1-'Data - P&amp;L'!$C$58))+((AD196*'Data - P&amp;L'!$C$63)*(1-'Data - P&amp;L'!$C$58))</f>
        <v>9.182448</v>
      </c>
      <c r="AE304" s="313">
        <f>(((AE180+AE181)*'Data - P&amp;L'!$C$62)*(1-'Data - P&amp;L'!$C$58))+((AE196*'Data - P&amp;L'!$C$63)*(1-'Data - P&amp;L'!$C$58))</f>
        <v>7.265808</v>
      </c>
      <c r="AF304" s="313">
        <f>(((AF180+AF181)*'Data - P&amp;L'!$C$62)*(1-'Data - P&amp;L'!$C$58))+((AF196*'Data - P&amp;L'!$C$63)*(1-'Data - P&amp;L'!$C$58))</f>
        <v>9.687744</v>
      </c>
      <c r="AG304" s="409">
        <f t="shared" si="55"/>
        <v>186.837552</v>
      </c>
      <c r="AH304" s="173"/>
    </row>
    <row r="305">
      <c r="A305" s="496" t="s">
        <v>691</v>
      </c>
      <c r="B305" s="313">
        <f t="shared" ref="B305:AF305" si="58">B207</f>
        <v>251.78</v>
      </c>
      <c r="C305" s="313">
        <f t="shared" si="58"/>
        <v>1165.3</v>
      </c>
      <c r="D305" s="313">
        <f t="shared" si="58"/>
        <v>253.17</v>
      </c>
      <c r="E305" s="313">
        <f t="shared" si="58"/>
        <v>1247.54</v>
      </c>
      <c r="F305" s="313">
        <f t="shared" si="58"/>
        <v>503.56</v>
      </c>
      <c r="G305" s="313">
        <f t="shared" si="58"/>
        <v>734.06</v>
      </c>
      <c r="H305" s="313">
        <f t="shared" si="58"/>
        <v>1146.58</v>
      </c>
      <c r="I305" s="313">
        <f t="shared" si="58"/>
        <v>277.3</v>
      </c>
      <c r="J305" s="313">
        <f t="shared" si="58"/>
        <v>1463.88</v>
      </c>
      <c r="K305" s="313">
        <f t="shared" si="58"/>
        <v>755.34</v>
      </c>
      <c r="L305" s="313">
        <f t="shared" si="58"/>
        <v>1058.16</v>
      </c>
      <c r="M305" s="313">
        <f t="shared" si="58"/>
        <v>655.03</v>
      </c>
      <c r="N305" s="313">
        <f t="shared" si="58"/>
        <v>456.76</v>
      </c>
      <c r="O305" s="313">
        <f t="shared" si="58"/>
        <v>456.76</v>
      </c>
      <c r="P305" s="313">
        <f t="shared" si="58"/>
        <v>503.56</v>
      </c>
      <c r="Q305" s="313">
        <f t="shared" si="58"/>
        <v>958.97</v>
      </c>
      <c r="R305" s="313">
        <f t="shared" si="58"/>
        <v>251.78</v>
      </c>
      <c r="S305" s="313">
        <f t="shared" si="58"/>
        <v>0</v>
      </c>
      <c r="T305" s="313">
        <f t="shared" si="58"/>
        <v>480.93</v>
      </c>
      <c r="U305" s="313">
        <f t="shared" si="58"/>
        <v>279.86</v>
      </c>
      <c r="V305" s="313">
        <f t="shared" si="58"/>
        <v>622.02</v>
      </c>
      <c r="W305" s="313">
        <f t="shared" si="58"/>
        <v>503.56</v>
      </c>
      <c r="X305" s="313">
        <f t="shared" si="58"/>
        <v>1275.06</v>
      </c>
      <c r="Y305" s="313">
        <f t="shared" si="58"/>
        <v>503.56</v>
      </c>
      <c r="Z305" s="313">
        <f t="shared" si="58"/>
        <v>1384.85</v>
      </c>
      <c r="AA305" s="313">
        <f t="shared" si="58"/>
        <v>279.86</v>
      </c>
      <c r="AB305" s="313">
        <f t="shared" si="58"/>
        <v>203.63</v>
      </c>
      <c r="AC305" s="313">
        <f t="shared" si="58"/>
        <v>277.3</v>
      </c>
      <c r="AD305" s="313">
        <f t="shared" si="58"/>
        <v>831.9</v>
      </c>
      <c r="AE305" s="313">
        <f t="shared" si="58"/>
        <v>735.1</v>
      </c>
      <c r="AF305" s="313">
        <f t="shared" si="58"/>
        <v>1025.84</v>
      </c>
      <c r="AG305" s="409">
        <f t="shared" si="55"/>
        <v>20543</v>
      </c>
      <c r="AH305" s="173"/>
    </row>
    <row r="306">
      <c r="A306" s="495" t="s">
        <v>1501</v>
      </c>
      <c r="B306" s="327">
        <f t="shared" ref="B306:AF306" si="59">sum(B307:B315)-B316</f>
        <v>0</v>
      </c>
      <c r="C306" s="327">
        <f t="shared" si="59"/>
        <v>0</v>
      </c>
      <c r="D306" s="327">
        <f t="shared" si="59"/>
        <v>0</v>
      </c>
      <c r="E306" s="327">
        <f t="shared" si="59"/>
        <v>0</v>
      </c>
      <c r="F306" s="327">
        <f t="shared" si="59"/>
        <v>0</v>
      </c>
      <c r="G306" s="327">
        <f t="shared" si="59"/>
        <v>0</v>
      </c>
      <c r="H306" s="327">
        <f t="shared" si="59"/>
        <v>0</v>
      </c>
      <c r="I306" s="327">
        <f t="shared" si="59"/>
        <v>0</v>
      </c>
      <c r="J306" s="327">
        <f t="shared" si="59"/>
        <v>0</v>
      </c>
      <c r="K306" s="327">
        <f t="shared" si="59"/>
        <v>0</v>
      </c>
      <c r="L306" s="327">
        <f t="shared" si="59"/>
        <v>0</v>
      </c>
      <c r="M306" s="327">
        <f t="shared" si="59"/>
        <v>0</v>
      </c>
      <c r="N306" s="327">
        <f t="shared" si="59"/>
        <v>0</v>
      </c>
      <c r="O306" s="327">
        <f t="shared" si="59"/>
        <v>0</v>
      </c>
      <c r="P306" s="327">
        <f t="shared" si="59"/>
        <v>0</v>
      </c>
      <c r="Q306" s="327">
        <f t="shared" si="59"/>
        <v>0</v>
      </c>
      <c r="R306" s="327">
        <f t="shared" si="59"/>
        <v>0</v>
      </c>
      <c r="S306" s="327">
        <f t="shared" si="59"/>
        <v>0</v>
      </c>
      <c r="T306" s="327">
        <f t="shared" si="59"/>
        <v>0</v>
      </c>
      <c r="U306" s="327">
        <f t="shared" si="59"/>
        <v>0</v>
      </c>
      <c r="V306" s="327">
        <f t="shared" si="59"/>
        <v>0</v>
      </c>
      <c r="W306" s="327">
        <f t="shared" si="59"/>
        <v>0</v>
      </c>
      <c r="X306" s="327">
        <f t="shared" si="59"/>
        <v>0</v>
      </c>
      <c r="Y306" s="327">
        <f t="shared" si="59"/>
        <v>0</v>
      </c>
      <c r="Z306" s="327">
        <f t="shared" si="59"/>
        <v>0</v>
      </c>
      <c r="AA306" s="327">
        <f t="shared" si="59"/>
        <v>0</v>
      </c>
      <c r="AB306" s="327">
        <f t="shared" si="59"/>
        <v>0</v>
      </c>
      <c r="AC306" s="327">
        <f t="shared" si="59"/>
        <v>0</v>
      </c>
      <c r="AD306" s="327">
        <f t="shared" si="59"/>
        <v>0</v>
      </c>
      <c r="AE306" s="327">
        <f t="shared" si="59"/>
        <v>0</v>
      </c>
      <c r="AF306" s="327">
        <f t="shared" si="59"/>
        <v>0</v>
      </c>
      <c r="AG306" s="409">
        <f t="shared" si="55"/>
        <v>0</v>
      </c>
      <c r="AH306" s="173"/>
    </row>
    <row r="307">
      <c r="A307" s="277" t="s">
        <v>673</v>
      </c>
      <c r="B307" s="313">
        <f>B223*'Data - P&amp;L'!$C$3*'Data - P&amp;L'!$C$55</f>
        <v>0</v>
      </c>
      <c r="C307" s="313">
        <f>C223*'Data - P&amp;L'!$C$3*'Data - P&amp;L'!$C$55</f>
        <v>0</v>
      </c>
      <c r="D307" s="313">
        <f>D223*'Data - P&amp;L'!$C$3*'Data - P&amp;L'!$C$55</f>
        <v>0</v>
      </c>
      <c r="E307" s="313">
        <f>E223*'Data - P&amp;L'!$C$3*'Data - P&amp;L'!$C$55</f>
        <v>0</v>
      </c>
      <c r="F307" s="313">
        <f>F223*'Data - P&amp;L'!$C$3*'Data - P&amp;L'!$C$55</f>
        <v>0</v>
      </c>
      <c r="G307" s="313">
        <f>G223*'Data - P&amp;L'!$C$3*'Data - P&amp;L'!$C$55</f>
        <v>0</v>
      </c>
      <c r="H307" s="313">
        <f>H223*'Data - P&amp;L'!$C$3*'Data - P&amp;L'!$C$55</f>
        <v>0</v>
      </c>
      <c r="I307" s="313">
        <f>I223*'Data - P&amp;L'!$C$3*'Data - P&amp;L'!$C$55</f>
        <v>0</v>
      </c>
      <c r="J307" s="313">
        <f>J223*'Data - P&amp;L'!$C$3*'Data - P&amp;L'!$C$55</f>
        <v>0</v>
      </c>
      <c r="K307" s="313">
        <f>K223*'Data - P&amp;L'!$C$3*'Data - P&amp;L'!$C$55</f>
        <v>0</v>
      </c>
      <c r="L307" s="313">
        <f>L223*'Data - P&amp;L'!$C$3*'Data - P&amp;L'!$C$55</f>
        <v>0</v>
      </c>
      <c r="M307" s="313">
        <f>M223*'Data - P&amp;L'!$C$3*'Data - P&amp;L'!$C$55</f>
        <v>0</v>
      </c>
      <c r="N307" s="313">
        <f>N223*'Data - P&amp;L'!$C$3*'Data - P&amp;L'!$C$55</f>
        <v>0</v>
      </c>
      <c r="O307" s="313">
        <f>O223*'Data - P&amp;L'!$C$3*'Data - P&amp;L'!$C$55</f>
        <v>0</v>
      </c>
      <c r="P307" s="313">
        <f>P223*'Data - P&amp;L'!$C$3*'Data - P&amp;L'!$C$55</f>
        <v>0</v>
      </c>
      <c r="Q307" s="313">
        <f>Q223*'Data - P&amp;L'!$C$3*'Data - P&amp;L'!$C$55</f>
        <v>0</v>
      </c>
      <c r="R307" s="313">
        <f>R223*'Data - P&amp;L'!$C$3*'Data - P&amp;L'!$C$55</f>
        <v>0</v>
      </c>
      <c r="S307" s="313">
        <f>S223*'Data - P&amp;L'!$C$3*'Data - P&amp;L'!$C$55</f>
        <v>0</v>
      </c>
      <c r="T307" s="313">
        <f>T223*'Data - P&amp;L'!$C$3*'Data - P&amp;L'!$C$55</f>
        <v>0</v>
      </c>
      <c r="U307" s="313">
        <f>U223*'Data - P&amp;L'!$C$3*'Data - P&amp;L'!$C$55</f>
        <v>0</v>
      </c>
      <c r="V307" s="313">
        <f>V223*'Data - P&amp;L'!$C$3*'Data - P&amp;L'!$C$55</f>
        <v>0</v>
      </c>
      <c r="W307" s="313">
        <f>W223*'Data - P&amp;L'!$C$3*'Data - P&amp;L'!$C$55</f>
        <v>0</v>
      </c>
      <c r="X307" s="313">
        <f>X223*'Data - P&amp;L'!$C$3*'Data - P&amp;L'!$C$55</f>
        <v>0</v>
      </c>
      <c r="Y307" s="313">
        <f>Y223*'Data - P&amp;L'!$C$3*'Data - P&amp;L'!$C$55</f>
        <v>0</v>
      </c>
      <c r="Z307" s="313">
        <f>Z223*'Data - P&amp;L'!$C$3*'Data - P&amp;L'!$C$55</f>
        <v>0</v>
      </c>
      <c r="AA307" s="313">
        <f>AA223*'Data - P&amp;L'!$C$3*'Data - P&amp;L'!$C$55</f>
        <v>0</v>
      </c>
      <c r="AB307" s="313">
        <f>AB223*'Data - P&amp;L'!$C$3*'Data - P&amp;L'!$C$55</f>
        <v>0</v>
      </c>
      <c r="AC307" s="313">
        <f>AC223*'Data - P&amp;L'!$C$3*'Data - P&amp;L'!$C$55</f>
        <v>0</v>
      </c>
      <c r="AD307" s="313">
        <f>AD223*'Data - P&amp;L'!$C$3*'Data - P&amp;L'!$C$55</f>
        <v>0</v>
      </c>
      <c r="AE307" s="313">
        <f>AE223*'Data - P&amp;L'!$C$3*'Data - P&amp;L'!$C$55</f>
        <v>0</v>
      </c>
      <c r="AF307" s="313">
        <f>AF223*'Data - P&amp;L'!$C$3*'Data - P&amp;L'!$C$55</f>
        <v>0</v>
      </c>
      <c r="AG307" s="409">
        <f t="shared" si="55"/>
        <v>0</v>
      </c>
      <c r="AH307" s="173"/>
    </row>
    <row r="308">
      <c r="A308" s="277" t="s">
        <v>674</v>
      </c>
      <c r="B308" s="313">
        <f>B224*'Data - P&amp;L'!$C$4*'Data - P&amp;L'!$C$55</f>
        <v>0</v>
      </c>
      <c r="C308" s="313">
        <f>C224*'Data - P&amp;L'!$C$4*'Data - P&amp;L'!$C$55</f>
        <v>0</v>
      </c>
      <c r="D308" s="313">
        <f>D224*'Data - P&amp;L'!$C$4*'Data - P&amp;L'!$C$55</f>
        <v>0</v>
      </c>
      <c r="E308" s="313">
        <f>E224*'Data - P&amp;L'!$C$4*'Data - P&amp;L'!$C$55</f>
        <v>0</v>
      </c>
      <c r="F308" s="313">
        <f>F224*'Data - P&amp;L'!$C$4*'Data - P&amp;L'!$C$55</f>
        <v>0</v>
      </c>
      <c r="G308" s="313">
        <f>G224*'Data - P&amp;L'!$C$4*'Data - P&amp;L'!$C$55</f>
        <v>0</v>
      </c>
      <c r="H308" s="313">
        <f>H224*'Data - P&amp;L'!$C$4*'Data - P&amp;L'!$C$55</f>
        <v>0</v>
      </c>
      <c r="I308" s="313">
        <f>I224*'Data - P&amp;L'!$C$4*'Data - P&amp;L'!$C$55</f>
        <v>0</v>
      </c>
      <c r="J308" s="313">
        <f>J224*'Data - P&amp;L'!$C$4*'Data - P&amp;L'!$C$55</f>
        <v>0</v>
      </c>
      <c r="K308" s="313">
        <f>K224*'Data - P&amp;L'!$C$4*'Data - P&amp;L'!$C$55</f>
        <v>0</v>
      </c>
      <c r="L308" s="313">
        <f>L224*'Data - P&amp;L'!$C$4*'Data - P&amp;L'!$C$55</f>
        <v>0</v>
      </c>
      <c r="M308" s="313">
        <f>M224*'Data - P&amp;L'!$C$4*'Data - P&amp;L'!$C$55</f>
        <v>0</v>
      </c>
      <c r="N308" s="313">
        <f>N224*'Data - P&amp;L'!$C$4*'Data - P&amp;L'!$C$55</f>
        <v>0</v>
      </c>
      <c r="O308" s="313">
        <f>O224*'Data - P&amp;L'!$C$4*'Data - P&amp;L'!$C$55</f>
        <v>0</v>
      </c>
      <c r="P308" s="313">
        <f>P224*'Data - P&amp;L'!$C$4*'Data - P&amp;L'!$C$55</f>
        <v>0</v>
      </c>
      <c r="Q308" s="313">
        <f>Q224*'Data - P&amp;L'!$C$4*'Data - P&amp;L'!$C$55</f>
        <v>0</v>
      </c>
      <c r="R308" s="313">
        <f>R224*'Data - P&amp;L'!$C$4*'Data - P&amp;L'!$C$55</f>
        <v>0</v>
      </c>
      <c r="S308" s="313">
        <f>S224*'Data - P&amp;L'!$C$4*'Data - P&amp;L'!$C$55</f>
        <v>0</v>
      </c>
      <c r="T308" s="313">
        <f>T224*'Data - P&amp;L'!$C$4*'Data - P&amp;L'!$C$55</f>
        <v>0</v>
      </c>
      <c r="U308" s="313">
        <f>U224*'Data - P&amp;L'!$C$4*'Data - P&amp;L'!$C$55</f>
        <v>0</v>
      </c>
      <c r="V308" s="313">
        <f>V224*'Data - P&amp;L'!$C$4*'Data - P&amp;L'!$C$55</f>
        <v>0</v>
      </c>
      <c r="W308" s="313">
        <f>W224*'Data - P&amp;L'!$C$4*'Data - P&amp;L'!$C$55</f>
        <v>0</v>
      </c>
      <c r="X308" s="313">
        <f>X224*'Data - P&amp;L'!$C$4*'Data - P&amp;L'!$C$55</f>
        <v>0</v>
      </c>
      <c r="Y308" s="313">
        <f>Y224*'Data - P&amp;L'!$C$4*'Data - P&amp;L'!$C$55</f>
        <v>0</v>
      </c>
      <c r="Z308" s="313">
        <f>Z224*'Data - P&amp;L'!$C$4*'Data - P&amp;L'!$C$55</f>
        <v>0</v>
      </c>
      <c r="AA308" s="313">
        <f>AA224*'Data - P&amp;L'!$C$4*'Data - P&amp;L'!$C$55</f>
        <v>0</v>
      </c>
      <c r="AB308" s="313">
        <f>AB224*'Data - P&amp;L'!$C$4*'Data - P&amp;L'!$C$55</f>
        <v>0</v>
      </c>
      <c r="AC308" s="313">
        <f>AC224*'Data - P&amp;L'!$C$4*'Data - P&amp;L'!$C$55</f>
        <v>0</v>
      </c>
      <c r="AD308" s="313">
        <f>AD224*'Data - P&amp;L'!$C$4*'Data - P&amp;L'!$C$55</f>
        <v>0</v>
      </c>
      <c r="AE308" s="313">
        <f>AE224*'Data - P&amp;L'!$C$4*'Data - P&amp;L'!$C$55</f>
        <v>0</v>
      </c>
      <c r="AF308" s="313">
        <f>AF224*'Data - P&amp;L'!$C$4*'Data - P&amp;L'!$C$55</f>
        <v>0</v>
      </c>
      <c r="AG308" s="409">
        <f t="shared" si="55"/>
        <v>0</v>
      </c>
      <c r="AH308" s="173"/>
    </row>
    <row r="309">
      <c r="A309" s="277" t="s">
        <v>675</v>
      </c>
      <c r="B309" s="313">
        <f>B230*'Data - P&amp;L'!$C$6*'Data - P&amp;L'!$C$55</f>
        <v>0</v>
      </c>
      <c r="C309" s="313">
        <f>C230*'Data - P&amp;L'!$C$6*'Data - P&amp;L'!$C$55</f>
        <v>0</v>
      </c>
      <c r="D309" s="313">
        <f>D230*'Data - P&amp;L'!$C$6*'Data - P&amp;L'!$C$55</f>
        <v>0</v>
      </c>
      <c r="E309" s="313">
        <f>E230*'Data - P&amp;L'!$C$6*'Data - P&amp;L'!$C$55</f>
        <v>0</v>
      </c>
      <c r="F309" s="313">
        <f>F230*'Data - P&amp;L'!$C$6*'Data - P&amp;L'!$C$55</f>
        <v>0</v>
      </c>
      <c r="G309" s="313">
        <f>G230*'Data - P&amp;L'!$C$6*'Data - P&amp;L'!$C$55</f>
        <v>0</v>
      </c>
      <c r="H309" s="313">
        <f>H230*'Data - P&amp;L'!$C$6*'Data - P&amp;L'!$C$55</f>
        <v>0</v>
      </c>
      <c r="I309" s="313">
        <f>I230*'Data - P&amp;L'!$C$6*'Data - P&amp;L'!$C$55</f>
        <v>0</v>
      </c>
      <c r="J309" s="313">
        <f>J230*'Data - P&amp;L'!$C$6*'Data - P&amp;L'!$C$55</f>
        <v>0</v>
      </c>
      <c r="K309" s="313">
        <f>K230*'Data - P&amp;L'!$C$6*'Data - P&amp;L'!$C$55</f>
        <v>0</v>
      </c>
      <c r="L309" s="313">
        <f>L230*'Data - P&amp;L'!$C$6*'Data - P&amp;L'!$C$55</f>
        <v>0</v>
      </c>
      <c r="M309" s="313">
        <f>M230*'Data - P&amp;L'!$C$6*'Data - P&amp;L'!$C$55</f>
        <v>0</v>
      </c>
      <c r="N309" s="313">
        <f>N230*'Data - P&amp;L'!$C$6*'Data - P&amp;L'!$C$55</f>
        <v>0</v>
      </c>
      <c r="O309" s="313">
        <f>O230*'Data - P&amp;L'!$C$6*'Data - P&amp;L'!$C$55</f>
        <v>0</v>
      </c>
      <c r="P309" s="313">
        <f>P230*'Data - P&amp;L'!$C$6*'Data - P&amp;L'!$C$55</f>
        <v>0</v>
      </c>
      <c r="Q309" s="313">
        <f>Q230*'Data - P&amp;L'!$C$6*'Data - P&amp;L'!$C$55</f>
        <v>0</v>
      </c>
      <c r="R309" s="313">
        <f>R230*'Data - P&amp;L'!$C$6*'Data - P&amp;L'!$C$55</f>
        <v>0</v>
      </c>
      <c r="S309" s="313">
        <f>S230*'Data - P&amp;L'!$C$6*'Data - P&amp;L'!$C$55</f>
        <v>0</v>
      </c>
      <c r="T309" s="313">
        <f>T230*'Data - P&amp;L'!$C$6*'Data - P&amp;L'!$C$55</f>
        <v>0</v>
      </c>
      <c r="U309" s="313">
        <f>U230*'Data - P&amp;L'!$C$6*'Data - P&amp;L'!$C$55</f>
        <v>0</v>
      </c>
      <c r="V309" s="313">
        <f>V230*'Data - P&amp;L'!$C$6*'Data - P&amp;L'!$C$55</f>
        <v>0</v>
      </c>
      <c r="W309" s="313">
        <f>W230*'Data - P&amp;L'!$C$6*'Data - P&amp;L'!$C$55</f>
        <v>0</v>
      </c>
      <c r="X309" s="313">
        <f>X230*'Data - P&amp;L'!$C$6*'Data - P&amp;L'!$C$55</f>
        <v>0</v>
      </c>
      <c r="Y309" s="313">
        <f>Y230*'Data - P&amp;L'!$C$6*'Data - P&amp;L'!$C$55</f>
        <v>0</v>
      </c>
      <c r="Z309" s="313">
        <f>Z230*'Data - P&amp;L'!$C$6*'Data - P&amp;L'!$C$55</f>
        <v>0</v>
      </c>
      <c r="AA309" s="313">
        <f>AA230*'Data - P&amp;L'!$C$6*'Data - P&amp;L'!$C$55</f>
        <v>0</v>
      </c>
      <c r="AB309" s="313">
        <f>AB230*'Data - P&amp;L'!$C$6*'Data - P&amp;L'!$C$55</f>
        <v>0</v>
      </c>
      <c r="AC309" s="313">
        <f>AC230*'Data - P&amp;L'!$C$6*'Data - P&amp;L'!$C$55</f>
        <v>0</v>
      </c>
      <c r="AD309" s="313">
        <f>AD230*'Data - P&amp;L'!$C$6*'Data - P&amp;L'!$C$55</f>
        <v>0</v>
      </c>
      <c r="AE309" s="313">
        <f>AE230*'Data - P&amp;L'!$C$6*'Data - P&amp;L'!$C$55</f>
        <v>0</v>
      </c>
      <c r="AF309" s="313">
        <f>AF230*'Data - P&amp;L'!$C$6*'Data - P&amp;L'!$C$55</f>
        <v>0</v>
      </c>
      <c r="AG309" s="409">
        <f t="shared" si="55"/>
        <v>0</v>
      </c>
      <c r="AH309" s="173"/>
    </row>
    <row r="310">
      <c r="A310" s="277" t="s">
        <v>676</v>
      </c>
      <c r="B310" s="313">
        <f>B231*'Data - P&amp;L'!$C$8*'Data - P&amp;L'!$C$55</f>
        <v>0</v>
      </c>
      <c r="C310" s="313">
        <f>C231*'Data - P&amp;L'!$C$8*'Data - P&amp;L'!$C$55</f>
        <v>0</v>
      </c>
      <c r="D310" s="313">
        <f>D231*'Data - P&amp;L'!$C$8*'Data - P&amp;L'!$C$55</f>
        <v>0</v>
      </c>
      <c r="E310" s="313">
        <f>E231*'Data - P&amp;L'!$C$8*'Data - P&amp;L'!$C$55</f>
        <v>0</v>
      </c>
      <c r="F310" s="313">
        <f>F231*'Data - P&amp;L'!$C$8*'Data - P&amp;L'!$C$55</f>
        <v>0</v>
      </c>
      <c r="G310" s="313">
        <f>G231*'Data - P&amp;L'!$C$8*'Data - P&amp;L'!$C$55</f>
        <v>0</v>
      </c>
      <c r="H310" s="313">
        <f>H231*'Data - P&amp;L'!$C$8*'Data - P&amp;L'!$C$55</f>
        <v>0</v>
      </c>
      <c r="I310" s="313">
        <f>I231*'Data - P&amp;L'!$C$8*'Data - P&amp;L'!$C$55</f>
        <v>0</v>
      </c>
      <c r="J310" s="313">
        <f>J231*'Data - P&amp;L'!$C$8*'Data - P&amp;L'!$C$55</f>
        <v>0</v>
      </c>
      <c r="K310" s="313">
        <f>K231*'Data - P&amp;L'!$C$8*'Data - P&amp;L'!$C$55</f>
        <v>0</v>
      </c>
      <c r="L310" s="313">
        <f>L231*'Data - P&amp;L'!$C$8*'Data - P&amp;L'!$C$55</f>
        <v>0</v>
      </c>
      <c r="M310" s="313">
        <f>M231*'Data - P&amp;L'!$C$8*'Data - P&amp;L'!$C$55</f>
        <v>0</v>
      </c>
      <c r="N310" s="313">
        <f>N231*'Data - P&amp;L'!$C$8*'Data - P&amp;L'!$C$55</f>
        <v>0</v>
      </c>
      <c r="O310" s="313">
        <f>O231*'Data - P&amp;L'!$C$8*'Data - P&amp;L'!$C$55</f>
        <v>0</v>
      </c>
      <c r="P310" s="313">
        <f>P231*'Data - P&amp;L'!$C$8*'Data - P&amp;L'!$C$55</f>
        <v>0</v>
      </c>
      <c r="Q310" s="313">
        <f>Q231*'Data - P&amp;L'!$C$8*'Data - P&amp;L'!$C$55</f>
        <v>0</v>
      </c>
      <c r="R310" s="313">
        <f>R231*'Data - P&amp;L'!$C$8*'Data - P&amp;L'!$C$55</f>
        <v>0</v>
      </c>
      <c r="S310" s="313">
        <f>S231*'Data - P&amp;L'!$C$8*'Data - P&amp;L'!$C$55</f>
        <v>0</v>
      </c>
      <c r="T310" s="313">
        <f>T231*'Data - P&amp;L'!$C$8*'Data - P&amp;L'!$C$55</f>
        <v>0</v>
      </c>
      <c r="U310" s="313">
        <f>U231*'Data - P&amp;L'!$C$8*'Data - P&amp;L'!$C$55</f>
        <v>0</v>
      </c>
      <c r="V310" s="313">
        <f>V231*'Data - P&amp;L'!$C$8*'Data - P&amp;L'!$C$55</f>
        <v>0</v>
      </c>
      <c r="W310" s="313">
        <f>W231*'Data - P&amp;L'!$C$8*'Data - P&amp;L'!$C$55</f>
        <v>0</v>
      </c>
      <c r="X310" s="313">
        <f>X231*'Data - P&amp;L'!$C$8*'Data - P&amp;L'!$C$55</f>
        <v>0</v>
      </c>
      <c r="Y310" s="313">
        <f>Y231*'Data - P&amp;L'!$C$8*'Data - P&amp;L'!$C$55</f>
        <v>0</v>
      </c>
      <c r="Z310" s="313">
        <f>Z231*'Data - P&amp;L'!$C$8*'Data - P&amp;L'!$C$55</f>
        <v>0</v>
      </c>
      <c r="AA310" s="313">
        <f>AA231*'Data - P&amp;L'!$C$8*'Data - P&amp;L'!$C$55</f>
        <v>0</v>
      </c>
      <c r="AB310" s="313">
        <f>AB231*'Data - P&amp;L'!$C$8*'Data - P&amp;L'!$C$55</f>
        <v>0</v>
      </c>
      <c r="AC310" s="313">
        <f>AC231*'Data - P&amp;L'!$C$8*'Data - P&amp;L'!$C$55</f>
        <v>0</v>
      </c>
      <c r="AD310" s="313">
        <f>AD231*'Data - P&amp;L'!$C$8*'Data - P&amp;L'!$C$55</f>
        <v>0</v>
      </c>
      <c r="AE310" s="313">
        <f>AE231*'Data - P&amp;L'!$C$8*'Data - P&amp;L'!$C$55</f>
        <v>0</v>
      </c>
      <c r="AF310" s="313">
        <f>AF231*'Data - P&amp;L'!$C$8*'Data - P&amp;L'!$C$55</f>
        <v>0</v>
      </c>
      <c r="AG310" s="409">
        <f t="shared" si="55"/>
        <v>0</v>
      </c>
      <c r="AH310" s="173"/>
    </row>
    <row r="311">
      <c r="A311" s="277" t="s">
        <v>677</v>
      </c>
      <c r="B311" s="313">
        <f>(B232+B233)*'Data - P&amp;L'!$C$9*'Data - P&amp;L'!$C$55</f>
        <v>0</v>
      </c>
      <c r="C311" s="313">
        <f>(C232+C233)*'Data - P&amp;L'!$C$9*'Data - P&amp;L'!$C$55</f>
        <v>0</v>
      </c>
      <c r="D311" s="313">
        <f>(D232+D233)*'Data - P&amp;L'!$C$9*'Data - P&amp;L'!$C$55</f>
        <v>0</v>
      </c>
      <c r="E311" s="313">
        <f>(E232+E233)*'Data - P&amp;L'!$C$9*'Data - P&amp;L'!$C$55</f>
        <v>0</v>
      </c>
      <c r="F311" s="313">
        <f>(F232+F233)*'Data - P&amp;L'!$C$9*'Data - P&amp;L'!$C$55</f>
        <v>0</v>
      </c>
      <c r="G311" s="313">
        <f>(G232+G233)*'Data - P&amp;L'!$C$9*'Data - P&amp;L'!$C$55</f>
        <v>0</v>
      </c>
      <c r="H311" s="313">
        <f>(H232+H233)*'Data - P&amp;L'!$C$9*'Data - P&amp;L'!$C$55</f>
        <v>0</v>
      </c>
      <c r="I311" s="313">
        <f>(I232+I233)*'Data - P&amp;L'!$C$9*'Data - P&amp;L'!$C$55</f>
        <v>0</v>
      </c>
      <c r="J311" s="313">
        <f>(J232+J233)*'Data - P&amp;L'!$C$9*'Data - P&amp;L'!$C$55</f>
        <v>0</v>
      </c>
      <c r="K311" s="313">
        <f>(K232+K233)*'Data - P&amp;L'!$C$9*'Data - P&amp;L'!$C$55</f>
        <v>0</v>
      </c>
      <c r="L311" s="313">
        <f>(L232+L233)*'Data - P&amp;L'!$C$9*'Data - P&amp;L'!$C$55</f>
        <v>0</v>
      </c>
      <c r="M311" s="313">
        <f>(M232+M233)*'Data - P&amp;L'!$C$9*'Data - P&amp;L'!$C$55</f>
        <v>0</v>
      </c>
      <c r="N311" s="313">
        <f>(N232+N233)*'Data - P&amp;L'!$C$9*'Data - P&amp;L'!$C$55</f>
        <v>0</v>
      </c>
      <c r="O311" s="313">
        <f>(O232+O233)*'Data - P&amp;L'!$C$9*'Data - P&amp;L'!$C$55</f>
        <v>0</v>
      </c>
      <c r="P311" s="313">
        <f>(P232+P233)*'Data - P&amp;L'!$C$9*'Data - P&amp;L'!$C$55</f>
        <v>0</v>
      </c>
      <c r="Q311" s="313">
        <f>(Q232+Q233)*'Data - P&amp;L'!$C$9*'Data - P&amp;L'!$C$55</f>
        <v>0</v>
      </c>
      <c r="R311" s="313">
        <f>(R232+R233)*'Data - P&amp;L'!$C$9*'Data - P&amp;L'!$C$55</f>
        <v>0</v>
      </c>
      <c r="S311" s="313">
        <f>(S232+S233)*'Data - P&amp;L'!$C$9*'Data - P&amp;L'!$C$55</f>
        <v>0</v>
      </c>
      <c r="T311" s="313">
        <f>(T232+T233)*'Data - P&amp;L'!$C$9*'Data - P&amp;L'!$C$55</f>
        <v>0</v>
      </c>
      <c r="U311" s="313">
        <f>(U232+U233)*'Data - P&amp;L'!$C$9*'Data - P&amp;L'!$C$55</f>
        <v>0</v>
      </c>
      <c r="V311" s="313">
        <f>(V232+V233)*'Data - P&amp;L'!$C$9*'Data - P&amp;L'!$C$55</f>
        <v>0</v>
      </c>
      <c r="W311" s="313">
        <f>(W232+W233)*'Data - P&amp;L'!$C$9*'Data - P&amp;L'!$C$55</f>
        <v>0</v>
      </c>
      <c r="X311" s="313">
        <f>(X232+X233)*'Data - P&amp;L'!$C$9*'Data - P&amp;L'!$C$55</f>
        <v>0</v>
      </c>
      <c r="Y311" s="313">
        <f>(Y232+Y233)*'Data - P&amp;L'!$C$9*'Data - P&amp;L'!$C$55</f>
        <v>0</v>
      </c>
      <c r="Z311" s="313">
        <f>(Z232+Z233)*'Data - P&amp;L'!$C$9*'Data - P&amp;L'!$C$55</f>
        <v>0</v>
      </c>
      <c r="AA311" s="313">
        <f>(AA232+AA233)*'Data - P&amp;L'!$C$9*'Data - P&amp;L'!$C$55</f>
        <v>0</v>
      </c>
      <c r="AB311" s="313">
        <f>(AB232+AB233)*'Data - P&amp;L'!$C$9*'Data - P&amp;L'!$C$55</f>
        <v>0</v>
      </c>
      <c r="AC311" s="313">
        <f>(AC232+AC233)*'Data - P&amp;L'!$C$9*'Data - P&amp;L'!$C$55</f>
        <v>0</v>
      </c>
      <c r="AD311" s="313">
        <f>(AD232+AD233)*'Data - P&amp;L'!$C$9*'Data - P&amp;L'!$C$55</f>
        <v>0</v>
      </c>
      <c r="AE311" s="313">
        <f>(AE232+AE233)*'Data - P&amp;L'!$C$9*'Data - P&amp;L'!$C$55</f>
        <v>0</v>
      </c>
      <c r="AF311" s="313">
        <f>(AF232+AF233)*'Data - P&amp;L'!$C$9*'Data - P&amp;L'!$C$55</f>
        <v>0</v>
      </c>
      <c r="AG311" s="409">
        <f t="shared" si="55"/>
        <v>0</v>
      </c>
      <c r="AH311" s="173"/>
    </row>
    <row r="312">
      <c r="A312" s="277" t="s">
        <v>678</v>
      </c>
      <c r="B312" s="313">
        <f>(B234+B235)*'Data - P&amp;L'!$C$5*'Data - P&amp;L'!$C$55</f>
        <v>0</v>
      </c>
      <c r="C312" s="313">
        <f>(C234+C235)*'Data - P&amp;L'!$C$5*'Data - P&amp;L'!$C$55</f>
        <v>0</v>
      </c>
      <c r="D312" s="313">
        <f>(D234+D235)*'Data - P&amp;L'!$C$5*'Data - P&amp;L'!$C$55</f>
        <v>0</v>
      </c>
      <c r="E312" s="313">
        <f>(E234+E235)*'Data - P&amp;L'!$C$5*'Data - P&amp;L'!$C$55</f>
        <v>0</v>
      </c>
      <c r="F312" s="313">
        <f>(F234+F235)*'Data - P&amp;L'!$C$5*'Data - P&amp;L'!$C$55</f>
        <v>0</v>
      </c>
      <c r="G312" s="313">
        <f>(G234+G235)*'Data - P&amp;L'!$C$5*'Data - P&amp;L'!$C$55</f>
        <v>0</v>
      </c>
      <c r="H312" s="313">
        <f>(H234+H235)*'Data - P&amp;L'!$C$5*'Data - P&amp;L'!$C$55</f>
        <v>0</v>
      </c>
      <c r="I312" s="313">
        <f>(I234+I235)*'Data - P&amp;L'!$C$5*'Data - P&amp;L'!$C$55</f>
        <v>0</v>
      </c>
      <c r="J312" s="313">
        <f>(J234+J235)*'Data - P&amp;L'!$C$5*'Data - P&amp;L'!$C$55</f>
        <v>0</v>
      </c>
      <c r="K312" s="313">
        <f>(K234+K235)*'Data - P&amp;L'!$C$5*'Data - P&amp;L'!$C$55</f>
        <v>0</v>
      </c>
      <c r="L312" s="313">
        <f>(L234+L235)*'Data - P&amp;L'!$C$5*'Data - P&amp;L'!$C$55</f>
        <v>0</v>
      </c>
      <c r="M312" s="313">
        <f>(M234+M235)*'Data - P&amp;L'!$C$5*'Data - P&amp;L'!$C$55</f>
        <v>0</v>
      </c>
      <c r="N312" s="313">
        <f>(N234+N235)*'Data - P&amp;L'!$C$5*'Data - P&amp;L'!$C$55</f>
        <v>0</v>
      </c>
      <c r="O312" s="313">
        <f>(O234+O235)*'Data - P&amp;L'!$C$5*'Data - P&amp;L'!$C$55</f>
        <v>0</v>
      </c>
      <c r="P312" s="313">
        <f>(P234+P235)*'Data - P&amp;L'!$C$5*'Data - P&amp;L'!$C$55</f>
        <v>0</v>
      </c>
      <c r="Q312" s="313">
        <f>(Q234+Q235)*'Data - P&amp;L'!$C$5*'Data - P&amp;L'!$C$55</f>
        <v>0</v>
      </c>
      <c r="R312" s="313">
        <f>(R234+R235)*'Data - P&amp;L'!$C$5*'Data - P&amp;L'!$C$55</f>
        <v>0</v>
      </c>
      <c r="S312" s="313">
        <f>(S234+S235)*'Data - P&amp;L'!$C$5*'Data - P&amp;L'!$C$55</f>
        <v>0</v>
      </c>
      <c r="T312" s="313">
        <f>(T234+T235)*'Data - P&amp;L'!$C$5*'Data - P&amp;L'!$C$55</f>
        <v>0</v>
      </c>
      <c r="U312" s="313">
        <f>(U234+U235)*'Data - P&amp;L'!$C$5*'Data - P&amp;L'!$C$55</f>
        <v>0</v>
      </c>
      <c r="V312" s="313">
        <f>(V234+V235)*'Data - P&amp;L'!$C$5*'Data - P&amp;L'!$C$55</f>
        <v>0</v>
      </c>
      <c r="W312" s="313">
        <f>(W234+W235)*'Data - P&amp;L'!$C$5*'Data - P&amp;L'!$C$55</f>
        <v>0</v>
      </c>
      <c r="X312" s="313">
        <f>(X234+X235)*'Data - P&amp;L'!$C$5*'Data - P&amp;L'!$C$55</f>
        <v>0</v>
      </c>
      <c r="Y312" s="313">
        <f>(Y234+Y235)*'Data - P&amp;L'!$C$5*'Data - P&amp;L'!$C$55</f>
        <v>0</v>
      </c>
      <c r="Z312" s="313">
        <f>(Z234+Z235)*'Data - P&amp;L'!$C$5*'Data - P&amp;L'!$C$55</f>
        <v>0</v>
      </c>
      <c r="AA312" s="313">
        <f>(AA234+AA235)*'Data - P&amp;L'!$C$5*'Data - P&amp;L'!$C$55</f>
        <v>0</v>
      </c>
      <c r="AB312" s="313">
        <f>(AB234+AB235)*'Data - P&amp;L'!$C$5*'Data - P&amp;L'!$C$55</f>
        <v>0</v>
      </c>
      <c r="AC312" s="313">
        <f>(AC234+AC235)*'Data - P&amp;L'!$C$5*'Data - P&amp;L'!$C$55</f>
        <v>0</v>
      </c>
      <c r="AD312" s="313">
        <f>(AD234+AD235)*'Data - P&amp;L'!$C$5*'Data - P&amp;L'!$C$55</f>
        <v>0</v>
      </c>
      <c r="AE312" s="313">
        <f>(AE234+AE235)*'Data - P&amp;L'!$C$5*'Data - P&amp;L'!$C$55</f>
        <v>0</v>
      </c>
      <c r="AF312" s="313">
        <f>(AF234+AF235)*'Data - P&amp;L'!$C$5*'Data - P&amp;L'!$C$55</f>
        <v>0</v>
      </c>
      <c r="AG312" s="409">
        <f t="shared" si="55"/>
        <v>0</v>
      </c>
      <c r="AH312" s="173"/>
    </row>
    <row r="313">
      <c r="A313" s="277" t="s">
        <v>679</v>
      </c>
      <c r="B313" s="313">
        <f>(B236+B237)*'Data - P&amp;L'!$C$10*'Data - P&amp;L'!$C$55</f>
        <v>0</v>
      </c>
      <c r="C313" s="313">
        <f>(C236+C237)*'Data - P&amp;L'!$C$10*'Data - P&amp;L'!$C$55</f>
        <v>0</v>
      </c>
      <c r="D313" s="313">
        <f>(D236+D237)*'Data - P&amp;L'!$C$10*'Data - P&amp;L'!$C$55</f>
        <v>0</v>
      </c>
      <c r="E313" s="313">
        <f>(E236+E237)*'Data - P&amp;L'!$C$10*'Data - P&amp;L'!$C$55</f>
        <v>0</v>
      </c>
      <c r="F313" s="313">
        <f>(F236+F237)*'Data - P&amp;L'!$C$10*'Data - P&amp;L'!$C$55</f>
        <v>0</v>
      </c>
      <c r="G313" s="313">
        <f>(G236+G237)*'Data - P&amp;L'!$C$10*'Data - P&amp;L'!$C$55</f>
        <v>0</v>
      </c>
      <c r="H313" s="313">
        <f>(H236+H237)*'Data - P&amp;L'!$C$10*'Data - P&amp;L'!$C$55</f>
        <v>0</v>
      </c>
      <c r="I313" s="313">
        <f>(I236+I237)*'Data - P&amp;L'!$C$10*'Data - P&amp;L'!$C$55</f>
        <v>0</v>
      </c>
      <c r="J313" s="313">
        <f>(J236+J237)*'Data - P&amp;L'!$C$10*'Data - P&amp;L'!$C$55</f>
        <v>0</v>
      </c>
      <c r="K313" s="313">
        <f>(K236+K237)*'Data - P&amp;L'!$C$10*'Data - P&amp;L'!$C$55</f>
        <v>0</v>
      </c>
      <c r="L313" s="313">
        <f>(L236+L237)*'Data - P&amp;L'!$C$10*'Data - P&amp;L'!$C$55</f>
        <v>0</v>
      </c>
      <c r="M313" s="313">
        <f>(M236+M237)*'Data - P&amp;L'!$C$10*'Data - P&amp;L'!$C$55</f>
        <v>0</v>
      </c>
      <c r="N313" s="313">
        <f>(N236+N237)*'Data - P&amp;L'!$C$10*'Data - P&amp;L'!$C$55</f>
        <v>0</v>
      </c>
      <c r="O313" s="313">
        <f>(O236+O237)*'Data - P&amp;L'!$C$10*'Data - P&amp;L'!$C$55</f>
        <v>0</v>
      </c>
      <c r="P313" s="313">
        <f>(P236+P237)*'Data - P&amp;L'!$C$10*'Data - P&amp;L'!$C$55</f>
        <v>0</v>
      </c>
      <c r="Q313" s="313">
        <f>(Q236+Q237)*'Data - P&amp;L'!$C$10*'Data - P&amp;L'!$C$55</f>
        <v>0</v>
      </c>
      <c r="R313" s="313">
        <f>(R236+R237)*'Data - P&amp;L'!$C$10*'Data - P&amp;L'!$C$55</f>
        <v>0</v>
      </c>
      <c r="S313" s="313">
        <f>(S236+S237)*'Data - P&amp;L'!$C$10*'Data - P&amp;L'!$C$55</f>
        <v>0</v>
      </c>
      <c r="T313" s="313">
        <f>(T236+T237)*'Data - P&amp;L'!$C$10*'Data - P&amp;L'!$C$55</f>
        <v>0</v>
      </c>
      <c r="U313" s="313">
        <f>(U236+U237)*'Data - P&amp;L'!$C$10*'Data - P&amp;L'!$C$55</f>
        <v>0</v>
      </c>
      <c r="V313" s="313">
        <f>(V236+V237)*'Data - P&amp;L'!$C$10*'Data - P&amp;L'!$C$55</f>
        <v>0</v>
      </c>
      <c r="W313" s="313">
        <f>(W236+W237)*'Data - P&amp;L'!$C$10*'Data - P&amp;L'!$C$55</f>
        <v>0</v>
      </c>
      <c r="X313" s="313">
        <f>(X236+X237)*'Data - P&amp;L'!$C$10*'Data - P&amp;L'!$C$55</f>
        <v>0</v>
      </c>
      <c r="Y313" s="313">
        <f>(Y236+Y237)*'Data - P&amp;L'!$C$10*'Data - P&amp;L'!$C$55</f>
        <v>0</v>
      </c>
      <c r="Z313" s="313">
        <f>(Z236+Z237)*'Data - P&amp;L'!$C$10*'Data - P&amp;L'!$C$55</f>
        <v>0</v>
      </c>
      <c r="AA313" s="313">
        <f>(AA236+AA237)*'Data - P&amp;L'!$C$10*'Data - P&amp;L'!$C$55</f>
        <v>0</v>
      </c>
      <c r="AB313" s="313">
        <f>(AB236+AB237)*'Data - P&amp;L'!$C$10*'Data - P&amp;L'!$C$55</f>
        <v>0</v>
      </c>
      <c r="AC313" s="313">
        <f>(AC236+AC237)*'Data - P&amp;L'!$C$10*'Data - P&amp;L'!$C$55</f>
        <v>0</v>
      </c>
      <c r="AD313" s="313">
        <f>(AD236+AD237)*'Data - P&amp;L'!$C$10*'Data - P&amp;L'!$C$55</f>
        <v>0</v>
      </c>
      <c r="AE313" s="313">
        <f>(AE236+AE237)*'Data - P&amp;L'!$C$10*'Data - P&amp;L'!$C$55</f>
        <v>0</v>
      </c>
      <c r="AF313" s="313">
        <f>(AF236+AF237)*'Data - P&amp;L'!$C$10*'Data - P&amp;L'!$C$55</f>
        <v>0</v>
      </c>
      <c r="AG313" s="409">
        <f t="shared" si="55"/>
        <v>0</v>
      </c>
      <c r="AH313" s="173"/>
    </row>
    <row r="314">
      <c r="A314" s="273" t="s">
        <v>680</v>
      </c>
      <c r="B314" s="313">
        <f>(B223+B224)*'Data - P&amp;L'!$C$43*'Data - P&amp;L'!$C$55</f>
        <v>0</v>
      </c>
      <c r="C314" s="313">
        <f>(C223+C224)*'Data - P&amp;L'!$C$43*'Data - P&amp;L'!$C$55</f>
        <v>0</v>
      </c>
      <c r="D314" s="313">
        <f>(D223+D224)*'Data - P&amp;L'!$C$43*'Data - P&amp;L'!$C$55</f>
        <v>0</v>
      </c>
      <c r="E314" s="313">
        <f>(E223+E224)*'Data - P&amp;L'!$C$43*'Data - P&amp;L'!$C$55</f>
        <v>0</v>
      </c>
      <c r="F314" s="313">
        <f>(F223+F224)*'Data - P&amp;L'!$C$43*'Data - P&amp;L'!$C$55</f>
        <v>0</v>
      </c>
      <c r="G314" s="313">
        <f>(G223+G224)*'Data - P&amp;L'!$C$43*'Data - P&amp;L'!$C$55</f>
        <v>0</v>
      </c>
      <c r="H314" s="313">
        <f>(H223+H224)*'Data - P&amp;L'!$C$43*'Data - P&amp;L'!$C$55</f>
        <v>0</v>
      </c>
      <c r="I314" s="313">
        <f>(I223+I224)*'Data - P&amp;L'!$C$43*'Data - P&amp;L'!$C$55</f>
        <v>0</v>
      </c>
      <c r="J314" s="313">
        <f>(J223+J224)*'Data - P&amp;L'!$C$43*'Data - P&amp;L'!$C$55</f>
        <v>0</v>
      </c>
      <c r="K314" s="313">
        <f>(K223+K224)*'Data - P&amp;L'!$C$43*'Data - P&amp;L'!$C$55</f>
        <v>0</v>
      </c>
      <c r="L314" s="313">
        <f>(L223+L224)*'Data - P&amp;L'!$C$43*'Data - P&amp;L'!$C$55</f>
        <v>0</v>
      </c>
      <c r="M314" s="313">
        <f>(M223+M224)*'Data - P&amp;L'!$C$43*'Data - P&amp;L'!$C$55</f>
        <v>0</v>
      </c>
      <c r="N314" s="313">
        <f>(N223+N224)*'Data - P&amp;L'!$C$43*'Data - P&amp;L'!$C$55</f>
        <v>0</v>
      </c>
      <c r="O314" s="313">
        <f>(O223+O224)*'Data - P&amp;L'!$C$43*'Data - P&amp;L'!$C$55</f>
        <v>0</v>
      </c>
      <c r="P314" s="313">
        <f>(P223+P224)*'Data - P&amp;L'!$C$43*'Data - P&amp;L'!$C$55</f>
        <v>0</v>
      </c>
      <c r="Q314" s="313">
        <f>(Q223+Q224)*'Data - P&amp;L'!$C$43*'Data - P&amp;L'!$C$55</f>
        <v>0</v>
      </c>
      <c r="R314" s="313">
        <f>(R223+R224)*'Data - P&amp;L'!$C$43*'Data - P&amp;L'!$C$55</f>
        <v>0</v>
      </c>
      <c r="S314" s="313">
        <f>(S223+S224)*'Data - P&amp;L'!$C$43*'Data - P&amp;L'!$C$55</f>
        <v>0</v>
      </c>
      <c r="T314" s="313">
        <f>(T223+T224)*'Data - P&amp;L'!$C$43*'Data - P&amp;L'!$C$55</f>
        <v>0</v>
      </c>
      <c r="U314" s="313">
        <f>(U223+U224)*'Data - P&amp;L'!$C$43*'Data - P&amp;L'!$C$55</f>
        <v>0</v>
      </c>
      <c r="V314" s="313">
        <f>(V223+V224)*'Data - P&amp;L'!$C$43*'Data - P&amp;L'!$C$55</f>
        <v>0</v>
      </c>
      <c r="W314" s="313">
        <f>(W223+W224)*'Data - P&amp;L'!$C$43*'Data - P&amp;L'!$C$55</f>
        <v>0</v>
      </c>
      <c r="X314" s="313">
        <f>(X223+X224)*'Data - P&amp;L'!$C$43*'Data - P&amp;L'!$C$55</f>
        <v>0</v>
      </c>
      <c r="Y314" s="313">
        <f>(Y223+Y224)*'Data - P&amp;L'!$C$43*'Data - P&amp;L'!$C$55</f>
        <v>0</v>
      </c>
      <c r="Z314" s="313">
        <f>(Z223+Z224)*'Data - P&amp;L'!$C$43*'Data - P&amp;L'!$C$55</f>
        <v>0</v>
      </c>
      <c r="AA314" s="313">
        <f>(AA223+AA224)*'Data - P&amp;L'!$C$43*'Data - P&amp;L'!$C$55</f>
        <v>0</v>
      </c>
      <c r="AB314" s="313">
        <f>(AB223+AB224)*'Data - P&amp;L'!$C$43*'Data - P&amp;L'!$C$55</f>
        <v>0</v>
      </c>
      <c r="AC314" s="313">
        <f>(AC223+AC224)*'Data - P&amp;L'!$C$43*'Data - P&amp;L'!$C$55</f>
        <v>0</v>
      </c>
      <c r="AD314" s="313">
        <f>(AD223+AD224)*'Data - P&amp;L'!$C$43*'Data - P&amp;L'!$C$55</f>
        <v>0</v>
      </c>
      <c r="AE314" s="313">
        <f>(AE223+AE224)*'Data - P&amp;L'!$C$43*'Data - P&amp;L'!$C$55</f>
        <v>0</v>
      </c>
      <c r="AF314" s="313">
        <f>(AF223+AF224)*'Data - P&amp;L'!$C$43*'Data - P&amp;L'!$C$55</f>
        <v>0</v>
      </c>
      <c r="AG314" s="409">
        <f t="shared" si="55"/>
        <v>0</v>
      </c>
      <c r="AH314" s="173"/>
    </row>
    <row r="315">
      <c r="A315" s="273" t="s">
        <v>682</v>
      </c>
      <c r="B315" s="313">
        <f>B239*'Data - P&amp;L'!$C$43*'Data - P&amp;L'!$C$55</f>
        <v>0</v>
      </c>
      <c r="C315" s="313">
        <f>C239*'Data - P&amp;L'!$C$43*'Data - P&amp;L'!$C$55</f>
        <v>0</v>
      </c>
      <c r="D315" s="313">
        <f>D239*'Data - P&amp;L'!$C$43*'Data - P&amp;L'!$C$55</f>
        <v>0</v>
      </c>
      <c r="E315" s="313">
        <f>E239*'Data - P&amp;L'!$C$43*'Data - P&amp;L'!$C$55</f>
        <v>0</v>
      </c>
      <c r="F315" s="313">
        <f>F239*'Data - P&amp;L'!$C$43*'Data - P&amp;L'!$C$55</f>
        <v>0</v>
      </c>
      <c r="G315" s="313">
        <f>G239*'Data - P&amp;L'!$C$43*'Data - P&amp;L'!$C$55</f>
        <v>0</v>
      </c>
      <c r="H315" s="313">
        <f>H239*'Data - P&amp;L'!$C$43*'Data - P&amp;L'!$C$55</f>
        <v>0</v>
      </c>
      <c r="I315" s="313">
        <f>I239*'Data - P&amp;L'!$C$43*'Data - P&amp;L'!$C$55</f>
        <v>0</v>
      </c>
      <c r="J315" s="313">
        <f>J239*'Data - P&amp;L'!$C$43*'Data - P&amp;L'!$C$55</f>
        <v>0</v>
      </c>
      <c r="K315" s="313">
        <f>K239*'Data - P&amp;L'!$C$43*'Data - P&amp;L'!$C$55</f>
        <v>0</v>
      </c>
      <c r="L315" s="313">
        <f>L239*'Data - P&amp;L'!$C$43*'Data - P&amp;L'!$C$55</f>
        <v>0</v>
      </c>
      <c r="M315" s="313">
        <f>M239*'Data - P&amp;L'!$C$43*'Data - P&amp;L'!$C$55</f>
        <v>0</v>
      </c>
      <c r="N315" s="313">
        <f>N239*'Data - P&amp;L'!$C$43*'Data - P&amp;L'!$C$55</f>
        <v>0</v>
      </c>
      <c r="O315" s="313">
        <f>O239*'Data - P&amp;L'!$C$43*'Data - P&amp;L'!$C$55</f>
        <v>0</v>
      </c>
      <c r="P315" s="313">
        <f>P239*'Data - P&amp;L'!$C$43*'Data - P&amp;L'!$C$55</f>
        <v>0</v>
      </c>
      <c r="Q315" s="313">
        <f>Q239*'Data - P&amp;L'!$C$43*'Data - P&amp;L'!$C$55</f>
        <v>0</v>
      </c>
      <c r="R315" s="313">
        <f>R239*'Data - P&amp;L'!$C$43*'Data - P&amp;L'!$C$55</f>
        <v>0</v>
      </c>
      <c r="S315" s="313">
        <f>S239*'Data - P&amp;L'!$C$43*'Data - P&amp;L'!$C$55</f>
        <v>0</v>
      </c>
      <c r="T315" s="313">
        <f>T239*'Data - P&amp;L'!$C$43*'Data - P&amp;L'!$C$55</f>
        <v>0</v>
      </c>
      <c r="U315" s="313">
        <f>U239*'Data - P&amp;L'!$C$43*'Data - P&amp;L'!$C$55</f>
        <v>0</v>
      </c>
      <c r="V315" s="313">
        <f>V239*'Data - P&amp;L'!$C$43*'Data - P&amp;L'!$C$55</f>
        <v>0</v>
      </c>
      <c r="W315" s="313">
        <f>W239*'Data - P&amp;L'!$C$43*'Data - P&amp;L'!$C$55</f>
        <v>0</v>
      </c>
      <c r="X315" s="313">
        <f>X239*'Data - P&amp;L'!$C$43*'Data - P&amp;L'!$C$55</f>
        <v>0</v>
      </c>
      <c r="Y315" s="313">
        <f>Y239*'Data - P&amp;L'!$C$43*'Data - P&amp;L'!$C$55</f>
        <v>0</v>
      </c>
      <c r="Z315" s="313">
        <f>Z239*'Data - P&amp;L'!$C$43*'Data - P&amp;L'!$C$55</f>
        <v>0</v>
      </c>
      <c r="AA315" s="313">
        <f>AA239*'Data - P&amp;L'!$C$43*'Data - P&amp;L'!$C$55</f>
        <v>0</v>
      </c>
      <c r="AB315" s="313">
        <f>AB239*'Data - P&amp;L'!$C$43*'Data - P&amp;L'!$C$55</f>
        <v>0</v>
      </c>
      <c r="AC315" s="313">
        <f>AC239*'Data - P&amp;L'!$C$43*'Data - P&amp;L'!$C$55</f>
        <v>0</v>
      </c>
      <c r="AD315" s="313">
        <f>AD239*'Data - P&amp;L'!$C$43*'Data - P&amp;L'!$C$55</f>
        <v>0</v>
      </c>
      <c r="AE315" s="313">
        <f>AE239*'Data - P&amp;L'!$C$43*'Data - P&amp;L'!$C$55</f>
        <v>0</v>
      </c>
      <c r="AF315" s="313">
        <f>AF239*'Data - P&amp;L'!$C$43*'Data - P&amp;L'!$C$55</f>
        <v>0</v>
      </c>
      <c r="AG315" s="409">
        <f t="shared" si="55"/>
        <v>0</v>
      </c>
      <c r="AH315" s="173"/>
    </row>
    <row r="316">
      <c r="A316" s="277" t="s">
        <v>1500</v>
      </c>
      <c r="B316" s="313">
        <f>(((B223+B224)*'Data - P&amp;L'!$C$62)*(1-'Data - P&amp;L'!$C$59))+((B239*'Data - P&amp;L'!$C$63)*(1-'Data - P&amp;L'!$C$59))</f>
        <v>0</v>
      </c>
      <c r="C316" s="313">
        <f>(((C223+C224)*'Data - P&amp;L'!$C$62)*(1-'Data - P&amp;L'!$C$59))+((C239*'Data - P&amp;L'!$C$63)*(1-'Data - P&amp;L'!$C$59))</f>
        <v>0</v>
      </c>
      <c r="D316" s="313">
        <f>(((D223+D224)*'Data - P&amp;L'!$C$62)*(1-'Data - P&amp;L'!$C$59))+((D239*'Data - P&amp;L'!$C$63)*(1-'Data - P&amp;L'!$C$59))</f>
        <v>0</v>
      </c>
      <c r="E316" s="313">
        <f>(((E223+E224)*'Data - P&amp;L'!$C$62)*(1-'Data - P&amp;L'!$C$59))+((E239*'Data - P&amp;L'!$C$63)*(1-'Data - P&amp;L'!$C$59))</f>
        <v>0</v>
      </c>
      <c r="F316" s="313">
        <f>(((F223+F224)*'Data - P&amp;L'!$C$62)*(1-'Data - P&amp;L'!$C$59))+((F239*'Data - P&amp;L'!$C$63)*(1-'Data - P&amp;L'!$C$59))</f>
        <v>0</v>
      </c>
      <c r="G316" s="313">
        <f>(((G223+G224)*'Data - P&amp;L'!$C$62)*(1-'Data - P&amp;L'!$C$59))+((G239*'Data - P&amp;L'!$C$63)*(1-'Data - P&amp;L'!$C$59))</f>
        <v>0</v>
      </c>
      <c r="H316" s="313">
        <f>(((H223+H224)*'Data - P&amp;L'!$C$62)*(1-'Data - P&amp;L'!$C$59))+((H239*'Data - P&amp;L'!$C$63)*(1-'Data - P&amp;L'!$C$59))</f>
        <v>0</v>
      </c>
      <c r="I316" s="313">
        <f>(((I223+I224)*'Data - P&amp;L'!$C$62)*(1-'Data - P&amp;L'!$C$59))+((I239*'Data - P&amp;L'!$C$63)*(1-'Data - P&amp;L'!$C$59))</f>
        <v>0</v>
      </c>
      <c r="J316" s="313">
        <f>(((J223+J224)*'Data - P&amp;L'!$C$62)*(1-'Data - P&amp;L'!$C$59))+((J239*'Data - P&amp;L'!$C$63)*(1-'Data - P&amp;L'!$C$59))</f>
        <v>0</v>
      </c>
      <c r="K316" s="313">
        <f>(((K223+K224)*'Data - P&amp;L'!$C$62)*(1-'Data - P&amp;L'!$C$59))+((K239*'Data - P&amp;L'!$C$63)*(1-'Data - P&amp;L'!$C$59))</f>
        <v>0</v>
      </c>
      <c r="L316" s="313">
        <f>(((L223+L224)*'Data - P&amp;L'!$C$62)*(1-'Data - P&amp;L'!$C$59))+((L239*'Data - P&amp;L'!$C$63)*(1-'Data - P&amp;L'!$C$59))</f>
        <v>0</v>
      </c>
      <c r="M316" s="313">
        <f>(((M223+M224)*'Data - P&amp;L'!$C$62)*(1-'Data - P&amp;L'!$C$59))+((M239*'Data - P&amp;L'!$C$63)*(1-'Data - P&amp;L'!$C$59))</f>
        <v>0</v>
      </c>
      <c r="N316" s="313">
        <f>(((N223+N224)*'Data - P&amp;L'!$C$62)*(1-'Data - P&amp;L'!$C$59))+((N239*'Data - P&amp;L'!$C$63)*(1-'Data - P&amp;L'!$C$59))</f>
        <v>0</v>
      </c>
      <c r="O316" s="313">
        <f>(((O223+O224)*'Data - P&amp;L'!$C$62)*(1-'Data - P&amp;L'!$C$59))+((O239*'Data - P&amp;L'!$C$63)*(1-'Data - P&amp;L'!$C$59))</f>
        <v>0</v>
      </c>
      <c r="P316" s="313">
        <f>(((P223+P224)*'Data - P&amp;L'!$C$62)*(1-'Data - P&amp;L'!$C$59))+((P239*'Data - P&amp;L'!$C$63)*(1-'Data - P&amp;L'!$C$59))</f>
        <v>0</v>
      </c>
      <c r="Q316" s="313">
        <f>(((Q223+Q224)*'Data - P&amp;L'!$C$62)*(1-'Data - P&amp;L'!$C$59))+((Q239*'Data - P&amp;L'!$C$63)*(1-'Data - P&amp;L'!$C$59))</f>
        <v>0</v>
      </c>
      <c r="R316" s="313">
        <f>(((R223+R224)*'Data - P&amp;L'!$C$62)*(1-'Data - P&amp;L'!$C$59))+((R239*'Data - P&amp;L'!$C$63)*(1-'Data - P&amp;L'!$C$59))</f>
        <v>0</v>
      </c>
      <c r="S316" s="313">
        <f>(((S223+S224)*'Data - P&amp;L'!$C$62)*(1-'Data - P&amp;L'!$C$59))+((S239*'Data - P&amp;L'!$C$63)*(1-'Data - P&amp;L'!$C$59))</f>
        <v>0</v>
      </c>
      <c r="T316" s="313">
        <f>(((T223+T224)*'Data - P&amp;L'!$C$62)*(1-'Data - P&amp;L'!$C$59))+((T239*'Data - P&amp;L'!$C$63)*(1-'Data - P&amp;L'!$C$59))</f>
        <v>0</v>
      </c>
      <c r="U316" s="313">
        <f>(((U223+U224)*'Data - P&amp;L'!$C$62)*(1-'Data - P&amp;L'!$C$59))+((U239*'Data - P&amp;L'!$C$63)*(1-'Data - P&amp;L'!$C$59))</f>
        <v>0</v>
      </c>
      <c r="V316" s="313">
        <f>(((V223+V224)*'Data - P&amp;L'!$C$62)*(1-'Data - P&amp;L'!$C$59))+((V239*'Data - P&amp;L'!$C$63)*(1-'Data - P&amp;L'!$C$59))</f>
        <v>0</v>
      </c>
      <c r="W316" s="313">
        <f>(((W223+W224)*'Data - P&amp;L'!$C$62)*(1-'Data - P&amp;L'!$C$59))+((W239*'Data - P&amp;L'!$C$63)*(1-'Data - P&amp;L'!$C$59))</f>
        <v>0</v>
      </c>
      <c r="X316" s="313">
        <f>(((X223+X224)*'Data - P&amp;L'!$C$62)*(1-'Data - P&amp;L'!$C$59))+((X239*'Data - P&amp;L'!$C$63)*(1-'Data - P&amp;L'!$C$59))</f>
        <v>0</v>
      </c>
      <c r="Y316" s="313">
        <f>(((Y223+Y224)*'Data - P&amp;L'!$C$62)*(1-'Data - P&amp;L'!$C$59))+((Y239*'Data - P&amp;L'!$C$63)*(1-'Data - P&amp;L'!$C$59))</f>
        <v>0</v>
      </c>
      <c r="Z316" s="313">
        <f>(((Z223+Z224)*'Data - P&amp;L'!$C$62)*(1-'Data - P&amp;L'!$C$59))+((Z239*'Data - P&amp;L'!$C$63)*(1-'Data - P&amp;L'!$C$59))</f>
        <v>0</v>
      </c>
      <c r="AA316" s="313">
        <f>(((AA223+AA224)*'Data - P&amp;L'!$C$62)*(1-'Data - P&amp;L'!$C$59))+((AA239*'Data - P&amp;L'!$C$63)*(1-'Data - P&amp;L'!$C$59))</f>
        <v>0</v>
      </c>
      <c r="AB316" s="313">
        <f>(((AB223+AB224)*'Data - P&amp;L'!$C$62)*(1-'Data - P&amp;L'!$C$59))+((AB239*'Data - P&amp;L'!$C$63)*(1-'Data - P&amp;L'!$C$59))</f>
        <v>0</v>
      </c>
      <c r="AC316" s="313">
        <f>(((AC223+AC224)*'Data - P&amp;L'!$C$62)*(1-'Data - P&amp;L'!$C$59))+((AC239*'Data - P&amp;L'!$C$63)*(1-'Data - P&amp;L'!$C$59))</f>
        <v>0</v>
      </c>
      <c r="AD316" s="313">
        <f>(((AD223+AD224)*'Data - P&amp;L'!$C$62)*(1-'Data - P&amp;L'!$C$59))+((AD239*'Data - P&amp;L'!$C$63)*(1-'Data - P&amp;L'!$C$59))</f>
        <v>0</v>
      </c>
      <c r="AE316" s="313">
        <f>(((AE223+AE224)*'Data - P&amp;L'!$C$62)*(1-'Data - P&amp;L'!$C$59))+((AE239*'Data - P&amp;L'!$C$63)*(1-'Data - P&amp;L'!$C$59))</f>
        <v>0</v>
      </c>
      <c r="AF316" s="313">
        <f>(((AF223+AF224)*'Data - P&amp;L'!$C$62)*(1-'Data - P&amp;L'!$C$59))+((AF239*'Data - P&amp;L'!$C$63)*(1-'Data - P&amp;L'!$C$59))</f>
        <v>0</v>
      </c>
      <c r="AG316" s="409">
        <f t="shared" si="55"/>
        <v>0</v>
      </c>
      <c r="AH316" s="173"/>
    </row>
    <row r="317">
      <c r="A317" s="495" t="s">
        <v>1502</v>
      </c>
      <c r="B317" s="327">
        <f t="shared" ref="B317:AF317" si="60">sum(B318:B326)</f>
        <v>0</v>
      </c>
      <c r="C317" s="327">
        <f t="shared" si="60"/>
        <v>0</v>
      </c>
      <c r="D317" s="327">
        <f t="shared" si="60"/>
        <v>0</v>
      </c>
      <c r="E317" s="327">
        <f t="shared" si="60"/>
        <v>0</v>
      </c>
      <c r="F317" s="327">
        <f t="shared" si="60"/>
        <v>0</v>
      </c>
      <c r="G317" s="327">
        <f t="shared" si="60"/>
        <v>0</v>
      </c>
      <c r="H317" s="327">
        <f t="shared" si="60"/>
        <v>0</v>
      </c>
      <c r="I317" s="327">
        <f t="shared" si="60"/>
        <v>0</v>
      </c>
      <c r="J317" s="327">
        <f t="shared" si="60"/>
        <v>0</v>
      </c>
      <c r="K317" s="327">
        <f t="shared" si="60"/>
        <v>0</v>
      </c>
      <c r="L317" s="327">
        <f t="shared" si="60"/>
        <v>0</v>
      </c>
      <c r="M317" s="327">
        <f t="shared" si="60"/>
        <v>0</v>
      </c>
      <c r="N317" s="327">
        <f t="shared" si="60"/>
        <v>0</v>
      </c>
      <c r="O317" s="327">
        <f t="shared" si="60"/>
        <v>0</v>
      </c>
      <c r="P317" s="327">
        <f t="shared" si="60"/>
        <v>0</v>
      </c>
      <c r="Q317" s="327">
        <f t="shared" si="60"/>
        <v>0</v>
      </c>
      <c r="R317" s="327">
        <f t="shared" si="60"/>
        <v>0</v>
      </c>
      <c r="S317" s="327">
        <f t="shared" si="60"/>
        <v>0</v>
      </c>
      <c r="T317" s="327">
        <f t="shared" si="60"/>
        <v>0</v>
      </c>
      <c r="U317" s="327">
        <f t="shared" si="60"/>
        <v>0</v>
      </c>
      <c r="V317" s="327">
        <f t="shared" si="60"/>
        <v>0</v>
      </c>
      <c r="W317" s="327">
        <f t="shared" si="60"/>
        <v>0</v>
      </c>
      <c r="X317" s="327">
        <f t="shared" si="60"/>
        <v>0</v>
      </c>
      <c r="Y317" s="327">
        <f t="shared" si="60"/>
        <v>0</v>
      </c>
      <c r="Z317" s="327">
        <f t="shared" si="60"/>
        <v>0</v>
      </c>
      <c r="AA317" s="327">
        <f t="shared" si="60"/>
        <v>0</v>
      </c>
      <c r="AB317" s="327">
        <f t="shared" si="60"/>
        <v>0</v>
      </c>
      <c r="AC317" s="327">
        <f t="shared" si="60"/>
        <v>0</v>
      </c>
      <c r="AD317" s="327">
        <f t="shared" si="60"/>
        <v>0</v>
      </c>
      <c r="AE317" s="327">
        <f t="shared" si="60"/>
        <v>0</v>
      </c>
      <c r="AF317" s="327">
        <f t="shared" si="60"/>
        <v>0</v>
      </c>
      <c r="AG317" s="409">
        <f t="shared" si="55"/>
        <v>0</v>
      </c>
      <c r="AH317" s="173"/>
    </row>
    <row r="318">
      <c r="A318" s="277" t="s">
        <v>673</v>
      </c>
      <c r="B318" s="313">
        <f>B223*'Data - P&amp;L'!$C$3</f>
        <v>0</v>
      </c>
      <c r="C318" s="313">
        <f>C223*'Data - P&amp;L'!$C$3</f>
        <v>0</v>
      </c>
      <c r="D318" s="313">
        <f>D223*'Data - P&amp;L'!$C$3</f>
        <v>0</v>
      </c>
      <c r="E318" s="313">
        <f>E223*'Data - P&amp;L'!$C$3</f>
        <v>0</v>
      </c>
      <c r="F318" s="313">
        <f>F223*'Data - P&amp;L'!$C$3</f>
        <v>0</v>
      </c>
      <c r="G318" s="313">
        <f>G223*'Data - P&amp;L'!$C$3</f>
        <v>0</v>
      </c>
      <c r="H318" s="313">
        <f>H223*'Data - P&amp;L'!$C$3</f>
        <v>0</v>
      </c>
      <c r="I318" s="313">
        <f>I223*'Data - P&amp;L'!$C$3</f>
        <v>0</v>
      </c>
      <c r="J318" s="313">
        <f>J223*'Data - P&amp;L'!$C$3</f>
        <v>0</v>
      </c>
      <c r="K318" s="313">
        <f>K223*'Data - P&amp;L'!$C$3</f>
        <v>0</v>
      </c>
      <c r="L318" s="313">
        <f>L223*'Data - P&amp;L'!$C$3</f>
        <v>0</v>
      </c>
      <c r="M318" s="313">
        <f>M223*'Data - P&amp;L'!$C$3</f>
        <v>0</v>
      </c>
      <c r="N318" s="313">
        <f>N223*'Data - P&amp;L'!$C$3</f>
        <v>0</v>
      </c>
      <c r="O318" s="313">
        <f>O223*'Data - P&amp;L'!$C$3</f>
        <v>0</v>
      </c>
      <c r="P318" s="313">
        <f>P223*'Data - P&amp;L'!$C$3</f>
        <v>0</v>
      </c>
      <c r="Q318" s="313">
        <f>Q223*'Data - P&amp;L'!$C$3</f>
        <v>0</v>
      </c>
      <c r="R318" s="313">
        <f>R223*'Data - P&amp;L'!$C$3</f>
        <v>0</v>
      </c>
      <c r="S318" s="313">
        <f>S223*'Data - P&amp;L'!$C$3</f>
        <v>0</v>
      </c>
      <c r="T318" s="313">
        <f>T223*'Data - P&amp;L'!$C$3</f>
        <v>0</v>
      </c>
      <c r="U318" s="313">
        <f>U223*'Data - P&amp;L'!$C$3</f>
        <v>0</v>
      </c>
      <c r="V318" s="313">
        <f>V223*'Data - P&amp;L'!$C$3</f>
        <v>0</v>
      </c>
      <c r="W318" s="313">
        <f>W223*'Data - P&amp;L'!$C$3</f>
        <v>0</v>
      </c>
      <c r="X318" s="313">
        <f>X223*'Data - P&amp;L'!$C$3</f>
        <v>0</v>
      </c>
      <c r="Y318" s="313">
        <f>Y223*'Data - P&amp;L'!$C$3</f>
        <v>0</v>
      </c>
      <c r="Z318" s="313">
        <f>Z223*'Data - P&amp;L'!$C$3</f>
        <v>0</v>
      </c>
      <c r="AA318" s="313">
        <f>AA223*'Data - P&amp;L'!$C$3</f>
        <v>0</v>
      </c>
      <c r="AB318" s="313">
        <f>AB223*'Data - P&amp;L'!$C$3</f>
        <v>0</v>
      </c>
      <c r="AC318" s="313">
        <f>AC223*'Data - P&amp;L'!$C$3</f>
        <v>0</v>
      </c>
      <c r="AD318" s="313">
        <f>AD223*'Data - P&amp;L'!$C$3</f>
        <v>0</v>
      </c>
      <c r="AE318" s="313">
        <f>AE223*'Data - P&amp;L'!$C$3</f>
        <v>0</v>
      </c>
      <c r="AF318" s="313">
        <f>AF223*'Data - P&amp;L'!$C$3</f>
        <v>0</v>
      </c>
      <c r="AG318" s="409">
        <f t="shared" si="55"/>
        <v>0</v>
      </c>
      <c r="AH318" s="173"/>
    </row>
    <row r="319">
      <c r="A319" s="277" t="s">
        <v>674</v>
      </c>
      <c r="B319" s="313">
        <f>B224*'Data - P&amp;L'!$C$4</f>
        <v>0</v>
      </c>
      <c r="C319" s="313">
        <f>C224*'Data - P&amp;L'!$C$4</f>
        <v>0</v>
      </c>
      <c r="D319" s="313">
        <f>D224*'Data - P&amp;L'!$C$4</f>
        <v>0</v>
      </c>
      <c r="E319" s="313">
        <f>E224*'Data - P&amp;L'!$C$4</f>
        <v>0</v>
      </c>
      <c r="F319" s="313">
        <f>F224*'Data - P&amp;L'!$C$4</f>
        <v>0</v>
      </c>
      <c r="G319" s="313">
        <f>G224*'Data - P&amp;L'!$C$4</f>
        <v>0</v>
      </c>
      <c r="H319" s="313">
        <f>H224*'Data - P&amp;L'!$C$4</f>
        <v>0</v>
      </c>
      <c r="I319" s="313">
        <f>I224*'Data - P&amp;L'!$C$4</f>
        <v>0</v>
      </c>
      <c r="J319" s="313">
        <f>J224*'Data - P&amp;L'!$C$4</f>
        <v>0</v>
      </c>
      <c r="K319" s="313">
        <f>K224*'Data - P&amp;L'!$C$4</f>
        <v>0</v>
      </c>
      <c r="L319" s="313">
        <f>L224*'Data - P&amp;L'!$C$4</f>
        <v>0</v>
      </c>
      <c r="M319" s="313">
        <f>M224*'Data - P&amp;L'!$C$4</f>
        <v>0</v>
      </c>
      <c r="N319" s="313">
        <f>N224*'Data - P&amp;L'!$C$4</f>
        <v>0</v>
      </c>
      <c r="O319" s="313">
        <f>O224*'Data - P&amp;L'!$C$4</f>
        <v>0</v>
      </c>
      <c r="P319" s="313">
        <f>P224*'Data - P&amp;L'!$C$4</f>
        <v>0</v>
      </c>
      <c r="Q319" s="313">
        <f>Q224*'Data - P&amp;L'!$C$4</f>
        <v>0</v>
      </c>
      <c r="R319" s="313">
        <f>R224*'Data - P&amp;L'!$C$4</f>
        <v>0</v>
      </c>
      <c r="S319" s="313">
        <f>S224*'Data - P&amp;L'!$C$4</f>
        <v>0</v>
      </c>
      <c r="T319" s="313">
        <f>T224*'Data - P&amp;L'!$C$4</f>
        <v>0</v>
      </c>
      <c r="U319" s="313">
        <f>U224*'Data - P&amp;L'!$C$4</f>
        <v>0</v>
      </c>
      <c r="V319" s="313">
        <f>V224*'Data - P&amp;L'!$C$4</f>
        <v>0</v>
      </c>
      <c r="W319" s="313">
        <f>W224*'Data - P&amp;L'!$C$4</f>
        <v>0</v>
      </c>
      <c r="X319" s="313">
        <f>X224*'Data - P&amp;L'!$C$4</f>
        <v>0</v>
      </c>
      <c r="Y319" s="313">
        <f>Y224*'Data - P&amp;L'!$C$4</f>
        <v>0</v>
      </c>
      <c r="Z319" s="313">
        <f>Z224*'Data - P&amp;L'!$C$4</f>
        <v>0</v>
      </c>
      <c r="AA319" s="313">
        <f>AA224*'Data - P&amp;L'!$C$4</f>
        <v>0</v>
      </c>
      <c r="AB319" s="313">
        <f>AB224*'Data - P&amp;L'!$C$4</f>
        <v>0</v>
      </c>
      <c r="AC319" s="313">
        <f>AC224*'Data - P&amp;L'!$C$4</f>
        <v>0</v>
      </c>
      <c r="AD319" s="313">
        <f>AD224*'Data - P&amp;L'!$C$4</f>
        <v>0</v>
      </c>
      <c r="AE319" s="313">
        <f>AE224*'Data - P&amp;L'!$C$4</f>
        <v>0</v>
      </c>
      <c r="AF319" s="313">
        <f>AF224*'Data - P&amp;L'!$C$4</f>
        <v>0</v>
      </c>
      <c r="AG319" s="409">
        <f t="shared" si="55"/>
        <v>0</v>
      </c>
      <c r="AH319" s="173"/>
    </row>
    <row r="320">
      <c r="A320" s="277" t="s">
        <v>675</v>
      </c>
      <c r="B320" s="313">
        <f>B230*'Data - P&amp;L'!$C$6</f>
        <v>0</v>
      </c>
      <c r="C320" s="313">
        <f>C230*'Data - P&amp;L'!$C$6</f>
        <v>0</v>
      </c>
      <c r="D320" s="313">
        <f>D230*'Data - P&amp;L'!$C$6</f>
        <v>0</v>
      </c>
      <c r="E320" s="313">
        <f>E230*'Data - P&amp;L'!$C$6</f>
        <v>0</v>
      </c>
      <c r="F320" s="313">
        <f>F230*'Data - P&amp;L'!$C$6</f>
        <v>0</v>
      </c>
      <c r="G320" s="313">
        <f>G230*'Data - P&amp;L'!$C$6</f>
        <v>0</v>
      </c>
      <c r="H320" s="313">
        <f>H230*'Data - P&amp;L'!$C$6</f>
        <v>0</v>
      </c>
      <c r="I320" s="313">
        <f>I230*'Data - P&amp;L'!$C$6</f>
        <v>0</v>
      </c>
      <c r="J320" s="313">
        <f>J230*'Data - P&amp;L'!$C$6</f>
        <v>0</v>
      </c>
      <c r="K320" s="313">
        <f>K230*'Data - P&amp;L'!$C$6</f>
        <v>0</v>
      </c>
      <c r="L320" s="313">
        <f>L230*'Data - P&amp;L'!$C$6</f>
        <v>0</v>
      </c>
      <c r="M320" s="313">
        <f>M230*'Data - P&amp;L'!$C$6</f>
        <v>0</v>
      </c>
      <c r="N320" s="313">
        <f>N230*'Data - P&amp;L'!$C$6</f>
        <v>0</v>
      </c>
      <c r="O320" s="313">
        <f>O230*'Data - P&amp;L'!$C$6</f>
        <v>0</v>
      </c>
      <c r="P320" s="313">
        <f>P230*'Data - P&amp;L'!$C$6</f>
        <v>0</v>
      </c>
      <c r="Q320" s="313">
        <f>Q230*'Data - P&amp;L'!$C$6</f>
        <v>0</v>
      </c>
      <c r="R320" s="313">
        <f>R230*'Data - P&amp;L'!$C$6</f>
        <v>0</v>
      </c>
      <c r="S320" s="313">
        <f>S230*'Data - P&amp;L'!$C$6</f>
        <v>0</v>
      </c>
      <c r="T320" s="313">
        <f>T230*'Data - P&amp;L'!$C$6</f>
        <v>0</v>
      </c>
      <c r="U320" s="313">
        <f>U230*'Data - P&amp;L'!$C$6</f>
        <v>0</v>
      </c>
      <c r="V320" s="313">
        <f>V230*'Data - P&amp;L'!$C$6</f>
        <v>0</v>
      </c>
      <c r="W320" s="313">
        <f>W230*'Data - P&amp;L'!$C$6</f>
        <v>0</v>
      </c>
      <c r="X320" s="313">
        <f>X230*'Data - P&amp;L'!$C$6</f>
        <v>0</v>
      </c>
      <c r="Y320" s="313">
        <f>Y230*'Data - P&amp;L'!$C$6</f>
        <v>0</v>
      </c>
      <c r="Z320" s="313">
        <f>Z230*'Data - P&amp;L'!$C$6</f>
        <v>0</v>
      </c>
      <c r="AA320" s="313">
        <f>AA230*'Data - P&amp;L'!$C$6</f>
        <v>0</v>
      </c>
      <c r="AB320" s="313">
        <f>AB230*'Data - P&amp;L'!$C$6</f>
        <v>0</v>
      </c>
      <c r="AC320" s="313">
        <f>AC230*'Data - P&amp;L'!$C$6</f>
        <v>0</v>
      </c>
      <c r="AD320" s="313">
        <f>AD230*'Data - P&amp;L'!$C$6</f>
        <v>0</v>
      </c>
      <c r="AE320" s="313">
        <f>AE230*'Data - P&amp;L'!$C$6</f>
        <v>0</v>
      </c>
      <c r="AF320" s="313">
        <f>AF230*'Data - P&amp;L'!$C$6</f>
        <v>0</v>
      </c>
      <c r="AG320" s="409">
        <f t="shared" si="55"/>
        <v>0</v>
      </c>
      <c r="AH320" s="173"/>
    </row>
    <row r="321">
      <c r="A321" s="277" t="s">
        <v>676</v>
      </c>
      <c r="B321" s="313">
        <f>B231*'Data - P&amp;L'!$C$8</f>
        <v>0</v>
      </c>
      <c r="C321" s="313">
        <f>C231*'Data - P&amp;L'!$C$8</f>
        <v>0</v>
      </c>
      <c r="D321" s="313">
        <f>D231*'Data - P&amp;L'!$C$8</f>
        <v>0</v>
      </c>
      <c r="E321" s="313">
        <f>E231*'Data - P&amp;L'!$C$8</f>
        <v>0</v>
      </c>
      <c r="F321" s="313">
        <f>F231*'Data - P&amp;L'!$C$8</f>
        <v>0</v>
      </c>
      <c r="G321" s="313">
        <f>G231*'Data - P&amp;L'!$C$8</f>
        <v>0</v>
      </c>
      <c r="H321" s="313">
        <f>H231*'Data - P&amp;L'!$C$8</f>
        <v>0</v>
      </c>
      <c r="I321" s="313">
        <f>I231*'Data - P&amp;L'!$C$8</f>
        <v>0</v>
      </c>
      <c r="J321" s="313">
        <f>J231*'Data - P&amp;L'!$C$8</f>
        <v>0</v>
      </c>
      <c r="K321" s="313">
        <f>K231*'Data - P&amp;L'!$C$8</f>
        <v>0</v>
      </c>
      <c r="L321" s="313">
        <f>L231*'Data - P&amp;L'!$C$8</f>
        <v>0</v>
      </c>
      <c r="M321" s="313">
        <f>M231*'Data - P&amp;L'!$C$8</f>
        <v>0</v>
      </c>
      <c r="N321" s="313">
        <f>N231*'Data - P&amp;L'!$C$8</f>
        <v>0</v>
      </c>
      <c r="O321" s="313">
        <f>O231*'Data - P&amp;L'!$C$8</f>
        <v>0</v>
      </c>
      <c r="P321" s="313">
        <f>P231*'Data - P&amp;L'!$C$8</f>
        <v>0</v>
      </c>
      <c r="Q321" s="313">
        <f>Q231*'Data - P&amp;L'!$C$8</f>
        <v>0</v>
      </c>
      <c r="R321" s="313">
        <f>R231*'Data - P&amp;L'!$C$8</f>
        <v>0</v>
      </c>
      <c r="S321" s="313">
        <f>S231*'Data - P&amp;L'!$C$8</f>
        <v>0</v>
      </c>
      <c r="T321" s="313">
        <f>T231*'Data - P&amp;L'!$C$8</f>
        <v>0</v>
      </c>
      <c r="U321" s="313">
        <f>U231*'Data - P&amp;L'!$C$8</f>
        <v>0</v>
      </c>
      <c r="V321" s="313">
        <f>V231*'Data - P&amp;L'!$C$8</f>
        <v>0</v>
      </c>
      <c r="W321" s="313">
        <f>W231*'Data - P&amp;L'!$C$8</f>
        <v>0</v>
      </c>
      <c r="X321" s="313">
        <f>X231*'Data - P&amp;L'!$C$8</f>
        <v>0</v>
      </c>
      <c r="Y321" s="313">
        <f>Y231*'Data - P&amp;L'!$C$8</f>
        <v>0</v>
      </c>
      <c r="Z321" s="313">
        <f>Z231*'Data - P&amp;L'!$C$8</f>
        <v>0</v>
      </c>
      <c r="AA321" s="313">
        <f>AA231*'Data - P&amp;L'!$C$8</f>
        <v>0</v>
      </c>
      <c r="AB321" s="313">
        <f>AB231*'Data - P&amp;L'!$C$8</f>
        <v>0</v>
      </c>
      <c r="AC321" s="313">
        <f>AC231*'Data - P&amp;L'!$C$8</f>
        <v>0</v>
      </c>
      <c r="AD321" s="313">
        <f>AD231*'Data - P&amp;L'!$C$8</f>
        <v>0</v>
      </c>
      <c r="AE321" s="313">
        <f>AE231*'Data - P&amp;L'!$C$8</f>
        <v>0</v>
      </c>
      <c r="AF321" s="313">
        <f>AF231*'Data - P&amp;L'!$C$8</f>
        <v>0</v>
      </c>
      <c r="AG321" s="409">
        <f t="shared" si="55"/>
        <v>0</v>
      </c>
      <c r="AH321" s="173"/>
    </row>
    <row r="322">
      <c r="A322" s="277" t="s">
        <v>677</v>
      </c>
      <c r="B322" s="313">
        <f>(B232+B233)*'Data - P&amp;L'!$C$9</f>
        <v>0</v>
      </c>
      <c r="C322" s="313">
        <f>(C232+C233)*'Data - P&amp;L'!$C$9</f>
        <v>0</v>
      </c>
      <c r="D322" s="313">
        <f>(D232+D233)*'Data - P&amp;L'!$C$9</f>
        <v>0</v>
      </c>
      <c r="E322" s="313">
        <f>(E232+E233)*'Data - P&amp;L'!$C$9</f>
        <v>0</v>
      </c>
      <c r="F322" s="313">
        <f>(F232+F233)*'Data - P&amp;L'!$C$9</f>
        <v>0</v>
      </c>
      <c r="G322" s="313">
        <f>(G232+G233)*'Data - P&amp;L'!$C$9</f>
        <v>0</v>
      </c>
      <c r="H322" s="313">
        <f>(H232+H233)*'Data - P&amp;L'!$C$9</f>
        <v>0</v>
      </c>
      <c r="I322" s="313">
        <f>(I232+I233)*'Data - P&amp;L'!$C$9</f>
        <v>0</v>
      </c>
      <c r="J322" s="313">
        <f>(J232+J233)*'Data - P&amp;L'!$C$9</f>
        <v>0</v>
      </c>
      <c r="K322" s="313">
        <f>(K232+K233)*'Data - P&amp;L'!$C$9</f>
        <v>0</v>
      </c>
      <c r="L322" s="313">
        <f>(L232+L233)*'Data - P&amp;L'!$C$9</f>
        <v>0</v>
      </c>
      <c r="M322" s="313">
        <f>(M232+M233)*'Data - P&amp;L'!$C$9</f>
        <v>0</v>
      </c>
      <c r="N322" s="313">
        <f>(N232+N233)*'Data - P&amp;L'!$C$9</f>
        <v>0</v>
      </c>
      <c r="O322" s="313">
        <f>(O232+O233)*'Data - P&amp;L'!$C$9</f>
        <v>0</v>
      </c>
      <c r="P322" s="313">
        <f>(P232+P233)*'Data - P&amp;L'!$C$9</f>
        <v>0</v>
      </c>
      <c r="Q322" s="313">
        <f>(Q232+Q233)*'Data - P&amp;L'!$C$9</f>
        <v>0</v>
      </c>
      <c r="R322" s="313">
        <f>(R232+R233)*'Data - P&amp;L'!$C$9</f>
        <v>0</v>
      </c>
      <c r="S322" s="313">
        <f>(S232+S233)*'Data - P&amp;L'!$C$9</f>
        <v>0</v>
      </c>
      <c r="T322" s="313">
        <f>(T232+T233)*'Data - P&amp;L'!$C$9</f>
        <v>0</v>
      </c>
      <c r="U322" s="313">
        <f>(U232+U233)*'Data - P&amp;L'!$C$9</f>
        <v>0</v>
      </c>
      <c r="V322" s="313">
        <f>(V232+V233)*'Data - P&amp;L'!$C$9</f>
        <v>0</v>
      </c>
      <c r="W322" s="313">
        <f>(W232+W233)*'Data - P&amp;L'!$C$9</f>
        <v>0</v>
      </c>
      <c r="X322" s="313">
        <f>(X232+X233)*'Data - P&amp;L'!$C$9</f>
        <v>0</v>
      </c>
      <c r="Y322" s="313">
        <f>(Y232+Y233)*'Data - P&amp;L'!$C$9</f>
        <v>0</v>
      </c>
      <c r="Z322" s="313">
        <f>(Z232+Z233)*'Data - P&amp;L'!$C$9</f>
        <v>0</v>
      </c>
      <c r="AA322" s="313">
        <f>(AA232+AA233)*'Data - P&amp;L'!$C$9</f>
        <v>0</v>
      </c>
      <c r="AB322" s="313">
        <f>(AB232+AB233)*'Data - P&amp;L'!$C$9</f>
        <v>0</v>
      </c>
      <c r="AC322" s="313">
        <f>(AC232+AC233)*'Data - P&amp;L'!$C$9</f>
        <v>0</v>
      </c>
      <c r="AD322" s="313">
        <f>(AD232+AD233)*'Data - P&amp;L'!$C$9</f>
        <v>0</v>
      </c>
      <c r="AE322" s="313">
        <f>(AE232+AE233)*'Data - P&amp;L'!$C$9</f>
        <v>0</v>
      </c>
      <c r="AF322" s="313">
        <f>(AF232+AF233)*'Data - P&amp;L'!$C$9</f>
        <v>0</v>
      </c>
      <c r="AG322" s="409">
        <f t="shared" si="55"/>
        <v>0</v>
      </c>
      <c r="AH322" s="173"/>
    </row>
    <row r="323">
      <c r="A323" s="277" t="s">
        <v>678</v>
      </c>
      <c r="B323" s="313">
        <f>(B234+B235)*'Data - P&amp;L'!$C$5</f>
        <v>0</v>
      </c>
      <c r="C323" s="313">
        <f>(C234+C235)*'Data - P&amp;L'!$C$5</f>
        <v>0</v>
      </c>
      <c r="D323" s="313">
        <f>(D234+D235)*'Data - P&amp;L'!$C$5</f>
        <v>0</v>
      </c>
      <c r="E323" s="313">
        <f>(E234+E235)*'Data - P&amp;L'!$C$5</f>
        <v>0</v>
      </c>
      <c r="F323" s="313">
        <f>(F234+F235)*'Data - P&amp;L'!$C$5</f>
        <v>0</v>
      </c>
      <c r="G323" s="313">
        <f>(G234+G235)*'Data - P&amp;L'!$C$5</f>
        <v>0</v>
      </c>
      <c r="H323" s="313">
        <f>(H234+H235)*'Data - P&amp;L'!$C$5</f>
        <v>0</v>
      </c>
      <c r="I323" s="313">
        <f>(I234+I235)*'Data - P&amp;L'!$C$5</f>
        <v>0</v>
      </c>
      <c r="J323" s="313">
        <f>(J234+J235)*'Data - P&amp;L'!$C$5</f>
        <v>0</v>
      </c>
      <c r="K323" s="313">
        <f>(K234+K235)*'Data - P&amp;L'!$C$5</f>
        <v>0</v>
      </c>
      <c r="L323" s="313">
        <f>(L234+L235)*'Data - P&amp;L'!$C$5</f>
        <v>0</v>
      </c>
      <c r="M323" s="313">
        <f>(M234+M235)*'Data - P&amp;L'!$C$5</f>
        <v>0</v>
      </c>
      <c r="N323" s="313">
        <f>(N234+N235)*'Data - P&amp;L'!$C$5</f>
        <v>0</v>
      </c>
      <c r="O323" s="313">
        <f>(O234+O235)*'Data - P&amp;L'!$C$5</f>
        <v>0</v>
      </c>
      <c r="P323" s="313">
        <f>(P234+P235)*'Data - P&amp;L'!$C$5</f>
        <v>0</v>
      </c>
      <c r="Q323" s="313">
        <f>(Q234+Q235)*'Data - P&amp;L'!$C$5</f>
        <v>0</v>
      </c>
      <c r="R323" s="313">
        <f>(R234+R235)*'Data - P&amp;L'!$C$5</f>
        <v>0</v>
      </c>
      <c r="S323" s="313">
        <f>(S234+S235)*'Data - P&amp;L'!$C$5</f>
        <v>0</v>
      </c>
      <c r="T323" s="313">
        <f>(T234+T235)*'Data - P&amp;L'!$C$5</f>
        <v>0</v>
      </c>
      <c r="U323" s="313">
        <f>(U234+U235)*'Data - P&amp;L'!$C$5</f>
        <v>0</v>
      </c>
      <c r="V323" s="313">
        <f>(V234+V235)*'Data - P&amp;L'!$C$5</f>
        <v>0</v>
      </c>
      <c r="W323" s="313">
        <f>(W234+W235)*'Data - P&amp;L'!$C$5</f>
        <v>0</v>
      </c>
      <c r="X323" s="313">
        <f>(X234+X235)*'Data - P&amp;L'!$C$5</f>
        <v>0</v>
      </c>
      <c r="Y323" s="313">
        <f>(Y234+Y235)*'Data - P&amp;L'!$C$5</f>
        <v>0</v>
      </c>
      <c r="Z323" s="313">
        <f>(Z234+Z235)*'Data - P&amp;L'!$C$5</f>
        <v>0</v>
      </c>
      <c r="AA323" s="313">
        <f>(AA234+AA235)*'Data - P&amp;L'!$C$5</f>
        <v>0</v>
      </c>
      <c r="AB323" s="313">
        <f>(AB234+AB235)*'Data - P&amp;L'!$C$5</f>
        <v>0</v>
      </c>
      <c r="AC323" s="313">
        <f>(AC234+AC235)*'Data - P&amp;L'!$C$5</f>
        <v>0</v>
      </c>
      <c r="AD323" s="313">
        <f>(AD234+AD235)*'Data - P&amp;L'!$C$5</f>
        <v>0</v>
      </c>
      <c r="AE323" s="313">
        <f>(AE234+AE235)*'Data - P&amp;L'!$C$5</f>
        <v>0</v>
      </c>
      <c r="AF323" s="313">
        <f>(AF234+AF235)*'Data - P&amp;L'!$C$5</f>
        <v>0</v>
      </c>
      <c r="AG323" s="409">
        <f t="shared" si="55"/>
        <v>0</v>
      </c>
      <c r="AH323" s="173"/>
    </row>
    <row r="324">
      <c r="A324" s="277" t="s">
        <v>679</v>
      </c>
      <c r="B324" s="313">
        <f>(B236+B237)*'Data - P&amp;L'!$C$10</f>
        <v>0</v>
      </c>
      <c r="C324" s="313">
        <f>(C236+C237)*'Data - P&amp;L'!$C$10</f>
        <v>0</v>
      </c>
      <c r="D324" s="313">
        <f>(D236+D237)*'Data - P&amp;L'!$C$10</f>
        <v>0</v>
      </c>
      <c r="E324" s="313">
        <f>(E236+E237)*'Data - P&amp;L'!$C$10</f>
        <v>0</v>
      </c>
      <c r="F324" s="313">
        <f>(F236+F237)*'Data - P&amp;L'!$C$10</f>
        <v>0</v>
      </c>
      <c r="G324" s="313">
        <f>(G236+G237)*'Data - P&amp;L'!$C$10</f>
        <v>0</v>
      </c>
      <c r="H324" s="313">
        <f>(H236+H237)*'Data - P&amp;L'!$C$10</f>
        <v>0</v>
      </c>
      <c r="I324" s="313">
        <f>(I236+I237)*'Data - P&amp;L'!$C$10</f>
        <v>0</v>
      </c>
      <c r="J324" s="313">
        <f>(J236+J237)*'Data - P&amp;L'!$C$10</f>
        <v>0</v>
      </c>
      <c r="K324" s="313">
        <f>(K236+K237)*'Data - P&amp;L'!$C$10</f>
        <v>0</v>
      </c>
      <c r="L324" s="313">
        <f>(L236+L237)*'Data - P&amp;L'!$C$10</f>
        <v>0</v>
      </c>
      <c r="M324" s="313">
        <f>(M236+M237)*'Data - P&amp;L'!$C$10</f>
        <v>0</v>
      </c>
      <c r="N324" s="313">
        <f>(N236+N237)*'Data - P&amp;L'!$C$10</f>
        <v>0</v>
      </c>
      <c r="O324" s="313">
        <f>(O236+O237)*'Data - P&amp;L'!$C$10</f>
        <v>0</v>
      </c>
      <c r="P324" s="313">
        <f>(P236+P237)*'Data - P&amp;L'!$C$10</f>
        <v>0</v>
      </c>
      <c r="Q324" s="313">
        <f>(Q236+Q237)*'Data - P&amp;L'!$C$10</f>
        <v>0</v>
      </c>
      <c r="R324" s="313">
        <f>(R236+R237)*'Data - P&amp;L'!$C$10</f>
        <v>0</v>
      </c>
      <c r="S324" s="313">
        <f>(S236+S237)*'Data - P&amp;L'!$C$10</f>
        <v>0</v>
      </c>
      <c r="T324" s="313">
        <f>(T236+T237)*'Data - P&amp;L'!$C$10</f>
        <v>0</v>
      </c>
      <c r="U324" s="313">
        <f>(U236+U237)*'Data - P&amp;L'!$C$10</f>
        <v>0</v>
      </c>
      <c r="V324" s="313">
        <f>(V236+V237)*'Data - P&amp;L'!$C$10</f>
        <v>0</v>
      </c>
      <c r="W324" s="313">
        <f>(W236+W237)*'Data - P&amp;L'!$C$10</f>
        <v>0</v>
      </c>
      <c r="X324" s="313">
        <f>(X236+X237)*'Data - P&amp;L'!$C$10</f>
        <v>0</v>
      </c>
      <c r="Y324" s="313">
        <f>(Y236+Y237)*'Data - P&amp;L'!$C$10</f>
        <v>0</v>
      </c>
      <c r="Z324" s="313">
        <f>(Z236+Z237)*'Data - P&amp;L'!$C$10</f>
        <v>0</v>
      </c>
      <c r="AA324" s="313">
        <f>(AA236+AA237)*'Data - P&amp;L'!$C$10</f>
        <v>0</v>
      </c>
      <c r="AB324" s="313">
        <f>(AB236+AB237)*'Data - P&amp;L'!$C$10</f>
        <v>0</v>
      </c>
      <c r="AC324" s="313">
        <f>(AC236+AC237)*'Data - P&amp;L'!$C$10</f>
        <v>0</v>
      </c>
      <c r="AD324" s="313">
        <f>(AD236+AD237)*'Data - P&amp;L'!$C$10</f>
        <v>0</v>
      </c>
      <c r="AE324" s="313">
        <f>(AE236+AE237)*'Data - P&amp;L'!$C$10</f>
        <v>0</v>
      </c>
      <c r="AF324" s="313">
        <f>(AF236+AF237)*'Data - P&amp;L'!$C$10</f>
        <v>0</v>
      </c>
      <c r="AG324" s="409">
        <f t="shared" si="55"/>
        <v>0</v>
      </c>
      <c r="AH324" s="173"/>
    </row>
    <row r="325">
      <c r="A325" s="277" t="s">
        <v>680</v>
      </c>
      <c r="B325" s="313">
        <f>(B223+B224)*'Data - P&amp;L'!$C$43*'Data - P&amp;L'!$C$55</f>
        <v>0</v>
      </c>
      <c r="C325" s="313">
        <f>(C223+C224)*'Data - P&amp;L'!$C$43*'Data - P&amp;L'!$C$55</f>
        <v>0</v>
      </c>
      <c r="D325" s="313">
        <f>(D223+D224)*'Data - P&amp;L'!$C$43*'Data - P&amp;L'!$C$55</f>
        <v>0</v>
      </c>
      <c r="E325" s="313">
        <f>(E223+E224)*'Data - P&amp;L'!$C$43*'Data - P&amp;L'!$C$55</f>
        <v>0</v>
      </c>
      <c r="F325" s="313">
        <f>(F223+F224)*'Data - P&amp;L'!$C$43*'Data - P&amp;L'!$C$55</f>
        <v>0</v>
      </c>
      <c r="G325" s="313">
        <f>(G223+G224)*'Data - P&amp;L'!$C$43*'Data - P&amp;L'!$C$55</f>
        <v>0</v>
      </c>
      <c r="H325" s="313">
        <f>(H223+H224)*'Data - P&amp;L'!$C$43*'Data - P&amp;L'!$C$55</f>
        <v>0</v>
      </c>
      <c r="I325" s="313">
        <f>(I223+I224)*'Data - P&amp;L'!$C$43*'Data - P&amp;L'!$C$55</f>
        <v>0</v>
      </c>
      <c r="J325" s="313">
        <f>(J223+J224)*'Data - P&amp;L'!$C$43*'Data - P&amp;L'!$C$55</f>
        <v>0</v>
      </c>
      <c r="K325" s="313">
        <f>(K223+K224)*'Data - P&amp;L'!$C$43*'Data - P&amp;L'!$C$55</f>
        <v>0</v>
      </c>
      <c r="L325" s="313">
        <f>(L223+L224)*'Data - P&amp;L'!$C$43*'Data - P&amp;L'!$C$55</f>
        <v>0</v>
      </c>
      <c r="M325" s="313">
        <f>(M223+M224)*'Data - P&amp;L'!$C$43*'Data - P&amp;L'!$C$55</f>
        <v>0</v>
      </c>
      <c r="N325" s="313">
        <f>(N223+N224)*'Data - P&amp;L'!$C$43*'Data - P&amp;L'!$C$55</f>
        <v>0</v>
      </c>
      <c r="O325" s="313">
        <f>(O223+O224)*'Data - P&amp;L'!$C$43*'Data - P&amp;L'!$C$55</f>
        <v>0</v>
      </c>
      <c r="P325" s="313">
        <f>(P223+P224)*'Data - P&amp;L'!$C$43*'Data - P&amp;L'!$C$55</f>
        <v>0</v>
      </c>
      <c r="Q325" s="313">
        <f>(Q223+Q224)*'Data - P&amp;L'!$C$43*'Data - P&amp;L'!$C$55</f>
        <v>0</v>
      </c>
      <c r="R325" s="313">
        <f>(R223+R224)*'Data - P&amp;L'!$C$43*'Data - P&amp;L'!$C$55</f>
        <v>0</v>
      </c>
      <c r="S325" s="313">
        <f>(S223+S224)*'Data - P&amp;L'!$C$43*'Data - P&amp;L'!$C$55</f>
        <v>0</v>
      </c>
      <c r="T325" s="313">
        <f>(T223+T224)*'Data - P&amp;L'!$C$43*'Data - P&amp;L'!$C$55</f>
        <v>0</v>
      </c>
      <c r="U325" s="313">
        <f>(U223+U224)*'Data - P&amp;L'!$C$43*'Data - P&amp;L'!$C$55</f>
        <v>0</v>
      </c>
      <c r="V325" s="313">
        <f>(V223+V224)*'Data - P&amp;L'!$C$43*'Data - P&amp;L'!$C$55</f>
        <v>0</v>
      </c>
      <c r="W325" s="313">
        <f>(W223+W224)*'Data - P&amp;L'!$C$43*'Data - P&amp;L'!$C$55</f>
        <v>0</v>
      </c>
      <c r="X325" s="313">
        <f>(X223+X224)*'Data - P&amp;L'!$C$43*'Data - P&amp;L'!$C$55</f>
        <v>0</v>
      </c>
      <c r="Y325" s="313">
        <f>(Y223+Y224)*'Data - P&amp;L'!$C$43*'Data - P&amp;L'!$C$55</f>
        <v>0</v>
      </c>
      <c r="Z325" s="313">
        <f>(Z223+Z224)*'Data - P&amp;L'!$C$43*'Data - P&amp;L'!$C$55</f>
        <v>0</v>
      </c>
      <c r="AA325" s="313">
        <f>(AA223+AA224)*'Data - P&amp;L'!$C$43*'Data - P&amp;L'!$C$55</f>
        <v>0</v>
      </c>
      <c r="AB325" s="313">
        <f>(AB223+AB224)*'Data - P&amp;L'!$C$43*'Data - P&amp;L'!$C$55</f>
        <v>0</v>
      </c>
      <c r="AC325" s="313">
        <f>(AC223+AC224)*'Data - P&amp;L'!$C$43*'Data - P&amp;L'!$C$55</f>
        <v>0</v>
      </c>
      <c r="AD325" s="313">
        <f>(AD223+AD224)*'Data - P&amp;L'!$C$43*'Data - P&amp;L'!$C$55</f>
        <v>0</v>
      </c>
      <c r="AE325" s="313">
        <f>(AE223+AE224)*'Data - P&amp;L'!$C$43*'Data - P&amp;L'!$C$55</f>
        <v>0</v>
      </c>
      <c r="AF325" s="313">
        <f>(AF223+AF224)*'Data - P&amp;L'!$C$43*'Data - P&amp;L'!$C$55</f>
        <v>0</v>
      </c>
      <c r="AG325" s="409">
        <f t="shared" si="55"/>
        <v>0</v>
      </c>
      <c r="AH325" s="173"/>
    </row>
    <row r="326">
      <c r="A326" s="277" t="s">
        <v>682</v>
      </c>
      <c r="B326" s="313">
        <f>B239*'Data - P&amp;L'!$C$43*'Data - P&amp;L'!$C$55</f>
        <v>0</v>
      </c>
      <c r="C326" s="313">
        <f>C239*'Data - P&amp;L'!$C$43*'Data - P&amp;L'!$C$55</f>
        <v>0</v>
      </c>
      <c r="D326" s="313">
        <f>D239*'Data - P&amp;L'!$C$43*'Data - P&amp;L'!$C$55</f>
        <v>0</v>
      </c>
      <c r="E326" s="313">
        <f>E239*'Data - P&amp;L'!$C$43*'Data - P&amp;L'!$C$55</f>
        <v>0</v>
      </c>
      <c r="F326" s="313">
        <f>F239*'Data - P&amp;L'!$C$43*'Data - P&amp;L'!$C$55</f>
        <v>0</v>
      </c>
      <c r="G326" s="313">
        <f>G239*'Data - P&amp;L'!$C$43*'Data - P&amp;L'!$C$55</f>
        <v>0</v>
      </c>
      <c r="H326" s="313">
        <f>H239*'Data - P&amp;L'!$C$43*'Data - P&amp;L'!$C$55</f>
        <v>0</v>
      </c>
      <c r="I326" s="313">
        <f>I239*'Data - P&amp;L'!$C$43*'Data - P&amp;L'!$C$55</f>
        <v>0</v>
      </c>
      <c r="J326" s="313">
        <f>J239*'Data - P&amp;L'!$C$43*'Data - P&amp;L'!$C$55</f>
        <v>0</v>
      </c>
      <c r="K326" s="313">
        <f>K239*'Data - P&amp;L'!$C$43*'Data - P&amp;L'!$C$55</f>
        <v>0</v>
      </c>
      <c r="L326" s="313">
        <f>L239*'Data - P&amp;L'!$C$43*'Data - P&amp;L'!$C$55</f>
        <v>0</v>
      </c>
      <c r="M326" s="313">
        <f>M239*'Data - P&amp;L'!$C$43*'Data - P&amp;L'!$C$55</f>
        <v>0</v>
      </c>
      <c r="N326" s="313">
        <f>N239*'Data - P&amp;L'!$C$43*'Data - P&amp;L'!$C$55</f>
        <v>0</v>
      </c>
      <c r="O326" s="313">
        <f>O239*'Data - P&amp;L'!$C$43*'Data - P&amp;L'!$C$55</f>
        <v>0</v>
      </c>
      <c r="P326" s="313">
        <f>P239*'Data - P&amp;L'!$C$43*'Data - P&amp;L'!$C$55</f>
        <v>0</v>
      </c>
      <c r="Q326" s="313">
        <f>Q239*'Data - P&amp;L'!$C$43*'Data - P&amp;L'!$C$55</f>
        <v>0</v>
      </c>
      <c r="R326" s="313">
        <f>R239*'Data - P&amp;L'!$C$43*'Data - P&amp;L'!$C$55</f>
        <v>0</v>
      </c>
      <c r="S326" s="313">
        <f>S239*'Data - P&amp;L'!$C$43*'Data - P&amp;L'!$C$55</f>
        <v>0</v>
      </c>
      <c r="T326" s="313">
        <f>T239*'Data - P&amp;L'!$C$43*'Data - P&amp;L'!$C$55</f>
        <v>0</v>
      </c>
      <c r="U326" s="313">
        <f>U239*'Data - P&amp;L'!$C$43*'Data - P&amp;L'!$C$55</f>
        <v>0</v>
      </c>
      <c r="V326" s="313">
        <f>V239*'Data - P&amp;L'!$C$43*'Data - P&amp;L'!$C$55</f>
        <v>0</v>
      </c>
      <c r="W326" s="313">
        <f>W239*'Data - P&amp;L'!$C$43*'Data - P&amp;L'!$C$55</f>
        <v>0</v>
      </c>
      <c r="X326" s="313">
        <f>X239*'Data - P&amp;L'!$C$43*'Data - P&amp;L'!$C$55</f>
        <v>0</v>
      </c>
      <c r="Y326" s="313">
        <f>Y239*'Data - P&amp;L'!$C$43*'Data - P&amp;L'!$C$55</f>
        <v>0</v>
      </c>
      <c r="Z326" s="313">
        <f>Z239*'Data - P&amp;L'!$C$43*'Data - P&amp;L'!$C$55</f>
        <v>0</v>
      </c>
      <c r="AA326" s="313">
        <f>AA239*'Data - P&amp;L'!$C$43*'Data - P&amp;L'!$C$55</f>
        <v>0</v>
      </c>
      <c r="AB326" s="313">
        <f>AB239*'Data - P&amp;L'!$C$43*'Data - P&amp;L'!$C$55</f>
        <v>0</v>
      </c>
      <c r="AC326" s="313">
        <f>AC239*'Data - P&amp;L'!$C$43*'Data - P&amp;L'!$C$55</f>
        <v>0</v>
      </c>
      <c r="AD326" s="313">
        <f>AD239*'Data - P&amp;L'!$C$43*'Data - P&amp;L'!$C$55</f>
        <v>0</v>
      </c>
      <c r="AE326" s="313">
        <f>AE239*'Data - P&amp;L'!$C$43*'Data - P&amp;L'!$C$55</f>
        <v>0</v>
      </c>
      <c r="AF326" s="313">
        <f>AF239*'Data - P&amp;L'!$C$43*'Data - P&amp;L'!$C$55</f>
        <v>0</v>
      </c>
      <c r="AG326" s="409">
        <f t="shared" si="55"/>
        <v>0</v>
      </c>
      <c r="AH326" s="173"/>
    </row>
    <row r="327">
      <c r="A327" s="495" t="s">
        <v>638</v>
      </c>
      <c r="B327" s="313">
        <v>0.0</v>
      </c>
      <c r="C327" s="313">
        <v>0.0</v>
      </c>
      <c r="D327" s="313">
        <v>0.0</v>
      </c>
      <c r="E327" s="313">
        <v>0.0</v>
      </c>
      <c r="F327" s="313">
        <v>0.0</v>
      </c>
      <c r="G327" s="313">
        <v>0.0</v>
      </c>
      <c r="H327" s="313">
        <v>0.0</v>
      </c>
      <c r="I327" s="313">
        <v>0.0</v>
      </c>
      <c r="J327" s="313">
        <v>0.0</v>
      </c>
      <c r="K327" s="313">
        <v>0.0</v>
      </c>
      <c r="L327" s="313">
        <v>0.0</v>
      </c>
      <c r="M327" s="313">
        <v>0.0</v>
      </c>
      <c r="N327" s="313">
        <v>0.0</v>
      </c>
      <c r="O327" s="313">
        <v>0.0</v>
      </c>
      <c r="P327" s="313">
        <v>0.0</v>
      </c>
      <c r="Q327" s="313">
        <v>0.0</v>
      </c>
      <c r="R327" s="313">
        <v>0.0</v>
      </c>
      <c r="S327" s="313">
        <v>0.0</v>
      </c>
      <c r="T327" s="313">
        <v>0.0</v>
      </c>
      <c r="U327" s="313">
        <v>0.0</v>
      </c>
      <c r="V327" s="313">
        <v>0.0</v>
      </c>
      <c r="W327" s="313">
        <v>0.0</v>
      </c>
      <c r="X327" s="313">
        <v>0.0</v>
      </c>
      <c r="Y327" s="313">
        <v>0.0</v>
      </c>
      <c r="Z327" s="313">
        <v>0.0</v>
      </c>
      <c r="AA327" s="313">
        <v>0.0</v>
      </c>
      <c r="AB327" s="313">
        <v>0.0</v>
      </c>
      <c r="AC327" s="313">
        <v>0.0</v>
      </c>
      <c r="AD327" s="313">
        <v>0.0</v>
      </c>
      <c r="AE327" s="313">
        <v>0.0</v>
      </c>
      <c r="AF327" s="313">
        <v>0.0</v>
      </c>
      <c r="AG327" s="409">
        <f t="shared" si="55"/>
        <v>0</v>
      </c>
      <c r="AH327" s="173"/>
    </row>
    <row r="328">
      <c r="A328" s="495" t="s">
        <v>1503</v>
      </c>
      <c r="B328" s="313">
        <f t="shared" ref="B328:AF328" si="61">B249*15</f>
        <v>0</v>
      </c>
      <c r="C328" s="313">
        <f t="shared" si="61"/>
        <v>0</v>
      </c>
      <c r="D328" s="313">
        <f t="shared" si="61"/>
        <v>0</v>
      </c>
      <c r="E328" s="313">
        <f t="shared" si="61"/>
        <v>0</v>
      </c>
      <c r="F328" s="313">
        <f t="shared" si="61"/>
        <v>0</v>
      </c>
      <c r="G328" s="313">
        <f t="shared" si="61"/>
        <v>0</v>
      </c>
      <c r="H328" s="313">
        <f t="shared" si="61"/>
        <v>0</v>
      </c>
      <c r="I328" s="313">
        <f t="shared" si="61"/>
        <v>0</v>
      </c>
      <c r="J328" s="313">
        <f t="shared" si="61"/>
        <v>0</v>
      </c>
      <c r="K328" s="313">
        <f t="shared" si="61"/>
        <v>0</v>
      </c>
      <c r="L328" s="313">
        <f t="shared" si="61"/>
        <v>0</v>
      </c>
      <c r="M328" s="313">
        <f t="shared" si="61"/>
        <v>0</v>
      </c>
      <c r="N328" s="313">
        <f t="shared" si="61"/>
        <v>0</v>
      </c>
      <c r="O328" s="313">
        <f t="shared" si="61"/>
        <v>0</v>
      </c>
      <c r="P328" s="313">
        <f t="shared" si="61"/>
        <v>0</v>
      </c>
      <c r="Q328" s="313">
        <f t="shared" si="61"/>
        <v>0</v>
      </c>
      <c r="R328" s="313">
        <f t="shared" si="61"/>
        <v>0</v>
      </c>
      <c r="S328" s="313">
        <f t="shared" si="61"/>
        <v>0</v>
      </c>
      <c r="T328" s="313">
        <f t="shared" si="61"/>
        <v>0</v>
      </c>
      <c r="U328" s="313">
        <f t="shared" si="61"/>
        <v>0</v>
      </c>
      <c r="V328" s="313">
        <f t="shared" si="61"/>
        <v>0</v>
      </c>
      <c r="W328" s="313">
        <f t="shared" si="61"/>
        <v>0</v>
      </c>
      <c r="X328" s="313">
        <f t="shared" si="61"/>
        <v>0</v>
      </c>
      <c r="Y328" s="313">
        <f t="shared" si="61"/>
        <v>0</v>
      </c>
      <c r="Z328" s="313">
        <f t="shared" si="61"/>
        <v>0</v>
      </c>
      <c r="AA328" s="313">
        <f t="shared" si="61"/>
        <v>0</v>
      </c>
      <c r="AB328" s="313">
        <f t="shared" si="61"/>
        <v>0</v>
      </c>
      <c r="AC328" s="313">
        <f t="shared" si="61"/>
        <v>0</v>
      </c>
      <c r="AD328" s="313">
        <f t="shared" si="61"/>
        <v>0</v>
      </c>
      <c r="AE328" s="313">
        <f t="shared" si="61"/>
        <v>0</v>
      </c>
      <c r="AF328" s="313">
        <f t="shared" si="61"/>
        <v>0</v>
      </c>
      <c r="AG328" s="409">
        <f t="shared" si="55"/>
        <v>0</v>
      </c>
      <c r="AH328" s="173"/>
    </row>
    <row r="329">
      <c r="A329" s="495" t="s">
        <v>722</v>
      </c>
      <c r="B329" s="497"/>
      <c r="C329" s="497"/>
      <c r="D329" s="497"/>
      <c r="E329" s="497"/>
      <c r="F329" s="497"/>
      <c r="G329" s="497"/>
      <c r="H329" s="497"/>
      <c r="I329" s="497"/>
      <c r="J329" s="497"/>
      <c r="K329" s="497"/>
      <c r="L329" s="497"/>
      <c r="M329" s="497"/>
      <c r="N329" s="497"/>
      <c r="O329" s="497"/>
      <c r="P329" s="497"/>
      <c r="Q329" s="497"/>
      <c r="R329" s="497"/>
      <c r="S329" s="497"/>
      <c r="T329" s="497"/>
      <c r="U329" s="497"/>
      <c r="V329" s="497"/>
      <c r="W329" s="497"/>
      <c r="X329" s="497"/>
      <c r="Y329" s="497"/>
      <c r="Z329" s="497"/>
      <c r="AA329" s="497"/>
      <c r="AB329" s="497"/>
      <c r="AC329" s="497"/>
      <c r="AD329" s="497"/>
      <c r="AE329" s="497"/>
      <c r="AF329" s="497"/>
      <c r="AG329" s="409">
        <f t="shared" si="55"/>
        <v>0</v>
      </c>
      <c r="AH329" s="173"/>
    </row>
    <row r="330">
      <c r="A330" s="408"/>
      <c r="B330" s="168"/>
      <c r="C330" s="168"/>
      <c r="D330" s="168"/>
      <c r="E330" s="168"/>
      <c r="F330" s="168"/>
      <c r="G330" s="168"/>
      <c r="H330" s="168"/>
      <c r="I330" s="168"/>
      <c r="J330" s="168"/>
      <c r="K330" s="168"/>
      <c r="L330" s="168"/>
      <c r="M330" s="168"/>
      <c r="N330" s="168"/>
      <c r="O330" s="168"/>
      <c r="P330" s="168"/>
      <c r="Q330" s="168"/>
      <c r="R330" s="168"/>
      <c r="S330" s="168"/>
      <c r="T330" s="168"/>
      <c r="U330" s="168"/>
      <c r="V330" s="168"/>
      <c r="W330" s="168"/>
      <c r="X330" s="168"/>
      <c r="Y330" s="168"/>
      <c r="Z330" s="168"/>
      <c r="AA330" s="168"/>
      <c r="AB330" s="168"/>
      <c r="AC330" s="168"/>
      <c r="AD330" s="168"/>
      <c r="AE330" s="168"/>
      <c r="AF330" s="168"/>
      <c r="AG330" s="409"/>
      <c r="AH330" s="173"/>
    </row>
    <row r="331">
      <c r="A331" s="498" t="s">
        <v>723</v>
      </c>
      <c r="B331" s="310">
        <f t="shared" ref="B331:AF331" si="62">B293+B305+B327+B328+B329</f>
        <v>251.78</v>
      </c>
      <c r="C331" s="310">
        <f t="shared" si="62"/>
        <v>1165.3</v>
      </c>
      <c r="D331" s="310">
        <f t="shared" si="62"/>
        <v>522.17</v>
      </c>
      <c r="E331" s="310">
        <f t="shared" si="62"/>
        <v>1247.54</v>
      </c>
      <c r="F331" s="310">
        <f t="shared" si="62"/>
        <v>772.56</v>
      </c>
      <c r="G331" s="310">
        <f t="shared" si="62"/>
        <v>734.06</v>
      </c>
      <c r="H331" s="310">
        <f t="shared" si="62"/>
        <v>2283.68</v>
      </c>
      <c r="I331" s="310">
        <f t="shared" si="62"/>
        <v>1301.95</v>
      </c>
      <c r="J331" s="310">
        <f t="shared" si="62"/>
        <v>1732.88</v>
      </c>
      <c r="K331" s="310">
        <f t="shared" si="62"/>
        <v>755.34</v>
      </c>
      <c r="L331" s="310">
        <f t="shared" si="62"/>
        <v>1058.16</v>
      </c>
      <c r="M331" s="310">
        <f t="shared" si="62"/>
        <v>924.03</v>
      </c>
      <c r="N331" s="310">
        <f t="shared" si="62"/>
        <v>1263.76</v>
      </c>
      <c r="O331" s="310">
        <f t="shared" si="62"/>
        <v>725.76</v>
      </c>
      <c r="P331" s="310">
        <f t="shared" si="62"/>
        <v>503.56</v>
      </c>
      <c r="Q331" s="310">
        <f t="shared" si="62"/>
        <v>958.97</v>
      </c>
      <c r="R331" s="310">
        <f t="shared" si="62"/>
        <v>251.78</v>
      </c>
      <c r="S331" s="310">
        <f t="shared" si="62"/>
        <v>598</v>
      </c>
      <c r="T331" s="310">
        <f t="shared" si="62"/>
        <v>509.93</v>
      </c>
      <c r="U331" s="310">
        <f t="shared" si="62"/>
        <v>279.86</v>
      </c>
      <c r="V331" s="310">
        <f t="shared" si="62"/>
        <v>622.02</v>
      </c>
      <c r="W331" s="310">
        <f t="shared" si="62"/>
        <v>503.56</v>
      </c>
      <c r="X331" s="310">
        <f t="shared" si="62"/>
        <v>1275.06</v>
      </c>
      <c r="Y331" s="310">
        <f t="shared" si="62"/>
        <v>802.56</v>
      </c>
      <c r="Z331" s="310">
        <f t="shared" si="62"/>
        <v>1384.85</v>
      </c>
      <c r="AA331" s="310">
        <f t="shared" si="62"/>
        <v>279.86</v>
      </c>
      <c r="AB331" s="310">
        <f t="shared" si="62"/>
        <v>203.63</v>
      </c>
      <c r="AC331" s="310">
        <f t="shared" si="62"/>
        <v>875.3</v>
      </c>
      <c r="AD331" s="310">
        <f t="shared" si="62"/>
        <v>831.9</v>
      </c>
      <c r="AE331" s="310">
        <f t="shared" si="62"/>
        <v>735.1</v>
      </c>
      <c r="AF331" s="310">
        <f t="shared" si="62"/>
        <v>1324.84</v>
      </c>
      <c r="AG331" s="409">
        <f>SUM(B331:AF331)</f>
        <v>26679.75</v>
      </c>
      <c r="AH331" s="173"/>
    </row>
    <row r="332">
      <c r="A332" s="408"/>
      <c r="B332" s="168"/>
      <c r="C332" s="168"/>
      <c r="D332" s="168"/>
      <c r="E332" s="168"/>
      <c r="F332" s="168"/>
      <c r="G332" s="168"/>
      <c r="H332" s="168"/>
      <c r="I332" s="168"/>
      <c r="J332" s="168"/>
      <c r="K332" s="168"/>
      <c r="L332" s="168"/>
      <c r="M332" s="168"/>
      <c r="N332" s="168"/>
      <c r="O332" s="168"/>
      <c r="P332" s="168"/>
      <c r="Q332" s="168"/>
      <c r="R332" s="168"/>
      <c r="S332" s="168"/>
      <c r="T332" s="168"/>
      <c r="U332" s="168"/>
      <c r="V332" s="168"/>
      <c r="W332" s="168"/>
      <c r="X332" s="168"/>
      <c r="Y332" s="168"/>
      <c r="Z332" s="168"/>
      <c r="AA332" s="168"/>
      <c r="AB332" s="168"/>
      <c r="AC332" s="168"/>
      <c r="AD332" s="168"/>
      <c r="AE332" s="168"/>
      <c r="AF332" s="168"/>
      <c r="AG332" s="409"/>
      <c r="AH332" s="173"/>
    </row>
    <row r="333">
      <c r="A333" s="281" t="s">
        <v>666</v>
      </c>
      <c r="B333" s="499">
        <f t="shared" ref="B333:AF333" si="63">B283+B294+B306-B317-B327-B329</f>
        <v>-251.216936</v>
      </c>
      <c r="C333" s="499">
        <f t="shared" si="63"/>
        <v>-1151.107744</v>
      </c>
      <c r="D333" s="499">
        <f t="shared" si="63"/>
        <v>-514.563576</v>
      </c>
      <c r="E333" s="499">
        <f t="shared" si="63"/>
        <v>-1134.1255</v>
      </c>
      <c r="F333" s="499">
        <f t="shared" si="63"/>
        <v>-771.996936</v>
      </c>
      <c r="G333" s="499">
        <f t="shared" si="63"/>
        <v>-730.237756</v>
      </c>
      <c r="H333" s="499">
        <f t="shared" si="63"/>
        <v>-2197.28468</v>
      </c>
      <c r="I333" s="499">
        <f t="shared" si="63"/>
        <v>-1238.427756</v>
      </c>
      <c r="J333" s="499">
        <f t="shared" si="63"/>
        <v>-1718.12468</v>
      </c>
      <c r="K333" s="499">
        <f t="shared" si="63"/>
        <v>-753.650808</v>
      </c>
      <c r="L333" s="499">
        <f t="shared" si="63"/>
        <v>-1049.952448</v>
      </c>
      <c r="M333" s="499">
        <f t="shared" si="63"/>
        <v>-800.184692</v>
      </c>
      <c r="N333" s="499">
        <f t="shared" si="63"/>
        <v>-1226.813872</v>
      </c>
      <c r="O333" s="499">
        <f t="shared" si="63"/>
        <v>-712.693872</v>
      </c>
      <c r="P333" s="499">
        <f t="shared" si="63"/>
        <v>-502.433872</v>
      </c>
      <c r="Q333" s="499">
        <f t="shared" si="63"/>
        <v>-957.280808</v>
      </c>
      <c r="R333" s="499">
        <f t="shared" si="63"/>
        <v>-251.216936</v>
      </c>
      <c r="S333" s="499">
        <f t="shared" si="63"/>
        <v>-574.12</v>
      </c>
      <c r="T333" s="499">
        <f t="shared" si="63"/>
        <v>-381.154692</v>
      </c>
      <c r="U333" s="499">
        <f t="shared" si="63"/>
        <v>-279.86</v>
      </c>
      <c r="V333" s="499">
        <f t="shared" si="63"/>
        <v>-620.893872</v>
      </c>
      <c r="W333" s="499">
        <f t="shared" si="63"/>
        <v>-502.433872</v>
      </c>
      <c r="X333" s="499">
        <f t="shared" si="63"/>
        <v>-1233.1655</v>
      </c>
      <c r="Y333" s="499">
        <f t="shared" si="63"/>
        <v>-790.056936</v>
      </c>
      <c r="Z333" s="499">
        <f t="shared" si="63"/>
        <v>-1381.471616</v>
      </c>
      <c r="AA333" s="499">
        <f t="shared" si="63"/>
        <v>-245.07</v>
      </c>
      <c r="AB333" s="499">
        <f t="shared" si="63"/>
        <v>-203.066936</v>
      </c>
      <c r="AC333" s="499">
        <f t="shared" si="63"/>
        <v>-871.477756</v>
      </c>
      <c r="AD333" s="499">
        <f t="shared" si="63"/>
        <v>-799.812448</v>
      </c>
      <c r="AE333" s="499">
        <f t="shared" si="63"/>
        <v>-709.515808</v>
      </c>
      <c r="AF333" s="499">
        <f t="shared" si="63"/>
        <v>-1310.647744</v>
      </c>
      <c r="AG333" s="409">
        <f>SUM(B333:AF333)</f>
        <v>-25864.06005</v>
      </c>
      <c r="AH333" s="173"/>
    </row>
    <row r="334">
      <c r="A334" s="175"/>
      <c r="B334" s="168"/>
      <c r="C334" s="168"/>
      <c r="D334" s="168"/>
      <c r="E334" s="168"/>
      <c r="F334" s="168"/>
      <c r="G334" s="168"/>
      <c r="H334" s="168"/>
      <c r="I334" s="168"/>
      <c r="J334" s="168"/>
      <c r="K334" s="168"/>
      <c r="L334" s="168"/>
      <c r="M334" s="168"/>
      <c r="N334" s="168"/>
      <c r="O334" s="168"/>
      <c r="P334" s="168"/>
      <c r="Q334" s="168"/>
      <c r="R334" s="168"/>
      <c r="S334" s="168"/>
      <c r="T334" s="168"/>
      <c r="U334" s="168"/>
      <c r="V334" s="168"/>
      <c r="W334" s="168"/>
      <c r="X334" s="168"/>
      <c r="Y334" s="168"/>
      <c r="Z334" s="168"/>
      <c r="AA334" s="168"/>
      <c r="AB334" s="168"/>
      <c r="AC334" s="168"/>
      <c r="AD334" s="168"/>
      <c r="AE334" s="168"/>
      <c r="AF334" s="168"/>
      <c r="AG334" s="409"/>
      <c r="AH334" s="173"/>
    </row>
    <row r="335">
      <c r="A335" s="175"/>
      <c r="B335" s="313"/>
      <c r="C335" s="313"/>
      <c r="D335" s="313"/>
      <c r="E335" s="313"/>
      <c r="F335" s="313"/>
      <c r="G335" s="313"/>
      <c r="H335" s="313"/>
      <c r="I335" s="313"/>
      <c r="J335" s="313"/>
      <c r="K335" s="313"/>
      <c r="L335" s="313"/>
      <c r="M335" s="313"/>
      <c r="N335" s="313"/>
      <c r="O335" s="313"/>
      <c r="P335" s="313"/>
      <c r="Q335" s="313"/>
      <c r="R335" s="313"/>
      <c r="S335" s="313"/>
      <c r="T335" s="313"/>
      <c r="U335" s="313"/>
      <c r="V335" s="313"/>
      <c r="W335" s="313"/>
      <c r="X335" s="313"/>
      <c r="Y335" s="313"/>
      <c r="Z335" s="313"/>
      <c r="AA335" s="313"/>
      <c r="AB335" s="313"/>
      <c r="AC335" s="313"/>
      <c r="AD335" s="313"/>
      <c r="AE335" s="313"/>
      <c r="AF335" s="313"/>
      <c r="AG335" s="409"/>
      <c r="AH335" s="173"/>
    </row>
    <row r="336">
      <c r="A336" s="488" t="s">
        <v>667</v>
      </c>
      <c r="B336" s="318"/>
      <c r="C336" s="318"/>
      <c r="D336" s="318"/>
      <c r="E336" s="318"/>
      <c r="F336" s="318"/>
      <c r="G336" s="318"/>
      <c r="H336" s="318"/>
      <c r="I336" s="318"/>
      <c r="J336" s="318"/>
      <c r="K336" s="318"/>
      <c r="L336" s="318"/>
      <c r="M336" s="318"/>
      <c r="N336" s="318"/>
      <c r="O336" s="318"/>
      <c r="P336" s="318"/>
      <c r="Q336" s="318"/>
      <c r="R336" s="318"/>
      <c r="S336" s="318"/>
      <c r="T336" s="318"/>
      <c r="U336" s="318"/>
      <c r="V336" s="318"/>
      <c r="W336" s="318"/>
      <c r="X336" s="318"/>
      <c r="Y336" s="318"/>
      <c r="Z336" s="318"/>
      <c r="AA336" s="318"/>
      <c r="AB336" s="318"/>
      <c r="AC336" s="318"/>
      <c r="AD336" s="318"/>
      <c r="AE336" s="318"/>
      <c r="AF336" s="318"/>
      <c r="AG336" s="489"/>
      <c r="AH336" s="173"/>
    </row>
    <row r="337">
      <c r="A337" s="500">
        <f>A274</f>
        <v>276792.21</v>
      </c>
      <c r="B337" s="313"/>
      <c r="C337" s="313"/>
      <c r="D337" s="313"/>
      <c r="E337" s="313"/>
      <c r="F337" s="313"/>
      <c r="G337" s="313"/>
      <c r="H337" s="313"/>
      <c r="I337" s="313"/>
      <c r="J337" s="313"/>
      <c r="K337" s="313"/>
      <c r="L337" s="313"/>
      <c r="M337" s="313"/>
      <c r="N337" s="313"/>
      <c r="O337" s="313"/>
      <c r="P337" s="313"/>
      <c r="Q337" s="313"/>
      <c r="R337" s="313"/>
      <c r="S337" s="313"/>
      <c r="T337" s="313"/>
      <c r="U337" s="313"/>
      <c r="V337" s="313"/>
      <c r="W337" s="313"/>
      <c r="X337" s="313"/>
      <c r="Y337" s="313"/>
      <c r="Z337" s="313"/>
      <c r="AA337" s="313"/>
      <c r="AB337" s="313"/>
      <c r="AC337" s="313"/>
      <c r="AD337" s="313"/>
      <c r="AE337" s="313"/>
      <c r="AF337" s="313"/>
      <c r="AG337" s="409"/>
      <c r="AH337" s="173"/>
    </row>
    <row r="338">
      <c r="A338" s="501" t="s">
        <v>724</v>
      </c>
      <c r="B338" s="313">
        <f t="shared" ref="B338:AF338" si="64">B275+B333</f>
        <v>2828.082264</v>
      </c>
      <c r="C338" s="313">
        <f t="shared" si="64"/>
        <v>4826.125856</v>
      </c>
      <c r="D338" s="313">
        <f t="shared" si="64"/>
        <v>3714.644024</v>
      </c>
      <c r="E338" s="313">
        <f t="shared" si="64"/>
        <v>3536.7473</v>
      </c>
      <c r="F338" s="313">
        <f t="shared" si="64"/>
        <v>4729.550264</v>
      </c>
      <c r="G338" s="313">
        <f t="shared" si="64"/>
        <v>2495.073444</v>
      </c>
      <c r="H338" s="313">
        <f t="shared" si="64"/>
        <v>27318.51292</v>
      </c>
      <c r="I338" s="313">
        <f t="shared" si="64"/>
        <v>31734.41504</v>
      </c>
      <c r="J338" s="313">
        <f t="shared" si="64"/>
        <v>17117.40932</v>
      </c>
      <c r="K338" s="313">
        <f t="shared" si="64"/>
        <v>3871.723592</v>
      </c>
      <c r="L338" s="313">
        <f t="shared" si="64"/>
        <v>5222.108752</v>
      </c>
      <c r="M338" s="313">
        <f t="shared" si="64"/>
        <v>3276.292908</v>
      </c>
      <c r="N338" s="313">
        <f t="shared" si="64"/>
        <v>2955.646128</v>
      </c>
      <c r="O338" s="313">
        <f t="shared" si="64"/>
        <v>3386.100528</v>
      </c>
      <c r="P338" s="313">
        <f t="shared" si="64"/>
        <v>818.967728</v>
      </c>
      <c r="Q338" s="313">
        <f t="shared" si="64"/>
        <v>736.616392</v>
      </c>
      <c r="R338" s="313">
        <f t="shared" si="64"/>
        <v>3427.447864</v>
      </c>
      <c r="S338" s="313">
        <f t="shared" si="64"/>
        <v>4383.8356</v>
      </c>
      <c r="T338" s="313">
        <f t="shared" si="64"/>
        <v>2103.239708</v>
      </c>
      <c r="U338" s="313">
        <f t="shared" si="64"/>
        <v>3808.7876</v>
      </c>
      <c r="V338" s="313">
        <f t="shared" si="64"/>
        <v>2757.450528</v>
      </c>
      <c r="W338" s="313">
        <f t="shared" si="64"/>
        <v>3455.231328</v>
      </c>
      <c r="X338" s="313">
        <f t="shared" si="64"/>
        <v>5170.0685</v>
      </c>
      <c r="Y338" s="313">
        <f t="shared" si="64"/>
        <v>5190.752264</v>
      </c>
      <c r="Z338" s="313">
        <f t="shared" si="64"/>
        <v>4715.063184</v>
      </c>
      <c r="AA338" s="313">
        <f t="shared" si="64"/>
        <v>3351.3336</v>
      </c>
      <c r="AB338" s="313">
        <f t="shared" si="64"/>
        <v>4165.536264</v>
      </c>
      <c r="AC338" s="313">
        <f t="shared" si="64"/>
        <v>5102.120244</v>
      </c>
      <c r="AD338" s="313">
        <f t="shared" si="64"/>
        <v>2324.432752</v>
      </c>
      <c r="AE338" s="313">
        <f t="shared" si="64"/>
        <v>4411.707792</v>
      </c>
      <c r="AF338" s="313">
        <f t="shared" si="64"/>
        <v>2972.289456</v>
      </c>
      <c r="AG338" s="502">
        <f>SUM(B338:AF338)</f>
        <v>175907.3131</v>
      </c>
      <c r="AH338" s="173"/>
    </row>
    <row r="339">
      <c r="A339" s="500">
        <f>SUM(B338:AF338)</f>
        <v>175907.3131</v>
      </c>
      <c r="B339" s="310"/>
      <c r="C339" s="310"/>
      <c r="D339" s="310"/>
      <c r="E339" s="310"/>
      <c r="F339" s="310"/>
      <c r="G339" s="310"/>
      <c r="H339" s="310"/>
      <c r="I339" s="310"/>
      <c r="J339" s="310"/>
      <c r="K339" s="310"/>
      <c r="L339" s="310"/>
      <c r="M339" s="310"/>
      <c r="N339" s="310"/>
      <c r="O339" s="310"/>
      <c r="P339" s="310"/>
      <c r="Q339" s="310"/>
      <c r="R339" s="310"/>
      <c r="S339" s="310"/>
      <c r="T339" s="310"/>
      <c r="U339" s="310"/>
      <c r="V339" s="310"/>
      <c r="W339" s="310"/>
      <c r="X339" s="310"/>
      <c r="Y339" s="310"/>
      <c r="Z339" s="310"/>
      <c r="AA339" s="310"/>
      <c r="AB339" s="310"/>
      <c r="AC339" s="310"/>
      <c r="AD339" s="310"/>
      <c r="AE339" s="310"/>
      <c r="AF339" s="310"/>
      <c r="AG339" s="409"/>
      <c r="AH339" s="173"/>
    </row>
    <row r="340">
      <c r="A340" s="175"/>
      <c r="B340" s="310"/>
      <c r="C340" s="310"/>
      <c r="D340" s="310"/>
      <c r="E340" s="310"/>
      <c r="F340" s="310"/>
      <c r="G340" s="310"/>
      <c r="H340" s="310"/>
      <c r="I340" s="310"/>
      <c r="J340" s="310"/>
      <c r="K340" s="310"/>
      <c r="L340" s="310"/>
      <c r="M340" s="310"/>
      <c r="N340" s="310"/>
      <c r="O340" s="310"/>
      <c r="P340" s="310"/>
      <c r="Q340" s="310"/>
      <c r="R340" s="310"/>
      <c r="S340" s="310"/>
      <c r="T340" s="310"/>
      <c r="U340" s="310"/>
      <c r="V340" s="310"/>
      <c r="W340" s="310"/>
      <c r="X340" s="310"/>
      <c r="Y340" s="310"/>
      <c r="Z340" s="310"/>
      <c r="AA340" s="310"/>
      <c r="AB340" s="310"/>
      <c r="AC340" s="310"/>
      <c r="AD340" s="310"/>
      <c r="AE340" s="310"/>
      <c r="AF340" s="310"/>
      <c r="AG340" s="409"/>
      <c r="AH340" s="173"/>
    </row>
    <row r="341">
      <c r="A341" s="503" t="s">
        <v>725</v>
      </c>
      <c r="B341" s="322">
        <f t="shared" ref="B341:AF341" si="65">B338/(B20+B21)</f>
        <v>0.706843855</v>
      </c>
      <c r="C341" s="322">
        <f t="shared" si="65"/>
        <v>0.6394760641</v>
      </c>
      <c r="D341" s="322">
        <f t="shared" si="65"/>
        <v>0.7011408124</v>
      </c>
      <c r="E341" s="322">
        <f t="shared" si="65"/>
        <v>0.5862335985</v>
      </c>
      <c r="F341" s="322">
        <f t="shared" si="65"/>
        <v>0.7196515922</v>
      </c>
      <c r="G341" s="322">
        <f t="shared" si="65"/>
        <v>0.5843263335</v>
      </c>
      <c r="H341" s="322">
        <f t="shared" si="65"/>
        <v>0.7147280163</v>
      </c>
      <c r="I341" s="322">
        <f t="shared" si="65"/>
        <v>0.7358704938</v>
      </c>
      <c r="J341" s="322">
        <f t="shared" si="65"/>
        <v>0.6965757761</v>
      </c>
      <c r="K341" s="322">
        <f t="shared" si="65"/>
        <v>0.6613808664</v>
      </c>
      <c r="L341" s="322">
        <f t="shared" si="65"/>
        <v>0.6500820057</v>
      </c>
      <c r="M341" s="322">
        <f t="shared" si="65"/>
        <v>0.6185185781</v>
      </c>
      <c r="N341" s="322">
        <f t="shared" si="65"/>
        <v>0.558934593</v>
      </c>
      <c r="O341" s="322">
        <f t="shared" si="65"/>
        <v>0.659030854</v>
      </c>
      <c r="P341" s="322">
        <f t="shared" si="65"/>
        <v>0.4814625091</v>
      </c>
      <c r="Q341" s="322">
        <f t="shared" si="65"/>
        <v>0.3426122753</v>
      </c>
      <c r="R341" s="322">
        <f t="shared" si="65"/>
        <v>0.7320478138</v>
      </c>
      <c r="S341" s="322">
        <f t="shared" si="65"/>
        <v>0.6940841672</v>
      </c>
      <c r="T341" s="322">
        <f t="shared" si="65"/>
        <v>0.6420145629</v>
      </c>
      <c r="U341" s="322">
        <f t="shared" si="65"/>
        <v>0.7397140416</v>
      </c>
      <c r="V341" s="322">
        <f t="shared" si="65"/>
        <v>0.6485067093</v>
      </c>
      <c r="W341" s="322">
        <f t="shared" si="65"/>
        <v>0.6991564808</v>
      </c>
      <c r="X341" s="322">
        <f t="shared" si="65"/>
        <v>0.6463393549</v>
      </c>
      <c r="Y341" s="322">
        <f t="shared" si="65"/>
        <v>0.7004080755</v>
      </c>
      <c r="Z341" s="322">
        <f t="shared" si="65"/>
        <v>0.6166705708</v>
      </c>
      <c r="AA341" s="322">
        <f t="shared" si="65"/>
        <v>0.7334938936</v>
      </c>
      <c r="AB341" s="322">
        <f t="shared" si="65"/>
        <v>0.7631982895</v>
      </c>
      <c r="AC341" s="322">
        <f t="shared" si="65"/>
        <v>0.6818281764</v>
      </c>
      <c r="AD341" s="322">
        <f t="shared" si="65"/>
        <v>0.5967734922</v>
      </c>
      <c r="AE341" s="322">
        <f t="shared" si="65"/>
        <v>0.6651149995</v>
      </c>
      <c r="AF341" s="322">
        <f t="shared" si="65"/>
        <v>0.5484940867</v>
      </c>
      <c r="AG341" s="409"/>
      <c r="AH341" s="173"/>
    </row>
    <row r="342">
      <c r="A342" s="504">
        <f>A339/A274</f>
        <v>0.6355211845</v>
      </c>
      <c r="B342" s="310"/>
      <c r="C342" s="310"/>
      <c r="D342" s="310"/>
      <c r="E342" s="310"/>
      <c r="F342" s="310"/>
      <c r="G342" s="310"/>
      <c r="H342" s="310"/>
      <c r="I342" s="310"/>
      <c r="J342" s="310"/>
      <c r="K342" s="310"/>
      <c r="L342" s="310"/>
      <c r="M342" s="310"/>
      <c r="N342" s="310"/>
      <c r="O342" s="310"/>
      <c r="P342" s="310"/>
      <c r="Q342" s="310"/>
      <c r="R342" s="310"/>
      <c r="S342" s="310"/>
      <c r="T342" s="310"/>
      <c r="U342" s="310"/>
      <c r="V342" s="310"/>
      <c r="W342" s="310"/>
      <c r="X342" s="310"/>
      <c r="Y342" s="310"/>
      <c r="Z342" s="310"/>
      <c r="AA342" s="310"/>
      <c r="AB342" s="310"/>
      <c r="AC342" s="310"/>
      <c r="AD342" s="310"/>
      <c r="AE342" s="310"/>
      <c r="AF342" s="310"/>
      <c r="AG342" s="409"/>
      <c r="AH342" s="173"/>
    </row>
    <row r="343">
      <c r="A343" s="324" t="s">
        <v>670</v>
      </c>
      <c r="B343" s="325">
        <f t="shared" ref="B343:AF343" si="66">B279</f>
        <v>1.899346301</v>
      </c>
      <c r="C343" s="325">
        <f t="shared" si="66"/>
        <v>4.143670027</v>
      </c>
      <c r="D343" s="325">
        <f t="shared" si="66"/>
        <v>2.84309463</v>
      </c>
      <c r="E343" s="325">
        <f t="shared" si="66"/>
        <v>3.321636251</v>
      </c>
      <c r="F343" s="325">
        <f t="shared" si="66"/>
        <v>3.313890165</v>
      </c>
      <c r="G343" s="325">
        <f t="shared" si="66"/>
        <v>2.115925139</v>
      </c>
      <c r="H343" s="325">
        <f t="shared" si="66"/>
        <v>5.17949757</v>
      </c>
      <c r="I343" s="325">
        <f t="shared" si="66"/>
        <v>4.40024172</v>
      </c>
      <c r="J343" s="325">
        <f t="shared" si="66"/>
        <v>11.3563652</v>
      </c>
      <c r="K343" s="325">
        <f t="shared" si="66"/>
        <v>3.062298295</v>
      </c>
      <c r="L343" s="325">
        <f t="shared" si="66"/>
        <v>4.589008639</v>
      </c>
      <c r="M343" s="325">
        <f t="shared" si="66"/>
        <v>3.297181468</v>
      </c>
      <c r="N343" s="325">
        <f t="shared" si="66"/>
        <v>3.76506745</v>
      </c>
      <c r="O343" s="325">
        <f t="shared" si="66"/>
        <v>4.701208217</v>
      </c>
      <c r="P343" s="325">
        <f t="shared" si="66"/>
        <v>1.639335472</v>
      </c>
      <c r="Q343" s="325">
        <f t="shared" si="66"/>
        <v>3.294373382</v>
      </c>
      <c r="R343" s="325">
        <f t="shared" si="66"/>
        <v>4.691304386</v>
      </c>
      <c r="S343" s="325">
        <f t="shared" si="66"/>
        <v>6.168723281</v>
      </c>
      <c r="T343" s="325">
        <f t="shared" si="66"/>
        <v>2.937414093</v>
      </c>
      <c r="U343" s="325">
        <f t="shared" si="66"/>
        <v>6.921221063</v>
      </c>
      <c r="V343" s="325">
        <f t="shared" si="66"/>
        <v>4.01745987</v>
      </c>
      <c r="W343" s="325">
        <f t="shared" si="66"/>
        <v>4.805256572</v>
      </c>
      <c r="X343" s="325">
        <f t="shared" si="66"/>
        <v>4.166380033</v>
      </c>
      <c r="Y343" s="325">
        <f t="shared" si="66"/>
        <v>4.412937944</v>
      </c>
      <c r="Z343" s="325">
        <f t="shared" si="66"/>
        <v>4.471240928</v>
      </c>
      <c r="AA343" s="325">
        <f t="shared" si="66"/>
        <v>2.490592491</v>
      </c>
      <c r="AB343" s="325">
        <f t="shared" si="66"/>
        <v>3.383328556</v>
      </c>
      <c r="AC343" s="325">
        <f t="shared" si="66"/>
        <v>3.687228231</v>
      </c>
      <c r="AD343" s="325">
        <f t="shared" si="66"/>
        <v>3.537835735</v>
      </c>
      <c r="AE343" s="325">
        <f t="shared" si="66"/>
        <v>2.56933784</v>
      </c>
      <c r="AF343" s="325">
        <f t="shared" si="66"/>
        <v>2.23976061</v>
      </c>
      <c r="AG343" s="493"/>
      <c r="AH343" s="173"/>
    </row>
    <row r="344">
      <c r="A344" s="437"/>
      <c r="AG344" s="505"/>
      <c r="AH344" s="316"/>
    </row>
    <row r="345">
      <c r="A345" s="437"/>
      <c r="AG345" s="505"/>
      <c r="AH345" s="316"/>
    </row>
    <row r="346">
      <c r="A346" s="414" t="s">
        <v>726</v>
      </c>
      <c r="B346" s="265">
        <f t="shared" ref="B346:AF346" si="67">B275/B6</f>
        <v>171.0721778</v>
      </c>
      <c r="C346" s="265">
        <f t="shared" si="67"/>
        <v>199.24112</v>
      </c>
      <c r="D346" s="265">
        <f t="shared" si="67"/>
        <v>192.2367091</v>
      </c>
      <c r="E346" s="265">
        <f t="shared" si="67"/>
        <v>179.6489538</v>
      </c>
      <c r="F346" s="265">
        <f t="shared" si="67"/>
        <v>203.7610074</v>
      </c>
      <c r="G346" s="265">
        <f t="shared" si="67"/>
        <v>161.26556</v>
      </c>
      <c r="H346" s="265">
        <f t="shared" si="67"/>
        <v>179.9743756</v>
      </c>
      <c r="I346" s="265">
        <f t="shared" si="67"/>
        <v>169.9631072</v>
      </c>
      <c r="J346" s="265">
        <f t="shared" si="67"/>
        <v>174.4030926</v>
      </c>
      <c r="K346" s="265">
        <f t="shared" si="67"/>
        <v>177.8990154</v>
      </c>
      <c r="L346" s="265">
        <f t="shared" si="67"/>
        <v>179.2017486</v>
      </c>
      <c r="M346" s="265">
        <f t="shared" si="67"/>
        <v>185.2944364</v>
      </c>
      <c r="N346" s="265">
        <f t="shared" si="67"/>
        <v>190.1118182</v>
      </c>
      <c r="O346" s="265">
        <f t="shared" si="67"/>
        <v>204.93972</v>
      </c>
      <c r="P346" s="265">
        <f t="shared" si="67"/>
        <v>146.8224</v>
      </c>
      <c r="Q346" s="265">
        <f t="shared" si="67"/>
        <v>188.2108</v>
      </c>
      <c r="R346" s="265">
        <f t="shared" si="67"/>
        <v>204.3702667</v>
      </c>
      <c r="S346" s="265">
        <f t="shared" si="67"/>
        <v>215.563287</v>
      </c>
      <c r="T346" s="265">
        <f t="shared" si="67"/>
        <v>177.4567429</v>
      </c>
      <c r="U346" s="265">
        <f t="shared" si="67"/>
        <v>204.43238</v>
      </c>
      <c r="V346" s="265">
        <f t="shared" si="67"/>
        <v>187.6858</v>
      </c>
      <c r="W346" s="265">
        <f t="shared" si="67"/>
        <v>219.8702889</v>
      </c>
      <c r="X346" s="265">
        <f t="shared" si="67"/>
        <v>206.5559355</v>
      </c>
      <c r="Y346" s="265">
        <f t="shared" si="67"/>
        <v>249.2003833</v>
      </c>
      <c r="Z346" s="265">
        <f t="shared" si="67"/>
        <v>210.2253379</v>
      </c>
      <c r="AA346" s="265">
        <f t="shared" si="67"/>
        <v>199.8002</v>
      </c>
      <c r="AB346" s="265">
        <f t="shared" si="67"/>
        <v>208.0287238</v>
      </c>
      <c r="AC346" s="265">
        <f t="shared" si="67"/>
        <v>221.2443704</v>
      </c>
      <c r="AD346" s="265">
        <f t="shared" si="67"/>
        <v>208.2830133</v>
      </c>
      <c r="AE346" s="265">
        <f t="shared" si="67"/>
        <v>189.6749481</v>
      </c>
      <c r="AF346" s="265">
        <f t="shared" si="67"/>
        <v>214.14686</v>
      </c>
      <c r="AG346" s="505"/>
      <c r="AH346" s="316"/>
    </row>
    <row r="347">
      <c r="A347" s="414" t="s">
        <v>727</v>
      </c>
      <c r="B347" s="265">
        <f t="shared" ref="B347:AF347" si="68">B338/B6</f>
        <v>157.1156813</v>
      </c>
      <c r="C347" s="265">
        <f t="shared" si="68"/>
        <v>160.8708619</v>
      </c>
      <c r="D347" s="265">
        <f t="shared" si="68"/>
        <v>168.8474556</v>
      </c>
      <c r="E347" s="265">
        <f t="shared" si="68"/>
        <v>136.0287423</v>
      </c>
      <c r="F347" s="265">
        <f t="shared" si="68"/>
        <v>175.1685283</v>
      </c>
      <c r="G347" s="265">
        <f t="shared" si="68"/>
        <v>124.7536722</v>
      </c>
      <c r="H347" s="265">
        <f t="shared" si="68"/>
        <v>166.5762983</v>
      </c>
      <c r="I347" s="265">
        <f t="shared" si="68"/>
        <v>163.579459</v>
      </c>
      <c r="J347" s="265">
        <f t="shared" si="68"/>
        <v>158.4945307</v>
      </c>
      <c r="K347" s="265">
        <f t="shared" si="68"/>
        <v>148.9124458</v>
      </c>
      <c r="L347" s="265">
        <f t="shared" si="68"/>
        <v>149.2031072</v>
      </c>
      <c r="M347" s="265">
        <f t="shared" si="68"/>
        <v>148.9224049</v>
      </c>
      <c r="N347" s="265">
        <f t="shared" si="68"/>
        <v>134.3475513</v>
      </c>
      <c r="O347" s="265">
        <f t="shared" si="68"/>
        <v>169.3050264</v>
      </c>
      <c r="P347" s="265">
        <f t="shared" si="68"/>
        <v>90.99641422</v>
      </c>
      <c r="Q347" s="265">
        <f t="shared" si="68"/>
        <v>81.84626578</v>
      </c>
      <c r="R347" s="265">
        <f t="shared" si="68"/>
        <v>190.4137702</v>
      </c>
      <c r="S347" s="265">
        <f t="shared" si="68"/>
        <v>190.6015478</v>
      </c>
      <c r="T347" s="265">
        <f t="shared" si="68"/>
        <v>150.2314077</v>
      </c>
      <c r="U347" s="265">
        <f t="shared" si="68"/>
        <v>190.43938</v>
      </c>
      <c r="V347" s="265">
        <f t="shared" si="68"/>
        <v>153.191696</v>
      </c>
      <c r="W347" s="265">
        <f t="shared" si="68"/>
        <v>191.957296</v>
      </c>
      <c r="X347" s="265">
        <f t="shared" si="68"/>
        <v>166.7764032</v>
      </c>
      <c r="Y347" s="265">
        <f t="shared" si="68"/>
        <v>216.2813443</v>
      </c>
      <c r="Z347" s="265">
        <f t="shared" si="68"/>
        <v>162.5883857</v>
      </c>
      <c r="AA347" s="265">
        <f t="shared" si="68"/>
        <v>186.1852</v>
      </c>
      <c r="AB347" s="265">
        <f t="shared" si="68"/>
        <v>198.3588697</v>
      </c>
      <c r="AC347" s="265">
        <f t="shared" si="68"/>
        <v>188.9674164</v>
      </c>
      <c r="AD347" s="265">
        <f t="shared" si="68"/>
        <v>154.9621835</v>
      </c>
      <c r="AE347" s="265">
        <f t="shared" si="68"/>
        <v>163.3965849</v>
      </c>
      <c r="AF347" s="265">
        <f t="shared" si="68"/>
        <v>148.6144728</v>
      </c>
      <c r="AG347" s="505"/>
      <c r="AH347" s="316"/>
    </row>
    <row r="348">
      <c r="A348" s="437"/>
      <c r="AG348" s="505"/>
      <c r="AH348" s="316"/>
    </row>
    <row r="349">
      <c r="A349" s="414" t="s">
        <v>728</v>
      </c>
      <c r="B349" s="265">
        <f t="shared" ref="B349:AF349" si="69">B275/B36</f>
        <v>219.9499429</v>
      </c>
      <c r="C349" s="265">
        <f t="shared" si="69"/>
        <v>259.8797217</v>
      </c>
      <c r="D349" s="265">
        <f t="shared" si="69"/>
        <v>264.325475</v>
      </c>
      <c r="E349" s="265">
        <f t="shared" si="69"/>
        <v>259.4929333</v>
      </c>
      <c r="F349" s="265">
        <f t="shared" si="69"/>
        <v>458.4622667</v>
      </c>
      <c r="G349" s="265">
        <f t="shared" si="69"/>
        <v>230.3793714</v>
      </c>
      <c r="H349" s="265">
        <f t="shared" si="69"/>
        <v>202.1629973</v>
      </c>
      <c r="I349" s="265">
        <f t="shared" si="69"/>
        <v>191.7025744</v>
      </c>
      <c r="J349" s="265">
        <f t="shared" si="69"/>
        <v>194.1807629</v>
      </c>
      <c r="K349" s="265">
        <f t="shared" si="69"/>
        <v>256.9652444</v>
      </c>
      <c r="L349" s="265">
        <f t="shared" si="69"/>
        <v>241.2331231</v>
      </c>
      <c r="M349" s="265">
        <f t="shared" si="69"/>
        <v>239.7928</v>
      </c>
      <c r="N349" s="265">
        <f t="shared" si="69"/>
        <v>246.0270588</v>
      </c>
      <c r="O349" s="265">
        <f t="shared" si="69"/>
        <v>273.25296</v>
      </c>
      <c r="P349" s="265">
        <f t="shared" si="69"/>
        <v>264.28032</v>
      </c>
      <c r="Q349" s="265">
        <f t="shared" si="69"/>
        <v>282.3162</v>
      </c>
      <c r="R349" s="265">
        <f t="shared" si="69"/>
        <v>282.9742154</v>
      </c>
      <c r="S349" s="265">
        <f t="shared" si="69"/>
        <v>236.0931238</v>
      </c>
      <c r="T349" s="265">
        <f t="shared" si="69"/>
        <v>248.43944</v>
      </c>
      <c r="U349" s="265">
        <f t="shared" si="69"/>
        <v>272.5765067</v>
      </c>
      <c r="V349" s="265">
        <f t="shared" si="69"/>
        <v>281.5287</v>
      </c>
      <c r="W349" s="265">
        <f t="shared" si="69"/>
        <v>263.8443467</v>
      </c>
      <c r="X349" s="265">
        <f t="shared" si="69"/>
        <v>278.4014783</v>
      </c>
      <c r="Y349" s="265">
        <f t="shared" si="69"/>
        <v>284.8004381</v>
      </c>
      <c r="Z349" s="265">
        <f t="shared" si="69"/>
        <v>304.82674</v>
      </c>
      <c r="AA349" s="265">
        <f t="shared" si="69"/>
        <v>276.6464308</v>
      </c>
      <c r="AB349" s="265">
        <f t="shared" si="69"/>
        <v>291.2402133</v>
      </c>
      <c r="AC349" s="265">
        <f t="shared" si="69"/>
        <v>259.7216522</v>
      </c>
      <c r="AD349" s="265">
        <f t="shared" si="69"/>
        <v>284.0222909</v>
      </c>
      <c r="AE349" s="265">
        <f t="shared" si="69"/>
        <v>243.8677905</v>
      </c>
      <c r="AF349" s="265">
        <f t="shared" si="69"/>
        <v>251.9374824</v>
      </c>
      <c r="AG349" s="505"/>
      <c r="AH349" s="316"/>
    </row>
    <row r="350">
      <c r="A350" s="414" t="s">
        <v>729</v>
      </c>
      <c r="B350" s="265">
        <f t="shared" ref="B350:AF350" si="70">B338/B36</f>
        <v>202.005876</v>
      </c>
      <c r="C350" s="265">
        <f t="shared" si="70"/>
        <v>209.831559</v>
      </c>
      <c r="D350" s="265">
        <f t="shared" si="70"/>
        <v>232.1652515</v>
      </c>
      <c r="E350" s="265">
        <f t="shared" si="70"/>
        <v>196.4859611</v>
      </c>
      <c r="F350" s="265">
        <f t="shared" si="70"/>
        <v>394.1291887</v>
      </c>
      <c r="G350" s="265">
        <f t="shared" si="70"/>
        <v>178.2195317</v>
      </c>
      <c r="H350" s="265">
        <f t="shared" si="70"/>
        <v>187.1131022</v>
      </c>
      <c r="I350" s="265">
        <f t="shared" si="70"/>
        <v>184.502413</v>
      </c>
      <c r="J350" s="265">
        <f t="shared" si="70"/>
        <v>176.4681373</v>
      </c>
      <c r="K350" s="265">
        <f t="shared" si="70"/>
        <v>215.0957551</v>
      </c>
      <c r="L350" s="265">
        <f t="shared" si="70"/>
        <v>200.8503366</v>
      </c>
      <c r="M350" s="265">
        <f t="shared" si="70"/>
        <v>192.7231122</v>
      </c>
      <c r="N350" s="265">
        <f t="shared" si="70"/>
        <v>173.8615369</v>
      </c>
      <c r="O350" s="265">
        <f t="shared" si="70"/>
        <v>225.7400352</v>
      </c>
      <c r="P350" s="265">
        <f t="shared" si="70"/>
        <v>163.7935456</v>
      </c>
      <c r="Q350" s="265">
        <f t="shared" si="70"/>
        <v>122.7693987</v>
      </c>
      <c r="R350" s="265">
        <f t="shared" si="70"/>
        <v>263.6498357</v>
      </c>
      <c r="S350" s="265">
        <f t="shared" si="70"/>
        <v>208.7540762</v>
      </c>
      <c r="T350" s="265">
        <f t="shared" si="70"/>
        <v>210.3239708</v>
      </c>
      <c r="U350" s="265">
        <f t="shared" si="70"/>
        <v>253.9191733</v>
      </c>
      <c r="V350" s="265">
        <f t="shared" si="70"/>
        <v>229.787544</v>
      </c>
      <c r="W350" s="265">
        <f t="shared" si="70"/>
        <v>230.3487552</v>
      </c>
      <c r="X350" s="265">
        <f t="shared" si="70"/>
        <v>224.785587</v>
      </c>
      <c r="Y350" s="265">
        <f t="shared" si="70"/>
        <v>247.1786792</v>
      </c>
      <c r="Z350" s="265">
        <f t="shared" si="70"/>
        <v>235.7531592</v>
      </c>
      <c r="AA350" s="265">
        <f t="shared" si="70"/>
        <v>257.7948923</v>
      </c>
      <c r="AB350" s="265">
        <f t="shared" si="70"/>
        <v>277.7024176</v>
      </c>
      <c r="AC350" s="265">
        <f t="shared" si="70"/>
        <v>221.831315</v>
      </c>
      <c r="AD350" s="265">
        <f t="shared" si="70"/>
        <v>211.3120684</v>
      </c>
      <c r="AE350" s="265">
        <f t="shared" si="70"/>
        <v>210.0813234</v>
      </c>
      <c r="AF350" s="265">
        <f t="shared" si="70"/>
        <v>174.8405562</v>
      </c>
      <c r="AG350" s="505"/>
      <c r="AH350" s="316"/>
    </row>
    <row r="351">
      <c r="A351" s="437"/>
      <c r="AG351" s="505"/>
      <c r="AH351" s="316"/>
    </row>
    <row r="352">
      <c r="A352" s="437"/>
      <c r="AG352" s="505"/>
      <c r="AH352" s="316"/>
    </row>
    <row r="353">
      <c r="A353" s="175"/>
      <c r="B353" s="310"/>
      <c r="C353" s="310"/>
      <c r="D353" s="310"/>
      <c r="E353" s="310"/>
      <c r="F353" s="310"/>
      <c r="G353" s="310"/>
      <c r="H353" s="310"/>
      <c r="I353" s="310"/>
      <c r="J353" s="310"/>
      <c r="K353" s="310"/>
      <c r="L353" s="310"/>
      <c r="M353" s="310"/>
      <c r="N353" s="310"/>
      <c r="O353" s="310"/>
      <c r="P353" s="310"/>
      <c r="Q353" s="310"/>
      <c r="R353" s="310"/>
      <c r="S353" s="310"/>
      <c r="T353" s="310"/>
      <c r="U353" s="310"/>
      <c r="V353" s="310"/>
      <c r="W353" s="310"/>
      <c r="X353" s="310"/>
      <c r="Y353" s="310"/>
      <c r="Z353" s="310"/>
      <c r="AA353" s="310"/>
      <c r="AB353" s="310"/>
      <c r="AC353" s="310"/>
      <c r="AD353" s="310"/>
      <c r="AE353" s="310"/>
      <c r="AF353" s="310"/>
      <c r="AG353" s="409"/>
      <c r="AH353" s="173"/>
    </row>
    <row r="354">
      <c r="A354" s="437"/>
      <c r="AG354" s="505"/>
      <c r="AH354" s="316"/>
    </row>
    <row r="355">
      <c r="A355" s="437"/>
      <c r="AG355" s="505"/>
      <c r="AH355" s="316"/>
    </row>
    <row r="356">
      <c r="A356" s="437"/>
      <c r="AG356" s="505"/>
      <c r="AH356" s="316"/>
    </row>
    <row r="357">
      <c r="A357" s="437"/>
      <c r="AG357" s="505"/>
      <c r="AH357" s="316"/>
    </row>
    <row r="358">
      <c r="A358" s="437"/>
      <c r="AG358" s="505"/>
      <c r="AH358" s="316"/>
    </row>
    <row r="359">
      <c r="A359" s="437"/>
      <c r="AG359" s="505"/>
      <c r="AH359" s="316"/>
    </row>
    <row r="360">
      <c r="A360" s="437"/>
      <c r="AG360" s="505"/>
      <c r="AH360" s="316"/>
    </row>
    <row r="361">
      <c r="A361" s="437"/>
      <c r="AG361" s="505"/>
      <c r="AH361" s="316"/>
    </row>
    <row r="362">
      <c r="A362" s="437"/>
      <c r="AG362" s="505"/>
      <c r="AH362" s="316"/>
    </row>
    <row r="363">
      <c r="A363" s="437"/>
      <c r="AG363" s="505"/>
      <c r="AH363" s="316"/>
    </row>
    <row r="364">
      <c r="A364" s="437"/>
      <c r="AG364" s="505"/>
      <c r="AH364" s="316"/>
    </row>
    <row r="365">
      <c r="A365" s="437"/>
      <c r="AG365" s="505"/>
      <c r="AH365" s="316"/>
    </row>
    <row r="366">
      <c r="A366" s="437"/>
      <c r="AG366" s="505"/>
      <c r="AH366" s="316"/>
    </row>
    <row r="367">
      <c r="A367" s="437"/>
      <c r="AG367" s="505"/>
      <c r="AH367" s="316"/>
    </row>
    <row r="368">
      <c r="A368" s="437"/>
      <c r="AG368" s="505"/>
      <c r="AH368" s="316"/>
    </row>
    <row r="369">
      <c r="A369" s="437"/>
      <c r="AG369" s="505"/>
      <c r="AH369" s="316"/>
    </row>
    <row r="370">
      <c r="A370" s="437"/>
      <c r="AG370" s="505"/>
      <c r="AH370" s="316"/>
    </row>
    <row r="371">
      <c r="A371" s="437"/>
      <c r="AG371" s="505"/>
      <c r="AH371" s="316"/>
    </row>
    <row r="372">
      <c r="A372" s="437"/>
      <c r="AG372" s="505"/>
      <c r="AH372" s="316"/>
    </row>
    <row r="373">
      <c r="A373" s="437"/>
      <c r="AG373" s="505"/>
      <c r="AH373" s="316"/>
    </row>
    <row r="374">
      <c r="A374" s="437"/>
      <c r="AG374" s="505"/>
      <c r="AH374" s="316"/>
    </row>
    <row r="375">
      <c r="A375" s="437"/>
      <c r="AG375" s="505"/>
      <c r="AH375" s="316"/>
    </row>
    <row r="376">
      <c r="A376" s="437"/>
      <c r="AG376" s="505"/>
      <c r="AH376" s="316"/>
    </row>
    <row r="377">
      <c r="A377" s="437"/>
      <c r="AG377" s="505"/>
      <c r="AH377" s="316"/>
    </row>
    <row r="378">
      <c r="A378" s="437"/>
      <c r="AG378" s="505"/>
      <c r="AH378" s="316"/>
    </row>
    <row r="379">
      <c r="A379" s="437"/>
      <c r="AG379" s="505"/>
      <c r="AH379" s="316"/>
    </row>
    <row r="380">
      <c r="A380" s="437"/>
      <c r="AG380" s="505"/>
      <c r="AH380" s="316"/>
    </row>
    <row r="381">
      <c r="A381" s="437"/>
      <c r="AG381" s="505"/>
      <c r="AH381" s="316"/>
    </row>
    <row r="382">
      <c r="A382" s="437"/>
      <c r="AG382" s="505"/>
      <c r="AH382" s="316"/>
    </row>
    <row r="383">
      <c r="A383" s="437"/>
      <c r="AG383" s="505"/>
      <c r="AH383" s="316"/>
    </row>
    <row r="384">
      <c r="A384" s="437"/>
      <c r="AG384" s="505"/>
      <c r="AH384" s="316"/>
    </row>
    <row r="385">
      <c r="A385" s="437"/>
      <c r="AG385" s="505"/>
      <c r="AH385" s="316"/>
    </row>
    <row r="386">
      <c r="A386" s="437"/>
      <c r="AG386" s="505"/>
      <c r="AH386" s="316"/>
    </row>
    <row r="387">
      <c r="A387" s="437"/>
      <c r="AG387" s="505"/>
      <c r="AH387" s="316"/>
    </row>
    <row r="388">
      <c r="A388" s="437"/>
      <c r="AG388" s="505"/>
      <c r="AH388" s="316"/>
    </row>
    <row r="389">
      <c r="A389" s="437"/>
      <c r="AG389" s="505"/>
      <c r="AH389" s="316"/>
    </row>
    <row r="390">
      <c r="A390" s="437"/>
      <c r="AG390" s="505"/>
      <c r="AH390" s="316"/>
    </row>
    <row r="391">
      <c r="A391" s="437"/>
      <c r="AG391" s="505"/>
      <c r="AH391" s="316"/>
    </row>
    <row r="392">
      <c r="A392" s="437"/>
      <c r="AG392" s="505"/>
      <c r="AH392" s="316"/>
    </row>
    <row r="393">
      <c r="A393" s="437"/>
      <c r="AG393" s="505"/>
      <c r="AH393" s="316"/>
    </row>
    <row r="394">
      <c r="A394" s="437"/>
      <c r="AG394" s="505"/>
      <c r="AH394" s="316"/>
    </row>
    <row r="395">
      <c r="A395" s="437"/>
      <c r="AG395" s="505"/>
      <c r="AH395" s="316"/>
    </row>
    <row r="396">
      <c r="A396" s="437"/>
      <c r="AG396" s="505"/>
      <c r="AH396" s="316"/>
    </row>
    <row r="397">
      <c r="A397" s="437"/>
      <c r="AG397" s="505"/>
      <c r="AH397" s="316"/>
    </row>
    <row r="398">
      <c r="A398" s="437"/>
      <c r="AG398" s="505"/>
      <c r="AH398" s="316"/>
    </row>
    <row r="399">
      <c r="A399" s="437"/>
      <c r="AG399" s="505"/>
      <c r="AH399" s="316"/>
    </row>
    <row r="400">
      <c r="A400" s="437"/>
      <c r="AG400" s="505"/>
      <c r="AH400" s="316"/>
    </row>
    <row r="401">
      <c r="A401" s="437"/>
      <c r="AG401" s="505"/>
      <c r="AH401" s="316"/>
    </row>
    <row r="402">
      <c r="A402" s="437"/>
      <c r="AG402" s="505"/>
      <c r="AH402" s="316"/>
    </row>
    <row r="403">
      <c r="A403" s="437"/>
      <c r="AG403" s="505"/>
      <c r="AH403" s="316"/>
    </row>
    <row r="404">
      <c r="A404" s="437"/>
      <c r="AG404" s="505"/>
      <c r="AH404" s="316"/>
    </row>
    <row r="405">
      <c r="A405" s="437"/>
      <c r="AG405" s="505"/>
      <c r="AH405" s="316"/>
    </row>
    <row r="406">
      <c r="A406" s="437"/>
      <c r="AG406" s="505"/>
      <c r="AH406" s="316"/>
    </row>
    <row r="407">
      <c r="A407" s="437"/>
      <c r="AG407" s="505"/>
      <c r="AH407" s="316"/>
    </row>
    <row r="408">
      <c r="A408" s="437"/>
      <c r="AG408" s="505"/>
      <c r="AH408" s="316"/>
    </row>
    <row r="409">
      <c r="A409" s="437"/>
      <c r="AG409" s="505"/>
      <c r="AH409" s="316"/>
    </row>
    <row r="410">
      <c r="A410" s="437"/>
      <c r="AG410" s="505"/>
      <c r="AH410" s="316"/>
    </row>
    <row r="411">
      <c r="A411" s="437"/>
      <c r="AG411" s="505"/>
      <c r="AH411" s="316"/>
    </row>
    <row r="412">
      <c r="A412" s="437"/>
      <c r="AG412" s="505"/>
      <c r="AH412" s="316"/>
    </row>
    <row r="413">
      <c r="A413" s="414"/>
      <c r="B413" s="313"/>
      <c r="C413" s="313"/>
      <c r="D413" s="313"/>
      <c r="E413" s="313"/>
      <c r="F413" s="313"/>
      <c r="G413" s="313"/>
      <c r="H413" s="313"/>
      <c r="I413" s="313"/>
      <c r="J413" s="313"/>
      <c r="K413" s="313"/>
      <c r="L413" s="313"/>
      <c r="M413" s="313"/>
      <c r="N413" s="313"/>
      <c r="O413" s="313"/>
      <c r="P413" s="313"/>
      <c r="Q413" s="313"/>
      <c r="R413" s="313"/>
      <c r="S413" s="313"/>
      <c r="T413" s="313"/>
      <c r="U413" s="313"/>
      <c r="V413" s="313"/>
      <c r="W413" s="313"/>
      <c r="X413" s="313"/>
      <c r="Y413" s="313"/>
      <c r="Z413" s="313"/>
      <c r="AA413" s="313"/>
      <c r="AB413" s="313"/>
      <c r="AC413" s="313"/>
      <c r="AD413" s="313"/>
      <c r="AE413" s="313"/>
      <c r="AF413" s="313"/>
      <c r="AG413" s="409"/>
      <c r="AH413" s="173"/>
    </row>
    <row r="414">
      <c r="A414" s="437"/>
      <c r="AG414" s="505"/>
      <c r="AH414" s="316"/>
    </row>
    <row r="415">
      <c r="A415" s="437"/>
      <c r="AG415" s="505"/>
      <c r="AH415" s="316"/>
    </row>
    <row r="416">
      <c r="A416" s="437"/>
      <c r="AG416" s="505"/>
      <c r="AH416" s="316"/>
    </row>
    <row r="417">
      <c r="A417" s="437"/>
      <c r="AG417" s="505"/>
      <c r="AH417" s="316"/>
    </row>
    <row r="418">
      <c r="A418" s="437"/>
      <c r="AG418" s="505"/>
      <c r="AH418" s="316"/>
    </row>
    <row r="419">
      <c r="A419" s="437"/>
      <c r="AG419" s="505"/>
      <c r="AH419" s="316"/>
    </row>
    <row r="420">
      <c r="A420" s="437"/>
      <c r="AG420" s="505"/>
      <c r="AH420" s="316"/>
    </row>
    <row r="421">
      <c r="A421" s="437"/>
      <c r="AG421" s="505"/>
      <c r="AH421" s="316"/>
    </row>
    <row r="422">
      <c r="A422" s="437"/>
      <c r="AG422" s="505"/>
      <c r="AH422" s="316"/>
    </row>
    <row r="423">
      <c r="A423" s="437"/>
      <c r="AG423" s="505"/>
      <c r="AH423" s="316"/>
    </row>
    <row r="424">
      <c r="A424" s="437"/>
      <c r="AG424" s="505"/>
      <c r="AH424" s="316"/>
    </row>
    <row r="425">
      <c r="A425" s="437"/>
      <c r="AG425" s="505"/>
      <c r="AH425" s="316"/>
    </row>
    <row r="426">
      <c r="A426" s="437"/>
      <c r="AG426" s="505"/>
      <c r="AH426" s="316"/>
    </row>
    <row r="427">
      <c r="A427" s="437"/>
      <c r="AG427" s="505"/>
      <c r="AH427" s="316"/>
    </row>
    <row r="428">
      <c r="A428" s="437"/>
      <c r="AG428" s="505"/>
      <c r="AH428" s="316"/>
    </row>
    <row r="429">
      <c r="A429" s="437"/>
      <c r="AG429" s="505"/>
      <c r="AH429" s="316"/>
    </row>
    <row r="430">
      <c r="A430" s="437"/>
      <c r="AG430" s="505"/>
      <c r="AH430" s="316"/>
    </row>
    <row r="431">
      <c r="A431" s="437"/>
      <c r="AG431" s="505"/>
      <c r="AH431" s="316"/>
    </row>
    <row r="432">
      <c r="A432" s="437"/>
      <c r="AG432" s="505"/>
      <c r="AH432" s="316"/>
    </row>
    <row r="433">
      <c r="A433" s="437"/>
      <c r="AG433" s="505"/>
      <c r="AH433" s="316"/>
    </row>
    <row r="434">
      <c r="A434" s="437"/>
      <c r="AG434" s="505"/>
      <c r="AH434" s="316"/>
    </row>
    <row r="435">
      <c r="A435" s="437"/>
      <c r="AG435" s="505"/>
      <c r="AH435" s="316"/>
    </row>
    <row r="436">
      <c r="A436" s="437"/>
      <c r="AG436" s="505"/>
      <c r="AH436" s="316"/>
    </row>
    <row r="437">
      <c r="A437" s="437"/>
      <c r="AG437" s="505"/>
      <c r="AH437" s="316"/>
    </row>
    <row r="438">
      <c r="A438" s="437"/>
      <c r="AG438" s="505"/>
      <c r="AH438" s="316"/>
    </row>
    <row r="439">
      <c r="A439" s="437"/>
      <c r="AG439" s="505"/>
      <c r="AH439" s="316"/>
    </row>
    <row r="440">
      <c r="A440" s="437"/>
      <c r="AG440" s="505"/>
      <c r="AH440" s="316"/>
    </row>
    <row r="441">
      <c r="A441" s="437"/>
      <c r="AG441" s="505"/>
      <c r="AH441" s="316"/>
    </row>
    <row r="442">
      <c r="A442" s="437"/>
      <c r="AG442" s="505"/>
      <c r="AH442" s="316"/>
    </row>
    <row r="443">
      <c r="A443" s="437"/>
      <c r="AG443" s="505"/>
      <c r="AH443" s="316"/>
    </row>
    <row r="444">
      <c r="A444" s="437"/>
      <c r="AG444" s="505"/>
      <c r="AH444" s="316"/>
    </row>
    <row r="445">
      <c r="A445" s="437"/>
      <c r="AG445" s="505"/>
      <c r="AH445" s="316"/>
    </row>
    <row r="446">
      <c r="A446" s="437"/>
      <c r="AG446" s="505"/>
      <c r="AH446" s="316"/>
    </row>
    <row r="447">
      <c r="A447" s="437"/>
      <c r="AG447" s="505"/>
      <c r="AH447" s="316"/>
    </row>
    <row r="448">
      <c r="A448" s="437"/>
      <c r="AG448" s="505"/>
      <c r="AH448" s="316"/>
    </row>
    <row r="449">
      <c r="A449" s="437"/>
      <c r="AG449" s="505"/>
      <c r="AH449" s="316"/>
    </row>
    <row r="450">
      <c r="A450" s="437"/>
      <c r="AG450" s="505"/>
      <c r="AH450" s="316"/>
    </row>
    <row r="451">
      <c r="A451" s="437"/>
      <c r="AG451" s="505"/>
      <c r="AH451" s="316"/>
    </row>
    <row r="452">
      <c r="A452" s="437"/>
      <c r="AG452" s="505"/>
      <c r="AH452" s="316"/>
    </row>
    <row r="453">
      <c r="A453" s="437"/>
      <c r="AG453" s="505"/>
      <c r="AH453" s="316"/>
    </row>
    <row r="454">
      <c r="A454" s="437"/>
      <c r="AG454" s="505"/>
      <c r="AH454" s="316"/>
    </row>
    <row r="455">
      <c r="A455" s="437"/>
      <c r="AG455" s="505"/>
      <c r="AH455" s="316"/>
    </row>
    <row r="456">
      <c r="A456" s="437"/>
      <c r="AG456" s="505"/>
      <c r="AH456" s="316"/>
    </row>
    <row r="457">
      <c r="A457" s="437"/>
      <c r="AG457" s="505"/>
      <c r="AH457" s="316"/>
    </row>
    <row r="458">
      <c r="A458" s="437"/>
      <c r="AG458" s="505"/>
      <c r="AH458" s="316"/>
    </row>
    <row r="459">
      <c r="A459" s="437"/>
      <c r="AG459" s="505"/>
      <c r="AH459" s="316"/>
    </row>
    <row r="460">
      <c r="A460" s="437"/>
      <c r="AG460" s="505"/>
      <c r="AH460" s="316"/>
    </row>
    <row r="461">
      <c r="A461" s="437"/>
      <c r="AG461" s="505"/>
      <c r="AH461" s="316"/>
    </row>
    <row r="462">
      <c r="A462" s="437"/>
      <c r="AG462" s="505"/>
      <c r="AH462" s="316"/>
    </row>
    <row r="463">
      <c r="A463" s="437"/>
      <c r="AG463" s="505"/>
      <c r="AH463" s="316"/>
    </row>
    <row r="464">
      <c r="A464" s="437"/>
      <c r="AG464" s="505"/>
      <c r="AH464" s="316"/>
    </row>
    <row r="465">
      <c r="A465" s="437"/>
      <c r="AG465" s="505"/>
      <c r="AH465" s="316"/>
    </row>
    <row r="466">
      <c r="A466" s="437"/>
      <c r="AG466" s="505"/>
      <c r="AH466" s="316"/>
    </row>
    <row r="467">
      <c r="A467" s="437"/>
      <c r="AG467" s="505"/>
      <c r="AH467" s="316"/>
    </row>
    <row r="468">
      <c r="A468" s="437"/>
      <c r="AG468" s="505"/>
      <c r="AH468" s="316"/>
    </row>
    <row r="469">
      <c r="A469" s="437"/>
      <c r="AG469" s="505"/>
      <c r="AH469" s="316"/>
    </row>
    <row r="470">
      <c r="A470" s="437"/>
      <c r="AG470" s="505"/>
      <c r="AH470" s="316"/>
    </row>
    <row r="471">
      <c r="A471" s="437"/>
      <c r="AG471" s="505"/>
      <c r="AH471" s="316"/>
    </row>
    <row r="472">
      <c r="A472" s="437"/>
      <c r="AG472" s="505"/>
      <c r="AH472" s="316"/>
    </row>
    <row r="473">
      <c r="A473" s="437"/>
      <c r="AG473" s="505"/>
      <c r="AH473" s="316"/>
    </row>
    <row r="474">
      <c r="A474" s="437"/>
      <c r="AG474" s="505"/>
      <c r="AH474" s="316"/>
    </row>
    <row r="475">
      <c r="A475" s="437"/>
      <c r="AG475" s="505"/>
      <c r="AH475" s="316"/>
    </row>
    <row r="476">
      <c r="A476" s="437"/>
      <c r="AG476" s="505"/>
      <c r="AH476" s="316"/>
    </row>
    <row r="477">
      <c r="A477" s="437"/>
      <c r="AG477" s="505"/>
      <c r="AH477" s="316"/>
    </row>
    <row r="478">
      <c r="A478" s="437"/>
      <c r="AG478" s="505"/>
      <c r="AH478" s="316"/>
    </row>
    <row r="479">
      <c r="A479" s="437"/>
      <c r="AG479" s="505"/>
      <c r="AH479" s="316"/>
    </row>
    <row r="480">
      <c r="A480" s="437"/>
      <c r="AG480" s="505"/>
      <c r="AH480" s="316"/>
    </row>
    <row r="481">
      <c r="A481" s="437"/>
      <c r="AG481" s="505"/>
      <c r="AH481" s="316"/>
    </row>
    <row r="482">
      <c r="A482" s="437"/>
      <c r="AG482" s="505"/>
      <c r="AH482" s="316"/>
    </row>
    <row r="483">
      <c r="A483" s="437"/>
      <c r="AG483" s="505"/>
      <c r="AH483" s="316"/>
    </row>
    <row r="484">
      <c r="A484" s="437"/>
      <c r="AG484" s="505"/>
      <c r="AH484" s="316"/>
    </row>
    <row r="485">
      <c r="A485" s="437"/>
      <c r="AG485" s="505"/>
      <c r="AH485" s="316"/>
    </row>
    <row r="486">
      <c r="A486" s="437"/>
      <c r="AG486" s="505"/>
      <c r="AH486" s="316"/>
    </row>
    <row r="487">
      <c r="A487" s="437"/>
      <c r="AG487" s="505"/>
      <c r="AH487" s="316"/>
    </row>
    <row r="488">
      <c r="A488" s="437"/>
      <c r="AG488" s="505"/>
      <c r="AH488" s="316"/>
    </row>
    <row r="489">
      <c r="A489" s="437"/>
      <c r="AG489" s="505"/>
      <c r="AH489" s="316"/>
    </row>
    <row r="490">
      <c r="A490" s="437"/>
      <c r="AG490" s="505"/>
      <c r="AH490" s="316"/>
    </row>
    <row r="491">
      <c r="A491" s="437"/>
      <c r="AG491" s="505"/>
      <c r="AH491" s="316"/>
    </row>
    <row r="492">
      <c r="A492" s="437"/>
      <c r="AG492" s="505"/>
      <c r="AH492" s="316"/>
    </row>
    <row r="493">
      <c r="A493" s="437"/>
      <c r="AG493" s="505"/>
      <c r="AH493" s="316"/>
    </row>
    <row r="494">
      <c r="A494" s="437"/>
      <c r="AG494" s="505"/>
      <c r="AH494" s="316"/>
    </row>
    <row r="495">
      <c r="A495" s="437"/>
      <c r="AG495" s="505"/>
      <c r="AH495" s="316"/>
    </row>
    <row r="496">
      <c r="A496" s="437"/>
      <c r="AG496" s="505"/>
      <c r="AH496" s="316"/>
    </row>
    <row r="497">
      <c r="A497" s="437"/>
      <c r="AG497" s="505"/>
      <c r="AH497" s="316"/>
    </row>
    <row r="498">
      <c r="A498" s="437"/>
      <c r="AG498" s="505"/>
      <c r="AH498" s="316"/>
    </row>
    <row r="499">
      <c r="A499" s="437"/>
      <c r="AG499" s="505"/>
      <c r="AH499" s="316"/>
    </row>
    <row r="500">
      <c r="A500" s="437"/>
      <c r="AG500" s="505"/>
      <c r="AH500" s="316"/>
    </row>
    <row r="501">
      <c r="A501" s="437"/>
      <c r="AG501" s="505"/>
      <c r="AH501" s="316"/>
    </row>
    <row r="502">
      <c r="A502" s="437"/>
      <c r="AG502" s="505"/>
      <c r="AH502" s="316"/>
    </row>
    <row r="503">
      <c r="A503" s="437"/>
      <c r="AG503" s="505"/>
      <c r="AH503" s="316"/>
    </row>
    <row r="504">
      <c r="A504" s="437"/>
      <c r="AG504" s="505"/>
      <c r="AH504" s="316"/>
    </row>
    <row r="505">
      <c r="A505" s="437"/>
      <c r="AG505" s="505"/>
      <c r="AH505" s="316"/>
    </row>
    <row r="506">
      <c r="A506" s="437"/>
      <c r="AG506" s="505"/>
      <c r="AH506" s="316"/>
    </row>
    <row r="507">
      <c r="A507" s="437"/>
      <c r="AG507" s="505"/>
      <c r="AH507" s="316"/>
    </row>
    <row r="508">
      <c r="A508" s="437"/>
      <c r="AG508" s="505"/>
      <c r="AH508" s="316"/>
    </row>
    <row r="509">
      <c r="A509" s="437"/>
      <c r="AG509" s="505"/>
      <c r="AH509" s="316"/>
    </row>
    <row r="510">
      <c r="A510" s="437"/>
      <c r="AG510" s="505"/>
      <c r="AH510" s="316"/>
    </row>
    <row r="511">
      <c r="A511" s="437"/>
      <c r="AG511" s="505"/>
      <c r="AH511" s="316"/>
    </row>
    <row r="512">
      <c r="A512" s="437"/>
      <c r="AG512" s="505"/>
      <c r="AH512" s="316"/>
    </row>
    <row r="513">
      <c r="A513" s="437"/>
      <c r="AG513" s="505"/>
      <c r="AH513" s="316"/>
    </row>
    <row r="514">
      <c r="A514" s="437"/>
      <c r="AG514" s="505"/>
      <c r="AH514" s="316"/>
    </row>
    <row r="515">
      <c r="A515" s="437"/>
      <c r="AG515" s="505"/>
      <c r="AH515" s="316"/>
    </row>
    <row r="516">
      <c r="A516" s="437"/>
      <c r="AG516" s="505"/>
      <c r="AH516" s="316"/>
    </row>
    <row r="517">
      <c r="A517" s="437"/>
      <c r="AG517" s="505"/>
      <c r="AH517" s="316"/>
    </row>
    <row r="518">
      <c r="A518" s="437"/>
      <c r="AG518" s="505"/>
      <c r="AH518" s="316"/>
    </row>
    <row r="519">
      <c r="A519" s="437"/>
      <c r="AG519" s="505"/>
      <c r="AH519" s="316"/>
    </row>
    <row r="520">
      <c r="A520" s="437"/>
      <c r="AG520" s="505"/>
      <c r="AH520" s="316"/>
    </row>
    <row r="521">
      <c r="A521" s="437"/>
      <c r="AG521" s="505"/>
      <c r="AH521" s="316"/>
    </row>
    <row r="522">
      <c r="A522" s="437"/>
      <c r="AG522" s="505"/>
      <c r="AH522" s="316"/>
    </row>
    <row r="523">
      <c r="A523" s="437"/>
      <c r="AG523" s="505"/>
      <c r="AH523" s="316"/>
    </row>
    <row r="524">
      <c r="A524" s="437"/>
      <c r="AG524" s="505"/>
      <c r="AH524" s="316"/>
    </row>
    <row r="525">
      <c r="A525" s="437"/>
      <c r="AG525" s="505"/>
      <c r="AH525" s="316"/>
    </row>
    <row r="526">
      <c r="A526" s="437"/>
      <c r="AG526" s="505"/>
      <c r="AH526" s="316"/>
    </row>
    <row r="527">
      <c r="A527" s="437"/>
      <c r="AG527" s="505"/>
      <c r="AH527" s="316"/>
    </row>
    <row r="528">
      <c r="A528" s="437"/>
      <c r="AG528" s="505"/>
      <c r="AH528" s="316"/>
    </row>
    <row r="529">
      <c r="A529" s="437"/>
      <c r="AG529" s="505"/>
      <c r="AH529" s="316"/>
    </row>
    <row r="530">
      <c r="A530" s="437"/>
      <c r="AG530" s="505"/>
      <c r="AH530" s="316"/>
    </row>
    <row r="531">
      <c r="A531" s="437"/>
      <c r="AG531" s="505"/>
      <c r="AH531" s="316"/>
    </row>
    <row r="532">
      <c r="A532" s="437"/>
      <c r="AG532" s="505"/>
      <c r="AH532" s="316"/>
    </row>
    <row r="533">
      <c r="A533" s="437"/>
      <c r="AG533" s="505"/>
      <c r="AH533" s="316"/>
    </row>
    <row r="534">
      <c r="A534" s="437"/>
      <c r="AG534" s="505"/>
      <c r="AH534" s="316"/>
    </row>
    <row r="535">
      <c r="A535" s="437"/>
      <c r="AG535" s="505"/>
      <c r="AH535" s="316"/>
    </row>
    <row r="536">
      <c r="A536" s="437"/>
      <c r="AG536" s="505"/>
      <c r="AH536" s="316"/>
    </row>
    <row r="537">
      <c r="A537" s="437"/>
      <c r="AG537" s="505"/>
      <c r="AH537" s="316"/>
    </row>
    <row r="538">
      <c r="A538" s="437"/>
      <c r="AG538" s="505"/>
      <c r="AH538" s="316"/>
    </row>
    <row r="539">
      <c r="A539" s="437"/>
      <c r="AG539" s="505"/>
      <c r="AH539" s="316"/>
    </row>
    <row r="540">
      <c r="A540" s="437"/>
      <c r="AG540" s="505"/>
      <c r="AH540" s="316"/>
    </row>
    <row r="541">
      <c r="A541" s="437"/>
      <c r="AG541" s="505"/>
      <c r="AH541" s="316"/>
    </row>
    <row r="542">
      <c r="A542" s="437"/>
      <c r="AG542" s="505"/>
      <c r="AH542" s="316"/>
    </row>
    <row r="543">
      <c r="A543" s="437"/>
      <c r="AG543" s="505"/>
      <c r="AH543" s="316"/>
    </row>
    <row r="544">
      <c r="A544" s="437"/>
      <c r="AG544" s="505"/>
      <c r="AH544" s="316"/>
    </row>
    <row r="545">
      <c r="A545" s="437"/>
      <c r="AG545" s="505"/>
      <c r="AH545" s="316"/>
    </row>
    <row r="546">
      <c r="A546" s="437"/>
      <c r="AG546" s="505"/>
      <c r="AH546" s="316"/>
    </row>
    <row r="547">
      <c r="A547" s="437"/>
      <c r="AG547" s="505"/>
      <c r="AH547" s="316"/>
    </row>
    <row r="548">
      <c r="A548" s="437"/>
      <c r="AG548" s="505"/>
      <c r="AH548" s="316"/>
    </row>
    <row r="549">
      <c r="A549" s="437"/>
      <c r="AG549" s="505"/>
      <c r="AH549" s="316"/>
    </row>
    <row r="550">
      <c r="A550" s="437"/>
      <c r="AG550" s="505"/>
      <c r="AH550" s="316"/>
    </row>
    <row r="551">
      <c r="A551" s="437"/>
      <c r="AG551" s="505"/>
      <c r="AH551" s="316"/>
    </row>
    <row r="552">
      <c r="A552" s="437"/>
      <c r="AG552" s="505"/>
      <c r="AH552" s="316"/>
    </row>
    <row r="553">
      <c r="A553" s="437"/>
      <c r="AG553" s="505"/>
      <c r="AH553" s="316"/>
    </row>
    <row r="554">
      <c r="A554" s="437"/>
      <c r="AG554" s="505"/>
      <c r="AH554" s="316"/>
    </row>
    <row r="555">
      <c r="A555" s="437"/>
      <c r="AG555" s="505"/>
      <c r="AH555" s="316"/>
    </row>
    <row r="556">
      <c r="A556" s="437"/>
      <c r="AG556" s="505"/>
      <c r="AH556" s="316"/>
    </row>
    <row r="557">
      <c r="A557" s="437"/>
      <c r="AG557" s="505"/>
      <c r="AH557" s="316"/>
    </row>
    <row r="558">
      <c r="A558" s="437"/>
      <c r="AG558" s="505"/>
      <c r="AH558" s="316"/>
    </row>
    <row r="559">
      <c r="A559" s="437"/>
      <c r="AG559" s="505"/>
      <c r="AH559" s="316"/>
    </row>
    <row r="560">
      <c r="A560" s="437"/>
      <c r="AG560" s="505"/>
      <c r="AH560" s="316"/>
    </row>
    <row r="561">
      <c r="A561" s="437"/>
      <c r="AG561" s="505"/>
      <c r="AH561" s="316"/>
    </row>
    <row r="562">
      <c r="A562" s="437"/>
      <c r="AG562" s="505"/>
      <c r="AH562" s="316"/>
    </row>
    <row r="563">
      <c r="A563" s="437"/>
      <c r="AG563" s="505"/>
      <c r="AH563" s="316"/>
    </row>
    <row r="564">
      <c r="A564" s="437"/>
      <c r="AG564" s="505"/>
      <c r="AH564" s="316"/>
    </row>
    <row r="565">
      <c r="A565" s="437"/>
      <c r="AG565" s="505"/>
      <c r="AH565" s="316"/>
    </row>
    <row r="566">
      <c r="A566" s="437"/>
      <c r="AG566" s="505"/>
      <c r="AH566" s="316"/>
    </row>
    <row r="567">
      <c r="A567" s="437"/>
      <c r="AG567" s="505"/>
      <c r="AH567" s="316"/>
    </row>
    <row r="568">
      <c r="A568" s="437"/>
      <c r="AG568" s="505"/>
      <c r="AH568" s="316"/>
    </row>
    <row r="569">
      <c r="A569" s="437"/>
      <c r="AG569" s="505"/>
      <c r="AH569" s="316"/>
    </row>
    <row r="570">
      <c r="A570" s="437"/>
      <c r="AG570" s="505"/>
      <c r="AH570" s="316"/>
    </row>
    <row r="571">
      <c r="A571" s="437"/>
      <c r="AG571" s="505"/>
      <c r="AH571" s="316"/>
    </row>
    <row r="572">
      <c r="A572" s="437"/>
      <c r="AG572" s="505"/>
      <c r="AH572" s="316"/>
    </row>
    <row r="573">
      <c r="A573" s="437"/>
      <c r="AG573" s="505"/>
      <c r="AH573" s="316"/>
    </row>
    <row r="574">
      <c r="A574" s="437"/>
      <c r="AG574" s="505"/>
      <c r="AH574" s="316"/>
    </row>
    <row r="575">
      <c r="A575" s="437"/>
      <c r="AG575" s="505"/>
      <c r="AH575" s="316"/>
    </row>
    <row r="576">
      <c r="A576" s="437"/>
      <c r="AG576" s="505"/>
      <c r="AH576" s="316"/>
    </row>
    <row r="577">
      <c r="A577" s="437"/>
      <c r="AG577" s="505"/>
      <c r="AH577" s="316"/>
    </row>
    <row r="578">
      <c r="A578" s="437"/>
      <c r="AG578" s="505"/>
      <c r="AH578" s="316"/>
    </row>
    <row r="579">
      <c r="A579" s="437"/>
      <c r="AG579" s="505"/>
      <c r="AH579" s="316"/>
    </row>
    <row r="580">
      <c r="A580" s="437"/>
      <c r="AG580" s="505"/>
      <c r="AH580" s="316"/>
    </row>
    <row r="581">
      <c r="A581" s="437"/>
      <c r="AG581" s="505"/>
      <c r="AH581" s="316"/>
    </row>
    <row r="582">
      <c r="A582" s="437"/>
      <c r="AG582" s="505"/>
      <c r="AH582" s="316"/>
    </row>
    <row r="583">
      <c r="A583" s="437"/>
      <c r="AG583" s="505"/>
      <c r="AH583" s="316"/>
    </row>
    <row r="584">
      <c r="A584" s="437"/>
      <c r="AG584" s="505"/>
      <c r="AH584" s="316"/>
    </row>
    <row r="585">
      <c r="A585" s="437"/>
      <c r="AG585" s="505"/>
      <c r="AH585" s="316"/>
    </row>
    <row r="586">
      <c r="A586" s="437"/>
      <c r="AG586" s="505"/>
      <c r="AH586" s="316"/>
    </row>
    <row r="587">
      <c r="A587" s="437"/>
      <c r="AG587" s="505"/>
      <c r="AH587" s="316"/>
    </row>
    <row r="588">
      <c r="A588" s="437"/>
      <c r="AG588" s="505"/>
      <c r="AH588" s="316"/>
    </row>
    <row r="589">
      <c r="A589" s="437"/>
      <c r="AG589" s="505"/>
      <c r="AH589" s="316"/>
    </row>
    <row r="590">
      <c r="A590" s="437"/>
      <c r="AG590" s="505"/>
      <c r="AH590" s="316"/>
    </row>
    <row r="591">
      <c r="A591" s="437"/>
      <c r="AG591" s="505"/>
      <c r="AH591" s="316"/>
    </row>
    <row r="592">
      <c r="A592" s="437"/>
      <c r="AG592" s="505"/>
      <c r="AH592" s="316"/>
    </row>
    <row r="593">
      <c r="A593" s="437"/>
      <c r="AG593" s="505"/>
      <c r="AH593" s="316"/>
    </row>
    <row r="594">
      <c r="A594" s="437"/>
      <c r="AG594" s="505"/>
      <c r="AH594" s="316"/>
    </row>
    <row r="595">
      <c r="A595" s="437"/>
      <c r="AG595" s="505"/>
      <c r="AH595" s="316"/>
    </row>
    <row r="596">
      <c r="A596" s="437"/>
      <c r="AG596" s="505"/>
      <c r="AH596" s="316"/>
    </row>
    <row r="597">
      <c r="A597" s="437"/>
      <c r="AG597" s="505"/>
      <c r="AH597" s="316"/>
    </row>
    <row r="598">
      <c r="A598" s="437"/>
      <c r="AG598" s="505"/>
      <c r="AH598" s="316"/>
    </row>
    <row r="599">
      <c r="A599" s="437"/>
      <c r="AG599" s="505"/>
      <c r="AH599" s="316"/>
    </row>
    <row r="600">
      <c r="A600" s="437"/>
      <c r="AG600" s="505"/>
      <c r="AH600" s="316"/>
    </row>
    <row r="601">
      <c r="A601" s="437"/>
      <c r="AG601" s="505"/>
      <c r="AH601" s="316"/>
    </row>
    <row r="602">
      <c r="A602" s="437"/>
      <c r="AG602" s="505"/>
      <c r="AH602" s="316"/>
    </row>
    <row r="603">
      <c r="A603" s="437"/>
      <c r="AG603" s="505"/>
      <c r="AH603" s="316"/>
    </row>
    <row r="604">
      <c r="A604" s="437"/>
      <c r="AG604" s="505"/>
      <c r="AH604" s="316"/>
    </row>
    <row r="605">
      <c r="A605" s="437"/>
      <c r="AG605" s="505"/>
      <c r="AH605" s="316"/>
    </row>
    <row r="606">
      <c r="A606" s="437"/>
      <c r="AG606" s="505"/>
      <c r="AH606" s="316"/>
    </row>
    <row r="607">
      <c r="A607" s="437"/>
      <c r="AG607" s="505"/>
      <c r="AH607" s="316"/>
    </row>
    <row r="608">
      <c r="A608" s="437"/>
      <c r="AG608" s="505"/>
      <c r="AH608" s="316"/>
    </row>
    <row r="609">
      <c r="A609" s="437"/>
      <c r="AG609" s="505"/>
      <c r="AH609" s="316"/>
    </row>
    <row r="610">
      <c r="A610" s="437"/>
      <c r="AG610" s="505"/>
      <c r="AH610" s="316"/>
    </row>
    <row r="611">
      <c r="A611" s="437"/>
      <c r="AG611" s="505"/>
      <c r="AH611" s="316"/>
    </row>
    <row r="612">
      <c r="A612" s="437"/>
      <c r="AG612" s="505"/>
      <c r="AH612" s="316"/>
    </row>
    <row r="613">
      <c r="A613" s="437"/>
      <c r="AG613" s="505"/>
      <c r="AH613" s="316"/>
    </row>
    <row r="614">
      <c r="A614" s="437"/>
      <c r="AG614" s="505"/>
      <c r="AH614" s="316"/>
    </row>
    <row r="615">
      <c r="A615" s="437"/>
      <c r="AG615" s="505"/>
      <c r="AH615" s="316"/>
    </row>
    <row r="616">
      <c r="A616" s="437"/>
      <c r="AG616" s="505"/>
      <c r="AH616" s="316"/>
    </row>
    <row r="617">
      <c r="A617" s="437"/>
      <c r="AG617" s="505"/>
      <c r="AH617" s="316"/>
    </row>
    <row r="618">
      <c r="A618" s="437"/>
      <c r="AG618" s="505"/>
      <c r="AH618" s="316"/>
    </row>
    <row r="619">
      <c r="A619" s="437"/>
      <c r="AG619" s="505"/>
      <c r="AH619" s="316"/>
    </row>
    <row r="620">
      <c r="A620" s="437"/>
      <c r="AG620" s="505"/>
      <c r="AH620" s="316"/>
    </row>
    <row r="621">
      <c r="A621" s="437"/>
      <c r="AG621" s="505"/>
      <c r="AH621" s="316"/>
    </row>
    <row r="622">
      <c r="A622" s="437"/>
      <c r="AG622" s="505"/>
      <c r="AH622" s="316"/>
    </row>
    <row r="623">
      <c r="A623" s="437"/>
      <c r="AG623" s="505"/>
      <c r="AH623" s="316"/>
    </row>
    <row r="624">
      <c r="A624" s="437"/>
      <c r="AG624" s="505"/>
      <c r="AH624" s="316"/>
    </row>
    <row r="625">
      <c r="A625" s="437"/>
      <c r="AG625" s="505"/>
      <c r="AH625" s="316"/>
    </row>
    <row r="626">
      <c r="A626" s="437"/>
      <c r="AG626" s="505"/>
      <c r="AH626" s="316"/>
    </row>
    <row r="627">
      <c r="A627" s="437"/>
      <c r="AG627" s="505"/>
      <c r="AH627" s="316"/>
    </row>
    <row r="628">
      <c r="A628" s="437"/>
      <c r="AG628" s="505"/>
      <c r="AH628" s="316"/>
    </row>
    <row r="629">
      <c r="A629" s="437"/>
      <c r="AG629" s="505"/>
      <c r="AH629" s="316"/>
    </row>
    <row r="630">
      <c r="A630" s="437"/>
      <c r="AG630" s="505"/>
      <c r="AH630" s="316"/>
    </row>
    <row r="631">
      <c r="A631" s="437"/>
      <c r="AG631" s="505"/>
      <c r="AH631" s="316"/>
    </row>
    <row r="632">
      <c r="A632" s="437"/>
      <c r="AG632" s="505"/>
      <c r="AH632" s="316"/>
    </row>
    <row r="633">
      <c r="A633" s="437"/>
      <c r="AG633" s="505"/>
      <c r="AH633" s="316"/>
    </row>
    <row r="634">
      <c r="A634" s="437"/>
      <c r="AG634" s="505"/>
      <c r="AH634" s="316"/>
    </row>
    <row r="635">
      <c r="A635" s="437"/>
      <c r="AG635" s="505"/>
      <c r="AH635" s="316"/>
    </row>
    <row r="636">
      <c r="A636" s="437"/>
      <c r="AG636" s="505"/>
      <c r="AH636" s="316"/>
    </row>
    <row r="637">
      <c r="A637" s="437"/>
      <c r="AG637" s="505"/>
      <c r="AH637" s="316"/>
    </row>
    <row r="638">
      <c r="A638" s="437"/>
      <c r="AG638" s="505"/>
      <c r="AH638" s="316"/>
    </row>
    <row r="639">
      <c r="A639" s="437"/>
      <c r="AG639" s="505"/>
      <c r="AH639" s="316"/>
    </row>
    <row r="640">
      <c r="A640" s="437"/>
      <c r="AG640" s="505"/>
      <c r="AH640" s="316"/>
    </row>
    <row r="641">
      <c r="A641" s="437"/>
      <c r="AG641" s="505"/>
      <c r="AH641" s="316"/>
    </row>
    <row r="642">
      <c r="A642" s="437"/>
      <c r="AG642" s="505"/>
      <c r="AH642" s="316"/>
    </row>
    <row r="643">
      <c r="A643" s="437"/>
      <c r="AG643" s="505"/>
      <c r="AH643" s="316"/>
    </row>
    <row r="644">
      <c r="A644" s="437"/>
      <c r="AG644" s="505"/>
      <c r="AH644" s="316"/>
    </row>
    <row r="645">
      <c r="A645" s="437"/>
      <c r="AG645" s="505"/>
      <c r="AH645" s="316"/>
    </row>
    <row r="646">
      <c r="A646" s="437"/>
      <c r="AG646" s="505"/>
      <c r="AH646" s="316"/>
    </row>
    <row r="647">
      <c r="A647" s="437"/>
      <c r="AG647" s="505"/>
      <c r="AH647" s="316"/>
    </row>
    <row r="648">
      <c r="A648" s="437"/>
      <c r="AG648" s="505"/>
      <c r="AH648" s="316"/>
    </row>
    <row r="649">
      <c r="A649" s="437"/>
      <c r="AG649" s="505"/>
      <c r="AH649" s="316"/>
    </row>
    <row r="650">
      <c r="A650" s="437"/>
      <c r="AG650" s="505"/>
      <c r="AH650" s="316"/>
    </row>
    <row r="651">
      <c r="A651" s="437"/>
      <c r="AG651" s="505"/>
      <c r="AH651" s="316"/>
    </row>
    <row r="652">
      <c r="A652" s="437"/>
      <c r="AG652" s="505"/>
      <c r="AH652" s="316"/>
    </row>
    <row r="653">
      <c r="A653" s="437"/>
      <c r="AG653" s="505"/>
      <c r="AH653" s="316"/>
    </row>
    <row r="654">
      <c r="A654" s="437"/>
      <c r="AG654" s="505"/>
      <c r="AH654" s="316"/>
    </row>
    <row r="655">
      <c r="A655" s="437"/>
      <c r="AG655" s="505"/>
      <c r="AH655" s="316"/>
    </row>
    <row r="656">
      <c r="A656" s="437"/>
      <c r="AG656" s="505"/>
      <c r="AH656" s="316"/>
    </row>
    <row r="657">
      <c r="A657" s="437"/>
      <c r="AG657" s="505"/>
      <c r="AH657" s="316"/>
    </row>
    <row r="658">
      <c r="A658" s="437"/>
      <c r="AG658" s="505"/>
      <c r="AH658" s="316"/>
    </row>
    <row r="659">
      <c r="A659" s="437"/>
      <c r="AG659" s="505"/>
      <c r="AH659" s="316"/>
    </row>
    <row r="660">
      <c r="A660" s="437"/>
      <c r="AG660" s="505"/>
      <c r="AH660" s="316"/>
    </row>
    <row r="661">
      <c r="A661" s="437"/>
      <c r="AG661" s="505"/>
      <c r="AH661" s="316"/>
    </row>
    <row r="662">
      <c r="A662" s="437"/>
      <c r="AG662" s="505"/>
      <c r="AH662" s="316"/>
    </row>
    <row r="663">
      <c r="A663" s="437"/>
      <c r="AG663" s="505"/>
      <c r="AH663" s="316"/>
    </row>
    <row r="664">
      <c r="A664" s="437"/>
      <c r="AG664" s="505"/>
      <c r="AH664" s="316"/>
    </row>
    <row r="665">
      <c r="A665" s="437"/>
      <c r="AG665" s="505"/>
      <c r="AH665" s="316"/>
    </row>
    <row r="666">
      <c r="A666" s="437"/>
      <c r="AG666" s="505"/>
      <c r="AH666" s="316"/>
    </row>
    <row r="667">
      <c r="A667" s="437"/>
      <c r="AG667" s="505"/>
      <c r="AH667" s="316"/>
    </row>
    <row r="668">
      <c r="A668" s="437"/>
      <c r="AG668" s="505"/>
      <c r="AH668" s="316"/>
    </row>
    <row r="669">
      <c r="A669" s="437"/>
      <c r="AG669" s="505"/>
      <c r="AH669" s="316"/>
    </row>
    <row r="670">
      <c r="A670" s="437"/>
      <c r="AG670" s="505"/>
      <c r="AH670" s="316"/>
    </row>
    <row r="671">
      <c r="A671" s="437"/>
      <c r="AG671" s="505"/>
      <c r="AH671" s="316"/>
    </row>
    <row r="672">
      <c r="A672" s="437"/>
      <c r="AG672" s="505"/>
      <c r="AH672" s="316"/>
    </row>
    <row r="673">
      <c r="A673" s="437"/>
      <c r="AG673" s="505"/>
      <c r="AH673" s="316"/>
    </row>
    <row r="674">
      <c r="A674" s="437"/>
      <c r="AG674" s="505"/>
      <c r="AH674" s="316"/>
    </row>
    <row r="675">
      <c r="A675" s="437"/>
      <c r="AG675" s="505"/>
      <c r="AH675" s="316"/>
    </row>
    <row r="676">
      <c r="A676" s="437"/>
      <c r="AG676" s="505"/>
      <c r="AH676" s="316"/>
    </row>
    <row r="677">
      <c r="A677" s="437"/>
      <c r="AG677" s="505"/>
      <c r="AH677" s="316"/>
    </row>
    <row r="678">
      <c r="A678" s="437"/>
      <c r="AG678" s="505"/>
      <c r="AH678" s="316"/>
    </row>
    <row r="679">
      <c r="A679" s="437"/>
      <c r="AG679" s="505"/>
      <c r="AH679" s="316"/>
    </row>
    <row r="680">
      <c r="A680" s="437"/>
      <c r="AG680" s="505"/>
      <c r="AH680" s="316"/>
    </row>
    <row r="681">
      <c r="A681" s="437"/>
      <c r="AG681" s="505"/>
      <c r="AH681" s="316"/>
    </row>
    <row r="682">
      <c r="A682" s="437"/>
      <c r="AG682" s="505"/>
      <c r="AH682" s="316"/>
    </row>
    <row r="683">
      <c r="A683" s="437"/>
      <c r="AG683" s="505"/>
      <c r="AH683" s="316"/>
    </row>
    <row r="684">
      <c r="A684" s="437"/>
      <c r="AG684" s="505"/>
      <c r="AH684" s="316"/>
    </row>
    <row r="685">
      <c r="A685" s="437"/>
      <c r="AG685" s="505"/>
      <c r="AH685" s="316"/>
    </row>
    <row r="686">
      <c r="A686" s="437"/>
      <c r="AG686" s="505"/>
      <c r="AH686" s="316"/>
    </row>
    <row r="687">
      <c r="A687" s="437"/>
      <c r="AG687" s="505"/>
      <c r="AH687" s="316"/>
    </row>
    <row r="688">
      <c r="A688" s="437"/>
      <c r="AG688" s="505"/>
      <c r="AH688" s="316"/>
    </row>
    <row r="689">
      <c r="A689" s="437"/>
      <c r="AG689" s="505"/>
      <c r="AH689" s="316"/>
    </row>
    <row r="690">
      <c r="A690" s="437"/>
      <c r="AG690" s="505"/>
      <c r="AH690" s="316"/>
    </row>
    <row r="691">
      <c r="A691" s="437"/>
      <c r="AG691" s="505"/>
      <c r="AH691" s="316"/>
    </row>
    <row r="692">
      <c r="A692" s="437"/>
      <c r="AG692" s="505"/>
      <c r="AH692" s="316"/>
    </row>
    <row r="693">
      <c r="A693" s="437"/>
      <c r="AG693" s="505"/>
      <c r="AH693" s="316"/>
    </row>
    <row r="694">
      <c r="A694" s="437"/>
      <c r="AG694" s="505"/>
      <c r="AH694" s="316"/>
    </row>
    <row r="695">
      <c r="A695" s="437"/>
      <c r="AG695" s="505"/>
      <c r="AH695" s="316"/>
    </row>
    <row r="696">
      <c r="A696" s="437"/>
      <c r="AG696" s="505"/>
      <c r="AH696" s="316"/>
    </row>
    <row r="697">
      <c r="A697" s="437"/>
      <c r="AG697" s="505"/>
      <c r="AH697" s="316"/>
    </row>
    <row r="698">
      <c r="A698" s="437"/>
      <c r="AG698" s="505"/>
      <c r="AH698" s="316"/>
    </row>
    <row r="699">
      <c r="A699" s="437"/>
      <c r="AG699" s="505"/>
      <c r="AH699" s="316"/>
    </row>
    <row r="700">
      <c r="A700" s="437"/>
      <c r="AG700" s="505"/>
      <c r="AH700" s="316"/>
    </row>
    <row r="701">
      <c r="A701" s="437"/>
      <c r="AG701" s="505"/>
      <c r="AH701" s="316"/>
    </row>
    <row r="702">
      <c r="A702" s="437"/>
      <c r="AG702" s="505"/>
      <c r="AH702" s="316"/>
    </row>
    <row r="703">
      <c r="A703" s="437"/>
      <c r="AG703" s="505"/>
      <c r="AH703" s="316"/>
    </row>
    <row r="704">
      <c r="A704" s="437"/>
      <c r="AG704" s="505"/>
      <c r="AH704" s="316"/>
    </row>
    <row r="705">
      <c r="A705" s="437"/>
      <c r="AG705" s="505"/>
      <c r="AH705" s="316"/>
    </row>
    <row r="706">
      <c r="A706" s="437"/>
      <c r="AG706" s="505"/>
      <c r="AH706" s="316"/>
    </row>
    <row r="707">
      <c r="A707" s="437"/>
      <c r="AG707" s="505"/>
      <c r="AH707" s="316"/>
    </row>
    <row r="708">
      <c r="A708" s="437"/>
      <c r="AG708" s="505"/>
      <c r="AH708" s="316"/>
    </row>
    <row r="709">
      <c r="A709" s="437"/>
      <c r="AG709" s="505"/>
      <c r="AH709" s="316"/>
    </row>
    <row r="710">
      <c r="A710" s="437"/>
      <c r="AG710" s="505"/>
      <c r="AH710" s="316"/>
    </row>
    <row r="711">
      <c r="A711" s="437"/>
      <c r="AG711" s="505"/>
      <c r="AH711" s="316"/>
    </row>
    <row r="712">
      <c r="A712" s="437"/>
      <c r="AG712" s="505"/>
      <c r="AH712" s="316"/>
    </row>
    <row r="713">
      <c r="A713" s="437"/>
      <c r="AG713" s="505"/>
      <c r="AH713" s="316"/>
    </row>
    <row r="714">
      <c r="A714" s="437"/>
      <c r="AG714" s="505"/>
      <c r="AH714" s="316"/>
    </row>
    <row r="715">
      <c r="A715" s="437"/>
      <c r="AG715" s="505"/>
      <c r="AH715" s="316"/>
    </row>
    <row r="716">
      <c r="A716" s="437"/>
      <c r="AG716" s="505"/>
      <c r="AH716" s="316"/>
    </row>
    <row r="717">
      <c r="A717" s="437"/>
      <c r="AG717" s="505"/>
      <c r="AH717" s="316"/>
    </row>
    <row r="718">
      <c r="A718" s="437"/>
      <c r="AG718" s="505"/>
      <c r="AH718" s="316"/>
    </row>
    <row r="719">
      <c r="A719" s="437"/>
      <c r="AG719" s="505"/>
      <c r="AH719" s="316"/>
    </row>
    <row r="720">
      <c r="A720" s="437"/>
      <c r="AG720" s="505"/>
      <c r="AH720" s="316"/>
    </row>
    <row r="721">
      <c r="A721" s="437"/>
      <c r="AG721" s="505"/>
      <c r="AH721" s="316"/>
    </row>
    <row r="722">
      <c r="A722" s="437"/>
      <c r="AG722" s="505"/>
      <c r="AH722" s="316"/>
    </row>
    <row r="723">
      <c r="A723" s="437"/>
      <c r="AG723" s="505"/>
      <c r="AH723" s="316"/>
    </row>
    <row r="724">
      <c r="A724" s="437"/>
      <c r="AG724" s="505"/>
      <c r="AH724" s="316"/>
    </row>
    <row r="725">
      <c r="A725" s="437"/>
      <c r="AG725" s="505"/>
      <c r="AH725" s="316"/>
    </row>
    <row r="726">
      <c r="A726" s="437"/>
      <c r="AG726" s="505"/>
      <c r="AH726" s="316"/>
    </row>
    <row r="727">
      <c r="A727" s="437"/>
      <c r="AG727" s="505"/>
      <c r="AH727" s="316"/>
    </row>
    <row r="728">
      <c r="A728" s="437"/>
      <c r="AG728" s="505"/>
      <c r="AH728" s="316"/>
    </row>
    <row r="729">
      <c r="A729" s="437"/>
      <c r="AG729" s="505"/>
      <c r="AH729" s="316"/>
    </row>
    <row r="730">
      <c r="A730" s="437"/>
      <c r="AG730" s="505"/>
      <c r="AH730" s="316"/>
    </row>
    <row r="731">
      <c r="A731" s="437"/>
      <c r="AG731" s="505"/>
      <c r="AH731" s="316"/>
    </row>
    <row r="732">
      <c r="A732" s="437"/>
      <c r="AG732" s="505"/>
      <c r="AH732" s="316"/>
    </row>
    <row r="733">
      <c r="A733" s="437"/>
      <c r="AG733" s="505"/>
      <c r="AH733" s="316"/>
    </row>
    <row r="734">
      <c r="A734" s="437"/>
      <c r="AG734" s="505"/>
      <c r="AH734" s="316"/>
    </row>
    <row r="735">
      <c r="A735" s="437"/>
      <c r="AG735" s="505"/>
      <c r="AH735" s="316"/>
    </row>
    <row r="736">
      <c r="A736" s="437"/>
      <c r="AG736" s="505"/>
      <c r="AH736" s="316"/>
    </row>
    <row r="737">
      <c r="A737" s="437"/>
      <c r="AG737" s="505"/>
      <c r="AH737" s="316"/>
    </row>
    <row r="738">
      <c r="A738" s="437"/>
      <c r="AG738" s="505"/>
      <c r="AH738" s="316"/>
    </row>
    <row r="739">
      <c r="A739" s="437"/>
      <c r="AG739" s="505"/>
      <c r="AH739" s="316"/>
    </row>
    <row r="740">
      <c r="A740" s="437"/>
      <c r="AG740" s="505"/>
      <c r="AH740" s="316"/>
    </row>
    <row r="741">
      <c r="A741" s="437"/>
      <c r="AG741" s="505"/>
      <c r="AH741" s="316"/>
    </row>
    <row r="742">
      <c r="A742" s="437"/>
      <c r="AG742" s="505"/>
      <c r="AH742" s="316"/>
    </row>
    <row r="743">
      <c r="A743" s="437"/>
      <c r="AG743" s="505"/>
      <c r="AH743" s="316"/>
    </row>
    <row r="744">
      <c r="A744" s="437"/>
      <c r="AG744" s="505"/>
      <c r="AH744" s="316"/>
    </row>
    <row r="745">
      <c r="A745" s="437"/>
      <c r="AG745" s="505"/>
      <c r="AH745" s="316"/>
    </row>
    <row r="746">
      <c r="A746" s="437"/>
      <c r="AG746" s="505"/>
      <c r="AH746" s="316"/>
    </row>
    <row r="747">
      <c r="A747" s="437"/>
      <c r="AG747" s="505"/>
      <c r="AH747" s="316"/>
    </row>
    <row r="748">
      <c r="A748" s="437"/>
      <c r="AG748" s="505"/>
      <c r="AH748" s="316"/>
    </row>
    <row r="749">
      <c r="A749" s="437"/>
      <c r="AG749" s="505"/>
      <c r="AH749" s="316"/>
    </row>
    <row r="750">
      <c r="A750" s="437"/>
      <c r="AG750" s="505"/>
      <c r="AH750" s="316"/>
    </row>
    <row r="751">
      <c r="A751" s="437"/>
      <c r="AG751" s="505"/>
      <c r="AH751" s="316"/>
    </row>
    <row r="752">
      <c r="A752" s="437"/>
      <c r="AG752" s="505"/>
      <c r="AH752" s="316"/>
    </row>
    <row r="753">
      <c r="A753" s="437"/>
      <c r="AG753" s="505"/>
      <c r="AH753" s="316"/>
    </row>
    <row r="754">
      <c r="A754" s="437"/>
      <c r="AG754" s="505"/>
      <c r="AH754" s="316"/>
    </row>
    <row r="755">
      <c r="A755" s="437"/>
      <c r="AG755" s="505"/>
      <c r="AH755" s="316"/>
    </row>
    <row r="756">
      <c r="A756" s="437"/>
      <c r="AG756" s="505"/>
      <c r="AH756" s="316"/>
    </row>
    <row r="757">
      <c r="A757" s="437"/>
      <c r="AG757" s="505"/>
      <c r="AH757" s="316"/>
    </row>
    <row r="758">
      <c r="A758" s="437"/>
      <c r="AG758" s="505"/>
      <c r="AH758" s="316"/>
    </row>
    <row r="759">
      <c r="A759" s="437"/>
      <c r="AG759" s="505"/>
      <c r="AH759" s="316"/>
    </row>
    <row r="760">
      <c r="A760" s="437"/>
      <c r="AG760" s="505"/>
      <c r="AH760" s="316"/>
    </row>
    <row r="761">
      <c r="A761" s="437"/>
      <c r="AG761" s="505"/>
      <c r="AH761" s="316"/>
    </row>
    <row r="762">
      <c r="A762" s="437"/>
      <c r="AG762" s="505"/>
      <c r="AH762" s="316"/>
    </row>
    <row r="763">
      <c r="A763" s="437"/>
      <c r="AG763" s="505"/>
      <c r="AH763" s="316"/>
    </row>
    <row r="764">
      <c r="A764" s="437"/>
      <c r="AG764" s="505"/>
      <c r="AH764" s="316"/>
    </row>
    <row r="765">
      <c r="A765" s="437"/>
      <c r="AG765" s="505"/>
      <c r="AH765" s="316"/>
    </row>
    <row r="766">
      <c r="A766" s="437"/>
      <c r="AG766" s="505"/>
      <c r="AH766" s="316"/>
    </row>
    <row r="767">
      <c r="A767" s="437"/>
      <c r="AG767" s="505"/>
      <c r="AH767" s="316"/>
    </row>
    <row r="768">
      <c r="A768" s="437"/>
      <c r="AG768" s="505"/>
      <c r="AH768" s="316"/>
    </row>
    <row r="769">
      <c r="A769" s="437"/>
      <c r="AG769" s="505"/>
      <c r="AH769" s="316"/>
    </row>
    <row r="770">
      <c r="A770" s="437"/>
      <c r="AG770" s="505"/>
      <c r="AH770" s="316"/>
    </row>
    <row r="771">
      <c r="A771" s="437"/>
      <c r="AG771" s="505"/>
      <c r="AH771" s="316"/>
    </row>
    <row r="772">
      <c r="A772" s="437"/>
      <c r="AG772" s="505"/>
      <c r="AH772" s="316"/>
    </row>
    <row r="773">
      <c r="A773" s="437"/>
      <c r="AG773" s="505"/>
      <c r="AH773" s="316"/>
    </row>
    <row r="774">
      <c r="A774" s="437"/>
      <c r="AG774" s="505"/>
      <c r="AH774" s="316"/>
    </row>
    <row r="775">
      <c r="A775" s="437"/>
      <c r="AG775" s="505"/>
      <c r="AH775" s="316"/>
    </row>
    <row r="776">
      <c r="A776" s="437"/>
      <c r="AG776" s="505"/>
      <c r="AH776" s="316"/>
    </row>
    <row r="777">
      <c r="A777" s="437"/>
      <c r="AG777" s="505"/>
      <c r="AH777" s="316"/>
    </row>
    <row r="778">
      <c r="A778" s="437"/>
      <c r="AG778" s="505"/>
      <c r="AH778" s="316"/>
    </row>
    <row r="779">
      <c r="A779" s="437"/>
      <c r="AG779" s="505"/>
      <c r="AH779" s="316"/>
    </row>
    <row r="780">
      <c r="A780" s="437"/>
      <c r="AG780" s="505"/>
      <c r="AH780" s="316"/>
    </row>
    <row r="781">
      <c r="A781" s="437"/>
      <c r="AG781" s="505"/>
      <c r="AH781" s="316"/>
    </row>
    <row r="782">
      <c r="A782" s="437"/>
      <c r="AG782" s="505"/>
      <c r="AH782" s="316"/>
    </row>
    <row r="783">
      <c r="A783" s="437"/>
      <c r="AG783" s="505"/>
      <c r="AH783" s="316"/>
    </row>
    <row r="784">
      <c r="A784" s="437"/>
      <c r="AG784" s="505"/>
      <c r="AH784" s="316"/>
    </row>
    <row r="785">
      <c r="A785" s="437"/>
      <c r="AG785" s="505"/>
      <c r="AH785" s="316"/>
    </row>
    <row r="786">
      <c r="A786" s="437"/>
      <c r="AG786" s="505"/>
      <c r="AH786" s="316"/>
    </row>
    <row r="787">
      <c r="A787" s="437"/>
      <c r="AG787" s="505"/>
      <c r="AH787" s="316"/>
    </row>
    <row r="788">
      <c r="A788" s="437"/>
      <c r="AG788" s="505"/>
      <c r="AH788" s="316"/>
    </row>
    <row r="789">
      <c r="A789" s="437"/>
      <c r="AG789" s="505"/>
      <c r="AH789" s="316"/>
    </row>
    <row r="790">
      <c r="A790" s="437"/>
      <c r="AG790" s="505"/>
      <c r="AH790" s="316"/>
    </row>
    <row r="791">
      <c r="A791" s="437"/>
      <c r="AG791" s="505"/>
      <c r="AH791" s="316"/>
    </row>
    <row r="792">
      <c r="A792" s="437"/>
      <c r="AG792" s="505"/>
      <c r="AH792" s="316"/>
    </row>
    <row r="793">
      <c r="A793" s="437"/>
      <c r="AG793" s="505"/>
      <c r="AH793" s="316"/>
    </row>
    <row r="794">
      <c r="A794" s="437"/>
      <c r="AG794" s="505"/>
      <c r="AH794" s="316"/>
    </row>
    <row r="795">
      <c r="A795" s="437"/>
      <c r="AG795" s="505"/>
      <c r="AH795" s="316"/>
    </row>
    <row r="796">
      <c r="A796" s="437"/>
      <c r="AG796" s="505"/>
      <c r="AH796" s="316"/>
    </row>
    <row r="797">
      <c r="A797" s="437"/>
      <c r="AG797" s="505"/>
      <c r="AH797" s="316"/>
    </row>
    <row r="798">
      <c r="A798" s="437"/>
      <c r="AG798" s="505"/>
      <c r="AH798" s="316"/>
    </row>
    <row r="799">
      <c r="A799" s="437"/>
      <c r="AG799" s="505"/>
      <c r="AH799" s="316"/>
    </row>
    <row r="800">
      <c r="A800" s="437"/>
      <c r="AG800" s="505"/>
      <c r="AH800" s="316"/>
    </row>
    <row r="801">
      <c r="A801" s="437"/>
      <c r="AG801" s="505"/>
      <c r="AH801" s="316"/>
    </row>
    <row r="802">
      <c r="A802" s="437"/>
      <c r="AG802" s="505"/>
      <c r="AH802" s="316"/>
    </row>
    <row r="803">
      <c r="A803" s="437"/>
      <c r="AG803" s="505"/>
      <c r="AH803" s="316"/>
    </row>
    <row r="804">
      <c r="A804" s="437"/>
      <c r="AG804" s="505"/>
      <c r="AH804" s="316"/>
    </row>
    <row r="805">
      <c r="A805" s="437"/>
      <c r="AG805" s="505"/>
      <c r="AH805" s="316"/>
    </row>
    <row r="806">
      <c r="A806" s="437"/>
      <c r="AG806" s="505"/>
      <c r="AH806" s="316"/>
    </row>
    <row r="807">
      <c r="A807" s="437"/>
      <c r="AG807" s="505"/>
      <c r="AH807" s="316"/>
    </row>
    <row r="808">
      <c r="A808" s="437"/>
      <c r="AG808" s="505"/>
      <c r="AH808" s="316"/>
    </row>
    <row r="809">
      <c r="A809" s="437"/>
      <c r="AG809" s="505"/>
      <c r="AH809" s="316"/>
    </row>
    <row r="810">
      <c r="A810" s="437"/>
      <c r="AG810" s="505"/>
      <c r="AH810" s="316"/>
    </row>
  </sheetData>
  <conditionalFormatting sqref="B252:AF252">
    <cfRule type="colorScale" priority="1">
      <colorScale>
        <cfvo type="min"/>
        <cfvo type="max"/>
        <color rgb="FFFFFFFF"/>
        <color rgb="FFE67C73"/>
      </colorScale>
    </cfRule>
  </conditionalFormatting>
  <conditionalFormatting sqref="B279:AF279 B343:AF343">
    <cfRule type="colorScale" priority="2">
      <colorScale>
        <cfvo type="min"/>
        <cfvo type="max"/>
        <color rgb="FFFFFFFF"/>
        <color rgb="FF57BB8A"/>
      </colorScale>
    </cfRule>
  </conditionalFormatting>
  <conditionalFormatting sqref="B270:AF270">
    <cfRule type="colorScale" priority="3">
      <colorScale>
        <cfvo type="min"/>
        <cfvo type="max"/>
        <color rgb="FFFFFFFF"/>
        <color rgb="FFE67C73"/>
      </colorScale>
    </cfRule>
  </conditionalFormatting>
  <conditionalFormatting sqref="B277:AF277">
    <cfRule type="cellIs" dxfId="2" priority="4" operator="greaterThan">
      <formula>0</formula>
    </cfRule>
  </conditionalFormatting>
  <conditionalFormatting sqref="B277:AF277">
    <cfRule type="cellIs" dxfId="1" priority="5" operator="lessThan">
      <formula>0</formula>
    </cfRule>
  </conditionalFormatting>
  <conditionalFormatting sqref="B275:AF275">
    <cfRule type="cellIs" dxfId="2" priority="6" operator="greaterThan">
      <formula>0</formula>
    </cfRule>
  </conditionalFormatting>
  <conditionalFormatting sqref="B275:AF275">
    <cfRule type="cellIs" dxfId="1" priority="7" operator="lessThan">
      <formula>0</formula>
    </cfRule>
  </conditionalFormatting>
  <conditionalFormatting sqref="B341:AF341">
    <cfRule type="cellIs" dxfId="0" priority="8" operator="greaterThan">
      <formula>0</formula>
    </cfRule>
  </conditionalFormatting>
  <conditionalFormatting sqref="B341:AF341">
    <cfRule type="cellIs" dxfId="1" priority="9" operator="lessThan">
      <formula>0</formula>
    </cfRule>
  </conditionalFormatting>
  <conditionalFormatting sqref="B271:AF271 B335:AF338">
    <cfRule type="cellIs" dxfId="0" priority="10" operator="greaterThan">
      <formula>0</formula>
    </cfRule>
  </conditionalFormatting>
  <conditionalFormatting sqref="B271:AF271 B335:AF338">
    <cfRule type="cellIs" dxfId="1" priority="11" operator="lessThan">
      <formula>0</formula>
    </cfRule>
  </conditionalFormatting>
  <conditionalFormatting sqref="B331:AF331">
    <cfRule type="colorScale" priority="12">
      <colorScale>
        <cfvo type="min"/>
        <cfvo type="max"/>
        <color rgb="FFE67C73"/>
        <color rgb="FFFFFFFF"/>
      </colorScale>
    </cfRule>
  </conditionalFormatting>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62" t="s">
        <v>267</v>
      </c>
      <c r="B1" s="1">
        <v>45931.0</v>
      </c>
      <c r="C1" s="1">
        <v>45932.0</v>
      </c>
      <c r="D1" s="1">
        <v>45933.0</v>
      </c>
      <c r="E1" s="1">
        <v>45934.0</v>
      </c>
      <c r="F1" s="1">
        <v>45935.0</v>
      </c>
      <c r="G1" s="1">
        <v>45936.0</v>
      </c>
      <c r="H1" s="1">
        <v>45937.0</v>
      </c>
      <c r="I1" s="1">
        <v>45938.0</v>
      </c>
      <c r="J1" s="1">
        <v>45939.0</v>
      </c>
      <c r="K1" s="1">
        <v>45940.0</v>
      </c>
      <c r="L1" s="1">
        <v>45941.0</v>
      </c>
      <c r="M1" s="1">
        <v>45942.0</v>
      </c>
      <c r="N1" s="1">
        <v>45943.0</v>
      </c>
      <c r="O1" s="1">
        <v>45944.0</v>
      </c>
      <c r="P1" s="1">
        <v>45945.0</v>
      </c>
      <c r="Q1" s="1">
        <v>45946.0</v>
      </c>
      <c r="R1" s="1">
        <v>45947.0</v>
      </c>
      <c r="S1" s="1">
        <v>45948.0</v>
      </c>
      <c r="T1" s="1">
        <v>45949.0</v>
      </c>
      <c r="U1" s="1">
        <v>45950.0</v>
      </c>
      <c r="V1" s="1">
        <v>45951.0</v>
      </c>
      <c r="W1" s="1">
        <v>45952.0</v>
      </c>
      <c r="X1" s="1">
        <v>45953.0</v>
      </c>
      <c r="Y1" s="1">
        <v>45954.0</v>
      </c>
      <c r="Z1" s="1">
        <v>45955.0</v>
      </c>
      <c r="AA1" s="1">
        <v>45956.0</v>
      </c>
      <c r="AB1" s="1">
        <v>45957.0</v>
      </c>
      <c r="AC1" s="1">
        <v>45958.0</v>
      </c>
      <c r="AD1" s="1">
        <v>45959.0</v>
      </c>
      <c r="AE1" s="1">
        <v>45960.0</v>
      </c>
      <c r="AF1" s="1">
        <v>45961.0</v>
      </c>
      <c r="AG1" s="165"/>
    </row>
    <row r="2">
      <c r="A2" s="401" t="s">
        <v>268</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row>
    <row r="3">
      <c r="A3" s="402" t="s">
        <v>299</v>
      </c>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403"/>
    </row>
    <row r="4">
      <c r="A4" s="404" t="s">
        <v>244</v>
      </c>
      <c r="B4" s="168"/>
      <c r="C4" s="168"/>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8"/>
      <c r="AD4" s="168"/>
      <c r="AE4" s="168"/>
      <c r="AF4" s="168"/>
      <c r="AG4" s="403"/>
    </row>
    <row r="5">
      <c r="A5" s="414" t="s">
        <v>1504</v>
      </c>
      <c r="B5" s="236">
        <f>Summary!B115</f>
        <v>3</v>
      </c>
      <c r="C5" s="236">
        <f>Summary!C115</f>
        <v>2</v>
      </c>
      <c r="D5" s="236">
        <f>Summary!D115</f>
        <v>0</v>
      </c>
      <c r="E5" s="236">
        <f>Summary!E115</f>
        <v>2</v>
      </c>
      <c r="F5" s="236">
        <f>Summary!F115</f>
        <v>0</v>
      </c>
      <c r="G5" s="236">
        <f>Summary!G115</f>
        <v>0</v>
      </c>
      <c r="H5" s="236">
        <f>Summary!H115</f>
        <v>1</v>
      </c>
      <c r="I5" s="236">
        <f>Summary!I115</f>
        <v>0</v>
      </c>
      <c r="J5" s="236">
        <f>Summary!J115</f>
        <v>0</v>
      </c>
      <c r="K5" s="236">
        <f>Summary!K115</f>
        <v>0</v>
      </c>
      <c r="L5" s="236">
        <f>Summary!L115</f>
        <v>4</v>
      </c>
      <c r="M5" s="236">
        <f>Summary!M115</f>
        <v>0</v>
      </c>
      <c r="N5" s="236">
        <f>Summary!N115</f>
        <v>2</v>
      </c>
      <c r="O5" s="236">
        <f>Summary!O115</f>
        <v>3</v>
      </c>
      <c r="P5" s="236">
        <f>Summary!P115</f>
        <v>0</v>
      </c>
      <c r="Q5" s="236">
        <f>Summary!Q115</f>
        <v>0</v>
      </c>
      <c r="R5" s="236">
        <f>Summary!R115</f>
        <v>0</v>
      </c>
      <c r="S5" s="236">
        <f>Summary!S115</f>
        <v>0</v>
      </c>
      <c r="T5" s="236">
        <f>Summary!T115</f>
        <v>2</v>
      </c>
      <c r="U5" s="236">
        <f>Summary!U115</f>
        <v>0</v>
      </c>
      <c r="V5" s="236">
        <f>Summary!V115</f>
        <v>1</v>
      </c>
      <c r="W5" s="236">
        <f>Summary!W115</f>
        <v>3</v>
      </c>
      <c r="X5" s="236">
        <f>Summary!X115</f>
        <v>0</v>
      </c>
      <c r="Y5" s="236">
        <f>Summary!Y115</f>
        <v>3</v>
      </c>
      <c r="Z5" s="236">
        <f>Summary!Z115</f>
        <v>5</v>
      </c>
      <c r="AA5" s="236">
        <f>Summary!AA115</f>
        <v>3</v>
      </c>
      <c r="AB5" s="236">
        <f>Summary!AB115</f>
        <v>1</v>
      </c>
      <c r="AC5" s="236">
        <f>Summary!AC115</f>
        <v>2</v>
      </c>
      <c r="AD5" s="236">
        <f>Summary!AD115</f>
        <v>2</v>
      </c>
      <c r="AE5" s="236">
        <f>Summary!AE115</f>
        <v>4</v>
      </c>
      <c r="AF5" s="236">
        <f>Summary!AF115</f>
        <v>1</v>
      </c>
      <c r="AG5" s="410"/>
    </row>
    <row r="6">
      <c r="A6" s="414" t="s">
        <v>1505</v>
      </c>
      <c r="B6" s="236">
        <f>Summary!B116</f>
        <v>1</v>
      </c>
      <c r="C6" s="236">
        <f>Summary!C116</f>
        <v>3</v>
      </c>
      <c r="D6" s="236">
        <f>Summary!D116</f>
        <v>1</v>
      </c>
      <c r="E6" s="236">
        <f>Summary!E116</f>
        <v>0</v>
      </c>
      <c r="F6" s="236">
        <f>Summary!F116</f>
        <v>1</v>
      </c>
      <c r="G6" s="236">
        <f>Summary!G116</f>
        <v>0</v>
      </c>
      <c r="H6" s="236">
        <f>Summary!H116</f>
        <v>1</v>
      </c>
      <c r="I6" s="236">
        <f>Summary!I116</f>
        <v>0</v>
      </c>
      <c r="J6" s="236">
        <f>Summary!J116</f>
        <v>4</v>
      </c>
      <c r="K6" s="236">
        <f>Summary!K116</f>
        <v>0</v>
      </c>
      <c r="L6" s="236">
        <f>Summary!L116</f>
        <v>0</v>
      </c>
      <c r="M6" s="236">
        <f>Summary!M116</f>
        <v>1</v>
      </c>
      <c r="N6" s="236">
        <f>Summary!N116</f>
        <v>0</v>
      </c>
      <c r="O6" s="236">
        <f>Summary!O116</f>
        <v>0</v>
      </c>
      <c r="P6" s="236">
        <f>Summary!P116</f>
        <v>0</v>
      </c>
      <c r="Q6" s="236">
        <f>Summary!Q116</f>
        <v>6</v>
      </c>
      <c r="R6" s="236">
        <f>Summary!R116</f>
        <v>0</v>
      </c>
      <c r="S6" s="236">
        <f>Summary!S116</f>
        <v>1</v>
      </c>
      <c r="T6" s="236">
        <f>Summary!T116</f>
        <v>0</v>
      </c>
      <c r="U6" s="236">
        <f>Summary!U116</f>
        <v>4</v>
      </c>
      <c r="V6" s="236">
        <f>Summary!V116</f>
        <v>0</v>
      </c>
      <c r="W6" s="236">
        <f>Summary!W116</f>
        <v>0</v>
      </c>
      <c r="X6" s="236">
        <f>Summary!X116</f>
        <v>0</v>
      </c>
      <c r="Y6" s="236">
        <f>Summary!Y116</f>
        <v>1</v>
      </c>
      <c r="Z6" s="236">
        <f>Summary!Z116</f>
        <v>2</v>
      </c>
      <c r="AA6" s="236">
        <f>Summary!AA116</f>
        <v>0</v>
      </c>
      <c r="AB6" s="236">
        <f>Summary!AB116</f>
        <v>0</v>
      </c>
      <c r="AC6" s="236">
        <f>Summary!AC116</f>
        <v>0</v>
      </c>
      <c r="AD6" s="236">
        <f>Summary!AD116</f>
        <v>2</v>
      </c>
      <c r="AE6" s="236">
        <f>Summary!AE116</f>
        <v>0</v>
      </c>
      <c r="AF6" s="236">
        <f>Summary!AF116</f>
        <v>0</v>
      </c>
      <c r="AG6" s="410"/>
    </row>
    <row r="7">
      <c r="A7" s="405" t="s">
        <v>1506</v>
      </c>
      <c r="B7" s="236">
        <f>Summary!B117</f>
        <v>0</v>
      </c>
      <c r="C7" s="236">
        <f>Summary!C117</f>
        <v>0</v>
      </c>
      <c r="D7" s="236">
        <f>Summary!D117</f>
        <v>1</v>
      </c>
      <c r="E7" s="236">
        <f>Summary!E117</f>
        <v>0</v>
      </c>
      <c r="F7" s="236">
        <f>Summary!F117</f>
        <v>0</v>
      </c>
      <c r="G7" s="236">
        <f>Summary!G117</f>
        <v>0</v>
      </c>
      <c r="H7" s="236">
        <f>Summary!H117</f>
        <v>5</v>
      </c>
      <c r="I7" s="236">
        <f>Summary!I117</f>
        <v>6</v>
      </c>
      <c r="J7" s="236">
        <f>Summary!J117</f>
        <v>0</v>
      </c>
      <c r="K7" s="236">
        <f>Summary!K117</f>
        <v>0</v>
      </c>
      <c r="L7" s="236">
        <f>Summary!L117</f>
        <v>0</v>
      </c>
      <c r="M7" s="236">
        <f>Summary!M117</f>
        <v>2</v>
      </c>
      <c r="N7" s="236">
        <f>Summary!N117</f>
        <v>2</v>
      </c>
      <c r="O7" s="236">
        <f>Summary!O117</f>
        <v>0</v>
      </c>
      <c r="P7" s="236">
        <f>Summary!P117</f>
        <v>1</v>
      </c>
      <c r="Q7" s="236">
        <f>Summary!Q117</f>
        <v>1</v>
      </c>
      <c r="R7" s="236">
        <f>Summary!R117</f>
        <v>1</v>
      </c>
      <c r="S7" s="236">
        <f>Summary!S117</f>
        <v>0</v>
      </c>
      <c r="T7" s="236">
        <f>Summary!T117</f>
        <v>1</v>
      </c>
      <c r="U7" s="236">
        <f>Summary!U117</f>
        <v>2</v>
      </c>
      <c r="V7" s="236">
        <f>Summary!V117</f>
        <v>0</v>
      </c>
      <c r="W7" s="236">
        <f>Summary!W117</f>
        <v>5</v>
      </c>
      <c r="X7" s="236">
        <f>Summary!X117</f>
        <v>0</v>
      </c>
      <c r="Y7" s="236">
        <f>Summary!Y117</f>
        <v>0</v>
      </c>
      <c r="Z7" s="236">
        <f>Summary!Z117</f>
        <v>1</v>
      </c>
      <c r="AA7" s="236">
        <f>Summary!AA117</f>
        <v>2</v>
      </c>
      <c r="AB7" s="236">
        <f>Summary!AB117</f>
        <v>3</v>
      </c>
      <c r="AC7" s="236">
        <f>Summary!AC117</f>
        <v>2</v>
      </c>
      <c r="AD7" s="236">
        <f>Summary!AD117</f>
        <v>1</v>
      </c>
      <c r="AE7" s="236">
        <f>Summary!AE117</f>
        <v>1</v>
      </c>
      <c r="AF7" s="236">
        <f>Summary!AF117</f>
        <v>0</v>
      </c>
      <c r="AG7" s="407"/>
    </row>
    <row r="8">
      <c r="A8" s="408" t="s">
        <v>308</v>
      </c>
      <c r="B8" s="506">
        <f t="shared" ref="B8:AF8" si="1">SUM(B5:B7)</f>
        <v>4</v>
      </c>
      <c r="C8" s="506">
        <f t="shared" si="1"/>
        <v>5</v>
      </c>
      <c r="D8" s="506">
        <f t="shared" si="1"/>
        <v>2</v>
      </c>
      <c r="E8" s="506">
        <f t="shared" si="1"/>
        <v>2</v>
      </c>
      <c r="F8" s="506">
        <f t="shared" si="1"/>
        <v>1</v>
      </c>
      <c r="G8" s="506">
        <f t="shared" si="1"/>
        <v>0</v>
      </c>
      <c r="H8" s="506">
        <f t="shared" si="1"/>
        <v>7</v>
      </c>
      <c r="I8" s="506">
        <f t="shared" si="1"/>
        <v>6</v>
      </c>
      <c r="J8" s="506">
        <f t="shared" si="1"/>
        <v>4</v>
      </c>
      <c r="K8" s="506">
        <f t="shared" si="1"/>
        <v>0</v>
      </c>
      <c r="L8" s="506">
        <f t="shared" si="1"/>
        <v>4</v>
      </c>
      <c r="M8" s="506">
        <f t="shared" si="1"/>
        <v>3</v>
      </c>
      <c r="N8" s="506">
        <f t="shared" si="1"/>
        <v>4</v>
      </c>
      <c r="O8" s="506">
        <f t="shared" si="1"/>
        <v>3</v>
      </c>
      <c r="P8" s="506">
        <f t="shared" si="1"/>
        <v>1</v>
      </c>
      <c r="Q8" s="506">
        <f t="shared" si="1"/>
        <v>7</v>
      </c>
      <c r="R8" s="506">
        <f t="shared" si="1"/>
        <v>1</v>
      </c>
      <c r="S8" s="506">
        <f t="shared" si="1"/>
        <v>1</v>
      </c>
      <c r="T8" s="506">
        <f t="shared" si="1"/>
        <v>3</v>
      </c>
      <c r="U8" s="506">
        <f t="shared" si="1"/>
        <v>6</v>
      </c>
      <c r="V8" s="506">
        <f t="shared" si="1"/>
        <v>1</v>
      </c>
      <c r="W8" s="506">
        <f t="shared" si="1"/>
        <v>8</v>
      </c>
      <c r="X8" s="506">
        <f t="shared" si="1"/>
        <v>0</v>
      </c>
      <c r="Y8" s="506">
        <f t="shared" si="1"/>
        <v>4</v>
      </c>
      <c r="Z8" s="506">
        <f t="shared" si="1"/>
        <v>8</v>
      </c>
      <c r="AA8" s="506">
        <f t="shared" si="1"/>
        <v>5</v>
      </c>
      <c r="AB8" s="506">
        <f t="shared" si="1"/>
        <v>4</v>
      </c>
      <c r="AC8" s="506">
        <f t="shared" si="1"/>
        <v>4</v>
      </c>
      <c r="AD8" s="506">
        <f t="shared" si="1"/>
        <v>5</v>
      </c>
      <c r="AE8" s="506">
        <f t="shared" si="1"/>
        <v>5</v>
      </c>
      <c r="AF8" s="506">
        <f t="shared" si="1"/>
        <v>1</v>
      </c>
      <c r="AG8" s="409">
        <f>SUM(B8:AF8)</f>
        <v>109</v>
      </c>
    </row>
    <row r="9">
      <c r="A9" s="175"/>
      <c r="B9" s="168"/>
      <c r="C9" s="168"/>
      <c r="D9" s="168"/>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410"/>
    </row>
    <row r="10">
      <c r="A10" s="411" t="s">
        <v>232</v>
      </c>
      <c r="B10" s="168"/>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410"/>
    </row>
    <row r="11">
      <c r="A11" s="414" t="s">
        <v>1504</v>
      </c>
      <c r="B11" s="265">
        <f>Summary!B39</f>
        <v>136.8</v>
      </c>
      <c r="C11" s="265">
        <f>Summary!C39</f>
        <v>104.88</v>
      </c>
      <c r="D11" s="265">
        <f>Summary!D39</f>
        <v>0</v>
      </c>
      <c r="E11" s="265">
        <f>Summary!E39</f>
        <v>767.29</v>
      </c>
      <c r="F11" s="265">
        <f>Summary!F39</f>
        <v>0</v>
      </c>
      <c r="G11" s="265">
        <f>Summary!G39</f>
        <v>0</v>
      </c>
      <c r="H11" s="265">
        <f>Summary!H39</f>
        <v>45.41</v>
      </c>
      <c r="I11" s="265">
        <f>Summary!I39</f>
        <v>0</v>
      </c>
      <c r="J11" s="265">
        <f>Summary!J39</f>
        <v>0</v>
      </c>
      <c r="K11" s="265">
        <f>Summary!K39</f>
        <v>0</v>
      </c>
      <c r="L11" s="265">
        <f>Summary!L39</f>
        <v>710.38</v>
      </c>
      <c r="M11" s="265">
        <f>Summary!M39</f>
        <v>0</v>
      </c>
      <c r="N11" s="265">
        <f>Summary!N39</f>
        <v>354.61</v>
      </c>
      <c r="O11" s="265">
        <f>Summary!O39</f>
        <v>668.21</v>
      </c>
      <c r="P11" s="265">
        <f>Summary!P39</f>
        <v>0</v>
      </c>
      <c r="Q11" s="265">
        <f>Summary!Q39</f>
        <v>0</v>
      </c>
      <c r="R11" s="265">
        <f>Summary!R39</f>
        <v>0</v>
      </c>
      <c r="S11" s="265">
        <f>Summary!S39</f>
        <v>0</v>
      </c>
      <c r="T11" s="265">
        <f>Summary!T39</f>
        <v>357.16</v>
      </c>
      <c r="U11" s="265">
        <f>Summary!U39</f>
        <v>0</v>
      </c>
      <c r="V11" s="265">
        <f>Summary!V39</f>
        <v>283.87</v>
      </c>
      <c r="W11" s="265">
        <f>Summary!W39</f>
        <v>400.44</v>
      </c>
      <c r="X11" s="265">
        <f>Summary!X39</f>
        <v>0</v>
      </c>
      <c r="Y11" s="265">
        <f>Summary!Y39</f>
        <v>662.87</v>
      </c>
      <c r="Z11" s="265">
        <f>Summary!Z39</f>
        <v>759.08</v>
      </c>
      <c r="AA11" s="265">
        <f>Summary!AA39</f>
        <v>399.4</v>
      </c>
      <c r="AB11" s="265">
        <f>Summary!AB39</f>
        <v>309.72</v>
      </c>
      <c r="AC11" s="265">
        <f>Summary!AC39</f>
        <v>616.45</v>
      </c>
      <c r="AD11" s="265">
        <f>Summary!AD39</f>
        <v>612.6</v>
      </c>
      <c r="AE11" s="265">
        <f>Summary!AE39</f>
        <v>968.64</v>
      </c>
      <c r="AF11" s="265">
        <f>Summary!AF39</f>
        <v>44.5</v>
      </c>
      <c r="AG11" s="410"/>
    </row>
    <row r="12">
      <c r="A12" s="414" t="s">
        <v>1505</v>
      </c>
      <c r="B12" s="265">
        <f>Summary!B40</f>
        <v>365.55</v>
      </c>
      <c r="C12" s="265">
        <f>Summary!C40</f>
        <v>474.15</v>
      </c>
      <c r="D12" s="265">
        <f>Summary!D40</f>
        <v>40.32</v>
      </c>
      <c r="E12" s="265">
        <f>Summary!E40</f>
        <v>0</v>
      </c>
      <c r="F12" s="265">
        <f>Summary!F40</f>
        <v>381.38</v>
      </c>
      <c r="G12" s="265">
        <f>Summary!G40</f>
        <v>0</v>
      </c>
      <c r="H12" s="265">
        <f>Summary!H40</f>
        <v>383.6</v>
      </c>
      <c r="I12" s="265">
        <f>Summary!I40</f>
        <v>0</v>
      </c>
      <c r="J12" s="265">
        <f>Summary!J40</f>
        <v>831.14</v>
      </c>
      <c r="K12" s="265">
        <f>Summary!K40</f>
        <v>0</v>
      </c>
      <c r="L12" s="265">
        <f>Summary!L40</f>
        <v>0</v>
      </c>
      <c r="M12" s="265">
        <f>Summary!M40</f>
        <v>377.65</v>
      </c>
      <c r="N12" s="265">
        <f>Summary!N40</f>
        <v>0</v>
      </c>
      <c r="O12" s="265">
        <f>Summary!O40</f>
        <v>0</v>
      </c>
      <c r="P12" s="265">
        <f>Summary!P40</f>
        <v>0</v>
      </c>
      <c r="Q12" s="265">
        <f>Summary!Q40</f>
        <v>1260.71</v>
      </c>
      <c r="R12" s="265">
        <f>Summary!R40</f>
        <v>0</v>
      </c>
      <c r="S12" s="265">
        <f>Summary!S40</f>
        <v>325.03</v>
      </c>
      <c r="T12" s="265">
        <f>Summary!T40</f>
        <v>0</v>
      </c>
      <c r="U12" s="265">
        <f>Summary!U40</f>
        <v>834.7</v>
      </c>
      <c r="V12" s="265">
        <f>Summary!V40</f>
        <v>0</v>
      </c>
      <c r="W12" s="265">
        <f>Summary!W40</f>
        <v>0</v>
      </c>
      <c r="X12" s="265">
        <f>Summary!X40</f>
        <v>0</v>
      </c>
      <c r="Y12" s="265">
        <f>Summary!Y40</f>
        <v>378.4</v>
      </c>
      <c r="Z12" s="265">
        <f>Summary!Z40</f>
        <v>78.66</v>
      </c>
      <c r="AA12" s="265">
        <f>Summary!AA40</f>
        <v>0</v>
      </c>
      <c r="AB12" s="265">
        <f>Summary!AB40</f>
        <v>0</v>
      </c>
      <c r="AC12" s="265">
        <f>Summary!AC40</f>
        <v>0</v>
      </c>
      <c r="AD12" s="265">
        <f>Summary!AD40</f>
        <v>430.4</v>
      </c>
      <c r="AE12" s="265">
        <f>Summary!AE40</f>
        <v>0</v>
      </c>
      <c r="AF12" s="265">
        <f>Summary!AF40</f>
        <v>0</v>
      </c>
      <c r="AG12" s="410"/>
    </row>
    <row r="13">
      <c r="A13" s="405" t="s">
        <v>1506</v>
      </c>
      <c r="B13" s="265">
        <f>Summary!B41</f>
        <v>0</v>
      </c>
      <c r="C13" s="265">
        <f>Summary!C41</f>
        <v>0</v>
      </c>
      <c r="D13" s="265">
        <f>Summary!D41</f>
        <v>379.95</v>
      </c>
      <c r="E13" s="265">
        <f>Summary!E41</f>
        <v>0</v>
      </c>
      <c r="F13" s="265">
        <f>Summary!F41</f>
        <v>0</v>
      </c>
      <c r="G13" s="265">
        <f>Summary!G41</f>
        <v>0</v>
      </c>
      <c r="H13" s="265">
        <f>Summary!H41</f>
        <v>1363.72</v>
      </c>
      <c r="I13" s="265">
        <f>Summary!I41</f>
        <v>1697.58</v>
      </c>
      <c r="J13" s="265">
        <f>Summary!J41</f>
        <v>0</v>
      </c>
      <c r="K13" s="265">
        <f>Summary!K41</f>
        <v>0</v>
      </c>
      <c r="L13" s="265">
        <f>Summary!L41</f>
        <v>0</v>
      </c>
      <c r="M13" s="265">
        <f>Summary!M41</f>
        <v>706.27</v>
      </c>
      <c r="N13" s="265">
        <f>Summary!N41</f>
        <v>413.19</v>
      </c>
      <c r="O13" s="265">
        <f>Summary!O41</f>
        <v>0</v>
      </c>
      <c r="P13" s="265">
        <f>Summary!P41</f>
        <v>39.17</v>
      </c>
      <c r="Q13" s="265">
        <f>Summary!Q41</f>
        <v>385.17</v>
      </c>
      <c r="R13" s="265">
        <f>Summary!R41</f>
        <v>393.65</v>
      </c>
      <c r="S13" s="265">
        <f>Summary!S41</f>
        <v>0</v>
      </c>
      <c r="T13" s="265">
        <f>Summary!T41</f>
        <v>39.2</v>
      </c>
      <c r="U13" s="265">
        <f>Summary!U41</f>
        <v>421.35</v>
      </c>
      <c r="V13" s="265">
        <f>Summary!V41</f>
        <v>0</v>
      </c>
      <c r="W13" s="265">
        <f>Summary!W41</f>
        <v>1838.8</v>
      </c>
      <c r="X13" s="265">
        <f>Summary!X41</f>
        <v>0</v>
      </c>
      <c r="Y13" s="265">
        <f>Summary!Y41</f>
        <v>0</v>
      </c>
      <c r="Z13" s="265">
        <f>Summary!Z41</f>
        <v>39.09</v>
      </c>
      <c r="AA13" s="265">
        <f>Summary!AA41</f>
        <v>403.39</v>
      </c>
      <c r="AB13" s="265">
        <f>Summary!AB41</f>
        <v>757.9</v>
      </c>
      <c r="AC13" s="265">
        <f>Summary!AC41</f>
        <v>770.65</v>
      </c>
      <c r="AD13" s="265">
        <f>Summary!AD41</f>
        <v>447.4</v>
      </c>
      <c r="AE13" s="265">
        <f>Summary!AE41</f>
        <v>446.28</v>
      </c>
      <c r="AF13" s="265">
        <f>Summary!AF41</f>
        <v>0</v>
      </c>
      <c r="AG13" s="407"/>
    </row>
    <row r="14">
      <c r="A14" s="408" t="s">
        <v>308</v>
      </c>
      <c r="B14" s="198">
        <f t="shared" ref="B14:AF14" si="2">SUM(B11:B13)</f>
        <v>502.35</v>
      </c>
      <c r="C14" s="198">
        <f t="shared" si="2"/>
        <v>579.03</v>
      </c>
      <c r="D14" s="198">
        <f t="shared" si="2"/>
        <v>420.27</v>
      </c>
      <c r="E14" s="198">
        <f t="shared" si="2"/>
        <v>767.29</v>
      </c>
      <c r="F14" s="198">
        <f t="shared" si="2"/>
        <v>381.38</v>
      </c>
      <c r="G14" s="198">
        <f t="shared" si="2"/>
        <v>0</v>
      </c>
      <c r="H14" s="198">
        <f t="shared" si="2"/>
        <v>1792.73</v>
      </c>
      <c r="I14" s="198">
        <f t="shared" si="2"/>
        <v>1697.58</v>
      </c>
      <c r="J14" s="198">
        <f t="shared" si="2"/>
        <v>831.14</v>
      </c>
      <c r="K14" s="198">
        <f t="shared" si="2"/>
        <v>0</v>
      </c>
      <c r="L14" s="198">
        <f t="shared" si="2"/>
        <v>710.38</v>
      </c>
      <c r="M14" s="198">
        <f t="shared" si="2"/>
        <v>1083.92</v>
      </c>
      <c r="N14" s="198">
        <f t="shared" si="2"/>
        <v>767.8</v>
      </c>
      <c r="O14" s="198">
        <f t="shared" si="2"/>
        <v>668.21</v>
      </c>
      <c r="P14" s="198">
        <f t="shared" si="2"/>
        <v>39.17</v>
      </c>
      <c r="Q14" s="198">
        <f t="shared" si="2"/>
        <v>1645.88</v>
      </c>
      <c r="R14" s="198">
        <f t="shared" si="2"/>
        <v>393.65</v>
      </c>
      <c r="S14" s="198">
        <f t="shared" si="2"/>
        <v>325.03</v>
      </c>
      <c r="T14" s="198">
        <f t="shared" si="2"/>
        <v>396.36</v>
      </c>
      <c r="U14" s="198">
        <f t="shared" si="2"/>
        <v>1256.05</v>
      </c>
      <c r="V14" s="198">
        <f t="shared" si="2"/>
        <v>283.87</v>
      </c>
      <c r="W14" s="198">
        <f t="shared" si="2"/>
        <v>2239.24</v>
      </c>
      <c r="X14" s="198">
        <f t="shared" si="2"/>
        <v>0</v>
      </c>
      <c r="Y14" s="198">
        <f t="shared" si="2"/>
        <v>1041.27</v>
      </c>
      <c r="Z14" s="198">
        <f t="shared" si="2"/>
        <v>876.83</v>
      </c>
      <c r="AA14" s="198">
        <f t="shared" si="2"/>
        <v>802.79</v>
      </c>
      <c r="AB14" s="198">
        <f t="shared" si="2"/>
        <v>1067.62</v>
      </c>
      <c r="AC14" s="198">
        <f t="shared" si="2"/>
        <v>1387.1</v>
      </c>
      <c r="AD14" s="198">
        <f t="shared" si="2"/>
        <v>1490.4</v>
      </c>
      <c r="AE14" s="198">
        <f t="shared" si="2"/>
        <v>1414.92</v>
      </c>
      <c r="AF14" s="198">
        <f t="shared" si="2"/>
        <v>44.5</v>
      </c>
      <c r="AG14" s="409">
        <f>SUM(B14:AF14)</f>
        <v>24906.76</v>
      </c>
    </row>
    <row r="15">
      <c r="A15" s="175"/>
      <c r="B15" s="168"/>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410"/>
    </row>
    <row r="16">
      <c r="A16" s="413" t="s">
        <v>309</v>
      </c>
      <c r="B16" s="168"/>
      <c r="C16" s="168"/>
      <c r="D16" s="168"/>
      <c r="E16" s="168"/>
      <c r="F16" s="168"/>
      <c r="G16" s="168"/>
      <c r="H16" s="168"/>
      <c r="I16" s="168"/>
      <c r="J16" s="168"/>
      <c r="K16" s="168"/>
      <c r="L16" s="168"/>
      <c r="M16" s="168"/>
      <c r="N16" s="168"/>
      <c r="O16" s="168"/>
      <c r="P16" s="168"/>
      <c r="Q16" s="168"/>
      <c r="R16" s="168"/>
      <c r="S16" s="168"/>
      <c r="T16" s="168"/>
      <c r="U16" s="168"/>
      <c r="V16" s="168"/>
      <c r="W16" s="168"/>
      <c r="X16" s="168"/>
      <c r="Y16" s="168"/>
      <c r="Z16" s="168"/>
      <c r="AA16" s="168"/>
      <c r="AB16" s="168"/>
      <c r="AC16" s="168"/>
      <c r="AD16" s="168"/>
      <c r="AE16" s="168"/>
      <c r="AF16" s="168"/>
      <c r="AG16" s="410"/>
    </row>
    <row r="17">
      <c r="A17" s="414" t="s">
        <v>1507</v>
      </c>
      <c r="B17" s="265">
        <f t="shared" ref="B17:AF17" si="3">SUM(B18:B20)</f>
        <v>211.45</v>
      </c>
      <c r="C17" s="265">
        <f t="shared" si="3"/>
        <v>180.29</v>
      </c>
      <c r="D17" s="265">
        <f t="shared" si="3"/>
        <v>219.06</v>
      </c>
      <c r="E17" s="265">
        <f t="shared" si="3"/>
        <v>208.44</v>
      </c>
      <c r="F17" s="265">
        <f t="shared" si="3"/>
        <v>257.09</v>
      </c>
      <c r="G17" s="265">
        <f t="shared" si="3"/>
        <v>170.97</v>
      </c>
      <c r="H17" s="265">
        <f t="shared" si="3"/>
        <v>243.02</v>
      </c>
      <c r="I17" s="265">
        <f t="shared" si="3"/>
        <v>178.35</v>
      </c>
      <c r="J17" s="265">
        <f t="shared" si="3"/>
        <v>175.14</v>
      </c>
      <c r="K17" s="265">
        <f t="shared" si="3"/>
        <v>278.26</v>
      </c>
      <c r="L17" s="265">
        <f t="shared" si="3"/>
        <v>263.51</v>
      </c>
      <c r="M17" s="265">
        <f t="shared" si="3"/>
        <v>372.68</v>
      </c>
      <c r="N17" s="265">
        <f t="shared" si="3"/>
        <v>300.13</v>
      </c>
      <c r="O17" s="265">
        <f t="shared" si="3"/>
        <v>223.85</v>
      </c>
      <c r="P17" s="265">
        <f t="shared" si="3"/>
        <v>233.99</v>
      </c>
      <c r="Q17" s="265">
        <f t="shared" si="3"/>
        <v>266.79</v>
      </c>
      <c r="R17" s="265">
        <f t="shared" si="3"/>
        <v>253.11</v>
      </c>
      <c r="S17" s="265">
        <f t="shared" si="3"/>
        <v>258.19</v>
      </c>
      <c r="T17" s="265">
        <f t="shared" si="3"/>
        <v>404.1</v>
      </c>
      <c r="U17" s="265">
        <f t="shared" si="3"/>
        <v>252.75</v>
      </c>
      <c r="V17" s="265">
        <f t="shared" si="3"/>
        <v>210.34</v>
      </c>
      <c r="W17" s="265">
        <f t="shared" si="3"/>
        <v>295.42</v>
      </c>
      <c r="X17" s="265">
        <f t="shared" si="3"/>
        <v>284.19</v>
      </c>
      <c r="Y17" s="265">
        <f t="shared" si="3"/>
        <v>301.08</v>
      </c>
      <c r="Z17" s="265">
        <f t="shared" si="3"/>
        <v>321.01</v>
      </c>
      <c r="AA17" s="265">
        <f t="shared" si="3"/>
        <v>563.31</v>
      </c>
      <c r="AB17" s="265">
        <f t="shared" si="3"/>
        <v>299.13</v>
      </c>
      <c r="AC17" s="265">
        <f t="shared" si="3"/>
        <v>300.12</v>
      </c>
      <c r="AD17" s="265">
        <f t="shared" si="3"/>
        <v>258.55</v>
      </c>
      <c r="AE17" s="265">
        <f t="shared" si="3"/>
        <v>358.18</v>
      </c>
      <c r="AF17" s="265">
        <f t="shared" si="3"/>
        <v>283.32</v>
      </c>
      <c r="AG17" s="410"/>
    </row>
    <row r="18" outlineLevel="1">
      <c r="A18" s="507" t="s">
        <v>1508</v>
      </c>
      <c r="B18" s="508">
        <f>Summary!B154</f>
        <v>103.91</v>
      </c>
      <c r="C18" s="508">
        <f>Summary!C154</f>
        <v>59.24</v>
      </c>
      <c r="D18" s="508">
        <f>Summary!D154</f>
        <v>36.87</v>
      </c>
      <c r="E18" s="508">
        <f>Summary!E154</f>
        <v>34.24</v>
      </c>
      <c r="F18" s="508">
        <f>Summary!F154</f>
        <v>38.27</v>
      </c>
      <c r="G18" s="508">
        <f>Summary!G154</f>
        <v>36.68</v>
      </c>
      <c r="H18" s="508">
        <f>Summary!H154</f>
        <v>49.12</v>
      </c>
      <c r="I18" s="508">
        <f>Summary!I154</f>
        <v>26.91</v>
      </c>
      <c r="J18" s="508">
        <f>Summary!J154</f>
        <v>32.7</v>
      </c>
      <c r="K18" s="508">
        <f>Summary!K154</f>
        <v>61.91</v>
      </c>
      <c r="L18" s="508">
        <f>Summary!L154</f>
        <v>89.97</v>
      </c>
      <c r="M18" s="508">
        <f>Summary!M154</f>
        <v>143.97</v>
      </c>
      <c r="N18" s="508">
        <f>Summary!N154</f>
        <v>130.04</v>
      </c>
      <c r="O18" s="508">
        <f>Summary!O154</f>
        <v>98.17</v>
      </c>
      <c r="P18" s="508">
        <f>Summary!P154</f>
        <v>86.11</v>
      </c>
      <c r="Q18" s="508">
        <f>Summary!Q154</f>
        <v>83.17</v>
      </c>
      <c r="R18" s="508">
        <f>Summary!R154</f>
        <v>101.32</v>
      </c>
      <c r="S18" s="508">
        <f>Summary!S154</f>
        <v>98.18</v>
      </c>
      <c r="T18" s="508">
        <f>Summary!T154</f>
        <v>138.95</v>
      </c>
      <c r="U18" s="508">
        <f>Summary!U154</f>
        <v>68.79</v>
      </c>
      <c r="V18" s="508">
        <f>Summary!V154</f>
        <v>86.02</v>
      </c>
      <c r="W18" s="508">
        <f>Summary!W154</f>
        <v>97.77</v>
      </c>
      <c r="X18" s="508">
        <f>Summary!X154</f>
        <v>125.4</v>
      </c>
      <c r="Y18" s="508">
        <f>Summary!Y154</f>
        <v>126.45</v>
      </c>
      <c r="Z18" s="508">
        <f>Summary!Z154</f>
        <v>135.58</v>
      </c>
      <c r="AA18" s="508">
        <f>Summary!AA154</f>
        <v>260.45</v>
      </c>
      <c r="AB18" s="508">
        <f>Summary!AB154</f>
        <v>132.35</v>
      </c>
      <c r="AC18" s="508">
        <f>Summary!AC154</f>
        <v>125.11</v>
      </c>
      <c r="AD18" s="508">
        <f>Summary!AD154</f>
        <v>89.26</v>
      </c>
      <c r="AE18" s="508">
        <f>Summary!AE154</f>
        <v>126.44</v>
      </c>
      <c r="AF18" s="508">
        <f>Summary!AF154</f>
        <v>87.24</v>
      </c>
      <c r="AG18" s="509"/>
    </row>
    <row r="19" outlineLevel="1">
      <c r="A19" s="507" t="s">
        <v>1509</v>
      </c>
      <c r="B19" s="510">
        <f>Summary!B155</f>
        <v>57.2</v>
      </c>
      <c r="C19" s="510">
        <f>Summary!C155</f>
        <v>93.11</v>
      </c>
      <c r="D19" s="510">
        <f>Summary!D155</f>
        <v>88.68</v>
      </c>
      <c r="E19" s="510">
        <f>Summary!E155</f>
        <v>132.88</v>
      </c>
      <c r="F19" s="510">
        <f>Summary!F155</f>
        <v>133.27</v>
      </c>
      <c r="G19" s="510">
        <f>Summary!G155</f>
        <v>101.41</v>
      </c>
      <c r="H19" s="510">
        <f>Summary!H155</f>
        <v>106.09</v>
      </c>
      <c r="I19" s="510">
        <f>Summary!I155</f>
        <v>92.64</v>
      </c>
      <c r="J19" s="510">
        <f>Summary!J155</f>
        <v>121.3</v>
      </c>
      <c r="K19" s="510">
        <f>Summary!K155</f>
        <v>122.23</v>
      </c>
      <c r="L19" s="510">
        <f>Summary!L155</f>
        <v>109.16</v>
      </c>
      <c r="M19" s="510">
        <f>Summary!M155</f>
        <v>141.2</v>
      </c>
      <c r="N19" s="510">
        <f>Summary!N155</f>
        <v>99.53</v>
      </c>
      <c r="O19" s="510">
        <f>Summary!O155</f>
        <v>65.67</v>
      </c>
      <c r="P19" s="510">
        <f>Summary!P155</f>
        <v>88.52</v>
      </c>
      <c r="Q19" s="510">
        <f>Summary!Q155</f>
        <v>84.79</v>
      </c>
      <c r="R19" s="510">
        <f>Summary!R155</f>
        <v>76.47</v>
      </c>
      <c r="S19" s="510">
        <f>Summary!S155</f>
        <v>97.86</v>
      </c>
      <c r="T19" s="510">
        <f>Summary!T155</f>
        <v>123.97</v>
      </c>
      <c r="U19" s="510">
        <f>Summary!U155</f>
        <v>106.11</v>
      </c>
      <c r="V19" s="510">
        <f>Summary!V155</f>
        <v>76.04</v>
      </c>
      <c r="W19" s="510">
        <f>Summary!W155</f>
        <v>70.41</v>
      </c>
      <c r="X19" s="510">
        <f>Summary!X155</f>
        <v>70.23</v>
      </c>
      <c r="Y19" s="510">
        <f>Summary!Y155</f>
        <v>90.47</v>
      </c>
      <c r="Z19" s="510">
        <f>Summary!Z155</f>
        <v>93.64</v>
      </c>
      <c r="AA19" s="510">
        <f>Summary!AA155</f>
        <v>193.64</v>
      </c>
      <c r="AB19" s="510">
        <f>Summary!AB155</f>
        <v>82.63</v>
      </c>
      <c r="AC19" s="510">
        <f>Summary!AC155</f>
        <v>92.29</v>
      </c>
      <c r="AD19" s="510">
        <f>Summary!AD155</f>
        <v>100.68</v>
      </c>
      <c r="AE19" s="510">
        <f>Summary!AE155</f>
        <v>90.94</v>
      </c>
      <c r="AF19" s="510">
        <f>Summary!AF155</f>
        <v>90.11</v>
      </c>
      <c r="AG19" s="509"/>
    </row>
    <row r="20" outlineLevel="1">
      <c r="A20" s="511" t="s">
        <v>1510</v>
      </c>
      <c r="B20" s="508">
        <f>Summary!B156</f>
        <v>50.34</v>
      </c>
      <c r="C20" s="508">
        <f>Summary!C156</f>
        <v>27.94</v>
      </c>
      <c r="D20" s="508">
        <f>Summary!D156</f>
        <v>93.51</v>
      </c>
      <c r="E20" s="508">
        <f>Summary!E156</f>
        <v>41.32</v>
      </c>
      <c r="F20" s="508">
        <f>Summary!F156</f>
        <v>85.55</v>
      </c>
      <c r="G20" s="508">
        <f>Summary!G156</f>
        <v>32.88</v>
      </c>
      <c r="H20" s="508">
        <f>Summary!H156</f>
        <v>87.81</v>
      </c>
      <c r="I20" s="508">
        <f>Summary!I156</f>
        <v>58.8</v>
      </c>
      <c r="J20" s="508">
        <f>Summary!J156</f>
        <v>21.14</v>
      </c>
      <c r="K20" s="508">
        <f>Summary!K156</f>
        <v>94.12</v>
      </c>
      <c r="L20" s="508">
        <f>Summary!L156</f>
        <v>64.38</v>
      </c>
      <c r="M20" s="508">
        <f>Summary!M156</f>
        <v>87.51</v>
      </c>
      <c r="N20" s="508">
        <f>Summary!N156</f>
        <v>70.56</v>
      </c>
      <c r="O20" s="508">
        <f>Summary!O156</f>
        <v>60.01</v>
      </c>
      <c r="P20" s="508">
        <f>Summary!P156</f>
        <v>59.36</v>
      </c>
      <c r="Q20" s="508">
        <f>Summary!Q156</f>
        <v>98.83</v>
      </c>
      <c r="R20" s="508">
        <f>Summary!R156</f>
        <v>75.32</v>
      </c>
      <c r="S20" s="508">
        <f>Summary!S156</f>
        <v>62.15</v>
      </c>
      <c r="T20" s="508">
        <f>Summary!T156</f>
        <v>141.18</v>
      </c>
      <c r="U20" s="508">
        <f>Summary!U156</f>
        <v>77.85</v>
      </c>
      <c r="V20" s="508">
        <f>Summary!V156</f>
        <v>48.28</v>
      </c>
      <c r="W20" s="508">
        <f>Summary!W156</f>
        <v>127.24</v>
      </c>
      <c r="X20" s="508">
        <f>Summary!X156</f>
        <v>88.56</v>
      </c>
      <c r="Y20" s="508">
        <f>Summary!Y156</f>
        <v>84.16</v>
      </c>
      <c r="Z20" s="508">
        <f>Summary!Z156</f>
        <v>91.79</v>
      </c>
      <c r="AA20" s="508">
        <f>Summary!AA156</f>
        <v>109.22</v>
      </c>
      <c r="AB20" s="508">
        <f>Summary!AB156</f>
        <v>84.15</v>
      </c>
      <c r="AC20" s="508">
        <f>Summary!AC156</f>
        <v>82.72</v>
      </c>
      <c r="AD20" s="508">
        <f>Summary!AD156</f>
        <v>68.61</v>
      </c>
      <c r="AE20" s="508">
        <f>Summary!AE156</f>
        <v>140.8</v>
      </c>
      <c r="AF20" s="508">
        <f>Summary!AF156</f>
        <v>105.97</v>
      </c>
      <c r="AG20" s="509"/>
    </row>
    <row r="21">
      <c r="A21" s="405" t="s">
        <v>1511</v>
      </c>
      <c r="B21" s="311"/>
      <c r="C21" s="311"/>
      <c r="D21" s="311"/>
      <c r="E21" s="311"/>
      <c r="F21" s="311"/>
      <c r="G21" s="311"/>
      <c r="H21" s="311"/>
      <c r="I21" s="311"/>
      <c r="J21" s="311"/>
      <c r="K21" s="311"/>
      <c r="L21" s="311"/>
      <c r="M21" s="311"/>
      <c r="N21" s="311"/>
      <c r="O21" s="311"/>
      <c r="P21" s="311"/>
      <c r="Q21" s="311"/>
      <c r="R21" s="311"/>
      <c r="S21" s="311"/>
      <c r="T21" s="311"/>
      <c r="U21" s="311"/>
      <c r="V21" s="311"/>
      <c r="W21" s="311"/>
      <c r="X21" s="311"/>
      <c r="Y21" s="311"/>
      <c r="Z21" s="311"/>
      <c r="AA21" s="311"/>
      <c r="AB21" s="311"/>
      <c r="AC21" s="311"/>
      <c r="AD21" s="311"/>
      <c r="AE21" s="311"/>
      <c r="AF21" s="311"/>
      <c r="AG21" s="407"/>
    </row>
    <row r="22">
      <c r="A22" s="408" t="s">
        <v>308</v>
      </c>
      <c r="B22" s="198">
        <f t="shared" ref="B22:AF22" si="4">SUM(B18:B21)</f>
        <v>211.45</v>
      </c>
      <c r="C22" s="198">
        <f t="shared" si="4"/>
        <v>180.29</v>
      </c>
      <c r="D22" s="198">
        <f t="shared" si="4"/>
        <v>219.06</v>
      </c>
      <c r="E22" s="198">
        <f t="shared" si="4"/>
        <v>208.44</v>
      </c>
      <c r="F22" s="198">
        <f t="shared" si="4"/>
        <v>257.09</v>
      </c>
      <c r="G22" s="198">
        <f t="shared" si="4"/>
        <v>170.97</v>
      </c>
      <c r="H22" s="198">
        <f t="shared" si="4"/>
        <v>243.02</v>
      </c>
      <c r="I22" s="198">
        <f t="shared" si="4"/>
        <v>178.35</v>
      </c>
      <c r="J22" s="198">
        <f t="shared" si="4"/>
        <v>175.14</v>
      </c>
      <c r="K22" s="198">
        <f t="shared" si="4"/>
        <v>278.26</v>
      </c>
      <c r="L22" s="198">
        <f t="shared" si="4"/>
        <v>263.51</v>
      </c>
      <c r="M22" s="198">
        <f t="shared" si="4"/>
        <v>372.68</v>
      </c>
      <c r="N22" s="198">
        <f t="shared" si="4"/>
        <v>300.13</v>
      </c>
      <c r="O22" s="198">
        <f t="shared" si="4"/>
        <v>223.85</v>
      </c>
      <c r="P22" s="198">
        <f t="shared" si="4"/>
        <v>233.99</v>
      </c>
      <c r="Q22" s="198">
        <f t="shared" si="4"/>
        <v>266.79</v>
      </c>
      <c r="R22" s="198">
        <f t="shared" si="4"/>
        <v>253.11</v>
      </c>
      <c r="S22" s="198">
        <f t="shared" si="4"/>
        <v>258.19</v>
      </c>
      <c r="T22" s="198">
        <f t="shared" si="4"/>
        <v>404.1</v>
      </c>
      <c r="U22" s="198">
        <f t="shared" si="4"/>
        <v>252.75</v>
      </c>
      <c r="V22" s="198">
        <f t="shared" si="4"/>
        <v>210.34</v>
      </c>
      <c r="W22" s="198">
        <f t="shared" si="4"/>
        <v>295.42</v>
      </c>
      <c r="X22" s="198">
        <f t="shared" si="4"/>
        <v>284.19</v>
      </c>
      <c r="Y22" s="198">
        <f t="shared" si="4"/>
        <v>301.08</v>
      </c>
      <c r="Z22" s="198">
        <f t="shared" si="4"/>
        <v>321.01</v>
      </c>
      <c r="AA22" s="198">
        <f t="shared" si="4"/>
        <v>563.31</v>
      </c>
      <c r="AB22" s="198">
        <f t="shared" si="4"/>
        <v>299.13</v>
      </c>
      <c r="AC22" s="198">
        <f t="shared" si="4"/>
        <v>300.12</v>
      </c>
      <c r="AD22" s="198">
        <f t="shared" si="4"/>
        <v>258.55</v>
      </c>
      <c r="AE22" s="198">
        <f t="shared" si="4"/>
        <v>358.18</v>
      </c>
      <c r="AF22" s="198">
        <f t="shared" si="4"/>
        <v>283.32</v>
      </c>
      <c r="AG22" s="409">
        <f>SUM(B22:AF22)</f>
        <v>8425.82</v>
      </c>
    </row>
    <row r="23">
      <c r="A23" s="175"/>
      <c r="B23" s="168"/>
      <c r="C23" s="168"/>
      <c r="D23" s="168"/>
      <c r="E23" s="168"/>
      <c r="F23" s="168"/>
      <c r="G23" s="168"/>
      <c r="H23" s="168"/>
      <c r="I23" s="168"/>
      <c r="J23" s="168"/>
      <c r="K23" s="168"/>
      <c r="L23" s="168"/>
      <c r="M23" s="168"/>
      <c r="N23" s="168"/>
      <c r="O23" s="168"/>
      <c r="P23" s="168"/>
      <c r="Q23" s="168"/>
      <c r="R23" s="168"/>
      <c r="S23" s="168"/>
      <c r="T23" s="168"/>
      <c r="U23" s="168"/>
      <c r="V23" s="168"/>
      <c r="W23" s="168"/>
      <c r="X23" s="168"/>
      <c r="Y23" s="168"/>
      <c r="Z23" s="168"/>
      <c r="AA23" s="168"/>
      <c r="AB23" s="168"/>
      <c r="AC23" s="168"/>
      <c r="AD23" s="168"/>
      <c r="AE23" s="168"/>
      <c r="AF23" s="168"/>
      <c r="AG23" s="410"/>
    </row>
    <row r="24">
      <c r="A24" s="415"/>
      <c r="B24" s="204"/>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403"/>
    </row>
    <row r="25">
      <c r="A25" s="175"/>
      <c r="B25" s="168"/>
      <c r="C25" s="168"/>
      <c r="D25" s="168"/>
      <c r="E25" s="168"/>
      <c r="F25" s="168"/>
      <c r="G25" s="168"/>
      <c r="H25" s="168"/>
      <c r="I25" s="168"/>
      <c r="J25" s="168"/>
      <c r="K25" s="168"/>
      <c r="L25" s="168"/>
      <c r="M25" s="168"/>
      <c r="N25" s="168"/>
      <c r="O25" s="168"/>
      <c r="P25" s="168"/>
      <c r="Q25" s="168"/>
      <c r="R25" s="168"/>
      <c r="S25" s="168"/>
      <c r="T25" s="168"/>
      <c r="U25" s="168"/>
      <c r="V25" s="168"/>
      <c r="W25" s="168"/>
      <c r="X25" s="168"/>
      <c r="Y25" s="168"/>
      <c r="Z25" s="168"/>
      <c r="AA25" s="168"/>
      <c r="AB25" s="168"/>
      <c r="AC25" s="168"/>
      <c r="AD25" s="168"/>
      <c r="AE25" s="168"/>
      <c r="AF25" s="168"/>
      <c r="AG25" s="416"/>
    </row>
    <row r="26">
      <c r="A26" s="417" t="s">
        <v>1512</v>
      </c>
      <c r="B26" s="222"/>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418"/>
    </row>
    <row r="27">
      <c r="A27" s="225" t="s">
        <v>1343</v>
      </c>
      <c r="B27" s="224">
        <f>SUM('AMAZON UK, FR, GER - P&amp;L'!B21,'AMAZON UK, FR, GER - P&amp;L'!B207,'AMAZON UK, FR, GER - P&amp;L'!B393)</f>
        <v>319.17</v>
      </c>
      <c r="C27" s="224">
        <f>SUM('AMAZON UK, FR, GER - P&amp;L'!C21,'AMAZON UK, FR, GER - P&amp;L'!C207,'AMAZON UK, FR, GER - P&amp;L'!C393)</f>
        <v>326.96</v>
      </c>
      <c r="D27" s="224">
        <f>SUM('AMAZON UK, FR, GER - P&amp;L'!D21,'AMAZON UK, FR, GER - P&amp;L'!D207,'AMAZON UK, FR, GER - P&amp;L'!D393)</f>
        <v>327.63</v>
      </c>
      <c r="E27" s="224">
        <f>SUM('AMAZON UK, FR, GER - P&amp;L'!E21,'AMAZON UK, FR, GER - P&amp;L'!E207,'AMAZON UK, FR, GER - P&amp;L'!E393)</f>
        <v>657.68</v>
      </c>
      <c r="F27" s="224">
        <f>SUM('AMAZON UK, FR, GER - P&amp;L'!F21,'AMAZON UK, FR, GER - P&amp;L'!F207,'AMAZON UK, FR, GER - P&amp;L'!F393)</f>
        <v>326.9</v>
      </c>
      <c r="G27" s="224">
        <f>SUM('AMAZON UK, FR, GER - P&amp;L'!G21,'AMAZON UK, FR, GER - P&amp;L'!G207,'AMAZON UK, FR, GER - P&amp;L'!G393)</f>
        <v>0</v>
      </c>
      <c r="H27" s="224">
        <f>SUM('AMAZON UK, FR, GER - P&amp;L'!H21,'AMAZON UK, FR, GER - P&amp;L'!H207,'AMAZON UK, FR, GER - P&amp;L'!H393)</f>
        <v>1452.31</v>
      </c>
      <c r="I27" s="224">
        <f>SUM('AMAZON UK, FR, GER - P&amp;L'!I21,'AMAZON UK, FR, GER - P&amp;L'!I207,'AMAZON UK, FR, GER - P&amp;L'!I393)</f>
        <v>1381.95</v>
      </c>
      <c r="J27" s="224">
        <f>SUM('AMAZON UK, FR, GER - P&amp;L'!J21,'AMAZON UK, FR, GER - P&amp;L'!J207,'AMAZON UK, FR, GER - P&amp;L'!J393)</f>
        <v>645.33</v>
      </c>
      <c r="K27" s="224">
        <f>SUM('AMAZON UK, FR, GER - P&amp;L'!K21,'AMAZON UK, FR, GER - P&amp;L'!K207,'AMAZON UK, FR, GER - P&amp;L'!K393)</f>
        <v>0</v>
      </c>
      <c r="L27" s="224">
        <f>SUM('AMAZON UK, FR, GER - P&amp;L'!L21,'AMAZON UK, FR, GER - P&amp;L'!L207,'AMAZON UK, FR, GER - P&amp;L'!L393)</f>
        <v>531.45</v>
      </c>
      <c r="M27" s="224">
        <f>SUM('AMAZON UK, FR, GER - P&amp;L'!M21,'AMAZON UK, FR, GER - P&amp;L'!M207,'AMAZON UK, FR, GER - P&amp;L'!M393)</f>
        <v>929.35</v>
      </c>
      <c r="N27" s="224">
        <f>SUM('AMAZON UK, FR, GER - P&amp;L'!N21,'AMAZON UK, FR, GER - P&amp;L'!N207,'AMAZON UK, FR, GER - P&amp;L'!N393)</f>
        <v>588.04</v>
      </c>
      <c r="O27" s="224">
        <f>SUM('AMAZON UK, FR, GER - P&amp;L'!O21,'AMAZON UK, FR, GER - P&amp;L'!O207,'AMAZON UK, FR, GER - P&amp;L'!O393)</f>
        <v>530.14</v>
      </c>
      <c r="P27" s="224">
        <f>SUM('AMAZON UK, FR, GER - P&amp;L'!P21,'AMAZON UK, FR, GER - P&amp;L'!P207,'AMAZON UK, FR, GER - P&amp;L'!P393)</f>
        <v>0</v>
      </c>
      <c r="Q27" s="224">
        <f>SUM('AMAZON UK, FR, GER - P&amp;L'!Q21,'AMAZON UK, FR, GER - P&amp;L'!Q207,'AMAZON UK, FR, GER - P&amp;L'!Q393)</f>
        <v>1305.16</v>
      </c>
      <c r="R27" s="224">
        <f>SUM('AMAZON UK, FR, GER - P&amp;L'!R21,'AMAZON UK, FR, GER - P&amp;L'!R207,'AMAZON UK, FR, GER - P&amp;L'!R393)</f>
        <v>333.51</v>
      </c>
      <c r="S27" s="224">
        <f>SUM('AMAZON UK, FR, GER - P&amp;L'!S21,'AMAZON UK, FR, GER - P&amp;L'!S207,'AMAZON UK, FR, GER - P&amp;L'!S393)</f>
        <v>278.6</v>
      </c>
      <c r="T27" s="224">
        <f>SUM('AMAZON UK, FR, GER - P&amp;L'!T21,'AMAZON UK, FR, GER - P&amp;L'!T207,'AMAZON UK, FR, GER - P&amp;L'!T393)</f>
        <v>267.2</v>
      </c>
      <c r="U27" s="224">
        <f>SUM('AMAZON UK, FR, GER - P&amp;L'!U21,'AMAZON UK, FR, GER - P&amp;L'!U207,'AMAZON UK, FR, GER - P&amp;L'!U393)</f>
        <v>977.33</v>
      </c>
      <c r="V27" s="224">
        <f>SUM('AMAZON UK, FR, GER - P&amp;L'!V21,'AMAZON UK, FR, GER - P&amp;L'!V207,'AMAZON UK, FR, GER - P&amp;L'!V393)</f>
        <v>243.32</v>
      </c>
      <c r="W27" s="224">
        <f>SUM('AMAZON UK, FR, GER - P&amp;L'!W21,'AMAZON UK, FR, GER - P&amp;L'!W207,'AMAZON UK, FR, GER - P&amp;L'!W393)</f>
        <v>1846.33</v>
      </c>
      <c r="X27" s="224">
        <f>SUM('AMAZON UK, FR, GER - P&amp;L'!X21,'AMAZON UK, FR, GER - P&amp;L'!X207,'AMAZON UK, FR, GER - P&amp;L'!X393)</f>
        <v>0</v>
      </c>
      <c r="Y27" s="224">
        <f>SUM('AMAZON UK, FR, GER - P&amp;L'!Y21,'AMAZON UK, FR, GER - P&amp;L'!Y207,'AMAZON UK, FR, GER - P&amp;L'!Y393)</f>
        <v>853.92</v>
      </c>
      <c r="Z27" s="224">
        <f>SUM('AMAZON UK, FR, GER - P&amp;L'!Z21,'AMAZON UK, FR, GER - P&amp;L'!Z207,'AMAZON UK, FR, GER - P&amp;L'!Z393)</f>
        <v>529.58</v>
      </c>
      <c r="AA27" s="224">
        <f>SUM('AMAZON UK, FR, GER - P&amp;L'!AA21,'AMAZON UK, FR, GER - P&amp;L'!AA207,'AMAZON UK, FR, GER - P&amp;L'!AA393)</f>
        <v>584.14</v>
      </c>
      <c r="AB27" s="224">
        <f>SUM('AMAZON UK, FR, GER - P&amp;L'!AB21,'AMAZON UK, FR, GER - P&amp;L'!AB207,'AMAZON UK, FR, GER - P&amp;L'!AB393)</f>
        <v>868.99</v>
      </c>
      <c r="AC27" s="224">
        <f>SUM('AMAZON UK, FR, GER - P&amp;L'!AC21,'AMAZON UK, FR, GER - P&amp;L'!AC207,'AMAZON UK, FR, GER - P&amp;L'!AC393)</f>
        <v>1186.98</v>
      </c>
      <c r="AD27" s="224">
        <f>SUM('AMAZON UK, FR, GER - P&amp;L'!AD21,'AMAZON UK, FR, GER - P&amp;L'!AD207,'AMAZON UK, FR, GER - P&amp;L'!AD393)</f>
        <v>1186.01</v>
      </c>
      <c r="AE27" s="224">
        <f>SUM('AMAZON UK, FR, GER - P&amp;L'!AE21,'AMAZON UK, FR, GER - P&amp;L'!AE207,'AMAZON UK, FR, GER - P&amp;L'!AE393)</f>
        <v>1121.95</v>
      </c>
      <c r="AF27" s="224">
        <f>SUM('AMAZON UK, FR, GER - P&amp;L'!AF21,'AMAZON UK, FR, GER - P&amp;L'!AF207,'AMAZON UK, FR, GER - P&amp;L'!AF393)</f>
        <v>0</v>
      </c>
      <c r="AG27" s="420">
        <f t="shared" ref="AG27:AG32" si="5">SUM(B27:AF27)</f>
        <v>19599.93</v>
      </c>
    </row>
    <row r="28">
      <c r="A28" s="225" t="s">
        <v>1344</v>
      </c>
      <c r="B28" s="224">
        <f>SUM('AMAZON UK, FR, GER - P&amp;L'!B22,'AMAZON UK, FR, GER - P&amp;L'!B208,'AMAZON UK, FR, GER - P&amp;L'!B394)</f>
        <v>117.27</v>
      </c>
      <c r="C28" s="224">
        <f>SUM('AMAZON UK, FR, GER - P&amp;L'!C22,'AMAZON UK, FR, GER - P&amp;L'!C208,'AMAZON UK, FR, GER - P&amp;L'!C394)</f>
        <v>149.25</v>
      </c>
      <c r="D28" s="224">
        <f>SUM('AMAZON UK, FR, GER - P&amp;L'!D22,'AMAZON UK, FR, GER - P&amp;L'!D208,'AMAZON UK, FR, GER - P&amp;L'!D394)</f>
        <v>34.35</v>
      </c>
      <c r="E28" s="224">
        <f>SUM('AMAZON UK, FR, GER - P&amp;L'!E22,'AMAZON UK, FR, GER - P&amp;L'!E208,'AMAZON UK, FR, GER - P&amp;L'!E394)</f>
        <v>0</v>
      </c>
      <c r="F28" s="224">
        <f>SUM('AMAZON UK, FR, GER - P&amp;L'!F22,'AMAZON UK, FR, GER - P&amp;L'!F208,'AMAZON UK, FR, GER - P&amp;L'!F394)</f>
        <v>0</v>
      </c>
      <c r="G28" s="224">
        <f>SUM('AMAZON UK, FR, GER - P&amp;L'!G22,'AMAZON UK, FR, GER - P&amp;L'!G208,'AMAZON UK, FR, GER - P&amp;L'!G394)</f>
        <v>0</v>
      </c>
      <c r="H28" s="224">
        <f>SUM('AMAZON UK, FR, GER - P&amp;L'!H22,'AMAZON UK, FR, GER - P&amp;L'!H208,'AMAZON UK, FR, GER - P&amp;L'!H394)</f>
        <v>72.74</v>
      </c>
      <c r="I28" s="224">
        <f>SUM('AMAZON UK, FR, GER - P&amp;L'!I22,'AMAZON UK, FR, GER - P&amp;L'!I208,'AMAZON UK, FR, GER - P&amp;L'!I394)</f>
        <v>79.77</v>
      </c>
      <c r="J28" s="224">
        <f>SUM('AMAZON UK, FR, GER - P&amp;L'!J22,'AMAZON UK, FR, GER - P&amp;L'!J208,'AMAZON UK, FR, GER - P&amp;L'!J394)</f>
        <v>67.08</v>
      </c>
      <c r="K28" s="224">
        <f>SUM('AMAZON UK, FR, GER - P&amp;L'!K22,'AMAZON UK, FR, GER - P&amp;L'!K208,'AMAZON UK, FR, GER - P&amp;L'!K394)</f>
        <v>0</v>
      </c>
      <c r="L28" s="224">
        <f>SUM('AMAZON UK, FR, GER - P&amp;L'!L22,'AMAZON UK, FR, GER - P&amp;L'!L208,'AMAZON UK, FR, GER - P&amp;L'!L394)</f>
        <v>77.45</v>
      </c>
      <c r="M28" s="224">
        <f>SUM('AMAZON UK, FR, GER - P&amp;L'!M22,'AMAZON UK, FR, GER - P&amp;L'!M208,'AMAZON UK, FR, GER - P&amp;L'!M394)</f>
        <v>0</v>
      </c>
      <c r="N28" s="224">
        <f>SUM('AMAZON UK, FR, GER - P&amp;L'!N22,'AMAZON UK, FR, GER - P&amp;L'!N208,'AMAZON UK, FR, GER - P&amp;L'!N394)</f>
        <v>72.21</v>
      </c>
      <c r="O28" s="224">
        <f>SUM('AMAZON UK, FR, GER - P&amp;L'!O22,'AMAZON UK, FR, GER - P&amp;L'!O208,'AMAZON UK, FR, GER - P&amp;L'!O394)</f>
        <v>38.63</v>
      </c>
      <c r="P28" s="224">
        <f>SUM('AMAZON UK, FR, GER - P&amp;L'!P22,'AMAZON UK, FR, GER - P&amp;L'!P208,'AMAZON UK, FR, GER - P&amp;L'!P394)</f>
        <v>33.78</v>
      </c>
      <c r="Q28" s="224">
        <f>SUM('AMAZON UK, FR, GER - P&amp;L'!Q22,'AMAZON UK, FR, GER - P&amp;L'!Q208,'AMAZON UK, FR, GER - P&amp;L'!Q394)</f>
        <v>101.75</v>
      </c>
      <c r="R28" s="224">
        <f>SUM('AMAZON UK, FR, GER - P&amp;L'!R22,'AMAZON UK, FR, GER - P&amp;L'!R208,'AMAZON UK, FR, GER - P&amp;L'!R394)</f>
        <v>0</v>
      </c>
      <c r="S28" s="224">
        <f>SUM('AMAZON UK, FR, GER - P&amp;L'!S22,'AMAZON UK, FR, GER - P&amp;L'!S208,'AMAZON UK, FR, GER - P&amp;L'!S394)</f>
        <v>0</v>
      </c>
      <c r="T28" s="224">
        <f>SUM('AMAZON UK, FR, GER - P&amp;L'!T22,'AMAZON UK, FR, GER - P&amp;L'!T208,'AMAZON UK, FR, GER - P&amp;L'!T394)</f>
        <v>72.74</v>
      </c>
      <c r="U28" s="224">
        <f>SUM('AMAZON UK, FR, GER - P&amp;L'!U22,'AMAZON UK, FR, GER - P&amp;L'!U208,'AMAZON UK, FR, GER - P&amp;L'!U394)</f>
        <v>105.1</v>
      </c>
      <c r="V28" s="224">
        <f>SUM('AMAZON UK, FR, GER - P&amp;L'!V22,'AMAZON UK, FR, GER - P&amp;L'!V208,'AMAZON UK, FR, GER - P&amp;L'!V394)</f>
        <v>0</v>
      </c>
      <c r="W28" s="224">
        <f>SUM('AMAZON UK, FR, GER - P&amp;L'!W22,'AMAZON UK, FR, GER - P&amp;L'!W208,'AMAZON UK, FR, GER - P&amp;L'!W394)</f>
        <v>77.46</v>
      </c>
      <c r="X28" s="224">
        <f>SUM('AMAZON UK, FR, GER - P&amp;L'!X22,'AMAZON UK, FR, GER - P&amp;L'!X208,'AMAZON UK, FR, GER - P&amp;L'!X394)</f>
        <v>0</v>
      </c>
      <c r="Y28" s="224">
        <f>SUM('AMAZON UK, FR, GER - P&amp;L'!Y22,'AMAZON UK, FR, GER - P&amp;L'!Y208,'AMAZON UK, FR, GER - P&amp;L'!Y394)</f>
        <v>38.59</v>
      </c>
      <c r="Z28" s="224">
        <f>SUM('AMAZON UK, FR, GER - P&amp;L'!Z22,'AMAZON UK, FR, GER - P&amp;L'!Z208,'AMAZON UK, FR, GER - P&amp;L'!Z394)</f>
        <v>216.9</v>
      </c>
      <c r="AA28" s="224">
        <f>SUM('AMAZON UK, FR, GER - P&amp;L'!AA22,'AMAZON UK, FR, GER - P&amp;L'!AA208,'AMAZON UK, FR, GER - P&amp;L'!AA394)</f>
        <v>110.42</v>
      </c>
      <c r="AB28" s="224">
        <f>SUM('AMAZON UK, FR, GER - P&amp;L'!AB22,'AMAZON UK, FR, GER - P&amp;L'!AB208,'AMAZON UK, FR, GER - P&amp;L'!AB394)</f>
        <v>33.79</v>
      </c>
      <c r="AC28" s="224">
        <f>SUM('AMAZON UK, FR, GER - P&amp;L'!AC22,'AMAZON UK, FR, GER - P&amp;L'!AC208,'AMAZON UK, FR, GER - P&amp;L'!AC394)</f>
        <v>0</v>
      </c>
      <c r="AD28" s="224">
        <f>SUM('AMAZON UK, FR, GER - P&amp;L'!AD22,'AMAZON UK, FR, GER - P&amp;L'!AD208,'AMAZON UK, FR, GER - P&amp;L'!AD394)</f>
        <v>45.24</v>
      </c>
      <c r="AE28" s="224">
        <f>SUM('AMAZON UK, FR, GER - P&amp;L'!AE22,'AMAZON UK, FR, GER - P&amp;L'!AE208,'AMAZON UK, FR, GER - P&amp;L'!AE394)</f>
        <v>38.16</v>
      </c>
      <c r="AF28" s="224">
        <f>SUM('AMAZON UK, FR, GER - P&amp;L'!AF22,'AMAZON UK, FR, GER - P&amp;L'!AF208,'AMAZON UK, FR, GER - P&amp;L'!AF394)</f>
        <v>38.15</v>
      </c>
      <c r="AG28" s="420">
        <f t="shared" si="5"/>
        <v>1620.83</v>
      </c>
    </row>
    <row r="29">
      <c r="A29" s="225" t="s">
        <v>1345</v>
      </c>
      <c r="B29" s="224">
        <f>SUM('AMAZON UK, FR, GER - P&amp;L'!B23,'AMAZON UK, FR, GER - P&amp;L'!B209,'AMAZON UK, FR, GER - P&amp;L'!B395)</f>
        <v>65.91</v>
      </c>
      <c r="C29" s="224">
        <f>SUM('AMAZON UK, FR, GER - P&amp;L'!C23,'AMAZON UK, FR, GER - P&amp;L'!C209,'AMAZON UK, FR, GER - P&amp;L'!C395)</f>
        <v>74.48</v>
      </c>
      <c r="D29" s="224">
        <f>SUM('AMAZON UK, FR, GER - P&amp;L'!D23,'AMAZON UK, FR, GER - P&amp;L'!D209,'AMAZON UK, FR, GER - P&amp;L'!D395)</f>
        <v>58.29</v>
      </c>
      <c r="E29" s="224">
        <f>SUM('AMAZON UK, FR, GER - P&amp;L'!E23,'AMAZON UK, FR, GER - P&amp;L'!E209,'AMAZON UK, FR, GER - P&amp;L'!E395)</f>
        <v>109.61</v>
      </c>
      <c r="F29" s="224">
        <f>SUM('AMAZON UK, FR, GER - P&amp;L'!F23,'AMAZON UK, FR, GER - P&amp;L'!F209,'AMAZON UK, FR, GER - P&amp;L'!F395)</f>
        <v>54.48</v>
      </c>
      <c r="G29" s="224">
        <f>SUM('AMAZON UK, FR, GER - P&amp;L'!G23,'AMAZON UK, FR, GER - P&amp;L'!G209,'AMAZON UK, FR, GER - P&amp;L'!G395)</f>
        <v>0</v>
      </c>
      <c r="H29" s="224">
        <f>SUM('AMAZON UK, FR, GER - P&amp;L'!H23,'AMAZON UK, FR, GER - P&amp;L'!H209,'AMAZON UK, FR, GER - P&amp;L'!H395)</f>
        <v>264.19</v>
      </c>
      <c r="I29" s="224">
        <f>SUM('AMAZON UK, FR, GER - P&amp;L'!I23,'AMAZON UK, FR, GER - P&amp;L'!I209,'AMAZON UK, FR, GER - P&amp;L'!I395)</f>
        <v>235.86</v>
      </c>
      <c r="J29" s="224">
        <f>SUM('AMAZON UK, FR, GER - P&amp;L'!J23,'AMAZON UK, FR, GER - P&amp;L'!J209,'AMAZON UK, FR, GER - P&amp;L'!J395)</f>
        <v>118.73</v>
      </c>
      <c r="K29" s="224">
        <f>SUM('AMAZON UK, FR, GER - P&amp;L'!K23,'AMAZON UK, FR, GER - P&amp;L'!K209,'AMAZON UK, FR, GER - P&amp;L'!K395)</f>
        <v>0</v>
      </c>
      <c r="L29" s="224">
        <f>SUM('AMAZON UK, FR, GER - P&amp;L'!L23,'AMAZON UK, FR, GER - P&amp;L'!L209,'AMAZON UK, FR, GER - P&amp;L'!L395)</f>
        <v>101.48</v>
      </c>
      <c r="M29" s="224">
        <f>SUM('AMAZON UK, FR, GER - P&amp;L'!M23,'AMAZON UK, FR, GER - P&amp;L'!M209,'AMAZON UK, FR, GER - P&amp;L'!M395)</f>
        <v>154.57</v>
      </c>
      <c r="N29" s="224">
        <f>SUM('AMAZON UK, FR, GER - P&amp;L'!N23,'AMAZON UK, FR, GER - P&amp;L'!N209,'AMAZON UK, FR, GER - P&amp;L'!N395)</f>
        <v>107.55</v>
      </c>
      <c r="O29" s="224">
        <f>SUM('AMAZON UK, FR, GER - P&amp;L'!O23,'AMAZON UK, FR, GER - P&amp;L'!O209,'AMAZON UK, FR, GER - P&amp;L'!O395)</f>
        <v>95.46</v>
      </c>
      <c r="P29" s="224">
        <f>SUM('AMAZON UK, FR, GER - P&amp;L'!P23,'AMAZON UK, FR, GER - P&amp;L'!P209,'AMAZON UK, FR, GER - P&amp;L'!P395)</f>
        <v>5.39</v>
      </c>
      <c r="Q29" s="224">
        <f>SUM('AMAZON UK, FR, GER - P&amp;L'!Q23,'AMAZON UK, FR, GER - P&amp;L'!Q209,'AMAZON UK, FR, GER - P&amp;L'!Q395)</f>
        <v>233.13</v>
      </c>
      <c r="R29" s="224">
        <f>SUM('AMAZON UK, FR, GER - P&amp;L'!R23,'AMAZON UK, FR, GER - P&amp;L'!R209,'AMAZON UK, FR, GER - P&amp;L'!R395)</f>
        <v>60.14</v>
      </c>
      <c r="S29" s="224">
        <f>SUM('AMAZON UK, FR, GER - P&amp;L'!S23,'AMAZON UK, FR, GER - P&amp;L'!S209,'AMAZON UK, FR, GER - P&amp;L'!S395)</f>
        <v>46.43</v>
      </c>
      <c r="T29" s="224">
        <f>SUM('AMAZON UK, FR, GER - P&amp;L'!T23,'AMAZON UK, FR, GER - P&amp;L'!T209,'AMAZON UK, FR, GER - P&amp;L'!T395)</f>
        <v>56.42</v>
      </c>
      <c r="U29" s="224">
        <f>SUM('AMAZON UK, FR, GER - P&amp;L'!U23,'AMAZON UK, FR, GER - P&amp;L'!U209,'AMAZON UK, FR, GER - P&amp;L'!U395)</f>
        <v>173.62</v>
      </c>
      <c r="V29" s="224">
        <f>SUM('AMAZON UK, FR, GER - P&amp;L'!V23,'AMAZON UK, FR, GER - P&amp;L'!V209,'AMAZON UK, FR, GER - P&amp;L'!V395)</f>
        <v>40.55</v>
      </c>
      <c r="W29" s="224">
        <f>SUM('AMAZON UK, FR, GER - P&amp;L'!W23,'AMAZON UK, FR, GER - P&amp;L'!W209,'AMAZON UK, FR, GER - P&amp;L'!W395)</f>
        <v>315.45</v>
      </c>
      <c r="X29" s="224">
        <f>SUM('AMAZON UK, FR, GER - P&amp;L'!X23,'AMAZON UK, FR, GER - P&amp;L'!X209,'AMAZON UK, FR, GER - P&amp;L'!X395)</f>
        <v>0</v>
      </c>
      <c r="Y29" s="224">
        <f>SUM('AMAZON UK, FR, GER - P&amp;L'!Y23,'AMAZON UK, FR, GER - P&amp;L'!Y209,'AMAZON UK, FR, GER - P&amp;L'!Y395)</f>
        <v>148.76</v>
      </c>
      <c r="Z29" s="224">
        <f>SUM('AMAZON UK, FR, GER - P&amp;L'!Z23,'AMAZON UK, FR, GER - P&amp;L'!Z209,'AMAZON UK, FR, GER - P&amp;L'!Z395)</f>
        <v>125.05</v>
      </c>
      <c r="AA29" s="224">
        <f>SUM('AMAZON UK, FR, GER - P&amp;L'!AA23,'AMAZON UK, FR, GER - P&amp;L'!AA209,'AMAZON UK, FR, GER - P&amp;L'!AA395)</f>
        <v>108.23</v>
      </c>
      <c r="AB29" s="224">
        <f>SUM('AMAZON UK, FR, GER - P&amp;L'!AB23,'AMAZON UK, FR, GER - P&amp;L'!AB209,'AMAZON UK, FR, GER - P&amp;L'!AB395)</f>
        <v>148.6</v>
      </c>
      <c r="AC29" s="224">
        <f>SUM('AMAZON UK, FR, GER - P&amp;L'!AC23,'AMAZON UK, FR, GER - P&amp;L'!AC209,'AMAZON UK, FR, GER - P&amp;L'!AC395)</f>
        <v>200.12</v>
      </c>
      <c r="AD29" s="224">
        <f>SUM('AMAZON UK, FR, GER - P&amp;L'!AD23,'AMAZON UK, FR, GER - P&amp;L'!AD209,'AMAZON UK, FR, GER - P&amp;L'!AD395)</f>
        <v>221.56</v>
      </c>
      <c r="AE29" s="224">
        <f>SUM('AMAZON UK, FR, GER - P&amp;L'!AE23,'AMAZON UK, FR, GER - P&amp;L'!AE209,'AMAZON UK, FR, GER - P&amp;L'!AE395)</f>
        <v>210.75</v>
      </c>
      <c r="AF29" s="224">
        <f>SUM('AMAZON UK, FR, GER - P&amp;L'!AF23,'AMAZON UK, FR, GER - P&amp;L'!AF209,'AMAZON UK, FR, GER - P&amp;L'!AF395)</f>
        <v>6.35</v>
      </c>
      <c r="AG29" s="420">
        <f t="shared" si="5"/>
        <v>3541.16</v>
      </c>
    </row>
    <row r="30">
      <c r="A30" s="225" t="s">
        <v>1346</v>
      </c>
      <c r="B30" s="224">
        <f>SUM('AMAZON UK, FR, GER - P&amp;L'!B24,'AMAZON UK, FR, GER - P&amp;L'!B210,'AMAZON UK, FR, GER - P&amp;L'!B396)</f>
        <v>0</v>
      </c>
      <c r="C30" s="224">
        <f>SUM('AMAZON UK, FR, GER - P&amp;L'!C24,'AMAZON UK, FR, GER - P&amp;L'!C210,'AMAZON UK, FR, GER - P&amp;L'!C396)</f>
        <v>28.34</v>
      </c>
      <c r="D30" s="224">
        <f>SUM('AMAZON UK, FR, GER - P&amp;L'!D24,'AMAZON UK, FR, GER - P&amp;L'!D210,'AMAZON UK, FR, GER - P&amp;L'!D396)</f>
        <v>0</v>
      </c>
      <c r="E30" s="224">
        <f>SUM('AMAZON UK, FR, GER - P&amp;L'!E24,'AMAZON UK, FR, GER - P&amp;L'!E210,'AMAZON UK, FR, GER - P&amp;L'!E396)</f>
        <v>0</v>
      </c>
      <c r="F30" s="224">
        <f>SUM('AMAZON UK, FR, GER - P&amp;L'!F24,'AMAZON UK, FR, GER - P&amp;L'!F210,'AMAZON UK, FR, GER - P&amp;L'!F396)</f>
        <v>0</v>
      </c>
      <c r="G30" s="224">
        <f>SUM('AMAZON UK, FR, GER - P&amp;L'!G24,'AMAZON UK, FR, GER - P&amp;L'!G210,'AMAZON UK, FR, GER - P&amp;L'!G396)</f>
        <v>0</v>
      </c>
      <c r="H30" s="224">
        <f>SUM('AMAZON UK, FR, GER - P&amp;L'!H24,'AMAZON UK, FR, GER - P&amp;L'!H210,'AMAZON UK, FR, GER - P&amp;L'!H396)</f>
        <v>0</v>
      </c>
      <c r="I30" s="224">
        <f>SUM('AMAZON UK, FR, GER - P&amp;L'!I24,'AMAZON UK, FR, GER - P&amp;L'!I210,'AMAZON UK, FR, GER - P&amp;L'!I396)</f>
        <v>0</v>
      </c>
      <c r="J30" s="224">
        <f>SUM('AMAZON UK, FR, GER - P&amp;L'!J24,'AMAZON UK, FR, GER - P&amp;L'!J210,'AMAZON UK, FR, GER - P&amp;L'!J396)</f>
        <v>0</v>
      </c>
      <c r="K30" s="224">
        <f>SUM('AMAZON UK, FR, GER - P&amp;L'!K24,'AMAZON UK, FR, GER - P&amp;L'!K210,'AMAZON UK, FR, GER - P&amp;L'!K396)</f>
        <v>0</v>
      </c>
      <c r="L30" s="224">
        <f>SUM('AMAZON UK, FR, GER - P&amp;L'!L24,'AMAZON UK, FR, GER - P&amp;L'!L210,'AMAZON UK, FR, GER - P&amp;L'!L396)</f>
        <v>0</v>
      </c>
      <c r="M30" s="224">
        <f>SUM('AMAZON UK, FR, GER - P&amp;L'!M24,'AMAZON UK, FR, GER - P&amp;L'!M210,'AMAZON UK, FR, GER - P&amp;L'!M396)</f>
        <v>0</v>
      </c>
      <c r="N30" s="224">
        <f>SUM('AMAZON UK, FR, GER - P&amp;L'!N24,'AMAZON UK, FR, GER - P&amp;L'!N210,'AMAZON UK, FR, GER - P&amp;L'!N396)</f>
        <v>0</v>
      </c>
      <c r="O30" s="224">
        <f>SUM('AMAZON UK, FR, GER - P&amp;L'!O24,'AMAZON UK, FR, GER - P&amp;L'!O210,'AMAZON UK, FR, GER - P&amp;L'!O396)</f>
        <v>0</v>
      </c>
      <c r="P30" s="224">
        <f>SUM('AMAZON UK, FR, GER - P&amp;L'!P24,'AMAZON UK, FR, GER - P&amp;L'!P210,'AMAZON UK, FR, GER - P&amp;L'!P396)</f>
        <v>0</v>
      </c>
      <c r="Q30" s="224">
        <f>SUM('AMAZON UK, FR, GER - P&amp;L'!Q24,'AMAZON UK, FR, GER - P&amp;L'!Q210,'AMAZON UK, FR, GER - P&amp;L'!Q396)</f>
        <v>5.84</v>
      </c>
      <c r="R30" s="224">
        <f>SUM('AMAZON UK, FR, GER - P&amp;L'!R24,'AMAZON UK, FR, GER - P&amp;L'!R210,'AMAZON UK, FR, GER - P&amp;L'!R396)</f>
        <v>0</v>
      </c>
      <c r="S30" s="224">
        <f>SUM('AMAZON UK, FR, GER - P&amp;L'!S24,'AMAZON UK, FR, GER - P&amp;L'!S210,'AMAZON UK, FR, GER - P&amp;L'!S396)</f>
        <v>0</v>
      </c>
      <c r="T30" s="224">
        <f>SUM('AMAZON UK, FR, GER - P&amp;L'!T24,'AMAZON UK, FR, GER - P&amp;L'!T210,'AMAZON UK, FR, GER - P&amp;L'!T396)</f>
        <v>0</v>
      </c>
      <c r="U30" s="224">
        <f>SUM('AMAZON UK, FR, GER - P&amp;L'!U24,'AMAZON UK, FR, GER - P&amp;L'!U210,'AMAZON UK, FR, GER - P&amp;L'!U396)</f>
        <v>0</v>
      </c>
      <c r="V30" s="224">
        <f>SUM('AMAZON UK, FR, GER - P&amp;L'!V24,'AMAZON UK, FR, GER - P&amp;L'!V210,'AMAZON UK, FR, GER - P&amp;L'!V396)</f>
        <v>0</v>
      </c>
      <c r="W30" s="224">
        <f>SUM('AMAZON UK, FR, GER - P&amp;L'!W24,'AMAZON UK, FR, GER - P&amp;L'!W210,'AMAZON UK, FR, GER - P&amp;L'!W396)</f>
        <v>0</v>
      </c>
      <c r="X30" s="224">
        <f>SUM('AMAZON UK, FR, GER - P&amp;L'!X24,'AMAZON UK, FR, GER - P&amp;L'!X210,'AMAZON UK, FR, GER - P&amp;L'!X396)</f>
        <v>0</v>
      </c>
      <c r="Y30" s="224">
        <f>SUM('AMAZON UK, FR, GER - P&amp;L'!Y24,'AMAZON UK, FR, GER - P&amp;L'!Y210,'AMAZON UK, FR, GER - P&amp;L'!Y396)</f>
        <v>0</v>
      </c>
      <c r="Z30" s="224">
        <f>SUM('AMAZON UK, FR, GER - P&amp;L'!Z24,'AMAZON UK, FR, GER - P&amp;L'!Z210,'AMAZON UK, FR, GER - P&amp;L'!Z396)</f>
        <v>1.32</v>
      </c>
      <c r="AA30" s="224">
        <f>SUM('AMAZON UK, FR, GER - P&amp;L'!AA24,'AMAZON UK, FR, GER - P&amp;L'!AA210,'AMAZON UK, FR, GER - P&amp;L'!AA396)</f>
        <v>0</v>
      </c>
      <c r="AB30" s="224">
        <f>SUM('AMAZON UK, FR, GER - P&amp;L'!AB24,'AMAZON UK, FR, GER - P&amp;L'!AB210,'AMAZON UK, FR, GER - P&amp;L'!AB396)</f>
        <v>16.24</v>
      </c>
      <c r="AC30" s="224">
        <f>SUM('AMAZON UK, FR, GER - P&amp;L'!AC24,'AMAZON UK, FR, GER - P&amp;L'!AC210,'AMAZON UK, FR, GER - P&amp;L'!AC396)</f>
        <v>0</v>
      </c>
      <c r="AD30" s="224">
        <f>SUM('AMAZON UK, FR, GER - P&amp;L'!AD24,'AMAZON UK, FR, GER - P&amp;L'!AD210,'AMAZON UK, FR, GER - P&amp;L'!AD396)</f>
        <v>37.59</v>
      </c>
      <c r="AE30" s="224">
        <f>SUM('AMAZON UK, FR, GER - P&amp;L'!AE24,'AMAZON UK, FR, GER - P&amp;L'!AE210,'AMAZON UK, FR, GER - P&amp;L'!AE396)</f>
        <v>44.06</v>
      </c>
      <c r="AF30" s="224">
        <f>SUM('AMAZON UK, FR, GER - P&amp;L'!AF24,'AMAZON UK, FR, GER - P&amp;L'!AF210,'AMAZON UK, FR, GER - P&amp;L'!AF396)</f>
        <v>0</v>
      </c>
      <c r="AG30" s="420">
        <f t="shared" si="5"/>
        <v>133.39</v>
      </c>
    </row>
    <row r="31">
      <c r="A31" s="225" t="s">
        <v>1347</v>
      </c>
      <c r="B31" s="224">
        <f>SUM('AMAZON UK, FR, GER - P&amp;L'!B25,'AMAZON UK, FR, GER - P&amp;L'!B211,'AMAZON UK, FR, GER - P&amp;L'!B397)</f>
        <v>0</v>
      </c>
      <c r="C31" s="224">
        <f>SUM('AMAZON UK, FR, GER - P&amp;L'!C25,'AMAZON UK, FR, GER - P&amp;L'!C211,'AMAZON UK, FR, GER - P&amp;L'!C397)</f>
        <v>0</v>
      </c>
      <c r="D31" s="224">
        <f>SUM('AMAZON UK, FR, GER - P&amp;L'!D25,'AMAZON UK, FR, GER - P&amp;L'!D211,'AMAZON UK, FR, GER - P&amp;L'!D397)</f>
        <v>0</v>
      </c>
      <c r="E31" s="224">
        <f>SUM('AMAZON UK, FR, GER - P&amp;L'!E25,'AMAZON UK, FR, GER - P&amp;L'!E211,'AMAZON UK, FR, GER - P&amp;L'!E397)</f>
        <v>0</v>
      </c>
      <c r="F31" s="224">
        <f>SUM('AMAZON UK, FR, GER - P&amp;L'!F25,'AMAZON UK, FR, GER - P&amp;L'!F211,'AMAZON UK, FR, GER - P&amp;L'!F397)</f>
        <v>0</v>
      </c>
      <c r="G31" s="224">
        <f>SUM('AMAZON UK, FR, GER - P&amp;L'!G25,'AMAZON UK, FR, GER - P&amp;L'!G211,'AMAZON UK, FR, GER - P&amp;L'!G397)</f>
        <v>0</v>
      </c>
      <c r="H31" s="224">
        <f>SUM('AMAZON UK, FR, GER - P&amp;L'!H25,'AMAZON UK, FR, GER - P&amp;L'!H211,'AMAZON UK, FR, GER - P&amp;L'!H397)</f>
        <v>3.49</v>
      </c>
      <c r="I31" s="224">
        <f>SUM('AMAZON UK, FR, GER - P&amp;L'!I25,'AMAZON UK, FR, GER - P&amp;L'!I211,'AMAZON UK, FR, GER - P&amp;L'!I397)</f>
        <v>0</v>
      </c>
      <c r="J31" s="224">
        <f>SUM('AMAZON UK, FR, GER - P&amp;L'!J25,'AMAZON UK, FR, GER - P&amp;L'!J211,'AMAZON UK, FR, GER - P&amp;L'!J397)</f>
        <v>0</v>
      </c>
      <c r="K31" s="224">
        <f>SUM('AMAZON UK, FR, GER - P&amp;L'!K25,'AMAZON UK, FR, GER - P&amp;L'!K211,'AMAZON UK, FR, GER - P&amp;L'!K397)</f>
        <v>0</v>
      </c>
      <c r="L31" s="224">
        <f>SUM('AMAZON UK, FR, GER - P&amp;L'!L25,'AMAZON UK, FR, GER - P&amp;L'!L211,'AMAZON UK, FR, GER - P&amp;L'!L397)</f>
        <v>0</v>
      </c>
      <c r="M31" s="224">
        <f>SUM('AMAZON UK, FR, GER - P&amp;L'!M25,'AMAZON UK, FR, GER - P&amp;L'!M211,'AMAZON UK, FR, GER - P&amp;L'!M397)</f>
        <v>0</v>
      </c>
      <c r="N31" s="224">
        <f>SUM('AMAZON UK, FR, GER - P&amp;L'!N25,'AMAZON UK, FR, GER - P&amp;L'!N211,'AMAZON UK, FR, GER - P&amp;L'!N397)</f>
        <v>0</v>
      </c>
      <c r="O31" s="224">
        <f>SUM('AMAZON UK, FR, GER - P&amp;L'!O25,'AMAZON UK, FR, GER - P&amp;L'!O211,'AMAZON UK, FR, GER - P&amp;L'!O397)</f>
        <v>3.98</v>
      </c>
      <c r="P31" s="224">
        <f>SUM('AMAZON UK, FR, GER - P&amp;L'!P25,'AMAZON UK, FR, GER - P&amp;L'!P211,'AMAZON UK, FR, GER - P&amp;L'!P397)</f>
        <v>0</v>
      </c>
      <c r="Q31" s="224">
        <f>SUM('AMAZON UK, FR, GER - P&amp;L'!Q25,'AMAZON UK, FR, GER - P&amp;L'!Q211,'AMAZON UK, FR, GER - P&amp;L'!Q397)</f>
        <v>0</v>
      </c>
      <c r="R31" s="224">
        <f>SUM('AMAZON UK, FR, GER - P&amp;L'!R25,'AMAZON UK, FR, GER - P&amp;L'!R211,'AMAZON UK, FR, GER - P&amp;L'!R397)</f>
        <v>0</v>
      </c>
      <c r="S31" s="224">
        <f>SUM('AMAZON UK, FR, GER - P&amp;L'!S25,'AMAZON UK, FR, GER - P&amp;L'!S211,'AMAZON UK, FR, GER - P&amp;L'!S397)</f>
        <v>0</v>
      </c>
      <c r="T31" s="224">
        <f>SUM('AMAZON UK, FR, GER - P&amp;L'!T25,'AMAZON UK, FR, GER - P&amp;L'!T211,'AMAZON UK, FR, GER - P&amp;L'!T397)</f>
        <v>0</v>
      </c>
      <c r="U31" s="224">
        <f>SUM('AMAZON UK, FR, GER - P&amp;L'!U25,'AMAZON UK, FR, GER - P&amp;L'!U211,'AMAZON UK, FR, GER - P&amp;L'!U397)</f>
        <v>0</v>
      </c>
      <c r="V31" s="224">
        <f>SUM('AMAZON UK, FR, GER - P&amp;L'!V25,'AMAZON UK, FR, GER - P&amp;L'!V211,'AMAZON UK, FR, GER - P&amp;L'!V397)</f>
        <v>0</v>
      </c>
      <c r="W31" s="224">
        <f>SUM('AMAZON UK, FR, GER - P&amp;L'!W25,'AMAZON UK, FR, GER - P&amp;L'!W211,'AMAZON UK, FR, GER - P&amp;L'!W397)</f>
        <v>0</v>
      </c>
      <c r="X31" s="224">
        <f>SUM('AMAZON UK, FR, GER - P&amp;L'!X25,'AMAZON UK, FR, GER - P&amp;L'!X211,'AMAZON UK, FR, GER - P&amp;L'!X397)</f>
        <v>0</v>
      </c>
      <c r="Y31" s="224">
        <f>SUM('AMAZON UK, FR, GER - P&amp;L'!Y25,'AMAZON UK, FR, GER - P&amp;L'!Y211,'AMAZON UK, FR, GER - P&amp;L'!Y397)</f>
        <v>0</v>
      </c>
      <c r="Z31" s="224">
        <f>SUM('AMAZON UK, FR, GER - P&amp;L'!Z25,'AMAZON UK, FR, GER - P&amp;L'!Z211,'AMAZON UK, FR, GER - P&amp;L'!Z397)</f>
        <v>3.98</v>
      </c>
      <c r="AA31" s="224">
        <f>SUM('AMAZON UK, FR, GER - P&amp;L'!AA25,'AMAZON UK, FR, GER - P&amp;L'!AA211,'AMAZON UK, FR, GER - P&amp;L'!AA397)</f>
        <v>0</v>
      </c>
      <c r="AB31" s="224">
        <f>SUM('AMAZON UK, FR, GER - P&amp;L'!AB25,'AMAZON UK, FR, GER - P&amp;L'!AB211,'AMAZON UK, FR, GER - P&amp;L'!AB397)</f>
        <v>0</v>
      </c>
      <c r="AC31" s="224">
        <f>SUM('AMAZON UK, FR, GER - P&amp;L'!AC25,'AMAZON UK, FR, GER - P&amp;L'!AC211,'AMAZON UK, FR, GER - P&amp;L'!AC397)</f>
        <v>0</v>
      </c>
      <c r="AD31" s="224">
        <f>SUM('AMAZON UK, FR, GER - P&amp;L'!AD25,'AMAZON UK, FR, GER - P&amp;L'!AD211,'AMAZON UK, FR, GER - P&amp;L'!AD397)</f>
        <v>0</v>
      </c>
      <c r="AE31" s="224">
        <f>SUM('AMAZON UK, FR, GER - P&amp;L'!AE25,'AMAZON UK, FR, GER - P&amp;L'!AE211,'AMAZON UK, FR, GER - P&amp;L'!AE397)</f>
        <v>0</v>
      </c>
      <c r="AF31" s="224">
        <f>SUM('AMAZON UK, FR, GER - P&amp;L'!AF25,'AMAZON UK, FR, GER - P&amp;L'!AF211,'AMAZON UK, FR, GER - P&amp;L'!AF397)</f>
        <v>0</v>
      </c>
      <c r="AG31" s="420">
        <f t="shared" si="5"/>
        <v>11.45</v>
      </c>
    </row>
    <row r="32">
      <c r="A32" s="421" t="s">
        <v>1513</v>
      </c>
      <c r="B32" s="422">
        <f t="shared" ref="B32:AF32" si="6">SUM(B27:B31)</f>
        <v>502.35</v>
      </c>
      <c r="C32" s="422">
        <f t="shared" si="6"/>
        <v>579.03</v>
      </c>
      <c r="D32" s="422">
        <f t="shared" si="6"/>
        <v>420.27</v>
      </c>
      <c r="E32" s="422">
        <f t="shared" si="6"/>
        <v>767.29</v>
      </c>
      <c r="F32" s="422">
        <f t="shared" si="6"/>
        <v>381.38</v>
      </c>
      <c r="G32" s="422">
        <f t="shared" si="6"/>
        <v>0</v>
      </c>
      <c r="H32" s="422">
        <f t="shared" si="6"/>
        <v>1792.73</v>
      </c>
      <c r="I32" s="422">
        <f t="shared" si="6"/>
        <v>1697.58</v>
      </c>
      <c r="J32" s="422">
        <f t="shared" si="6"/>
        <v>831.14</v>
      </c>
      <c r="K32" s="422">
        <f t="shared" si="6"/>
        <v>0</v>
      </c>
      <c r="L32" s="422">
        <f t="shared" si="6"/>
        <v>710.38</v>
      </c>
      <c r="M32" s="422">
        <f t="shared" si="6"/>
        <v>1083.92</v>
      </c>
      <c r="N32" s="422">
        <f t="shared" si="6"/>
        <v>767.8</v>
      </c>
      <c r="O32" s="422">
        <f t="shared" si="6"/>
        <v>668.21</v>
      </c>
      <c r="P32" s="422">
        <f t="shared" si="6"/>
        <v>39.17</v>
      </c>
      <c r="Q32" s="422">
        <f t="shared" si="6"/>
        <v>1645.88</v>
      </c>
      <c r="R32" s="422">
        <f t="shared" si="6"/>
        <v>393.65</v>
      </c>
      <c r="S32" s="422">
        <f t="shared" si="6"/>
        <v>325.03</v>
      </c>
      <c r="T32" s="422">
        <f t="shared" si="6"/>
        <v>396.36</v>
      </c>
      <c r="U32" s="422">
        <f t="shared" si="6"/>
        <v>1256.05</v>
      </c>
      <c r="V32" s="422">
        <f t="shared" si="6"/>
        <v>283.87</v>
      </c>
      <c r="W32" s="422">
        <f t="shared" si="6"/>
        <v>2239.24</v>
      </c>
      <c r="X32" s="422">
        <f t="shared" si="6"/>
        <v>0</v>
      </c>
      <c r="Y32" s="422">
        <f t="shared" si="6"/>
        <v>1041.27</v>
      </c>
      <c r="Z32" s="422">
        <f t="shared" si="6"/>
        <v>876.83</v>
      </c>
      <c r="AA32" s="422">
        <f t="shared" si="6"/>
        <v>802.79</v>
      </c>
      <c r="AB32" s="422">
        <f t="shared" si="6"/>
        <v>1067.62</v>
      </c>
      <c r="AC32" s="422">
        <f t="shared" si="6"/>
        <v>1387.1</v>
      </c>
      <c r="AD32" s="422">
        <f t="shared" si="6"/>
        <v>1490.4</v>
      </c>
      <c r="AE32" s="422">
        <f t="shared" si="6"/>
        <v>1414.92</v>
      </c>
      <c r="AF32" s="422">
        <f t="shared" si="6"/>
        <v>44.5</v>
      </c>
      <c r="AG32" s="420">
        <f t="shared" si="5"/>
        <v>24906.76</v>
      </c>
    </row>
    <row r="33">
      <c r="A33" s="175"/>
      <c r="B33" s="168"/>
      <c r="C33" s="168"/>
      <c r="D33" s="168"/>
      <c r="E33" s="168"/>
      <c r="F33" s="168"/>
      <c r="G33" s="168"/>
      <c r="H33" s="168"/>
      <c r="I33" s="168"/>
      <c r="J33" s="168"/>
      <c r="K33" s="168"/>
      <c r="L33" s="168"/>
      <c r="M33" s="168"/>
      <c r="N33" s="168"/>
      <c r="O33" s="168"/>
      <c r="P33" s="168"/>
      <c r="Q33" s="168"/>
      <c r="R33" s="168"/>
      <c r="S33" s="168"/>
      <c r="T33" s="168"/>
      <c r="U33" s="168"/>
      <c r="V33" s="168"/>
      <c r="W33" s="168"/>
      <c r="X33" s="168"/>
      <c r="Y33" s="168"/>
      <c r="Z33" s="168"/>
      <c r="AA33" s="168"/>
      <c r="AB33" s="168"/>
      <c r="AC33" s="168"/>
      <c r="AD33" s="168"/>
      <c r="AE33" s="168"/>
      <c r="AF33" s="168"/>
      <c r="AG33" s="423"/>
    </row>
    <row r="34">
      <c r="A34" s="417" t="s">
        <v>317</v>
      </c>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424"/>
    </row>
    <row r="35">
      <c r="A35" s="235" t="s">
        <v>1514</v>
      </c>
      <c r="B35" s="366">
        <f>SUM('AMAZON UK, FR, GER - P&amp;L'!B29,'AMAZON UK, FR, GER - P&amp;L'!B215,'AMAZON UK, FR, GER - P&amp;L'!B401)</f>
        <v>0</v>
      </c>
      <c r="C35" s="366">
        <f>SUM('AMAZON UK, FR, GER - P&amp;L'!C29,'AMAZON UK, FR, GER - P&amp;L'!C215,'AMAZON UK, FR, GER - P&amp;L'!C401)</f>
        <v>0</v>
      </c>
      <c r="D35" s="366">
        <f>SUM('AMAZON UK, FR, GER - P&amp;L'!D29,'AMAZON UK, FR, GER - P&amp;L'!D215,'AMAZON UK, FR, GER - P&amp;L'!D401)</f>
        <v>0</v>
      </c>
      <c r="E35" s="366">
        <f>SUM('AMAZON UK, FR, GER - P&amp;L'!E29,'AMAZON UK, FR, GER - P&amp;L'!E215,'AMAZON UK, FR, GER - P&amp;L'!E401)</f>
        <v>0</v>
      </c>
      <c r="F35" s="366">
        <f>SUM('AMAZON UK, FR, GER - P&amp;L'!F29,'AMAZON UK, FR, GER - P&amp;L'!F215,'AMAZON UK, FR, GER - P&amp;L'!F401)</f>
        <v>0</v>
      </c>
      <c r="G35" s="366">
        <f>SUM('AMAZON UK, FR, GER - P&amp;L'!G29,'AMAZON UK, FR, GER - P&amp;L'!G215,'AMAZON UK, FR, GER - P&amp;L'!G401)</f>
        <v>0</v>
      </c>
      <c r="H35" s="366">
        <f>SUM('AMAZON UK, FR, GER - P&amp;L'!H29,'AMAZON UK, FR, GER - P&amp;L'!H215,'AMAZON UK, FR, GER - P&amp;L'!H401)</f>
        <v>0</v>
      </c>
      <c r="I35" s="366">
        <f>SUM('AMAZON UK, FR, GER - P&amp;L'!I29,'AMAZON UK, FR, GER - P&amp;L'!I215,'AMAZON UK, FR, GER - P&amp;L'!I401)</f>
        <v>0</v>
      </c>
      <c r="J35" s="366">
        <f>SUM('AMAZON UK, FR, GER - P&amp;L'!J29,'AMAZON UK, FR, GER - P&amp;L'!J215,'AMAZON UK, FR, GER - P&amp;L'!J401)</f>
        <v>0</v>
      </c>
      <c r="K35" s="366">
        <f>SUM('AMAZON UK, FR, GER - P&amp;L'!K29,'AMAZON UK, FR, GER - P&amp;L'!K215,'AMAZON UK, FR, GER - P&amp;L'!K401)</f>
        <v>0</v>
      </c>
      <c r="L35" s="366">
        <f>SUM('AMAZON UK, FR, GER - P&amp;L'!L29,'AMAZON UK, FR, GER - P&amp;L'!L215,'AMAZON UK, FR, GER - P&amp;L'!L401)</f>
        <v>0</v>
      </c>
      <c r="M35" s="366">
        <f>SUM('AMAZON UK, FR, GER - P&amp;L'!M29,'AMAZON UK, FR, GER - P&amp;L'!M215,'AMAZON UK, FR, GER - P&amp;L'!M401)</f>
        <v>0</v>
      </c>
      <c r="N35" s="366">
        <f>SUM('AMAZON UK, FR, GER - P&amp;L'!N29,'AMAZON UK, FR, GER - P&amp;L'!N215,'AMAZON UK, FR, GER - P&amp;L'!N401)</f>
        <v>0</v>
      </c>
      <c r="O35" s="366">
        <f>SUM('AMAZON UK, FR, GER - P&amp;L'!O29,'AMAZON UK, FR, GER - P&amp;L'!O215,'AMAZON UK, FR, GER - P&amp;L'!O401)</f>
        <v>0</v>
      </c>
      <c r="P35" s="366">
        <f>SUM('AMAZON UK, FR, GER - P&amp;L'!P29,'AMAZON UK, FR, GER - P&amp;L'!P215,'AMAZON UK, FR, GER - P&amp;L'!P401)</f>
        <v>0</v>
      </c>
      <c r="Q35" s="366">
        <f>SUM('AMAZON UK, FR, GER - P&amp;L'!Q29,'AMAZON UK, FR, GER - P&amp;L'!Q215,'AMAZON UK, FR, GER - P&amp;L'!Q401)</f>
        <v>0</v>
      </c>
      <c r="R35" s="366">
        <f>SUM('AMAZON UK, FR, GER - P&amp;L'!R29,'AMAZON UK, FR, GER - P&amp;L'!R215,'AMAZON UK, FR, GER - P&amp;L'!R401)</f>
        <v>0</v>
      </c>
      <c r="S35" s="366">
        <f>SUM('AMAZON UK, FR, GER - P&amp;L'!S29,'AMAZON UK, FR, GER - P&amp;L'!S215,'AMAZON UK, FR, GER - P&amp;L'!S401)</f>
        <v>0</v>
      </c>
      <c r="T35" s="366">
        <f>SUM('AMAZON UK, FR, GER - P&amp;L'!T29,'AMAZON UK, FR, GER - P&amp;L'!T215,'AMAZON UK, FR, GER - P&amp;L'!T401)</f>
        <v>0</v>
      </c>
      <c r="U35" s="366">
        <f>SUM('AMAZON UK, FR, GER - P&amp;L'!U29,'AMAZON UK, FR, GER - P&amp;L'!U215,'AMAZON UK, FR, GER - P&amp;L'!U401)</f>
        <v>0</v>
      </c>
      <c r="V35" s="366">
        <f>SUM('AMAZON UK, FR, GER - P&amp;L'!V29,'AMAZON UK, FR, GER - P&amp;L'!V215,'AMAZON UK, FR, GER - P&amp;L'!V401)</f>
        <v>0</v>
      </c>
      <c r="W35" s="366">
        <f>SUM('AMAZON UK, FR, GER - P&amp;L'!W29,'AMAZON UK, FR, GER - P&amp;L'!W215,'AMAZON UK, FR, GER - P&amp;L'!W401)</f>
        <v>0</v>
      </c>
      <c r="X35" s="366">
        <f>SUM('AMAZON UK, FR, GER - P&amp;L'!X29,'AMAZON UK, FR, GER - P&amp;L'!X215,'AMAZON UK, FR, GER - P&amp;L'!X401)</f>
        <v>0</v>
      </c>
      <c r="Y35" s="366">
        <f>SUM('AMAZON UK, FR, GER - P&amp;L'!Y29,'AMAZON UK, FR, GER - P&amp;L'!Y215,'AMAZON UK, FR, GER - P&amp;L'!Y401)</f>
        <v>0</v>
      </c>
      <c r="Z35" s="366">
        <f>SUM('AMAZON UK, FR, GER - P&amp;L'!Z29,'AMAZON UK, FR, GER - P&amp;L'!Z215,'AMAZON UK, FR, GER - P&amp;L'!Z401)</f>
        <v>0</v>
      </c>
      <c r="AA35" s="366">
        <f>SUM('AMAZON UK, FR, GER - P&amp;L'!AA29,'AMAZON UK, FR, GER - P&amp;L'!AA215,'AMAZON UK, FR, GER - P&amp;L'!AA401)</f>
        <v>0</v>
      </c>
      <c r="AB35" s="366">
        <f>SUM('AMAZON UK, FR, GER - P&amp;L'!AB29,'AMAZON UK, FR, GER - P&amp;L'!AB215,'AMAZON UK, FR, GER - P&amp;L'!AB401)</f>
        <v>0</v>
      </c>
      <c r="AC35" s="366">
        <f>SUM('AMAZON UK, FR, GER - P&amp;L'!AC29,'AMAZON UK, FR, GER - P&amp;L'!AC215,'AMAZON UK, FR, GER - P&amp;L'!AC401)</f>
        <v>0</v>
      </c>
      <c r="AD35" s="366">
        <f>SUM('AMAZON UK, FR, GER - P&amp;L'!AD29,'AMAZON UK, FR, GER - P&amp;L'!AD215,'AMAZON UK, FR, GER - P&amp;L'!AD401)</f>
        <v>0</v>
      </c>
      <c r="AE35" s="366">
        <f>SUM('AMAZON UK, FR, GER - P&amp;L'!AE29,'AMAZON UK, FR, GER - P&amp;L'!AE215,'AMAZON UK, FR, GER - P&amp;L'!AE401)</f>
        <v>0</v>
      </c>
      <c r="AF35" s="366">
        <f>SUM('AMAZON UK, FR, GER - P&amp;L'!AF29,'AMAZON UK, FR, GER - P&amp;L'!AF215,'AMAZON UK, FR, GER - P&amp;L'!AF401)</f>
        <v>0</v>
      </c>
      <c r="AG35" s="423">
        <f t="shared" ref="AG35:AG43" si="7">SUM(B35:AF35)</f>
        <v>0</v>
      </c>
    </row>
    <row r="36">
      <c r="A36" s="235" t="s">
        <v>1515</v>
      </c>
      <c r="B36" s="366">
        <f>SUM('AMAZON UK, FR, GER - P&amp;L'!B30,'AMAZON UK, FR, GER - P&amp;L'!B216,'AMAZON UK, FR, GER - P&amp;L'!B402)</f>
        <v>0</v>
      </c>
      <c r="C36" s="366">
        <f>SUM('AMAZON UK, FR, GER - P&amp;L'!C30,'AMAZON UK, FR, GER - P&amp;L'!C216,'AMAZON UK, FR, GER - P&amp;L'!C402)</f>
        <v>0</v>
      </c>
      <c r="D36" s="366">
        <f>SUM('AMAZON UK, FR, GER - P&amp;L'!D30,'AMAZON UK, FR, GER - P&amp;L'!D216,'AMAZON UK, FR, GER - P&amp;L'!D402)</f>
        <v>0</v>
      </c>
      <c r="E36" s="366">
        <f>SUM('AMAZON UK, FR, GER - P&amp;L'!E30,'AMAZON UK, FR, GER - P&amp;L'!E216,'AMAZON UK, FR, GER - P&amp;L'!E402)</f>
        <v>0</v>
      </c>
      <c r="F36" s="366">
        <f>SUM('AMAZON UK, FR, GER - P&amp;L'!F30,'AMAZON UK, FR, GER - P&amp;L'!F216,'AMAZON UK, FR, GER - P&amp;L'!F402)</f>
        <v>0</v>
      </c>
      <c r="G36" s="366">
        <f>SUM('AMAZON UK, FR, GER - P&amp;L'!G30,'AMAZON UK, FR, GER - P&amp;L'!G216,'AMAZON UK, FR, GER - P&amp;L'!G402)</f>
        <v>0</v>
      </c>
      <c r="H36" s="366">
        <f>SUM('AMAZON UK, FR, GER - P&amp;L'!H30,'AMAZON UK, FR, GER - P&amp;L'!H216,'AMAZON UK, FR, GER - P&amp;L'!H402)</f>
        <v>0</v>
      </c>
      <c r="I36" s="366">
        <f>SUM('AMAZON UK, FR, GER - P&amp;L'!I30,'AMAZON UK, FR, GER - P&amp;L'!I216,'AMAZON UK, FR, GER - P&amp;L'!I402)</f>
        <v>0</v>
      </c>
      <c r="J36" s="366">
        <f>SUM('AMAZON UK, FR, GER - P&amp;L'!J30,'AMAZON UK, FR, GER - P&amp;L'!J216,'AMAZON UK, FR, GER - P&amp;L'!J402)</f>
        <v>0</v>
      </c>
      <c r="K36" s="366">
        <f>SUM('AMAZON UK, FR, GER - P&amp;L'!K30,'AMAZON UK, FR, GER - P&amp;L'!K216,'AMAZON UK, FR, GER - P&amp;L'!K402)</f>
        <v>0</v>
      </c>
      <c r="L36" s="366">
        <f>SUM('AMAZON UK, FR, GER - P&amp;L'!L30,'AMAZON UK, FR, GER - P&amp;L'!L216,'AMAZON UK, FR, GER - P&amp;L'!L402)</f>
        <v>0</v>
      </c>
      <c r="M36" s="366">
        <f>SUM('AMAZON UK, FR, GER - P&amp;L'!M30,'AMAZON UK, FR, GER - P&amp;L'!M216,'AMAZON UK, FR, GER - P&amp;L'!M402)</f>
        <v>0</v>
      </c>
      <c r="N36" s="366">
        <f>SUM('AMAZON UK, FR, GER - P&amp;L'!N30,'AMAZON UK, FR, GER - P&amp;L'!N216,'AMAZON UK, FR, GER - P&amp;L'!N402)</f>
        <v>0</v>
      </c>
      <c r="O36" s="366">
        <f>SUM('AMAZON UK, FR, GER - P&amp;L'!O30,'AMAZON UK, FR, GER - P&amp;L'!O216,'AMAZON UK, FR, GER - P&amp;L'!O402)</f>
        <v>0</v>
      </c>
      <c r="P36" s="366">
        <f>SUM('AMAZON UK, FR, GER - P&amp;L'!P30,'AMAZON UK, FR, GER - P&amp;L'!P216,'AMAZON UK, FR, GER - P&amp;L'!P402)</f>
        <v>0</v>
      </c>
      <c r="Q36" s="366">
        <f>SUM('AMAZON UK, FR, GER - P&amp;L'!Q30,'AMAZON UK, FR, GER - P&amp;L'!Q216,'AMAZON UK, FR, GER - P&amp;L'!Q402)</f>
        <v>0</v>
      </c>
      <c r="R36" s="366">
        <f>SUM('AMAZON UK, FR, GER - P&amp;L'!R30,'AMAZON UK, FR, GER - P&amp;L'!R216,'AMAZON UK, FR, GER - P&amp;L'!R402)</f>
        <v>0</v>
      </c>
      <c r="S36" s="366">
        <f>SUM('AMAZON UK, FR, GER - P&amp;L'!S30,'AMAZON UK, FR, GER - P&amp;L'!S216,'AMAZON UK, FR, GER - P&amp;L'!S402)</f>
        <v>0</v>
      </c>
      <c r="T36" s="366">
        <f>SUM('AMAZON UK, FR, GER - P&amp;L'!T30,'AMAZON UK, FR, GER - P&amp;L'!T216,'AMAZON UK, FR, GER - P&amp;L'!T402)</f>
        <v>0</v>
      </c>
      <c r="U36" s="366">
        <f>SUM('AMAZON UK, FR, GER - P&amp;L'!U30,'AMAZON UK, FR, GER - P&amp;L'!U216,'AMAZON UK, FR, GER - P&amp;L'!U402)</f>
        <v>0</v>
      </c>
      <c r="V36" s="366">
        <f>SUM('AMAZON UK, FR, GER - P&amp;L'!V30,'AMAZON UK, FR, GER - P&amp;L'!V216,'AMAZON UK, FR, GER - P&amp;L'!V402)</f>
        <v>0</v>
      </c>
      <c r="W36" s="366">
        <f>SUM('AMAZON UK, FR, GER - P&amp;L'!W30,'AMAZON UK, FR, GER - P&amp;L'!W216,'AMAZON UK, FR, GER - P&amp;L'!W402)</f>
        <v>0</v>
      </c>
      <c r="X36" s="366">
        <f>SUM('AMAZON UK, FR, GER - P&amp;L'!X30,'AMAZON UK, FR, GER - P&amp;L'!X216,'AMAZON UK, FR, GER - P&amp;L'!X402)</f>
        <v>0</v>
      </c>
      <c r="Y36" s="366">
        <f>SUM('AMAZON UK, FR, GER - P&amp;L'!Y30,'AMAZON UK, FR, GER - P&amp;L'!Y216,'AMAZON UK, FR, GER - P&amp;L'!Y402)</f>
        <v>0</v>
      </c>
      <c r="Z36" s="366">
        <f>SUM('AMAZON UK, FR, GER - P&amp;L'!Z30,'AMAZON UK, FR, GER - P&amp;L'!Z216,'AMAZON UK, FR, GER - P&amp;L'!Z402)</f>
        <v>0</v>
      </c>
      <c r="AA36" s="366">
        <f>SUM('AMAZON UK, FR, GER - P&amp;L'!AA30,'AMAZON UK, FR, GER - P&amp;L'!AA216,'AMAZON UK, FR, GER - P&amp;L'!AA402)</f>
        <v>0</v>
      </c>
      <c r="AB36" s="366">
        <f>SUM('AMAZON UK, FR, GER - P&amp;L'!AB30,'AMAZON UK, FR, GER - P&amp;L'!AB216,'AMAZON UK, FR, GER - P&amp;L'!AB402)</f>
        <v>0</v>
      </c>
      <c r="AC36" s="366">
        <f>SUM('AMAZON UK, FR, GER - P&amp;L'!AC30,'AMAZON UK, FR, GER - P&amp;L'!AC216,'AMAZON UK, FR, GER - P&amp;L'!AC402)</f>
        <v>0</v>
      </c>
      <c r="AD36" s="366">
        <f>SUM('AMAZON UK, FR, GER - P&amp;L'!AD30,'AMAZON UK, FR, GER - P&amp;L'!AD216,'AMAZON UK, FR, GER - P&amp;L'!AD402)</f>
        <v>0</v>
      </c>
      <c r="AE36" s="366">
        <f>SUM('AMAZON UK, FR, GER - P&amp;L'!AE30,'AMAZON UK, FR, GER - P&amp;L'!AE216,'AMAZON UK, FR, GER - P&amp;L'!AE402)</f>
        <v>0</v>
      </c>
      <c r="AF36" s="366">
        <f>SUM('AMAZON UK, FR, GER - P&amp;L'!AF30,'AMAZON UK, FR, GER - P&amp;L'!AF216,'AMAZON UK, FR, GER - P&amp;L'!AF402)</f>
        <v>0</v>
      </c>
      <c r="AG36" s="423">
        <f t="shared" si="7"/>
        <v>0</v>
      </c>
    </row>
    <row r="37">
      <c r="A37" s="235" t="s">
        <v>1516</v>
      </c>
      <c r="B37" s="366">
        <f>SUM('AMAZON UK, FR, GER - P&amp;L'!B31,'AMAZON UK, FR, GER - P&amp;L'!B217,'AMAZON UK, FR, GER - P&amp;L'!B403)</f>
        <v>0</v>
      </c>
      <c r="C37" s="366">
        <f>SUM('AMAZON UK, FR, GER - P&amp;L'!C31,'AMAZON UK, FR, GER - P&amp;L'!C217,'AMAZON UK, FR, GER - P&amp;L'!C403)</f>
        <v>0</v>
      </c>
      <c r="D37" s="366">
        <f>SUM('AMAZON UK, FR, GER - P&amp;L'!D31,'AMAZON UK, FR, GER - P&amp;L'!D217,'AMAZON UK, FR, GER - P&amp;L'!D403)</f>
        <v>0</v>
      </c>
      <c r="E37" s="366">
        <f>SUM('AMAZON UK, FR, GER - P&amp;L'!E31,'AMAZON UK, FR, GER - P&amp;L'!E217,'AMAZON UK, FR, GER - P&amp;L'!E403)</f>
        <v>0</v>
      </c>
      <c r="F37" s="366">
        <f>SUM('AMAZON UK, FR, GER - P&amp;L'!F31,'AMAZON UK, FR, GER - P&amp;L'!F217,'AMAZON UK, FR, GER - P&amp;L'!F403)</f>
        <v>0</v>
      </c>
      <c r="G37" s="366">
        <f>SUM('AMAZON UK, FR, GER - P&amp;L'!G31,'AMAZON UK, FR, GER - P&amp;L'!G217,'AMAZON UK, FR, GER - P&amp;L'!G403)</f>
        <v>0</v>
      </c>
      <c r="H37" s="366">
        <f>SUM('AMAZON UK, FR, GER - P&amp;L'!H31,'AMAZON UK, FR, GER - P&amp;L'!H217,'AMAZON UK, FR, GER - P&amp;L'!H403)</f>
        <v>0</v>
      </c>
      <c r="I37" s="366">
        <f>SUM('AMAZON UK, FR, GER - P&amp;L'!I31,'AMAZON UK, FR, GER - P&amp;L'!I217,'AMAZON UK, FR, GER - P&amp;L'!I403)</f>
        <v>0</v>
      </c>
      <c r="J37" s="366">
        <f>SUM('AMAZON UK, FR, GER - P&amp;L'!J31,'AMAZON UK, FR, GER - P&amp;L'!J217,'AMAZON UK, FR, GER - P&amp;L'!J403)</f>
        <v>0</v>
      </c>
      <c r="K37" s="366">
        <f>SUM('AMAZON UK, FR, GER - P&amp;L'!K31,'AMAZON UK, FR, GER - P&amp;L'!K217,'AMAZON UK, FR, GER - P&amp;L'!K403)</f>
        <v>0</v>
      </c>
      <c r="L37" s="366">
        <f>SUM('AMAZON UK, FR, GER - P&amp;L'!L31,'AMAZON UK, FR, GER - P&amp;L'!L217,'AMAZON UK, FR, GER - P&amp;L'!L403)</f>
        <v>0</v>
      </c>
      <c r="M37" s="366">
        <f>SUM('AMAZON UK, FR, GER - P&amp;L'!M31,'AMAZON UK, FR, GER - P&amp;L'!M217,'AMAZON UK, FR, GER - P&amp;L'!M403)</f>
        <v>0</v>
      </c>
      <c r="N37" s="366">
        <f>SUM('AMAZON UK, FR, GER - P&amp;L'!N31,'AMAZON UK, FR, GER - P&amp;L'!N217,'AMAZON UK, FR, GER - P&amp;L'!N403)</f>
        <v>0</v>
      </c>
      <c r="O37" s="366">
        <f>SUM('AMAZON UK, FR, GER - P&amp;L'!O31,'AMAZON UK, FR, GER - P&amp;L'!O217,'AMAZON UK, FR, GER - P&amp;L'!O403)</f>
        <v>0</v>
      </c>
      <c r="P37" s="366">
        <f>SUM('AMAZON UK, FR, GER - P&amp;L'!P31,'AMAZON UK, FR, GER - P&amp;L'!P217,'AMAZON UK, FR, GER - P&amp;L'!P403)</f>
        <v>0</v>
      </c>
      <c r="Q37" s="366">
        <f>SUM('AMAZON UK, FR, GER - P&amp;L'!Q31,'AMAZON UK, FR, GER - P&amp;L'!Q217,'AMAZON UK, FR, GER - P&amp;L'!Q403)</f>
        <v>0</v>
      </c>
      <c r="R37" s="366">
        <f>SUM('AMAZON UK, FR, GER - P&amp;L'!R31,'AMAZON UK, FR, GER - P&amp;L'!R217,'AMAZON UK, FR, GER - P&amp;L'!R403)</f>
        <v>0</v>
      </c>
      <c r="S37" s="366">
        <f>SUM('AMAZON UK, FR, GER - P&amp;L'!S31,'AMAZON UK, FR, GER - P&amp;L'!S217,'AMAZON UK, FR, GER - P&amp;L'!S403)</f>
        <v>0</v>
      </c>
      <c r="T37" s="366">
        <f>SUM('AMAZON UK, FR, GER - P&amp;L'!T31,'AMAZON UK, FR, GER - P&amp;L'!T217,'AMAZON UK, FR, GER - P&amp;L'!T403)</f>
        <v>0</v>
      </c>
      <c r="U37" s="366">
        <f>SUM('AMAZON UK, FR, GER - P&amp;L'!U31,'AMAZON UK, FR, GER - P&amp;L'!U217,'AMAZON UK, FR, GER - P&amp;L'!U403)</f>
        <v>0</v>
      </c>
      <c r="V37" s="366">
        <f>SUM('AMAZON UK, FR, GER - P&amp;L'!V31,'AMAZON UK, FR, GER - P&amp;L'!V217,'AMAZON UK, FR, GER - P&amp;L'!V403)</f>
        <v>0</v>
      </c>
      <c r="W37" s="366">
        <f>SUM('AMAZON UK, FR, GER - P&amp;L'!W31,'AMAZON UK, FR, GER - P&amp;L'!W217,'AMAZON UK, FR, GER - P&amp;L'!W403)</f>
        <v>0</v>
      </c>
      <c r="X37" s="366">
        <f>SUM('AMAZON UK, FR, GER - P&amp;L'!X31,'AMAZON UK, FR, GER - P&amp;L'!X217,'AMAZON UK, FR, GER - P&amp;L'!X403)</f>
        <v>0</v>
      </c>
      <c r="Y37" s="366">
        <f>SUM('AMAZON UK, FR, GER - P&amp;L'!Y31,'AMAZON UK, FR, GER - P&amp;L'!Y217,'AMAZON UK, FR, GER - P&amp;L'!Y403)</f>
        <v>0</v>
      </c>
      <c r="Z37" s="366">
        <f>SUM('AMAZON UK, FR, GER - P&amp;L'!Z31,'AMAZON UK, FR, GER - P&amp;L'!Z217,'AMAZON UK, FR, GER - P&amp;L'!Z403)</f>
        <v>0</v>
      </c>
      <c r="AA37" s="366">
        <f>SUM('AMAZON UK, FR, GER - P&amp;L'!AA31,'AMAZON UK, FR, GER - P&amp;L'!AA217,'AMAZON UK, FR, GER - P&amp;L'!AA403)</f>
        <v>0</v>
      </c>
      <c r="AB37" s="366">
        <f>SUM('AMAZON UK, FR, GER - P&amp;L'!AB31,'AMAZON UK, FR, GER - P&amp;L'!AB217,'AMAZON UK, FR, GER - P&amp;L'!AB403)</f>
        <v>0</v>
      </c>
      <c r="AC37" s="366">
        <f>SUM('AMAZON UK, FR, GER - P&amp;L'!AC31,'AMAZON UK, FR, GER - P&amp;L'!AC217,'AMAZON UK, FR, GER - P&amp;L'!AC403)</f>
        <v>0</v>
      </c>
      <c r="AD37" s="366">
        <f>SUM('AMAZON UK, FR, GER - P&amp;L'!AD31,'AMAZON UK, FR, GER - P&amp;L'!AD217,'AMAZON UK, FR, GER - P&amp;L'!AD403)</f>
        <v>0</v>
      </c>
      <c r="AE37" s="366">
        <f>SUM('AMAZON UK, FR, GER - P&amp;L'!AE31,'AMAZON UK, FR, GER - P&amp;L'!AE217,'AMAZON UK, FR, GER - P&amp;L'!AE403)</f>
        <v>0</v>
      </c>
      <c r="AF37" s="366">
        <f>SUM('AMAZON UK, FR, GER - P&amp;L'!AF31,'AMAZON UK, FR, GER - P&amp;L'!AF217,'AMAZON UK, FR, GER - P&amp;L'!AF403)</f>
        <v>0</v>
      </c>
      <c r="AG37" s="423">
        <f t="shared" si="7"/>
        <v>0</v>
      </c>
    </row>
    <row r="38">
      <c r="A38" s="235" t="s">
        <v>1517</v>
      </c>
      <c r="B38" s="366">
        <f>SUM('AMAZON UK, FR, GER - P&amp;L'!B32,'AMAZON UK, FR, GER - P&amp;L'!B218,'AMAZON UK, FR, GER - P&amp;L'!B404)</f>
        <v>0</v>
      </c>
      <c r="C38" s="366">
        <f>SUM('AMAZON UK, FR, GER - P&amp;L'!C32,'AMAZON UK, FR, GER - P&amp;L'!C218,'AMAZON UK, FR, GER - P&amp;L'!C404)</f>
        <v>0</v>
      </c>
      <c r="D38" s="366">
        <f>SUM('AMAZON UK, FR, GER - P&amp;L'!D32,'AMAZON UK, FR, GER - P&amp;L'!D218,'AMAZON UK, FR, GER - P&amp;L'!D404)</f>
        <v>0</v>
      </c>
      <c r="E38" s="366">
        <f>SUM('AMAZON UK, FR, GER - P&amp;L'!E32,'AMAZON UK, FR, GER - P&amp;L'!E218,'AMAZON UK, FR, GER - P&amp;L'!E404)</f>
        <v>0</v>
      </c>
      <c r="F38" s="366">
        <f>SUM('AMAZON UK, FR, GER - P&amp;L'!F32,'AMAZON UK, FR, GER - P&amp;L'!F218,'AMAZON UK, FR, GER - P&amp;L'!F404)</f>
        <v>0</v>
      </c>
      <c r="G38" s="366">
        <f>SUM('AMAZON UK, FR, GER - P&amp;L'!G32,'AMAZON UK, FR, GER - P&amp;L'!G218,'AMAZON UK, FR, GER - P&amp;L'!G404)</f>
        <v>0</v>
      </c>
      <c r="H38" s="366">
        <f>SUM('AMAZON UK, FR, GER - P&amp;L'!H32,'AMAZON UK, FR, GER - P&amp;L'!H218,'AMAZON UK, FR, GER - P&amp;L'!H404)</f>
        <v>0</v>
      </c>
      <c r="I38" s="366">
        <f>SUM('AMAZON UK, FR, GER - P&amp;L'!I32,'AMAZON UK, FR, GER - P&amp;L'!I218,'AMAZON UK, FR, GER - P&amp;L'!I404)</f>
        <v>0</v>
      </c>
      <c r="J38" s="366">
        <f>SUM('AMAZON UK, FR, GER - P&amp;L'!J32,'AMAZON UK, FR, GER - P&amp;L'!J218,'AMAZON UK, FR, GER - P&amp;L'!J404)</f>
        <v>0</v>
      </c>
      <c r="K38" s="366">
        <f>SUM('AMAZON UK, FR, GER - P&amp;L'!K32,'AMAZON UK, FR, GER - P&amp;L'!K218,'AMAZON UK, FR, GER - P&amp;L'!K404)</f>
        <v>0</v>
      </c>
      <c r="L38" s="366">
        <f>SUM('AMAZON UK, FR, GER - P&amp;L'!L32,'AMAZON UK, FR, GER - P&amp;L'!L218,'AMAZON UK, FR, GER - P&amp;L'!L404)</f>
        <v>0</v>
      </c>
      <c r="M38" s="366">
        <f>SUM('AMAZON UK, FR, GER - P&amp;L'!M32,'AMAZON UK, FR, GER - P&amp;L'!M218,'AMAZON UK, FR, GER - P&amp;L'!M404)</f>
        <v>0</v>
      </c>
      <c r="N38" s="366">
        <f>SUM('AMAZON UK, FR, GER - P&amp;L'!N32,'AMAZON UK, FR, GER - P&amp;L'!N218,'AMAZON UK, FR, GER - P&amp;L'!N404)</f>
        <v>0</v>
      </c>
      <c r="O38" s="366">
        <f>SUM('AMAZON UK, FR, GER - P&amp;L'!O32,'AMAZON UK, FR, GER - P&amp;L'!O218,'AMAZON UK, FR, GER - P&amp;L'!O404)</f>
        <v>0</v>
      </c>
      <c r="P38" s="366">
        <f>SUM('AMAZON UK, FR, GER - P&amp;L'!P32,'AMAZON UK, FR, GER - P&amp;L'!P218,'AMAZON UK, FR, GER - P&amp;L'!P404)</f>
        <v>0</v>
      </c>
      <c r="Q38" s="366">
        <f>SUM('AMAZON UK, FR, GER - P&amp;L'!Q32,'AMAZON UK, FR, GER - P&amp;L'!Q218,'AMAZON UK, FR, GER - P&amp;L'!Q404)</f>
        <v>0</v>
      </c>
      <c r="R38" s="366">
        <f>SUM('AMAZON UK, FR, GER - P&amp;L'!R32,'AMAZON UK, FR, GER - P&amp;L'!R218,'AMAZON UK, FR, GER - P&amp;L'!R404)</f>
        <v>0</v>
      </c>
      <c r="S38" s="366">
        <f>SUM('AMAZON UK, FR, GER - P&amp;L'!S32,'AMAZON UK, FR, GER - P&amp;L'!S218,'AMAZON UK, FR, GER - P&amp;L'!S404)</f>
        <v>0</v>
      </c>
      <c r="T38" s="366">
        <f>SUM('AMAZON UK, FR, GER - P&amp;L'!T32,'AMAZON UK, FR, GER - P&amp;L'!T218,'AMAZON UK, FR, GER - P&amp;L'!T404)</f>
        <v>0</v>
      </c>
      <c r="U38" s="366">
        <f>SUM('AMAZON UK, FR, GER - P&amp;L'!U32,'AMAZON UK, FR, GER - P&amp;L'!U218,'AMAZON UK, FR, GER - P&amp;L'!U404)</f>
        <v>0</v>
      </c>
      <c r="V38" s="366">
        <f>SUM('AMAZON UK, FR, GER - P&amp;L'!V32,'AMAZON UK, FR, GER - P&amp;L'!V218,'AMAZON UK, FR, GER - P&amp;L'!V404)</f>
        <v>0</v>
      </c>
      <c r="W38" s="366">
        <f>SUM('AMAZON UK, FR, GER - P&amp;L'!W32,'AMAZON UK, FR, GER - P&amp;L'!W218,'AMAZON UK, FR, GER - P&amp;L'!W404)</f>
        <v>0</v>
      </c>
      <c r="X38" s="366">
        <f>SUM('AMAZON UK, FR, GER - P&amp;L'!X32,'AMAZON UK, FR, GER - P&amp;L'!X218,'AMAZON UK, FR, GER - P&amp;L'!X404)</f>
        <v>0</v>
      </c>
      <c r="Y38" s="366">
        <f>SUM('AMAZON UK, FR, GER - P&amp;L'!Y32,'AMAZON UK, FR, GER - P&amp;L'!Y218,'AMAZON UK, FR, GER - P&amp;L'!Y404)</f>
        <v>0</v>
      </c>
      <c r="Z38" s="366">
        <f>SUM('AMAZON UK, FR, GER - P&amp;L'!Z32,'AMAZON UK, FR, GER - P&amp;L'!Z218,'AMAZON UK, FR, GER - P&amp;L'!Z404)</f>
        <v>0</v>
      </c>
      <c r="AA38" s="366">
        <f>SUM('AMAZON UK, FR, GER - P&amp;L'!AA32,'AMAZON UK, FR, GER - P&amp;L'!AA218,'AMAZON UK, FR, GER - P&amp;L'!AA404)</f>
        <v>0</v>
      </c>
      <c r="AB38" s="366">
        <f>SUM('AMAZON UK, FR, GER - P&amp;L'!AB32,'AMAZON UK, FR, GER - P&amp;L'!AB218,'AMAZON UK, FR, GER - P&amp;L'!AB404)</f>
        <v>0</v>
      </c>
      <c r="AC38" s="366">
        <f>SUM('AMAZON UK, FR, GER - P&amp;L'!AC32,'AMAZON UK, FR, GER - P&amp;L'!AC218,'AMAZON UK, FR, GER - P&amp;L'!AC404)</f>
        <v>0</v>
      </c>
      <c r="AD38" s="366">
        <f>SUM('AMAZON UK, FR, GER - P&amp;L'!AD32,'AMAZON UK, FR, GER - P&amp;L'!AD218,'AMAZON UK, FR, GER - P&amp;L'!AD404)</f>
        <v>0</v>
      </c>
      <c r="AE38" s="366">
        <f>SUM('AMAZON UK, FR, GER - P&amp;L'!AE32,'AMAZON UK, FR, GER - P&amp;L'!AE218,'AMAZON UK, FR, GER - P&amp;L'!AE404)</f>
        <v>0</v>
      </c>
      <c r="AF38" s="366">
        <f>SUM('AMAZON UK, FR, GER - P&amp;L'!AF32,'AMAZON UK, FR, GER - P&amp;L'!AF218,'AMAZON UK, FR, GER - P&amp;L'!AF404)</f>
        <v>0</v>
      </c>
      <c r="AG38" s="423">
        <f t="shared" si="7"/>
        <v>0</v>
      </c>
    </row>
    <row r="39">
      <c r="A39" s="235" t="s">
        <v>1518</v>
      </c>
      <c r="B39" s="366">
        <f>SUM('AMAZON UK, FR, GER - P&amp;L'!B33,'AMAZON UK, FR, GER - P&amp;L'!B219,'AMAZON UK, FR, GER - P&amp;L'!B405)</f>
        <v>0</v>
      </c>
      <c r="C39" s="366">
        <f>SUM('AMAZON UK, FR, GER - P&amp;L'!C33,'AMAZON UK, FR, GER - P&amp;L'!C219,'AMAZON UK, FR, GER - P&amp;L'!C405)</f>
        <v>0</v>
      </c>
      <c r="D39" s="366">
        <f>SUM('AMAZON UK, FR, GER - P&amp;L'!D33,'AMAZON UK, FR, GER - P&amp;L'!D219,'AMAZON UK, FR, GER - P&amp;L'!D405)</f>
        <v>0</v>
      </c>
      <c r="E39" s="366">
        <f>SUM('AMAZON UK, FR, GER - P&amp;L'!E33,'AMAZON UK, FR, GER - P&amp;L'!E219,'AMAZON UK, FR, GER - P&amp;L'!E405)</f>
        <v>1</v>
      </c>
      <c r="F39" s="366">
        <f>SUM('AMAZON UK, FR, GER - P&amp;L'!F33,'AMAZON UK, FR, GER - P&amp;L'!F219,'AMAZON UK, FR, GER - P&amp;L'!F405)</f>
        <v>0</v>
      </c>
      <c r="G39" s="366">
        <f>SUM('AMAZON UK, FR, GER - P&amp;L'!G33,'AMAZON UK, FR, GER - P&amp;L'!G219,'AMAZON UK, FR, GER - P&amp;L'!G405)</f>
        <v>0</v>
      </c>
      <c r="H39" s="366">
        <f>SUM('AMAZON UK, FR, GER - P&amp;L'!H33,'AMAZON UK, FR, GER - P&amp;L'!H219,'AMAZON UK, FR, GER - P&amp;L'!H405)</f>
        <v>0</v>
      </c>
      <c r="I39" s="366">
        <f>SUM('AMAZON UK, FR, GER - P&amp;L'!I33,'AMAZON UK, FR, GER - P&amp;L'!I219,'AMAZON UK, FR, GER - P&amp;L'!I405)</f>
        <v>0</v>
      </c>
      <c r="J39" s="366">
        <f>SUM('AMAZON UK, FR, GER - P&amp;L'!J33,'AMAZON UK, FR, GER - P&amp;L'!J219,'AMAZON UK, FR, GER - P&amp;L'!J405)</f>
        <v>0</v>
      </c>
      <c r="K39" s="366">
        <f>SUM('AMAZON UK, FR, GER - P&amp;L'!K33,'AMAZON UK, FR, GER - P&amp;L'!K219,'AMAZON UK, FR, GER - P&amp;L'!K405)</f>
        <v>0</v>
      </c>
      <c r="L39" s="366">
        <f>SUM('AMAZON UK, FR, GER - P&amp;L'!L33,'AMAZON UK, FR, GER - P&amp;L'!L219,'AMAZON UK, FR, GER - P&amp;L'!L405)</f>
        <v>0</v>
      </c>
      <c r="M39" s="366">
        <f>SUM('AMAZON UK, FR, GER - P&amp;L'!M33,'AMAZON UK, FR, GER - P&amp;L'!M219,'AMAZON UK, FR, GER - P&amp;L'!M405)</f>
        <v>1</v>
      </c>
      <c r="N39" s="366">
        <f>SUM('AMAZON UK, FR, GER - P&amp;L'!N33,'AMAZON UK, FR, GER - P&amp;L'!N219,'AMAZON UK, FR, GER - P&amp;L'!N405)</f>
        <v>0</v>
      </c>
      <c r="O39" s="366">
        <f>SUM('AMAZON UK, FR, GER - P&amp;L'!O33,'AMAZON UK, FR, GER - P&amp;L'!O219,'AMAZON UK, FR, GER - P&amp;L'!O405)</f>
        <v>0</v>
      </c>
      <c r="P39" s="366">
        <f>SUM('AMAZON UK, FR, GER - P&amp;L'!P33,'AMAZON UK, FR, GER - P&amp;L'!P219,'AMAZON UK, FR, GER - P&amp;L'!P405)</f>
        <v>0</v>
      </c>
      <c r="Q39" s="366">
        <f>SUM('AMAZON UK, FR, GER - P&amp;L'!Q33,'AMAZON UK, FR, GER - P&amp;L'!Q219,'AMAZON UK, FR, GER - P&amp;L'!Q405)</f>
        <v>0</v>
      </c>
      <c r="R39" s="366">
        <f>SUM('AMAZON UK, FR, GER - P&amp;L'!R33,'AMAZON UK, FR, GER - P&amp;L'!R219,'AMAZON UK, FR, GER - P&amp;L'!R405)</f>
        <v>0</v>
      </c>
      <c r="S39" s="366">
        <f>SUM('AMAZON UK, FR, GER - P&amp;L'!S33,'AMAZON UK, FR, GER - P&amp;L'!S219,'AMAZON UK, FR, GER - P&amp;L'!S405)</f>
        <v>1</v>
      </c>
      <c r="T39" s="366">
        <f>SUM('AMAZON UK, FR, GER - P&amp;L'!T33,'AMAZON UK, FR, GER - P&amp;L'!T219,'AMAZON UK, FR, GER - P&amp;L'!T405)</f>
        <v>0</v>
      </c>
      <c r="U39" s="366">
        <f>SUM('AMAZON UK, FR, GER - P&amp;L'!U33,'AMAZON UK, FR, GER - P&amp;L'!U219,'AMAZON UK, FR, GER - P&amp;L'!U405)</f>
        <v>0</v>
      </c>
      <c r="V39" s="366">
        <f>SUM('AMAZON UK, FR, GER - P&amp;L'!V33,'AMAZON UK, FR, GER - P&amp;L'!V219,'AMAZON UK, FR, GER - P&amp;L'!V405)</f>
        <v>1</v>
      </c>
      <c r="W39" s="366">
        <f>SUM('AMAZON UK, FR, GER - P&amp;L'!W33,'AMAZON UK, FR, GER - P&amp;L'!W219,'AMAZON UK, FR, GER - P&amp;L'!W405)</f>
        <v>1</v>
      </c>
      <c r="X39" s="366">
        <f>SUM('AMAZON UK, FR, GER - P&amp;L'!X33,'AMAZON UK, FR, GER - P&amp;L'!X219,'AMAZON UK, FR, GER - P&amp;L'!X405)</f>
        <v>0</v>
      </c>
      <c r="Y39" s="366">
        <f>SUM('AMAZON UK, FR, GER - P&amp;L'!Y33,'AMAZON UK, FR, GER - P&amp;L'!Y219,'AMAZON UK, FR, GER - P&amp;L'!Y405)</f>
        <v>0</v>
      </c>
      <c r="Z39" s="366">
        <f>SUM('AMAZON UK, FR, GER - P&amp;L'!Z33,'AMAZON UK, FR, GER - P&amp;L'!Z219,'AMAZON UK, FR, GER - P&amp;L'!Z405)</f>
        <v>0</v>
      </c>
      <c r="AA39" s="366">
        <f>SUM('AMAZON UK, FR, GER - P&amp;L'!AA33,'AMAZON UK, FR, GER - P&amp;L'!AA219,'AMAZON UK, FR, GER - P&amp;L'!AA405)</f>
        <v>0</v>
      </c>
      <c r="AB39" s="366">
        <f>SUM('AMAZON UK, FR, GER - P&amp;L'!AB33,'AMAZON UK, FR, GER - P&amp;L'!AB219,'AMAZON UK, FR, GER - P&amp;L'!AB405)</f>
        <v>1</v>
      </c>
      <c r="AC39" s="366">
        <f>SUM('AMAZON UK, FR, GER - P&amp;L'!AC33,'AMAZON UK, FR, GER - P&amp;L'!AC219,'AMAZON UK, FR, GER - P&amp;L'!AC405)</f>
        <v>0</v>
      </c>
      <c r="AD39" s="366">
        <f>SUM('AMAZON UK, FR, GER - P&amp;L'!AD33,'AMAZON UK, FR, GER - P&amp;L'!AD219,'AMAZON UK, FR, GER - P&amp;L'!AD405)</f>
        <v>0</v>
      </c>
      <c r="AE39" s="366">
        <f>SUM('AMAZON UK, FR, GER - P&amp;L'!AE33,'AMAZON UK, FR, GER - P&amp;L'!AE219,'AMAZON UK, FR, GER - P&amp;L'!AE405)</f>
        <v>0</v>
      </c>
      <c r="AF39" s="366">
        <f>SUM('AMAZON UK, FR, GER - P&amp;L'!AF33,'AMAZON UK, FR, GER - P&amp;L'!AF219,'AMAZON UK, FR, GER - P&amp;L'!AF405)</f>
        <v>0</v>
      </c>
      <c r="AG39" s="423">
        <f t="shared" si="7"/>
        <v>6</v>
      </c>
    </row>
    <row r="40">
      <c r="A40" s="235" t="s">
        <v>1519</v>
      </c>
      <c r="B40" s="366">
        <f>SUM('AMAZON UK, FR, GER - P&amp;L'!B34,'AMAZON UK, FR, GER - P&amp;L'!B220,'AMAZON UK, FR, GER - P&amp;L'!B406)</f>
        <v>0</v>
      </c>
      <c r="C40" s="366">
        <f>SUM('AMAZON UK, FR, GER - P&amp;L'!C34,'AMAZON UK, FR, GER - P&amp;L'!C220,'AMAZON UK, FR, GER - P&amp;L'!C406)</f>
        <v>0</v>
      </c>
      <c r="D40" s="366">
        <f>SUM('AMAZON UK, FR, GER - P&amp;L'!D34,'AMAZON UK, FR, GER - P&amp;L'!D220,'AMAZON UK, FR, GER - P&amp;L'!D406)</f>
        <v>0</v>
      </c>
      <c r="E40" s="366">
        <f>SUM('AMAZON UK, FR, GER - P&amp;L'!E34,'AMAZON UK, FR, GER - P&amp;L'!E220,'AMAZON UK, FR, GER - P&amp;L'!E406)</f>
        <v>0</v>
      </c>
      <c r="F40" s="366">
        <f>SUM('AMAZON UK, FR, GER - P&amp;L'!F34,'AMAZON UK, FR, GER - P&amp;L'!F220,'AMAZON UK, FR, GER - P&amp;L'!F406)</f>
        <v>0</v>
      </c>
      <c r="G40" s="366">
        <f>SUM('AMAZON UK, FR, GER - P&amp;L'!G34,'AMAZON UK, FR, GER - P&amp;L'!G220,'AMAZON UK, FR, GER - P&amp;L'!G406)</f>
        <v>0</v>
      </c>
      <c r="H40" s="366">
        <f>SUM('AMAZON UK, FR, GER - P&amp;L'!H34,'AMAZON UK, FR, GER - P&amp;L'!H220,'AMAZON UK, FR, GER - P&amp;L'!H406)</f>
        <v>0</v>
      </c>
      <c r="I40" s="366">
        <f>SUM('AMAZON UK, FR, GER - P&amp;L'!I34,'AMAZON UK, FR, GER - P&amp;L'!I220,'AMAZON UK, FR, GER - P&amp;L'!I406)</f>
        <v>0</v>
      </c>
      <c r="J40" s="366">
        <f>SUM('AMAZON UK, FR, GER - P&amp;L'!J34,'AMAZON UK, FR, GER - P&amp;L'!J220,'AMAZON UK, FR, GER - P&amp;L'!J406)</f>
        <v>0</v>
      </c>
      <c r="K40" s="366">
        <f>SUM('AMAZON UK, FR, GER - P&amp;L'!K34,'AMAZON UK, FR, GER - P&amp;L'!K220,'AMAZON UK, FR, GER - P&amp;L'!K406)</f>
        <v>0</v>
      </c>
      <c r="L40" s="366">
        <f>SUM('AMAZON UK, FR, GER - P&amp;L'!L34,'AMAZON UK, FR, GER - P&amp;L'!L220,'AMAZON UK, FR, GER - P&amp;L'!L406)</f>
        <v>0</v>
      </c>
      <c r="M40" s="366">
        <f>SUM('AMAZON UK, FR, GER - P&amp;L'!M34,'AMAZON UK, FR, GER - P&amp;L'!M220,'AMAZON UK, FR, GER - P&amp;L'!M406)</f>
        <v>0</v>
      </c>
      <c r="N40" s="366">
        <f>SUM('AMAZON UK, FR, GER - P&amp;L'!N34,'AMAZON UK, FR, GER - P&amp;L'!N220,'AMAZON UK, FR, GER - P&amp;L'!N406)</f>
        <v>0</v>
      </c>
      <c r="O40" s="366">
        <f>SUM('AMAZON UK, FR, GER - P&amp;L'!O34,'AMAZON UK, FR, GER - P&amp;L'!O220,'AMAZON UK, FR, GER - P&amp;L'!O406)</f>
        <v>0</v>
      </c>
      <c r="P40" s="366">
        <f>SUM('AMAZON UK, FR, GER - P&amp;L'!P34,'AMAZON UK, FR, GER - P&amp;L'!P220,'AMAZON UK, FR, GER - P&amp;L'!P406)</f>
        <v>0</v>
      </c>
      <c r="Q40" s="366">
        <f>SUM('AMAZON UK, FR, GER - P&amp;L'!Q34,'AMAZON UK, FR, GER - P&amp;L'!Q220,'AMAZON UK, FR, GER - P&amp;L'!Q406)</f>
        <v>0</v>
      </c>
      <c r="R40" s="366">
        <f>SUM('AMAZON UK, FR, GER - P&amp;L'!R34,'AMAZON UK, FR, GER - P&amp;L'!R220,'AMAZON UK, FR, GER - P&amp;L'!R406)</f>
        <v>0</v>
      </c>
      <c r="S40" s="366">
        <f>SUM('AMAZON UK, FR, GER - P&amp;L'!S34,'AMAZON UK, FR, GER - P&amp;L'!S220,'AMAZON UK, FR, GER - P&amp;L'!S406)</f>
        <v>0</v>
      </c>
      <c r="T40" s="366">
        <f>SUM('AMAZON UK, FR, GER - P&amp;L'!T34,'AMAZON UK, FR, GER - P&amp;L'!T220,'AMAZON UK, FR, GER - P&amp;L'!T406)</f>
        <v>0</v>
      </c>
      <c r="U40" s="366">
        <f>SUM('AMAZON UK, FR, GER - P&amp;L'!U34,'AMAZON UK, FR, GER - P&amp;L'!U220,'AMAZON UK, FR, GER - P&amp;L'!U406)</f>
        <v>0</v>
      </c>
      <c r="V40" s="366">
        <f>SUM('AMAZON UK, FR, GER - P&amp;L'!V34,'AMAZON UK, FR, GER - P&amp;L'!V220,'AMAZON UK, FR, GER - P&amp;L'!V406)</f>
        <v>0</v>
      </c>
      <c r="W40" s="366">
        <f>SUM('AMAZON UK, FR, GER - P&amp;L'!W34,'AMAZON UK, FR, GER - P&amp;L'!W220,'AMAZON UK, FR, GER - P&amp;L'!W406)</f>
        <v>0</v>
      </c>
      <c r="X40" s="366">
        <f>SUM('AMAZON UK, FR, GER - P&amp;L'!X34,'AMAZON UK, FR, GER - P&amp;L'!X220,'AMAZON UK, FR, GER - P&amp;L'!X406)</f>
        <v>0</v>
      </c>
      <c r="Y40" s="366">
        <f>SUM('AMAZON UK, FR, GER - P&amp;L'!Y34,'AMAZON UK, FR, GER - P&amp;L'!Y220,'AMAZON UK, FR, GER - P&amp;L'!Y406)</f>
        <v>0</v>
      </c>
      <c r="Z40" s="366">
        <f>SUM('AMAZON UK, FR, GER - P&amp;L'!Z34,'AMAZON UK, FR, GER - P&amp;L'!Z220,'AMAZON UK, FR, GER - P&amp;L'!Z406)</f>
        <v>0</v>
      </c>
      <c r="AA40" s="366">
        <f>SUM('AMAZON UK, FR, GER - P&amp;L'!AA34,'AMAZON UK, FR, GER - P&amp;L'!AA220,'AMAZON UK, FR, GER - P&amp;L'!AA406)</f>
        <v>0</v>
      </c>
      <c r="AB40" s="366">
        <f>SUM('AMAZON UK, FR, GER - P&amp;L'!AB34,'AMAZON UK, FR, GER - P&amp;L'!AB220,'AMAZON UK, FR, GER - P&amp;L'!AB406)</f>
        <v>0</v>
      </c>
      <c r="AC40" s="366">
        <f>SUM('AMAZON UK, FR, GER - P&amp;L'!AC34,'AMAZON UK, FR, GER - P&amp;L'!AC220,'AMAZON UK, FR, GER - P&amp;L'!AC406)</f>
        <v>0</v>
      </c>
      <c r="AD40" s="366">
        <f>SUM('AMAZON UK, FR, GER - P&amp;L'!AD34,'AMAZON UK, FR, GER - P&amp;L'!AD220,'AMAZON UK, FR, GER - P&amp;L'!AD406)</f>
        <v>0</v>
      </c>
      <c r="AE40" s="366">
        <f>SUM('AMAZON UK, FR, GER - P&amp;L'!AE34,'AMAZON UK, FR, GER - P&amp;L'!AE220,'AMAZON UK, FR, GER - P&amp;L'!AE406)</f>
        <v>0</v>
      </c>
      <c r="AF40" s="366">
        <f>SUM('AMAZON UK, FR, GER - P&amp;L'!AF34,'AMAZON UK, FR, GER - P&amp;L'!AF220,'AMAZON UK, FR, GER - P&amp;L'!AF406)</f>
        <v>0</v>
      </c>
      <c r="AG40" s="423">
        <f t="shared" si="7"/>
        <v>0</v>
      </c>
    </row>
    <row r="41">
      <c r="A41" s="235" t="s">
        <v>1520</v>
      </c>
      <c r="B41" s="366">
        <f>SUM('AMAZON UK, FR, GER - P&amp;L'!B35,'AMAZON UK, FR, GER - P&amp;L'!B221,'AMAZON UK, FR, GER - P&amp;L'!B407)</f>
        <v>1</v>
      </c>
      <c r="C41" s="366">
        <f>SUM('AMAZON UK, FR, GER - P&amp;L'!C35,'AMAZON UK, FR, GER - P&amp;L'!C221,'AMAZON UK, FR, GER - P&amp;L'!C407)</f>
        <v>1</v>
      </c>
      <c r="D41" s="366">
        <f>SUM('AMAZON UK, FR, GER - P&amp;L'!D35,'AMAZON UK, FR, GER - P&amp;L'!D221,'AMAZON UK, FR, GER - P&amp;L'!D407)</f>
        <v>1</v>
      </c>
      <c r="E41" s="366">
        <f>SUM('AMAZON UK, FR, GER - P&amp;L'!E35,'AMAZON UK, FR, GER - P&amp;L'!E221,'AMAZON UK, FR, GER - P&amp;L'!E407)</f>
        <v>1</v>
      </c>
      <c r="F41" s="366">
        <f>SUM('AMAZON UK, FR, GER - P&amp;L'!F35,'AMAZON UK, FR, GER - P&amp;L'!F221,'AMAZON UK, FR, GER - P&amp;L'!F407)</f>
        <v>1</v>
      </c>
      <c r="G41" s="366">
        <f>SUM('AMAZON UK, FR, GER - P&amp;L'!G35,'AMAZON UK, FR, GER - P&amp;L'!G221,'AMAZON UK, FR, GER - P&amp;L'!G407)</f>
        <v>0</v>
      </c>
      <c r="H41" s="366">
        <f>SUM('AMAZON UK, FR, GER - P&amp;L'!H35,'AMAZON UK, FR, GER - P&amp;L'!H221,'AMAZON UK, FR, GER - P&amp;L'!H407)</f>
        <v>5</v>
      </c>
      <c r="I41" s="366">
        <f>SUM('AMAZON UK, FR, GER - P&amp;L'!I35,'AMAZON UK, FR, GER - P&amp;L'!I221,'AMAZON UK, FR, GER - P&amp;L'!I407)</f>
        <v>5</v>
      </c>
      <c r="J41" s="366">
        <f>SUM('AMAZON UK, FR, GER - P&amp;L'!J35,'AMAZON UK, FR, GER - P&amp;L'!J221,'AMAZON UK, FR, GER - P&amp;L'!J407)</f>
        <v>2</v>
      </c>
      <c r="K41" s="366">
        <f>SUM('AMAZON UK, FR, GER - P&amp;L'!K35,'AMAZON UK, FR, GER - P&amp;L'!K221,'AMAZON UK, FR, GER - P&amp;L'!K407)</f>
        <v>0</v>
      </c>
      <c r="L41" s="366">
        <f>SUM('AMAZON UK, FR, GER - P&amp;L'!L35,'AMAZON UK, FR, GER - P&amp;L'!L221,'AMAZON UK, FR, GER - P&amp;L'!L407)</f>
        <v>2</v>
      </c>
      <c r="M41" s="366">
        <f>SUM('AMAZON UK, FR, GER - P&amp;L'!M35,'AMAZON UK, FR, GER - P&amp;L'!M221,'AMAZON UK, FR, GER - P&amp;L'!M407)</f>
        <v>2</v>
      </c>
      <c r="N41" s="366">
        <f>SUM('AMAZON UK, FR, GER - P&amp;L'!N35,'AMAZON UK, FR, GER - P&amp;L'!N221,'AMAZON UK, FR, GER - P&amp;L'!N407)</f>
        <v>2</v>
      </c>
      <c r="O41" s="366">
        <f>SUM('AMAZON UK, FR, GER - P&amp;L'!O35,'AMAZON UK, FR, GER - P&amp;L'!O221,'AMAZON UK, FR, GER - P&amp;L'!O407)</f>
        <v>2</v>
      </c>
      <c r="P41" s="366">
        <f>SUM('AMAZON UK, FR, GER - P&amp;L'!P35,'AMAZON UK, FR, GER - P&amp;L'!P221,'AMAZON UK, FR, GER - P&amp;L'!P407)</f>
        <v>0</v>
      </c>
      <c r="Q41" s="366">
        <f>SUM('AMAZON UK, FR, GER - P&amp;L'!Q35,'AMAZON UK, FR, GER - P&amp;L'!Q221,'AMAZON UK, FR, GER - P&amp;L'!Q407)</f>
        <v>4</v>
      </c>
      <c r="R41" s="366">
        <f>SUM('AMAZON UK, FR, GER - P&amp;L'!R35,'AMAZON UK, FR, GER - P&amp;L'!R221,'AMAZON UK, FR, GER - P&amp;L'!R407)</f>
        <v>1</v>
      </c>
      <c r="S41" s="366">
        <f>SUM('AMAZON UK, FR, GER - P&amp;L'!S35,'AMAZON UK, FR, GER - P&amp;L'!S221,'AMAZON UK, FR, GER - P&amp;L'!S407)</f>
        <v>0</v>
      </c>
      <c r="T41" s="366">
        <f>SUM('AMAZON UK, FR, GER - P&amp;L'!T35,'AMAZON UK, FR, GER - P&amp;L'!T221,'AMAZON UK, FR, GER - P&amp;L'!T407)</f>
        <v>1</v>
      </c>
      <c r="U41" s="366">
        <f>SUM('AMAZON UK, FR, GER - P&amp;L'!U35,'AMAZON UK, FR, GER - P&amp;L'!U221,'AMAZON UK, FR, GER - P&amp;L'!U407)</f>
        <v>3</v>
      </c>
      <c r="V41" s="366">
        <f>SUM('AMAZON UK, FR, GER - P&amp;L'!V35,'AMAZON UK, FR, GER - P&amp;L'!V221,'AMAZON UK, FR, GER - P&amp;L'!V407)</f>
        <v>0</v>
      </c>
      <c r="W41" s="366">
        <f>SUM('AMAZON UK, FR, GER - P&amp;L'!W35,'AMAZON UK, FR, GER - P&amp;L'!W221,'AMAZON UK, FR, GER - P&amp;L'!W407)</f>
        <v>5</v>
      </c>
      <c r="X41" s="366">
        <f>SUM('AMAZON UK, FR, GER - P&amp;L'!X35,'AMAZON UK, FR, GER - P&amp;L'!X221,'AMAZON UK, FR, GER - P&amp;L'!X407)</f>
        <v>0</v>
      </c>
      <c r="Y41" s="366">
        <f>SUM('AMAZON UK, FR, GER - P&amp;L'!Y35,'AMAZON UK, FR, GER - P&amp;L'!Y221,'AMAZON UK, FR, GER - P&amp;L'!Y407)</f>
        <v>3</v>
      </c>
      <c r="Z41" s="366">
        <f>SUM('AMAZON UK, FR, GER - P&amp;L'!Z35,'AMAZON UK, FR, GER - P&amp;L'!Z221,'AMAZON UK, FR, GER - P&amp;L'!Z407)</f>
        <v>2</v>
      </c>
      <c r="AA41" s="366">
        <f>SUM('AMAZON UK, FR, GER - P&amp;L'!AA35,'AMAZON UK, FR, GER - P&amp;L'!AA221,'AMAZON UK, FR, GER - P&amp;L'!AA407)</f>
        <v>2</v>
      </c>
      <c r="AB41" s="366">
        <f>SUM('AMAZON UK, FR, GER - P&amp;L'!AB35,'AMAZON UK, FR, GER - P&amp;L'!AB221,'AMAZON UK, FR, GER - P&amp;L'!AB407)</f>
        <v>2</v>
      </c>
      <c r="AC41" s="366">
        <f>SUM('AMAZON UK, FR, GER - P&amp;L'!AC35,'AMAZON UK, FR, GER - P&amp;L'!AC221,'AMAZON UK, FR, GER - P&amp;L'!AC407)</f>
        <v>4</v>
      </c>
      <c r="AD41" s="366">
        <f>SUM('AMAZON UK, FR, GER - P&amp;L'!AD35,'AMAZON UK, FR, GER - P&amp;L'!AD221,'AMAZON UK, FR, GER - P&amp;L'!AD407)</f>
        <v>4</v>
      </c>
      <c r="AE41" s="366">
        <f>SUM('AMAZON UK, FR, GER - P&amp;L'!AE35,'AMAZON UK, FR, GER - P&amp;L'!AE221,'AMAZON UK, FR, GER - P&amp;L'!AE407)</f>
        <v>4</v>
      </c>
      <c r="AF41" s="366">
        <f>SUM('AMAZON UK, FR, GER - P&amp;L'!AF35,'AMAZON UK, FR, GER - P&amp;L'!AF221,'AMAZON UK, FR, GER - P&amp;L'!AF407)</f>
        <v>0</v>
      </c>
      <c r="AG41" s="423">
        <f t="shared" si="7"/>
        <v>60</v>
      </c>
    </row>
    <row r="42">
      <c r="A42" s="235" t="s">
        <v>1521</v>
      </c>
      <c r="B42" s="366">
        <f>SUM('AMAZON UK, FR, GER - P&amp;L'!B36,'AMAZON UK, FR, GER - P&amp;L'!B222,'AMAZON UK, FR, GER - P&amp;L'!B408)</f>
        <v>0</v>
      </c>
      <c r="C42" s="366">
        <f>SUM('AMAZON UK, FR, GER - P&amp;L'!C36,'AMAZON UK, FR, GER - P&amp;L'!C222,'AMAZON UK, FR, GER - P&amp;L'!C408)</f>
        <v>0</v>
      </c>
      <c r="D42" s="366">
        <f>SUM('AMAZON UK, FR, GER - P&amp;L'!D36,'AMAZON UK, FR, GER - P&amp;L'!D222,'AMAZON UK, FR, GER - P&amp;L'!D408)</f>
        <v>0</v>
      </c>
      <c r="E42" s="366">
        <f>SUM('AMAZON UK, FR, GER - P&amp;L'!E36,'AMAZON UK, FR, GER - P&amp;L'!E222,'AMAZON UK, FR, GER - P&amp;L'!E408)</f>
        <v>0</v>
      </c>
      <c r="F42" s="366">
        <f>SUM('AMAZON UK, FR, GER - P&amp;L'!F36,'AMAZON UK, FR, GER - P&amp;L'!F222,'AMAZON UK, FR, GER - P&amp;L'!F408)</f>
        <v>0</v>
      </c>
      <c r="G42" s="366">
        <f>SUM('AMAZON UK, FR, GER - P&amp;L'!G36,'AMAZON UK, FR, GER - P&amp;L'!G222,'AMAZON UK, FR, GER - P&amp;L'!G408)</f>
        <v>0</v>
      </c>
      <c r="H42" s="366">
        <f>SUM('AMAZON UK, FR, GER - P&amp;L'!H36,'AMAZON UK, FR, GER - P&amp;L'!H222,'AMAZON UK, FR, GER - P&amp;L'!H408)</f>
        <v>0</v>
      </c>
      <c r="I42" s="366">
        <f>SUM('AMAZON UK, FR, GER - P&amp;L'!I36,'AMAZON UK, FR, GER - P&amp;L'!I222,'AMAZON UK, FR, GER - P&amp;L'!I408)</f>
        <v>0</v>
      </c>
      <c r="J42" s="366">
        <f>SUM('AMAZON UK, FR, GER - P&amp;L'!J36,'AMAZON UK, FR, GER - P&amp;L'!J222,'AMAZON UK, FR, GER - P&amp;L'!J408)</f>
        <v>0</v>
      </c>
      <c r="K42" s="366">
        <f>SUM('AMAZON UK, FR, GER - P&amp;L'!K36,'AMAZON UK, FR, GER - P&amp;L'!K222,'AMAZON UK, FR, GER - P&amp;L'!K408)</f>
        <v>0</v>
      </c>
      <c r="L42" s="366">
        <f>SUM('AMAZON UK, FR, GER - P&amp;L'!L36,'AMAZON UK, FR, GER - P&amp;L'!L222,'AMAZON UK, FR, GER - P&amp;L'!L408)</f>
        <v>0</v>
      </c>
      <c r="M42" s="366">
        <f>SUM('AMAZON UK, FR, GER - P&amp;L'!M36,'AMAZON UK, FR, GER - P&amp;L'!M222,'AMAZON UK, FR, GER - P&amp;L'!M408)</f>
        <v>0</v>
      </c>
      <c r="N42" s="366">
        <f>SUM('AMAZON UK, FR, GER - P&amp;L'!N36,'AMAZON UK, FR, GER - P&amp;L'!N222,'AMAZON UK, FR, GER - P&amp;L'!N408)</f>
        <v>0</v>
      </c>
      <c r="O42" s="366">
        <f>SUM('AMAZON UK, FR, GER - P&amp;L'!O36,'AMAZON UK, FR, GER - P&amp;L'!O222,'AMAZON UK, FR, GER - P&amp;L'!O408)</f>
        <v>0</v>
      </c>
      <c r="P42" s="366">
        <f>SUM('AMAZON UK, FR, GER - P&amp;L'!P36,'AMAZON UK, FR, GER - P&amp;L'!P222,'AMAZON UK, FR, GER - P&amp;L'!P408)</f>
        <v>0</v>
      </c>
      <c r="Q42" s="366">
        <f>SUM('AMAZON UK, FR, GER - P&amp;L'!Q36,'AMAZON UK, FR, GER - P&amp;L'!Q222,'AMAZON UK, FR, GER - P&amp;L'!Q408)</f>
        <v>0</v>
      </c>
      <c r="R42" s="366">
        <f>SUM('AMAZON UK, FR, GER - P&amp;L'!R36,'AMAZON UK, FR, GER - P&amp;L'!R222,'AMAZON UK, FR, GER - P&amp;L'!R408)</f>
        <v>0</v>
      </c>
      <c r="S42" s="366">
        <f>SUM('AMAZON UK, FR, GER - P&amp;L'!S36,'AMAZON UK, FR, GER - P&amp;L'!S222,'AMAZON UK, FR, GER - P&amp;L'!S408)</f>
        <v>0</v>
      </c>
      <c r="T42" s="366">
        <f>SUM('AMAZON UK, FR, GER - P&amp;L'!T36,'AMAZON UK, FR, GER - P&amp;L'!T222,'AMAZON UK, FR, GER - P&amp;L'!T408)</f>
        <v>0</v>
      </c>
      <c r="U42" s="366">
        <f>SUM('AMAZON UK, FR, GER - P&amp;L'!U36,'AMAZON UK, FR, GER - P&amp;L'!U222,'AMAZON UK, FR, GER - P&amp;L'!U408)</f>
        <v>0</v>
      </c>
      <c r="V42" s="366">
        <f>SUM('AMAZON UK, FR, GER - P&amp;L'!V36,'AMAZON UK, FR, GER - P&amp;L'!V222,'AMAZON UK, FR, GER - P&amp;L'!V408)</f>
        <v>0</v>
      </c>
      <c r="W42" s="366">
        <f>SUM('AMAZON UK, FR, GER - P&amp;L'!W36,'AMAZON UK, FR, GER - P&amp;L'!W222,'AMAZON UK, FR, GER - P&amp;L'!W408)</f>
        <v>0</v>
      </c>
      <c r="X42" s="366">
        <f>SUM('AMAZON UK, FR, GER - P&amp;L'!X36,'AMAZON UK, FR, GER - P&amp;L'!X222,'AMAZON UK, FR, GER - P&amp;L'!X408)</f>
        <v>0</v>
      </c>
      <c r="Y42" s="366">
        <f>SUM('AMAZON UK, FR, GER - P&amp;L'!Y36,'AMAZON UK, FR, GER - P&amp;L'!Y222,'AMAZON UK, FR, GER - P&amp;L'!Y408)</f>
        <v>0</v>
      </c>
      <c r="Z42" s="366">
        <f>SUM('AMAZON UK, FR, GER - P&amp;L'!Z36,'AMAZON UK, FR, GER - P&amp;L'!Z222,'AMAZON UK, FR, GER - P&amp;L'!Z408)</f>
        <v>0</v>
      </c>
      <c r="AA42" s="366">
        <f>SUM('AMAZON UK, FR, GER - P&amp;L'!AA36,'AMAZON UK, FR, GER - P&amp;L'!AA222,'AMAZON UK, FR, GER - P&amp;L'!AA408)</f>
        <v>0</v>
      </c>
      <c r="AB42" s="366">
        <f>SUM('AMAZON UK, FR, GER - P&amp;L'!AB36,'AMAZON UK, FR, GER - P&amp;L'!AB222,'AMAZON UK, FR, GER - P&amp;L'!AB408)</f>
        <v>0</v>
      </c>
      <c r="AC42" s="366">
        <f>SUM('AMAZON UK, FR, GER - P&amp;L'!AC36,'AMAZON UK, FR, GER - P&amp;L'!AC222,'AMAZON UK, FR, GER - P&amp;L'!AC408)</f>
        <v>0</v>
      </c>
      <c r="AD42" s="366">
        <f>SUM('AMAZON UK, FR, GER - P&amp;L'!AD36,'AMAZON UK, FR, GER - P&amp;L'!AD222,'AMAZON UK, FR, GER - P&amp;L'!AD408)</f>
        <v>0</v>
      </c>
      <c r="AE42" s="366">
        <f>SUM('AMAZON UK, FR, GER - P&amp;L'!AE36,'AMAZON UK, FR, GER - P&amp;L'!AE222,'AMAZON UK, FR, GER - P&amp;L'!AE408)</f>
        <v>0</v>
      </c>
      <c r="AF42" s="366">
        <f>SUM('AMAZON UK, FR, GER - P&amp;L'!AF36,'AMAZON UK, FR, GER - P&amp;L'!AF222,'AMAZON UK, FR, GER - P&amp;L'!AF408)</f>
        <v>0</v>
      </c>
      <c r="AG42" s="423">
        <f t="shared" si="7"/>
        <v>0</v>
      </c>
    </row>
    <row r="43">
      <c r="A43" s="241" t="s">
        <v>283</v>
      </c>
      <c r="B43" s="233">
        <f t="shared" ref="B43:AF43" si="8">SUM(B35:B42)</f>
        <v>1</v>
      </c>
      <c r="C43" s="233">
        <f t="shared" si="8"/>
        <v>1</v>
      </c>
      <c r="D43" s="233">
        <f t="shared" si="8"/>
        <v>1</v>
      </c>
      <c r="E43" s="233">
        <f t="shared" si="8"/>
        <v>2</v>
      </c>
      <c r="F43" s="233">
        <f t="shared" si="8"/>
        <v>1</v>
      </c>
      <c r="G43" s="233">
        <f t="shared" si="8"/>
        <v>0</v>
      </c>
      <c r="H43" s="233">
        <f t="shared" si="8"/>
        <v>5</v>
      </c>
      <c r="I43" s="233">
        <f t="shared" si="8"/>
        <v>5</v>
      </c>
      <c r="J43" s="233">
        <f t="shared" si="8"/>
        <v>2</v>
      </c>
      <c r="K43" s="233">
        <f t="shared" si="8"/>
        <v>0</v>
      </c>
      <c r="L43" s="233">
        <f t="shared" si="8"/>
        <v>2</v>
      </c>
      <c r="M43" s="233">
        <f t="shared" si="8"/>
        <v>3</v>
      </c>
      <c r="N43" s="233">
        <f t="shared" si="8"/>
        <v>2</v>
      </c>
      <c r="O43" s="233">
        <f t="shared" si="8"/>
        <v>2</v>
      </c>
      <c r="P43" s="233">
        <f t="shared" si="8"/>
        <v>0</v>
      </c>
      <c r="Q43" s="233">
        <f t="shared" si="8"/>
        <v>4</v>
      </c>
      <c r="R43" s="233">
        <f t="shared" si="8"/>
        <v>1</v>
      </c>
      <c r="S43" s="233">
        <f t="shared" si="8"/>
        <v>1</v>
      </c>
      <c r="T43" s="233">
        <f t="shared" si="8"/>
        <v>1</v>
      </c>
      <c r="U43" s="233">
        <f t="shared" si="8"/>
        <v>3</v>
      </c>
      <c r="V43" s="233">
        <f t="shared" si="8"/>
        <v>1</v>
      </c>
      <c r="W43" s="233">
        <f t="shared" si="8"/>
        <v>6</v>
      </c>
      <c r="X43" s="233">
        <f t="shared" si="8"/>
        <v>0</v>
      </c>
      <c r="Y43" s="233">
        <f t="shared" si="8"/>
        <v>3</v>
      </c>
      <c r="Z43" s="233">
        <f t="shared" si="8"/>
        <v>2</v>
      </c>
      <c r="AA43" s="233">
        <f t="shared" si="8"/>
        <v>2</v>
      </c>
      <c r="AB43" s="233">
        <f t="shared" si="8"/>
        <v>3</v>
      </c>
      <c r="AC43" s="233">
        <f t="shared" si="8"/>
        <v>4</v>
      </c>
      <c r="AD43" s="233">
        <f t="shared" si="8"/>
        <v>4</v>
      </c>
      <c r="AE43" s="233">
        <f t="shared" si="8"/>
        <v>4</v>
      </c>
      <c r="AF43" s="233">
        <f t="shared" si="8"/>
        <v>0</v>
      </c>
      <c r="AG43" s="423">
        <f t="shared" si="7"/>
        <v>66</v>
      </c>
    </row>
    <row r="44">
      <c r="A44" s="175"/>
      <c r="B44" s="168"/>
      <c r="C44" s="168"/>
      <c r="D44" s="168"/>
      <c r="E44" s="168"/>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423"/>
    </row>
    <row r="45">
      <c r="A45" s="426" t="s">
        <v>1522</v>
      </c>
      <c r="B45" s="255">
        <f>SUM('AMAZON UK, FR, GER - P&amp;L'!B39,'AMAZON UK, FR, GER - P&amp;L'!B225,'AMAZON UK, FR, GER - P&amp;L'!B411)</f>
        <v>0</v>
      </c>
      <c r="C45" s="255">
        <f>SUM('AMAZON UK, FR, GER - P&amp;L'!C39,'AMAZON UK, FR, GER - P&amp;L'!C225,'AMAZON UK, FR, GER - P&amp;L'!C411)</f>
        <v>0</v>
      </c>
      <c r="D45" s="255">
        <f>SUM('AMAZON UK, FR, GER - P&amp;L'!D39,'AMAZON UK, FR, GER - P&amp;L'!D225,'AMAZON UK, FR, GER - P&amp;L'!D411)</f>
        <v>0</v>
      </c>
      <c r="E45" s="255">
        <f>SUM('AMAZON UK, FR, GER - P&amp;L'!E39,'AMAZON UK, FR, GER - P&amp;L'!E225,'AMAZON UK, FR, GER - P&amp;L'!E411)</f>
        <v>0</v>
      </c>
      <c r="F45" s="255">
        <f>SUM('AMAZON UK, FR, GER - P&amp;L'!F39,'AMAZON UK, FR, GER - P&amp;L'!F225,'AMAZON UK, FR, GER - P&amp;L'!F411)</f>
        <v>0</v>
      </c>
      <c r="G45" s="255">
        <f>SUM('AMAZON UK, FR, GER - P&amp;L'!G39,'AMAZON UK, FR, GER - P&amp;L'!G225,'AMAZON UK, FR, GER - P&amp;L'!G411)</f>
        <v>0</v>
      </c>
      <c r="H45" s="255">
        <f>SUM('AMAZON UK, FR, GER - P&amp;L'!H39,'AMAZON UK, FR, GER - P&amp;L'!H225,'AMAZON UK, FR, GER - P&amp;L'!H411)</f>
        <v>0</v>
      </c>
      <c r="I45" s="255">
        <f>SUM('AMAZON UK, FR, GER - P&amp;L'!I39,'AMAZON UK, FR, GER - P&amp;L'!I225,'AMAZON UK, FR, GER - P&amp;L'!I411)</f>
        <v>0</v>
      </c>
      <c r="J45" s="255">
        <f>SUM('AMAZON UK, FR, GER - P&amp;L'!J39,'AMAZON UK, FR, GER - P&amp;L'!J225,'AMAZON UK, FR, GER - P&amp;L'!J411)</f>
        <v>0</v>
      </c>
      <c r="K45" s="255">
        <f>SUM('AMAZON UK, FR, GER - P&amp;L'!K39,'AMAZON UK, FR, GER - P&amp;L'!K225,'AMAZON UK, FR, GER - P&amp;L'!K411)</f>
        <v>0</v>
      </c>
      <c r="L45" s="255">
        <f>SUM('AMAZON UK, FR, GER - P&amp;L'!L39,'AMAZON UK, FR, GER - P&amp;L'!L225,'AMAZON UK, FR, GER - P&amp;L'!L411)</f>
        <v>0</v>
      </c>
      <c r="M45" s="255">
        <f>SUM('AMAZON UK, FR, GER - P&amp;L'!M39,'AMAZON UK, FR, GER - P&amp;L'!M225,'AMAZON UK, FR, GER - P&amp;L'!M411)</f>
        <v>0</v>
      </c>
      <c r="N45" s="255">
        <f>SUM('AMAZON UK, FR, GER - P&amp;L'!N39,'AMAZON UK, FR, GER - P&amp;L'!N225,'AMAZON UK, FR, GER - P&amp;L'!N411)</f>
        <v>0</v>
      </c>
      <c r="O45" s="255">
        <f>SUM('AMAZON UK, FR, GER - P&amp;L'!O39,'AMAZON UK, FR, GER - P&amp;L'!O225,'AMAZON UK, FR, GER - P&amp;L'!O411)</f>
        <v>0</v>
      </c>
      <c r="P45" s="255">
        <f>SUM('AMAZON UK, FR, GER - P&amp;L'!P39,'AMAZON UK, FR, GER - P&amp;L'!P225,'AMAZON UK, FR, GER - P&amp;L'!P411)</f>
        <v>0</v>
      </c>
      <c r="Q45" s="255">
        <f>SUM('AMAZON UK, FR, GER - P&amp;L'!Q39,'AMAZON UK, FR, GER - P&amp;L'!Q225,'AMAZON UK, FR, GER - P&amp;L'!Q411)</f>
        <v>0</v>
      </c>
      <c r="R45" s="255">
        <f>SUM('AMAZON UK, FR, GER - P&amp;L'!R39,'AMAZON UK, FR, GER - P&amp;L'!R225,'AMAZON UK, FR, GER - P&amp;L'!R411)</f>
        <v>0</v>
      </c>
      <c r="S45" s="255">
        <f>SUM('AMAZON UK, FR, GER - P&amp;L'!S39,'AMAZON UK, FR, GER - P&amp;L'!S225,'AMAZON UK, FR, GER - P&amp;L'!S411)</f>
        <v>0</v>
      </c>
      <c r="T45" s="255">
        <f>SUM('AMAZON UK, FR, GER - P&amp;L'!T39,'AMAZON UK, FR, GER - P&amp;L'!T225,'AMAZON UK, FR, GER - P&amp;L'!T411)</f>
        <v>0</v>
      </c>
      <c r="U45" s="255">
        <f>SUM('AMAZON UK, FR, GER - P&amp;L'!U39,'AMAZON UK, FR, GER - P&amp;L'!U225,'AMAZON UK, FR, GER - P&amp;L'!U411)</f>
        <v>0</v>
      </c>
      <c r="V45" s="255">
        <f>SUM('AMAZON UK, FR, GER - P&amp;L'!V39,'AMAZON UK, FR, GER - P&amp;L'!V225,'AMAZON UK, FR, GER - P&amp;L'!V411)</f>
        <v>0</v>
      </c>
      <c r="W45" s="255">
        <f>SUM('AMAZON UK, FR, GER - P&amp;L'!W39,'AMAZON UK, FR, GER - P&amp;L'!W225,'AMAZON UK, FR, GER - P&amp;L'!W411)</f>
        <v>0</v>
      </c>
      <c r="X45" s="255">
        <f>SUM('AMAZON UK, FR, GER - P&amp;L'!X39,'AMAZON UK, FR, GER - P&amp;L'!X225,'AMAZON UK, FR, GER - P&amp;L'!X411)</f>
        <v>0</v>
      </c>
      <c r="Y45" s="255">
        <f>SUM('AMAZON UK, FR, GER - P&amp;L'!Y39,'AMAZON UK, FR, GER - P&amp;L'!Y225,'AMAZON UK, FR, GER - P&amp;L'!Y411)</f>
        <v>0</v>
      </c>
      <c r="Z45" s="255">
        <f>SUM('AMAZON UK, FR, GER - P&amp;L'!Z39,'AMAZON UK, FR, GER - P&amp;L'!Z225,'AMAZON UK, FR, GER - P&amp;L'!Z411)</f>
        <v>0</v>
      </c>
      <c r="AA45" s="255">
        <f>SUM('AMAZON UK, FR, GER - P&amp;L'!AA39,'AMAZON UK, FR, GER - P&amp;L'!AA225,'AMAZON UK, FR, GER - P&amp;L'!AA411)</f>
        <v>0</v>
      </c>
      <c r="AB45" s="255">
        <f>SUM('AMAZON UK, FR, GER - P&amp;L'!AB39,'AMAZON UK, FR, GER - P&amp;L'!AB225,'AMAZON UK, FR, GER - P&amp;L'!AB411)</f>
        <v>0</v>
      </c>
      <c r="AC45" s="255">
        <f>SUM('AMAZON UK, FR, GER - P&amp;L'!AC39,'AMAZON UK, FR, GER - P&amp;L'!AC225,'AMAZON UK, FR, GER - P&amp;L'!AC411)</f>
        <v>0</v>
      </c>
      <c r="AD45" s="255">
        <f>SUM('AMAZON UK, FR, GER - P&amp;L'!AD39,'AMAZON UK, FR, GER - P&amp;L'!AD225,'AMAZON UK, FR, GER - P&amp;L'!AD411)</f>
        <v>0</v>
      </c>
      <c r="AE45" s="255">
        <f>SUM('AMAZON UK, FR, GER - P&amp;L'!AE39,'AMAZON UK, FR, GER - P&amp;L'!AE225,'AMAZON UK, FR, GER - P&amp;L'!AE411)</f>
        <v>0</v>
      </c>
      <c r="AF45" s="255">
        <f>SUM('AMAZON UK, FR, GER - P&amp;L'!AF39,'AMAZON UK, FR, GER - P&amp;L'!AF225,'AMAZON UK, FR, GER - P&amp;L'!AF411)</f>
        <v>0</v>
      </c>
      <c r="AG45" s="228">
        <f t="shared" ref="AG45:AG47" si="9">SUM(B45:AF45)</f>
        <v>0</v>
      </c>
    </row>
    <row r="46">
      <c r="A46" s="426" t="s">
        <v>1523</v>
      </c>
      <c r="B46" s="255">
        <f>SUM('AMAZON UK, FR, GER - P&amp;L'!B40,'AMAZON UK, FR, GER - P&amp;L'!B226,'AMAZON UK, FR, GER - P&amp;L'!B412)</f>
        <v>0</v>
      </c>
      <c r="C46" s="255">
        <f>SUM('AMAZON UK, FR, GER - P&amp;L'!C40,'AMAZON UK, FR, GER - P&amp;L'!C226,'AMAZON UK, FR, GER - P&amp;L'!C412)</f>
        <v>0</v>
      </c>
      <c r="D46" s="255">
        <f>SUM('AMAZON UK, FR, GER - P&amp;L'!D40,'AMAZON UK, FR, GER - P&amp;L'!D226,'AMAZON UK, FR, GER - P&amp;L'!D412)</f>
        <v>0</v>
      </c>
      <c r="E46" s="255">
        <f>SUM('AMAZON UK, FR, GER - P&amp;L'!E40,'AMAZON UK, FR, GER - P&amp;L'!E226,'AMAZON UK, FR, GER - P&amp;L'!E412)</f>
        <v>0</v>
      </c>
      <c r="F46" s="255">
        <f>SUM('AMAZON UK, FR, GER - P&amp;L'!F40,'AMAZON UK, FR, GER - P&amp;L'!F226,'AMAZON UK, FR, GER - P&amp;L'!F412)</f>
        <v>0</v>
      </c>
      <c r="G46" s="255">
        <f>SUM('AMAZON UK, FR, GER - P&amp;L'!G40,'AMAZON UK, FR, GER - P&amp;L'!G226,'AMAZON UK, FR, GER - P&amp;L'!G412)</f>
        <v>0</v>
      </c>
      <c r="H46" s="255">
        <f>SUM('AMAZON UK, FR, GER - P&amp;L'!H40,'AMAZON UK, FR, GER - P&amp;L'!H226,'AMAZON UK, FR, GER - P&amp;L'!H412)</f>
        <v>0</v>
      </c>
      <c r="I46" s="255">
        <f>SUM('AMAZON UK, FR, GER - P&amp;L'!I40,'AMAZON UK, FR, GER - P&amp;L'!I226,'AMAZON UK, FR, GER - P&amp;L'!I412)</f>
        <v>0</v>
      </c>
      <c r="J46" s="255">
        <f>SUM('AMAZON UK, FR, GER - P&amp;L'!J40,'AMAZON UK, FR, GER - P&amp;L'!J226,'AMAZON UK, FR, GER - P&amp;L'!J412)</f>
        <v>0</v>
      </c>
      <c r="K46" s="255">
        <f>SUM('AMAZON UK, FR, GER - P&amp;L'!K40,'AMAZON UK, FR, GER - P&amp;L'!K226,'AMAZON UK, FR, GER - P&amp;L'!K412)</f>
        <v>0</v>
      </c>
      <c r="L46" s="255">
        <f>SUM('AMAZON UK, FR, GER - P&amp;L'!L40,'AMAZON UK, FR, GER - P&amp;L'!L226,'AMAZON UK, FR, GER - P&amp;L'!L412)</f>
        <v>0</v>
      </c>
      <c r="M46" s="255">
        <f>SUM('AMAZON UK, FR, GER - P&amp;L'!M40,'AMAZON UK, FR, GER - P&amp;L'!M226,'AMAZON UK, FR, GER - P&amp;L'!M412)</f>
        <v>0</v>
      </c>
      <c r="N46" s="255">
        <f>SUM('AMAZON UK, FR, GER - P&amp;L'!N40,'AMAZON UK, FR, GER - P&amp;L'!N226,'AMAZON UK, FR, GER - P&amp;L'!N412)</f>
        <v>0</v>
      </c>
      <c r="O46" s="255">
        <f>SUM('AMAZON UK, FR, GER - P&amp;L'!O40,'AMAZON UK, FR, GER - P&amp;L'!O226,'AMAZON UK, FR, GER - P&amp;L'!O412)</f>
        <v>0</v>
      </c>
      <c r="P46" s="255">
        <f>SUM('AMAZON UK, FR, GER - P&amp;L'!P40,'AMAZON UK, FR, GER - P&amp;L'!P226,'AMAZON UK, FR, GER - P&amp;L'!P412)</f>
        <v>0</v>
      </c>
      <c r="Q46" s="255">
        <f>SUM('AMAZON UK, FR, GER - P&amp;L'!Q40,'AMAZON UK, FR, GER - P&amp;L'!Q226,'AMAZON UK, FR, GER - P&amp;L'!Q412)</f>
        <v>0</v>
      </c>
      <c r="R46" s="255">
        <f>SUM('AMAZON UK, FR, GER - P&amp;L'!R40,'AMAZON UK, FR, GER - P&amp;L'!R226,'AMAZON UK, FR, GER - P&amp;L'!R412)</f>
        <v>0</v>
      </c>
      <c r="S46" s="255">
        <f>SUM('AMAZON UK, FR, GER - P&amp;L'!S40,'AMAZON UK, FR, GER - P&amp;L'!S226,'AMAZON UK, FR, GER - P&amp;L'!S412)</f>
        <v>0</v>
      </c>
      <c r="T46" s="255">
        <f>SUM('AMAZON UK, FR, GER - P&amp;L'!T40,'AMAZON UK, FR, GER - P&amp;L'!T226,'AMAZON UK, FR, GER - P&amp;L'!T412)</f>
        <v>0</v>
      </c>
      <c r="U46" s="255">
        <f>SUM('AMAZON UK, FR, GER - P&amp;L'!U40,'AMAZON UK, FR, GER - P&amp;L'!U226,'AMAZON UK, FR, GER - P&amp;L'!U412)</f>
        <v>0</v>
      </c>
      <c r="V46" s="255">
        <f>SUM('AMAZON UK, FR, GER - P&amp;L'!V40,'AMAZON UK, FR, GER - P&amp;L'!V226,'AMAZON UK, FR, GER - P&amp;L'!V412)</f>
        <v>0</v>
      </c>
      <c r="W46" s="255">
        <f>SUM('AMAZON UK, FR, GER - P&amp;L'!W40,'AMAZON UK, FR, GER - P&amp;L'!W226,'AMAZON UK, FR, GER - P&amp;L'!W412)</f>
        <v>0</v>
      </c>
      <c r="X46" s="255">
        <f>SUM('AMAZON UK, FR, GER - P&amp;L'!X40,'AMAZON UK, FR, GER - P&amp;L'!X226,'AMAZON UK, FR, GER - P&amp;L'!X412)</f>
        <v>0</v>
      </c>
      <c r="Y46" s="255">
        <f>SUM('AMAZON UK, FR, GER - P&amp;L'!Y40,'AMAZON UK, FR, GER - P&amp;L'!Y226,'AMAZON UK, FR, GER - P&amp;L'!Y412)</f>
        <v>0</v>
      </c>
      <c r="Z46" s="255">
        <f>SUM('AMAZON UK, FR, GER - P&amp;L'!Z40,'AMAZON UK, FR, GER - P&amp;L'!Z226,'AMAZON UK, FR, GER - P&amp;L'!Z412)</f>
        <v>0</v>
      </c>
      <c r="AA46" s="255">
        <f>SUM('AMAZON UK, FR, GER - P&amp;L'!AA40,'AMAZON UK, FR, GER - P&amp;L'!AA226,'AMAZON UK, FR, GER - P&amp;L'!AA412)</f>
        <v>0</v>
      </c>
      <c r="AB46" s="255">
        <f>SUM('AMAZON UK, FR, GER - P&amp;L'!AB40,'AMAZON UK, FR, GER - P&amp;L'!AB226,'AMAZON UK, FR, GER - P&amp;L'!AB412)</f>
        <v>0</v>
      </c>
      <c r="AC46" s="255">
        <f>SUM('AMAZON UK, FR, GER - P&amp;L'!AC40,'AMAZON UK, FR, GER - P&amp;L'!AC226,'AMAZON UK, FR, GER - P&amp;L'!AC412)</f>
        <v>0</v>
      </c>
      <c r="AD46" s="255">
        <f>SUM('AMAZON UK, FR, GER - P&amp;L'!AD40,'AMAZON UK, FR, GER - P&amp;L'!AD226,'AMAZON UK, FR, GER - P&amp;L'!AD412)</f>
        <v>0</v>
      </c>
      <c r="AE46" s="255">
        <f>SUM('AMAZON UK, FR, GER - P&amp;L'!AE40,'AMAZON UK, FR, GER - P&amp;L'!AE226,'AMAZON UK, FR, GER - P&amp;L'!AE412)</f>
        <v>0</v>
      </c>
      <c r="AF46" s="255">
        <f>SUM('AMAZON UK, FR, GER - P&amp;L'!AF40,'AMAZON UK, FR, GER - P&amp;L'!AF226,'AMAZON UK, FR, GER - P&amp;L'!AF412)</f>
        <v>0</v>
      </c>
      <c r="AG46" s="228">
        <f t="shared" si="9"/>
        <v>0</v>
      </c>
    </row>
    <row r="47">
      <c r="A47" s="161" t="s">
        <v>286</v>
      </c>
      <c r="B47" s="233">
        <f t="shared" ref="B47:AF47" si="10">SUM(B45:B46)</f>
        <v>0</v>
      </c>
      <c r="C47" s="233">
        <f t="shared" si="10"/>
        <v>0</v>
      </c>
      <c r="D47" s="233">
        <f t="shared" si="10"/>
        <v>0</v>
      </c>
      <c r="E47" s="233">
        <f t="shared" si="10"/>
        <v>0</v>
      </c>
      <c r="F47" s="233">
        <f t="shared" si="10"/>
        <v>0</v>
      </c>
      <c r="G47" s="233">
        <f t="shared" si="10"/>
        <v>0</v>
      </c>
      <c r="H47" s="233">
        <f t="shared" si="10"/>
        <v>0</v>
      </c>
      <c r="I47" s="233">
        <f t="shared" si="10"/>
        <v>0</v>
      </c>
      <c r="J47" s="233">
        <f t="shared" si="10"/>
        <v>0</v>
      </c>
      <c r="K47" s="233">
        <f t="shared" si="10"/>
        <v>0</v>
      </c>
      <c r="L47" s="233">
        <f t="shared" si="10"/>
        <v>0</v>
      </c>
      <c r="M47" s="233">
        <f t="shared" si="10"/>
        <v>0</v>
      </c>
      <c r="N47" s="233">
        <f t="shared" si="10"/>
        <v>0</v>
      </c>
      <c r="O47" s="233">
        <f t="shared" si="10"/>
        <v>0</v>
      </c>
      <c r="P47" s="233">
        <f t="shared" si="10"/>
        <v>0</v>
      </c>
      <c r="Q47" s="233">
        <f t="shared" si="10"/>
        <v>0</v>
      </c>
      <c r="R47" s="233">
        <f t="shared" si="10"/>
        <v>0</v>
      </c>
      <c r="S47" s="233">
        <f t="shared" si="10"/>
        <v>0</v>
      </c>
      <c r="T47" s="233">
        <f t="shared" si="10"/>
        <v>0</v>
      </c>
      <c r="U47" s="233">
        <f t="shared" si="10"/>
        <v>0</v>
      </c>
      <c r="V47" s="233">
        <f t="shared" si="10"/>
        <v>0</v>
      </c>
      <c r="W47" s="233">
        <f t="shared" si="10"/>
        <v>0</v>
      </c>
      <c r="X47" s="233">
        <f t="shared" si="10"/>
        <v>0</v>
      </c>
      <c r="Y47" s="233">
        <f t="shared" si="10"/>
        <v>0</v>
      </c>
      <c r="Z47" s="233">
        <f t="shared" si="10"/>
        <v>0</v>
      </c>
      <c r="AA47" s="233">
        <f t="shared" si="10"/>
        <v>0</v>
      </c>
      <c r="AB47" s="233">
        <f t="shared" si="10"/>
        <v>0</v>
      </c>
      <c r="AC47" s="233">
        <f t="shared" si="10"/>
        <v>0</v>
      </c>
      <c r="AD47" s="233">
        <f t="shared" si="10"/>
        <v>0</v>
      </c>
      <c r="AE47" s="233">
        <f t="shared" si="10"/>
        <v>0</v>
      </c>
      <c r="AF47" s="233">
        <f t="shared" si="10"/>
        <v>0</v>
      </c>
      <c r="AG47" s="228">
        <f t="shared" si="9"/>
        <v>0</v>
      </c>
    </row>
    <row r="48">
      <c r="A48" s="175"/>
      <c r="B48" s="168"/>
      <c r="C48" s="168"/>
      <c r="D48" s="168"/>
      <c r="E48" s="168"/>
      <c r="F48" s="168"/>
      <c r="G48" s="168"/>
      <c r="H48" s="168"/>
      <c r="I48" s="168"/>
      <c r="J48" s="168"/>
      <c r="K48" s="168"/>
      <c r="L48" s="168"/>
      <c r="M48" s="168"/>
      <c r="N48" s="168"/>
      <c r="O48" s="168"/>
      <c r="P48" s="168"/>
      <c r="Q48" s="168"/>
      <c r="R48" s="168"/>
      <c r="S48" s="168"/>
      <c r="T48" s="168"/>
      <c r="U48" s="168"/>
      <c r="V48" s="168"/>
      <c r="W48" s="168"/>
      <c r="X48" s="168"/>
      <c r="Y48" s="168"/>
      <c r="Z48" s="168"/>
      <c r="AA48" s="168"/>
      <c r="AB48" s="168"/>
      <c r="AC48" s="168"/>
      <c r="AD48" s="168"/>
      <c r="AE48" s="168"/>
      <c r="AF48" s="168"/>
      <c r="AG48" s="423"/>
    </row>
    <row r="49">
      <c r="A49" s="235" t="s">
        <v>287</v>
      </c>
      <c r="B49" s="354">
        <f>SUM('AMAZON UK, FR, GER - P&amp;L'!B43,'AMAZON UK, FR, GER - P&amp;L'!B229,'AMAZON UK, FR, GER - P&amp;L'!B415)</f>
        <v>2</v>
      </c>
      <c r="C49" s="354">
        <f>SUM('AMAZON UK, FR, GER - P&amp;L'!C43,'AMAZON UK, FR, GER - P&amp;L'!C229,'AMAZON UK, FR, GER - P&amp;L'!C415)</f>
        <v>2</v>
      </c>
      <c r="D49" s="354">
        <f>SUM('AMAZON UK, FR, GER - P&amp;L'!D43,'AMAZON UK, FR, GER - P&amp;L'!D229,'AMAZON UK, FR, GER - P&amp;L'!D415)</f>
        <v>1</v>
      </c>
      <c r="E49" s="354">
        <f>SUM('AMAZON UK, FR, GER - P&amp;L'!E43,'AMAZON UK, FR, GER - P&amp;L'!E229,'AMAZON UK, FR, GER - P&amp;L'!E415)</f>
        <v>0</v>
      </c>
      <c r="F49" s="354">
        <f>SUM('AMAZON UK, FR, GER - P&amp;L'!F43,'AMAZON UK, FR, GER - P&amp;L'!F229,'AMAZON UK, FR, GER - P&amp;L'!F415)</f>
        <v>0</v>
      </c>
      <c r="G49" s="354">
        <f>SUM('AMAZON UK, FR, GER - P&amp;L'!G43,'AMAZON UK, FR, GER - P&amp;L'!G229,'AMAZON UK, FR, GER - P&amp;L'!G415)</f>
        <v>0</v>
      </c>
      <c r="H49" s="354">
        <f>SUM('AMAZON UK, FR, GER - P&amp;L'!H43,'AMAZON UK, FR, GER - P&amp;L'!H229,'AMAZON UK, FR, GER - P&amp;L'!H415)</f>
        <v>2</v>
      </c>
      <c r="I49" s="354">
        <f>SUM('AMAZON UK, FR, GER - P&amp;L'!I43,'AMAZON UK, FR, GER - P&amp;L'!I229,'AMAZON UK, FR, GER - P&amp;L'!I415)</f>
        <v>1</v>
      </c>
      <c r="J49" s="354">
        <f>SUM('AMAZON UK, FR, GER - P&amp;L'!J43,'AMAZON UK, FR, GER - P&amp;L'!J229,'AMAZON UK, FR, GER - P&amp;L'!J415)</f>
        <v>2</v>
      </c>
      <c r="K49" s="354">
        <f>SUM('AMAZON UK, FR, GER - P&amp;L'!K43,'AMAZON UK, FR, GER - P&amp;L'!K229,'AMAZON UK, FR, GER - P&amp;L'!K415)</f>
        <v>0</v>
      </c>
      <c r="L49" s="354">
        <f>SUM('AMAZON UK, FR, GER - P&amp;L'!L43,'AMAZON UK, FR, GER - P&amp;L'!L229,'AMAZON UK, FR, GER - P&amp;L'!L415)</f>
        <v>1</v>
      </c>
      <c r="M49" s="354">
        <f>SUM('AMAZON UK, FR, GER - P&amp;L'!M43,'AMAZON UK, FR, GER - P&amp;L'!M229,'AMAZON UK, FR, GER - P&amp;L'!M415)</f>
        <v>0</v>
      </c>
      <c r="N49" s="354">
        <f>SUM('AMAZON UK, FR, GER - P&amp;L'!N43,'AMAZON UK, FR, GER - P&amp;L'!N229,'AMAZON UK, FR, GER - P&amp;L'!N415)</f>
        <v>1</v>
      </c>
      <c r="O49" s="354">
        <f>SUM('AMAZON UK, FR, GER - P&amp;L'!O43,'AMAZON UK, FR, GER - P&amp;L'!O229,'AMAZON UK, FR, GER - P&amp;L'!O415)</f>
        <v>1</v>
      </c>
      <c r="P49" s="354">
        <f>SUM('AMAZON UK, FR, GER - P&amp;L'!P43,'AMAZON UK, FR, GER - P&amp;L'!P229,'AMAZON UK, FR, GER - P&amp;L'!P415)</f>
        <v>1</v>
      </c>
      <c r="Q49" s="354">
        <f>SUM('AMAZON UK, FR, GER - P&amp;L'!Q43,'AMAZON UK, FR, GER - P&amp;L'!Q229,'AMAZON UK, FR, GER - P&amp;L'!Q415)</f>
        <v>3</v>
      </c>
      <c r="R49" s="354">
        <f>SUM('AMAZON UK, FR, GER - P&amp;L'!R43,'AMAZON UK, FR, GER - P&amp;L'!R229,'AMAZON UK, FR, GER - P&amp;L'!R415)</f>
        <v>0</v>
      </c>
      <c r="S49" s="354">
        <f>SUM('AMAZON UK, FR, GER - P&amp;L'!S43,'AMAZON UK, FR, GER - P&amp;L'!S229,'AMAZON UK, FR, GER - P&amp;L'!S415)</f>
        <v>0</v>
      </c>
      <c r="T49" s="354">
        <f>SUM('AMAZON UK, FR, GER - P&amp;L'!T43,'AMAZON UK, FR, GER - P&amp;L'!T229,'AMAZON UK, FR, GER - P&amp;L'!T415)</f>
        <v>2</v>
      </c>
      <c r="U49" s="354">
        <f>SUM('AMAZON UK, FR, GER - P&amp;L'!U43,'AMAZON UK, FR, GER - P&amp;L'!U229,'AMAZON UK, FR, GER - P&amp;L'!U415)</f>
        <v>2</v>
      </c>
      <c r="V49" s="354">
        <f>SUM('AMAZON UK, FR, GER - P&amp;L'!V43,'AMAZON UK, FR, GER - P&amp;L'!V229,'AMAZON UK, FR, GER - P&amp;L'!V415)</f>
        <v>0</v>
      </c>
      <c r="W49" s="354">
        <f>SUM('AMAZON UK, FR, GER - P&amp;L'!W43,'AMAZON UK, FR, GER - P&amp;L'!W229,'AMAZON UK, FR, GER - P&amp;L'!W415)</f>
        <v>2</v>
      </c>
      <c r="X49" s="354">
        <f>SUM('AMAZON UK, FR, GER - P&amp;L'!X43,'AMAZON UK, FR, GER - P&amp;L'!X229,'AMAZON UK, FR, GER - P&amp;L'!X415)</f>
        <v>0</v>
      </c>
      <c r="Y49" s="354">
        <f>SUM('AMAZON UK, FR, GER - P&amp;L'!Y43,'AMAZON UK, FR, GER - P&amp;L'!Y229,'AMAZON UK, FR, GER - P&amp;L'!Y415)</f>
        <v>1</v>
      </c>
      <c r="Z49" s="354">
        <f>SUM('AMAZON UK, FR, GER - P&amp;L'!Z43,'AMAZON UK, FR, GER - P&amp;L'!Z229,'AMAZON UK, FR, GER - P&amp;L'!Z415)</f>
        <v>6</v>
      </c>
      <c r="AA49" s="354">
        <f>SUM('AMAZON UK, FR, GER - P&amp;L'!AA43,'AMAZON UK, FR, GER - P&amp;L'!AA229,'AMAZON UK, FR, GER - P&amp;L'!AA415)</f>
        <v>2</v>
      </c>
      <c r="AB49" s="354">
        <f>SUM('AMAZON UK, FR, GER - P&amp;L'!AB43,'AMAZON UK, FR, GER - P&amp;L'!AB229,'AMAZON UK, FR, GER - P&amp;L'!AB415)</f>
        <v>1</v>
      </c>
      <c r="AC49" s="354">
        <f>SUM('AMAZON UK, FR, GER - P&amp;L'!AC43,'AMAZON UK, FR, GER - P&amp;L'!AC229,'AMAZON UK, FR, GER - P&amp;L'!AC415)</f>
        <v>0</v>
      </c>
      <c r="AD49" s="354">
        <f>SUM('AMAZON UK, FR, GER - P&amp;L'!AD43,'AMAZON UK, FR, GER - P&amp;L'!AD229,'AMAZON UK, FR, GER - P&amp;L'!AD415)</f>
        <v>0</v>
      </c>
      <c r="AE49" s="354">
        <f>SUM('AMAZON UK, FR, GER - P&amp;L'!AE43,'AMAZON UK, FR, GER - P&amp;L'!AE229,'AMAZON UK, FR, GER - P&amp;L'!AE415)</f>
        <v>1</v>
      </c>
      <c r="AF49" s="354">
        <f>SUM('AMAZON UK, FR, GER - P&amp;L'!AF43,'AMAZON UK, FR, GER - P&amp;L'!AF229,'AMAZON UK, FR, GER - P&amp;L'!AF415)</f>
        <v>1</v>
      </c>
      <c r="AG49" s="423">
        <f t="shared" ref="AG49:AG58" si="11">SUM(B49:AF49)</f>
        <v>35</v>
      </c>
    </row>
    <row r="50">
      <c r="A50" s="235" t="s">
        <v>288</v>
      </c>
      <c r="B50" s="354">
        <f>SUM('AMAZON UK, FR, GER - P&amp;L'!B44,'AMAZON UK, FR, GER - P&amp;L'!B230,'AMAZON UK, FR, GER - P&amp;L'!B416)</f>
        <v>0</v>
      </c>
      <c r="C50" s="354">
        <f>SUM('AMAZON UK, FR, GER - P&amp;L'!C44,'AMAZON UK, FR, GER - P&amp;L'!C230,'AMAZON UK, FR, GER - P&amp;L'!C416)</f>
        <v>0</v>
      </c>
      <c r="D50" s="354">
        <f>SUM('AMAZON UK, FR, GER - P&amp;L'!D44,'AMAZON UK, FR, GER - P&amp;L'!D230,'AMAZON UK, FR, GER - P&amp;L'!D416)</f>
        <v>0</v>
      </c>
      <c r="E50" s="354">
        <f>SUM('AMAZON UK, FR, GER - P&amp;L'!E44,'AMAZON UK, FR, GER - P&amp;L'!E230,'AMAZON UK, FR, GER - P&amp;L'!E416)</f>
        <v>0</v>
      </c>
      <c r="F50" s="354">
        <f>SUM('AMAZON UK, FR, GER - P&amp;L'!F44,'AMAZON UK, FR, GER - P&amp;L'!F230,'AMAZON UK, FR, GER - P&amp;L'!F416)</f>
        <v>0</v>
      </c>
      <c r="G50" s="354">
        <f>SUM('AMAZON UK, FR, GER - P&amp;L'!G44,'AMAZON UK, FR, GER - P&amp;L'!G230,'AMAZON UK, FR, GER - P&amp;L'!G416)</f>
        <v>0</v>
      </c>
      <c r="H50" s="354">
        <f>SUM('AMAZON UK, FR, GER - P&amp;L'!H44,'AMAZON UK, FR, GER - P&amp;L'!H230,'AMAZON UK, FR, GER - P&amp;L'!H416)</f>
        <v>0</v>
      </c>
      <c r="I50" s="354">
        <f>SUM('AMAZON UK, FR, GER - P&amp;L'!I44,'AMAZON UK, FR, GER - P&amp;L'!I230,'AMAZON UK, FR, GER - P&amp;L'!I416)</f>
        <v>0</v>
      </c>
      <c r="J50" s="354">
        <f>SUM('AMAZON UK, FR, GER - P&amp;L'!J44,'AMAZON UK, FR, GER - P&amp;L'!J230,'AMAZON UK, FR, GER - P&amp;L'!J416)</f>
        <v>0</v>
      </c>
      <c r="K50" s="354">
        <f>SUM('AMAZON UK, FR, GER - P&amp;L'!K44,'AMAZON UK, FR, GER - P&amp;L'!K230,'AMAZON UK, FR, GER - P&amp;L'!K416)</f>
        <v>0</v>
      </c>
      <c r="L50" s="354">
        <f>SUM('AMAZON UK, FR, GER - P&amp;L'!L44,'AMAZON UK, FR, GER - P&amp;L'!L230,'AMAZON UK, FR, GER - P&amp;L'!L416)</f>
        <v>0</v>
      </c>
      <c r="M50" s="354">
        <f>SUM('AMAZON UK, FR, GER - P&amp;L'!M44,'AMAZON UK, FR, GER - P&amp;L'!M230,'AMAZON UK, FR, GER - P&amp;L'!M416)</f>
        <v>0</v>
      </c>
      <c r="N50" s="354">
        <f>SUM('AMAZON UK, FR, GER - P&amp;L'!N44,'AMAZON UK, FR, GER - P&amp;L'!N230,'AMAZON UK, FR, GER - P&amp;L'!N416)</f>
        <v>0</v>
      </c>
      <c r="O50" s="354">
        <f>SUM('AMAZON UK, FR, GER - P&amp;L'!O44,'AMAZON UK, FR, GER - P&amp;L'!O230,'AMAZON UK, FR, GER - P&amp;L'!O416)</f>
        <v>0</v>
      </c>
      <c r="P50" s="354">
        <f>SUM('AMAZON UK, FR, GER - P&amp;L'!P44,'AMAZON UK, FR, GER - P&amp;L'!P230,'AMAZON UK, FR, GER - P&amp;L'!P416)</f>
        <v>0</v>
      </c>
      <c r="Q50" s="354">
        <f>SUM('AMAZON UK, FR, GER - P&amp;L'!Q44,'AMAZON UK, FR, GER - P&amp;L'!Q230,'AMAZON UK, FR, GER - P&amp;L'!Q416)</f>
        <v>0</v>
      </c>
      <c r="R50" s="354">
        <f>SUM('AMAZON UK, FR, GER - P&amp;L'!R44,'AMAZON UK, FR, GER - P&amp;L'!R230,'AMAZON UK, FR, GER - P&amp;L'!R416)</f>
        <v>0</v>
      </c>
      <c r="S50" s="354">
        <f>SUM('AMAZON UK, FR, GER - P&amp;L'!S44,'AMAZON UK, FR, GER - P&amp;L'!S230,'AMAZON UK, FR, GER - P&amp;L'!S416)</f>
        <v>0</v>
      </c>
      <c r="T50" s="354">
        <f>SUM('AMAZON UK, FR, GER - P&amp;L'!T44,'AMAZON UK, FR, GER - P&amp;L'!T230,'AMAZON UK, FR, GER - P&amp;L'!T416)</f>
        <v>0</v>
      </c>
      <c r="U50" s="354">
        <f>SUM('AMAZON UK, FR, GER - P&amp;L'!U44,'AMAZON UK, FR, GER - P&amp;L'!U230,'AMAZON UK, FR, GER - P&amp;L'!U416)</f>
        <v>0</v>
      </c>
      <c r="V50" s="354">
        <f>SUM('AMAZON UK, FR, GER - P&amp;L'!V44,'AMAZON UK, FR, GER - P&amp;L'!V230,'AMAZON UK, FR, GER - P&amp;L'!V416)</f>
        <v>0</v>
      </c>
      <c r="W50" s="354">
        <f>SUM('AMAZON UK, FR, GER - P&amp;L'!W44,'AMAZON UK, FR, GER - P&amp;L'!W230,'AMAZON UK, FR, GER - P&amp;L'!W416)</f>
        <v>0</v>
      </c>
      <c r="X50" s="354">
        <f>SUM('AMAZON UK, FR, GER - P&amp;L'!X44,'AMAZON UK, FR, GER - P&amp;L'!X230,'AMAZON UK, FR, GER - P&amp;L'!X416)</f>
        <v>0</v>
      </c>
      <c r="Y50" s="354">
        <f>SUM('AMAZON UK, FR, GER - P&amp;L'!Y44,'AMAZON UK, FR, GER - P&amp;L'!Y230,'AMAZON UK, FR, GER - P&amp;L'!Y416)</f>
        <v>0</v>
      </c>
      <c r="Z50" s="354">
        <f>SUM('AMAZON UK, FR, GER - P&amp;L'!Z44,'AMAZON UK, FR, GER - P&amp;L'!Z230,'AMAZON UK, FR, GER - P&amp;L'!Z416)</f>
        <v>0</v>
      </c>
      <c r="AA50" s="354">
        <f>SUM('AMAZON UK, FR, GER - P&amp;L'!AA44,'AMAZON UK, FR, GER - P&amp;L'!AA230,'AMAZON UK, FR, GER - P&amp;L'!AA416)</f>
        <v>0</v>
      </c>
      <c r="AB50" s="354">
        <f>SUM('AMAZON UK, FR, GER - P&amp;L'!AB44,'AMAZON UK, FR, GER - P&amp;L'!AB230,'AMAZON UK, FR, GER - P&amp;L'!AB416)</f>
        <v>0</v>
      </c>
      <c r="AC50" s="354">
        <f>SUM('AMAZON UK, FR, GER - P&amp;L'!AC44,'AMAZON UK, FR, GER - P&amp;L'!AC230,'AMAZON UK, FR, GER - P&amp;L'!AC416)</f>
        <v>0</v>
      </c>
      <c r="AD50" s="354">
        <f>SUM('AMAZON UK, FR, GER - P&amp;L'!AD44,'AMAZON UK, FR, GER - P&amp;L'!AD230,'AMAZON UK, FR, GER - P&amp;L'!AD416)</f>
        <v>0</v>
      </c>
      <c r="AE50" s="354">
        <f>SUM('AMAZON UK, FR, GER - P&amp;L'!AE44,'AMAZON UK, FR, GER - P&amp;L'!AE230,'AMAZON UK, FR, GER - P&amp;L'!AE416)</f>
        <v>0</v>
      </c>
      <c r="AF50" s="354">
        <f>SUM('AMAZON UK, FR, GER - P&amp;L'!AF44,'AMAZON UK, FR, GER - P&amp;L'!AF230,'AMAZON UK, FR, GER - P&amp;L'!AF416)</f>
        <v>0</v>
      </c>
      <c r="AG50" s="423">
        <f t="shared" si="11"/>
        <v>0</v>
      </c>
    </row>
    <row r="51">
      <c r="A51" s="235" t="s">
        <v>1524</v>
      </c>
      <c r="B51" s="242">
        <f>SUM('AMAZON UK, FR, GER - P&amp;L'!B45,'AMAZON UK, FR, GER - P&amp;L'!B231,'AMAZON UK, FR, GER - P&amp;L'!B417)</f>
        <v>0</v>
      </c>
      <c r="C51" s="242">
        <f>SUM('AMAZON UK, FR, GER - P&amp;L'!C45,'AMAZON UK, FR, GER - P&amp;L'!C231,'AMAZON UK, FR, GER - P&amp;L'!C417)</f>
        <v>1</v>
      </c>
      <c r="D51" s="354">
        <f>SUM('AMAZON UK, FR, GER - P&amp;L'!D45,'AMAZON UK, FR, GER - P&amp;L'!D231,'AMAZON UK, FR, GER - P&amp;L'!D417)</f>
        <v>0</v>
      </c>
      <c r="E51" s="242">
        <f>SUM('AMAZON UK, FR, GER - P&amp;L'!E45,'AMAZON UK, FR, GER - P&amp;L'!E231,'AMAZON UK, FR, GER - P&amp;L'!E417)</f>
        <v>0</v>
      </c>
      <c r="F51" s="354">
        <f>SUM('AMAZON UK, FR, GER - P&amp;L'!F45,'AMAZON UK, FR, GER - P&amp;L'!F231,'AMAZON UK, FR, GER - P&amp;L'!F417)</f>
        <v>0</v>
      </c>
      <c r="G51" s="354">
        <f>SUM('AMAZON UK, FR, GER - P&amp;L'!G45,'AMAZON UK, FR, GER - P&amp;L'!G231,'AMAZON UK, FR, GER - P&amp;L'!G417)</f>
        <v>0</v>
      </c>
      <c r="H51" s="242">
        <f>SUM('AMAZON UK, FR, GER - P&amp;L'!H45,'AMAZON UK, FR, GER - P&amp;L'!H231,'AMAZON UK, FR, GER - P&amp;L'!H417)</f>
        <v>0</v>
      </c>
      <c r="I51" s="354">
        <f>SUM('AMAZON UK, FR, GER - P&amp;L'!I45,'AMAZON UK, FR, GER - P&amp;L'!I231,'AMAZON UK, FR, GER - P&amp;L'!I417)</f>
        <v>1</v>
      </c>
      <c r="J51" s="354">
        <f>SUM('AMAZON UK, FR, GER - P&amp;L'!J45,'AMAZON UK, FR, GER - P&amp;L'!J231,'AMAZON UK, FR, GER - P&amp;L'!J417)</f>
        <v>0</v>
      </c>
      <c r="K51" s="354">
        <f>SUM('AMAZON UK, FR, GER - P&amp;L'!K45,'AMAZON UK, FR, GER - P&amp;L'!K231,'AMAZON UK, FR, GER - P&amp;L'!K417)</f>
        <v>0</v>
      </c>
      <c r="L51" s="242">
        <f>SUM('AMAZON UK, FR, GER - P&amp;L'!L45,'AMAZON UK, FR, GER - P&amp;L'!L231,'AMAZON UK, FR, GER - P&amp;L'!L417)</f>
        <v>0</v>
      </c>
      <c r="M51" s="354">
        <f>SUM('AMAZON UK, FR, GER - P&amp;L'!M45,'AMAZON UK, FR, GER - P&amp;L'!M231,'AMAZON UK, FR, GER - P&amp;L'!M417)</f>
        <v>0</v>
      </c>
      <c r="N51" s="242">
        <f>SUM('AMAZON UK, FR, GER - P&amp;L'!N45,'AMAZON UK, FR, GER - P&amp;L'!N231,'AMAZON UK, FR, GER - P&amp;L'!N417)</f>
        <v>0</v>
      </c>
      <c r="O51" s="242">
        <f>SUM('AMAZON UK, FR, GER - P&amp;L'!O45,'AMAZON UK, FR, GER - P&amp;L'!O231,'AMAZON UK, FR, GER - P&amp;L'!O417)</f>
        <v>0</v>
      </c>
      <c r="P51" s="354">
        <f>SUM('AMAZON UK, FR, GER - P&amp;L'!P45,'AMAZON UK, FR, GER - P&amp;L'!P231,'AMAZON UK, FR, GER - P&amp;L'!P417)</f>
        <v>0</v>
      </c>
      <c r="Q51" s="354">
        <f>SUM('AMAZON UK, FR, GER - P&amp;L'!Q45,'AMAZON UK, FR, GER - P&amp;L'!Q231,'AMAZON UK, FR, GER - P&amp;L'!Q417)</f>
        <v>0</v>
      </c>
      <c r="R51" s="354">
        <f>SUM('AMAZON UK, FR, GER - P&amp;L'!R45,'AMAZON UK, FR, GER - P&amp;L'!R231,'AMAZON UK, FR, GER - P&amp;L'!R417)</f>
        <v>0</v>
      </c>
      <c r="S51" s="354">
        <f>SUM('AMAZON UK, FR, GER - P&amp;L'!S45,'AMAZON UK, FR, GER - P&amp;L'!S231,'AMAZON UK, FR, GER - P&amp;L'!S417)</f>
        <v>0</v>
      </c>
      <c r="T51" s="242">
        <f>SUM('AMAZON UK, FR, GER - P&amp;L'!T45,'AMAZON UK, FR, GER - P&amp;L'!T231,'AMAZON UK, FR, GER - P&amp;L'!T417)</f>
        <v>0</v>
      </c>
      <c r="U51" s="354">
        <f>SUM('AMAZON UK, FR, GER - P&amp;L'!U45,'AMAZON UK, FR, GER - P&amp;L'!U231,'AMAZON UK, FR, GER - P&amp;L'!U417)</f>
        <v>1</v>
      </c>
      <c r="V51" s="242">
        <f>SUM('AMAZON UK, FR, GER - P&amp;L'!V45,'AMAZON UK, FR, GER - P&amp;L'!V231,'AMAZON UK, FR, GER - P&amp;L'!V417)</f>
        <v>0</v>
      </c>
      <c r="W51" s="242">
        <f>SUM('AMAZON UK, FR, GER - P&amp;L'!W45,'AMAZON UK, FR, GER - P&amp;L'!W231,'AMAZON UK, FR, GER - P&amp;L'!W417)</f>
        <v>0</v>
      </c>
      <c r="X51" s="354">
        <f>SUM('AMAZON UK, FR, GER - P&amp;L'!X45,'AMAZON UK, FR, GER - P&amp;L'!X231,'AMAZON UK, FR, GER - P&amp;L'!X417)</f>
        <v>0</v>
      </c>
      <c r="Y51" s="242">
        <f>SUM('AMAZON UK, FR, GER - P&amp;L'!Y45,'AMAZON UK, FR, GER - P&amp;L'!Y231,'AMAZON UK, FR, GER - P&amp;L'!Y417)</f>
        <v>0</v>
      </c>
      <c r="Z51" s="242">
        <f>SUM('AMAZON UK, FR, GER - P&amp;L'!Z45,'AMAZON UK, FR, GER - P&amp;L'!Z231,'AMAZON UK, FR, GER - P&amp;L'!Z417)</f>
        <v>0</v>
      </c>
      <c r="AA51" s="242">
        <f>SUM('AMAZON UK, FR, GER - P&amp;L'!AA45,'AMAZON UK, FR, GER - P&amp;L'!AA231,'AMAZON UK, FR, GER - P&amp;L'!AA417)</f>
        <v>0</v>
      </c>
      <c r="AB51" s="242">
        <f>SUM('AMAZON UK, FR, GER - P&amp;L'!AB45,'AMAZON UK, FR, GER - P&amp;L'!AB231,'AMAZON UK, FR, GER - P&amp;L'!AB417)</f>
        <v>0</v>
      </c>
      <c r="AC51" s="242">
        <f>SUM('AMAZON UK, FR, GER - P&amp;L'!AC45,'AMAZON UK, FR, GER - P&amp;L'!AC231,'AMAZON UK, FR, GER - P&amp;L'!AC417)</f>
        <v>0</v>
      </c>
      <c r="AD51" s="242">
        <f>SUM('AMAZON UK, FR, GER - P&amp;L'!AD45,'AMAZON UK, FR, GER - P&amp;L'!AD231,'AMAZON UK, FR, GER - P&amp;L'!AD417)</f>
        <v>1</v>
      </c>
      <c r="AE51" s="242">
        <f>SUM('AMAZON UK, FR, GER - P&amp;L'!AE45,'AMAZON UK, FR, GER - P&amp;L'!AE231,'AMAZON UK, FR, GER - P&amp;L'!AE417)</f>
        <v>0</v>
      </c>
      <c r="AF51" s="242">
        <f>SUM('AMAZON UK, FR, GER - P&amp;L'!AF45,'AMAZON UK, FR, GER - P&amp;L'!AF231,'AMAZON UK, FR, GER - P&amp;L'!AF417)</f>
        <v>0</v>
      </c>
      <c r="AG51" s="423">
        <f t="shared" si="11"/>
        <v>4</v>
      </c>
    </row>
    <row r="52">
      <c r="A52" s="235" t="s">
        <v>1525</v>
      </c>
      <c r="B52" s="242">
        <f>SUM('AMAZON UK, FR, GER - P&amp;L'!B46,'AMAZON UK, FR, GER - P&amp;L'!B232,'AMAZON UK, FR, GER - P&amp;L'!B418)</f>
        <v>0</v>
      </c>
      <c r="C52" s="242">
        <f>SUM('AMAZON UK, FR, GER - P&amp;L'!C46,'AMAZON UK, FR, GER - P&amp;L'!C232,'AMAZON UK, FR, GER - P&amp;L'!C418)</f>
        <v>0</v>
      </c>
      <c r="D52" s="354">
        <f>SUM('AMAZON UK, FR, GER - P&amp;L'!D46,'AMAZON UK, FR, GER - P&amp;L'!D232,'AMAZON UK, FR, GER - P&amp;L'!D418)</f>
        <v>0</v>
      </c>
      <c r="E52" s="242">
        <f>SUM('AMAZON UK, FR, GER - P&amp;L'!E46,'AMAZON UK, FR, GER - P&amp;L'!E232,'AMAZON UK, FR, GER - P&amp;L'!E418)</f>
        <v>0</v>
      </c>
      <c r="F52" s="354">
        <f>SUM('AMAZON UK, FR, GER - P&amp;L'!F46,'AMAZON UK, FR, GER - P&amp;L'!F232,'AMAZON UK, FR, GER - P&amp;L'!F418)</f>
        <v>0</v>
      </c>
      <c r="G52" s="354">
        <f>SUM('AMAZON UK, FR, GER - P&amp;L'!G46,'AMAZON UK, FR, GER - P&amp;L'!G232,'AMAZON UK, FR, GER - P&amp;L'!G418)</f>
        <v>0</v>
      </c>
      <c r="H52" s="242">
        <f>SUM('AMAZON UK, FR, GER - P&amp;L'!H46,'AMAZON UK, FR, GER - P&amp;L'!H232,'AMAZON UK, FR, GER - P&amp;L'!H418)</f>
        <v>0</v>
      </c>
      <c r="I52" s="354">
        <f>SUM('AMAZON UK, FR, GER - P&amp;L'!I46,'AMAZON UK, FR, GER - P&amp;L'!I232,'AMAZON UK, FR, GER - P&amp;L'!I418)</f>
        <v>0</v>
      </c>
      <c r="J52" s="354">
        <f>SUM('AMAZON UK, FR, GER - P&amp;L'!J46,'AMAZON UK, FR, GER - P&amp;L'!J232,'AMAZON UK, FR, GER - P&amp;L'!J418)</f>
        <v>0</v>
      </c>
      <c r="K52" s="354">
        <f>SUM('AMAZON UK, FR, GER - P&amp;L'!K46,'AMAZON UK, FR, GER - P&amp;L'!K232,'AMAZON UK, FR, GER - P&amp;L'!K418)</f>
        <v>0</v>
      </c>
      <c r="L52" s="242">
        <f>SUM('AMAZON UK, FR, GER - P&amp;L'!L46,'AMAZON UK, FR, GER - P&amp;L'!L232,'AMAZON UK, FR, GER - P&amp;L'!L418)</f>
        <v>0</v>
      </c>
      <c r="M52" s="354">
        <f>SUM('AMAZON UK, FR, GER - P&amp;L'!M46,'AMAZON UK, FR, GER - P&amp;L'!M232,'AMAZON UK, FR, GER - P&amp;L'!M418)</f>
        <v>0</v>
      </c>
      <c r="N52" s="242">
        <f>SUM('AMAZON UK, FR, GER - P&amp;L'!N46,'AMAZON UK, FR, GER - P&amp;L'!N232,'AMAZON UK, FR, GER - P&amp;L'!N418)</f>
        <v>0</v>
      </c>
      <c r="O52" s="242">
        <f>SUM('AMAZON UK, FR, GER - P&amp;L'!O46,'AMAZON UK, FR, GER - P&amp;L'!O232,'AMAZON UK, FR, GER - P&amp;L'!O418)</f>
        <v>0</v>
      </c>
      <c r="P52" s="354">
        <f>SUM('AMAZON UK, FR, GER - P&amp;L'!P46,'AMAZON UK, FR, GER - P&amp;L'!P232,'AMAZON UK, FR, GER - P&amp;L'!P418)</f>
        <v>0</v>
      </c>
      <c r="Q52" s="354">
        <f>SUM('AMAZON UK, FR, GER - P&amp;L'!Q46,'AMAZON UK, FR, GER - P&amp;L'!Q232,'AMAZON UK, FR, GER - P&amp;L'!Q418)</f>
        <v>0</v>
      </c>
      <c r="R52" s="354">
        <f>SUM('AMAZON UK, FR, GER - P&amp;L'!R46,'AMAZON UK, FR, GER - P&amp;L'!R232,'AMAZON UK, FR, GER - P&amp;L'!R418)</f>
        <v>0</v>
      </c>
      <c r="S52" s="354">
        <f>SUM('AMAZON UK, FR, GER - P&amp;L'!S46,'AMAZON UK, FR, GER - P&amp;L'!S232,'AMAZON UK, FR, GER - P&amp;L'!S418)</f>
        <v>0</v>
      </c>
      <c r="T52" s="242">
        <f>SUM('AMAZON UK, FR, GER - P&amp;L'!T46,'AMAZON UK, FR, GER - P&amp;L'!T232,'AMAZON UK, FR, GER - P&amp;L'!T418)</f>
        <v>0</v>
      </c>
      <c r="U52" s="354">
        <f>SUM('AMAZON UK, FR, GER - P&amp;L'!U46,'AMAZON UK, FR, GER - P&amp;L'!U232,'AMAZON UK, FR, GER - P&amp;L'!U418)</f>
        <v>0</v>
      </c>
      <c r="V52" s="242">
        <f>SUM('AMAZON UK, FR, GER - P&amp;L'!V46,'AMAZON UK, FR, GER - P&amp;L'!V232,'AMAZON UK, FR, GER - P&amp;L'!V418)</f>
        <v>0</v>
      </c>
      <c r="W52" s="242">
        <f>SUM('AMAZON UK, FR, GER - P&amp;L'!W46,'AMAZON UK, FR, GER - P&amp;L'!W232,'AMAZON UK, FR, GER - P&amp;L'!W418)</f>
        <v>0</v>
      </c>
      <c r="X52" s="354">
        <f>SUM('AMAZON UK, FR, GER - P&amp;L'!X46,'AMAZON UK, FR, GER - P&amp;L'!X232,'AMAZON UK, FR, GER - P&amp;L'!X418)</f>
        <v>0</v>
      </c>
      <c r="Y52" s="242">
        <f>SUM('AMAZON UK, FR, GER - P&amp;L'!Y46,'AMAZON UK, FR, GER - P&amp;L'!Y232,'AMAZON UK, FR, GER - P&amp;L'!Y418)</f>
        <v>0</v>
      </c>
      <c r="Z52" s="242">
        <f>SUM('AMAZON UK, FR, GER - P&amp;L'!Z46,'AMAZON UK, FR, GER - P&amp;L'!Z232,'AMAZON UK, FR, GER - P&amp;L'!Z418)</f>
        <v>0</v>
      </c>
      <c r="AA52" s="242">
        <f>SUM('AMAZON UK, FR, GER - P&amp;L'!AA46,'AMAZON UK, FR, GER - P&amp;L'!AA232,'AMAZON UK, FR, GER - P&amp;L'!AA418)</f>
        <v>0</v>
      </c>
      <c r="AB52" s="242">
        <f>SUM('AMAZON UK, FR, GER - P&amp;L'!AB46,'AMAZON UK, FR, GER - P&amp;L'!AB232,'AMAZON UK, FR, GER - P&amp;L'!AB418)</f>
        <v>0</v>
      </c>
      <c r="AC52" s="242">
        <f>SUM('AMAZON UK, FR, GER - P&amp;L'!AC46,'AMAZON UK, FR, GER - P&amp;L'!AC232,'AMAZON UK, FR, GER - P&amp;L'!AC418)</f>
        <v>0</v>
      </c>
      <c r="AD52" s="242">
        <f>SUM('AMAZON UK, FR, GER - P&amp;L'!AD46,'AMAZON UK, FR, GER - P&amp;L'!AD232,'AMAZON UK, FR, GER - P&amp;L'!AD418)</f>
        <v>0</v>
      </c>
      <c r="AE52" s="242">
        <f>SUM('AMAZON UK, FR, GER - P&amp;L'!AE46,'AMAZON UK, FR, GER - P&amp;L'!AE232,'AMAZON UK, FR, GER - P&amp;L'!AE418)</f>
        <v>0</v>
      </c>
      <c r="AF52" s="242">
        <f>SUM('AMAZON UK, FR, GER - P&amp;L'!AF46,'AMAZON UK, FR, GER - P&amp;L'!AF232,'AMAZON UK, FR, GER - P&amp;L'!AF418)</f>
        <v>0</v>
      </c>
      <c r="AG52" s="423">
        <f t="shared" si="11"/>
        <v>0</v>
      </c>
    </row>
    <row r="53">
      <c r="A53" s="235" t="s">
        <v>1526</v>
      </c>
      <c r="B53" s="242">
        <f>SUM('AMAZON UK, FR, GER - P&amp;L'!B47,'AMAZON UK, FR, GER - P&amp;L'!B233,'AMAZON UK, FR, GER - P&amp;L'!B419)</f>
        <v>0</v>
      </c>
      <c r="C53" s="242">
        <f>SUM('AMAZON UK, FR, GER - P&amp;L'!C47,'AMAZON UK, FR, GER - P&amp;L'!C233,'AMAZON UK, FR, GER - P&amp;L'!C419)</f>
        <v>0</v>
      </c>
      <c r="D53" s="354">
        <f>SUM('AMAZON UK, FR, GER - P&amp;L'!D47,'AMAZON UK, FR, GER - P&amp;L'!D233,'AMAZON UK, FR, GER - P&amp;L'!D419)</f>
        <v>0</v>
      </c>
      <c r="E53" s="242">
        <f>SUM('AMAZON UK, FR, GER - P&amp;L'!E47,'AMAZON UK, FR, GER - P&amp;L'!E233,'AMAZON UK, FR, GER - P&amp;L'!E419)</f>
        <v>0</v>
      </c>
      <c r="F53" s="354">
        <f>SUM('AMAZON UK, FR, GER - P&amp;L'!F47,'AMAZON UK, FR, GER - P&amp;L'!F233,'AMAZON UK, FR, GER - P&amp;L'!F419)</f>
        <v>0</v>
      </c>
      <c r="G53" s="354">
        <f>SUM('AMAZON UK, FR, GER - P&amp;L'!G47,'AMAZON UK, FR, GER - P&amp;L'!G233,'AMAZON UK, FR, GER - P&amp;L'!G419)</f>
        <v>0</v>
      </c>
      <c r="H53" s="242">
        <f>SUM('AMAZON UK, FR, GER - P&amp;L'!H47,'AMAZON UK, FR, GER - P&amp;L'!H233,'AMAZON UK, FR, GER - P&amp;L'!H419)</f>
        <v>0</v>
      </c>
      <c r="I53" s="354">
        <f>SUM('AMAZON UK, FR, GER - P&amp;L'!I47,'AMAZON UK, FR, GER - P&amp;L'!I233,'AMAZON UK, FR, GER - P&amp;L'!I419)</f>
        <v>0</v>
      </c>
      <c r="J53" s="354">
        <f>SUM('AMAZON UK, FR, GER - P&amp;L'!J47,'AMAZON UK, FR, GER - P&amp;L'!J233,'AMAZON UK, FR, GER - P&amp;L'!J419)</f>
        <v>0</v>
      </c>
      <c r="K53" s="354">
        <f>SUM('AMAZON UK, FR, GER - P&amp;L'!K47,'AMAZON UK, FR, GER - P&amp;L'!K233,'AMAZON UK, FR, GER - P&amp;L'!K419)</f>
        <v>0</v>
      </c>
      <c r="L53" s="242">
        <f>SUM('AMAZON UK, FR, GER - P&amp;L'!L47,'AMAZON UK, FR, GER - P&amp;L'!L233,'AMAZON UK, FR, GER - P&amp;L'!L419)</f>
        <v>0</v>
      </c>
      <c r="M53" s="354">
        <f>SUM('AMAZON UK, FR, GER - P&amp;L'!M47,'AMAZON UK, FR, GER - P&amp;L'!M233,'AMAZON UK, FR, GER - P&amp;L'!M419)</f>
        <v>0</v>
      </c>
      <c r="N53" s="242">
        <f>SUM('AMAZON UK, FR, GER - P&amp;L'!N47,'AMAZON UK, FR, GER - P&amp;L'!N233,'AMAZON UK, FR, GER - P&amp;L'!N419)</f>
        <v>0</v>
      </c>
      <c r="O53" s="242">
        <f>SUM('AMAZON UK, FR, GER - P&amp;L'!O47,'AMAZON UK, FR, GER - P&amp;L'!O233,'AMAZON UK, FR, GER - P&amp;L'!O419)</f>
        <v>0</v>
      </c>
      <c r="P53" s="354">
        <f>SUM('AMAZON UK, FR, GER - P&amp;L'!P47,'AMAZON UK, FR, GER - P&amp;L'!P233,'AMAZON UK, FR, GER - P&amp;L'!P419)</f>
        <v>0</v>
      </c>
      <c r="Q53" s="354">
        <f>SUM('AMAZON UK, FR, GER - P&amp;L'!Q47,'AMAZON UK, FR, GER - P&amp;L'!Q233,'AMAZON UK, FR, GER - P&amp;L'!Q419)</f>
        <v>0</v>
      </c>
      <c r="R53" s="354">
        <f>SUM('AMAZON UK, FR, GER - P&amp;L'!R47,'AMAZON UK, FR, GER - P&amp;L'!R233,'AMAZON UK, FR, GER - P&amp;L'!R419)</f>
        <v>0</v>
      </c>
      <c r="S53" s="354">
        <f>SUM('AMAZON UK, FR, GER - P&amp;L'!S47,'AMAZON UK, FR, GER - P&amp;L'!S233,'AMAZON UK, FR, GER - P&amp;L'!S419)</f>
        <v>0</v>
      </c>
      <c r="T53" s="242">
        <f>SUM('AMAZON UK, FR, GER - P&amp;L'!T47,'AMAZON UK, FR, GER - P&amp;L'!T233,'AMAZON UK, FR, GER - P&amp;L'!T419)</f>
        <v>0</v>
      </c>
      <c r="U53" s="354">
        <f>SUM('AMAZON UK, FR, GER - P&amp;L'!U47,'AMAZON UK, FR, GER - P&amp;L'!U233,'AMAZON UK, FR, GER - P&amp;L'!U419)</f>
        <v>0</v>
      </c>
      <c r="V53" s="242">
        <f>SUM('AMAZON UK, FR, GER - P&amp;L'!V47,'AMAZON UK, FR, GER - P&amp;L'!V233,'AMAZON UK, FR, GER - P&amp;L'!V419)</f>
        <v>0</v>
      </c>
      <c r="W53" s="242">
        <f>SUM('AMAZON UK, FR, GER - P&amp;L'!W47,'AMAZON UK, FR, GER - P&amp;L'!W233,'AMAZON UK, FR, GER - P&amp;L'!W419)</f>
        <v>0</v>
      </c>
      <c r="X53" s="354">
        <f>SUM('AMAZON UK, FR, GER - P&amp;L'!X47,'AMAZON UK, FR, GER - P&amp;L'!X233,'AMAZON UK, FR, GER - P&amp;L'!X419)</f>
        <v>0</v>
      </c>
      <c r="Y53" s="242">
        <f>SUM('AMAZON UK, FR, GER - P&amp;L'!Y47,'AMAZON UK, FR, GER - P&amp;L'!Y233,'AMAZON UK, FR, GER - P&amp;L'!Y419)</f>
        <v>0</v>
      </c>
      <c r="Z53" s="242">
        <f>SUM('AMAZON UK, FR, GER - P&amp;L'!Z47,'AMAZON UK, FR, GER - P&amp;L'!Z233,'AMAZON UK, FR, GER - P&amp;L'!Z419)</f>
        <v>0</v>
      </c>
      <c r="AA53" s="242">
        <f>SUM('AMAZON UK, FR, GER - P&amp;L'!AA47,'AMAZON UK, FR, GER - P&amp;L'!AA233,'AMAZON UK, FR, GER - P&amp;L'!AA419)</f>
        <v>0</v>
      </c>
      <c r="AB53" s="242">
        <f>SUM('AMAZON UK, FR, GER - P&amp;L'!AB47,'AMAZON UK, FR, GER - P&amp;L'!AB233,'AMAZON UK, FR, GER - P&amp;L'!AB419)</f>
        <v>0</v>
      </c>
      <c r="AC53" s="242">
        <f>SUM('AMAZON UK, FR, GER - P&amp;L'!AC47,'AMAZON UK, FR, GER - P&amp;L'!AC233,'AMAZON UK, FR, GER - P&amp;L'!AC419)</f>
        <v>0</v>
      </c>
      <c r="AD53" s="242">
        <f>SUM('AMAZON UK, FR, GER - P&amp;L'!AD47,'AMAZON UK, FR, GER - P&amp;L'!AD233,'AMAZON UK, FR, GER - P&amp;L'!AD419)</f>
        <v>0</v>
      </c>
      <c r="AE53" s="242">
        <f>SUM('AMAZON UK, FR, GER - P&amp;L'!AE47,'AMAZON UK, FR, GER - P&amp;L'!AE233,'AMAZON UK, FR, GER - P&amp;L'!AE419)</f>
        <v>0</v>
      </c>
      <c r="AF53" s="242">
        <f>SUM('AMAZON UK, FR, GER - P&amp;L'!AF47,'AMAZON UK, FR, GER - P&amp;L'!AF233,'AMAZON UK, FR, GER - P&amp;L'!AF419)</f>
        <v>0</v>
      </c>
      <c r="AG53" s="423">
        <f t="shared" si="11"/>
        <v>0</v>
      </c>
    </row>
    <row r="54">
      <c r="A54" s="235" t="s">
        <v>1527</v>
      </c>
      <c r="B54" s="242">
        <f>SUM('AMAZON UK, FR, GER - P&amp;L'!B48,'AMAZON UK, FR, GER - P&amp;L'!B234,'AMAZON UK, FR, GER - P&amp;L'!B420)</f>
        <v>0</v>
      </c>
      <c r="C54" s="242">
        <f>SUM('AMAZON UK, FR, GER - P&amp;L'!C48,'AMAZON UK, FR, GER - P&amp;L'!C234,'AMAZON UK, FR, GER - P&amp;L'!C420)</f>
        <v>0</v>
      </c>
      <c r="D54" s="354">
        <f>SUM('AMAZON UK, FR, GER - P&amp;L'!D48,'AMAZON UK, FR, GER - P&amp;L'!D234,'AMAZON UK, FR, GER - P&amp;L'!D420)</f>
        <v>0</v>
      </c>
      <c r="E54" s="242">
        <f>SUM('AMAZON UK, FR, GER - P&amp;L'!E48,'AMAZON UK, FR, GER - P&amp;L'!E234,'AMAZON UK, FR, GER - P&amp;L'!E420)</f>
        <v>0</v>
      </c>
      <c r="F54" s="354">
        <f>SUM('AMAZON UK, FR, GER - P&amp;L'!F48,'AMAZON UK, FR, GER - P&amp;L'!F234,'AMAZON UK, FR, GER - P&amp;L'!F420)</f>
        <v>0</v>
      </c>
      <c r="G54" s="354">
        <f>SUM('AMAZON UK, FR, GER - P&amp;L'!G48,'AMAZON UK, FR, GER - P&amp;L'!G234,'AMAZON UK, FR, GER - P&amp;L'!G420)</f>
        <v>0</v>
      </c>
      <c r="H54" s="242">
        <f>SUM('AMAZON UK, FR, GER - P&amp;L'!H48,'AMAZON UK, FR, GER - P&amp;L'!H234,'AMAZON UK, FR, GER - P&amp;L'!H420)</f>
        <v>0</v>
      </c>
      <c r="I54" s="354">
        <f>SUM('AMAZON UK, FR, GER - P&amp;L'!I48,'AMAZON UK, FR, GER - P&amp;L'!I234,'AMAZON UK, FR, GER - P&amp;L'!I420)</f>
        <v>0</v>
      </c>
      <c r="J54" s="354">
        <f>SUM('AMAZON UK, FR, GER - P&amp;L'!J48,'AMAZON UK, FR, GER - P&amp;L'!J234,'AMAZON UK, FR, GER - P&amp;L'!J420)</f>
        <v>0</v>
      </c>
      <c r="K54" s="354">
        <f>SUM('AMAZON UK, FR, GER - P&amp;L'!K48,'AMAZON UK, FR, GER - P&amp;L'!K234,'AMAZON UK, FR, GER - P&amp;L'!K420)</f>
        <v>0</v>
      </c>
      <c r="L54" s="242">
        <f>SUM('AMAZON UK, FR, GER - P&amp;L'!L48,'AMAZON UK, FR, GER - P&amp;L'!L234,'AMAZON UK, FR, GER - P&amp;L'!L420)</f>
        <v>0</v>
      </c>
      <c r="M54" s="354">
        <f>SUM('AMAZON UK, FR, GER - P&amp;L'!M48,'AMAZON UK, FR, GER - P&amp;L'!M234,'AMAZON UK, FR, GER - P&amp;L'!M420)</f>
        <v>0</v>
      </c>
      <c r="N54" s="242">
        <f>SUM('AMAZON UK, FR, GER - P&amp;L'!N48,'AMAZON UK, FR, GER - P&amp;L'!N234,'AMAZON UK, FR, GER - P&amp;L'!N420)</f>
        <v>0</v>
      </c>
      <c r="O54" s="242">
        <f>SUM('AMAZON UK, FR, GER - P&amp;L'!O48,'AMAZON UK, FR, GER - P&amp;L'!O234,'AMAZON UK, FR, GER - P&amp;L'!O420)</f>
        <v>0</v>
      </c>
      <c r="P54" s="354">
        <f>SUM('AMAZON UK, FR, GER - P&amp;L'!P48,'AMAZON UK, FR, GER - P&amp;L'!P234,'AMAZON UK, FR, GER - P&amp;L'!P420)</f>
        <v>0</v>
      </c>
      <c r="Q54" s="354">
        <f>SUM('AMAZON UK, FR, GER - P&amp;L'!Q48,'AMAZON UK, FR, GER - P&amp;L'!Q234,'AMAZON UK, FR, GER - P&amp;L'!Q420)</f>
        <v>0</v>
      </c>
      <c r="R54" s="354">
        <f>SUM('AMAZON UK, FR, GER - P&amp;L'!R48,'AMAZON UK, FR, GER - P&amp;L'!R234,'AMAZON UK, FR, GER - P&amp;L'!R420)</f>
        <v>0</v>
      </c>
      <c r="S54" s="354">
        <f>SUM('AMAZON UK, FR, GER - P&amp;L'!S48,'AMAZON UK, FR, GER - P&amp;L'!S234,'AMAZON UK, FR, GER - P&amp;L'!S420)</f>
        <v>0</v>
      </c>
      <c r="T54" s="242">
        <f>SUM('AMAZON UK, FR, GER - P&amp;L'!T48,'AMAZON UK, FR, GER - P&amp;L'!T234,'AMAZON UK, FR, GER - P&amp;L'!T420)</f>
        <v>0</v>
      </c>
      <c r="U54" s="354">
        <f>SUM('AMAZON UK, FR, GER - P&amp;L'!U48,'AMAZON UK, FR, GER - P&amp;L'!U234,'AMAZON UK, FR, GER - P&amp;L'!U420)</f>
        <v>0</v>
      </c>
      <c r="V54" s="242">
        <f>SUM('AMAZON UK, FR, GER - P&amp;L'!V48,'AMAZON UK, FR, GER - P&amp;L'!V234,'AMAZON UK, FR, GER - P&amp;L'!V420)</f>
        <v>0</v>
      </c>
      <c r="W54" s="242">
        <f>SUM('AMAZON UK, FR, GER - P&amp;L'!W48,'AMAZON UK, FR, GER - P&amp;L'!W234,'AMAZON UK, FR, GER - P&amp;L'!W420)</f>
        <v>0</v>
      </c>
      <c r="X54" s="354">
        <f>SUM('AMAZON UK, FR, GER - P&amp;L'!X48,'AMAZON UK, FR, GER - P&amp;L'!X234,'AMAZON UK, FR, GER - P&amp;L'!X420)</f>
        <v>0</v>
      </c>
      <c r="Y54" s="242">
        <f>SUM('AMAZON UK, FR, GER - P&amp;L'!Y48,'AMAZON UK, FR, GER - P&amp;L'!Y234,'AMAZON UK, FR, GER - P&amp;L'!Y420)</f>
        <v>0</v>
      </c>
      <c r="Z54" s="242">
        <f>SUM('AMAZON UK, FR, GER - P&amp;L'!Z48,'AMAZON UK, FR, GER - P&amp;L'!Z234,'AMAZON UK, FR, GER - P&amp;L'!Z420)</f>
        <v>0</v>
      </c>
      <c r="AA54" s="242">
        <f>SUM('AMAZON UK, FR, GER - P&amp;L'!AA48,'AMAZON UK, FR, GER - P&amp;L'!AA234,'AMAZON UK, FR, GER - P&amp;L'!AA420)</f>
        <v>0</v>
      </c>
      <c r="AB54" s="242">
        <f>SUM('AMAZON UK, FR, GER - P&amp;L'!AB48,'AMAZON UK, FR, GER - P&amp;L'!AB234,'AMAZON UK, FR, GER - P&amp;L'!AB420)</f>
        <v>0</v>
      </c>
      <c r="AC54" s="242">
        <f>SUM('AMAZON UK, FR, GER - P&amp;L'!AC48,'AMAZON UK, FR, GER - P&amp;L'!AC234,'AMAZON UK, FR, GER - P&amp;L'!AC420)</f>
        <v>0</v>
      </c>
      <c r="AD54" s="242">
        <f>SUM('AMAZON UK, FR, GER - P&amp;L'!AD48,'AMAZON UK, FR, GER - P&amp;L'!AD234,'AMAZON UK, FR, GER - P&amp;L'!AD420)</f>
        <v>0</v>
      </c>
      <c r="AE54" s="242">
        <f>SUM('AMAZON UK, FR, GER - P&amp;L'!AE48,'AMAZON UK, FR, GER - P&amp;L'!AE234,'AMAZON UK, FR, GER - P&amp;L'!AE420)</f>
        <v>0</v>
      </c>
      <c r="AF54" s="242">
        <f>SUM('AMAZON UK, FR, GER - P&amp;L'!AF48,'AMAZON UK, FR, GER - P&amp;L'!AF234,'AMAZON UK, FR, GER - P&amp;L'!AF420)</f>
        <v>0</v>
      </c>
      <c r="AG54" s="423">
        <f t="shared" si="11"/>
        <v>0</v>
      </c>
    </row>
    <row r="55">
      <c r="A55" s="235" t="s">
        <v>1528</v>
      </c>
      <c r="B55" s="242">
        <f>SUM('AMAZON UK, FR, GER - P&amp;L'!B49,'AMAZON UK, FR, GER - P&amp;L'!B235,'AMAZON UK, FR, GER - P&amp;L'!B421)</f>
        <v>1</v>
      </c>
      <c r="C55" s="242">
        <f>SUM('AMAZON UK, FR, GER - P&amp;L'!C49,'AMAZON UK, FR, GER - P&amp;L'!C235,'AMAZON UK, FR, GER - P&amp;L'!C421)</f>
        <v>1</v>
      </c>
      <c r="D55" s="354">
        <f>SUM('AMAZON UK, FR, GER - P&amp;L'!D49,'AMAZON UK, FR, GER - P&amp;L'!D235,'AMAZON UK, FR, GER - P&amp;L'!D421)</f>
        <v>0</v>
      </c>
      <c r="E55" s="242">
        <f>SUM('AMAZON UK, FR, GER - P&amp;L'!E49,'AMAZON UK, FR, GER - P&amp;L'!E235,'AMAZON UK, FR, GER - P&amp;L'!E421)</f>
        <v>0</v>
      </c>
      <c r="F55" s="354">
        <f>SUM('AMAZON UK, FR, GER - P&amp;L'!F49,'AMAZON UK, FR, GER - P&amp;L'!F235,'AMAZON UK, FR, GER - P&amp;L'!F421)</f>
        <v>0</v>
      </c>
      <c r="G55" s="354">
        <f>SUM('AMAZON UK, FR, GER - P&amp;L'!G49,'AMAZON UK, FR, GER - P&amp;L'!G235,'AMAZON UK, FR, GER - P&amp;L'!G421)</f>
        <v>0</v>
      </c>
      <c r="H55" s="242">
        <f>SUM('AMAZON UK, FR, GER - P&amp;L'!H49,'AMAZON UK, FR, GER - P&amp;L'!H235,'AMAZON UK, FR, GER - P&amp;L'!H421)</f>
        <v>0</v>
      </c>
      <c r="I55" s="354">
        <f>SUM('AMAZON UK, FR, GER - P&amp;L'!I49,'AMAZON UK, FR, GER - P&amp;L'!I235,'AMAZON UK, FR, GER - P&amp;L'!I421)</f>
        <v>0</v>
      </c>
      <c r="J55" s="354">
        <f>SUM('AMAZON UK, FR, GER - P&amp;L'!J49,'AMAZON UK, FR, GER - P&amp;L'!J235,'AMAZON UK, FR, GER - P&amp;L'!J421)</f>
        <v>0</v>
      </c>
      <c r="K55" s="354">
        <f>SUM('AMAZON UK, FR, GER - P&amp;L'!K49,'AMAZON UK, FR, GER - P&amp;L'!K235,'AMAZON UK, FR, GER - P&amp;L'!K421)</f>
        <v>0</v>
      </c>
      <c r="L55" s="242">
        <f>SUM('AMAZON UK, FR, GER - P&amp;L'!L49,'AMAZON UK, FR, GER - P&amp;L'!L235,'AMAZON UK, FR, GER - P&amp;L'!L421)</f>
        <v>1</v>
      </c>
      <c r="M55" s="354">
        <f>SUM('AMAZON UK, FR, GER - P&amp;L'!M49,'AMAZON UK, FR, GER - P&amp;L'!M235,'AMAZON UK, FR, GER - P&amp;L'!M421)</f>
        <v>0</v>
      </c>
      <c r="N55" s="242">
        <f>SUM('AMAZON UK, FR, GER - P&amp;L'!N49,'AMAZON UK, FR, GER - P&amp;L'!N235,'AMAZON UK, FR, GER - P&amp;L'!N421)</f>
        <v>1</v>
      </c>
      <c r="O55" s="242">
        <f>SUM('AMAZON UK, FR, GER - P&amp;L'!O49,'AMAZON UK, FR, GER - P&amp;L'!O235,'AMAZON UK, FR, GER - P&amp;L'!O421)</f>
        <v>0</v>
      </c>
      <c r="P55" s="354">
        <f>SUM('AMAZON UK, FR, GER - P&amp;L'!P49,'AMAZON UK, FR, GER - P&amp;L'!P235,'AMAZON UK, FR, GER - P&amp;L'!P421)</f>
        <v>0</v>
      </c>
      <c r="Q55" s="354">
        <f>SUM('AMAZON UK, FR, GER - P&amp;L'!Q49,'AMAZON UK, FR, GER - P&amp;L'!Q235,'AMAZON UK, FR, GER - P&amp;L'!Q421)</f>
        <v>0</v>
      </c>
      <c r="R55" s="354">
        <f>SUM('AMAZON UK, FR, GER - P&amp;L'!R49,'AMAZON UK, FR, GER - P&amp;L'!R235,'AMAZON UK, FR, GER - P&amp;L'!R421)</f>
        <v>0</v>
      </c>
      <c r="S55" s="354">
        <f>SUM('AMAZON UK, FR, GER - P&amp;L'!S49,'AMAZON UK, FR, GER - P&amp;L'!S235,'AMAZON UK, FR, GER - P&amp;L'!S421)</f>
        <v>0</v>
      </c>
      <c r="T55" s="242">
        <f>SUM('AMAZON UK, FR, GER - P&amp;L'!T49,'AMAZON UK, FR, GER - P&amp;L'!T235,'AMAZON UK, FR, GER - P&amp;L'!T421)</f>
        <v>0</v>
      </c>
      <c r="U55" s="354">
        <f>SUM('AMAZON UK, FR, GER - P&amp;L'!U49,'AMAZON UK, FR, GER - P&amp;L'!U235,'AMAZON UK, FR, GER - P&amp;L'!U421)</f>
        <v>0</v>
      </c>
      <c r="V55" s="242">
        <f>SUM('AMAZON UK, FR, GER - P&amp;L'!V49,'AMAZON UK, FR, GER - P&amp;L'!V235,'AMAZON UK, FR, GER - P&amp;L'!V421)</f>
        <v>0</v>
      </c>
      <c r="W55" s="242">
        <f>SUM('AMAZON UK, FR, GER - P&amp;L'!W49,'AMAZON UK, FR, GER - P&amp;L'!W235,'AMAZON UK, FR, GER - P&amp;L'!W421)</f>
        <v>0</v>
      </c>
      <c r="X55" s="354">
        <f>SUM('AMAZON UK, FR, GER - P&amp;L'!X49,'AMAZON UK, FR, GER - P&amp;L'!X235,'AMAZON UK, FR, GER - P&amp;L'!X421)</f>
        <v>0</v>
      </c>
      <c r="Y55" s="242">
        <f>SUM('AMAZON UK, FR, GER - P&amp;L'!Y49,'AMAZON UK, FR, GER - P&amp;L'!Y235,'AMAZON UK, FR, GER - P&amp;L'!Y421)</f>
        <v>0</v>
      </c>
      <c r="Z55" s="242">
        <f>SUM('AMAZON UK, FR, GER - P&amp;L'!Z49,'AMAZON UK, FR, GER - P&amp;L'!Z235,'AMAZON UK, FR, GER - P&amp;L'!Z421)</f>
        <v>0</v>
      </c>
      <c r="AA55" s="242">
        <f>SUM('AMAZON UK, FR, GER - P&amp;L'!AA49,'AMAZON UK, FR, GER - P&amp;L'!AA235,'AMAZON UK, FR, GER - P&amp;L'!AA421)</f>
        <v>1</v>
      </c>
      <c r="AB55" s="242">
        <f>SUM('AMAZON UK, FR, GER - P&amp;L'!AB49,'AMAZON UK, FR, GER - P&amp;L'!AB235,'AMAZON UK, FR, GER - P&amp;L'!AB421)</f>
        <v>0</v>
      </c>
      <c r="AC55" s="242">
        <f>SUM('AMAZON UK, FR, GER - P&amp;L'!AC49,'AMAZON UK, FR, GER - P&amp;L'!AC235,'AMAZON UK, FR, GER - P&amp;L'!AC421)</f>
        <v>0</v>
      </c>
      <c r="AD55" s="242">
        <f>SUM('AMAZON UK, FR, GER - P&amp;L'!AD49,'AMAZON UK, FR, GER - P&amp;L'!AD235,'AMAZON UK, FR, GER - P&amp;L'!AD421)</f>
        <v>0</v>
      </c>
      <c r="AE55" s="242">
        <f>SUM('AMAZON UK, FR, GER - P&amp;L'!AE49,'AMAZON UK, FR, GER - P&amp;L'!AE235,'AMAZON UK, FR, GER - P&amp;L'!AE421)</f>
        <v>0</v>
      </c>
      <c r="AF55" s="242">
        <f>SUM('AMAZON UK, FR, GER - P&amp;L'!AF49,'AMAZON UK, FR, GER - P&amp;L'!AF235,'AMAZON UK, FR, GER - P&amp;L'!AF421)</f>
        <v>0</v>
      </c>
      <c r="AG55" s="423">
        <f t="shared" si="11"/>
        <v>5</v>
      </c>
    </row>
    <row r="56">
      <c r="A56" s="235" t="s">
        <v>1529</v>
      </c>
      <c r="B56" s="242">
        <f>SUM('AMAZON UK, FR, GER - P&amp;L'!B50,'AMAZON UK, FR, GER - P&amp;L'!B236,'AMAZON UK, FR, GER - P&amp;L'!B422)</f>
        <v>0</v>
      </c>
      <c r="C56" s="242">
        <f>SUM('AMAZON UK, FR, GER - P&amp;L'!C50,'AMAZON UK, FR, GER - P&amp;L'!C236,'AMAZON UK, FR, GER - P&amp;L'!C422)</f>
        <v>0</v>
      </c>
      <c r="D56" s="354">
        <f>SUM('AMAZON UK, FR, GER - P&amp;L'!D50,'AMAZON UK, FR, GER - P&amp;L'!D236,'AMAZON UK, FR, GER - P&amp;L'!D422)</f>
        <v>0</v>
      </c>
      <c r="E56" s="242">
        <f>SUM('AMAZON UK, FR, GER - P&amp;L'!E50,'AMAZON UK, FR, GER - P&amp;L'!E236,'AMAZON UK, FR, GER - P&amp;L'!E422)</f>
        <v>0</v>
      </c>
      <c r="F56" s="354">
        <f>SUM('AMAZON UK, FR, GER - P&amp;L'!F50,'AMAZON UK, FR, GER - P&amp;L'!F236,'AMAZON UK, FR, GER - P&amp;L'!F422)</f>
        <v>0</v>
      </c>
      <c r="G56" s="354">
        <f>SUM('AMAZON UK, FR, GER - P&amp;L'!G50,'AMAZON UK, FR, GER - P&amp;L'!G236,'AMAZON UK, FR, GER - P&amp;L'!G422)</f>
        <v>0</v>
      </c>
      <c r="H56" s="242">
        <f>SUM('AMAZON UK, FR, GER - P&amp;L'!H50,'AMAZON UK, FR, GER - P&amp;L'!H236,'AMAZON UK, FR, GER - P&amp;L'!H422)</f>
        <v>0</v>
      </c>
      <c r="I56" s="354">
        <f>SUM('AMAZON UK, FR, GER - P&amp;L'!I50,'AMAZON UK, FR, GER - P&amp;L'!I236,'AMAZON UK, FR, GER - P&amp;L'!I422)</f>
        <v>0</v>
      </c>
      <c r="J56" s="354">
        <f>SUM('AMAZON UK, FR, GER - P&amp;L'!J50,'AMAZON UK, FR, GER - P&amp;L'!J236,'AMAZON UK, FR, GER - P&amp;L'!J422)</f>
        <v>0</v>
      </c>
      <c r="K56" s="354">
        <f>SUM('AMAZON UK, FR, GER - P&amp;L'!K50,'AMAZON UK, FR, GER - P&amp;L'!K236,'AMAZON UK, FR, GER - P&amp;L'!K422)</f>
        <v>0</v>
      </c>
      <c r="L56" s="242">
        <f>SUM('AMAZON UK, FR, GER - P&amp;L'!L50,'AMAZON UK, FR, GER - P&amp;L'!L236,'AMAZON UK, FR, GER - P&amp;L'!L422)</f>
        <v>0</v>
      </c>
      <c r="M56" s="354">
        <f>SUM('AMAZON UK, FR, GER - P&amp;L'!M50,'AMAZON UK, FR, GER - P&amp;L'!M236,'AMAZON UK, FR, GER - P&amp;L'!M422)</f>
        <v>0</v>
      </c>
      <c r="N56" s="242">
        <f>SUM('AMAZON UK, FR, GER - P&amp;L'!N50,'AMAZON UK, FR, GER - P&amp;L'!N236,'AMAZON UK, FR, GER - P&amp;L'!N422)</f>
        <v>0</v>
      </c>
      <c r="O56" s="242">
        <f>SUM('AMAZON UK, FR, GER - P&amp;L'!O50,'AMAZON UK, FR, GER - P&amp;L'!O236,'AMAZON UK, FR, GER - P&amp;L'!O422)</f>
        <v>0</v>
      </c>
      <c r="P56" s="354">
        <f>SUM('AMAZON UK, FR, GER - P&amp;L'!P50,'AMAZON UK, FR, GER - P&amp;L'!P236,'AMAZON UK, FR, GER - P&amp;L'!P422)</f>
        <v>0</v>
      </c>
      <c r="Q56" s="354">
        <f>SUM('AMAZON UK, FR, GER - P&amp;L'!Q50,'AMAZON UK, FR, GER - P&amp;L'!Q236,'AMAZON UK, FR, GER - P&amp;L'!Q422)</f>
        <v>0</v>
      </c>
      <c r="R56" s="354">
        <f>SUM('AMAZON UK, FR, GER - P&amp;L'!R50,'AMAZON UK, FR, GER - P&amp;L'!R236,'AMAZON UK, FR, GER - P&amp;L'!R422)</f>
        <v>0</v>
      </c>
      <c r="S56" s="354">
        <f>SUM('AMAZON UK, FR, GER - P&amp;L'!S50,'AMAZON UK, FR, GER - P&amp;L'!S236,'AMAZON UK, FR, GER - P&amp;L'!S422)</f>
        <v>0</v>
      </c>
      <c r="T56" s="242">
        <f>SUM('AMAZON UK, FR, GER - P&amp;L'!T50,'AMAZON UK, FR, GER - P&amp;L'!T236,'AMAZON UK, FR, GER - P&amp;L'!T422)</f>
        <v>0</v>
      </c>
      <c r="U56" s="354">
        <f>SUM('AMAZON UK, FR, GER - P&amp;L'!U50,'AMAZON UK, FR, GER - P&amp;L'!U236,'AMAZON UK, FR, GER - P&amp;L'!U422)</f>
        <v>0</v>
      </c>
      <c r="V56" s="242">
        <f>SUM('AMAZON UK, FR, GER - P&amp;L'!V50,'AMAZON UK, FR, GER - P&amp;L'!V236,'AMAZON UK, FR, GER - P&amp;L'!V422)</f>
        <v>0</v>
      </c>
      <c r="W56" s="242">
        <f>SUM('AMAZON UK, FR, GER - P&amp;L'!W50,'AMAZON UK, FR, GER - P&amp;L'!W236,'AMAZON UK, FR, GER - P&amp;L'!W422)</f>
        <v>0</v>
      </c>
      <c r="X56" s="354">
        <f>SUM('AMAZON UK, FR, GER - P&amp;L'!X50,'AMAZON UK, FR, GER - P&amp;L'!X236,'AMAZON UK, FR, GER - P&amp;L'!X422)</f>
        <v>0</v>
      </c>
      <c r="Y56" s="242">
        <f>SUM('AMAZON UK, FR, GER - P&amp;L'!Y50,'AMAZON UK, FR, GER - P&amp;L'!Y236,'AMAZON UK, FR, GER - P&amp;L'!Y422)</f>
        <v>0</v>
      </c>
      <c r="Z56" s="242">
        <f>SUM('AMAZON UK, FR, GER - P&amp;L'!Z50,'AMAZON UK, FR, GER - P&amp;L'!Z236,'AMAZON UK, FR, GER - P&amp;L'!Z422)</f>
        <v>0</v>
      </c>
      <c r="AA56" s="242">
        <f>SUM('AMAZON UK, FR, GER - P&amp;L'!AA50,'AMAZON UK, FR, GER - P&amp;L'!AA236,'AMAZON UK, FR, GER - P&amp;L'!AA422)</f>
        <v>0</v>
      </c>
      <c r="AB56" s="242">
        <f>SUM('AMAZON UK, FR, GER - P&amp;L'!AB50,'AMAZON UK, FR, GER - P&amp;L'!AB236,'AMAZON UK, FR, GER - P&amp;L'!AB422)</f>
        <v>0</v>
      </c>
      <c r="AC56" s="242">
        <f>SUM('AMAZON UK, FR, GER - P&amp;L'!AC50,'AMAZON UK, FR, GER - P&amp;L'!AC236,'AMAZON UK, FR, GER - P&amp;L'!AC422)</f>
        <v>0</v>
      </c>
      <c r="AD56" s="242">
        <f>SUM('AMAZON UK, FR, GER - P&amp;L'!AD50,'AMAZON UK, FR, GER - P&amp;L'!AD236,'AMAZON UK, FR, GER - P&amp;L'!AD422)</f>
        <v>0</v>
      </c>
      <c r="AE56" s="242">
        <f>SUM('AMAZON UK, FR, GER - P&amp;L'!AE50,'AMAZON UK, FR, GER - P&amp;L'!AE236,'AMAZON UK, FR, GER - P&amp;L'!AE422)</f>
        <v>0</v>
      </c>
      <c r="AF56" s="242">
        <f>SUM('AMAZON UK, FR, GER - P&amp;L'!AF50,'AMAZON UK, FR, GER - P&amp;L'!AF236,'AMAZON UK, FR, GER - P&amp;L'!AF422)</f>
        <v>0</v>
      </c>
      <c r="AG56" s="423">
        <f t="shared" si="11"/>
        <v>0</v>
      </c>
    </row>
    <row r="57">
      <c r="A57" s="235" t="s">
        <v>297</v>
      </c>
      <c r="B57" s="242">
        <f>SUM('AMAZON UK, FR, GER - P&amp;L'!B51,'AMAZON UK, FR, GER - P&amp;L'!B237,'AMAZON UK, FR, GER - P&amp;L'!B423)</f>
        <v>0</v>
      </c>
      <c r="C57" s="242">
        <f>SUM('AMAZON UK, FR, GER - P&amp;L'!C51,'AMAZON UK, FR, GER - P&amp;L'!C237,'AMAZON UK, FR, GER - P&amp;L'!C423)</f>
        <v>0</v>
      </c>
      <c r="D57" s="354">
        <f>SUM('AMAZON UK, FR, GER - P&amp;L'!D51,'AMAZON UK, FR, GER - P&amp;L'!D237,'AMAZON UK, FR, GER - P&amp;L'!D423)</f>
        <v>0</v>
      </c>
      <c r="E57" s="242">
        <f>SUM('AMAZON UK, FR, GER - P&amp;L'!E51,'AMAZON UK, FR, GER - P&amp;L'!E237,'AMAZON UK, FR, GER - P&amp;L'!E423)</f>
        <v>0</v>
      </c>
      <c r="F57" s="354">
        <f>SUM('AMAZON UK, FR, GER - P&amp;L'!F51,'AMAZON UK, FR, GER - P&amp;L'!F237,'AMAZON UK, FR, GER - P&amp;L'!F423)</f>
        <v>0</v>
      </c>
      <c r="G57" s="354">
        <f>SUM('AMAZON UK, FR, GER - P&amp;L'!G51,'AMAZON UK, FR, GER - P&amp;L'!G237,'AMAZON UK, FR, GER - P&amp;L'!G423)</f>
        <v>0</v>
      </c>
      <c r="H57" s="242">
        <f>SUM('AMAZON UK, FR, GER - P&amp;L'!H51,'AMAZON UK, FR, GER - P&amp;L'!H237,'AMAZON UK, FR, GER - P&amp;L'!H423)</f>
        <v>0</v>
      </c>
      <c r="I57" s="354">
        <f>SUM('AMAZON UK, FR, GER - P&amp;L'!I51,'AMAZON UK, FR, GER - P&amp;L'!I237,'AMAZON UK, FR, GER - P&amp;L'!I423)</f>
        <v>0</v>
      </c>
      <c r="J57" s="354">
        <f>SUM('AMAZON UK, FR, GER - P&amp;L'!J51,'AMAZON UK, FR, GER - P&amp;L'!J237,'AMAZON UK, FR, GER - P&amp;L'!J423)</f>
        <v>0</v>
      </c>
      <c r="K57" s="354">
        <f>SUM('AMAZON UK, FR, GER - P&amp;L'!K51,'AMAZON UK, FR, GER - P&amp;L'!K237,'AMAZON UK, FR, GER - P&amp;L'!K423)</f>
        <v>0</v>
      </c>
      <c r="L57" s="242">
        <f>SUM('AMAZON UK, FR, GER - P&amp;L'!L51,'AMAZON UK, FR, GER - P&amp;L'!L237,'AMAZON UK, FR, GER - P&amp;L'!L423)</f>
        <v>0</v>
      </c>
      <c r="M57" s="354">
        <f>SUM('AMAZON UK, FR, GER - P&amp;L'!M51,'AMAZON UK, FR, GER - P&amp;L'!M237,'AMAZON UK, FR, GER - P&amp;L'!M423)</f>
        <v>0</v>
      </c>
      <c r="N57" s="242">
        <f>SUM('AMAZON UK, FR, GER - P&amp;L'!N51,'AMAZON UK, FR, GER - P&amp;L'!N237,'AMAZON UK, FR, GER - P&amp;L'!N423)</f>
        <v>0</v>
      </c>
      <c r="O57" s="242">
        <f>SUM('AMAZON UK, FR, GER - P&amp;L'!O51,'AMAZON UK, FR, GER - P&amp;L'!O237,'AMAZON UK, FR, GER - P&amp;L'!O423)</f>
        <v>0</v>
      </c>
      <c r="P57" s="354">
        <f>SUM('AMAZON UK, FR, GER - P&amp;L'!P51,'AMAZON UK, FR, GER - P&amp;L'!P237,'AMAZON UK, FR, GER - P&amp;L'!P423)</f>
        <v>0</v>
      </c>
      <c r="Q57" s="354">
        <f>SUM('AMAZON UK, FR, GER - P&amp;L'!Q51,'AMAZON UK, FR, GER - P&amp;L'!Q237,'AMAZON UK, FR, GER - P&amp;L'!Q423)</f>
        <v>0</v>
      </c>
      <c r="R57" s="354">
        <f>SUM('AMAZON UK, FR, GER - P&amp;L'!R51,'AMAZON UK, FR, GER - P&amp;L'!R237,'AMAZON UK, FR, GER - P&amp;L'!R423)</f>
        <v>0</v>
      </c>
      <c r="S57" s="354">
        <f>SUM('AMAZON UK, FR, GER - P&amp;L'!S51,'AMAZON UK, FR, GER - P&amp;L'!S237,'AMAZON UK, FR, GER - P&amp;L'!S423)</f>
        <v>0</v>
      </c>
      <c r="T57" s="242">
        <f>SUM('AMAZON UK, FR, GER - P&amp;L'!T51,'AMAZON UK, FR, GER - P&amp;L'!T237,'AMAZON UK, FR, GER - P&amp;L'!T423)</f>
        <v>0</v>
      </c>
      <c r="U57" s="354">
        <f>SUM('AMAZON UK, FR, GER - P&amp;L'!U51,'AMAZON UK, FR, GER - P&amp;L'!U237,'AMAZON UK, FR, GER - P&amp;L'!U423)</f>
        <v>0</v>
      </c>
      <c r="V57" s="242">
        <f>SUM('AMAZON UK, FR, GER - P&amp;L'!V51,'AMAZON UK, FR, GER - P&amp;L'!V237,'AMAZON UK, FR, GER - P&amp;L'!V423)</f>
        <v>0</v>
      </c>
      <c r="W57" s="242">
        <f>SUM('AMAZON UK, FR, GER - P&amp;L'!W51,'AMAZON UK, FR, GER - P&amp;L'!W237,'AMAZON UK, FR, GER - P&amp;L'!W423)</f>
        <v>0</v>
      </c>
      <c r="X57" s="354">
        <f>SUM('AMAZON UK, FR, GER - P&amp;L'!X51,'AMAZON UK, FR, GER - P&amp;L'!X237,'AMAZON UK, FR, GER - P&amp;L'!X423)</f>
        <v>0</v>
      </c>
      <c r="Y57" s="242">
        <f>SUM('AMAZON UK, FR, GER - P&amp;L'!Y51,'AMAZON UK, FR, GER - P&amp;L'!Y237,'AMAZON UK, FR, GER - P&amp;L'!Y423)</f>
        <v>0</v>
      </c>
      <c r="Z57" s="242">
        <f>SUM('AMAZON UK, FR, GER - P&amp;L'!Z51,'AMAZON UK, FR, GER - P&amp;L'!Z237,'AMAZON UK, FR, GER - P&amp;L'!Z423)</f>
        <v>0</v>
      </c>
      <c r="AA57" s="242">
        <f>SUM('AMAZON UK, FR, GER - P&amp;L'!AA51,'AMAZON UK, FR, GER - P&amp;L'!AA237,'AMAZON UK, FR, GER - P&amp;L'!AA423)</f>
        <v>0</v>
      </c>
      <c r="AB57" s="242">
        <f>SUM('AMAZON UK, FR, GER - P&amp;L'!AB51,'AMAZON UK, FR, GER - P&amp;L'!AB237,'AMAZON UK, FR, GER - P&amp;L'!AB423)</f>
        <v>0</v>
      </c>
      <c r="AC57" s="242">
        <f>SUM('AMAZON UK, FR, GER - P&amp;L'!AC51,'AMAZON UK, FR, GER - P&amp;L'!AC237,'AMAZON UK, FR, GER - P&amp;L'!AC423)</f>
        <v>0</v>
      </c>
      <c r="AD57" s="242">
        <f>SUM('AMAZON UK, FR, GER - P&amp;L'!AD51,'AMAZON UK, FR, GER - P&amp;L'!AD237,'AMAZON UK, FR, GER - P&amp;L'!AD423)</f>
        <v>0</v>
      </c>
      <c r="AE57" s="242">
        <f>SUM('AMAZON UK, FR, GER - P&amp;L'!AE51,'AMAZON UK, FR, GER - P&amp;L'!AE237,'AMAZON UK, FR, GER - P&amp;L'!AE423)</f>
        <v>0</v>
      </c>
      <c r="AF57" s="242">
        <f>SUM('AMAZON UK, FR, GER - P&amp;L'!AF51,'AMAZON UK, FR, GER - P&amp;L'!AF237,'AMAZON UK, FR, GER - P&amp;L'!AF423)</f>
        <v>0</v>
      </c>
      <c r="AG57" s="423">
        <f t="shared" si="11"/>
        <v>0</v>
      </c>
    </row>
    <row r="58">
      <c r="A58" s="241" t="s">
        <v>298</v>
      </c>
      <c r="B58" s="233">
        <f t="shared" ref="B58:AF58" si="12">SUM(B49:B57)</f>
        <v>3</v>
      </c>
      <c r="C58" s="233">
        <f t="shared" si="12"/>
        <v>4</v>
      </c>
      <c r="D58" s="233">
        <f t="shared" si="12"/>
        <v>1</v>
      </c>
      <c r="E58" s="233">
        <f t="shared" si="12"/>
        <v>0</v>
      </c>
      <c r="F58" s="233">
        <f t="shared" si="12"/>
        <v>0</v>
      </c>
      <c r="G58" s="233">
        <f t="shared" si="12"/>
        <v>0</v>
      </c>
      <c r="H58" s="233">
        <f t="shared" si="12"/>
        <v>2</v>
      </c>
      <c r="I58" s="233">
        <f t="shared" si="12"/>
        <v>2</v>
      </c>
      <c r="J58" s="233">
        <f t="shared" si="12"/>
        <v>2</v>
      </c>
      <c r="K58" s="233">
        <f t="shared" si="12"/>
        <v>0</v>
      </c>
      <c r="L58" s="233">
        <f t="shared" si="12"/>
        <v>2</v>
      </c>
      <c r="M58" s="233">
        <f t="shared" si="12"/>
        <v>0</v>
      </c>
      <c r="N58" s="233">
        <f t="shared" si="12"/>
        <v>2</v>
      </c>
      <c r="O58" s="233">
        <f t="shared" si="12"/>
        <v>1</v>
      </c>
      <c r="P58" s="233">
        <f t="shared" si="12"/>
        <v>1</v>
      </c>
      <c r="Q58" s="233">
        <f t="shared" si="12"/>
        <v>3</v>
      </c>
      <c r="R58" s="233">
        <f t="shared" si="12"/>
        <v>0</v>
      </c>
      <c r="S58" s="233">
        <f t="shared" si="12"/>
        <v>0</v>
      </c>
      <c r="T58" s="233">
        <f t="shared" si="12"/>
        <v>2</v>
      </c>
      <c r="U58" s="233">
        <f t="shared" si="12"/>
        <v>3</v>
      </c>
      <c r="V58" s="233">
        <f t="shared" si="12"/>
        <v>0</v>
      </c>
      <c r="W58" s="233">
        <f t="shared" si="12"/>
        <v>2</v>
      </c>
      <c r="X58" s="233">
        <f t="shared" si="12"/>
        <v>0</v>
      </c>
      <c r="Y58" s="233">
        <f t="shared" si="12"/>
        <v>1</v>
      </c>
      <c r="Z58" s="233">
        <f t="shared" si="12"/>
        <v>6</v>
      </c>
      <c r="AA58" s="233">
        <f t="shared" si="12"/>
        <v>3</v>
      </c>
      <c r="AB58" s="233">
        <f t="shared" si="12"/>
        <v>1</v>
      </c>
      <c r="AC58" s="233">
        <f t="shared" si="12"/>
        <v>0</v>
      </c>
      <c r="AD58" s="233">
        <f t="shared" si="12"/>
        <v>1</v>
      </c>
      <c r="AE58" s="233">
        <f t="shared" si="12"/>
        <v>1</v>
      </c>
      <c r="AF58" s="233">
        <f t="shared" si="12"/>
        <v>1</v>
      </c>
      <c r="AG58" s="423">
        <f t="shared" si="11"/>
        <v>44</v>
      </c>
    </row>
    <row r="59">
      <c r="A59" s="408"/>
      <c r="B59" s="247"/>
      <c r="C59" s="247"/>
      <c r="D59" s="247"/>
      <c r="E59" s="247"/>
      <c r="F59" s="247"/>
      <c r="G59" s="247"/>
      <c r="H59" s="247"/>
      <c r="I59" s="247"/>
      <c r="J59" s="247"/>
      <c r="K59" s="247"/>
      <c r="L59" s="247"/>
      <c r="M59" s="247"/>
      <c r="N59" s="247"/>
      <c r="O59" s="247"/>
      <c r="P59" s="247"/>
      <c r="Q59" s="247"/>
      <c r="R59" s="247"/>
      <c r="S59" s="247"/>
      <c r="T59" s="247"/>
      <c r="U59" s="247"/>
      <c r="V59" s="247"/>
      <c r="W59" s="247"/>
      <c r="X59" s="247"/>
      <c r="Y59" s="247"/>
      <c r="Z59" s="247"/>
      <c r="AA59" s="247"/>
      <c r="AB59" s="247"/>
      <c r="AC59" s="247"/>
      <c r="AD59" s="247"/>
      <c r="AE59" s="247"/>
      <c r="AF59" s="247"/>
      <c r="AG59" s="429"/>
    </row>
    <row r="60">
      <c r="A60" s="417" t="s">
        <v>232</v>
      </c>
      <c r="B60" s="431"/>
      <c r="C60" s="431"/>
      <c r="D60" s="431"/>
      <c r="E60" s="431"/>
      <c r="F60" s="431"/>
      <c r="G60" s="431"/>
      <c r="H60" s="431"/>
      <c r="I60" s="431"/>
      <c r="J60" s="431"/>
      <c r="K60" s="431"/>
      <c r="L60" s="431"/>
      <c r="M60" s="431"/>
      <c r="N60" s="431"/>
      <c r="O60" s="431"/>
      <c r="P60" s="431"/>
      <c r="Q60" s="431"/>
      <c r="R60" s="431"/>
      <c r="S60" s="431"/>
      <c r="T60" s="431"/>
      <c r="U60" s="431"/>
      <c r="V60" s="431"/>
      <c r="W60" s="431"/>
      <c r="X60" s="431"/>
      <c r="Y60" s="431"/>
      <c r="Z60" s="431"/>
      <c r="AA60" s="431"/>
      <c r="AB60" s="431"/>
      <c r="AC60" s="431"/>
      <c r="AD60" s="431"/>
      <c r="AE60" s="431"/>
      <c r="AF60" s="431"/>
      <c r="AG60" s="424"/>
    </row>
    <row r="61">
      <c r="A61" s="235" t="s">
        <v>1530</v>
      </c>
      <c r="B61" s="342">
        <f>SUM('AMAZON UK, FR, GER - P&amp;L'!B55,'AMAZON UK, FR, GER - P&amp;L'!B241,'AMAZON UK, FR, GER - P&amp;L'!B427)</f>
        <v>0</v>
      </c>
      <c r="C61" s="342">
        <f>SUM('AMAZON UK, FR, GER - P&amp;L'!C55,'AMAZON UK, FR, GER - P&amp;L'!C241,'AMAZON UK, FR, GER - P&amp;L'!C427)</f>
        <v>0</v>
      </c>
      <c r="D61" s="342">
        <f>SUM('AMAZON UK, FR, GER - P&amp;L'!D55,'AMAZON UK, FR, GER - P&amp;L'!D241,'AMAZON UK, FR, GER - P&amp;L'!D427)</f>
        <v>0</v>
      </c>
      <c r="E61" s="342">
        <f>SUM('AMAZON UK, FR, GER - P&amp;L'!E55,'AMAZON UK, FR, GER - P&amp;L'!E241,'AMAZON UK, FR, GER - P&amp;L'!E427)</f>
        <v>0</v>
      </c>
      <c r="F61" s="342">
        <f>SUM('AMAZON UK, FR, GER - P&amp;L'!F55,'AMAZON UK, FR, GER - P&amp;L'!F241,'AMAZON UK, FR, GER - P&amp;L'!F427)</f>
        <v>0</v>
      </c>
      <c r="G61" s="342">
        <f>SUM('AMAZON UK, FR, GER - P&amp;L'!G55,'AMAZON UK, FR, GER - P&amp;L'!G241,'AMAZON UK, FR, GER - P&amp;L'!G427)</f>
        <v>0</v>
      </c>
      <c r="H61" s="342">
        <f>SUM('AMAZON UK, FR, GER - P&amp;L'!H55,'AMAZON UK, FR, GER - P&amp;L'!H241,'AMAZON UK, FR, GER - P&amp;L'!H427)</f>
        <v>0</v>
      </c>
      <c r="I61" s="342">
        <f>SUM('AMAZON UK, FR, GER - P&amp;L'!I55,'AMAZON UK, FR, GER - P&amp;L'!I241,'AMAZON UK, FR, GER - P&amp;L'!I427)</f>
        <v>0</v>
      </c>
      <c r="J61" s="342">
        <f>SUM('AMAZON UK, FR, GER - P&amp;L'!J55,'AMAZON UK, FR, GER - P&amp;L'!J241,'AMAZON UK, FR, GER - P&amp;L'!J427)</f>
        <v>0</v>
      </c>
      <c r="K61" s="342">
        <f>SUM('AMAZON UK, FR, GER - P&amp;L'!K55,'AMAZON UK, FR, GER - P&amp;L'!K241,'AMAZON UK, FR, GER - P&amp;L'!K427)</f>
        <v>0</v>
      </c>
      <c r="L61" s="342">
        <f>SUM('AMAZON UK, FR, GER - P&amp;L'!L55,'AMAZON UK, FR, GER - P&amp;L'!L241,'AMAZON UK, FR, GER - P&amp;L'!L427)</f>
        <v>0</v>
      </c>
      <c r="M61" s="342">
        <f>SUM('AMAZON UK, FR, GER - P&amp;L'!M55,'AMAZON UK, FR, GER - P&amp;L'!M241,'AMAZON UK, FR, GER - P&amp;L'!M427)</f>
        <v>0</v>
      </c>
      <c r="N61" s="342">
        <f>SUM('AMAZON UK, FR, GER - P&amp;L'!N55,'AMAZON UK, FR, GER - P&amp;L'!N241,'AMAZON UK, FR, GER - P&amp;L'!N427)</f>
        <v>0</v>
      </c>
      <c r="O61" s="342">
        <f>SUM('AMAZON UK, FR, GER - P&amp;L'!O55,'AMAZON UK, FR, GER - P&amp;L'!O241,'AMAZON UK, FR, GER - P&amp;L'!O427)</f>
        <v>0</v>
      </c>
      <c r="P61" s="342">
        <f>SUM('AMAZON UK, FR, GER - P&amp;L'!P55,'AMAZON UK, FR, GER - P&amp;L'!P241,'AMAZON UK, FR, GER - P&amp;L'!P427)</f>
        <v>0</v>
      </c>
      <c r="Q61" s="342">
        <f>SUM('AMAZON UK, FR, GER - P&amp;L'!Q55,'AMAZON UK, FR, GER - P&amp;L'!Q241,'AMAZON UK, FR, GER - P&amp;L'!Q427)</f>
        <v>0</v>
      </c>
      <c r="R61" s="342">
        <f>SUM('AMAZON UK, FR, GER - P&amp;L'!R55,'AMAZON UK, FR, GER - P&amp;L'!R241,'AMAZON UK, FR, GER - P&amp;L'!R427)</f>
        <v>0</v>
      </c>
      <c r="S61" s="342">
        <f>SUM('AMAZON UK, FR, GER - P&amp;L'!S55,'AMAZON UK, FR, GER - P&amp;L'!S241,'AMAZON UK, FR, GER - P&amp;L'!S427)</f>
        <v>0</v>
      </c>
      <c r="T61" s="342">
        <f>SUM('AMAZON UK, FR, GER - P&amp;L'!T55,'AMAZON UK, FR, GER - P&amp;L'!T241,'AMAZON UK, FR, GER - P&amp;L'!T427)</f>
        <v>0</v>
      </c>
      <c r="U61" s="342">
        <f>SUM('AMAZON UK, FR, GER - P&amp;L'!U55,'AMAZON UK, FR, GER - P&amp;L'!U241,'AMAZON UK, FR, GER - P&amp;L'!U427)</f>
        <v>0</v>
      </c>
      <c r="V61" s="342">
        <f>SUM('AMAZON UK, FR, GER - P&amp;L'!V55,'AMAZON UK, FR, GER - P&amp;L'!V241,'AMAZON UK, FR, GER - P&amp;L'!V427)</f>
        <v>0</v>
      </c>
      <c r="W61" s="342">
        <f>SUM('AMAZON UK, FR, GER - P&amp;L'!W55,'AMAZON UK, FR, GER - P&amp;L'!W241,'AMAZON UK, FR, GER - P&amp;L'!W427)</f>
        <v>0</v>
      </c>
      <c r="X61" s="342">
        <f>SUM('AMAZON UK, FR, GER - P&amp;L'!X55,'AMAZON UK, FR, GER - P&amp;L'!X241,'AMAZON UK, FR, GER - P&amp;L'!X427)</f>
        <v>0</v>
      </c>
      <c r="Y61" s="342">
        <f>SUM('AMAZON UK, FR, GER - P&amp;L'!Y55,'AMAZON UK, FR, GER - P&amp;L'!Y241,'AMAZON UK, FR, GER - P&amp;L'!Y427)</f>
        <v>0</v>
      </c>
      <c r="Z61" s="342">
        <f>SUM('AMAZON UK, FR, GER - P&amp;L'!Z55,'AMAZON UK, FR, GER - P&amp;L'!Z241,'AMAZON UK, FR, GER - P&amp;L'!Z427)</f>
        <v>0</v>
      </c>
      <c r="AA61" s="342">
        <f>SUM('AMAZON UK, FR, GER - P&amp;L'!AA55,'AMAZON UK, FR, GER - P&amp;L'!AA241,'AMAZON UK, FR, GER - P&amp;L'!AA427)</f>
        <v>0</v>
      </c>
      <c r="AB61" s="342">
        <f>SUM('AMAZON UK, FR, GER - P&amp;L'!AB55,'AMAZON UK, FR, GER - P&amp;L'!AB241,'AMAZON UK, FR, GER - P&amp;L'!AB427)</f>
        <v>0</v>
      </c>
      <c r="AC61" s="342">
        <f>SUM('AMAZON UK, FR, GER - P&amp;L'!AC55,'AMAZON UK, FR, GER - P&amp;L'!AC241,'AMAZON UK, FR, GER - P&amp;L'!AC427)</f>
        <v>0</v>
      </c>
      <c r="AD61" s="342">
        <f>SUM('AMAZON UK, FR, GER - P&amp;L'!AD55,'AMAZON UK, FR, GER - P&amp;L'!AD241,'AMAZON UK, FR, GER - P&amp;L'!AD427)</f>
        <v>0</v>
      </c>
      <c r="AE61" s="342">
        <f>SUM('AMAZON UK, FR, GER - P&amp;L'!AE55,'AMAZON UK, FR, GER - P&amp;L'!AE241,'AMAZON UK, FR, GER - P&amp;L'!AE427)</f>
        <v>0</v>
      </c>
      <c r="AF61" s="342">
        <f>SUM('AMAZON UK, FR, GER - P&amp;L'!AF55,'AMAZON UK, FR, GER - P&amp;L'!AF241,'AMAZON UK, FR, GER - P&amp;L'!AF427)</f>
        <v>0</v>
      </c>
      <c r="AG61" s="432"/>
    </row>
    <row r="62">
      <c r="A62" s="235" t="s">
        <v>1531</v>
      </c>
      <c r="B62" s="342">
        <f>SUM('AMAZON UK, FR, GER - P&amp;L'!B56,'AMAZON UK, FR, GER - P&amp;L'!B242,'AMAZON UK, FR, GER - P&amp;L'!B428)</f>
        <v>0</v>
      </c>
      <c r="C62" s="342">
        <f>SUM('AMAZON UK, FR, GER - P&amp;L'!C56,'AMAZON UK, FR, GER - P&amp;L'!C242,'AMAZON UK, FR, GER - P&amp;L'!C428)</f>
        <v>0</v>
      </c>
      <c r="D62" s="342">
        <f>SUM('AMAZON UK, FR, GER - P&amp;L'!D56,'AMAZON UK, FR, GER - P&amp;L'!D242,'AMAZON UK, FR, GER - P&amp;L'!D428)</f>
        <v>0</v>
      </c>
      <c r="E62" s="342">
        <f>SUM('AMAZON UK, FR, GER - P&amp;L'!E56,'AMAZON UK, FR, GER - P&amp;L'!E242,'AMAZON UK, FR, GER - P&amp;L'!E428)</f>
        <v>0</v>
      </c>
      <c r="F62" s="342">
        <f>SUM('AMAZON UK, FR, GER - P&amp;L'!F56,'AMAZON UK, FR, GER - P&amp;L'!F242,'AMAZON UK, FR, GER - P&amp;L'!F428)</f>
        <v>0</v>
      </c>
      <c r="G62" s="342">
        <f>SUM('AMAZON UK, FR, GER - P&amp;L'!G56,'AMAZON UK, FR, GER - P&amp;L'!G242,'AMAZON UK, FR, GER - P&amp;L'!G428)</f>
        <v>0</v>
      </c>
      <c r="H62" s="342">
        <f>SUM('AMAZON UK, FR, GER - P&amp;L'!H56,'AMAZON UK, FR, GER - P&amp;L'!H242,'AMAZON UK, FR, GER - P&amp;L'!H428)</f>
        <v>0</v>
      </c>
      <c r="I62" s="342">
        <f>SUM('AMAZON UK, FR, GER - P&amp;L'!I56,'AMAZON UK, FR, GER - P&amp;L'!I242,'AMAZON UK, FR, GER - P&amp;L'!I428)</f>
        <v>0</v>
      </c>
      <c r="J62" s="342">
        <f>SUM('AMAZON UK, FR, GER - P&amp;L'!J56,'AMAZON UK, FR, GER - P&amp;L'!J242,'AMAZON UK, FR, GER - P&amp;L'!J428)</f>
        <v>0</v>
      </c>
      <c r="K62" s="342">
        <f>SUM('AMAZON UK, FR, GER - P&amp;L'!K56,'AMAZON UK, FR, GER - P&amp;L'!K242,'AMAZON UK, FR, GER - P&amp;L'!K428)</f>
        <v>0</v>
      </c>
      <c r="L62" s="342">
        <f>SUM('AMAZON UK, FR, GER - P&amp;L'!L56,'AMAZON UK, FR, GER - P&amp;L'!L242,'AMAZON UK, FR, GER - P&amp;L'!L428)</f>
        <v>0</v>
      </c>
      <c r="M62" s="342">
        <f>SUM('AMAZON UK, FR, GER - P&amp;L'!M56,'AMAZON UK, FR, GER - P&amp;L'!M242,'AMAZON UK, FR, GER - P&amp;L'!M428)</f>
        <v>0</v>
      </c>
      <c r="N62" s="342">
        <f>SUM('AMAZON UK, FR, GER - P&amp;L'!N56,'AMAZON UK, FR, GER - P&amp;L'!N242,'AMAZON UK, FR, GER - P&amp;L'!N428)</f>
        <v>0</v>
      </c>
      <c r="O62" s="342">
        <f>SUM('AMAZON UK, FR, GER - P&amp;L'!O56,'AMAZON UK, FR, GER - P&amp;L'!O242,'AMAZON UK, FR, GER - P&amp;L'!O428)</f>
        <v>0</v>
      </c>
      <c r="P62" s="342">
        <f>SUM('AMAZON UK, FR, GER - P&amp;L'!P56,'AMAZON UK, FR, GER - P&amp;L'!P242,'AMAZON UK, FR, GER - P&amp;L'!P428)</f>
        <v>0</v>
      </c>
      <c r="Q62" s="342">
        <f>SUM('AMAZON UK, FR, GER - P&amp;L'!Q56,'AMAZON UK, FR, GER - P&amp;L'!Q242,'AMAZON UK, FR, GER - P&amp;L'!Q428)</f>
        <v>0</v>
      </c>
      <c r="R62" s="342">
        <f>SUM('AMAZON UK, FR, GER - P&amp;L'!R56,'AMAZON UK, FR, GER - P&amp;L'!R242,'AMAZON UK, FR, GER - P&amp;L'!R428)</f>
        <v>0</v>
      </c>
      <c r="S62" s="342">
        <f>SUM('AMAZON UK, FR, GER - P&amp;L'!S56,'AMAZON UK, FR, GER - P&amp;L'!S242,'AMAZON UK, FR, GER - P&amp;L'!S428)</f>
        <v>0</v>
      </c>
      <c r="T62" s="342">
        <f>SUM('AMAZON UK, FR, GER - P&amp;L'!T56,'AMAZON UK, FR, GER - P&amp;L'!T242,'AMAZON UK, FR, GER - P&amp;L'!T428)</f>
        <v>0</v>
      </c>
      <c r="U62" s="342">
        <f>SUM('AMAZON UK, FR, GER - P&amp;L'!U56,'AMAZON UK, FR, GER - P&amp;L'!U242,'AMAZON UK, FR, GER - P&amp;L'!U428)</f>
        <v>0</v>
      </c>
      <c r="V62" s="342">
        <f>SUM('AMAZON UK, FR, GER - P&amp;L'!V56,'AMAZON UK, FR, GER - P&amp;L'!V242,'AMAZON UK, FR, GER - P&amp;L'!V428)</f>
        <v>0</v>
      </c>
      <c r="W62" s="342">
        <f>SUM('AMAZON UK, FR, GER - P&amp;L'!W56,'AMAZON UK, FR, GER - P&amp;L'!W242,'AMAZON UK, FR, GER - P&amp;L'!W428)</f>
        <v>0</v>
      </c>
      <c r="X62" s="342">
        <f>SUM('AMAZON UK, FR, GER - P&amp;L'!X56,'AMAZON UK, FR, GER - P&amp;L'!X242,'AMAZON UK, FR, GER - P&amp;L'!X428)</f>
        <v>0</v>
      </c>
      <c r="Y62" s="342">
        <f>SUM('AMAZON UK, FR, GER - P&amp;L'!Y56,'AMAZON UK, FR, GER - P&amp;L'!Y242,'AMAZON UK, FR, GER - P&amp;L'!Y428)</f>
        <v>0</v>
      </c>
      <c r="Z62" s="342">
        <f>SUM('AMAZON UK, FR, GER - P&amp;L'!Z56,'AMAZON UK, FR, GER - P&amp;L'!Z242,'AMAZON UK, FR, GER - P&amp;L'!Z428)</f>
        <v>0</v>
      </c>
      <c r="AA62" s="342">
        <f>SUM('AMAZON UK, FR, GER - P&amp;L'!AA56,'AMAZON UK, FR, GER - P&amp;L'!AA242,'AMAZON UK, FR, GER - P&amp;L'!AA428)</f>
        <v>0</v>
      </c>
      <c r="AB62" s="342">
        <f>SUM('AMAZON UK, FR, GER - P&amp;L'!AB56,'AMAZON UK, FR, GER - P&amp;L'!AB242,'AMAZON UK, FR, GER - P&amp;L'!AB428)</f>
        <v>0</v>
      </c>
      <c r="AC62" s="342">
        <f>SUM('AMAZON UK, FR, GER - P&amp;L'!AC56,'AMAZON UK, FR, GER - P&amp;L'!AC242,'AMAZON UK, FR, GER - P&amp;L'!AC428)</f>
        <v>0</v>
      </c>
      <c r="AD62" s="342">
        <f>SUM('AMAZON UK, FR, GER - P&amp;L'!AD56,'AMAZON UK, FR, GER - P&amp;L'!AD242,'AMAZON UK, FR, GER - P&amp;L'!AD428)</f>
        <v>0</v>
      </c>
      <c r="AE62" s="342">
        <f>SUM('AMAZON UK, FR, GER - P&amp;L'!AE56,'AMAZON UK, FR, GER - P&amp;L'!AE242,'AMAZON UK, FR, GER - P&amp;L'!AE428)</f>
        <v>0</v>
      </c>
      <c r="AF62" s="342">
        <f>SUM('AMAZON UK, FR, GER - P&amp;L'!AF56,'AMAZON UK, FR, GER - P&amp;L'!AF242,'AMAZON UK, FR, GER - P&amp;L'!AF428)</f>
        <v>0</v>
      </c>
      <c r="AG62" s="432"/>
    </row>
    <row r="63">
      <c r="A63" s="235" t="s">
        <v>1532</v>
      </c>
      <c r="B63" s="342">
        <f>SUM('AMAZON UK, FR, GER - P&amp;L'!B57,'AMAZON UK, FR, GER - P&amp;L'!B243,'AMAZON UK, FR, GER - P&amp;L'!B429)</f>
        <v>0</v>
      </c>
      <c r="C63" s="342">
        <f>SUM('AMAZON UK, FR, GER - P&amp;L'!C57,'AMAZON UK, FR, GER - P&amp;L'!C243,'AMAZON UK, FR, GER - P&amp;L'!C429)</f>
        <v>0</v>
      </c>
      <c r="D63" s="342">
        <f>SUM('AMAZON UK, FR, GER - P&amp;L'!D57,'AMAZON UK, FR, GER - P&amp;L'!D243,'AMAZON UK, FR, GER - P&amp;L'!D429)</f>
        <v>0</v>
      </c>
      <c r="E63" s="342">
        <f>SUM('AMAZON UK, FR, GER - P&amp;L'!E57,'AMAZON UK, FR, GER - P&amp;L'!E243,'AMAZON UK, FR, GER - P&amp;L'!E429)</f>
        <v>0</v>
      </c>
      <c r="F63" s="342">
        <f>SUM('AMAZON UK, FR, GER - P&amp;L'!F57,'AMAZON UK, FR, GER - P&amp;L'!F243,'AMAZON UK, FR, GER - P&amp;L'!F429)</f>
        <v>0</v>
      </c>
      <c r="G63" s="342">
        <f>SUM('AMAZON UK, FR, GER - P&amp;L'!G57,'AMAZON UK, FR, GER - P&amp;L'!G243,'AMAZON UK, FR, GER - P&amp;L'!G429)</f>
        <v>0</v>
      </c>
      <c r="H63" s="342">
        <f>SUM('AMAZON UK, FR, GER - P&amp;L'!H57,'AMAZON UK, FR, GER - P&amp;L'!H243,'AMAZON UK, FR, GER - P&amp;L'!H429)</f>
        <v>0</v>
      </c>
      <c r="I63" s="342">
        <f>SUM('AMAZON UK, FR, GER - P&amp;L'!I57,'AMAZON UK, FR, GER - P&amp;L'!I243,'AMAZON UK, FR, GER - P&amp;L'!I429)</f>
        <v>0</v>
      </c>
      <c r="J63" s="342">
        <f>SUM('AMAZON UK, FR, GER - P&amp;L'!J57,'AMAZON UK, FR, GER - P&amp;L'!J243,'AMAZON UK, FR, GER - P&amp;L'!J429)</f>
        <v>0</v>
      </c>
      <c r="K63" s="342">
        <f>SUM('AMAZON UK, FR, GER - P&amp;L'!K57,'AMAZON UK, FR, GER - P&amp;L'!K243,'AMAZON UK, FR, GER - P&amp;L'!K429)</f>
        <v>0</v>
      </c>
      <c r="L63" s="342">
        <f>SUM('AMAZON UK, FR, GER - P&amp;L'!L57,'AMAZON UK, FR, GER - P&amp;L'!L243,'AMAZON UK, FR, GER - P&amp;L'!L429)</f>
        <v>0</v>
      </c>
      <c r="M63" s="342">
        <f>SUM('AMAZON UK, FR, GER - P&amp;L'!M57,'AMAZON UK, FR, GER - P&amp;L'!M243,'AMAZON UK, FR, GER - P&amp;L'!M429)</f>
        <v>0</v>
      </c>
      <c r="N63" s="342">
        <f>SUM('AMAZON UK, FR, GER - P&amp;L'!N57,'AMAZON UK, FR, GER - P&amp;L'!N243,'AMAZON UK, FR, GER - P&amp;L'!N429)</f>
        <v>0</v>
      </c>
      <c r="O63" s="342">
        <f>SUM('AMAZON UK, FR, GER - P&amp;L'!O57,'AMAZON UK, FR, GER - P&amp;L'!O243,'AMAZON UK, FR, GER - P&amp;L'!O429)</f>
        <v>0</v>
      </c>
      <c r="P63" s="342">
        <f>SUM('AMAZON UK, FR, GER - P&amp;L'!P57,'AMAZON UK, FR, GER - P&amp;L'!P243,'AMAZON UK, FR, GER - P&amp;L'!P429)</f>
        <v>0</v>
      </c>
      <c r="Q63" s="342">
        <f>SUM('AMAZON UK, FR, GER - P&amp;L'!Q57,'AMAZON UK, FR, GER - P&amp;L'!Q243,'AMAZON UK, FR, GER - P&amp;L'!Q429)</f>
        <v>0</v>
      </c>
      <c r="R63" s="342">
        <f>SUM('AMAZON UK, FR, GER - P&amp;L'!R57,'AMAZON UK, FR, GER - P&amp;L'!R243,'AMAZON UK, FR, GER - P&amp;L'!R429)</f>
        <v>0</v>
      </c>
      <c r="S63" s="342">
        <f>SUM('AMAZON UK, FR, GER - P&amp;L'!S57,'AMAZON UK, FR, GER - P&amp;L'!S243,'AMAZON UK, FR, GER - P&amp;L'!S429)</f>
        <v>0</v>
      </c>
      <c r="T63" s="342">
        <f>SUM('AMAZON UK, FR, GER - P&amp;L'!T57,'AMAZON UK, FR, GER - P&amp;L'!T243,'AMAZON UK, FR, GER - P&amp;L'!T429)</f>
        <v>0</v>
      </c>
      <c r="U63" s="342">
        <f>SUM('AMAZON UK, FR, GER - P&amp;L'!U57,'AMAZON UK, FR, GER - P&amp;L'!U243,'AMAZON UK, FR, GER - P&amp;L'!U429)</f>
        <v>0</v>
      </c>
      <c r="V63" s="342">
        <f>SUM('AMAZON UK, FR, GER - P&amp;L'!V57,'AMAZON UK, FR, GER - P&amp;L'!V243,'AMAZON UK, FR, GER - P&amp;L'!V429)</f>
        <v>0</v>
      </c>
      <c r="W63" s="342">
        <f>SUM('AMAZON UK, FR, GER - P&amp;L'!W57,'AMAZON UK, FR, GER - P&amp;L'!W243,'AMAZON UK, FR, GER - P&amp;L'!W429)</f>
        <v>0</v>
      </c>
      <c r="X63" s="342">
        <f>SUM('AMAZON UK, FR, GER - P&amp;L'!X57,'AMAZON UK, FR, GER - P&amp;L'!X243,'AMAZON UK, FR, GER - P&amp;L'!X429)</f>
        <v>0</v>
      </c>
      <c r="Y63" s="342">
        <f>SUM('AMAZON UK, FR, GER - P&amp;L'!Y57,'AMAZON UK, FR, GER - P&amp;L'!Y243,'AMAZON UK, FR, GER - P&amp;L'!Y429)</f>
        <v>0</v>
      </c>
      <c r="Z63" s="342">
        <f>SUM('AMAZON UK, FR, GER - P&amp;L'!Z57,'AMAZON UK, FR, GER - P&amp;L'!Z243,'AMAZON UK, FR, GER - P&amp;L'!Z429)</f>
        <v>0</v>
      </c>
      <c r="AA63" s="342">
        <f>SUM('AMAZON UK, FR, GER - P&amp;L'!AA57,'AMAZON UK, FR, GER - P&amp;L'!AA243,'AMAZON UK, FR, GER - P&amp;L'!AA429)</f>
        <v>0</v>
      </c>
      <c r="AB63" s="342">
        <f>SUM('AMAZON UK, FR, GER - P&amp;L'!AB57,'AMAZON UK, FR, GER - P&amp;L'!AB243,'AMAZON UK, FR, GER - P&amp;L'!AB429)</f>
        <v>0</v>
      </c>
      <c r="AC63" s="342">
        <f>SUM('AMAZON UK, FR, GER - P&amp;L'!AC57,'AMAZON UK, FR, GER - P&amp;L'!AC243,'AMAZON UK, FR, GER - P&amp;L'!AC429)</f>
        <v>0</v>
      </c>
      <c r="AD63" s="342">
        <f>SUM('AMAZON UK, FR, GER - P&amp;L'!AD57,'AMAZON UK, FR, GER - P&amp;L'!AD243,'AMAZON UK, FR, GER - P&amp;L'!AD429)</f>
        <v>0</v>
      </c>
      <c r="AE63" s="342">
        <f>SUM('AMAZON UK, FR, GER - P&amp;L'!AE57,'AMAZON UK, FR, GER - P&amp;L'!AE243,'AMAZON UK, FR, GER - P&amp;L'!AE429)</f>
        <v>0</v>
      </c>
      <c r="AF63" s="342">
        <f>SUM('AMAZON UK, FR, GER - P&amp;L'!AF57,'AMAZON UK, FR, GER - P&amp;L'!AF243,'AMAZON UK, FR, GER - P&amp;L'!AF429)</f>
        <v>0</v>
      </c>
      <c r="AG63" s="432"/>
    </row>
    <row r="64">
      <c r="A64" s="235" t="s">
        <v>1533</v>
      </c>
      <c r="B64" s="342">
        <f>SUM('AMAZON UK, FR, GER - P&amp;L'!B58,'AMAZON UK, FR, GER - P&amp;L'!B244,'AMAZON UK, FR, GER - P&amp;L'!B430)</f>
        <v>0</v>
      </c>
      <c r="C64" s="342">
        <f>SUM('AMAZON UK, FR, GER - P&amp;L'!C58,'AMAZON UK, FR, GER - P&amp;L'!C244,'AMAZON UK, FR, GER - P&amp;L'!C430)</f>
        <v>0</v>
      </c>
      <c r="D64" s="342">
        <f>SUM('AMAZON UK, FR, GER - P&amp;L'!D58,'AMAZON UK, FR, GER - P&amp;L'!D244,'AMAZON UK, FR, GER - P&amp;L'!D430)</f>
        <v>0</v>
      </c>
      <c r="E64" s="342">
        <f>SUM('AMAZON UK, FR, GER - P&amp;L'!E58,'AMAZON UK, FR, GER - P&amp;L'!E244,'AMAZON UK, FR, GER - P&amp;L'!E430)</f>
        <v>0</v>
      </c>
      <c r="F64" s="342">
        <f>SUM('AMAZON UK, FR, GER - P&amp;L'!F58,'AMAZON UK, FR, GER - P&amp;L'!F244,'AMAZON UK, FR, GER - P&amp;L'!F430)</f>
        <v>0</v>
      </c>
      <c r="G64" s="342">
        <f>SUM('AMAZON UK, FR, GER - P&amp;L'!G58,'AMAZON UK, FR, GER - P&amp;L'!G244,'AMAZON UK, FR, GER - P&amp;L'!G430)</f>
        <v>0</v>
      </c>
      <c r="H64" s="342">
        <f>SUM('AMAZON UK, FR, GER - P&amp;L'!H58,'AMAZON UK, FR, GER - P&amp;L'!H244,'AMAZON UK, FR, GER - P&amp;L'!H430)</f>
        <v>0</v>
      </c>
      <c r="I64" s="342">
        <f>SUM('AMAZON UK, FR, GER - P&amp;L'!I58,'AMAZON UK, FR, GER - P&amp;L'!I244,'AMAZON UK, FR, GER - P&amp;L'!I430)</f>
        <v>0</v>
      </c>
      <c r="J64" s="342">
        <f>SUM('AMAZON UK, FR, GER - P&amp;L'!J58,'AMAZON UK, FR, GER - P&amp;L'!J244,'AMAZON UK, FR, GER - P&amp;L'!J430)</f>
        <v>0</v>
      </c>
      <c r="K64" s="342">
        <f>SUM('AMAZON UK, FR, GER - P&amp;L'!K58,'AMAZON UK, FR, GER - P&amp;L'!K244,'AMAZON UK, FR, GER - P&amp;L'!K430)</f>
        <v>0</v>
      </c>
      <c r="L64" s="342">
        <f>SUM('AMAZON UK, FR, GER - P&amp;L'!L58,'AMAZON UK, FR, GER - P&amp;L'!L244,'AMAZON UK, FR, GER - P&amp;L'!L430)</f>
        <v>0</v>
      </c>
      <c r="M64" s="342">
        <f>SUM('AMAZON UK, FR, GER - P&amp;L'!M58,'AMAZON UK, FR, GER - P&amp;L'!M244,'AMAZON UK, FR, GER - P&amp;L'!M430)</f>
        <v>0</v>
      </c>
      <c r="N64" s="342">
        <f>SUM('AMAZON UK, FR, GER - P&amp;L'!N58,'AMAZON UK, FR, GER - P&amp;L'!N244,'AMAZON UK, FR, GER - P&amp;L'!N430)</f>
        <v>0</v>
      </c>
      <c r="O64" s="342">
        <f>SUM('AMAZON UK, FR, GER - P&amp;L'!O58,'AMAZON UK, FR, GER - P&amp;L'!O244,'AMAZON UK, FR, GER - P&amp;L'!O430)</f>
        <v>0</v>
      </c>
      <c r="P64" s="342">
        <f>SUM('AMAZON UK, FR, GER - P&amp;L'!P58,'AMAZON UK, FR, GER - P&amp;L'!P244,'AMAZON UK, FR, GER - P&amp;L'!P430)</f>
        <v>0</v>
      </c>
      <c r="Q64" s="342">
        <f>SUM('AMAZON UK, FR, GER - P&amp;L'!Q58,'AMAZON UK, FR, GER - P&amp;L'!Q244,'AMAZON UK, FR, GER - P&amp;L'!Q430)</f>
        <v>0</v>
      </c>
      <c r="R64" s="342">
        <f>SUM('AMAZON UK, FR, GER - P&amp;L'!R58,'AMAZON UK, FR, GER - P&amp;L'!R244,'AMAZON UK, FR, GER - P&amp;L'!R430)</f>
        <v>0</v>
      </c>
      <c r="S64" s="342">
        <f>SUM('AMAZON UK, FR, GER - P&amp;L'!S58,'AMAZON UK, FR, GER - P&amp;L'!S244,'AMAZON UK, FR, GER - P&amp;L'!S430)</f>
        <v>0</v>
      </c>
      <c r="T64" s="342">
        <f>SUM('AMAZON UK, FR, GER - P&amp;L'!T58,'AMAZON UK, FR, GER - P&amp;L'!T244,'AMAZON UK, FR, GER - P&amp;L'!T430)</f>
        <v>0</v>
      </c>
      <c r="U64" s="342">
        <f>SUM('AMAZON UK, FR, GER - P&amp;L'!U58,'AMAZON UK, FR, GER - P&amp;L'!U244,'AMAZON UK, FR, GER - P&amp;L'!U430)</f>
        <v>0</v>
      </c>
      <c r="V64" s="342">
        <f>SUM('AMAZON UK, FR, GER - P&amp;L'!V58,'AMAZON UK, FR, GER - P&amp;L'!V244,'AMAZON UK, FR, GER - P&amp;L'!V430)</f>
        <v>0</v>
      </c>
      <c r="W64" s="342">
        <f>SUM('AMAZON UK, FR, GER - P&amp;L'!W58,'AMAZON UK, FR, GER - P&amp;L'!W244,'AMAZON UK, FR, GER - P&amp;L'!W430)</f>
        <v>0</v>
      </c>
      <c r="X64" s="342">
        <f>SUM('AMAZON UK, FR, GER - P&amp;L'!X58,'AMAZON UK, FR, GER - P&amp;L'!X244,'AMAZON UK, FR, GER - P&amp;L'!X430)</f>
        <v>0</v>
      </c>
      <c r="Y64" s="342">
        <f>SUM('AMAZON UK, FR, GER - P&amp;L'!Y58,'AMAZON UK, FR, GER - P&amp;L'!Y244,'AMAZON UK, FR, GER - P&amp;L'!Y430)</f>
        <v>0</v>
      </c>
      <c r="Z64" s="342">
        <f>SUM('AMAZON UK, FR, GER - P&amp;L'!Z58,'AMAZON UK, FR, GER - P&amp;L'!Z244,'AMAZON UK, FR, GER - P&amp;L'!Z430)</f>
        <v>0</v>
      </c>
      <c r="AA64" s="342">
        <f>SUM('AMAZON UK, FR, GER - P&amp;L'!AA58,'AMAZON UK, FR, GER - P&amp;L'!AA244,'AMAZON UK, FR, GER - P&amp;L'!AA430)</f>
        <v>0</v>
      </c>
      <c r="AB64" s="342">
        <f>SUM('AMAZON UK, FR, GER - P&amp;L'!AB58,'AMAZON UK, FR, GER - P&amp;L'!AB244,'AMAZON UK, FR, GER - P&amp;L'!AB430)</f>
        <v>0</v>
      </c>
      <c r="AC64" s="342">
        <f>SUM('AMAZON UK, FR, GER - P&amp;L'!AC58,'AMAZON UK, FR, GER - P&amp;L'!AC244,'AMAZON UK, FR, GER - P&amp;L'!AC430)</f>
        <v>0</v>
      </c>
      <c r="AD64" s="342">
        <f>SUM('AMAZON UK, FR, GER - P&amp;L'!AD58,'AMAZON UK, FR, GER - P&amp;L'!AD244,'AMAZON UK, FR, GER - P&amp;L'!AD430)</f>
        <v>0</v>
      </c>
      <c r="AE64" s="342">
        <f>SUM('AMAZON UK, FR, GER - P&amp;L'!AE58,'AMAZON UK, FR, GER - P&amp;L'!AE244,'AMAZON UK, FR, GER - P&amp;L'!AE430)</f>
        <v>0</v>
      </c>
      <c r="AF64" s="342">
        <f>SUM('AMAZON UK, FR, GER - P&amp;L'!AF58,'AMAZON UK, FR, GER - P&amp;L'!AF244,'AMAZON UK, FR, GER - P&amp;L'!AF430)</f>
        <v>0</v>
      </c>
      <c r="AG64" s="432"/>
    </row>
    <row r="65">
      <c r="A65" s="235" t="s">
        <v>1534</v>
      </c>
      <c r="B65" s="342">
        <f>SUM('AMAZON UK, FR, GER - P&amp;L'!B59,'AMAZON UK, FR, GER - P&amp;L'!B245,'AMAZON UK, FR, GER - P&amp;L'!B431)</f>
        <v>0</v>
      </c>
      <c r="C65" s="342">
        <f>SUM('AMAZON UK, FR, GER - P&amp;L'!C59,'AMAZON UK, FR, GER - P&amp;L'!C245,'AMAZON UK, FR, GER - P&amp;L'!C431)</f>
        <v>0</v>
      </c>
      <c r="D65" s="342">
        <f>SUM('AMAZON UK, FR, GER - P&amp;L'!D59,'AMAZON UK, FR, GER - P&amp;L'!D245,'AMAZON UK, FR, GER - P&amp;L'!D431)</f>
        <v>0</v>
      </c>
      <c r="E65" s="342">
        <f>SUM('AMAZON UK, FR, GER - P&amp;L'!E59,'AMAZON UK, FR, GER - P&amp;L'!E245,'AMAZON UK, FR, GER - P&amp;L'!E431)</f>
        <v>322.1003</v>
      </c>
      <c r="F65" s="342">
        <f>SUM('AMAZON UK, FR, GER - P&amp;L'!F59,'AMAZON UK, FR, GER - P&amp;L'!F245,'AMAZON UK, FR, GER - P&amp;L'!F431)</f>
        <v>0</v>
      </c>
      <c r="G65" s="342">
        <f>SUM('AMAZON UK, FR, GER - P&amp;L'!G59,'AMAZON UK, FR, GER - P&amp;L'!G245,'AMAZON UK, FR, GER - P&amp;L'!G431)</f>
        <v>0</v>
      </c>
      <c r="H65" s="342">
        <f>SUM('AMAZON UK, FR, GER - P&amp;L'!H59,'AMAZON UK, FR, GER - P&amp;L'!H245,'AMAZON UK, FR, GER - P&amp;L'!H431)</f>
        <v>0</v>
      </c>
      <c r="I65" s="342">
        <f>SUM('AMAZON UK, FR, GER - P&amp;L'!I59,'AMAZON UK, FR, GER - P&amp;L'!I245,'AMAZON UK, FR, GER - P&amp;L'!I431)</f>
        <v>0</v>
      </c>
      <c r="J65" s="342">
        <f>SUM('AMAZON UK, FR, GER - P&amp;L'!J59,'AMAZON UK, FR, GER - P&amp;L'!J245,'AMAZON UK, FR, GER - P&amp;L'!J431)</f>
        <v>0</v>
      </c>
      <c r="K65" s="342">
        <f>SUM('AMAZON UK, FR, GER - P&amp;L'!K59,'AMAZON UK, FR, GER - P&amp;L'!K245,'AMAZON UK, FR, GER - P&amp;L'!K431)</f>
        <v>0</v>
      </c>
      <c r="L65" s="342">
        <f>SUM('AMAZON UK, FR, GER - P&amp;L'!L59,'AMAZON UK, FR, GER - P&amp;L'!L245,'AMAZON UK, FR, GER - P&amp;L'!L431)</f>
        <v>0</v>
      </c>
      <c r="M65" s="342">
        <f>SUM('AMAZON UK, FR, GER - P&amp;L'!M59,'AMAZON UK, FR, GER - P&amp;L'!M245,'AMAZON UK, FR, GER - P&amp;L'!M431)</f>
        <v>281.951804</v>
      </c>
      <c r="N65" s="342">
        <f>SUM('AMAZON UK, FR, GER - P&amp;L'!N59,'AMAZON UK, FR, GER - P&amp;L'!N245,'AMAZON UK, FR, GER - P&amp;L'!N431)</f>
        <v>0</v>
      </c>
      <c r="O65" s="342">
        <f>SUM('AMAZON UK, FR, GER - P&amp;L'!O59,'AMAZON UK, FR, GER - P&amp;L'!O245,'AMAZON UK, FR, GER - P&amp;L'!O431)</f>
        <v>0</v>
      </c>
      <c r="P65" s="342">
        <f>SUM('AMAZON UK, FR, GER - P&amp;L'!P59,'AMAZON UK, FR, GER - P&amp;L'!P245,'AMAZON UK, FR, GER - P&amp;L'!P431)</f>
        <v>0</v>
      </c>
      <c r="Q65" s="342">
        <f>SUM('AMAZON UK, FR, GER - P&amp;L'!Q59,'AMAZON UK, FR, GER - P&amp;L'!Q245,'AMAZON UK, FR, GER - P&amp;L'!Q431)</f>
        <v>0</v>
      </c>
      <c r="R65" s="342">
        <f>SUM('AMAZON UK, FR, GER - P&amp;L'!R59,'AMAZON UK, FR, GER - P&amp;L'!R245,'AMAZON UK, FR, GER - P&amp;L'!R431)</f>
        <v>0</v>
      </c>
      <c r="S65" s="342">
        <f>SUM('AMAZON UK, FR, GER - P&amp;L'!S59,'AMAZON UK, FR, GER - P&amp;L'!S245,'AMAZON UK, FR, GER - P&amp;L'!S431)</f>
        <v>278.6023</v>
      </c>
      <c r="T65" s="342">
        <f>SUM('AMAZON UK, FR, GER - P&amp;L'!T59,'AMAZON UK, FR, GER - P&amp;L'!T245,'AMAZON UK, FR, GER - P&amp;L'!T431)</f>
        <v>0</v>
      </c>
      <c r="U65" s="342">
        <f>SUM('AMAZON UK, FR, GER - P&amp;L'!U59,'AMAZON UK, FR, GER - P&amp;L'!U245,'AMAZON UK, FR, GER - P&amp;L'!U431)</f>
        <v>0</v>
      </c>
      <c r="V65" s="342">
        <f>SUM('AMAZON UK, FR, GER - P&amp;L'!V59,'AMAZON UK, FR, GER - P&amp;L'!V245,'AMAZON UK, FR, GER - P&amp;L'!V431)</f>
        <v>243.3158</v>
      </c>
      <c r="W65" s="342">
        <f>SUM('AMAZON UK, FR, GER - P&amp;L'!W59,'AMAZON UK, FR, GER - P&amp;L'!W245,'AMAZON UK, FR, GER - P&amp;L'!W431)</f>
        <v>284.541726</v>
      </c>
      <c r="X65" s="342">
        <f>SUM('AMAZON UK, FR, GER - P&amp;L'!X59,'AMAZON UK, FR, GER - P&amp;L'!X245,'AMAZON UK, FR, GER - P&amp;L'!X431)</f>
        <v>0</v>
      </c>
      <c r="Y65" s="342">
        <f>SUM('AMAZON UK, FR, GER - P&amp;L'!Y59,'AMAZON UK, FR, GER - P&amp;L'!Y245,'AMAZON UK, FR, GER - P&amp;L'!Y431)</f>
        <v>0</v>
      </c>
      <c r="Z65" s="342">
        <f>SUM('AMAZON UK, FR, GER - P&amp;L'!Z59,'AMAZON UK, FR, GER - P&amp;L'!Z245,'AMAZON UK, FR, GER - P&amp;L'!Z431)</f>
        <v>0</v>
      </c>
      <c r="AA65" s="342">
        <f>SUM('AMAZON UK, FR, GER - P&amp;L'!AA59,'AMAZON UK, FR, GER - P&amp;L'!AA245,'AMAZON UK, FR, GER - P&amp;L'!AA431)</f>
        <v>0</v>
      </c>
      <c r="AB65" s="342">
        <f>SUM('AMAZON UK, FR, GER - P&amp;L'!AB59,'AMAZON UK, FR, GER - P&amp;L'!AB245,'AMAZON UK, FR, GER - P&amp;L'!AB431)</f>
        <v>278.4589</v>
      </c>
      <c r="AC65" s="342">
        <f>SUM('AMAZON UK, FR, GER - P&amp;L'!AC59,'AMAZON UK, FR, GER - P&amp;L'!AC245,'AMAZON UK, FR, GER - P&amp;L'!AC431)</f>
        <v>0</v>
      </c>
      <c r="AD65" s="342">
        <f>SUM('AMAZON UK, FR, GER - P&amp;L'!AD59,'AMAZON UK, FR, GER - P&amp;L'!AD245,'AMAZON UK, FR, GER - P&amp;L'!AD431)</f>
        <v>0</v>
      </c>
      <c r="AE65" s="342">
        <f>SUM('AMAZON UK, FR, GER - P&amp;L'!AE59,'AMAZON UK, FR, GER - P&amp;L'!AE245,'AMAZON UK, FR, GER - P&amp;L'!AE431)</f>
        <v>0</v>
      </c>
      <c r="AF65" s="342">
        <f>SUM('AMAZON UK, FR, GER - P&amp;L'!AF59,'AMAZON UK, FR, GER - P&amp;L'!AF245,'AMAZON UK, FR, GER - P&amp;L'!AF431)</f>
        <v>0</v>
      </c>
      <c r="AG65" s="432"/>
    </row>
    <row r="66">
      <c r="A66" s="235" t="s">
        <v>1535</v>
      </c>
      <c r="B66" s="342">
        <f>SUM('AMAZON UK, FR, GER - P&amp;L'!B60,'AMAZON UK, FR, GER - P&amp;L'!B246,'AMAZON UK, FR, GER - P&amp;L'!B432)</f>
        <v>0</v>
      </c>
      <c r="C66" s="342">
        <f>SUM('AMAZON UK, FR, GER - P&amp;L'!C60,'AMAZON UK, FR, GER - P&amp;L'!C246,'AMAZON UK, FR, GER - P&amp;L'!C432)</f>
        <v>0</v>
      </c>
      <c r="D66" s="342">
        <f>SUM('AMAZON UK, FR, GER - P&amp;L'!D60,'AMAZON UK, FR, GER - P&amp;L'!D246,'AMAZON UK, FR, GER - P&amp;L'!D432)</f>
        <v>0</v>
      </c>
      <c r="E66" s="342">
        <f>SUM('AMAZON UK, FR, GER - P&amp;L'!E60,'AMAZON UK, FR, GER - P&amp;L'!E246,'AMAZON UK, FR, GER - P&amp;L'!E432)</f>
        <v>0</v>
      </c>
      <c r="F66" s="342">
        <f>SUM('AMAZON UK, FR, GER - P&amp;L'!F60,'AMAZON UK, FR, GER - P&amp;L'!F246,'AMAZON UK, FR, GER - P&amp;L'!F432)</f>
        <v>0</v>
      </c>
      <c r="G66" s="342">
        <f>SUM('AMAZON UK, FR, GER - P&amp;L'!G60,'AMAZON UK, FR, GER - P&amp;L'!G246,'AMAZON UK, FR, GER - P&amp;L'!G432)</f>
        <v>0</v>
      </c>
      <c r="H66" s="342">
        <f>SUM('AMAZON UK, FR, GER - P&amp;L'!H60,'AMAZON UK, FR, GER - P&amp;L'!H246,'AMAZON UK, FR, GER - P&amp;L'!H432)</f>
        <v>0</v>
      </c>
      <c r="I66" s="342">
        <f>SUM('AMAZON UK, FR, GER - P&amp;L'!I60,'AMAZON UK, FR, GER - P&amp;L'!I246,'AMAZON UK, FR, GER - P&amp;L'!I432)</f>
        <v>0</v>
      </c>
      <c r="J66" s="342">
        <f>SUM('AMAZON UK, FR, GER - P&amp;L'!J60,'AMAZON UK, FR, GER - P&amp;L'!J246,'AMAZON UK, FR, GER - P&amp;L'!J432)</f>
        <v>0</v>
      </c>
      <c r="K66" s="342">
        <f>SUM('AMAZON UK, FR, GER - P&amp;L'!K60,'AMAZON UK, FR, GER - P&amp;L'!K246,'AMAZON UK, FR, GER - P&amp;L'!K432)</f>
        <v>0</v>
      </c>
      <c r="L66" s="342">
        <f>SUM('AMAZON UK, FR, GER - P&amp;L'!L60,'AMAZON UK, FR, GER - P&amp;L'!L246,'AMAZON UK, FR, GER - P&amp;L'!L432)</f>
        <v>0</v>
      </c>
      <c r="M66" s="342">
        <f>SUM('AMAZON UK, FR, GER - P&amp;L'!M60,'AMAZON UK, FR, GER - P&amp;L'!M246,'AMAZON UK, FR, GER - P&amp;L'!M432)</f>
        <v>0</v>
      </c>
      <c r="N66" s="342">
        <f>SUM('AMAZON UK, FR, GER - P&amp;L'!N60,'AMAZON UK, FR, GER - P&amp;L'!N246,'AMAZON UK, FR, GER - P&amp;L'!N432)</f>
        <v>0</v>
      </c>
      <c r="O66" s="342">
        <f>SUM('AMAZON UK, FR, GER - P&amp;L'!O60,'AMAZON UK, FR, GER - P&amp;L'!O246,'AMAZON UK, FR, GER - P&amp;L'!O432)</f>
        <v>0</v>
      </c>
      <c r="P66" s="342">
        <f>SUM('AMAZON UK, FR, GER - P&amp;L'!P60,'AMAZON UK, FR, GER - P&amp;L'!P246,'AMAZON UK, FR, GER - P&amp;L'!P432)</f>
        <v>0</v>
      </c>
      <c r="Q66" s="342">
        <f>SUM('AMAZON UK, FR, GER - P&amp;L'!Q60,'AMAZON UK, FR, GER - P&amp;L'!Q246,'AMAZON UK, FR, GER - P&amp;L'!Q432)</f>
        <v>0</v>
      </c>
      <c r="R66" s="342">
        <f>SUM('AMAZON UK, FR, GER - P&amp;L'!R60,'AMAZON UK, FR, GER - P&amp;L'!R246,'AMAZON UK, FR, GER - P&amp;L'!R432)</f>
        <v>0</v>
      </c>
      <c r="S66" s="342">
        <f>SUM('AMAZON UK, FR, GER - P&amp;L'!S60,'AMAZON UK, FR, GER - P&amp;L'!S246,'AMAZON UK, FR, GER - P&amp;L'!S432)</f>
        <v>0</v>
      </c>
      <c r="T66" s="342">
        <f>SUM('AMAZON UK, FR, GER - P&amp;L'!T60,'AMAZON UK, FR, GER - P&amp;L'!T246,'AMAZON UK, FR, GER - P&amp;L'!T432)</f>
        <v>0</v>
      </c>
      <c r="U66" s="342">
        <f>SUM('AMAZON UK, FR, GER - P&amp;L'!U60,'AMAZON UK, FR, GER - P&amp;L'!U246,'AMAZON UK, FR, GER - P&amp;L'!U432)</f>
        <v>0</v>
      </c>
      <c r="V66" s="342">
        <f>SUM('AMAZON UK, FR, GER - P&amp;L'!V60,'AMAZON UK, FR, GER - P&amp;L'!V246,'AMAZON UK, FR, GER - P&amp;L'!V432)</f>
        <v>0</v>
      </c>
      <c r="W66" s="342">
        <f>SUM('AMAZON UK, FR, GER - P&amp;L'!W60,'AMAZON UK, FR, GER - P&amp;L'!W246,'AMAZON UK, FR, GER - P&amp;L'!W432)</f>
        <v>0</v>
      </c>
      <c r="X66" s="342">
        <f>SUM('AMAZON UK, FR, GER - P&amp;L'!X60,'AMAZON UK, FR, GER - P&amp;L'!X246,'AMAZON UK, FR, GER - P&amp;L'!X432)</f>
        <v>0</v>
      </c>
      <c r="Y66" s="342">
        <f>SUM('AMAZON UK, FR, GER - P&amp;L'!Y60,'AMAZON UK, FR, GER - P&amp;L'!Y246,'AMAZON UK, FR, GER - P&amp;L'!Y432)</f>
        <v>0</v>
      </c>
      <c r="Z66" s="342">
        <f>SUM('AMAZON UK, FR, GER - P&amp;L'!Z60,'AMAZON UK, FR, GER - P&amp;L'!Z246,'AMAZON UK, FR, GER - P&amp;L'!Z432)</f>
        <v>0</v>
      </c>
      <c r="AA66" s="342">
        <f>SUM('AMAZON UK, FR, GER - P&amp;L'!AA60,'AMAZON UK, FR, GER - P&amp;L'!AA246,'AMAZON UK, FR, GER - P&amp;L'!AA432)</f>
        <v>0</v>
      </c>
      <c r="AB66" s="342">
        <f>SUM('AMAZON UK, FR, GER - P&amp;L'!AB60,'AMAZON UK, FR, GER - P&amp;L'!AB246,'AMAZON UK, FR, GER - P&amp;L'!AB432)</f>
        <v>0</v>
      </c>
      <c r="AC66" s="342">
        <f>SUM('AMAZON UK, FR, GER - P&amp;L'!AC60,'AMAZON UK, FR, GER - P&amp;L'!AC246,'AMAZON UK, FR, GER - P&amp;L'!AC432)</f>
        <v>0</v>
      </c>
      <c r="AD66" s="342">
        <f>SUM('AMAZON UK, FR, GER - P&amp;L'!AD60,'AMAZON UK, FR, GER - P&amp;L'!AD246,'AMAZON UK, FR, GER - P&amp;L'!AD432)</f>
        <v>0</v>
      </c>
      <c r="AE66" s="342">
        <f>SUM('AMAZON UK, FR, GER - P&amp;L'!AE60,'AMAZON UK, FR, GER - P&amp;L'!AE246,'AMAZON UK, FR, GER - P&amp;L'!AE432)</f>
        <v>0</v>
      </c>
      <c r="AF66" s="342">
        <f>SUM('AMAZON UK, FR, GER - P&amp;L'!AF60,'AMAZON UK, FR, GER - P&amp;L'!AF246,'AMAZON UK, FR, GER - P&amp;L'!AF432)</f>
        <v>0</v>
      </c>
      <c r="AG66" s="432"/>
    </row>
    <row r="67">
      <c r="A67" s="235" t="s">
        <v>1536</v>
      </c>
      <c r="B67" s="342">
        <f>SUM('AMAZON UK, FR, GER - P&amp;L'!B61,'AMAZON UK, FR, GER - P&amp;L'!B247,'AMAZON UK, FR, GER - P&amp;L'!B433)</f>
        <v>319.172799</v>
      </c>
      <c r="C67" s="342">
        <f>SUM('AMAZON UK, FR, GER - P&amp;L'!C61,'AMAZON UK, FR, GER - P&amp;L'!C247,'AMAZON UK, FR, GER - P&amp;L'!C433)</f>
        <v>326.9601</v>
      </c>
      <c r="D67" s="342">
        <f>SUM('AMAZON UK, FR, GER - P&amp;L'!D61,'AMAZON UK, FR, GER - P&amp;L'!D247,'AMAZON UK, FR, GER - P&amp;L'!D433)</f>
        <v>327.6297</v>
      </c>
      <c r="E67" s="342">
        <f>SUM('AMAZON UK, FR, GER - P&amp;L'!E61,'AMAZON UK, FR, GER - P&amp;L'!E247,'AMAZON UK, FR, GER - P&amp;L'!E433)</f>
        <v>335.5773</v>
      </c>
      <c r="F67" s="342">
        <f>SUM('AMAZON UK, FR, GER - P&amp;L'!F61,'AMAZON UK, FR, GER - P&amp;L'!F247,'AMAZON UK, FR, GER - P&amp;L'!F433)</f>
        <v>326.9043</v>
      </c>
      <c r="G67" s="342">
        <f>SUM('AMAZON UK, FR, GER - P&amp;L'!G61,'AMAZON UK, FR, GER - P&amp;L'!G247,'AMAZON UK, FR, GER - P&amp;L'!G433)</f>
        <v>0</v>
      </c>
      <c r="H67" s="342">
        <f>SUM('AMAZON UK, FR, GER - P&amp;L'!H61,'AMAZON UK, FR, GER - P&amp;L'!H247,'AMAZON UK, FR, GER - P&amp;L'!H433)</f>
        <v>1452.3113</v>
      </c>
      <c r="I67" s="342">
        <f>SUM('AMAZON UK, FR, GER - P&amp;L'!I61,'AMAZON UK, FR, GER - P&amp;L'!I247,'AMAZON UK, FR, GER - P&amp;L'!I433)</f>
        <v>1381.947125</v>
      </c>
      <c r="J67" s="342">
        <f>SUM('AMAZON UK, FR, GER - P&amp;L'!J61,'AMAZON UK, FR, GER - P&amp;L'!J247,'AMAZON UK, FR, GER - P&amp;L'!J433)</f>
        <v>645.327</v>
      </c>
      <c r="K67" s="342">
        <f>SUM('AMAZON UK, FR, GER - P&amp;L'!K61,'AMAZON UK, FR, GER - P&amp;L'!K247,'AMAZON UK, FR, GER - P&amp;L'!K433)</f>
        <v>0</v>
      </c>
      <c r="L67" s="342">
        <f>SUM('AMAZON UK, FR, GER - P&amp;L'!L61,'AMAZON UK, FR, GER - P&amp;L'!L247,'AMAZON UK, FR, GER - P&amp;L'!L433)</f>
        <v>531.4494</v>
      </c>
      <c r="M67" s="342">
        <f>SUM('AMAZON UK, FR, GER - P&amp;L'!M61,'AMAZON UK, FR, GER - P&amp;L'!M247,'AMAZON UK, FR, GER - P&amp;L'!M433)</f>
        <v>647.3916</v>
      </c>
      <c r="N67" s="342">
        <f>SUM('AMAZON UK, FR, GER - P&amp;L'!N61,'AMAZON UK, FR, GER - P&amp;L'!N247,'AMAZON UK, FR, GER - P&amp;L'!N433)</f>
        <v>588.0341</v>
      </c>
      <c r="O67" s="342">
        <f>SUM('AMAZON UK, FR, GER - P&amp;L'!O61,'AMAZON UK, FR, GER - P&amp;L'!O247,'AMAZON UK, FR, GER - P&amp;L'!O433)</f>
        <v>530.136</v>
      </c>
      <c r="P67" s="342">
        <f>SUM('AMAZON UK, FR, GER - P&amp;L'!P61,'AMAZON UK, FR, GER - P&amp;L'!P247,'AMAZON UK, FR, GER - P&amp;L'!P433)</f>
        <v>0</v>
      </c>
      <c r="Q67" s="342">
        <f>SUM('AMAZON UK, FR, GER - P&amp;L'!Q61,'AMAZON UK, FR, GER - P&amp;L'!Q247,'AMAZON UK, FR, GER - P&amp;L'!Q433)</f>
        <v>1305.162</v>
      </c>
      <c r="R67" s="342">
        <f>SUM('AMAZON UK, FR, GER - P&amp;L'!R61,'AMAZON UK, FR, GER - P&amp;L'!R247,'AMAZON UK, FR, GER - P&amp;L'!R433)</f>
        <v>333.51098</v>
      </c>
      <c r="S67" s="342">
        <f>SUM('AMAZON UK, FR, GER - P&amp;L'!S61,'AMAZON UK, FR, GER - P&amp;L'!S247,'AMAZON UK, FR, GER - P&amp;L'!S433)</f>
        <v>0</v>
      </c>
      <c r="T67" s="342">
        <f>SUM('AMAZON UK, FR, GER - P&amp;L'!T61,'AMAZON UK, FR, GER - P&amp;L'!T247,'AMAZON UK, FR, GER - P&amp;L'!T433)</f>
        <v>267.1973</v>
      </c>
      <c r="U67" s="342">
        <f>SUM('AMAZON UK, FR, GER - P&amp;L'!U61,'AMAZON UK, FR, GER - P&amp;L'!U247,'AMAZON UK, FR, GER - P&amp;L'!U433)</f>
        <v>977.327496</v>
      </c>
      <c r="V67" s="342">
        <f>SUM('AMAZON UK, FR, GER - P&amp;L'!V61,'AMAZON UK, FR, GER - P&amp;L'!V247,'AMAZON UK, FR, GER - P&amp;L'!V433)</f>
        <v>0</v>
      </c>
      <c r="W67" s="342">
        <f>SUM('AMAZON UK, FR, GER - P&amp;L'!W61,'AMAZON UK, FR, GER - P&amp;L'!W247,'AMAZON UK, FR, GER - P&amp;L'!W433)</f>
        <v>1561.7952</v>
      </c>
      <c r="X67" s="342">
        <f>SUM('AMAZON UK, FR, GER - P&amp;L'!X61,'AMAZON UK, FR, GER - P&amp;L'!X247,'AMAZON UK, FR, GER - P&amp;L'!X433)</f>
        <v>0</v>
      </c>
      <c r="Y67" s="342">
        <f>SUM('AMAZON UK, FR, GER - P&amp;L'!Y61,'AMAZON UK, FR, GER - P&amp;L'!Y247,'AMAZON UK, FR, GER - P&amp;L'!Y433)</f>
        <v>853.9163</v>
      </c>
      <c r="Z67" s="342">
        <f>SUM('AMAZON UK, FR, GER - P&amp;L'!Z61,'AMAZON UK, FR, GER - P&amp;L'!Z247,'AMAZON UK, FR, GER - P&amp;L'!Z433)</f>
        <v>529.5788</v>
      </c>
      <c r="AA67" s="342">
        <f>SUM('AMAZON UK, FR, GER - P&amp;L'!AA61,'AMAZON UK, FR, GER - P&amp;L'!AA247,'AMAZON UK, FR, GER - P&amp;L'!AA433)</f>
        <v>584.137861</v>
      </c>
      <c r="AB67" s="342">
        <f>SUM('AMAZON UK, FR, GER - P&amp;L'!AB61,'AMAZON UK, FR, GER - P&amp;L'!AB247,'AMAZON UK, FR, GER - P&amp;L'!AB433)</f>
        <v>590.5289</v>
      </c>
      <c r="AC67" s="342">
        <f>SUM('AMAZON UK, FR, GER - P&amp;L'!AC61,'AMAZON UK, FR, GER - P&amp;L'!AC247,'AMAZON UK, FR, GER - P&amp;L'!AC433)</f>
        <v>1186.983768</v>
      </c>
      <c r="AD67" s="342">
        <f>SUM('AMAZON UK, FR, GER - P&amp;L'!AD61,'AMAZON UK, FR, GER - P&amp;L'!AD247,'AMAZON UK, FR, GER - P&amp;L'!AD433)</f>
        <v>1186.013572</v>
      </c>
      <c r="AE67" s="342">
        <f>SUM('AMAZON UK, FR, GER - P&amp;L'!AE61,'AMAZON UK, FR, GER - P&amp;L'!AE247,'AMAZON UK, FR, GER - P&amp;L'!AE433)</f>
        <v>1121.953784</v>
      </c>
      <c r="AF67" s="342">
        <f>SUM('AMAZON UK, FR, GER - P&amp;L'!AF61,'AMAZON UK, FR, GER - P&amp;L'!AF247,'AMAZON UK, FR, GER - P&amp;L'!AF433)</f>
        <v>0</v>
      </c>
      <c r="AG67" s="432"/>
    </row>
    <row r="68">
      <c r="A68" s="235" t="s">
        <v>1537</v>
      </c>
      <c r="B68" s="342">
        <f>SUM('AMAZON UK, FR, GER - P&amp;L'!B62,'AMAZON UK, FR, GER - P&amp;L'!B248,'AMAZON UK, FR, GER - P&amp;L'!B434)</f>
        <v>0</v>
      </c>
      <c r="C68" s="342">
        <f>SUM('AMAZON UK, FR, GER - P&amp;L'!C62,'AMAZON UK, FR, GER - P&amp;L'!C248,'AMAZON UK, FR, GER - P&amp;L'!C434)</f>
        <v>0</v>
      </c>
      <c r="D68" s="342">
        <f>SUM('AMAZON UK, FR, GER - P&amp;L'!D62,'AMAZON UK, FR, GER - P&amp;L'!D248,'AMAZON UK, FR, GER - P&amp;L'!D434)</f>
        <v>0</v>
      </c>
      <c r="E68" s="342">
        <f>SUM('AMAZON UK, FR, GER - P&amp;L'!E62,'AMAZON UK, FR, GER - P&amp;L'!E248,'AMAZON UK, FR, GER - P&amp;L'!E434)</f>
        <v>0</v>
      </c>
      <c r="F68" s="342">
        <f>SUM('AMAZON UK, FR, GER - P&amp;L'!F62,'AMAZON UK, FR, GER - P&amp;L'!F248,'AMAZON UK, FR, GER - P&amp;L'!F434)</f>
        <v>0</v>
      </c>
      <c r="G68" s="342">
        <f>SUM('AMAZON UK, FR, GER - P&amp;L'!G62,'AMAZON UK, FR, GER - P&amp;L'!G248,'AMAZON UK, FR, GER - P&amp;L'!G434)</f>
        <v>0</v>
      </c>
      <c r="H68" s="342">
        <f>SUM('AMAZON UK, FR, GER - P&amp;L'!H62,'AMAZON UK, FR, GER - P&amp;L'!H248,'AMAZON UK, FR, GER - P&amp;L'!H434)</f>
        <v>0</v>
      </c>
      <c r="I68" s="342">
        <f>SUM('AMAZON UK, FR, GER - P&amp;L'!I62,'AMAZON UK, FR, GER - P&amp;L'!I248,'AMAZON UK, FR, GER - P&amp;L'!I434)</f>
        <v>0</v>
      </c>
      <c r="J68" s="342">
        <f>SUM('AMAZON UK, FR, GER - P&amp;L'!J62,'AMAZON UK, FR, GER - P&amp;L'!J248,'AMAZON UK, FR, GER - P&amp;L'!J434)</f>
        <v>0</v>
      </c>
      <c r="K68" s="342">
        <f>SUM('AMAZON UK, FR, GER - P&amp;L'!K62,'AMAZON UK, FR, GER - P&amp;L'!K248,'AMAZON UK, FR, GER - P&amp;L'!K434)</f>
        <v>0</v>
      </c>
      <c r="L68" s="342">
        <f>SUM('AMAZON UK, FR, GER - P&amp;L'!L62,'AMAZON UK, FR, GER - P&amp;L'!L248,'AMAZON UK, FR, GER - P&amp;L'!L434)</f>
        <v>0</v>
      </c>
      <c r="M68" s="342">
        <f>SUM('AMAZON UK, FR, GER - P&amp;L'!M62,'AMAZON UK, FR, GER - P&amp;L'!M248,'AMAZON UK, FR, GER - P&amp;L'!M434)</f>
        <v>0</v>
      </c>
      <c r="N68" s="342">
        <f>SUM('AMAZON UK, FR, GER - P&amp;L'!N62,'AMAZON UK, FR, GER - P&amp;L'!N248,'AMAZON UK, FR, GER - P&amp;L'!N434)</f>
        <v>0</v>
      </c>
      <c r="O68" s="342">
        <f>SUM('AMAZON UK, FR, GER - P&amp;L'!O62,'AMAZON UK, FR, GER - P&amp;L'!O248,'AMAZON UK, FR, GER - P&amp;L'!O434)</f>
        <v>0</v>
      </c>
      <c r="P68" s="342">
        <f>SUM('AMAZON UK, FR, GER - P&amp;L'!P62,'AMAZON UK, FR, GER - P&amp;L'!P248,'AMAZON UK, FR, GER - P&amp;L'!P434)</f>
        <v>0</v>
      </c>
      <c r="Q68" s="342">
        <f>SUM('AMAZON UK, FR, GER - P&amp;L'!Q62,'AMAZON UK, FR, GER - P&amp;L'!Q248,'AMAZON UK, FR, GER - P&amp;L'!Q434)</f>
        <v>0</v>
      </c>
      <c r="R68" s="342">
        <f>SUM('AMAZON UK, FR, GER - P&amp;L'!R62,'AMAZON UK, FR, GER - P&amp;L'!R248,'AMAZON UK, FR, GER - P&amp;L'!R434)</f>
        <v>0</v>
      </c>
      <c r="S68" s="342">
        <f>SUM('AMAZON UK, FR, GER - P&amp;L'!S62,'AMAZON UK, FR, GER - P&amp;L'!S248,'AMAZON UK, FR, GER - P&amp;L'!S434)</f>
        <v>0</v>
      </c>
      <c r="T68" s="342">
        <f>SUM('AMAZON UK, FR, GER - P&amp;L'!T62,'AMAZON UK, FR, GER - P&amp;L'!T248,'AMAZON UK, FR, GER - P&amp;L'!T434)</f>
        <v>0</v>
      </c>
      <c r="U68" s="342">
        <f>SUM('AMAZON UK, FR, GER - P&amp;L'!U62,'AMAZON UK, FR, GER - P&amp;L'!U248,'AMAZON UK, FR, GER - P&amp;L'!U434)</f>
        <v>0</v>
      </c>
      <c r="V68" s="342">
        <f>SUM('AMAZON UK, FR, GER - P&amp;L'!V62,'AMAZON UK, FR, GER - P&amp;L'!V248,'AMAZON UK, FR, GER - P&amp;L'!V434)</f>
        <v>0</v>
      </c>
      <c r="W68" s="342">
        <f>SUM('AMAZON UK, FR, GER - P&amp;L'!W62,'AMAZON UK, FR, GER - P&amp;L'!W248,'AMAZON UK, FR, GER - P&amp;L'!W434)</f>
        <v>0</v>
      </c>
      <c r="X68" s="342">
        <f>SUM('AMAZON UK, FR, GER - P&amp;L'!X62,'AMAZON UK, FR, GER - P&amp;L'!X248,'AMAZON UK, FR, GER - P&amp;L'!X434)</f>
        <v>0</v>
      </c>
      <c r="Y68" s="342">
        <f>SUM('AMAZON UK, FR, GER - P&amp;L'!Y62,'AMAZON UK, FR, GER - P&amp;L'!Y248,'AMAZON UK, FR, GER - P&amp;L'!Y434)</f>
        <v>0</v>
      </c>
      <c r="Z68" s="342">
        <f>SUM('AMAZON UK, FR, GER - P&amp;L'!Z62,'AMAZON UK, FR, GER - P&amp;L'!Z248,'AMAZON UK, FR, GER - P&amp;L'!Z434)</f>
        <v>0</v>
      </c>
      <c r="AA68" s="342">
        <f>SUM('AMAZON UK, FR, GER - P&amp;L'!AA62,'AMAZON UK, FR, GER - P&amp;L'!AA248,'AMAZON UK, FR, GER - P&amp;L'!AA434)</f>
        <v>0</v>
      </c>
      <c r="AB68" s="342">
        <f>SUM('AMAZON UK, FR, GER - P&amp;L'!AB62,'AMAZON UK, FR, GER - P&amp;L'!AB248,'AMAZON UK, FR, GER - P&amp;L'!AB434)</f>
        <v>0</v>
      </c>
      <c r="AC68" s="342">
        <f>SUM('AMAZON UK, FR, GER - P&amp;L'!AC62,'AMAZON UK, FR, GER - P&amp;L'!AC248,'AMAZON UK, FR, GER - P&amp;L'!AC434)</f>
        <v>0</v>
      </c>
      <c r="AD68" s="342">
        <f>SUM('AMAZON UK, FR, GER - P&amp;L'!AD62,'AMAZON UK, FR, GER - P&amp;L'!AD248,'AMAZON UK, FR, GER - P&amp;L'!AD434)</f>
        <v>0</v>
      </c>
      <c r="AE68" s="342">
        <f>SUM('AMAZON UK, FR, GER - P&amp;L'!AE62,'AMAZON UK, FR, GER - P&amp;L'!AE248,'AMAZON UK, FR, GER - P&amp;L'!AE434)</f>
        <v>0</v>
      </c>
      <c r="AF68" s="342">
        <f>SUM('AMAZON UK, FR, GER - P&amp;L'!AF62,'AMAZON UK, FR, GER - P&amp;L'!AF248,'AMAZON UK, FR, GER - P&amp;L'!AF434)</f>
        <v>0</v>
      </c>
      <c r="AG68" s="432"/>
    </row>
    <row r="69">
      <c r="A69" s="241" t="s">
        <v>283</v>
      </c>
      <c r="B69" s="434">
        <f t="shared" ref="B69:AF69" si="13">SUM(B61:B68)</f>
        <v>319.172799</v>
      </c>
      <c r="C69" s="434">
        <f t="shared" si="13"/>
        <v>326.9601</v>
      </c>
      <c r="D69" s="434">
        <f t="shared" si="13"/>
        <v>327.6297</v>
      </c>
      <c r="E69" s="434">
        <f t="shared" si="13"/>
        <v>657.6776</v>
      </c>
      <c r="F69" s="434">
        <f t="shared" si="13"/>
        <v>326.9043</v>
      </c>
      <c r="G69" s="434">
        <f t="shared" si="13"/>
        <v>0</v>
      </c>
      <c r="H69" s="434">
        <f t="shared" si="13"/>
        <v>1452.3113</v>
      </c>
      <c r="I69" s="434">
        <f t="shared" si="13"/>
        <v>1381.947125</v>
      </c>
      <c r="J69" s="434">
        <f t="shared" si="13"/>
        <v>645.327</v>
      </c>
      <c r="K69" s="434">
        <f t="shared" si="13"/>
        <v>0</v>
      </c>
      <c r="L69" s="434">
        <f t="shared" si="13"/>
        <v>531.4494</v>
      </c>
      <c r="M69" s="434">
        <f t="shared" si="13"/>
        <v>929.343404</v>
      </c>
      <c r="N69" s="434">
        <f t="shared" si="13"/>
        <v>588.0341</v>
      </c>
      <c r="O69" s="434">
        <f t="shared" si="13"/>
        <v>530.136</v>
      </c>
      <c r="P69" s="434">
        <f t="shared" si="13"/>
        <v>0</v>
      </c>
      <c r="Q69" s="434">
        <f t="shared" si="13"/>
        <v>1305.162</v>
      </c>
      <c r="R69" s="434">
        <f t="shared" si="13"/>
        <v>333.51098</v>
      </c>
      <c r="S69" s="434">
        <f t="shared" si="13"/>
        <v>278.6023</v>
      </c>
      <c r="T69" s="434">
        <f t="shared" si="13"/>
        <v>267.1973</v>
      </c>
      <c r="U69" s="434">
        <f t="shared" si="13"/>
        <v>977.327496</v>
      </c>
      <c r="V69" s="434">
        <f t="shared" si="13"/>
        <v>243.3158</v>
      </c>
      <c r="W69" s="434">
        <f t="shared" si="13"/>
        <v>1846.336926</v>
      </c>
      <c r="X69" s="434">
        <f t="shared" si="13"/>
        <v>0</v>
      </c>
      <c r="Y69" s="434">
        <f t="shared" si="13"/>
        <v>853.9163</v>
      </c>
      <c r="Z69" s="434">
        <f t="shared" si="13"/>
        <v>529.5788</v>
      </c>
      <c r="AA69" s="434">
        <f t="shared" si="13"/>
        <v>584.137861</v>
      </c>
      <c r="AB69" s="434">
        <f t="shared" si="13"/>
        <v>868.9878</v>
      </c>
      <c r="AC69" s="434">
        <f t="shared" si="13"/>
        <v>1186.983768</v>
      </c>
      <c r="AD69" s="434">
        <f t="shared" si="13"/>
        <v>1186.013572</v>
      </c>
      <c r="AE69" s="434">
        <f t="shared" si="13"/>
        <v>1121.953784</v>
      </c>
      <c r="AF69" s="434">
        <f t="shared" si="13"/>
        <v>0</v>
      </c>
      <c r="AG69" s="420">
        <f>SUM(B69:AF69)</f>
        <v>19599.91752</v>
      </c>
    </row>
    <row r="70">
      <c r="A70" s="175"/>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c r="AA70" s="247"/>
      <c r="AB70" s="247"/>
      <c r="AC70" s="247"/>
      <c r="AD70" s="247"/>
      <c r="AE70" s="247"/>
      <c r="AF70" s="247"/>
      <c r="AG70" s="429"/>
    </row>
    <row r="71">
      <c r="A71" s="426" t="s">
        <v>1538</v>
      </c>
      <c r="B71" s="263">
        <f>SUM('AMAZON UK, FR, GER - P&amp;L'!B65,'AMAZON UK, FR, GER - P&amp;L'!B251,'AMAZON UK, FR, GER - P&amp;L'!B437)</f>
        <v>0</v>
      </c>
      <c r="C71" s="263">
        <f>SUM('AMAZON UK, FR, GER - P&amp;L'!C65,'AMAZON UK, FR, GER - P&amp;L'!C251,'AMAZON UK, FR, GER - P&amp;L'!C437)</f>
        <v>0</v>
      </c>
      <c r="D71" s="263">
        <f>SUM('AMAZON UK, FR, GER - P&amp;L'!D65,'AMAZON UK, FR, GER - P&amp;L'!D251,'AMAZON UK, FR, GER - P&amp;L'!D437)</f>
        <v>0</v>
      </c>
      <c r="E71" s="263">
        <f>SUM('AMAZON UK, FR, GER - P&amp;L'!E65,'AMAZON UK, FR, GER - P&amp;L'!E251,'AMAZON UK, FR, GER - P&amp;L'!E437)</f>
        <v>0</v>
      </c>
      <c r="F71" s="263">
        <f>SUM('AMAZON UK, FR, GER - P&amp;L'!F65,'AMAZON UK, FR, GER - P&amp;L'!F251,'AMAZON UK, FR, GER - P&amp;L'!F437)</f>
        <v>0</v>
      </c>
      <c r="G71" s="263">
        <f>SUM('AMAZON UK, FR, GER - P&amp;L'!G65,'AMAZON UK, FR, GER - P&amp;L'!G251,'AMAZON UK, FR, GER - P&amp;L'!G437)</f>
        <v>0</v>
      </c>
      <c r="H71" s="263">
        <f>SUM('AMAZON UK, FR, GER - P&amp;L'!H65,'AMAZON UK, FR, GER - P&amp;L'!H251,'AMAZON UK, FR, GER - P&amp;L'!H437)</f>
        <v>0</v>
      </c>
      <c r="I71" s="263">
        <f>SUM('AMAZON UK, FR, GER - P&amp;L'!I65,'AMAZON UK, FR, GER - P&amp;L'!I251,'AMAZON UK, FR, GER - P&amp;L'!I437)</f>
        <v>0</v>
      </c>
      <c r="J71" s="263">
        <f>SUM('AMAZON UK, FR, GER - P&amp;L'!J65,'AMAZON UK, FR, GER - P&amp;L'!J251,'AMAZON UK, FR, GER - P&amp;L'!J437)</f>
        <v>0</v>
      </c>
      <c r="K71" s="263">
        <f>SUM('AMAZON UK, FR, GER - P&amp;L'!K65,'AMAZON UK, FR, GER - P&amp;L'!K251,'AMAZON UK, FR, GER - P&amp;L'!K437)</f>
        <v>0</v>
      </c>
      <c r="L71" s="263">
        <f>SUM('AMAZON UK, FR, GER - P&amp;L'!L65,'AMAZON UK, FR, GER - P&amp;L'!L251,'AMAZON UK, FR, GER - P&amp;L'!L437)</f>
        <v>0</v>
      </c>
      <c r="M71" s="263">
        <f>SUM('AMAZON UK, FR, GER - P&amp;L'!M65,'AMAZON UK, FR, GER - P&amp;L'!M251,'AMAZON UK, FR, GER - P&amp;L'!M437)</f>
        <v>0</v>
      </c>
      <c r="N71" s="263">
        <f>SUM('AMAZON UK, FR, GER - P&amp;L'!N65,'AMAZON UK, FR, GER - P&amp;L'!N251,'AMAZON UK, FR, GER - P&amp;L'!N437)</f>
        <v>0</v>
      </c>
      <c r="O71" s="263">
        <f>SUM('AMAZON UK, FR, GER - P&amp;L'!O65,'AMAZON UK, FR, GER - P&amp;L'!O251,'AMAZON UK, FR, GER - P&amp;L'!O437)</f>
        <v>0</v>
      </c>
      <c r="P71" s="263">
        <f>SUM('AMAZON UK, FR, GER - P&amp;L'!P65,'AMAZON UK, FR, GER - P&amp;L'!P251,'AMAZON UK, FR, GER - P&amp;L'!P437)</f>
        <v>0</v>
      </c>
      <c r="Q71" s="263">
        <f>SUM('AMAZON UK, FR, GER - P&amp;L'!Q65,'AMAZON UK, FR, GER - P&amp;L'!Q251,'AMAZON UK, FR, GER - P&amp;L'!Q437)</f>
        <v>0</v>
      </c>
      <c r="R71" s="263">
        <f>SUM('AMAZON UK, FR, GER - P&amp;L'!R65,'AMAZON UK, FR, GER - P&amp;L'!R251,'AMAZON UK, FR, GER - P&amp;L'!R437)</f>
        <v>0</v>
      </c>
      <c r="S71" s="263">
        <f>SUM('AMAZON UK, FR, GER - P&amp;L'!S65,'AMAZON UK, FR, GER - P&amp;L'!S251,'AMAZON UK, FR, GER - P&amp;L'!S437)</f>
        <v>0</v>
      </c>
      <c r="T71" s="263">
        <f>SUM('AMAZON UK, FR, GER - P&amp;L'!T65,'AMAZON UK, FR, GER - P&amp;L'!T251,'AMAZON UK, FR, GER - P&amp;L'!T437)</f>
        <v>0</v>
      </c>
      <c r="U71" s="263">
        <f>SUM('AMAZON UK, FR, GER - P&amp;L'!U65,'AMAZON UK, FR, GER - P&amp;L'!U251,'AMAZON UK, FR, GER - P&amp;L'!U437)</f>
        <v>0</v>
      </c>
      <c r="V71" s="263">
        <f>SUM('AMAZON UK, FR, GER - P&amp;L'!V65,'AMAZON UK, FR, GER - P&amp;L'!V251,'AMAZON UK, FR, GER - P&amp;L'!V437)</f>
        <v>0</v>
      </c>
      <c r="W71" s="263">
        <f>SUM('AMAZON UK, FR, GER - P&amp;L'!W65,'AMAZON UK, FR, GER - P&amp;L'!W251,'AMAZON UK, FR, GER - P&amp;L'!W437)</f>
        <v>0</v>
      </c>
      <c r="X71" s="263">
        <f>SUM('AMAZON UK, FR, GER - P&amp;L'!X65,'AMAZON UK, FR, GER - P&amp;L'!X251,'AMAZON UK, FR, GER - P&amp;L'!X437)</f>
        <v>0</v>
      </c>
      <c r="Y71" s="263">
        <f>SUM('AMAZON UK, FR, GER - P&amp;L'!Y65,'AMAZON UK, FR, GER - P&amp;L'!Y251,'AMAZON UK, FR, GER - P&amp;L'!Y437)</f>
        <v>0</v>
      </c>
      <c r="Z71" s="263">
        <f>SUM('AMAZON UK, FR, GER - P&amp;L'!Z65,'AMAZON UK, FR, GER - P&amp;L'!Z251,'AMAZON UK, FR, GER - P&amp;L'!Z437)</f>
        <v>0</v>
      </c>
      <c r="AA71" s="263">
        <f>SUM('AMAZON UK, FR, GER - P&amp;L'!AA65,'AMAZON UK, FR, GER - P&amp;L'!AA251,'AMAZON UK, FR, GER - P&amp;L'!AA437)</f>
        <v>0</v>
      </c>
      <c r="AB71" s="263">
        <f>SUM('AMAZON UK, FR, GER - P&amp;L'!AB65,'AMAZON UK, FR, GER - P&amp;L'!AB251,'AMAZON UK, FR, GER - P&amp;L'!AB437)</f>
        <v>0</v>
      </c>
      <c r="AC71" s="263">
        <f>SUM('AMAZON UK, FR, GER - P&amp;L'!AC65,'AMAZON UK, FR, GER - P&amp;L'!AC251,'AMAZON UK, FR, GER - P&amp;L'!AC437)</f>
        <v>0</v>
      </c>
      <c r="AD71" s="263">
        <f>SUM('AMAZON UK, FR, GER - P&amp;L'!AD65,'AMAZON UK, FR, GER - P&amp;L'!AD251,'AMAZON UK, FR, GER - P&amp;L'!AD437)</f>
        <v>0</v>
      </c>
      <c r="AE71" s="263">
        <f>SUM('AMAZON UK, FR, GER - P&amp;L'!AE65,'AMAZON UK, FR, GER - P&amp;L'!AE251,'AMAZON UK, FR, GER - P&amp;L'!AE437)</f>
        <v>0</v>
      </c>
      <c r="AF71" s="263">
        <f>SUM('AMAZON UK, FR, GER - P&amp;L'!AF65,'AMAZON UK, FR, GER - P&amp;L'!AF251,'AMAZON UK, FR, GER - P&amp;L'!AF437)</f>
        <v>0</v>
      </c>
      <c r="AG71" s="435"/>
    </row>
    <row r="72">
      <c r="A72" s="426" t="s">
        <v>1539</v>
      </c>
      <c r="B72" s="263">
        <f>SUM('AMAZON UK, FR, GER - P&amp;L'!B66,'AMAZON UK, FR, GER - P&amp;L'!B252,'AMAZON UK, FR, GER - P&amp;L'!B438)</f>
        <v>0</v>
      </c>
      <c r="C72" s="263">
        <f>SUM('AMAZON UK, FR, GER - P&amp;L'!C66,'AMAZON UK, FR, GER - P&amp;L'!C252,'AMAZON UK, FR, GER - P&amp;L'!C438)</f>
        <v>0</v>
      </c>
      <c r="D72" s="263">
        <f>SUM('AMAZON UK, FR, GER - P&amp;L'!D66,'AMAZON UK, FR, GER - P&amp;L'!D252,'AMAZON UK, FR, GER - P&amp;L'!D438)</f>
        <v>0</v>
      </c>
      <c r="E72" s="263">
        <f>SUM('AMAZON UK, FR, GER - P&amp;L'!E66,'AMAZON UK, FR, GER - P&amp;L'!E252,'AMAZON UK, FR, GER - P&amp;L'!E438)</f>
        <v>0</v>
      </c>
      <c r="F72" s="263">
        <f>SUM('AMAZON UK, FR, GER - P&amp;L'!F66,'AMAZON UK, FR, GER - P&amp;L'!F252,'AMAZON UK, FR, GER - P&amp;L'!F438)</f>
        <v>0</v>
      </c>
      <c r="G72" s="263">
        <f>SUM('AMAZON UK, FR, GER - P&amp;L'!G66,'AMAZON UK, FR, GER - P&amp;L'!G252,'AMAZON UK, FR, GER - P&amp;L'!G438)</f>
        <v>0</v>
      </c>
      <c r="H72" s="263">
        <f>SUM('AMAZON UK, FR, GER - P&amp;L'!H66,'AMAZON UK, FR, GER - P&amp;L'!H252,'AMAZON UK, FR, GER - P&amp;L'!H438)</f>
        <v>0</v>
      </c>
      <c r="I72" s="263">
        <f>SUM('AMAZON UK, FR, GER - P&amp;L'!I66,'AMAZON UK, FR, GER - P&amp;L'!I252,'AMAZON UK, FR, GER - P&amp;L'!I438)</f>
        <v>0</v>
      </c>
      <c r="J72" s="263">
        <f>SUM('AMAZON UK, FR, GER - P&amp;L'!J66,'AMAZON UK, FR, GER - P&amp;L'!J252,'AMAZON UK, FR, GER - P&amp;L'!J438)</f>
        <v>0</v>
      </c>
      <c r="K72" s="263">
        <f>SUM('AMAZON UK, FR, GER - P&amp;L'!K66,'AMAZON UK, FR, GER - P&amp;L'!K252,'AMAZON UK, FR, GER - P&amp;L'!K438)</f>
        <v>0</v>
      </c>
      <c r="L72" s="263">
        <f>SUM('AMAZON UK, FR, GER - P&amp;L'!L66,'AMAZON UK, FR, GER - P&amp;L'!L252,'AMAZON UK, FR, GER - P&amp;L'!L438)</f>
        <v>0</v>
      </c>
      <c r="M72" s="263">
        <f>SUM('AMAZON UK, FR, GER - P&amp;L'!M66,'AMAZON UK, FR, GER - P&amp;L'!M252,'AMAZON UK, FR, GER - P&amp;L'!M438)</f>
        <v>0</v>
      </c>
      <c r="N72" s="263">
        <f>SUM('AMAZON UK, FR, GER - P&amp;L'!N66,'AMAZON UK, FR, GER - P&amp;L'!N252,'AMAZON UK, FR, GER - P&amp;L'!N438)</f>
        <v>0</v>
      </c>
      <c r="O72" s="263">
        <f>SUM('AMAZON UK, FR, GER - P&amp;L'!O66,'AMAZON UK, FR, GER - P&amp;L'!O252,'AMAZON UK, FR, GER - P&amp;L'!O438)</f>
        <v>0</v>
      </c>
      <c r="P72" s="263">
        <f>SUM('AMAZON UK, FR, GER - P&amp;L'!P66,'AMAZON UK, FR, GER - P&amp;L'!P252,'AMAZON UK, FR, GER - P&amp;L'!P438)</f>
        <v>0</v>
      </c>
      <c r="Q72" s="263">
        <f>SUM('AMAZON UK, FR, GER - P&amp;L'!Q66,'AMAZON UK, FR, GER - P&amp;L'!Q252,'AMAZON UK, FR, GER - P&amp;L'!Q438)</f>
        <v>0</v>
      </c>
      <c r="R72" s="263">
        <f>SUM('AMAZON UK, FR, GER - P&amp;L'!R66,'AMAZON UK, FR, GER - P&amp;L'!R252,'AMAZON UK, FR, GER - P&amp;L'!R438)</f>
        <v>0</v>
      </c>
      <c r="S72" s="263">
        <f>SUM('AMAZON UK, FR, GER - P&amp;L'!S66,'AMAZON UK, FR, GER - P&amp;L'!S252,'AMAZON UK, FR, GER - P&amp;L'!S438)</f>
        <v>0</v>
      </c>
      <c r="T72" s="263">
        <f>SUM('AMAZON UK, FR, GER - P&amp;L'!T66,'AMAZON UK, FR, GER - P&amp;L'!T252,'AMAZON UK, FR, GER - P&amp;L'!T438)</f>
        <v>0</v>
      </c>
      <c r="U72" s="263">
        <f>SUM('AMAZON UK, FR, GER - P&amp;L'!U66,'AMAZON UK, FR, GER - P&amp;L'!U252,'AMAZON UK, FR, GER - P&amp;L'!U438)</f>
        <v>0</v>
      </c>
      <c r="V72" s="263">
        <f>SUM('AMAZON UK, FR, GER - P&amp;L'!V66,'AMAZON UK, FR, GER - P&amp;L'!V252,'AMAZON UK, FR, GER - P&amp;L'!V438)</f>
        <v>0</v>
      </c>
      <c r="W72" s="263">
        <f>SUM('AMAZON UK, FR, GER - P&amp;L'!W66,'AMAZON UK, FR, GER - P&amp;L'!W252,'AMAZON UK, FR, GER - P&amp;L'!W438)</f>
        <v>0</v>
      </c>
      <c r="X72" s="263">
        <f>SUM('AMAZON UK, FR, GER - P&amp;L'!X66,'AMAZON UK, FR, GER - P&amp;L'!X252,'AMAZON UK, FR, GER - P&amp;L'!X438)</f>
        <v>0</v>
      </c>
      <c r="Y72" s="263">
        <f>SUM('AMAZON UK, FR, GER - P&amp;L'!Y66,'AMAZON UK, FR, GER - P&amp;L'!Y252,'AMAZON UK, FR, GER - P&amp;L'!Y438)</f>
        <v>0</v>
      </c>
      <c r="Z72" s="263">
        <f>SUM('AMAZON UK, FR, GER - P&amp;L'!Z66,'AMAZON UK, FR, GER - P&amp;L'!Z252,'AMAZON UK, FR, GER - P&amp;L'!Z438)</f>
        <v>0</v>
      </c>
      <c r="AA72" s="263">
        <f>SUM('AMAZON UK, FR, GER - P&amp;L'!AA66,'AMAZON UK, FR, GER - P&amp;L'!AA252,'AMAZON UK, FR, GER - P&amp;L'!AA438)</f>
        <v>0</v>
      </c>
      <c r="AB72" s="263">
        <f>SUM('AMAZON UK, FR, GER - P&amp;L'!AB66,'AMAZON UK, FR, GER - P&amp;L'!AB252,'AMAZON UK, FR, GER - P&amp;L'!AB438)</f>
        <v>0</v>
      </c>
      <c r="AC72" s="263">
        <f>SUM('AMAZON UK, FR, GER - P&amp;L'!AC66,'AMAZON UK, FR, GER - P&amp;L'!AC252,'AMAZON UK, FR, GER - P&amp;L'!AC438)</f>
        <v>0</v>
      </c>
      <c r="AD72" s="263">
        <f>SUM('AMAZON UK, FR, GER - P&amp;L'!AD66,'AMAZON UK, FR, GER - P&amp;L'!AD252,'AMAZON UK, FR, GER - P&amp;L'!AD438)</f>
        <v>0</v>
      </c>
      <c r="AE72" s="263">
        <f>SUM('AMAZON UK, FR, GER - P&amp;L'!AE66,'AMAZON UK, FR, GER - P&amp;L'!AE252,'AMAZON UK, FR, GER - P&amp;L'!AE438)</f>
        <v>0</v>
      </c>
      <c r="AF72" s="263">
        <f>SUM('AMAZON UK, FR, GER - P&amp;L'!AF66,'AMAZON UK, FR, GER - P&amp;L'!AF252,'AMAZON UK, FR, GER - P&amp;L'!AF438)</f>
        <v>0</v>
      </c>
      <c r="AG72" s="435"/>
    </row>
    <row r="73">
      <c r="A73" s="161" t="s">
        <v>286</v>
      </c>
      <c r="B73" s="434">
        <f t="shared" ref="B73:AF73" si="14">SUM(B71:B72)</f>
        <v>0</v>
      </c>
      <c r="C73" s="434">
        <f t="shared" si="14"/>
        <v>0</v>
      </c>
      <c r="D73" s="434">
        <f t="shared" si="14"/>
        <v>0</v>
      </c>
      <c r="E73" s="434">
        <f t="shared" si="14"/>
        <v>0</v>
      </c>
      <c r="F73" s="434">
        <f t="shared" si="14"/>
        <v>0</v>
      </c>
      <c r="G73" s="434">
        <f t="shared" si="14"/>
        <v>0</v>
      </c>
      <c r="H73" s="434">
        <f t="shared" si="14"/>
        <v>0</v>
      </c>
      <c r="I73" s="434">
        <f t="shared" si="14"/>
        <v>0</v>
      </c>
      <c r="J73" s="434">
        <f t="shared" si="14"/>
        <v>0</v>
      </c>
      <c r="K73" s="434">
        <f t="shared" si="14"/>
        <v>0</v>
      </c>
      <c r="L73" s="434">
        <f t="shared" si="14"/>
        <v>0</v>
      </c>
      <c r="M73" s="434">
        <f t="shared" si="14"/>
        <v>0</v>
      </c>
      <c r="N73" s="434">
        <f t="shared" si="14"/>
        <v>0</v>
      </c>
      <c r="O73" s="434">
        <f t="shared" si="14"/>
        <v>0</v>
      </c>
      <c r="P73" s="434">
        <f t="shared" si="14"/>
        <v>0</v>
      </c>
      <c r="Q73" s="434">
        <f t="shared" si="14"/>
        <v>0</v>
      </c>
      <c r="R73" s="434">
        <f t="shared" si="14"/>
        <v>0</v>
      </c>
      <c r="S73" s="434">
        <f t="shared" si="14"/>
        <v>0</v>
      </c>
      <c r="T73" s="434">
        <f t="shared" si="14"/>
        <v>0</v>
      </c>
      <c r="U73" s="434">
        <f t="shared" si="14"/>
        <v>0</v>
      </c>
      <c r="V73" s="434">
        <f t="shared" si="14"/>
        <v>0</v>
      </c>
      <c r="W73" s="434">
        <f t="shared" si="14"/>
        <v>0</v>
      </c>
      <c r="X73" s="434">
        <f t="shared" si="14"/>
        <v>0</v>
      </c>
      <c r="Y73" s="434">
        <f t="shared" si="14"/>
        <v>0</v>
      </c>
      <c r="Z73" s="434">
        <f t="shared" si="14"/>
        <v>0</v>
      </c>
      <c r="AA73" s="434">
        <f t="shared" si="14"/>
        <v>0</v>
      </c>
      <c r="AB73" s="434">
        <f t="shared" si="14"/>
        <v>0</v>
      </c>
      <c r="AC73" s="434">
        <f t="shared" si="14"/>
        <v>0</v>
      </c>
      <c r="AD73" s="434">
        <f t="shared" si="14"/>
        <v>0</v>
      </c>
      <c r="AE73" s="434">
        <f t="shared" si="14"/>
        <v>0</v>
      </c>
      <c r="AF73" s="434">
        <f t="shared" si="14"/>
        <v>0</v>
      </c>
      <c r="AG73" s="260">
        <f>SUM(B73:AF73)</f>
        <v>0</v>
      </c>
    </row>
    <row r="74">
      <c r="A74" s="175"/>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247"/>
      <c r="Z74" s="247"/>
      <c r="AA74" s="247"/>
      <c r="AB74" s="247"/>
      <c r="AC74" s="247"/>
      <c r="AD74" s="247"/>
      <c r="AE74" s="247"/>
      <c r="AF74" s="247"/>
      <c r="AG74" s="429"/>
    </row>
    <row r="75">
      <c r="A75" s="235" t="s">
        <v>287</v>
      </c>
      <c r="B75" s="342">
        <f>SUM('AMAZON UK, FR, GER - P&amp;L'!B69,'AMAZON UK, FR, GER - P&amp;L'!B255,'AMAZON UK, FR, GER - P&amp;L'!B441)</f>
        <v>78.1782</v>
      </c>
      <c r="C75" s="342">
        <f>SUM('AMAZON UK, FR, GER - P&amp;L'!C69,'AMAZON UK, FR, GER - P&amp;L'!C255,'AMAZON UK, FR, GER - P&amp;L'!C441)</f>
        <v>72.964</v>
      </c>
      <c r="D75" s="342">
        <f>SUM('AMAZON UK, FR, GER - P&amp;L'!D69,'AMAZON UK, FR, GER - P&amp;L'!D255,'AMAZON UK, FR, GER - P&amp;L'!D441)</f>
        <v>34.348275</v>
      </c>
      <c r="E75" s="342">
        <f>SUM('AMAZON UK, FR, GER - P&amp;L'!E69,'AMAZON UK, FR, GER - P&amp;L'!E255,'AMAZON UK, FR, GER - P&amp;L'!E441)</f>
        <v>0</v>
      </c>
      <c r="F75" s="342">
        <f>SUM('AMAZON UK, FR, GER - P&amp;L'!F69,'AMAZON UK, FR, GER - P&amp;L'!F255,'AMAZON UK, FR, GER - P&amp;L'!F441)</f>
        <v>0</v>
      </c>
      <c r="G75" s="342">
        <f>SUM('AMAZON UK, FR, GER - P&amp;L'!G69,'AMAZON UK, FR, GER - P&amp;L'!G255,'AMAZON UK, FR, GER - P&amp;L'!G441)</f>
        <v>0</v>
      </c>
      <c r="H75" s="342">
        <f>SUM('AMAZON UK, FR, GER - P&amp;L'!H69,'AMAZON UK, FR, GER - P&amp;L'!H255,'AMAZON UK, FR, GER - P&amp;L'!H441)</f>
        <v>72.7465</v>
      </c>
      <c r="I75" s="342">
        <f>SUM('AMAZON UK, FR, GER - P&amp;L'!I69,'AMAZON UK, FR, GER - P&amp;L'!I255,'AMAZON UK, FR, GER - P&amp;L'!I441)</f>
        <v>34.02074</v>
      </c>
      <c r="J75" s="342">
        <f>SUM('AMAZON UK, FR, GER - P&amp;L'!J69,'AMAZON UK, FR, GER - P&amp;L'!J255,'AMAZON UK, FR, GER - P&amp;L'!J441)</f>
        <v>67.077</v>
      </c>
      <c r="K75" s="342">
        <f>SUM('AMAZON UK, FR, GER - P&amp;L'!K69,'AMAZON UK, FR, GER - P&amp;L'!K255,'AMAZON UK, FR, GER - P&amp;L'!K441)</f>
        <v>0</v>
      </c>
      <c r="L75" s="342">
        <f>SUM('AMAZON UK, FR, GER - P&amp;L'!L69,'AMAZON UK, FR, GER - P&amp;L'!L255,'AMAZON UK, FR, GER - P&amp;L'!L441)</f>
        <v>38.7237</v>
      </c>
      <c r="M75" s="342">
        <f>SUM('AMAZON UK, FR, GER - P&amp;L'!M69,'AMAZON UK, FR, GER - P&amp;L'!M255,'AMAZON UK, FR, GER - P&amp;L'!M441)</f>
        <v>0</v>
      </c>
      <c r="N75" s="342">
        <f>SUM('AMAZON UK, FR, GER - P&amp;L'!N69,'AMAZON UK, FR, GER - P&amp;L'!N255,'AMAZON UK, FR, GER - P&amp;L'!N441)</f>
        <v>33.5472</v>
      </c>
      <c r="O75" s="342">
        <f>SUM('AMAZON UK, FR, GER - P&amp;L'!O69,'AMAZON UK, FR, GER - P&amp;L'!O255,'AMAZON UK, FR, GER - P&amp;L'!O441)</f>
        <v>38.628</v>
      </c>
      <c r="P75" s="342">
        <f>SUM('AMAZON UK, FR, GER - P&amp;L'!P69,'AMAZON UK, FR, GER - P&amp;L'!P255,'AMAZON UK, FR, GER - P&amp;L'!P441)</f>
        <v>33.7763</v>
      </c>
      <c r="Q75" s="342">
        <f>SUM('AMAZON UK, FR, GER - P&amp;L'!Q69,'AMAZON UK, FR, GER - P&amp;L'!Q255,'AMAZON UK, FR, GER - P&amp;L'!Q441)</f>
        <v>101.7465</v>
      </c>
      <c r="R75" s="342">
        <f>SUM('AMAZON UK, FR, GER - P&amp;L'!R69,'AMAZON UK, FR, GER - P&amp;L'!R255,'AMAZON UK, FR, GER - P&amp;L'!R441)</f>
        <v>0</v>
      </c>
      <c r="S75" s="342">
        <f>SUM('AMAZON UK, FR, GER - P&amp;L'!S69,'AMAZON UK, FR, GER - P&amp;L'!S255,'AMAZON UK, FR, GER - P&amp;L'!S441)</f>
        <v>0</v>
      </c>
      <c r="T75" s="342">
        <f>SUM('AMAZON UK, FR, GER - P&amp;L'!T69,'AMAZON UK, FR, GER - P&amp;L'!T255,'AMAZON UK, FR, GER - P&amp;L'!T441)</f>
        <v>72.7378</v>
      </c>
      <c r="U75" s="342">
        <f>SUM('AMAZON UK, FR, GER - P&amp;L'!U69,'AMAZON UK, FR, GER - P&amp;L'!U255,'AMAZON UK, FR, GER - P&amp;L'!U441)</f>
        <v>64.193372</v>
      </c>
      <c r="V75" s="342">
        <f>SUM('AMAZON UK, FR, GER - P&amp;L'!V69,'AMAZON UK, FR, GER - P&amp;L'!V255,'AMAZON UK, FR, GER - P&amp;L'!V441)</f>
        <v>0</v>
      </c>
      <c r="W75" s="342">
        <f>SUM('AMAZON UK, FR, GER - P&amp;L'!W69,'AMAZON UK, FR, GER - P&amp;L'!W255,'AMAZON UK, FR, GER - P&amp;L'!W441)</f>
        <v>77.4648</v>
      </c>
      <c r="X75" s="342">
        <f>SUM('AMAZON UK, FR, GER - P&amp;L'!X69,'AMAZON UK, FR, GER - P&amp;L'!X255,'AMAZON UK, FR, GER - P&amp;L'!X441)</f>
        <v>0</v>
      </c>
      <c r="Y75" s="342">
        <f>SUM('AMAZON UK, FR, GER - P&amp;L'!Y69,'AMAZON UK, FR, GER - P&amp;L'!Y255,'AMAZON UK, FR, GER - P&amp;L'!Y441)</f>
        <v>38.5874</v>
      </c>
      <c r="Z75" s="342">
        <f>SUM('AMAZON UK, FR, GER - P&amp;L'!Z69,'AMAZON UK, FR, GER - P&amp;L'!Z255,'AMAZON UK, FR, GER - P&amp;L'!Z441)</f>
        <v>216.8997</v>
      </c>
      <c r="AA75" s="342">
        <f>SUM('AMAZON UK, FR, GER - P&amp;L'!AA69,'AMAZON UK, FR, GER - P&amp;L'!AA255,'AMAZON UK, FR, GER - P&amp;L'!AA441)</f>
        <v>71.790881</v>
      </c>
      <c r="AB75" s="342">
        <f>SUM('AMAZON UK, FR, GER - P&amp;L'!AB69,'AMAZON UK, FR, GER - P&amp;L'!AB255,'AMAZON UK, FR, GER - P&amp;L'!AB441)</f>
        <v>33.7879</v>
      </c>
      <c r="AC75" s="342">
        <f>SUM('AMAZON UK, FR, GER - P&amp;L'!AC69,'AMAZON UK, FR, GER - P&amp;L'!AC255,'AMAZON UK, FR, GER - P&amp;L'!AC441)</f>
        <v>0</v>
      </c>
      <c r="AD75" s="342">
        <f>SUM('AMAZON UK, FR, GER - P&amp;L'!AD69,'AMAZON UK, FR, GER - P&amp;L'!AD255,'AMAZON UK, FR, GER - P&amp;L'!AD441)</f>
        <v>0</v>
      </c>
      <c r="AE75" s="342">
        <f>SUM('AMAZON UK, FR, GER - P&amp;L'!AE69,'AMAZON UK, FR, GER - P&amp;L'!AE255,'AMAZON UK, FR, GER - P&amp;L'!AE441)</f>
        <v>38.1582</v>
      </c>
      <c r="AF75" s="342">
        <f>SUM('AMAZON UK, FR, GER - P&amp;L'!AF69,'AMAZON UK, FR, GER - P&amp;L'!AF255,'AMAZON UK, FR, GER - P&amp;L'!AF441)</f>
        <v>38.1495</v>
      </c>
      <c r="AG75" s="432"/>
    </row>
    <row r="76">
      <c r="A76" s="235" t="s">
        <v>288</v>
      </c>
      <c r="B76" s="342">
        <f>SUM('AMAZON UK, FR, GER - P&amp;L'!B70,'AMAZON UK, FR, GER - P&amp;L'!B256,'AMAZON UK, FR, GER - P&amp;L'!B442)</f>
        <v>0</v>
      </c>
      <c r="C76" s="342">
        <f>SUM('AMAZON UK, FR, GER - P&amp;L'!C70,'AMAZON UK, FR, GER - P&amp;L'!C256,'AMAZON UK, FR, GER - P&amp;L'!C442)</f>
        <v>0</v>
      </c>
      <c r="D76" s="342">
        <f>SUM('AMAZON UK, FR, GER - P&amp;L'!D70,'AMAZON UK, FR, GER - P&amp;L'!D256,'AMAZON UK, FR, GER - P&amp;L'!D442)</f>
        <v>0</v>
      </c>
      <c r="E76" s="342">
        <f>SUM('AMAZON UK, FR, GER - P&amp;L'!E70,'AMAZON UK, FR, GER - P&amp;L'!E256,'AMAZON UK, FR, GER - P&amp;L'!E442)</f>
        <v>0</v>
      </c>
      <c r="F76" s="342">
        <f>SUM('AMAZON UK, FR, GER - P&amp;L'!F70,'AMAZON UK, FR, GER - P&amp;L'!F256,'AMAZON UK, FR, GER - P&amp;L'!F442)</f>
        <v>0</v>
      </c>
      <c r="G76" s="342">
        <f>SUM('AMAZON UK, FR, GER - P&amp;L'!G70,'AMAZON UK, FR, GER - P&amp;L'!G256,'AMAZON UK, FR, GER - P&amp;L'!G442)</f>
        <v>0</v>
      </c>
      <c r="H76" s="342">
        <f>SUM('AMAZON UK, FR, GER - P&amp;L'!H70,'AMAZON UK, FR, GER - P&amp;L'!H256,'AMAZON UK, FR, GER - P&amp;L'!H442)</f>
        <v>0</v>
      </c>
      <c r="I76" s="342">
        <f>SUM('AMAZON UK, FR, GER - P&amp;L'!I70,'AMAZON UK, FR, GER - P&amp;L'!I256,'AMAZON UK, FR, GER - P&amp;L'!I442)</f>
        <v>0</v>
      </c>
      <c r="J76" s="342">
        <f>SUM('AMAZON UK, FR, GER - P&amp;L'!J70,'AMAZON UK, FR, GER - P&amp;L'!J256,'AMAZON UK, FR, GER - P&amp;L'!J442)</f>
        <v>0</v>
      </c>
      <c r="K76" s="342">
        <f>SUM('AMAZON UK, FR, GER - P&amp;L'!K70,'AMAZON UK, FR, GER - P&amp;L'!K256,'AMAZON UK, FR, GER - P&amp;L'!K442)</f>
        <v>0</v>
      </c>
      <c r="L76" s="342">
        <f>SUM('AMAZON UK, FR, GER - P&amp;L'!L70,'AMAZON UK, FR, GER - P&amp;L'!L256,'AMAZON UK, FR, GER - P&amp;L'!L442)</f>
        <v>0</v>
      </c>
      <c r="M76" s="342">
        <f>SUM('AMAZON UK, FR, GER - P&amp;L'!M70,'AMAZON UK, FR, GER - P&amp;L'!M256,'AMAZON UK, FR, GER - P&amp;L'!M442)</f>
        <v>0</v>
      </c>
      <c r="N76" s="342">
        <f>SUM('AMAZON UK, FR, GER - P&amp;L'!N70,'AMAZON UK, FR, GER - P&amp;L'!N256,'AMAZON UK, FR, GER - P&amp;L'!N442)</f>
        <v>0</v>
      </c>
      <c r="O76" s="342">
        <f>SUM('AMAZON UK, FR, GER - P&amp;L'!O70,'AMAZON UK, FR, GER - P&amp;L'!O256,'AMAZON UK, FR, GER - P&amp;L'!O442)</f>
        <v>0</v>
      </c>
      <c r="P76" s="342">
        <f>SUM('AMAZON UK, FR, GER - P&amp;L'!P70,'AMAZON UK, FR, GER - P&amp;L'!P256,'AMAZON UK, FR, GER - P&amp;L'!P442)</f>
        <v>0</v>
      </c>
      <c r="Q76" s="342">
        <f>SUM('AMAZON UK, FR, GER - P&amp;L'!Q70,'AMAZON UK, FR, GER - P&amp;L'!Q256,'AMAZON UK, FR, GER - P&amp;L'!Q442)</f>
        <v>0</v>
      </c>
      <c r="R76" s="342">
        <f>SUM('AMAZON UK, FR, GER - P&amp;L'!R70,'AMAZON UK, FR, GER - P&amp;L'!R256,'AMAZON UK, FR, GER - P&amp;L'!R442)</f>
        <v>0</v>
      </c>
      <c r="S76" s="342">
        <f>SUM('AMAZON UK, FR, GER - P&amp;L'!S70,'AMAZON UK, FR, GER - P&amp;L'!S256,'AMAZON UK, FR, GER - P&amp;L'!S442)</f>
        <v>0</v>
      </c>
      <c r="T76" s="342">
        <f>SUM('AMAZON UK, FR, GER - P&amp;L'!T70,'AMAZON UK, FR, GER - P&amp;L'!T256,'AMAZON UK, FR, GER - P&amp;L'!T442)</f>
        <v>0</v>
      </c>
      <c r="U76" s="342">
        <f>SUM('AMAZON UK, FR, GER - P&amp;L'!U70,'AMAZON UK, FR, GER - P&amp;L'!U256,'AMAZON UK, FR, GER - P&amp;L'!U442)</f>
        <v>0</v>
      </c>
      <c r="V76" s="342">
        <f>SUM('AMAZON UK, FR, GER - P&amp;L'!V70,'AMAZON UK, FR, GER - P&amp;L'!V256,'AMAZON UK, FR, GER - P&amp;L'!V442)</f>
        <v>0</v>
      </c>
      <c r="W76" s="342">
        <f>SUM('AMAZON UK, FR, GER - P&amp;L'!W70,'AMAZON UK, FR, GER - P&amp;L'!W256,'AMAZON UK, FR, GER - P&amp;L'!W442)</f>
        <v>0</v>
      </c>
      <c r="X76" s="342">
        <f>SUM('AMAZON UK, FR, GER - P&amp;L'!X70,'AMAZON UK, FR, GER - P&amp;L'!X256,'AMAZON UK, FR, GER - P&amp;L'!X442)</f>
        <v>0</v>
      </c>
      <c r="Y76" s="342">
        <f>SUM('AMAZON UK, FR, GER - P&amp;L'!Y70,'AMAZON UK, FR, GER - P&amp;L'!Y256,'AMAZON UK, FR, GER - P&amp;L'!Y442)</f>
        <v>0</v>
      </c>
      <c r="Z76" s="342">
        <f>SUM('AMAZON UK, FR, GER - P&amp;L'!Z70,'AMAZON UK, FR, GER - P&amp;L'!Z256,'AMAZON UK, FR, GER - P&amp;L'!Z442)</f>
        <v>0</v>
      </c>
      <c r="AA76" s="342">
        <f>SUM('AMAZON UK, FR, GER - P&amp;L'!AA70,'AMAZON UK, FR, GER - P&amp;L'!AA256,'AMAZON UK, FR, GER - P&amp;L'!AA442)</f>
        <v>0</v>
      </c>
      <c r="AB76" s="342">
        <f>SUM('AMAZON UK, FR, GER - P&amp;L'!AB70,'AMAZON UK, FR, GER - P&amp;L'!AB256,'AMAZON UK, FR, GER - P&amp;L'!AB442)</f>
        <v>0</v>
      </c>
      <c r="AC76" s="342">
        <f>SUM('AMAZON UK, FR, GER - P&amp;L'!AC70,'AMAZON UK, FR, GER - P&amp;L'!AC256,'AMAZON UK, FR, GER - P&amp;L'!AC442)</f>
        <v>0</v>
      </c>
      <c r="AD76" s="342">
        <f>SUM('AMAZON UK, FR, GER - P&amp;L'!AD70,'AMAZON UK, FR, GER - P&amp;L'!AD256,'AMAZON UK, FR, GER - P&amp;L'!AD442)</f>
        <v>0</v>
      </c>
      <c r="AE76" s="342">
        <f>SUM('AMAZON UK, FR, GER - P&amp;L'!AE70,'AMAZON UK, FR, GER - P&amp;L'!AE256,'AMAZON UK, FR, GER - P&amp;L'!AE442)</f>
        <v>0</v>
      </c>
      <c r="AF76" s="342">
        <f>SUM('AMAZON UK, FR, GER - P&amp;L'!AF70,'AMAZON UK, FR, GER - P&amp;L'!AF256,'AMAZON UK, FR, GER - P&amp;L'!AF442)</f>
        <v>0</v>
      </c>
      <c r="AG76" s="432"/>
    </row>
    <row r="77">
      <c r="A77" s="235" t="s">
        <v>1540</v>
      </c>
      <c r="B77" s="342">
        <f>SUM('AMAZON UK, FR, GER - P&amp;L'!B71,'AMAZON UK, FR, GER - P&amp;L'!B257,'AMAZON UK, FR, GER - P&amp;L'!B443)</f>
        <v>0</v>
      </c>
      <c r="C77" s="342">
        <f>SUM('AMAZON UK, FR, GER - P&amp;L'!C71,'AMAZON UK, FR, GER - P&amp;L'!C257,'AMAZON UK, FR, GER - P&amp;L'!C443)</f>
        <v>41.168847</v>
      </c>
      <c r="D77" s="342">
        <f>SUM('AMAZON UK, FR, GER - P&amp;L'!D71,'AMAZON UK, FR, GER - P&amp;L'!D257,'AMAZON UK, FR, GER - P&amp;L'!D443)</f>
        <v>0</v>
      </c>
      <c r="E77" s="342">
        <f>SUM('AMAZON UK, FR, GER - P&amp;L'!E71,'AMAZON UK, FR, GER - P&amp;L'!E257,'AMAZON UK, FR, GER - P&amp;L'!E443)</f>
        <v>0</v>
      </c>
      <c r="F77" s="342">
        <f>SUM('AMAZON UK, FR, GER - P&amp;L'!F71,'AMAZON UK, FR, GER - P&amp;L'!F257,'AMAZON UK, FR, GER - P&amp;L'!F443)</f>
        <v>0</v>
      </c>
      <c r="G77" s="342">
        <f>SUM('AMAZON UK, FR, GER - P&amp;L'!G71,'AMAZON UK, FR, GER - P&amp;L'!G257,'AMAZON UK, FR, GER - P&amp;L'!G443)</f>
        <v>0</v>
      </c>
      <c r="H77" s="342">
        <f>SUM('AMAZON UK, FR, GER - P&amp;L'!H71,'AMAZON UK, FR, GER - P&amp;L'!H257,'AMAZON UK, FR, GER - P&amp;L'!H443)</f>
        <v>0</v>
      </c>
      <c r="I77" s="342">
        <f>SUM('AMAZON UK, FR, GER - P&amp;L'!I71,'AMAZON UK, FR, GER - P&amp;L'!I257,'AMAZON UK, FR, GER - P&amp;L'!I443)</f>
        <v>45.74882</v>
      </c>
      <c r="J77" s="342">
        <f>SUM('AMAZON UK, FR, GER - P&amp;L'!J71,'AMAZON UK, FR, GER - P&amp;L'!J257,'AMAZON UK, FR, GER - P&amp;L'!J443)</f>
        <v>0</v>
      </c>
      <c r="K77" s="342">
        <f>SUM('AMAZON UK, FR, GER - P&amp;L'!K71,'AMAZON UK, FR, GER - P&amp;L'!K257,'AMAZON UK, FR, GER - P&amp;L'!K443)</f>
        <v>0</v>
      </c>
      <c r="L77" s="342">
        <f>SUM('AMAZON UK, FR, GER - P&amp;L'!L71,'AMAZON UK, FR, GER - P&amp;L'!L257,'AMAZON UK, FR, GER - P&amp;L'!L443)</f>
        <v>0</v>
      </c>
      <c r="M77" s="342">
        <f>SUM('AMAZON UK, FR, GER - P&amp;L'!M71,'AMAZON UK, FR, GER - P&amp;L'!M257,'AMAZON UK, FR, GER - P&amp;L'!M443)</f>
        <v>0</v>
      </c>
      <c r="N77" s="342">
        <f>SUM('AMAZON UK, FR, GER - P&amp;L'!N71,'AMAZON UK, FR, GER - P&amp;L'!N257,'AMAZON UK, FR, GER - P&amp;L'!N443)</f>
        <v>0</v>
      </c>
      <c r="O77" s="342">
        <f>SUM('AMAZON UK, FR, GER - P&amp;L'!O71,'AMAZON UK, FR, GER - P&amp;L'!O257,'AMAZON UK, FR, GER - P&amp;L'!O443)</f>
        <v>0</v>
      </c>
      <c r="P77" s="342">
        <f>SUM('AMAZON UK, FR, GER - P&amp;L'!P71,'AMAZON UK, FR, GER - P&amp;L'!P257,'AMAZON UK, FR, GER - P&amp;L'!P443)</f>
        <v>0</v>
      </c>
      <c r="Q77" s="342">
        <f>SUM('AMAZON UK, FR, GER - P&amp;L'!Q71,'AMAZON UK, FR, GER - P&amp;L'!Q257,'AMAZON UK, FR, GER - P&amp;L'!Q443)</f>
        <v>0</v>
      </c>
      <c r="R77" s="342">
        <f>SUM('AMAZON UK, FR, GER - P&amp;L'!R71,'AMAZON UK, FR, GER - P&amp;L'!R257,'AMAZON UK, FR, GER - P&amp;L'!R443)</f>
        <v>0</v>
      </c>
      <c r="S77" s="342">
        <f>SUM('AMAZON UK, FR, GER - P&amp;L'!S71,'AMAZON UK, FR, GER - P&amp;L'!S257,'AMAZON UK, FR, GER - P&amp;L'!S443)</f>
        <v>0</v>
      </c>
      <c r="T77" s="342">
        <f>SUM('AMAZON UK, FR, GER - P&amp;L'!T71,'AMAZON UK, FR, GER - P&amp;L'!T257,'AMAZON UK, FR, GER - P&amp;L'!T443)</f>
        <v>0</v>
      </c>
      <c r="U77" s="342">
        <f>SUM('AMAZON UK, FR, GER - P&amp;L'!U71,'AMAZON UK, FR, GER - P&amp;L'!U257,'AMAZON UK, FR, GER - P&amp;L'!U443)</f>
        <v>40.905372</v>
      </c>
      <c r="V77" s="342">
        <f>SUM('AMAZON UK, FR, GER - P&amp;L'!V71,'AMAZON UK, FR, GER - P&amp;L'!V257,'AMAZON UK, FR, GER - P&amp;L'!V443)</f>
        <v>0</v>
      </c>
      <c r="W77" s="342">
        <f>SUM('AMAZON UK, FR, GER - P&amp;L'!W71,'AMAZON UK, FR, GER - P&amp;L'!W257,'AMAZON UK, FR, GER - P&amp;L'!W443)</f>
        <v>0</v>
      </c>
      <c r="X77" s="342">
        <f>SUM('AMAZON UK, FR, GER - P&amp;L'!X71,'AMAZON UK, FR, GER - P&amp;L'!X257,'AMAZON UK, FR, GER - P&amp;L'!X443)</f>
        <v>0</v>
      </c>
      <c r="Y77" s="342">
        <f>SUM('AMAZON UK, FR, GER - P&amp;L'!Y71,'AMAZON UK, FR, GER - P&amp;L'!Y257,'AMAZON UK, FR, GER - P&amp;L'!Y443)</f>
        <v>0</v>
      </c>
      <c r="Z77" s="342">
        <f>SUM('AMAZON UK, FR, GER - P&amp;L'!Z71,'AMAZON UK, FR, GER - P&amp;L'!Z257,'AMAZON UK, FR, GER - P&amp;L'!Z443)</f>
        <v>0</v>
      </c>
      <c r="AA77" s="342">
        <f>SUM('AMAZON UK, FR, GER - P&amp;L'!AA71,'AMAZON UK, FR, GER - P&amp;L'!AA257,'AMAZON UK, FR, GER - P&amp;L'!AA443)</f>
        <v>0</v>
      </c>
      <c r="AB77" s="342">
        <f>SUM('AMAZON UK, FR, GER - P&amp;L'!AB71,'AMAZON UK, FR, GER - P&amp;L'!AB257,'AMAZON UK, FR, GER - P&amp;L'!AB443)</f>
        <v>0</v>
      </c>
      <c r="AC77" s="342">
        <f>SUM('AMAZON UK, FR, GER - P&amp;L'!AC71,'AMAZON UK, FR, GER - P&amp;L'!AC257,'AMAZON UK, FR, GER - P&amp;L'!AC443)</f>
        <v>0</v>
      </c>
      <c r="AD77" s="342">
        <f>SUM('AMAZON UK, FR, GER - P&amp;L'!AD71,'AMAZON UK, FR, GER - P&amp;L'!AD257,'AMAZON UK, FR, GER - P&amp;L'!AD443)</f>
        <v>45.2439</v>
      </c>
      <c r="AE77" s="342">
        <f>SUM('AMAZON UK, FR, GER - P&amp;L'!AE71,'AMAZON UK, FR, GER - P&amp;L'!AE257,'AMAZON UK, FR, GER - P&amp;L'!AE443)</f>
        <v>0</v>
      </c>
      <c r="AF77" s="342">
        <f>SUM('AMAZON UK, FR, GER - P&amp;L'!AF71,'AMAZON UK, FR, GER - P&amp;L'!AF257,'AMAZON UK, FR, GER - P&amp;L'!AF443)</f>
        <v>0</v>
      </c>
      <c r="AG77" s="432"/>
    </row>
    <row r="78">
      <c r="A78" s="235" t="s">
        <v>1541</v>
      </c>
      <c r="B78" s="342">
        <f>SUM('AMAZON UK, FR, GER - P&amp;L'!B72,'AMAZON UK, FR, GER - P&amp;L'!B258,'AMAZON UK, FR, GER - P&amp;L'!B444)</f>
        <v>0</v>
      </c>
      <c r="C78" s="342">
        <f>SUM('AMAZON UK, FR, GER - P&amp;L'!C72,'AMAZON UK, FR, GER - P&amp;L'!C258,'AMAZON UK, FR, GER - P&amp;L'!C444)</f>
        <v>0</v>
      </c>
      <c r="D78" s="342">
        <f>SUM('AMAZON UK, FR, GER - P&amp;L'!D72,'AMAZON UK, FR, GER - P&amp;L'!D258,'AMAZON UK, FR, GER - P&amp;L'!D444)</f>
        <v>0</v>
      </c>
      <c r="E78" s="342">
        <f>SUM('AMAZON UK, FR, GER - P&amp;L'!E72,'AMAZON UK, FR, GER - P&amp;L'!E258,'AMAZON UK, FR, GER - P&amp;L'!E444)</f>
        <v>0</v>
      </c>
      <c r="F78" s="342">
        <f>SUM('AMAZON UK, FR, GER - P&amp;L'!F72,'AMAZON UK, FR, GER - P&amp;L'!F258,'AMAZON UK, FR, GER - P&amp;L'!F444)</f>
        <v>0</v>
      </c>
      <c r="G78" s="342">
        <f>SUM('AMAZON UK, FR, GER - P&amp;L'!G72,'AMAZON UK, FR, GER - P&amp;L'!G258,'AMAZON UK, FR, GER - P&amp;L'!G444)</f>
        <v>0</v>
      </c>
      <c r="H78" s="342">
        <f>SUM('AMAZON UK, FR, GER - P&amp;L'!H72,'AMAZON UK, FR, GER - P&amp;L'!H258,'AMAZON UK, FR, GER - P&amp;L'!H444)</f>
        <v>0</v>
      </c>
      <c r="I78" s="342">
        <f>SUM('AMAZON UK, FR, GER - P&amp;L'!I72,'AMAZON UK, FR, GER - P&amp;L'!I258,'AMAZON UK, FR, GER - P&amp;L'!I444)</f>
        <v>0</v>
      </c>
      <c r="J78" s="342">
        <f>SUM('AMAZON UK, FR, GER - P&amp;L'!J72,'AMAZON UK, FR, GER - P&amp;L'!J258,'AMAZON UK, FR, GER - P&amp;L'!J444)</f>
        <v>0</v>
      </c>
      <c r="K78" s="342">
        <f>SUM('AMAZON UK, FR, GER - P&amp;L'!K72,'AMAZON UK, FR, GER - P&amp;L'!K258,'AMAZON UK, FR, GER - P&amp;L'!K444)</f>
        <v>0</v>
      </c>
      <c r="L78" s="342">
        <f>SUM('AMAZON UK, FR, GER - P&amp;L'!L72,'AMAZON UK, FR, GER - P&amp;L'!L258,'AMAZON UK, FR, GER - P&amp;L'!L444)</f>
        <v>0</v>
      </c>
      <c r="M78" s="342">
        <f>SUM('AMAZON UK, FR, GER - P&amp;L'!M72,'AMAZON UK, FR, GER - P&amp;L'!M258,'AMAZON UK, FR, GER - P&amp;L'!M444)</f>
        <v>0</v>
      </c>
      <c r="N78" s="342">
        <f>SUM('AMAZON UK, FR, GER - P&amp;L'!N72,'AMAZON UK, FR, GER - P&amp;L'!N258,'AMAZON UK, FR, GER - P&amp;L'!N444)</f>
        <v>0</v>
      </c>
      <c r="O78" s="342">
        <f>SUM('AMAZON UK, FR, GER - P&amp;L'!O72,'AMAZON UK, FR, GER - P&amp;L'!O258,'AMAZON UK, FR, GER - P&amp;L'!O444)</f>
        <v>0</v>
      </c>
      <c r="P78" s="342">
        <f>SUM('AMAZON UK, FR, GER - P&amp;L'!P72,'AMAZON UK, FR, GER - P&amp;L'!P258,'AMAZON UK, FR, GER - P&amp;L'!P444)</f>
        <v>0</v>
      </c>
      <c r="Q78" s="342">
        <f>SUM('AMAZON UK, FR, GER - P&amp;L'!Q72,'AMAZON UK, FR, GER - P&amp;L'!Q258,'AMAZON UK, FR, GER - P&amp;L'!Q444)</f>
        <v>0</v>
      </c>
      <c r="R78" s="342">
        <f>SUM('AMAZON UK, FR, GER - P&amp;L'!R72,'AMAZON UK, FR, GER - P&amp;L'!R258,'AMAZON UK, FR, GER - P&amp;L'!R444)</f>
        <v>0</v>
      </c>
      <c r="S78" s="342">
        <f>SUM('AMAZON UK, FR, GER - P&amp;L'!S72,'AMAZON UK, FR, GER - P&amp;L'!S258,'AMAZON UK, FR, GER - P&amp;L'!S444)</f>
        <v>0</v>
      </c>
      <c r="T78" s="342">
        <f>SUM('AMAZON UK, FR, GER - P&amp;L'!T72,'AMAZON UK, FR, GER - P&amp;L'!T258,'AMAZON UK, FR, GER - P&amp;L'!T444)</f>
        <v>0</v>
      </c>
      <c r="U78" s="342">
        <f>SUM('AMAZON UK, FR, GER - P&amp;L'!U72,'AMAZON UK, FR, GER - P&amp;L'!U258,'AMAZON UK, FR, GER - P&amp;L'!U444)</f>
        <v>0</v>
      </c>
      <c r="V78" s="342">
        <f>SUM('AMAZON UK, FR, GER - P&amp;L'!V72,'AMAZON UK, FR, GER - P&amp;L'!V258,'AMAZON UK, FR, GER - P&amp;L'!V444)</f>
        <v>0</v>
      </c>
      <c r="W78" s="342">
        <f>SUM('AMAZON UK, FR, GER - P&amp;L'!W72,'AMAZON UK, FR, GER - P&amp;L'!W258,'AMAZON UK, FR, GER - P&amp;L'!W444)</f>
        <v>0</v>
      </c>
      <c r="X78" s="342">
        <f>SUM('AMAZON UK, FR, GER - P&amp;L'!X72,'AMAZON UK, FR, GER - P&amp;L'!X258,'AMAZON UK, FR, GER - P&amp;L'!X444)</f>
        <v>0</v>
      </c>
      <c r="Y78" s="342">
        <f>SUM('AMAZON UK, FR, GER - P&amp;L'!Y72,'AMAZON UK, FR, GER - P&amp;L'!Y258,'AMAZON UK, FR, GER - P&amp;L'!Y444)</f>
        <v>0</v>
      </c>
      <c r="Z78" s="342">
        <f>SUM('AMAZON UK, FR, GER - P&amp;L'!Z72,'AMAZON UK, FR, GER - P&amp;L'!Z258,'AMAZON UK, FR, GER - P&amp;L'!Z444)</f>
        <v>0</v>
      </c>
      <c r="AA78" s="342">
        <f>SUM('AMAZON UK, FR, GER - P&amp;L'!AA72,'AMAZON UK, FR, GER - P&amp;L'!AA258,'AMAZON UK, FR, GER - P&amp;L'!AA444)</f>
        <v>0</v>
      </c>
      <c r="AB78" s="342">
        <f>SUM('AMAZON UK, FR, GER - P&amp;L'!AB72,'AMAZON UK, FR, GER - P&amp;L'!AB258,'AMAZON UK, FR, GER - P&amp;L'!AB444)</f>
        <v>0</v>
      </c>
      <c r="AC78" s="342">
        <f>SUM('AMAZON UK, FR, GER - P&amp;L'!AC72,'AMAZON UK, FR, GER - P&amp;L'!AC258,'AMAZON UK, FR, GER - P&amp;L'!AC444)</f>
        <v>0</v>
      </c>
      <c r="AD78" s="342">
        <f>SUM('AMAZON UK, FR, GER - P&amp;L'!AD72,'AMAZON UK, FR, GER - P&amp;L'!AD258,'AMAZON UK, FR, GER - P&amp;L'!AD444)</f>
        <v>0</v>
      </c>
      <c r="AE78" s="342">
        <f>SUM('AMAZON UK, FR, GER - P&amp;L'!AE72,'AMAZON UK, FR, GER - P&amp;L'!AE258,'AMAZON UK, FR, GER - P&amp;L'!AE444)</f>
        <v>0</v>
      </c>
      <c r="AF78" s="342">
        <f>SUM('AMAZON UK, FR, GER - P&amp;L'!AF72,'AMAZON UK, FR, GER - P&amp;L'!AF258,'AMAZON UK, FR, GER - P&amp;L'!AF444)</f>
        <v>0</v>
      </c>
      <c r="AG78" s="432"/>
    </row>
    <row r="79">
      <c r="A79" s="235" t="s">
        <v>1542</v>
      </c>
      <c r="B79" s="342">
        <f>SUM('AMAZON UK, FR, GER - P&amp;L'!B73,'AMAZON UK, FR, GER - P&amp;L'!B259,'AMAZON UK, FR, GER - P&amp;L'!B445)</f>
        <v>0</v>
      </c>
      <c r="C79" s="342">
        <f>SUM('AMAZON UK, FR, GER - P&amp;L'!C73,'AMAZON UK, FR, GER - P&amp;L'!C259,'AMAZON UK, FR, GER - P&amp;L'!C445)</f>
        <v>0</v>
      </c>
      <c r="D79" s="342">
        <f>SUM('AMAZON UK, FR, GER - P&amp;L'!D73,'AMAZON UK, FR, GER - P&amp;L'!D259,'AMAZON UK, FR, GER - P&amp;L'!D445)</f>
        <v>0</v>
      </c>
      <c r="E79" s="342">
        <f>SUM('AMAZON UK, FR, GER - P&amp;L'!E73,'AMAZON UK, FR, GER - P&amp;L'!E259,'AMAZON UK, FR, GER - P&amp;L'!E445)</f>
        <v>0</v>
      </c>
      <c r="F79" s="342">
        <f>SUM('AMAZON UK, FR, GER - P&amp;L'!F73,'AMAZON UK, FR, GER - P&amp;L'!F259,'AMAZON UK, FR, GER - P&amp;L'!F445)</f>
        <v>0</v>
      </c>
      <c r="G79" s="342">
        <f>SUM('AMAZON UK, FR, GER - P&amp;L'!G73,'AMAZON UK, FR, GER - P&amp;L'!G259,'AMAZON UK, FR, GER - P&amp;L'!G445)</f>
        <v>0</v>
      </c>
      <c r="H79" s="342">
        <f>SUM('AMAZON UK, FR, GER - P&amp;L'!H73,'AMAZON UK, FR, GER - P&amp;L'!H259,'AMAZON UK, FR, GER - P&amp;L'!H445)</f>
        <v>0</v>
      </c>
      <c r="I79" s="342">
        <f>SUM('AMAZON UK, FR, GER - P&amp;L'!I73,'AMAZON UK, FR, GER - P&amp;L'!I259,'AMAZON UK, FR, GER - P&amp;L'!I445)</f>
        <v>0</v>
      </c>
      <c r="J79" s="342">
        <f>SUM('AMAZON UK, FR, GER - P&amp;L'!J73,'AMAZON UK, FR, GER - P&amp;L'!J259,'AMAZON UK, FR, GER - P&amp;L'!J445)</f>
        <v>0</v>
      </c>
      <c r="K79" s="342">
        <f>SUM('AMAZON UK, FR, GER - P&amp;L'!K73,'AMAZON UK, FR, GER - P&amp;L'!K259,'AMAZON UK, FR, GER - P&amp;L'!K445)</f>
        <v>0</v>
      </c>
      <c r="L79" s="342">
        <f>SUM('AMAZON UK, FR, GER - P&amp;L'!L73,'AMAZON UK, FR, GER - P&amp;L'!L259,'AMAZON UK, FR, GER - P&amp;L'!L445)</f>
        <v>0</v>
      </c>
      <c r="M79" s="342">
        <f>SUM('AMAZON UK, FR, GER - P&amp;L'!M73,'AMAZON UK, FR, GER - P&amp;L'!M259,'AMAZON UK, FR, GER - P&amp;L'!M445)</f>
        <v>0</v>
      </c>
      <c r="N79" s="342">
        <f>SUM('AMAZON UK, FR, GER - P&amp;L'!N73,'AMAZON UK, FR, GER - P&amp;L'!N259,'AMAZON UK, FR, GER - P&amp;L'!N445)</f>
        <v>0</v>
      </c>
      <c r="O79" s="342">
        <f>SUM('AMAZON UK, FR, GER - P&amp;L'!O73,'AMAZON UK, FR, GER - P&amp;L'!O259,'AMAZON UK, FR, GER - P&amp;L'!O445)</f>
        <v>0</v>
      </c>
      <c r="P79" s="342">
        <f>SUM('AMAZON UK, FR, GER - P&amp;L'!P73,'AMAZON UK, FR, GER - P&amp;L'!P259,'AMAZON UK, FR, GER - P&amp;L'!P445)</f>
        <v>0</v>
      </c>
      <c r="Q79" s="342">
        <f>SUM('AMAZON UK, FR, GER - P&amp;L'!Q73,'AMAZON UK, FR, GER - P&amp;L'!Q259,'AMAZON UK, FR, GER - P&amp;L'!Q445)</f>
        <v>0</v>
      </c>
      <c r="R79" s="342">
        <f>SUM('AMAZON UK, FR, GER - P&amp;L'!R73,'AMAZON UK, FR, GER - P&amp;L'!R259,'AMAZON UK, FR, GER - P&amp;L'!R445)</f>
        <v>0</v>
      </c>
      <c r="S79" s="342">
        <f>SUM('AMAZON UK, FR, GER - P&amp;L'!S73,'AMAZON UK, FR, GER - P&amp;L'!S259,'AMAZON UK, FR, GER - P&amp;L'!S445)</f>
        <v>0</v>
      </c>
      <c r="T79" s="342">
        <f>SUM('AMAZON UK, FR, GER - P&amp;L'!T73,'AMAZON UK, FR, GER - P&amp;L'!T259,'AMAZON UK, FR, GER - P&amp;L'!T445)</f>
        <v>0</v>
      </c>
      <c r="U79" s="342">
        <f>SUM('AMAZON UK, FR, GER - P&amp;L'!U73,'AMAZON UK, FR, GER - P&amp;L'!U259,'AMAZON UK, FR, GER - P&amp;L'!U445)</f>
        <v>0</v>
      </c>
      <c r="V79" s="342">
        <f>SUM('AMAZON UK, FR, GER - P&amp;L'!V73,'AMAZON UK, FR, GER - P&amp;L'!V259,'AMAZON UK, FR, GER - P&amp;L'!V445)</f>
        <v>0</v>
      </c>
      <c r="W79" s="342">
        <f>SUM('AMAZON UK, FR, GER - P&amp;L'!W73,'AMAZON UK, FR, GER - P&amp;L'!W259,'AMAZON UK, FR, GER - P&amp;L'!W445)</f>
        <v>0</v>
      </c>
      <c r="X79" s="342">
        <f>SUM('AMAZON UK, FR, GER - P&amp;L'!X73,'AMAZON UK, FR, GER - P&amp;L'!X259,'AMAZON UK, FR, GER - P&amp;L'!X445)</f>
        <v>0</v>
      </c>
      <c r="Y79" s="342">
        <f>SUM('AMAZON UK, FR, GER - P&amp;L'!Y73,'AMAZON UK, FR, GER - P&amp;L'!Y259,'AMAZON UK, FR, GER - P&amp;L'!Y445)</f>
        <v>0</v>
      </c>
      <c r="Z79" s="342">
        <f>SUM('AMAZON UK, FR, GER - P&amp;L'!Z73,'AMAZON UK, FR, GER - P&amp;L'!Z259,'AMAZON UK, FR, GER - P&amp;L'!Z445)</f>
        <v>0</v>
      </c>
      <c r="AA79" s="342">
        <f>SUM('AMAZON UK, FR, GER - P&amp;L'!AA73,'AMAZON UK, FR, GER - P&amp;L'!AA259,'AMAZON UK, FR, GER - P&amp;L'!AA445)</f>
        <v>0</v>
      </c>
      <c r="AB79" s="342">
        <f>SUM('AMAZON UK, FR, GER - P&amp;L'!AB73,'AMAZON UK, FR, GER - P&amp;L'!AB259,'AMAZON UK, FR, GER - P&amp;L'!AB445)</f>
        <v>0</v>
      </c>
      <c r="AC79" s="342">
        <f>SUM('AMAZON UK, FR, GER - P&amp;L'!AC73,'AMAZON UK, FR, GER - P&amp;L'!AC259,'AMAZON UK, FR, GER - P&amp;L'!AC445)</f>
        <v>0</v>
      </c>
      <c r="AD79" s="342">
        <f>SUM('AMAZON UK, FR, GER - P&amp;L'!AD73,'AMAZON UK, FR, GER - P&amp;L'!AD259,'AMAZON UK, FR, GER - P&amp;L'!AD445)</f>
        <v>0</v>
      </c>
      <c r="AE79" s="342">
        <f>SUM('AMAZON UK, FR, GER - P&amp;L'!AE73,'AMAZON UK, FR, GER - P&amp;L'!AE259,'AMAZON UK, FR, GER - P&amp;L'!AE445)</f>
        <v>0</v>
      </c>
      <c r="AF79" s="342">
        <f>SUM('AMAZON UK, FR, GER - P&amp;L'!AF73,'AMAZON UK, FR, GER - P&amp;L'!AF259,'AMAZON UK, FR, GER - P&amp;L'!AF445)</f>
        <v>0</v>
      </c>
      <c r="AG79" s="432"/>
    </row>
    <row r="80">
      <c r="A80" s="235" t="s">
        <v>1543</v>
      </c>
      <c r="B80" s="342">
        <f>SUM('AMAZON UK, FR, GER - P&amp;L'!B74,'AMAZON UK, FR, GER - P&amp;L'!B260,'AMAZON UK, FR, GER - P&amp;L'!B446)</f>
        <v>0</v>
      </c>
      <c r="C80" s="342">
        <f>SUM('AMAZON UK, FR, GER - P&amp;L'!C74,'AMAZON UK, FR, GER - P&amp;L'!C260,'AMAZON UK, FR, GER - P&amp;L'!C446)</f>
        <v>0</v>
      </c>
      <c r="D80" s="342">
        <f>SUM('AMAZON UK, FR, GER - P&amp;L'!D74,'AMAZON UK, FR, GER - P&amp;L'!D260,'AMAZON UK, FR, GER - P&amp;L'!D446)</f>
        <v>0</v>
      </c>
      <c r="E80" s="342">
        <f>SUM('AMAZON UK, FR, GER - P&amp;L'!E74,'AMAZON UK, FR, GER - P&amp;L'!E260,'AMAZON UK, FR, GER - P&amp;L'!E446)</f>
        <v>0</v>
      </c>
      <c r="F80" s="342">
        <f>SUM('AMAZON UK, FR, GER - P&amp;L'!F74,'AMAZON UK, FR, GER - P&amp;L'!F260,'AMAZON UK, FR, GER - P&amp;L'!F446)</f>
        <v>0</v>
      </c>
      <c r="G80" s="342">
        <f>SUM('AMAZON UK, FR, GER - P&amp;L'!G74,'AMAZON UK, FR, GER - P&amp;L'!G260,'AMAZON UK, FR, GER - P&amp;L'!G446)</f>
        <v>0</v>
      </c>
      <c r="H80" s="342">
        <f>SUM('AMAZON UK, FR, GER - P&amp;L'!H74,'AMAZON UK, FR, GER - P&amp;L'!H260,'AMAZON UK, FR, GER - P&amp;L'!H446)</f>
        <v>0</v>
      </c>
      <c r="I80" s="342">
        <f>SUM('AMAZON UK, FR, GER - P&amp;L'!I74,'AMAZON UK, FR, GER - P&amp;L'!I260,'AMAZON UK, FR, GER - P&amp;L'!I446)</f>
        <v>0</v>
      </c>
      <c r="J80" s="342">
        <f>SUM('AMAZON UK, FR, GER - P&amp;L'!J74,'AMAZON UK, FR, GER - P&amp;L'!J260,'AMAZON UK, FR, GER - P&amp;L'!J446)</f>
        <v>0</v>
      </c>
      <c r="K80" s="342">
        <f>SUM('AMAZON UK, FR, GER - P&amp;L'!K74,'AMAZON UK, FR, GER - P&amp;L'!K260,'AMAZON UK, FR, GER - P&amp;L'!K446)</f>
        <v>0</v>
      </c>
      <c r="L80" s="342">
        <f>SUM('AMAZON UK, FR, GER - P&amp;L'!L74,'AMAZON UK, FR, GER - P&amp;L'!L260,'AMAZON UK, FR, GER - P&amp;L'!L446)</f>
        <v>0</v>
      </c>
      <c r="M80" s="342">
        <f>SUM('AMAZON UK, FR, GER - P&amp;L'!M74,'AMAZON UK, FR, GER - P&amp;L'!M260,'AMAZON UK, FR, GER - P&amp;L'!M446)</f>
        <v>0</v>
      </c>
      <c r="N80" s="342">
        <f>SUM('AMAZON UK, FR, GER - P&amp;L'!N74,'AMAZON UK, FR, GER - P&amp;L'!N260,'AMAZON UK, FR, GER - P&amp;L'!N446)</f>
        <v>0</v>
      </c>
      <c r="O80" s="342">
        <f>SUM('AMAZON UK, FR, GER - P&amp;L'!O74,'AMAZON UK, FR, GER - P&amp;L'!O260,'AMAZON UK, FR, GER - P&amp;L'!O446)</f>
        <v>0</v>
      </c>
      <c r="P80" s="342">
        <f>SUM('AMAZON UK, FR, GER - P&amp;L'!P74,'AMAZON UK, FR, GER - P&amp;L'!P260,'AMAZON UK, FR, GER - P&amp;L'!P446)</f>
        <v>0</v>
      </c>
      <c r="Q80" s="342">
        <f>SUM('AMAZON UK, FR, GER - P&amp;L'!Q74,'AMAZON UK, FR, GER - P&amp;L'!Q260,'AMAZON UK, FR, GER - P&amp;L'!Q446)</f>
        <v>0</v>
      </c>
      <c r="R80" s="342">
        <f>SUM('AMAZON UK, FR, GER - P&amp;L'!R74,'AMAZON UK, FR, GER - P&amp;L'!R260,'AMAZON UK, FR, GER - P&amp;L'!R446)</f>
        <v>0</v>
      </c>
      <c r="S80" s="342">
        <f>SUM('AMAZON UK, FR, GER - P&amp;L'!S74,'AMAZON UK, FR, GER - P&amp;L'!S260,'AMAZON UK, FR, GER - P&amp;L'!S446)</f>
        <v>0</v>
      </c>
      <c r="T80" s="342">
        <f>SUM('AMAZON UK, FR, GER - P&amp;L'!T74,'AMAZON UK, FR, GER - P&amp;L'!T260,'AMAZON UK, FR, GER - P&amp;L'!T446)</f>
        <v>0</v>
      </c>
      <c r="U80" s="342">
        <f>SUM('AMAZON UK, FR, GER - P&amp;L'!U74,'AMAZON UK, FR, GER - P&amp;L'!U260,'AMAZON UK, FR, GER - P&amp;L'!U446)</f>
        <v>0</v>
      </c>
      <c r="V80" s="342">
        <f>SUM('AMAZON UK, FR, GER - P&amp;L'!V74,'AMAZON UK, FR, GER - P&amp;L'!V260,'AMAZON UK, FR, GER - P&amp;L'!V446)</f>
        <v>0</v>
      </c>
      <c r="W80" s="342">
        <f>SUM('AMAZON UK, FR, GER - P&amp;L'!W74,'AMAZON UK, FR, GER - P&amp;L'!W260,'AMAZON UK, FR, GER - P&amp;L'!W446)</f>
        <v>0</v>
      </c>
      <c r="X80" s="342">
        <f>SUM('AMAZON UK, FR, GER - P&amp;L'!X74,'AMAZON UK, FR, GER - P&amp;L'!X260,'AMAZON UK, FR, GER - P&amp;L'!X446)</f>
        <v>0</v>
      </c>
      <c r="Y80" s="342">
        <f>SUM('AMAZON UK, FR, GER - P&amp;L'!Y74,'AMAZON UK, FR, GER - P&amp;L'!Y260,'AMAZON UK, FR, GER - P&amp;L'!Y446)</f>
        <v>0</v>
      </c>
      <c r="Z80" s="342">
        <f>SUM('AMAZON UK, FR, GER - P&amp;L'!Z74,'AMAZON UK, FR, GER - P&amp;L'!Z260,'AMAZON UK, FR, GER - P&amp;L'!Z446)</f>
        <v>0</v>
      </c>
      <c r="AA80" s="342">
        <f>SUM('AMAZON UK, FR, GER - P&amp;L'!AA74,'AMAZON UK, FR, GER - P&amp;L'!AA260,'AMAZON UK, FR, GER - P&amp;L'!AA446)</f>
        <v>0</v>
      </c>
      <c r="AB80" s="342">
        <f>SUM('AMAZON UK, FR, GER - P&amp;L'!AB74,'AMAZON UK, FR, GER - P&amp;L'!AB260,'AMAZON UK, FR, GER - P&amp;L'!AB446)</f>
        <v>0</v>
      </c>
      <c r="AC80" s="342">
        <f>SUM('AMAZON UK, FR, GER - P&amp;L'!AC74,'AMAZON UK, FR, GER - P&amp;L'!AC260,'AMAZON UK, FR, GER - P&amp;L'!AC446)</f>
        <v>0</v>
      </c>
      <c r="AD80" s="342">
        <f>SUM('AMAZON UK, FR, GER - P&amp;L'!AD74,'AMAZON UK, FR, GER - P&amp;L'!AD260,'AMAZON UK, FR, GER - P&amp;L'!AD446)</f>
        <v>0</v>
      </c>
      <c r="AE80" s="342">
        <f>SUM('AMAZON UK, FR, GER - P&amp;L'!AE74,'AMAZON UK, FR, GER - P&amp;L'!AE260,'AMAZON UK, FR, GER - P&amp;L'!AE446)</f>
        <v>0</v>
      </c>
      <c r="AF80" s="342">
        <f>SUM('AMAZON UK, FR, GER - P&amp;L'!AF74,'AMAZON UK, FR, GER - P&amp;L'!AF260,'AMAZON UK, FR, GER - P&amp;L'!AF446)</f>
        <v>0</v>
      </c>
      <c r="AG80" s="432"/>
    </row>
    <row r="81">
      <c r="A81" s="235" t="s">
        <v>1544</v>
      </c>
      <c r="B81" s="342">
        <f>SUM('AMAZON UK, FR, GER - P&amp;L'!B75,'AMAZON UK, FR, GER - P&amp;L'!B261,'AMAZON UK, FR, GER - P&amp;L'!B447)</f>
        <v>39.0891</v>
      </c>
      <c r="C81" s="342">
        <f>SUM('AMAZON UK, FR, GER - P&amp;L'!C75,'AMAZON UK, FR, GER - P&amp;L'!C261,'AMAZON UK, FR, GER - P&amp;L'!C447)</f>
        <v>35.121333</v>
      </c>
      <c r="D81" s="342">
        <f>SUM('AMAZON UK, FR, GER - P&amp;L'!D75,'AMAZON UK, FR, GER - P&amp;L'!D261,'AMAZON UK, FR, GER - P&amp;L'!D447)</f>
        <v>0</v>
      </c>
      <c r="E81" s="342">
        <f>SUM('AMAZON UK, FR, GER - P&amp;L'!E75,'AMAZON UK, FR, GER - P&amp;L'!E261,'AMAZON UK, FR, GER - P&amp;L'!E447)</f>
        <v>0</v>
      </c>
      <c r="F81" s="342">
        <f>SUM('AMAZON UK, FR, GER - P&amp;L'!F75,'AMAZON UK, FR, GER - P&amp;L'!F261,'AMAZON UK, FR, GER - P&amp;L'!F447)</f>
        <v>0</v>
      </c>
      <c r="G81" s="342">
        <f>SUM('AMAZON UK, FR, GER - P&amp;L'!G75,'AMAZON UK, FR, GER - P&amp;L'!G261,'AMAZON UK, FR, GER - P&amp;L'!G447)</f>
        <v>0</v>
      </c>
      <c r="H81" s="342">
        <f>SUM('AMAZON UK, FR, GER - P&amp;L'!H75,'AMAZON UK, FR, GER - P&amp;L'!H261,'AMAZON UK, FR, GER - P&amp;L'!H447)</f>
        <v>0</v>
      </c>
      <c r="I81" s="342">
        <f>SUM('AMAZON UK, FR, GER - P&amp;L'!I75,'AMAZON UK, FR, GER - P&amp;L'!I261,'AMAZON UK, FR, GER - P&amp;L'!I447)</f>
        <v>0</v>
      </c>
      <c r="J81" s="342">
        <f>SUM('AMAZON UK, FR, GER - P&amp;L'!J75,'AMAZON UK, FR, GER - P&amp;L'!J261,'AMAZON UK, FR, GER - P&amp;L'!J447)</f>
        <v>0</v>
      </c>
      <c r="K81" s="342">
        <f>SUM('AMAZON UK, FR, GER - P&amp;L'!K75,'AMAZON UK, FR, GER - P&amp;L'!K261,'AMAZON UK, FR, GER - P&amp;L'!K447)</f>
        <v>0</v>
      </c>
      <c r="L81" s="342">
        <f>SUM('AMAZON UK, FR, GER - P&amp;L'!L75,'AMAZON UK, FR, GER - P&amp;L'!L261,'AMAZON UK, FR, GER - P&amp;L'!L447)</f>
        <v>38.7237</v>
      </c>
      <c r="M81" s="342">
        <f>SUM('AMAZON UK, FR, GER - P&amp;L'!M75,'AMAZON UK, FR, GER - P&amp;L'!M261,'AMAZON UK, FR, GER - P&amp;L'!M447)</f>
        <v>0</v>
      </c>
      <c r="N81" s="342">
        <f>SUM('AMAZON UK, FR, GER - P&amp;L'!N75,'AMAZON UK, FR, GER - P&amp;L'!N261,'AMAZON UK, FR, GER - P&amp;L'!N447)</f>
        <v>38.6599</v>
      </c>
      <c r="O81" s="342">
        <f>SUM('AMAZON UK, FR, GER - P&amp;L'!O75,'AMAZON UK, FR, GER - P&amp;L'!O261,'AMAZON UK, FR, GER - P&amp;L'!O447)</f>
        <v>0</v>
      </c>
      <c r="P81" s="342">
        <f>SUM('AMAZON UK, FR, GER - P&amp;L'!P75,'AMAZON UK, FR, GER - P&amp;L'!P261,'AMAZON UK, FR, GER - P&amp;L'!P447)</f>
        <v>0</v>
      </c>
      <c r="Q81" s="342">
        <f>SUM('AMAZON UK, FR, GER - P&amp;L'!Q75,'AMAZON UK, FR, GER - P&amp;L'!Q261,'AMAZON UK, FR, GER - P&amp;L'!Q447)</f>
        <v>0</v>
      </c>
      <c r="R81" s="342">
        <f>SUM('AMAZON UK, FR, GER - P&amp;L'!R75,'AMAZON UK, FR, GER - P&amp;L'!R261,'AMAZON UK, FR, GER - P&amp;L'!R447)</f>
        <v>0</v>
      </c>
      <c r="S81" s="342">
        <f>SUM('AMAZON UK, FR, GER - P&amp;L'!S75,'AMAZON UK, FR, GER - P&amp;L'!S261,'AMAZON UK, FR, GER - P&amp;L'!S447)</f>
        <v>0</v>
      </c>
      <c r="T81" s="342">
        <f>SUM('AMAZON UK, FR, GER - P&amp;L'!T75,'AMAZON UK, FR, GER - P&amp;L'!T261,'AMAZON UK, FR, GER - P&amp;L'!T447)</f>
        <v>0</v>
      </c>
      <c r="U81" s="342">
        <f>SUM('AMAZON UK, FR, GER - P&amp;L'!U75,'AMAZON UK, FR, GER - P&amp;L'!U261,'AMAZON UK, FR, GER - P&amp;L'!U447)</f>
        <v>0</v>
      </c>
      <c r="V81" s="342">
        <f>SUM('AMAZON UK, FR, GER - P&amp;L'!V75,'AMAZON UK, FR, GER - P&amp;L'!V261,'AMAZON UK, FR, GER - P&amp;L'!V447)</f>
        <v>0</v>
      </c>
      <c r="W81" s="342">
        <f>SUM('AMAZON UK, FR, GER - P&amp;L'!W75,'AMAZON UK, FR, GER - P&amp;L'!W261,'AMAZON UK, FR, GER - P&amp;L'!W447)</f>
        <v>0</v>
      </c>
      <c r="X81" s="342">
        <f>SUM('AMAZON UK, FR, GER - P&amp;L'!X75,'AMAZON UK, FR, GER - P&amp;L'!X261,'AMAZON UK, FR, GER - P&amp;L'!X447)</f>
        <v>0</v>
      </c>
      <c r="Y81" s="342">
        <f>SUM('AMAZON UK, FR, GER - P&amp;L'!Y75,'AMAZON UK, FR, GER - P&amp;L'!Y261,'AMAZON UK, FR, GER - P&amp;L'!Y447)</f>
        <v>0</v>
      </c>
      <c r="Z81" s="342">
        <f>SUM('AMAZON UK, FR, GER - P&amp;L'!Z75,'AMAZON UK, FR, GER - P&amp;L'!Z261,'AMAZON UK, FR, GER - P&amp;L'!Z447)</f>
        <v>0</v>
      </c>
      <c r="AA81" s="342">
        <f>SUM('AMAZON UK, FR, GER - P&amp;L'!AA75,'AMAZON UK, FR, GER - P&amp;L'!AA261,'AMAZON UK, FR, GER - P&amp;L'!AA447)</f>
        <v>38.6309</v>
      </c>
      <c r="AB81" s="342">
        <f>SUM('AMAZON UK, FR, GER - P&amp;L'!AB75,'AMAZON UK, FR, GER - P&amp;L'!AB261,'AMAZON UK, FR, GER - P&amp;L'!AB447)</f>
        <v>0</v>
      </c>
      <c r="AC81" s="342">
        <f>SUM('AMAZON UK, FR, GER - P&amp;L'!AC75,'AMAZON UK, FR, GER - P&amp;L'!AC261,'AMAZON UK, FR, GER - P&amp;L'!AC447)</f>
        <v>0</v>
      </c>
      <c r="AD81" s="342">
        <f>SUM('AMAZON UK, FR, GER - P&amp;L'!AD75,'AMAZON UK, FR, GER - P&amp;L'!AD261,'AMAZON UK, FR, GER - P&amp;L'!AD447)</f>
        <v>0</v>
      </c>
      <c r="AE81" s="342">
        <f>SUM('AMAZON UK, FR, GER - P&amp;L'!AE75,'AMAZON UK, FR, GER - P&amp;L'!AE261,'AMAZON UK, FR, GER - P&amp;L'!AE447)</f>
        <v>0</v>
      </c>
      <c r="AF81" s="342">
        <f>SUM('AMAZON UK, FR, GER - P&amp;L'!AF75,'AMAZON UK, FR, GER - P&amp;L'!AF261,'AMAZON UK, FR, GER - P&amp;L'!AF447)</f>
        <v>0</v>
      </c>
      <c r="AG81" s="432"/>
    </row>
    <row r="82">
      <c r="A82" s="235" t="s">
        <v>1545</v>
      </c>
      <c r="B82" s="342">
        <f>SUM('AMAZON UK, FR, GER - P&amp;L'!B76,'AMAZON UK, FR, GER - P&amp;L'!B262,'AMAZON UK, FR, GER - P&amp;L'!B448)</f>
        <v>0</v>
      </c>
      <c r="C82" s="342">
        <f>SUM('AMAZON UK, FR, GER - P&amp;L'!C76,'AMAZON UK, FR, GER - P&amp;L'!C262,'AMAZON UK, FR, GER - P&amp;L'!C448)</f>
        <v>0</v>
      </c>
      <c r="D82" s="342">
        <f>SUM('AMAZON UK, FR, GER - P&amp;L'!D76,'AMAZON UK, FR, GER - P&amp;L'!D262,'AMAZON UK, FR, GER - P&amp;L'!D448)</f>
        <v>0</v>
      </c>
      <c r="E82" s="342">
        <f>SUM('AMAZON UK, FR, GER - P&amp;L'!E76,'AMAZON UK, FR, GER - P&amp;L'!E262,'AMAZON UK, FR, GER - P&amp;L'!E448)</f>
        <v>0</v>
      </c>
      <c r="F82" s="342">
        <f>SUM('AMAZON UK, FR, GER - P&amp;L'!F76,'AMAZON UK, FR, GER - P&amp;L'!F262,'AMAZON UK, FR, GER - P&amp;L'!F448)</f>
        <v>0</v>
      </c>
      <c r="G82" s="342">
        <f>SUM('AMAZON UK, FR, GER - P&amp;L'!G76,'AMAZON UK, FR, GER - P&amp;L'!G262,'AMAZON UK, FR, GER - P&amp;L'!G448)</f>
        <v>0</v>
      </c>
      <c r="H82" s="342">
        <f>SUM('AMAZON UK, FR, GER - P&amp;L'!H76,'AMAZON UK, FR, GER - P&amp;L'!H262,'AMAZON UK, FR, GER - P&amp;L'!H448)</f>
        <v>0</v>
      </c>
      <c r="I82" s="342">
        <f>SUM('AMAZON UK, FR, GER - P&amp;L'!I76,'AMAZON UK, FR, GER - P&amp;L'!I262,'AMAZON UK, FR, GER - P&amp;L'!I448)</f>
        <v>0</v>
      </c>
      <c r="J82" s="342">
        <f>SUM('AMAZON UK, FR, GER - P&amp;L'!J76,'AMAZON UK, FR, GER - P&amp;L'!J262,'AMAZON UK, FR, GER - P&amp;L'!J448)</f>
        <v>0</v>
      </c>
      <c r="K82" s="342">
        <f>SUM('AMAZON UK, FR, GER - P&amp;L'!K76,'AMAZON UK, FR, GER - P&amp;L'!K262,'AMAZON UK, FR, GER - P&amp;L'!K448)</f>
        <v>0</v>
      </c>
      <c r="L82" s="342">
        <f>SUM('AMAZON UK, FR, GER - P&amp;L'!L76,'AMAZON UK, FR, GER - P&amp;L'!L262,'AMAZON UK, FR, GER - P&amp;L'!L448)</f>
        <v>0</v>
      </c>
      <c r="M82" s="342">
        <f>SUM('AMAZON UK, FR, GER - P&amp;L'!M76,'AMAZON UK, FR, GER - P&amp;L'!M262,'AMAZON UK, FR, GER - P&amp;L'!M448)</f>
        <v>0</v>
      </c>
      <c r="N82" s="342">
        <f>SUM('AMAZON UK, FR, GER - P&amp;L'!N76,'AMAZON UK, FR, GER - P&amp;L'!N262,'AMAZON UK, FR, GER - P&amp;L'!N448)</f>
        <v>0</v>
      </c>
      <c r="O82" s="342">
        <f>SUM('AMAZON UK, FR, GER - P&amp;L'!O76,'AMAZON UK, FR, GER - P&amp;L'!O262,'AMAZON UK, FR, GER - P&amp;L'!O448)</f>
        <v>0</v>
      </c>
      <c r="P82" s="342">
        <f>SUM('AMAZON UK, FR, GER - P&amp;L'!P76,'AMAZON UK, FR, GER - P&amp;L'!P262,'AMAZON UK, FR, GER - P&amp;L'!P448)</f>
        <v>0</v>
      </c>
      <c r="Q82" s="342">
        <f>SUM('AMAZON UK, FR, GER - P&amp;L'!Q76,'AMAZON UK, FR, GER - P&amp;L'!Q262,'AMAZON UK, FR, GER - P&amp;L'!Q448)</f>
        <v>0</v>
      </c>
      <c r="R82" s="342">
        <f>SUM('AMAZON UK, FR, GER - P&amp;L'!R76,'AMAZON UK, FR, GER - P&amp;L'!R262,'AMAZON UK, FR, GER - P&amp;L'!R448)</f>
        <v>0</v>
      </c>
      <c r="S82" s="342">
        <f>SUM('AMAZON UK, FR, GER - P&amp;L'!S76,'AMAZON UK, FR, GER - P&amp;L'!S262,'AMAZON UK, FR, GER - P&amp;L'!S448)</f>
        <v>0</v>
      </c>
      <c r="T82" s="342">
        <f>SUM('AMAZON UK, FR, GER - P&amp;L'!T76,'AMAZON UK, FR, GER - P&amp;L'!T262,'AMAZON UK, FR, GER - P&amp;L'!T448)</f>
        <v>0</v>
      </c>
      <c r="U82" s="342">
        <f>SUM('AMAZON UK, FR, GER - P&amp;L'!U76,'AMAZON UK, FR, GER - P&amp;L'!U262,'AMAZON UK, FR, GER - P&amp;L'!U448)</f>
        <v>0</v>
      </c>
      <c r="V82" s="342">
        <f>SUM('AMAZON UK, FR, GER - P&amp;L'!V76,'AMAZON UK, FR, GER - P&amp;L'!V262,'AMAZON UK, FR, GER - P&amp;L'!V448)</f>
        <v>0</v>
      </c>
      <c r="W82" s="342">
        <f>SUM('AMAZON UK, FR, GER - P&amp;L'!W76,'AMAZON UK, FR, GER - P&amp;L'!W262,'AMAZON UK, FR, GER - P&amp;L'!W448)</f>
        <v>0</v>
      </c>
      <c r="X82" s="342">
        <f>SUM('AMAZON UK, FR, GER - P&amp;L'!X76,'AMAZON UK, FR, GER - P&amp;L'!X262,'AMAZON UK, FR, GER - P&amp;L'!X448)</f>
        <v>0</v>
      </c>
      <c r="Y82" s="342">
        <f>SUM('AMAZON UK, FR, GER - P&amp;L'!Y76,'AMAZON UK, FR, GER - P&amp;L'!Y262,'AMAZON UK, FR, GER - P&amp;L'!Y448)</f>
        <v>0</v>
      </c>
      <c r="Z82" s="342">
        <f>SUM('AMAZON UK, FR, GER - P&amp;L'!Z76,'AMAZON UK, FR, GER - P&amp;L'!Z262,'AMAZON UK, FR, GER - P&amp;L'!Z448)</f>
        <v>0</v>
      </c>
      <c r="AA82" s="342">
        <f>SUM('AMAZON UK, FR, GER - P&amp;L'!AA76,'AMAZON UK, FR, GER - P&amp;L'!AA262,'AMAZON UK, FR, GER - P&amp;L'!AA448)</f>
        <v>0</v>
      </c>
      <c r="AB82" s="342">
        <f>SUM('AMAZON UK, FR, GER - P&amp;L'!AB76,'AMAZON UK, FR, GER - P&amp;L'!AB262,'AMAZON UK, FR, GER - P&amp;L'!AB448)</f>
        <v>0</v>
      </c>
      <c r="AC82" s="342">
        <f>SUM('AMAZON UK, FR, GER - P&amp;L'!AC76,'AMAZON UK, FR, GER - P&amp;L'!AC262,'AMAZON UK, FR, GER - P&amp;L'!AC448)</f>
        <v>0</v>
      </c>
      <c r="AD82" s="342">
        <f>SUM('AMAZON UK, FR, GER - P&amp;L'!AD76,'AMAZON UK, FR, GER - P&amp;L'!AD262,'AMAZON UK, FR, GER - P&amp;L'!AD448)</f>
        <v>0</v>
      </c>
      <c r="AE82" s="342">
        <f>SUM('AMAZON UK, FR, GER - P&amp;L'!AE76,'AMAZON UK, FR, GER - P&amp;L'!AE262,'AMAZON UK, FR, GER - P&amp;L'!AE448)</f>
        <v>0</v>
      </c>
      <c r="AF82" s="342">
        <f>SUM('AMAZON UK, FR, GER - P&amp;L'!AF76,'AMAZON UK, FR, GER - P&amp;L'!AF262,'AMAZON UK, FR, GER - P&amp;L'!AF448)</f>
        <v>0</v>
      </c>
      <c r="AG82" s="432"/>
    </row>
    <row r="83">
      <c r="A83" s="235" t="s">
        <v>297</v>
      </c>
      <c r="B83" s="342">
        <f>SUM('AMAZON UK, FR, GER - P&amp;L'!B77,'AMAZON UK, FR, GER - P&amp;L'!B263,'AMAZON UK, FR, GER - P&amp;L'!B449)</f>
        <v>0</v>
      </c>
      <c r="C83" s="342">
        <f>SUM('AMAZON UK, FR, GER - P&amp;L'!C77,'AMAZON UK, FR, GER - P&amp;L'!C263,'AMAZON UK, FR, GER - P&amp;L'!C449)</f>
        <v>0</v>
      </c>
      <c r="D83" s="342">
        <f>SUM('AMAZON UK, FR, GER - P&amp;L'!D77,'AMAZON UK, FR, GER - P&amp;L'!D263,'AMAZON UK, FR, GER - P&amp;L'!D449)</f>
        <v>0</v>
      </c>
      <c r="E83" s="342">
        <f>SUM('AMAZON UK, FR, GER - P&amp;L'!E77,'AMAZON UK, FR, GER - P&amp;L'!E263,'AMAZON UK, FR, GER - P&amp;L'!E449)</f>
        <v>0</v>
      </c>
      <c r="F83" s="342">
        <f>SUM('AMAZON UK, FR, GER - P&amp;L'!F77,'AMAZON UK, FR, GER - P&amp;L'!F263,'AMAZON UK, FR, GER - P&amp;L'!F449)</f>
        <v>0</v>
      </c>
      <c r="G83" s="342">
        <f>SUM('AMAZON UK, FR, GER - P&amp;L'!G77,'AMAZON UK, FR, GER - P&amp;L'!G263,'AMAZON UK, FR, GER - P&amp;L'!G449)</f>
        <v>0</v>
      </c>
      <c r="H83" s="342">
        <f>SUM('AMAZON UK, FR, GER - P&amp;L'!H77,'AMAZON UK, FR, GER - P&amp;L'!H263,'AMAZON UK, FR, GER - P&amp;L'!H449)</f>
        <v>0</v>
      </c>
      <c r="I83" s="342">
        <f>SUM('AMAZON UK, FR, GER - P&amp;L'!I77,'AMAZON UK, FR, GER - P&amp;L'!I263,'AMAZON UK, FR, GER - P&amp;L'!I449)</f>
        <v>0</v>
      </c>
      <c r="J83" s="342">
        <f>SUM('AMAZON UK, FR, GER - P&amp;L'!J77,'AMAZON UK, FR, GER - P&amp;L'!J263,'AMAZON UK, FR, GER - P&amp;L'!J449)</f>
        <v>0</v>
      </c>
      <c r="K83" s="342">
        <f>SUM('AMAZON UK, FR, GER - P&amp;L'!K77,'AMAZON UK, FR, GER - P&amp;L'!K263,'AMAZON UK, FR, GER - P&amp;L'!K449)</f>
        <v>0</v>
      </c>
      <c r="L83" s="342">
        <f>SUM('AMAZON UK, FR, GER - P&amp;L'!L77,'AMAZON UK, FR, GER - P&amp;L'!L263,'AMAZON UK, FR, GER - P&amp;L'!L449)</f>
        <v>0</v>
      </c>
      <c r="M83" s="342">
        <f>SUM('AMAZON UK, FR, GER - P&amp;L'!M77,'AMAZON UK, FR, GER - P&amp;L'!M263,'AMAZON UK, FR, GER - P&amp;L'!M449)</f>
        <v>0</v>
      </c>
      <c r="N83" s="342">
        <f>SUM('AMAZON UK, FR, GER - P&amp;L'!N77,'AMAZON UK, FR, GER - P&amp;L'!N263,'AMAZON UK, FR, GER - P&amp;L'!N449)</f>
        <v>0</v>
      </c>
      <c r="O83" s="342">
        <f>SUM('AMAZON UK, FR, GER - P&amp;L'!O77,'AMAZON UK, FR, GER - P&amp;L'!O263,'AMAZON UK, FR, GER - P&amp;L'!O449)</f>
        <v>0</v>
      </c>
      <c r="P83" s="342">
        <f>SUM('AMAZON UK, FR, GER - P&amp;L'!P77,'AMAZON UK, FR, GER - P&amp;L'!P263,'AMAZON UK, FR, GER - P&amp;L'!P449)</f>
        <v>0</v>
      </c>
      <c r="Q83" s="342">
        <f>SUM('AMAZON UK, FR, GER - P&amp;L'!Q77,'AMAZON UK, FR, GER - P&amp;L'!Q263,'AMAZON UK, FR, GER - P&amp;L'!Q449)</f>
        <v>0</v>
      </c>
      <c r="R83" s="342">
        <f>SUM('AMAZON UK, FR, GER - P&amp;L'!R77,'AMAZON UK, FR, GER - P&amp;L'!R263,'AMAZON UK, FR, GER - P&amp;L'!R449)</f>
        <v>0</v>
      </c>
      <c r="S83" s="342">
        <f>SUM('AMAZON UK, FR, GER - P&amp;L'!S77,'AMAZON UK, FR, GER - P&amp;L'!S263,'AMAZON UK, FR, GER - P&amp;L'!S449)</f>
        <v>0</v>
      </c>
      <c r="T83" s="342">
        <f>SUM('AMAZON UK, FR, GER - P&amp;L'!T77,'AMAZON UK, FR, GER - P&amp;L'!T263,'AMAZON UK, FR, GER - P&amp;L'!T449)</f>
        <v>0</v>
      </c>
      <c r="U83" s="342">
        <f>SUM('AMAZON UK, FR, GER - P&amp;L'!U77,'AMAZON UK, FR, GER - P&amp;L'!U263,'AMAZON UK, FR, GER - P&amp;L'!U449)</f>
        <v>0</v>
      </c>
      <c r="V83" s="342">
        <f>SUM('AMAZON UK, FR, GER - P&amp;L'!V77,'AMAZON UK, FR, GER - P&amp;L'!V263,'AMAZON UK, FR, GER - P&amp;L'!V449)</f>
        <v>0</v>
      </c>
      <c r="W83" s="342">
        <f>SUM('AMAZON UK, FR, GER - P&amp;L'!W77,'AMAZON UK, FR, GER - P&amp;L'!W263,'AMAZON UK, FR, GER - P&amp;L'!W449)</f>
        <v>0</v>
      </c>
      <c r="X83" s="342">
        <f>SUM('AMAZON UK, FR, GER - P&amp;L'!X77,'AMAZON UK, FR, GER - P&amp;L'!X263,'AMAZON UK, FR, GER - P&amp;L'!X449)</f>
        <v>0</v>
      </c>
      <c r="Y83" s="342">
        <f>SUM('AMAZON UK, FR, GER - P&amp;L'!Y77,'AMAZON UK, FR, GER - P&amp;L'!Y263,'AMAZON UK, FR, GER - P&amp;L'!Y449)</f>
        <v>0</v>
      </c>
      <c r="Z83" s="342">
        <f>SUM('AMAZON UK, FR, GER - P&amp;L'!Z77,'AMAZON UK, FR, GER - P&amp;L'!Z263,'AMAZON UK, FR, GER - P&amp;L'!Z449)</f>
        <v>0</v>
      </c>
      <c r="AA83" s="342">
        <f>SUM('AMAZON UK, FR, GER - P&amp;L'!AA77,'AMAZON UK, FR, GER - P&amp;L'!AA263,'AMAZON UK, FR, GER - P&amp;L'!AA449)</f>
        <v>0</v>
      </c>
      <c r="AB83" s="342">
        <f>SUM('AMAZON UK, FR, GER - P&amp;L'!AB77,'AMAZON UK, FR, GER - P&amp;L'!AB263,'AMAZON UK, FR, GER - P&amp;L'!AB449)</f>
        <v>0</v>
      </c>
      <c r="AC83" s="342">
        <f>SUM('AMAZON UK, FR, GER - P&amp;L'!AC77,'AMAZON UK, FR, GER - P&amp;L'!AC263,'AMAZON UK, FR, GER - P&amp;L'!AC449)</f>
        <v>0</v>
      </c>
      <c r="AD83" s="342">
        <f>SUM('AMAZON UK, FR, GER - P&amp;L'!AD77,'AMAZON UK, FR, GER - P&amp;L'!AD263,'AMAZON UK, FR, GER - P&amp;L'!AD449)</f>
        <v>0</v>
      </c>
      <c r="AE83" s="342">
        <f>SUM('AMAZON UK, FR, GER - P&amp;L'!AE77,'AMAZON UK, FR, GER - P&amp;L'!AE263,'AMAZON UK, FR, GER - P&amp;L'!AE449)</f>
        <v>0</v>
      </c>
      <c r="AF83" s="342">
        <f>SUM('AMAZON UK, FR, GER - P&amp;L'!AF77,'AMAZON UK, FR, GER - P&amp;L'!AF263,'AMAZON UK, FR, GER - P&amp;L'!AF449)</f>
        <v>0</v>
      </c>
      <c r="AG83" s="432"/>
    </row>
    <row r="84">
      <c r="A84" s="241" t="s">
        <v>298</v>
      </c>
      <c r="B84" s="434">
        <f t="shared" ref="B84:AF84" si="15">SUM(B75:B83)</f>
        <v>117.2673</v>
      </c>
      <c r="C84" s="434">
        <f t="shared" si="15"/>
        <v>149.25418</v>
      </c>
      <c r="D84" s="434">
        <f t="shared" si="15"/>
        <v>34.348275</v>
      </c>
      <c r="E84" s="434">
        <f t="shared" si="15"/>
        <v>0</v>
      </c>
      <c r="F84" s="434">
        <f t="shared" si="15"/>
        <v>0</v>
      </c>
      <c r="G84" s="434">
        <f t="shared" si="15"/>
        <v>0</v>
      </c>
      <c r="H84" s="434">
        <f t="shared" si="15"/>
        <v>72.7465</v>
      </c>
      <c r="I84" s="434">
        <f t="shared" si="15"/>
        <v>79.76956</v>
      </c>
      <c r="J84" s="434">
        <f t="shared" si="15"/>
        <v>67.077</v>
      </c>
      <c r="K84" s="434">
        <f t="shared" si="15"/>
        <v>0</v>
      </c>
      <c r="L84" s="434">
        <f t="shared" si="15"/>
        <v>77.4474</v>
      </c>
      <c r="M84" s="434">
        <f t="shared" si="15"/>
        <v>0</v>
      </c>
      <c r="N84" s="434">
        <f t="shared" si="15"/>
        <v>72.2071</v>
      </c>
      <c r="O84" s="434">
        <f t="shared" si="15"/>
        <v>38.628</v>
      </c>
      <c r="P84" s="434">
        <f t="shared" si="15"/>
        <v>33.7763</v>
      </c>
      <c r="Q84" s="434">
        <f t="shared" si="15"/>
        <v>101.7465</v>
      </c>
      <c r="R84" s="434">
        <f t="shared" si="15"/>
        <v>0</v>
      </c>
      <c r="S84" s="434">
        <f t="shared" si="15"/>
        <v>0</v>
      </c>
      <c r="T84" s="434">
        <f t="shared" si="15"/>
        <v>72.7378</v>
      </c>
      <c r="U84" s="434">
        <f t="shared" si="15"/>
        <v>105.098744</v>
      </c>
      <c r="V84" s="434">
        <f t="shared" si="15"/>
        <v>0</v>
      </c>
      <c r="W84" s="434">
        <f t="shared" si="15"/>
        <v>77.4648</v>
      </c>
      <c r="X84" s="434">
        <f t="shared" si="15"/>
        <v>0</v>
      </c>
      <c r="Y84" s="434">
        <f t="shared" si="15"/>
        <v>38.5874</v>
      </c>
      <c r="Z84" s="434">
        <f t="shared" si="15"/>
        <v>216.8997</v>
      </c>
      <c r="AA84" s="434">
        <f t="shared" si="15"/>
        <v>110.421781</v>
      </c>
      <c r="AB84" s="434">
        <f t="shared" si="15"/>
        <v>33.7879</v>
      </c>
      <c r="AC84" s="434">
        <f t="shared" si="15"/>
        <v>0</v>
      </c>
      <c r="AD84" s="434">
        <f t="shared" si="15"/>
        <v>45.2439</v>
      </c>
      <c r="AE84" s="434">
        <f t="shared" si="15"/>
        <v>38.1582</v>
      </c>
      <c r="AF84" s="434">
        <f t="shared" si="15"/>
        <v>38.1495</v>
      </c>
      <c r="AG84" s="420">
        <f>SUM(B84:AF84)</f>
        <v>1620.81784</v>
      </c>
    </row>
    <row r="85">
      <c r="A85" s="437"/>
      <c r="AG85" s="423"/>
    </row>
    <row r="86">
      <c r="A86" s="437"/>
      <c r="AG86" s="409"/>
    </row>
    <row r="87">
      <c r="A87" s="437"/>
      <c r="AG87" s="409"/>
    </row>
    <row r="88">
      <c r="A88" s="417" t="s">
        <v>1418</v>
      </c>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c r="AA88" s="222"/>
      <c r="AB88" s="222"/>
      <c r="AC88" s="222"/>
      <c r="AD88" s="222"/>
      <c r="AE88" s="222"/>
      <c r="AF88" s="222"/>
      <c r="AG88" s="454"/>
    </row>
    <row r="89" outlineLevel="1">
      <c r="A89" s="277" t="s">
        <v>1546</v>
      </c>
      <c r="B89" s="236">
        <f>SUM('AMAZON UK, FR, GER - P&amp;L'!B83,'AMAZON UK, FR, GER - P&amp;L'!B269,'AMAZON UK, FR, GER - P&amp;L'!B455)</f>
        <v>0</v>
      </c>
      <c r="C89" s="236">
        <f>SUM('AMAZON UK, FR, GER - P&amp;L'!C83,'AMAZON UK, FR, GER - P&amp;L'!C269,'AMAZON UK, FR, GER - P&amp;L'!C455)</f>
        <v>0</v>
      </c>
      <c r="D89" s="236">
        <f>SUM('AMAZON UK, FR, GER - P&amp;L'!D83,'AMAZON UK, FR, GER - P&amp;L'!D269,'AMAZON UK, FR, GER - P&amp;L'!D455)</f>
        <v>0</v>
      </c>
      <c r="E89" s="236">
        <f>SUM('AMAZON UK, FR, GER - P&amp;L'!E83,'AMAZON UK, FR, GER - P&amp;L'!E269,'AMAZON UK, FR, GER - P&amp;L'!E455)</f>
        <v>0</v>
      </c>
      <c r="F89" s="236">
        <f>SUM('AMAZON UK, FR, GER - P&amp;L'!F83,'AMAZON UK, FR, GER - P&amp;L'!F269,'AMAZON UK, FR, GER - P&amp;L'!F455)</f>
        <v>0</v>
      </c>
      <c r="G89" s="236">
        <f>SUM('AMAZON UK, FR, GER - P&amp;L'!G83,'AMAZON UK, FR, GER - P&amp;L'!G269,'AMAZON UK, FR, GER - P&amp;L'!G455)</f>
        <v>0</v>
      </c>
      <c r="H89" s="236">
        <f>SUM('AMAZON UK, FR, GER - P&amp;L'!H83,'AMAZON UK, FR, GER - P&amp;L'!H269,'AMAZON UK, FR, GER - P&amp;L'!H455)</f>
        <v>0</v>
      </c>
      <c r="I89" s="236">
        <f>SUM('AMAZON UK, FR, GER - P&amp;L'!I83,'AMAZON UK, FR, GER - P&amp;L'!I269,'AMAZON UK, FR, GER - P&amp;L'!I455)</f>
        <v>0</v>
      </c>
      <c r="J89" s="236">
        <f>SUM('AMAZON UK, FR, GER - P&amp;L'!J83,'AMAZON UK, FR, GER - P&amp;L'!J269,'AMAZON UK, FR, GER - P&amp;L'!J455)</f>
        <v>0</v>
      </c>
      <c r="K89" s="236">
        <f>SUM('AMAZON UK, FR, GER - P&amp;L'!K83,'AMAZON UK, FR, GER - P&amp;L'!K269,'AMAZON UK, FR, GER - P&amp;L'!K455)</f>
        <v>0</v>
      </c>
      <c r="L89" s="236">
        <f>SUM('AMAZON UK, FR, GER - P&amp;L'!L83,'AMAZON UK, FR, GER - P&amp;L'!L269,'AMAZON UK, FR, GER - P&amp;L'!L455)</f>
        <v>0</v>
      </c>
      <c r="M89" s="236">
        <f>SUM('AMAZON UK, FR, GER - P&amp;L'!M83,'AMAZON UK, FR, GER - P&amp;L'!M269,'AMAZON UK, FR, GER - P&amp;L'!M455)</f>
        <v>0</v>
      </c>
      <c r="N89" s="236">
        <f>SUM('AMAZON UK, FR, GER - P&amp;L'!N83,'AMAZON UK, FR, GER - P&amp;L'!N269,'AMAZON UK, FR, GER - P&amp;L'!N455)</f>
        <v>0</v>
      </c>
      <c r="O89" s="236">
        <f>SUM('AMAZON UK, FR, GER - P&amp;L'!O83,'AMAZON UK, FR, GER - P&amp;L'!O269,'AMAZON UK, FR, GER - P&amp;L'!O455)</f>
        <v>0</v>
      </c>
      <c r="P89" s="236">
        <f>SUM('AMAZON UK, FR, GER - P&amp;L'!P83,'AMAZON UK, FR, GER - P&amp;L'!P269,'AMAZON UK, FR, GER - P&amp;L'!P455)</f>
        <v>0</v>
      </c>
      <c r="Q89" s="236">
        <f>SUM('AMAZON UK, FR, GER - P&amp;L'!Q83,'AMAZON UK, FR, GER - P&amp;L'!Q269,'AMAZON UK, FR, GER - P&amp;L'!Q455)</f>
        <v>0</v>
      </c>
      <c r="R89" s="236">
        <f>SUM('AMAZON UK, FR, GER - P&amp;L'!R83,'AMAZON UK, FR, GER - P&amp;L'!R269,'AMAZON UK, FR, GER - P&amp;L'!R455)</f>
        <v>0</v>
      </c>
      <c r="S89" s="236">
        <f>SUM('AMAZON UK, FR, GER - P&amp;L'!S83,'AMAZON UK, FR, GER - P&amp;L'!S269,'AMAZON UK, FR, GER - P&amp;L'!S455)</f>
        <v>0</v>
      </c>
      <c r="T89" s="236">
        <f>SUM('AMAZON UK, FR, GER - P&amp;L'!T83,'AMAZON UK, FR, GER - P&amp;L'!T269,'AMAZON UK, FR, GER - P&amp;L'!T455)</f>
        <v>0</v>
      </c>
      <c r="U89" s="236">
        <f>SUM('AMAZON UK, FR, GER - P&amp;L'!U83,'AMAZON UK, FR, GER - P&amp;L'!U269,'AMAZON UK, FR, GER - P&amp;L'!U455)</f>
        <v>0</v>
      </c>
      <c r="V89" s="236">
        <f>SUM('AMAZON UK, FR, GER - P&amp;L'!V83,'AMAZON UK, FR, GER - P&amp;L'!V269,'AMAZON UK, FR, GER - P&amp;L'!V455)</f>
        <v>0</v>
      </c>
      <c r="W89" s="236">
        <f>SUM('AMAZON UK, FR, GER - P&amp;L'!W83,'AMAZON UK, FR, GER - P&amp;L'!W269,'AMAZON UK, FR, GER - P&amp;L'!W455)</f>
        <v>0</v>
      </c>
      <c r="X89" s="236">
        <f>SUM('AMAZON UK, FR, GER - P&amp;L'!X83,'AMAZON UK, FR, GER - P&amp;L'!X269,'AMAZON UK, FR, GER - P&amp;L'!X455)</f>
        <v>0</v>
      </c>
      <c r="Y89" s="236">
        <f>SUM('AMAZON UK, FR, GER - P&amp;L'!Y83,'AMAZON UK, FR, GER - P&amp;L'!Y269,'AMAZON UK, FR, GER - P&amp;L'!Y455)</f>
        <v>0</v>
      </c>
      <c r="Z89" s="236">
        <f>SUM('AMAZON UK, FR, GER - P&amp;L'!Z83,'AMAZON UK, FR, GER - P&amp;L'!Z269,'AMAZON UK, FR, GER - P&amp;L'!Z455)</f>
        <v>0</v>
      </c>
      <c r="AA89" s="236">
        <f>SUM('AMAZON UK, FR, GER - P&amp;L'!AA83,'AMAZON UK, FR, GER - P&amp;L'!AA269,'AMAZON UK, FR, GER - P&amp;L'!AA455)</f>
        <v>0</v>
      </c>
      <c r="AB89" s="236">
        <f>SUM('AMAZON UK, FR, GER - P&amp;L'!AB83,'AMAZON UK, FR, GER - P&amp;L'!AB269,'AMAZON UK, FR, GER - P&amp;L'!AB455)</f>
        <v>0</v>
      </c>
      <c r="AC89" s="236">
        <f>SUM('AMAZON UK, FR, GER - P&amp;L'!AC83,'AMAZON UK, FR, GER - P&amp;L'!AC269,'AMAZON UK, FR, GER - P&amp;L'!AC455)</f>
        <v>0</v>
      </c>
      <c r="AD89" s="236">
        <f>SUM('AMAZON UK, FR, GER - P&amp;L'!AD83,'AMAZON UK, FR, GER - P&amp;L'!AD269,'AMAZON UK, FR, GER - P&amp;L'!AD455)</f>
        <v>0</v>
      </c>
      <c r="AE89" s="236">
        <f>SUM('AMAZON UK, FR, GER - P&amp;L'!AE83,'AMAZON UK, FR, GER - P&amp;L'!AE269,'AMAZON UK, FR, GER - P&amp;L'!AE455)</f>
        <v>0</v>
      </c>
      <c r="AF89" s="236">
        <f>SUM('AMAZON UK, FR, GER - P&amp;L'!AF83,'AMAZON UK, FR, GER - P&amp;L'!AF269,'AMAZON UK, FR, GER - P&amp;L'!AF455)</f>
        <v>0</v>
      </c>
      <c r="AG89" s="456">
        <f t="shared" ref="AG89:AG98" si="16">SUM(B89:AF89)</f>
        <v>0</v>
      </c>
    </row>
    <row r="90" outlineLevel="1">
      <c r="A90" s="277" t="s">
        <v>1547</v>
      </c>
      <c r="B90" s="236">
        <f>SUM('AMAZON UK, FR, GER - P&amp;L'!B84,'AMAZON UK, FR, GER - P&amp;L'!B270,'AMAZON UK, FR, GER - P&amp;L'!B456)</f>
        <v>0</v>
      </c>
      <c r="C90" s="236">
        <f>SUM('AMAZON UK, FR, GER - P&amp;L'!C84,'AMAZON UK, FR, GER - P&amp;L'!C270,'AMAZON UK, FR, GER - P&amp;L'!C456)</f>
        <v>0</v>
      </c>
      <c r="D90" s="236">
        <f>SUM('AMAZON UK, FR, GER - P&amp;L'!D84,'AMAZON UK, FR, GER - P&amp;L'!D270,'AMAZON UK, FR, GER - P&amp;L'!D456)</f>
        <v>0</v>
      </c>
      <c r="E90" s="236">
        <f>SUM('AMAZON UK, FR, GER - P&amp;L'!E84,'AMAZON UK, FR, GER - P&amp;L'!E270,'AMAZON UK, FR, GER - P&amp;L'!E456)</f>
        <v>0</v>
      </c>
      <c r="F90" s="236">
        <f>SUM('AMAZON UK, FR, GER - P&amp;L'!F84,'AMAZON UK, FR, GER - P&amp;L'!F270,'AMAZON UK, FR, GER - P&amp;L'!F456)</f>
        <v>0</v>
      </c>
      <c r="G90" s="236">
        <f>SUM('AMAZON UK, FR, GER - P&amp;L'!G84,'AMAZON UK, FR, GER - P&amp;L'!G270,'AMAZON UK, FR, GER - P&amp;L'!G456)</f>
        <v>0</v>
      </c>
      <c r="H90" s="236">
        <f>SUM('AMAZON UK, FR, GER - P&amp;L'!H84,'AMAZON UK, FR, GER - P&amp;L'!H270,'AMAZON UK, FR, GER - P&amp;L'!H456)</f>
        <v>0</v>
      </c>
      <c r="I90" s="236">
        <f>SUM('AMAZON UK, FR, GER - P&amp;L'!I84,'AMAZON UK, FR, GER - P&amp;L'!I270,'AMAZON UK, FR, GER - P&amp;L'!I456)</f>
        <v>0</v>
      </c>
      <c r="J90" s="236">
        <f>SUM('AMAZON UK, FR, GER - P&amp;L'!J84,'AMAZON UK, FR, GER - P&amp;L'!J270,'AMAZON UK, FR, GER - P&amp;L'!J456)</f>
        <v>0</v>
      </c>
      <c r="K90" s="236">
        <f>SUM('AMAZON UK, FR, GER - P&amp;L'!K84,'AMAZON UK, FR, GER - P&amp;L'!K270,'AMAZON UK, FR, GER - P&amp;L'!K456)</f>
        <v>0</v>
      </c>
      <c r="L90" s="236">
        <f>SUM('AMAZON UK, FR, GER - P&amp;L'!L84,'AMAZON UK, FR, GER - P&amp;L'!L270,'AMAZON UK, FR, GER - P&amp;L'!L456)</f>
        <v>0</v>
      </c>
      <c r="M90" s="236">
        <f>SUM('AMAZON UK, FR, GER - P&amp;L'!M84,'AMAZON UK, FR, GER - P&amp;L'!M270,'AMAZON UK, FR, GER - P&amp;L'!M456)</f>
        <v>0</v>
      </c>
      <c r="N90" s="236">
        <f>SUM('AMAZON UK, FR, GER - P&amp;L'!N84,'AMAZON UK, FR, GER - P&amp;L'!N270,'AMAZON UK, FR, GER - P&amp;L'!N456)</f>
        <v>0</v>
      </c>
      <c r="O90" s="236">
        <f>SUM('AMAZON UK, FR, GER - P&amp;L'!O84,'AMAZON UK, FR, GER - P&amp;L'!O270,'AMAZON UK, FR, GER - P&amp;L'!O456)</f>
        <v>0</v>
      </c>
      <c r="P90" s="236">
        <f>SUM('AMAZON UK, FR, GER - P&amp;L'!P84,'AMAZON UK, FR, GER - P&amp;L'!P270,'AMAZON UK, FR, GER - P&amp;L'!P456)</f>
        <v>0</v>
      </c>
      <c r="Q90" s="236">
        <f>SUM('AMAZON UK, FR, GER - P&amp;L'!Q84,'AMAZON UK, FR, GER - P&amp;L'!Q270,'AMAZON UK, FR, GER - P&amp;L'!Q456)</f>
        <v>0</v>
      </c>
      <c r="R90" s="236">
        <f>SUM('AMAZON UK, FR, GER - P&amp;L'!R84,'AMAZON UK, FR, GER - P&amp;L'!R270,'AMAZON UK, FR, GER - P&amp;L'!R456)</f>
        <v>0</v>
      </c>
      <c r="S90" s="236">
        <f>SUM('AMAZON UK, FR, GER - P&amp;L'!S84,'AMAZON UK, FR, GER - P&amp;L'!S270,'AMAZON UK, FR, GER - P&amp;L'!S456)</f>
        <v>0</v>
      </c>
      <c r="T90" s="236">
        <f>SUM('AMAZON UK, FR, GER - P&amp;L'!T84,'AMAZON UK, FR, GER - P&amp;L'!T270,'AMAZON UK, FR, GER - P&amp;L'!T456)</f>
        <v>0</v>
      </c>
      <c r="U90" s="236">
        <f>SUM('AMAZON UK, FR, GER - P&amp;L'!U84,'AMAZON UK, FR, GER - P&amp;L'!U270,'AMAZON UK, FR, GER - P&amp;L'!U456)</f>
        <v>0</v>
      </c>
      <c r="V90" s="236">
        <f>SUM('AMAZON UK, FR, GER - P&amp;L'!V84,'AMAZON UK, FR, GER - P&amp;L'!V270,'AMAZON UK, FR, GER - P&amp;L'!V456)</f>
        <v>0</v>
      </c>
      <c r="W90" s="236">
        <f>SUM('AMAZON UK, FR, GER - P&amp;L'!W84,'AMAZON UK, FR, GER - P&amp;L'!W270,'AMAZON UK, FR, GER - P&amp;L'!W456)</f>
        <v>0</v>
      </c>
      <c r="X90" s="236">
        <f>SUM('AMAZON UK, FR, GER - P&amp;L'!X84,'AMAZON UK, FR, GER - P&amp;L'!X270,'AMAZON UK, FR, GER - P&amp;L'!X456)</f>
        <v>0</v>
      </c>
      <c r="Y90" s="236">
        <f>SUM('AMAZON UK, FR, GER - P&amp;L'!Y84,'AMAZON UK, FR, GER - P&amp;L'!Y270,'AMAZON UK, FR, GER - P&amp;L'!Y456)</f>
        <v>0</v>
      </c>
      <c r="Z90" s="236">
        <f>SUM('AMAZON UK, FR, GER - P&amp;L'!Z84,'AMAZON UK, FR, GER - P&amp;L'!Z270,'AMAZON UK, FR, GER - P&amp;L'!Z456)</f>
        <v>0</v>
      </c>
      <c r="AA90" s="236">
        <f>SUM('AMAZON UK, FR, GER - P&amp;L'!AA84,'AMAZON UK, FR, GER - P&amp;L'!AA270,'AMAZON UK, FR, GER - P&amp;L'!AA456)</f>
        <v>0</v>
      </c>
      <c r="AB90" s="236">
        <f>SUM('AMAZON UK, FR, GER - P&amp;L'!AB84,'AMAZON UK, FR, GER - P&amp;L'!AB270,'AMAZON UK, FR, GER - P&amp;L'!AB456)</f>
        <v>0</v>
      </c>
      <c r="AC90" s="236">
        <f>SUM('AMAZON UK, FR, GER - P&amp;L'!AC84,'AMAZON UK, FR, GER - P&amp;L'!AC270,'AMAZON UK, FR, GER - P&amp;L'!AC456)</f>
        <v>0</v>
      </c>
      <c r="AD90" s="236">
        <f>SUM('AMAZON UK, FR, GER - P&amp;L'!AD84,'AMAZON UK, FR, GER - P&amp;L'!AD270,'AMAZON UK, FR, GER - P&amp;L'!AD456)</f>
        <v>0</v>
      </c>
      <c r="AE90" s="236">
        <f>SUM('AMAZON UK, FR, GER - P&amp;L'!AE84,'AMAZON UK, FR, GER - P&amp;L'!AE270,'AMAZON UK, FR, GER - P&amp;L'!AE456)</f>
        <v>0</v>
      </c>
      <c r="AF90" s="236">
        <f>SUM('AMAZON UK, FR, GER - P&amp;L'!AF84,'AMAZON UK, FR, GER - P&amp;L'!AF270,'AMAZON UK, FR, GER - P&amp;L'!AF456)</f>
        <v>0</v>
      </c>
      <c r="AG90" s="456">
        <f t="shared" si="16"/>
        <v>0</v>
      </c>
    </row>
    <row r="91" outlineLevel="1">
      <c r="A91" s="277" t="s">
        <v>1548</v>
      </c>
      <c r="B91" s="236">
        <f>SUM('AMAZON UK, FR, GER - P&amp;L'!B85,'AMAZON UK, FR, GER - P&amp;L'!B271,'AMAZON UK, FR, GER - P&amp;L'!B457)</f>
        <v>0</v>
      </c>
      <c r="C91" s="236">
        <f>SUM('AMAZON UK, FR, GER - P&amp;L'!C85,'AMAZON UK, FR, GER - P&amp;L'!C271,'AMAZON UK, FR, GER - P&amp;L'!C457)</f>
        <v>0</v>
      </c>
      <c r="D91" s="236">
        <f>SUM('AMAZON UK, FR, GER - P&amp;L'!D85,'AMAZON UK, FR, GER - P&amp;L'!D271,'AMAZON UK, FR, GER - P&amp;L'!D457)</f>
        <v>0</v>
      </c>
      <c r="E91" s="236">
        <f>SUM('AMAZON UK, FR, GER - P&amp;L'!E85,'AMAZON UK, FR, GER - P&amp;L'!E271,'AMAZON UK, FR, GER - P&amp;L'!E457)</f>
        <v>0</v>
      </c>
      <c r="F91" s="236">
        <f>SUM('AMAZON UK, FR, GER - P&amp;L'!F85,'AMAZON UK, FR, GER - P&amp;L'!F271,'AMAZON UK, FR, GER - P&amp;L'!F457)</f>
        <v>0</v>
      </c>
      <c r="G91" s="236">
        <f>SUM('AMAZON UK, FR, GER - P&amp;L'!G85,'AMAZON UK, FR, GER - P&amp;L'!G271,'AMAZON UK, FR, GER - P&amp;L'!G457)</f>
        <v>0</v>
      </c>
      <c r="H91" s="236">
        <f>SUM('AMAZON UK, FR, GER - P&amp;L'!H85,'AMAZON UK, FR, GER - P&amp;L'!H271,'AMAZON UK, FR, GER - P&amp;L'!H457)</f>
        <v>0</v>
      </c>
      <c r="I91" s="236">
        <f>SUM('AMAZON UK, FR, GER - P&amp;L'!I85,'AMAZON UK, FR, GER - P&amp;L'!I271,'AMAZON UK, FR, GER - P&amp;L'!I457)</f>
        <v>0</v>
      </c>
      <c r="J91" s="236">
        <f>SUM('AMAZON UK, FR, GER - P&amp;L'!J85,'AMAZON UK, FR, GER - P&amp;L'!J271,'AMAZON UK, FR, GER - P&amp;L'!J457)</f>
        <v>0</v>
      </c>
      <c r="K91" s="236">
        <f>SUM('AMAZON UK, FR, GER - P&amp;L'!K85,'AMAZON UK, FR, GER - P&amp;L'!K271,'AMAZON UK, FR, GER - P&amp;L'!K457)</f>
        <v>0</v>
      </c>
      <c r="L91" s="236">
        <f>SUM('AMAZON UK, FR, GER - P&amp;L'!L85,'AMAZON UK, FR, GER - P&amp;L'!L271,'AMAZON UK, FR, GER - P&amp;L'!L457)</f>
        <v>0</v>
      </c>
      <c r="M91" s="236">
        <f>SUM('AMAZON UK, FR, GER - P&amp;L'!M85,'AMAZON UK, FR, GER - P&amp;L'!M271,'AMAZON UK, FR, GER - P&amp;L'!M457)</f>
        <v>0</v>
      </c>
      <c r="N91" s="236">
        <f>SUM('AMAZON UK, FR, GER - P&amp;L'!N85,'AMAZON UK, FR, GER - P&amp;L'!N271,'AMAZON UK, FR, GER - P&amp;L'!N457)</f>
        <v>0</v>
      </c>
      <c r="O91" s="236">
        <f>SUM('AMAZON UK, FR, GER - P&amp;L'!O85,'AMAZON UK, FR, GER - P&amp;L'!O271,'AMAZON UK, FR, GER - P&amp;L'!O457)</f>
        <v>0</v>
      </c>
      <c r="P91" s="236">
        <f>SUM('AMAZON UK, FR, GER - P&amp;L'!P85,'AMAZON UK, FR, GER - P&amp;L'!P271,'AMAZON UK, FR, GER - P&amp;L'!P457)</f>
        <v>0</v>
      </c>
      <c r="Q91" s="236">
        <f>SUM('AMAZON UK, FR, GER - P&amp;L'!Q85,'AMAZON UK, FR, GER - P&amp;L'!Q271,'AMAZON UK, FR, GER - P&amp;L'!Q457)</f>
        <v>0</v>
      </c>
      <c r="R91" s="236">
        <f>SUM('AMAZON UK, FR, GER - P&amp;L'!R85,'AMAZON UK, FR, GER - P&amp;L'!R271,'AMAZON UK, FR, GER - P&amp;L'!R457)</f>
        <v>0</v>
      </c>
      <c r="S91" s="236">
        <f>SUM('AMAZON UK, FR, GER - P&amp;L'!S85,'AMAZON UK, FR, GER - P&amp;L'!S271,'AMAZON UK, FR, GER - P&amp;L'!S457)</f>
        <v>0</v>
      </c>
      <c r="T91" s="236">
        <f>SUM('AMAZON UK, FR, GER - P&amp;L'!T85,'AMAZON UK, FR, GER - P&amp;L'!T271,'AMAZON UK, FR, GER - P&amp;L'!T457)</f>
        <v>0</v>
      </c>
      <c r="U91" s="236">
        <f>SUM('AMAZON UK, FR, GER - P&amp;L'!U85,'AMAZON UK, FR, GER - P&amp;L'!U271,'AMAZON UK, FR, GER - P&amp;L'!U457)</f>
        <v>0</v>
      </c>
      <c r="V91" s="236">
        <f>SUM('AMAZON UK, FR, GER - P&amp;L'!V85,'AMAZON UK, FR, GER - P&amp;L'!V271,'AMAZON UK, FR, GER - P&amp;L'!V457)</f>
        <v>0</v>
      </c>
      <c r="W91" s="236">
        <f>SUM('AMAZON UK, FR, GER - P&amp;L'!W85,'AMAZON UK, FR, GER - P&amp;L'!W271,'AMAZON UK, FR, GER - P&amp;L'!W457)</f>
        <v>0</v>
      </c>
      <c r="X91" s="236">
        <f>SUM('AMAZON UK, FR, GER - P&amp;L'!X85,'AMAZON UK, FR, GER - P&amp;L'!X271,'AMAZON UK, FR, GER - P&amp;L'!X457)</f>
        <v>0</v>
      </c>
      <c r="Y91" s="236">
        <f>SUM('AMAZON UK, FR, GER - P&amp;L'!Y85,'AMAZON UK, FR, GER - P&amp;L'!Y271,'AMAZON UK, FR, GER - P&amp;L'!Y457)</f>
        <v>0</v>
      </c>
      <c r="Z91" s="236">
        <f>SUM('AMAZON UK, FR, GER - P&amp;L'!Z85,'AMAZON UK, FR, GER - P&amp;L'!Z271,'AMAZON UK, FR, GER - P&amp;L'!Z457)</f>
        <v>0</v>
      </c>
      <c r="AA91" s="236">
        <f>SUM('AMAZON UK, FR, GER - P&amp;L'!AA85,'AMAZON UK, FR, GER - P&amp;L'!AA271,'AMAZON UK, FR, GER - P&amp;L'!AA457)</f>
        <v>0</v>
      </c>
      <c r="AB91" s="236">
        <f>SUM('AMAZON UK, FR, GER - P&amp;L'!AB85,'AMAZON UK, FR, GER - P&amp;L'!AB271,'AMAZON UK, FR, GER - P&amp;L'!AB457)</f>
        <v>0</v>
      </c>
      <c r="AC91" s="236">
        <f>SUM('AMAZON UK, FR, GER - P&amp;L'!AC85,'AMAZON UK, FR, GER - P&amp;L'!AC271,'AMAZON UK, FR, GER - P&amp;L'!AC457)</f>
        <v>0</v>
      </c>
      <c r="AD91" s="236">
        <f>SUM('AMAZON UK, FR, GER - P&amp;L'!AD85,'AMAZON UK, FR, GER - P&amp;L'!AD271,'AMAZON UK, FR, GER - P&amp;L'!AD457)</f>
        <v>0</v>
      </c>
      <c r="AE91" s="236">
        <f>SUM('AMAZON UK, FR, GER - P&amp;L'!AE85,'AMAZON UK, FR, GER - P&amp;L'!AE271,'AMAZON UK, FR, GER - P&amp;L'!AE457)</f>
        <v>0</v>
      </c>
      <c r="AF91" s="236">
        <f>SUM('AMAZON UK, FR, GER - P&amp;L'!AF85,'AMAZON UK, FR, GER - P&amp;L'!AF271,'AMAZON UK, FR, GER - P&amp;L'!AF457)</f>
        <v>0</v>
      </c>
      <c r="AG91" s="456">
        <f t="shared" si="16"/>
        <v>0</v>
      </c>
    </row>
    <row r="92" outlineLevel="1">
      <c r="A92" s="277" t="s">
        <v>1549</v>
      </c>
      <c r="B92" s="236">
        <f>SUM('AMAZON UK, FR, GER - P&amp;L'!B86,'AMAZON UK, FR, GER - P&amp;L'!B272,'AMAZON UK, FR, GER - P&amp;L'!B458)</f>
        <v>0</v>
      </c>
      <c r="C92" s="236">
        <f>SUM('AMAZON UK, FR, GER - P&amp;L'!C86,'AMAZON UK, FR, GER - P&amp;L'!C272,'AMAZON UK, FR, GER - P&amp;L'!C458)</f>
        <v>0</v>
      </c>
      <c r="D92" s="236">
        <f>SUM('AMAZON UK, FR, GER - P&amp;L'!D86,'AMAZON UK, FR, GER - P&amp;L'!D272,'AMAZON UK, FR, GER - P&amp;L'!D458)</f>
        <v>0</v>
      </c>
      <c r="E92" s="236">
        <f>SUM('AMAZON UK, FR, GER - P&amp;L'!E86,'AMAZON UK, FR, GER - P&amp;L'!E272,'AMAZON UK, FR, GER - P&amp;L'!E458)</f>
        <v>0</v>
      </c>
      <c r="F92" s="236">
        <f>SUM('AMAZON UK, FR, GER - P&amp;L'!F86,'AMAZON UK, FR, GER - P&amp;L'!F272,'AMAZON UK, FR, GER - P&amp;L'!F458)</f>
        <v>0</v>
      </c>
      <c r="G92" s="236">
        <f>SUM('AMAZON UK, FR, GER - P&amp;L'!G86,'AMAZON UK, FR, GER - P&amp;L'!G272,'AMAZON UK, FR, GER - P&amp;L'!G458)</f>
        <v>0</v>
      </c>
      <c r="H92" s="236">
        <f>SUM('AMAZON UK, FR, GER - P&amp;L'!H86,'AMAZON UK, FR, GER - P&amp;L'!H272,'AMAZON UK, FR, GER - P&amp;L'!H458)</f>
        <v>0</v>
      </c>
      <c r="I92" s="236">
        <f>SUM('AMAZON UK, FR, GER - P&amp;L'!I86,'AMAZON UK, FR, GER - P&amp;L'!I272,'AMAZON UK, FR, GER - P&amp;L'!I458)</f>
        <v>0</v>
      </c>
      <c r="J92" s="236">
        <f>SUM('AMAZON UK, FR, GER - P&amp;L'!J86,'AMAZON UK, FR, GER - P&amp;L'!J272,'AMAZON UK, FR, GER - P&amp;L'!J458)</f>
        <v>0</v>
      </c>
      <c r="K92" s="236">
        <f>SUM('AMAZON UK, FR, GER - P&amp;L'!K86,'AMAZON UK, FR, GER - P&amp;L'!K272,'AMAZON UK, FR, GER - P&amp;L'!K458)</f>
        <v>0</v>
      </c>
      <c r="L92" s="236">
        <f>SUM('AMAZON UK, FR, GER - P&amp;L'!L86,'AMAZON UK, FR, GER - P&amp;L'!L272,'AMAZON UK, FR, GER - P&amp;L'!L458)</f>
        <v>0</v>
      </c>
      <c r="M92" s="236">
        <f>SUM('AMAZON UK, FR, GER - P&amp;L'!M86,'AMAZON UK, FR, GER - P&amp;L'!M272,'AMAZON UK, FR, GER - P&amp;L'!M458)</f>
        <v>0</v>
      </c>
      <c r="N92" s="236">
        <f>SUM('AMAZON UK, FR, GER - P&amp;L'!N86,'AMAZON UK, FR, GER - P&amp;L'!N272,'AMAZON UK, FR, GER - P&amp;L'!N458)</f>
        <v>0</v>
      </c>
      <c r="O92" s="236">
        <f>SUM('AMAZON UK, FR, GER - P&amp;L'!O86,'AMAZON UK, FR, GER - P&amp;L'!O272,'AMAZON UK, FR, GER - P&amp;L'!O458)</f>
        <v>0</v>
      </c>
      <c r="P92" s="236">
        <f>SUM('AMAZON UK, FR, GER - P&amp;L'!P86,'AMAZON UK, FR, GER - P&amp;L'!P272,'AMAZON UK, FR, GER - P&amp;L'!P458)</f>
        <v>0</v>
      </c>
      <c r="Q92" s="236">
        <f>SUM('AMAZON UK, FR, GER - P&amp;L'!Q86,'AMAZON UK, FR, GER - P&amp;L'!Q272,'AMAZON UK, FR, GER - P&amp;L'!Q458)</f>
        <v>0</v>
      </c>
      <c r="R92" s="236">
        <f>SUM('AMAZON UK, FR, GER - P&amp;L'!R86,'AMAZON UK, FR, GER - P&amp;L'!R272,'AMAZON UK, FR, GER - P&amp;L'!R458)</f>
        <v>0</v>
      </c>
      <c r="S92" s="236">
        <f>SUM('AMAZON UK, FR, GER - P&amp;L'!S86,'AMAZON UK, FR, GER - P&amp;L'!S272,'AMAZON UK, FR, GER - P&amp;L'!S458)</f>
        <v>0</v>
      </c>
      <c r="T92" s="236">
        <f>SUM('AMAZON UK, FR, GER - P&amp;L'!T86,'AMAZON UK, FR, GER - P&amp;L'!T272,'AMAZON UK, FR, GER - P&amp;L'!T458)</f>
        <v>0</v>
      </c>
      <c r="U92" s="236">
        <f>SUM('AMAZON UK, FR, GER - P&amp;L'!U86,'AMAZON UK, FR, GER - P&amp;L'!U272,'AMAZON UK, FR, GER - P&amp;L'!U458)</f>
        <v>0</v>
      </c>
      <c r="V92" s="236">
        <f>SUM('AMAZON UK, FR, GER - P&amp;L'!V86,'AMAZON UK, FR, GER - P&amp;L'!V272,'AMAZON UK, FR, GER - P&amp;L'!V458)</f>
        <v>0</v>
      </c>
      <c r="W92" s="236">
        <f>SUM('AMAZON UK, FR, GER - P&amp;L'!W86,'AMAZON UK, FR, GER - P&amp;L'!W272,'AMAZON UK, FR, GER - P&amp;L'!W458)</f>
        <v>0</v>
      </c>
      <c r="X92" s="236">
        <f>SUM('AMAZON UK, FR, GER - P&amp;L'!X86,'AMAZON UK, FR, GER - P&amp;L'!X272,'AMAZON UK, FR, GER - P&amp;L'!X458)</f>
        <v>0</v>
      </c>
      <c r="Y92" s="236">
        <f>SUM('AMAZON UK, FR, GER - P&amp;L'!Y86,'AMAZON UK, FR, GER - P&amp;L'!Y272,'AMAZON UK, FR, GER - P&amp;L'!Y458)</f>
        <v>0</v>
      </c>
      <c r="Z92" s="236">
        <f>SUM('AMAZON UK, FR, GER - P&amp;L'!Z86,'AMAZON UK, FR, GER - P&amp;L'!Z272,'AMAZON UK, FR, GER - P&amp;L'!Z458)</f>
        <v>0</v>
      </c>
      <c r="AA92" s="236">
        <f>SUM('AMAZON UK, FR, GER - P&amp;L'!AA86,'AMAZON UK, FR, GER - P&amp;L'!AA272,'AMAZON UK, FR, GER - P&amp;L'!AA458)</f>
        <v>0</v>
      </c>
      <c r="AB92" s="236">
        <f>SUM('AMAZON UK, FR, GER - P&amp;L'!AB86,'AMAZON UK, FR, GER - P&amp;L'!AB272,'AMAZON UK, FR, GER - P&amp;L'!AB458)</f>
        <v>0</v>
      </c>
      <c r="AC92" s="236">
        <f>SUM('AMAZON UK, FR, GER - P&amp;L'!AC86,'AMAZON UK, FR, GER - P&amp;L'!AC272,'AMAZON UK, FR, GER - P&amp;L'!AC458)</f>
        <v>0</v>
      </c>
      <c r="AD92" s="236">
        <f>SUM('AMAZON UK, FR, GER - P&amp;L'!AD86,'AMAZON UK, FR, GER - P&amp;L'!AD272,'AMAZON UK, FR, GER - P&amp;L'!AD458)</f>
        <v>0</v>
      </c>
      <c r="AE92" s="236">
        <f>SUM('AMAZON UK, FR, GER - P&amp;L'!AE86,'AMAZON UK, FR, GER - P&amp;L'!AE272,'AMAZON UK, FR, GER - P&amp;L'!AE458)</f>
        <v>0</v>
      </c>
      <c r="AF92" s="236">
        <f>SUM('AMAZON UK, FR, GER - P&amp;L'!AF86,'AMAZON UK, FR, GER - P&amp;L'!AF272,'AMAZON UK, FR, GER - P&amp;L'!AF458)</f>
        <v>0</v>
      </c>
      <c r="AG92" s="456">
        <f t="shared" si="16"/>
        <v>0</v>
      </c>
    </row>
    <row r="93" outlineLevel="1">
      <c r="A93" s="457" t="s">
        <v>1550</v>
      </c>
      <c r="B93" s="236">
        <f>SUM('AMAZON UK, FR, GER - P&amp;L'!B87,'AMAZON UK, FR, GER - P&amp;L'!B273,'AMAZON UK, FR, GER - P&amp;L'!B459)</f>
        <v>0</v>
      </c>
      <c r="C93" s="236">
        <f>SUM('AMAZON UK, FR, GER - P&amp;L'!C87,'AMAZON UK, FR, GER - P&amp;L'!C273,'AMAZON UK, FR, GER - P&amp;L'!C459)</f>
        <v>0</v>
      </c>
      <c r="D93" s="236">
        <f>SUM('AMAZON UK, FR, GER - P&amp;L'!D87,'AMAZON UK, FR, GER - P&amp;L'!D273,'AMAZON UK, FR, GER - P&amp;L'!D459)</f>
        <v>0</v>
      </c>
      <c r="E93" s="236">
        <f>SUM('AMAZON UK, FR, GER - P&amp;L'!E87,'AMAZON UK, FR, GER - P&amp;L'!E273,'AMAZON UK, FR, GER - P&amp;L'!E459)</f>
        <v>0</v>
      </c>
      <c r="F93" s="236">
        <f>SUM('AMAZON UK, FR, GER - P&amp;L'!F87,'AMAZON UK, FR, GER - P&amp;L'!F273,'AMAZON UK, FR, GER - P&amp;L'!F459)</f>
        <v>0</v>
      </c>
      <c r="G93" s="236">
        <f>SUM('AMAZON UK, FR, GER - P&amp;L'!G87,'AMAZON UK, FR, GER - P&amp;L'!G273,'AMAZON UK, FR, GER - P&amp;L'!G459)</f>
        <v>0</v>
      </c>
      <c r="H93" s="236">
        <f>SUM('AMAZON UK, FR, GER - P&amp;L'!H87,'AMAZON UK, FR, GER - P&amp;L'!H273,'AMAZON UK, FR, GER - P&amp;L'!H459)</f>
        <v>0</v>
      </c>
      <c r="I93" s="236">
        <f>SUM('AMAZON UK, FR, GER - P&amp;L'!I87,'AMAZON UK, FR, GER - P&amp;L'!I273,'AMAZON UK, FR, GER - P&amp;L'!I459)</f>
        <v>0</v>
      </c>
      <c r="J93" s="236">
        <f>SUM('AMAZON UK, FR, GER - P&amp;L'!J87,'AMAZON UK, FR, GER - P&amp;L'!J273,'AMAZON UK, FR, GER - P&amp;L'!J459)</f>
        <v>0</v>
      </c>
      <c r="K93" s="236">
        <f>SUM('AMAZON UK, FR, GER - P&amp;L'!K87,'AMAZON UK, FR, GER - P&amp;L'!K273,'AMAZON UK, FR, GER - P&amp;L'!K459)</f>
        <v>0</v>
      </c>
      <c r="L93" s="236">
        <f>SUM('AMAZON UK, FR, GER - P&amp;L'!L87,'AMAZON UK, FR, GER - P&amp;L'!L273,'AMAZON UK, FR, GER - P&amp;L'!L459)</f>
        <v>0</v>
      </c>
      <c r="M93" s="236">
        <f>SUM('AMAZON UK, FR, GER - P&amp;L'!M87,'AMAZON UK, FR, GER - P&amp;L'!M273,'AMAZON UK, FR, GER - P&amp;L'!M459)</f>
        <v>0</v>
      </c>
      <c r="N93" s="236">
        <f>SUM('AMAZON UK, FR, GER - P&amp;L'!N87,'AMAZON UK, FR, GER - P&amp;L'!N273,'AMAZON UK, FR, GER - P&amp;L'!N459)</f>
        <v>0</v>
      </c>
      <c r="O93" s="236">
        <f>SUM('AMAZON UK, FR, GER - P&amp;L'!O87,'AMAZON UK, FR, GER - P&amp;L'!O273,'AMAZON UK, FR, GER - P&amp;L'!O459)</f>
        <v>0</v>
      </c>
      <c r="P93" s="236">
        <f>SUM('AMAZON UK, FR, GER - P&amp;L'!P87,'AMAZON UK, FR, GER - P&amp;L'!P273,'AMAZON UK, FR, GER - P&amp;L'!P459)</f>
        <v>0</v>
      </c>
      <c r="Q93" s="236">
        <f>SUM('AMAZON UK, FR, GER - P&amp;L'!Q87,'AMAZON UK, FR, GER - P&amp;L'!Q273,'AMAZON UK, FR, GER - P&amp;L'!Q459)</f>
        <v>0</v>
      </c>
      <c r="R93" s="236">
        <f>SUM('AMAZON UK, FR, GER - P&amp;L'!R87,'AMAZON UK, FR, GER - P&amp;L'!R273,'AMAZON UK, FR, GER - P&amp;L'!R459)</f>
        <v>0</v>
      </c>
      <c r="S93" s="236">
        <f>SUM('AMAZON UK, FR, GER - P&amp;L'!S87,'AMAZON UK, FR, GER - P&amp;L'!S273,'AMAZON UK, FR, GER - P&amp;L'!S459)</f>
        <v>0</v>
      </c>
      <c r="T93" s="236">
        <f>SUM('AMAZON UK, FR, GER - P&amp;L'!T87,'AMAZON UK, FR, GER - P&amp;L'!T273,'AMAZON UK, FR, GER - P&amp;L'!T459)</f>
        <v>0</v>
      </c>
      <c r="U93" s="236">
        <f>SUM('AMAZON UK, FR, GER - P&amp;L'!U87,'AMAZON UK, FR, GER - P&amp;L'!U273,'AMAZON UK, FR, GER - P&amp;L'!U459)</f>
        <v>0</v>
      </c>
      <c r="V93" s="236">
        <f>SUM('AMAZON UK, FR, GER - P&amp;L'!V87,'AMAZON UK, FR, GER - P&amp;L'!V273,'AMAZON UK, FR, GER - P&amp;L'!V459)</f>
        <v>0</v>
      </c>
      <c r="W93" s="236">
        <f>SUM('AMAZON UK, FR, GER - P&amp;L'!W87,'AMAZON UK, FR, GER - P&amp;L'!W273,'AMAZON UK, FR, GER - P&amp;L'!W459)</f>
        <v>0</v>
      </c>
      <c r="X93" s="236">
        <f>SUM('AMAZON UK, FR, GER - P&amp;L'!X87,'AMAZON UK, FR, GER - P&amp;L'!X273,'AMAZON UK, FR, GER - P&amp;L'!X459)</f>
        <v>0</v>
      </c>
      <c r="Y93" s="236">
        <f>SUM('AMAZON UK, FR, GER - P&amp;L'!Y87,'AMAZON UK, FR, GER - P&amp;L'!Y273,'AMAZON UK, FR, GER - P&amp;L'!Y459)</f>
        <v>0</v>
      </c>
      <c r="Z93" s="236">
        <f>SUM('AMAZON UK, FR, GER - P&amp;L'!Z87,'AMAZON UK, FR, GER - P&amp;L'!Z273,'AMAZON UK, FR, GER - P&amp;L'!Z459)</f>
        <v>0</v>
      </c>
      <c r="AA93" s="236">
        <f>SUM('AMAZON UK, FR, GER - P&amp;L'!AA87,'AMAZON UK, FR, GER - P&amp;L'!AA273,'AMAZON UK, FR, GER - P&amp;L'!AA459)</f>
        <v>0</v>
      </c>
      <c r="AB93" s="236">
        <f>SUM('AMAZON UK, FR, GER - P&amp;L'!AB87,'AMAZON UK, FR, GER - P&amp;L'!AB273,'AMAZON UK, FR, GER - P&amp;L'!AB459)</f>
        <v>0</v>
      </c>
      <c r="AC93" s="236">
        <f>SUM('AMAZON UK, FR, GER - P&amp;L'!AC87,'AMAZON UK, FR, GER - P&amp;L'!AC273,'AMAZON UK, FR, GER - P&amp;L'!AC459)</f>
        <v>0</v>
      </c>
      <c r="AD93" s="236">
        <f>SUM('AMAZON UK, FR, GER - P&amp;L'!AD87,'AMAZON UK, FR, GER - P&amp;L'!AD273,'AMAZON UK, FR, GER - P&amp;L'!AD459)</f>
        <v>0</v>
      </c>
      <c r="AE93" s="236">
        <f>SUM('AMAZON UK, FR, GER - P&amp;L'!AE87,'AMAZON UK, FR, GER - P&amp;L'!AE273,'AMAZON UK, FR, GER - P&amp;L'!AE459)</f>
        <v>0</v>
      </c>
      <c r="AF93" s="236">
        <f>SUM('AMAZON UK, FR, GER - P&amp;L'!AF87,'AMAZON UK, FR, GER - P&amp;L'!AF273,'AMAZON UK, FR, GER - P&amp;L'!AF459)</f>
        <v>0</v>
      </c>
      <c r="AG93" s="456">
        <f t="shared" si="16"/>
        <v>0</v>
      </c>
    </row>
    <row r="94" outlineLevel="1">
      <c r="A94" s="457" t="s">
        <v>1551</v>
      </c>
      <c r="B94" s="236">
        <f>SUM('AMAZON UK, FR, GER - P&amp;L'!B88,'AMAZON UK, FR, GER - P&amp;L'!B274,'AMAZON UK, FR, GER - P&amp;L'!B460)</f>
        <v>0</v>
      </c>
      <c r="C94" s="236">
        <f>SUM('AMAZON UK, FR, GER - P&amp;L'!C88,'AMAZON UK, FR, GER - P&amp;L'!C274,'AMAZON UK, FR, GER - P&amp;L'!C460)</f>
        <v>0</v>
      </c>
      <c r="D94" s="236">
        <f>SUM('AMAZON UK, FR, GER - P&amp;L'!D88,'AMAZON UK, FR, GER - P&amp;L'!D274,'AMAZON UK, FR, GER - P&amp;L'!D460)</f>
        <v>0</v>
      </c>
      <c r="E94" s="236">
        <f>SUM('AMAZON UK, FR, GER - P&amp;L'!E88,'AMAZON UK, FR, GER - P&amp;L'!E274,'AMAZON UK, FR, GER - P&amp;L'!E460)</f>
        <v>0</v>
      </c>
      <c r="F94" s="236">
        <f>SUM('AMAZON UK, FR, GER - P&amp;L'!F88,'AMAZON UK, FR, GER - P&amp;L'!F274,'AMAZON UK, FR, GER - P&amp;L'!F460)</f>
        <v>0</v>
      </c>
      <c r="G94" s="236">
        <f>SUM('AMAZON UK, FR, GER - P&amp;L'!G88,'AMAZON UK, FR, GER - P&amp;L'!G274,'AMAZON UK, FR, GER - P&amp;L'!G460)</f>
        <v>0</v>
      </c>
      <c r="H94" s="236">
        <f>SUM('AMAZON UK, FR, GER - P&amp;L'!H88,'AMAZON UK, FR, GER - P&amp;L'!H274,'AMAZON UK, FR, GER - P&amp;L'!H460)</f>
        <v>0</v>
      </c>
      <c r="I94" s="236">
        <f>SUM('AMAZON UK, FR, GER - P&amp;L'!I88,'AMAZON UK, FR, GER - P&amp;L'!I274,'AMAZON UK, FR, GER - P&amp;L'!I460)</f>
        <v>0</v>
      </c>
      <c r="J94" s="236">
        <f>SUM('AMAZON UK, FR, GER - P&amp;L'!J88,'AMAZON UK, FR, GER - P&amp;L'!J274,'AMAZON UK, FR, GER - P&amp;L'!J460)</f>
        <v>0</v>
      </c>
      <c r="K94" s="236">
        <f>SUM('AMAZON UK, FR, GER - P&amp;L'!K88,'AMAZON UK, FR, GER - P&amp;L'!K274,'AMAZON UK, FR, GER - P&amp;L'!K460)</f>
        <v>0</v>
      </c>
      <c r="L94" s="236">
        <f>SUM('AMAZON UK, FR, GER - P&amp;L'!L88,'AMAZON UK, FR, GER - P&amp;L'!L274,'AMAZON UK, FR, GER - P&amp;L'!L460)</f>
        <v>0</v>
      </c>
      <c r="M94" s="236">
        <f>SUM('AMAZON UK, FR, GER - P&amp;L'!M88,'AMAZON UK, FR, GER - P&amp;L'!M274,'AMAZON UK, FR, GER - P&amp;L'!M460)</f>
        <v>0</v>
      </c>
      <c r="N94" s="236">
        <f>SUM('AMAZON UK, FR, GER - P&amp;L'!N88,'AMAZON UK, FR, GER - P&amp;L'!N274,'AMAZON UK, FR, GER - P&amp;L'!N460)</f>
        <v>0</v>
      </c>
      <c r="O94" s="236">
        <f>SUM('AMAZON UK, FR, GER - P&amp;L'!O88,'AMAZON UK, FR, GER - P&amp;L'!O274,'AMAZON UK, FR, GER - P&amp;L'!O460)</f>
        <v>0</v>
      </c>
      <c r="P94" s="236">
        <f>SUM('AMAZON UK, FR, GER - P&amp;L'!P88,'AMAZON UK, FR, GER - P&amp;L'!P274,'AMAZON UK, FR, GER - P&amp;L'!P460)</f>
        <v>0</v>
      </c>
      <c r="Q94" s="236">
        <f>SUM('AMAZON UK, FR, GER - P&amp;L'!Q88,'AMAZON UK, FR, GER - P&amp;L'!Q274,'AMAZON UK, FR, GER - P&amp;L'!Q460)</f>
        <v>0</v>
      </c>
      <c r="R94" s="236">
        <f>SUM('AMAZON UK, FR, GER - P&amp;L'!R88,'AMAZON UK, FR, GER - P&amp;L'!R274,'AMAZON UK, FR, GER - P&amp;L'!R460)</f>
        <v>0</v>
      </c>
      <c r="S94" s="236">
        <f>SUM('AMAZON UK, FR, GER - P&amp;L'!S88,'AMAZON UK, FR, GER - P&amp;L'!S274,'AMAZON UK, FR, GER - P&amp;L'!S460)</f>
        <v>0</v>
      </c>
      <c r="T94" s="236">
        <f>SUM('AMAZON UK, FR, GER - P&amp;L'!T88,'AMAZON UK, FR, GER - P&amp;L'!T274,'AMAZON UK, FR, GER - P&amp;L'!T460)</f>
        <v>0</v>
      </c>
      <c r="U94" s="236">
        <f>SUM('AMAZON UK, FR, GER - P&amp;L'!U88,'AMAZON UK, FR, GER - P&amp;L'!U274,'AMAZON UK, FR, GER - P&amp;L'!U460)</f>
        <v>0</v>
      </c>
      <c r="V94" s="236">
        <f>SUM('AMAZON UK, FR, GER - P&amp;L'!V88,'AMAZON UK, FR, GER - P&amp;L'!V274,'AMAZON UK, FR, GER - P&amp;L'!V460)</f>
        <v>0</v>
      </c>
      <c r="W94" s="236">
        <f>SUM('AMAZON UK, FR, GER - P&amp;L'!W88,'AMAZON UK, FR, GER - P&amp;L'!W274,'AMAZON UK, FR, GER - P&amp;L'!W460)</f>
        <v>0</v>
      </c>
      <c r="X94" s="236">
        <f>SUM('AMAZON UK, FR, GER - P&amp;L'!X88,'AMAZON UK, FR, GER - P&amp;L'!X274,'AMAZON UK, FR, GER - P&amp;L'!X460)</f>
        <v>0</v>
      </c>
      <c r="Y94" s="236">
        <f>SUM('AMAZON UK, FR, GER - P&amp;L'!Y88,'AMAZON UK, FR, GER - P&amp;L'!Y274,'AMAZON UK, FR, GER - P&amp;L'!Y460)</f>
        <v>0</v>
      </c>
      <c r="Z94" s="236">
        <f>SUM('AMAZON UK, FR, GER - P&amp;L'!Z88,'AMAZON UK, FR, GER - P&amp;L'!Z274,'AMAZON UK, FR, GER - P&amp;L'!Z460)</f>
        <v>0</v>
      </c>
      <c r="AA94" s="236">
        <f>SUM('AMAZON UK, FR, GER - P&amp;L'!AA88,'AMAZON UK, FR, GER - P&amp;L'!AA274,'AMAZON UK, FR, GER - P&amp;L'!AA460)</f>
        <v>0</v>
      </c>
      <c r="AB94" s="236">
        <f>SUM('AMAZON UK, FR, GER - P&amp;L'!AB88,'AMAZON UK, FR, GER - P&amp;L'!AB274,'AMAZON UK, FR, GER - P&amp;L'!AB460)</f>
        <v>0</v>
      </c>
      <c r="AC94" s="236">
        <f>SUM('AMAZON UK, FR, GER - P&amp;L'!AC88,'AMAZON UK, FR, GER - P&amp;L'!AC274,'AMAZON UK, FR, GER - P&amp;L'!AC460)</f>
        <v>0</v>
      </c>
      <c r="AD94" s="236">
        <f>SUM('AMAZON UK, FR, GER - P&amp;L'!AD88,'AMAZON UK, FR, GER - P&amp;L'!AD274,'AMAZON UK, FR, GER - P&amp;L'!AD460)</f>
        <v>0</v>
      </c>
      <c r="AE94" s="236">
        <f>SUM('AMAZON UK, FR, GER - P&amp;L'!AE88,'AMAZON UK, FR, GER - P&amp;L'!AE274,'AMAZON UK, FR, GER - P&amp;L'!AE460)</f>
        <v>0</v>
      </c>
      <c r="AF94" s="236">
        <f>SUM('AMAZON UK, FR, GER - P&amp;L'!AF88,'AMAZON UK, FR, GER - P&amp;L'!AF274,'AMAZON UK, FR, GER - P&amp;L'!AF460)</f>
        <v>0</v>
      </c>
      <c r="AG94" s="456">
        <f t="shared" si="16"/>
        <v>0</v>
      </c>
    </row>
    <row r="95" outlineLevel="1">
      <c r="A95" s="457" t="s">
        <v>1552</v>
      </c>
      <c r="B95" s="236">
        <f>SUM('AMAZON UK, FR, GER - P&amp;L'!B89,'AMAZON UK, FR, GER - P&amp;L'!B275,'AMAZON UK, FR, GER - P&amp;L'!B461)</f>
        <v>0</v>
      </c>
      <c r="C95" s="236">
        <f>SUM('AMAZON UK, FR, GER - P&amp;L'!C89,'AMAZON UK, FR, GER - P&amp;L'!C275,'AMAZON UK, FR, GER - P&amp;L'!C461)</f>
        <v>0</v>
      </c>
      <c r="D95" s="236">
        <f>SUM('AMAZON UK, FR, GER - P&amp;L'!D89,'AMAZON UK, FR, GER - P&amp;L'!D275,'AMAZON UK, FR, GER - P&amp;L'!D461)</f>
        <v>0</v>
      </c>
      <c r="E95" s="236">
        <f>SUM('AMAZON UK, FR, GER - P&amp;L'!E89,'AMAZON UK, FR, GER - P&amp;L'!E275,'AMAZON UK, FR, GER - P&amp;L'!E461)</f>
        <v>0</v>
      </c>
      <c r="F95" s="236">
        <f>SUM('AMAZON UK, FR, GER - P&amp;L'!F89,'AMAZON UK, FR, GER - P&amp;L'!F275,'AMAZON UK, FR, GER - P&amp;L'!F461)</f>
        <v>0</v>
      </c>
      <c r="G95" s="236">
        <f>SUM('AMAZON UK, FR, GER - P&amp;L'!G89,'AMAZON UK, FR, GER - P&amp;L'!G275,'AMAZON UK, FR, GER - P&amp;L'!G461)</f>
        <v>0</v>
      </c>
      <c r="H95" s="236">
        <f>SUM('AMAZON UK, FR, GER - P&amp;L'!H89,'AMAZON UK, FR, GER - P&amp;L'!H275,'AMAZON UK, FR, GER - P&amp;L'!H461)</f>
        <v>0</v>
      </c>
      <c r="I95" s="236">
        <f>SUM('AMAZON UK, FR, GER - P&amp;L'!I89,'AMAZON UK, FR, GER - P&amp;L'!I275,'AMAZON UK, FR, GER - P&amp;L'!I461)</f>
        <v>0</v>
      </c>
      <c r="J95" s="236">
        <f>SUM('AMAZON UK, FR, GER - P&amp;L'!J89,'AMAZON UK, FR, GER - P&amp;L'!J275,'AMAZON UK, FR, GER - P&amp;L'!J461)</f>
        <v>0</v>
      </c>
      <c r="K95" s="236">
        <f>SUM('AMAZON UK, FR, GER - P&amp;L'!K89,'AMAZON UK, FR, GER - P&amp;L'!K275,'AMAZON UK, FR, GER - P&amp;L'!K461)</f>
        <v>0</v>
      </c>
      <c r="L95" s="236">
        <f>SUM('AMAZON UK, FR, GER - P&amp;L'!L89,'AMAZON UK, FR, GER - P&amp;L'!L275,'AMAZON UK, FR, GER - P&amp;L'!L461)</f>
        <v>0</v>
      </c>
      <c r="M95" s="236">
        <f>SUM('AMAZON UK, FR, GER - P&amp;L'!M89,'AMAZON UK, FR, GER - P&amp;L'!M275,'AMAZON UK, FR, GER - P&amp;L'!M461)</f>
        <v>0</v>
      </c>
      <c r="N95" s="236">
        <f>SUM('AMAZON UK, FR, GER - P&amp;L'!N89,'AMAZON UK, FR, GER - P&amp;L'!N275,'AMAZON UK, FR, GER - P&amp;L'!N461)</f>
        <v>0</v>
      </c>
      <c r="O95" s="236">
        <f>SUM('AMAZON UK, FR, GER - P&amp;L'!O89,'AMAZON UK, FR, GER - P&amp;L'!O275,'AMAZON UK, FR, GER - P&amp;L'!O461)</f>
        <v>0</v>
      </c>
      <c r="P95" s="236">
        <f>SUM('AMAZON UK, FR, GER - P&amp;L'!P89,'AMAZON UK, FR, GER - P&amp;L'!P275,'AMAZON UK, FR, GER - P&amp;L'!P461)</f>
        <v>0</v>
      </c>
      <c r="Q95" s="236">
        <f>SUM('AMAZON UK, FR, GER - P&amp;L'!Q89,'AMAZON UK, FR, GER - P&amp;L'!Q275,'AMAZON UK, FR, GER - P&amp;L'!Q461)</f>
        <v>2</v>
      </c>
      <c r="R95" s="236">
        <f>SUM('AMAZON UK, FR, GER - P&amp;L'!R89,'AMAZON UK, FR, GER - P&amp;L'!R275,'AMAZON UK, FR, GER - P&amp;L'!R461)</f>
        <v>0</v>
      </c>
      <c r="S95" s="236">
        <f>SUM('AMAZON UK, FR, GER - P&amp;L'!S89,'AMAZON UK, FR, GER - P&amp;L'!S275,'AMAZON UK, FR, GER - P&amp;L'!S461)</f>
        <v>0</v>
      </c>
      <c r="T95" s="236">
        <f>SUM('AMAZON UK, FR, GER - P&amp;L'!T89,'AMAZON UK, FR, GER - P&amp;L'!T275,'AMAZON UK, FR, GER - P&amp;L'!T461)</f>
        <v>0</v>
      </c>
      <c r="U95" s="236">
        <f>SUM('AMAZON UK, FR, GER - P&amp;L'!U89,'AMAZON UK, FR, GER - P&amp;L'!U275,'AMAZON UK, FR, GER - P&amp;L'!U461)</f>
        <v>0</v>
      </c>
      <c r="V95" s="236">
        <f>SUM('AMAZON UK, FR, GER - P&amp;L'!V89,'AMAZON UK, FR, GER - P&amp;L'!V275,'AMAZON UK, FR, GER - P&amp;L'!V461)</f>
        <v>0</v>
      </c>
      <c r="W95" s="236">
        <f>SUM('AMAZON UK, FR, GER - P&amp;L'!W89,'AMAZON UK, FR, GER - P&amp;L'!W275,'AMAZON UK, FR, GER - P&amp;L'!W461)</f>
        <v>2</v>
      </c>
      <c r="X95" s="236">
        <f>SUM('AMAZON UK, FR, GER - P&amp;L'!X89,'AMAZON UK, FR, GER - P&amp;L'!X275,'AMAZON UK, FR, GER - P&amp;L'!X461)</f>
        <v>0</v>
      </c>
      <c r="Y95" s="236">
        <f>SUM('AMAZON UK, FR, GER - P&amp;L'!Y89,'AMAZON UK, FR, GER - P&amp;L'!Y275,'AMAZON UK, FR, GER - P&amp;L'!Y461)</f>
        <v>0</v>
      </c>
      <c r="Z95" s="236">
        <f>SUM('AMAZON UK, FR, GER - P&amp;L'!Z89,'AMAZON UK, FR, GER - P&amp;L'!Z275,'AMAZON UK, FR, GER - P&amp;L'!Z461)</f>
        <v>0</v>
      </c>
      <c r="AA95" s="236">
        <f>SUM('AMAZON UK, FR, GER - P&amp;L'!AA89,'AMAZON UK, FR, GER - P&amp;L'!AA275,'AMAZON UK, FR, GER - P&amp;L'!AA461)</f>
        <v>0</v>
      </c>
      <c r="AB95" s="236">
        <f>SUM('AMAZON UK, FR, GER - P&amp;L'!AB89,'AMAZON UK, FR, GER - P&amp;L'!AB275,'AMAZON UK, FR, GER - P&amp;L'!AB461)</f>
        <v>0</v>
      </c>
      <c r="AC95" s="236">
        <f>SUM('AMAZON UK, FR, GER - P&amp;L'!AC89,'AMAZON UK, FR, GER - P&amp;L'!AC275,'AMAZON UK, FR, GER - P&amp;L'!AC461)</f>
        <v>0</v>
      </c>
      <c r="AD95" s="236">
        <f>SUM('AMAZON UK, FR, GER - P&amp;L'!AD89,'AMAZON UK, FR, GER - P&amp;L'!AD275,'AMAZON UK, FR, GER - P&amp;L'!AD461)</f>
        <v>1</v>
      </c>
      <c r="AE95" s="236">
        <f>SUM('AMAZON UK, FR, GER - P&amp;L'!AE89,'AMAZON UK, FR, GER - P&amp;L'!AE275,'AMAZON UK, FR, GER - P&amp;L'!AE461)</f>
        <v>0</v>
      </c>
      <c r="AF95" s="236">
        <f>SUM('AMAZON UK, FR, GER - P&amp;L'!AF89,'AMAZON UK, FR, GER - P&amp;L'!AF275,'AMAZON UK, FR, GER - P&amp;L'!AF461)</f>
        <v>0</v>
      </c>
      <c r="AG95" s="456">
        <f t="shared" si="16"/>
        <v>5</v>
      </c>
    </row>
    <row r="96" outlineLevel="1">
      <c r="A96" s="457" t="s">
        <v>1553</v>
      </c>
      <c r="B96" s="236">
        <f>SUM('AMAZON UK, FR, GER - P&amp;L'!B90,'AMAZON UK, FR, GER - P&amp;L'!B276,'AMAZON UK, FR, GER - P&amp;L'!B462)</f>
        <v>0</v>
      </c>
      <c r="C96" s="236">
        <f>SUM('AMAZON UK, FR, GER - P&amp;L'!C90,'AMAZON UK, FR, GER - P&amp;L'!C276,'AMAZON UK, FR, GER - P&amp;L'!C462)</f>
        <v>0</v>
      </c>
      <c r="D96" s="236">
        <f>SUM('AMAZON UK, FR, GER - P&amp;L'!D90,'AMAZON UK, FR, GER - P&amp;L'!D276,'AMAZON UK, FR, GER - P&amp;L'!D462)</f>
        <v>0</v>
      </c>
      <c r="E96" s="236">
        <f>SUM('AMAZON UK, FR, GER - P&amp;L'!E90,'AMAZON UK, FR, GER - P&amp;L'!E276,'AMAZON UK, FR, GER - P&amp;L'!E462)</f>
        <v>0</v>
      </c>
      <c r="F96" s="236">
        <f>SUM('AMAZON UK, FR, GER - P&amp;L'!F90,'AMAZON UK, FR, GER - P&amp;L'!F276,'AMAZON UK, FR, GER - P&amp;L'!F462)</f>
        <v>0</v>
      </c>
      <c r="G96" s="236">
        <f>SUM('AMAZON UK, FR, GER - P&amp;L'!G90,'AMAZON UK, FR, GER - P&amp;L'!G276,'AMAZON UK, FR, GER - P&amp;L'!G462)</f>
        <v>0</v>
      </c>
      <c r="H96" s="236">
        <f>SUM('AMAZON UK, FR, GER - P&amp;L'!H90,'AMAZON UK, FR, GER - P&amp;L'!H276,'AMAZON UK, FR, GER - P&amp;L'!H462)</f>
        <v>0</v>
      </c>
      <c r="I96" s="236">
        <f>SUM('AMAZON UK, FR, GER - P&amp;L'!I90,'AMAZON UK, FR, GER - P&amp;L'!I276,'AMAZON UK, FR, GER - P&amp;L'!I462)</f>
        <v>0</v>
      </c>
      <c r="J96" s="236">
        <f>SUM('AMAZON UK, FR, GER - P&amp;L'!J90,'AMAZON UK, FR, GER - P&amp;L'!J276,'AMAZON UK, FR, GER - P&amp;L'!J462)</f>
        <v>0</v>
      </c>
      <c r="K96" s="236">
        <f>SUM('AMAZON UK, FR, GER - P&amp;L'!K90,'AMAZON UK, FR, GER - P&amp;L'!K276,'AMAZON UK, FR, GER - P&amp;L'!K462)</f>
        <v>0</v>
      </c>
      <c r="L96" s="236">
        <f>SUM('AMAZON UK, FR, GER - P&amp;L'!L90,'AMAZON UK, FR, GER - P&amp;L'!L276,'AMAZON UK, FR, GER - P&amp;L'!L462)</f>
        <v>0</v>
      </c>
      <c r="M96" s="236">
        <f>SUM('AMAZON UK, FR, GER - P&amp;L'!M90,'AMAZON UK, FR, GER - P&amp;L'!M276,'AMAZON UK, FR, GER - P&amp;L'!M462)</f>
        <v>0</v>
      </c>
      <c r="N96" s="236">
        <f>SUM('AMAZON UK, FR, GER - P&amp;L'!N90,'AMAZON UK, FR, GER - P&amp;L'!N276,'AMAZON UK, FR, GER - P&amp;L'!N462)</f>
        <v>0</v>
      </c>
      <c r="O96" s="236">
        <f>SUM('AMAZON UK, FR, GER - P&amp;L'!O90,'AMAZON UK, FR, GER - P&amp;L'!O276,'AMAZON UK, FR, GER - P&amp;L'!O462)</f>
        <v>0</v>
      </c>
      <c r="P96" s="236">
        <f>SUM('AMAZON UK, FR, GER - P&amp;L'!P90,'AMAZON UK, FR, GER - P&amp;L'!P276,'AMAZON UK, FR, GER - P&amp;L'!P462)</f>
        <v>0</v>
      </c>
      <c r="Q96" s="236">
        <f>SUM('AMAZON UK, FR, GER - P&amp;L'!Q90,'AMAZON UK, FR, GER - P&amp;L'!Q276,'AMAZON UK, FR, GER - P&amp;L'!Q462)</f>
        <v>0</v>
      </c>
      <c r="R96" s="236">
        <f>SUM('AMAZON UK, FR, GER - P&amp;L'!R90,'AMAZON UK, FR, GER - P&amp;L'!R276,'AMAZON UK, FR, GER - P&amp;L'!R462)</f>
        <v>0</v>
      </c>
      <c r="S96" s="236">
        <f>SUM('AMAZON UK, FR, GER - P&amp;L'!S90,'AMAZON UK, FR, GER - P&amp;L'!S276,'AMAZON UK, FR, GER - P&amp;L'!S462)</f>
        <v>0</v>
      </c>
      <c r="T96" s="236">
        <f>SUM('AMAZON UK, FR, GER - P&amp;L'!T90,'AMAZON UK, FR, GER - P&amp;L'!T276,'AMAZON UK, FR, GER - P&amp;L'!T462)</f>
        <v>0</v>
      </c>
      <c r="U96" s="236">
        <f>SUM('AMAZON UK, FR, GER - P&amp;L'!U90,'AMAZON UK, FR, GER - P&amp;L'!U276,'AMAZON UK, FR, GER - P&amp;L'!U462)</f>
        <v>0</v>
      </c>
      <c r="V96" s="236">
        <f>SUM('AMAZON UK, FR, GER - P&amp;L'!V90,'AMAZON UK, FR, GER - P&amp;L'!V276,'AMAZON UK, FR, GER - P&amp;L'!V462)</f>
        <v>0</v>
      </c>
      <c r="W96" s="236">
        <f>SUM('AMAZON UK, FR, GER - P&amp;L'!W90,'AMAZON UK, FR, GER - P&amp;L'!W276,'AMAZON UK, FR, GER - P&amp;L'!W462)</f>
        <v>0</v>
      </c>
      <c r="X96" s="236">
        <f>SUM('AMAZON UK, FR, GER - P&amp;L'!X90,'AMAZON UK, FR, GER - P&amp;L'!X276,'AMAZON UK, FR, GER - P&amp;L'!X462)</f>
        <v>0</v>
      </c>
      <c r="Y96" s="236">
        <f>SUM('AMAZON UK, FR, GER - P&amp;L'!Y90,'AMAZON UK, FR, GER - P&amp;L'!Y276,'AMAZON UK, FR, GER - P&amp;L'!Y462)</f>
        <v>0</v>
      </c>
      <c r="Z96" s="236">
        <f>SUM('AMAZON UK, FR, GER - P&amp;L'!Z90,'AMAZON UK, FR, GER - P&amp;L'!Z276,'AMAZON UK, FR, GER - P&amp;L'!Z462)</f>
        <v>0</v>
      </c>
      <c r="AA96" s="236">
        <f>SUM('AMAZON UK, FR, GER - P&amp;L'!AA90,'AMAZON UK, FR, GER - P&amp;L'!AA276,'AMAZON UK, FR, GER - P&amp;L'!AA462)</f>
        <v>0</v>
      </c>
      <c r="AB96" s="236">
        <f>SUM('AMAZON UK, FR, GER - P&amp;L'!AB90,'AMAZON UK, FR, GER - P&amp;L'!AB276,'AMAZON UK, FR, GER - P&amp;L'!AB462)</f>
        <v>0</v>
      </c>
      <c r="AC96" s="236">
        <f>SUM('AMAZON UK, FR, GER - P&amp;L'!AC90,'AMAZON UK, FR, GER - P&amp;L'!AC276,'AMAZON UK, FR, GER - P&amp;L'!AC462)</f>
        <v>0</v>
      </c>
      <c r="AD96" s="236">
        <f>SUM('AMAZON UK, FR, GER - P&amp;L'!AD90,'AMAZON UK, FR, GER - P&amp;L'!AD276,'AMAZON UK, FR, GER - P&amp;L'!AD462)</f>
        <v>0</v>
      </c>
      <c r="AE96" s="236">
        <f>SUM('AMAZON UK, FR, GER - P&amp;L'!AE90,'AMAZON UK, FR, GER - P&amp;L'!AE276,'AMAZON UK, FR, GER - P&amp;L'!AE462)</f>
        <v>0</v>
      </c>
      <c r="AF96" s="236">
        <f>SUM('AMAZON UK, FR, GER - P&amp;L'!AF90,'AMAZON UK, FR, GER - P&amp;L'!AF276,'AMAZON UK, FR, GER - P&amp;L'!AF462)</f>
        <v>0</v>
      </c>
      <c r="AG96" s="456">
        <f t="shared" si="16"/>
        <v>0</v>
      </c>
    </row>
    <row r="97" outlineLevel="1">
      <c r="A97" s="281" t="s">
        <v>439</v>
      </c>
      <c r="B97" s="458">
        <f t="shared" ref="B97:AF97" si="17">B89+B90+B93+B94</f>
        <v>0</v>
      </c>
      <c r="C97" s="458">
        <f t="shared" si="17"/>
        <v>0</v>
      </c>
      <c r="D97" s="458">
        <f t="shared" si="17"/>
        <v>0</v>
      </c>
      <c r="E97" s="458">
        <f t="shared" si="17"/>
        <v>0</v>
      </c>
      <c r="F97" s="458">
        <f t="shared" si="17"/>
        <v>0</v>
      </c>
      <c r="G97" s="458">
        <f t="shared" si="17"/>
        <v>0</v>
      </c>
      <c r="H97" s="458">
        <f t="shared" si="17"/>
        <v>0</v>
      </c>
      <c r="I97" s="458">
        <f t="shared" si="17"/>
        <v>0</v>
      </c>
      <c r="J97" s="458">
        <f t="shared" si="17"/>
        <v>0</v>
      </c>
      <c r="K97" s="458">
        <f t="shared" si="17"/>
        <v>0</v>
      </c>
      <c r="L97" s="458">
        <f t="shared" si="17"/>
        <v>0</v>
      </c>
      <c r="M97" s="458">
        <f t="shared" si="17"/>
        <v>0</v>
      </c>
      <c r="N97" s="458">
        <f t="shared" si="17"/>
        <v>0</v>
      </c>
      <c r="O97" s="458">
        <f t="shared" si="17"/>
        <v>0</v>
      </c>
      <c r="P97" s="458">
        <f t="shared" si="17"/>
        <v>0</v>
      </c>
      <c r="Q97" s="458">
        <f t="shared" si="17"/>
        <v>0</v>
      </c>
      <c r="R97" s="458">
        <f t="shared" si="17"/>
        <v>0</v>
      </c>
      <c r="S97" s="458">
        <f t="shared" si="17"/>
        <v>0</v>
      </c>
      <c r="T97" s="458">
        <f t="shared" si="17"/>
        <v>0</v>
      </c>
      <c r="U97" s="458">
        <f t="shared" si="17"/>
        <v>0</v>
      </c>
      <c r="V97" s="458">
        <f t="shared" si="17"/>
        <v>0</v>
      </c>
      <c r="W97" s="458">
        <f t="shared" si="17"/>
        <v>0</v>
      </c>
      <c r="X97" s="458">
        <f t="shared" si="17"/>
        <v>0</v>
      </c>
      <c r="Y97" s="458">
        <f t="shared" si="17"/>
        <v>0</v>
      </c>
      <c r="Z97" s="458">
        <f t="shared" si="17"/>
        <v>0</v>
      </c>
      <c r="AA97" s="458">
        <f t="shared" si="17"/>
        <v>0</v>
      </c>
      <c r="AB97" s="458">
        <f t="shared" si="17"/>
        <v>0</v>
      </c>
      <c r="AC97" s="458">
        <f t="shared" si="17"/>
        <v>0</v>
      </c>
      <c r="AD97" s="458">
        <f t="shared" si="17"/>
        <v>0</v>
      </c>
      <c r="AE97" s="458">
        <f t="shared" si="17"/>
        <v>0</v>
      </c>
      <c r="AF97" s="458">
        <f t="shared" si="17"/>
        <v>0</v>
      </c>
      <c r="AG97" s="456">
        <f t="shared" si="16"/>
        <v>0</v>
      </c>
    </row>
    <row r="98" outlineLevel="1">
      <c r="A98" s="281" t="s">
        <v>440</v>
      </c>
      <c r="B98" s="458">
        <f t="shared" ref="B98:AF98" si="18">B91+B92+B95+B96</f>
        <v>0</v>
      </c>
      <c r="C98" s="458">
        <f t="shared" si="18"/>
        <v>0</v>
      </c>
      <c r="D98" s="458">
        <f t="shared" si="18"/>
        <v>0</v>
      </c>
      <c r="E98" s="458">
        <f t="shared" si="18"/>
        <v>0</v>
      </c>
      <c r="F98" s="458">
        <f t="shared" si="18"/>
        <v>0</v>
      </c>
      <c r="G98" s="458">
        <f t="shared" si="18"/>
        <v>0</v>
      </c>
      <c r="H98" s="458">
        <f t="shared" si="18"/>
        <v>0</v>
      </c>
      <c r="I98" s="458">
        <f t="shared" si="18"/>
        <v>0</v>
      </c>
      <c r="J98" s="458">
        <f t="shared" si="18"/>
        <v>0</v>
      </c>
      <c r="K98" s="458">
        <f t="shared" si="18"/>
        <v>0</v>
      </c>
      <c r="L98" s="458">
        <f t="shared" si="18"/>
        <v>0</v>
      </c>
      <c r="M98" s="458">
        <f t="shared" si="18"/>
        <v>0</v>
      </c>
      <c r="N98" s="458">
        <f t="shared" si="18"/>
        <v>0</v>
      </c>
      <c r="O98" s="458">
        <f t="shared" si="18"/>
        <v>0</v>
      </c>
      <c r="P98" s="458">
        <f t="shared" si="18"/>
        <v>0</v>
      </c>
      <c r="Q98" s="458">
        <f t="shared" si="18"/>
        <v>2</v>
      </c>
      <c r="R98" s="458">
        <f t="shared" si="18"/>
        <v>0</v>
      </c>
      <c r="S98" s="458">
        <f t="shared" si="18"/>
        <v>0</v>
      </c>
      <c r="T98" s="458">
        <f t="shared" si="18"/>
        <v>0</v>
      </c>
      <c r="U98" s="458">
        <f t="shared" si="18"/>
        <v>0</v>
      </c>
      <c r="V98" s="458">
        <f t="shared" si="18"/>
        <v>0</v>
      </c>
      <c r="W98" s="458">
        <f t="shared" si="18"/>
        <v>2</v>
      </c>
      <c r="X98" s="458">
        <f t="shared" si="18"/>
        <v>0</v>
      </c>
      <c r="Y98" s="458">
        <f t="shared" si="18"/>
        <v>0</v>
      </c>
      <c r="Z98" s="458">
        <f t="shared" si="18"/>
        <v>0</v>
      </c>
      <c r="AA98" s="458">
        <f t="shared" si="18"/>
        <v>0</v>
      </c>
      <c r="AB98" s="458">
        <f t="shared" si="18"/>
        <v>0</v>
      </c>
      <c r="AC98" s="458">
        <f t="shared" si="18"/>
        <v>0</v>
      </c>
      <c r="AD98" s="458">
        <f t="shared" si="18"/>
        <v>1</v>
      </c>
      <c r="AE98" s="458">
        <f t="shared" si="18"/>
        <v>0</v>
      </c>
      <c r="AF98" s="458">
        <f t="shared" si="18"/>
        <v>0</v>
      </c>
      <c r="AG98" s="456">
        <f t="shared" si="16"/>
        <v>5</v>
      </c>
    </row>
    <row r="99" outlineLevel="1">
      <c r="A99" s="175"/>
      <c r="B99" s="168"/>
      <c r="C99" s="168"/>
      <c r="D99" s="168"/>
      <c r="E99" s="168"/>
      <c r="F99" s="168"/>
      <c r="G99" s="168"/>
      <c r="H99" s="168"/>
      <c r="I99" s="168"/>
      <c r="J99" s="168"/>
      <c r="K99" s="168"/>
      <c r="L99" s="168"/>
      <c r="M99" s="168"/>
      <c r="N99" s="168"/>
      <c r="O99" s="168"/>
      <c r="P99" s="168"/>
      <c r="Q99" s="168"/>
      <c r="R99" s="168"/>
      <c r="S99" s="168"/>
      <c r="T99" s="168"/>
      <c r="U99" s="168"/>
      <c r="V99" s="168"/>
      <c r="W99" s="168"/>
      <c r="X99" s="168"/>
      <c r="Y99" s="168"/>
      <c r="Z99" s="168"/>
      <c r="AA99" s="168"/>
      <c r="AB99" s="168"/>
      <c r="AC99" s="168"/>
      <c r="AD99" s="168"/>
      <c r="AE99" s="168"/>
      <c r="AF99" s="168"/>
      <c r="AG99" s="459"/>
    </row>
    <row r="100" outlineLevel="1">
      <c r="A100" s="457" t="s">
        <v>1554</v>
      </c>
      <c r="B100" s="255">
        <f>SUM('AMAZON UK, FR, GER - P&amp;L'!B94,'AMAZON UK, FR, GER - P&amp;L'!B280,'AMAZON UK, FR, GER - P&amp;L'!B466)</f>
        <v>0</v>
      </c>
      <c r="C100" s="255">
        <f>SUM('AMAZON UK, FR, GER - P&amp;L'!C94,'AMAZON UK, FR, GER - P&amp;L'!C280,'AMAZON UK, FR, GER - P&amp;L'!C466)</f>
        <v>0</v>
      </c>
      <c r="D100" s="255">
        <f>SUM('AMAZON UK, FR, GER - P&amp;L'!D94,'AMAZON UK, FR, GER - P&amp;L'!D280,'AMAZON UK, FR, GER - P&amp;L'!D466)</f>
        <v>0</v>
      </c>
      <c r="E100" s="255">
        <f>SUM('AMAZON UK, FR, GER - P&amp;L'!E94,'AMAZON UK, FR, GER - P&amp;L'!E280,'AMAZON UK, FR, GER - P&amp;L'!E466)</f>
        <v>0</v>
      </c>
      <c r="F100" s="255">
        <f>SUM('AMAZON UK, FR, GER - P&amp;L'!F94,'AMAZON UK, FR, GER - P&amp;L'!F280,'AMAZON UK, FR, GER - P&amp;L'!F466)</f>
        <v>0</v>
      </c>
      <c r="G100" s="255">
        <f>SUM('AMAZON UK, FR, GER - P&amp;L'!G94,'AMAZON UK, FR, GER - P&amp;L'!G280,'AMAZON UK, FR, GER - P&amp;L'!G466)</f>
        <v>0</v>
      </c>
      <c r="H100" s="255">
        <f>SUM('AMAZON UK, FR, GER - P&amp;L'!H94,'AMAZON UK, FR, GER - P&amp;L'!H280,'AMAZON UK, FR, GER - P&amp;L'!H466)</f>
        <v>0</v>
      </c>
      <c r="I100" s="255">
        <f>SUM('AMAZON UK, FR, GER - P&amp;L'!I94,'AMAZON UK, FR, GER - P&amp;L'!I280,'AMAZON UK, FR, GER - P&amp;L'!I466)</f>
        <v>0</v>
      </c>
      <c r="J100" s="255">
        <f>SUM('AMAZON UK, FR, GER - P&amp;L'!J94,'AMAZON UK, FR, GER - P&amp;L'!J280,'AMAZON UK, FR, GER - P&amp;L'!J466)</f>
        <v>0</v>
      </c>
      <c r="K100" s="255">
        <f>SUM('AMAZON UK, FR, GER - P&amp;L'!K94,'AMAZON UK, FR, GER - P&amp;L'!K280,'AMAZON UK, FR, GER - P&amp;L'!K466)</f>
        <v>0</v>
      </c>
      <c r="L100" s="255">
        <f>SUM('AMAZON UK, FR, GER - P&amp;L'!L94,'AMAZON UK, FR, GER - P&amp;L'!L280,'AMAZON UK, FR, GER - P&amp;L'!L466)</f>
        <v>0</v>
      </c>
      <c r="M100" s="255">
        <f>SUM('AMAZON UK, FR, GER - P&amp;L'!M94,'AMAZON UK, FR, GER - P&amp;L'!M280,'AMAZON UK, FR, GER - P&amp;L'!M466)</f>
        <v>0</v>
      </c>
      <c r="N100" s="255">
        <f>SUM('AMAZON UK, FR, GER - P&amp;L'!N94,'AMAZON UK, FR, GER - P&amp;L'!N280,'AMAZON UK, FR, GER - P&amp;L'!N466)</f>
        <v>0</v>
      </c>
      <c r="O100" s="255">
        <f>SUM('AMAZON UK, FR, GER - P&amp;L'!O94,'AMAZON UK, FR, GER - P&amp;L'!O280,'AMAZON UK, FR, GER - P&amp;L'!O466)</f>
        <v>0</v>
      </c>
      <c r="P100" s="255">
        <f>SUM('AMAZON UK, FR, GER - P&amp;L'!P94,'AMAZON UK, FR, GER - P&amp;L'!P280,'AMAZON UK, FR, GER - P&amp;L'!P466)</f>
        <v>0</v>
      </c>
      <c r="Q100" s="255">
        <f>SUM('AMAZON UK, FR, GER - P&amp;L'!Q94,'AMAZON UK, FR, GER - P&amp;L'!Q280,'AMAZON UK, FR, GER - P&amp;L'!Q466)</f>
        <v>0</v>
      </c>
      <c r="R100" s="255">
        <f>SUM('AMAZON UK, FR, GER - P&amp;L'!R94,'AMAZON UK, FR, GER - P&amp;L'!R280,'AMAZON UK, FR, GER - P&amp;L'!R466)</f>
        <v>0</v>
      </c>
      <c r="S100" s="255">
        <f>SUM('AMAZON UK, FR, GER - P&amp;L'!S94,'AMAZON UK, FR, GER - P&amp;L'!S280,'AMAZON UK, FR, GER - P&amp;L'!S466)</f>
        <v>0</v>
      </c>
      <c r="T100" s="255">
        <f>SUM('AMAZON UK, FR, GER - P&amp;L'!T94,'AMAZON UK, FR, GER - P&amp;L'!T280,'AMAZON UK, FR, GER - P&amp;L'!T466)</f>
        <v>0</v>
      </c>
      <c r="U100" s="255">
        <f>SUM('AMAZON UK, FR, GER - P&amp;L'!U94,'AMAZON UK, FR, GER - P&amp;L'!U280,'AMAZON UK, FR, GER - P&amp;L'!U466)</f>
        <v>0</v>
      </c>
      <c r="V100" s="255">
        <f>SUM('AMAZON UK, FR, GER - P&amp;L'!V94,'AMAZON UK, FR, GER - P&amp;L'!V280,'AMAZON UK, FR, GER - P&amp;L'!V466)</f>
        <v>0</v>
      </c>
      <c r="W100" s="255">
        <f>SUM('AMAZON UK, FR, GER - P&amp;L'!W94,'AMAZON UK, FR, GER - P&amp;L'!W280,'AMAZON UK, FR, GER - P&amp;L'!W466)</f>
        <v>0</v>
      </c>
      <c r="X100" s="255">
        <f>SUM('AMAZON UK, FR, GER - P&amp;L'!X94,'AMAZON UK, FR, GER - P&amp;L'!X280,'AMAZON UK, FR, GER - P&amp;L'!X466)</f>
        <v>0</v>
      </c>
      <c r="Y100" s="255">
        <f>SUM('AMAZON UK, FR, GER - P&amp;L'!Y94,'AMAZON UK, FR, GER - P&amp;L'!Y280,'AMAZON UK, FR, GER - P&amp;L'!Y466)</f>
        <v>0</v>
      </c>
      <c r="Z100" s="255">
        <f>SUM('AMAZON UK, FR, GER - P&amp;L'!Z94,'AMAZON UK, FR, GER - P&amp;L'!Z280,'AMAZON UK, FR, GER - P&amp;L'!Z466)</f>
        <v>0</v>
      </c>
      <c r="AA100" s="255">
        <f>SUM('AMAZON UK, FR, GER - P&amp;L'!AA94,'AMAZON UK, FR, GER - P&amp;L'!AA280,'AMAZON UK, FR, GER - P&amp;L'!AA466)</f>
        <v>0</v>
      </c>
      <c r="AB100" s="255">
        <f>SUM('AMAZON UK, FR, GER - P&amp;L'!AB94,'AMAZON UK, FR, GER - P&amp;L'!AB280,'AMAZON UK, FR, GER - P&amp;L'!AB466)</f>
        <v>0</v>
      </c>
      <c r="AC100" s="255">
        <f>SUM('AMAZON UK, FR, GER - P&amp;L'!AC94,'AMAZON UK, FR, GER - P&amp;L'!AC280,'AMAZON UK, FR, GER - P&amp;L'!AC466)</f>
        <v>0</v>
      </c>
      <c r="AD100" s="255">
        <f>SUM('AMAZON UK, FR, GER - P&amp;L'!AD94,'AMAZON UK, FR, GER - P&amp;L'!AD280,'AMAZON UK, FR, GER - P&amp;L'!AD466)</f>
        <v>0</v>
      </c>
      <c r="AE100" s="255">
        <f>SUM('AMAZON UK, FR, GER - P&amp;L'!AE94,'AMAZON UK, FR, GER - P&amp;L'!AE280,'AMAZON UK, FR, GER - P&amp;L'!AE466)</f>
        <v>0</v>
      </c>
      <c r="AF100" s="255">
        <f>SUM('AMAZON UK, FR, GER - P&amp;L'!AF94,'AMAZON UK, FR, GER - P&amp;L'!AF280,'AMAZON UK, FR, GER - P&amp;L'!AF466)</f>
        <v>0</v>
      </c>
      <c r="AG100" s="456">
        <f t="shared" ref="AG100:AG102" si="19">SUM(B100:AF100)</f>
        <v>0</v>
      </c>
    </row>
    <row r="101" outlineLevel="1">
      <c r="A101" s="457" t="s">
        <v>1555</v>
      </c>
      <c r="B101" s="255">
        <f>SUM('AMAZON UK, FR, GER - P&amp;L'!B95,'AMAZON UK, FR, GER - P&amp;L'!B281,'AMAZON UK, FR, GER - P&amp;L'!B467)</f>
        <v>0</v>
      </c>
      <c r="C101" s="255">
        <f>SUM('AMAZON UK, FR, GER - P&amp;L'!C95,'AMAZON UK, FR, GER - P&amp;L'!C281,'AMAZON UK, FR, GER - P&amp;L'!C467)</f>
        <v>0</v>
      </c>
      <c r="D101" s="255">
        <f>SUM('AMAZON UK, FR, GER - P&amp;L'!D95,'AMAZON UK, FR, GER - P&amp;L'!D281,'AMAZON UK, FR, GER - P&amp;L'!D467)</f>
        <v>0</v>
      </c>
      <c r="E101" s="255">
        <f>SUM('AMAZON UK, FR, GER - P&amp;L'!E95,'AMAZON UK, FR, GER - P&amp;L'!E281,'AMAZON UK, FR, GER - P&amp;L'!E467)</f>
        <v>0</v>
      </c>
      <c r="F101" s="255">
        <f>SUM('AMAZON UK, FR, GER - P&amp;L'!F95,'AMAZON UK, FR, GER - P&amp;L'!F281,'AMAZON UK, FR, GER - P&amp;L'!F467)</f>
        <v>0</v>
      </c>
      <c r="G101" s="255">
        <f>SUM('AMAZON UK, FR, GER - P&amp;L'!G95,'AMAZON UK, FR, GER - P&amp;L'!G281,'AMAZON UK, FR, GER - P&amp;L'!G467)</f>
        <v>0</v>
      </c>
      <c r="H101" s="255">
        <f>SUM('AMAZON UK, FR, GER - P&amp;L'!H95,'AMAZON UK, FR, GER - P&amp;L'!H281,'AMAZON UK, FR, GER - P&amp;L'!H467)</f>
        <v>0</v>
      </c>
      <c r="I101" s="255">
        <f>SUM('AMAZON UK, FR, GER - P&amp;L'!I95,'AMAZON UK, FR, GER - P&amp;L'!I281,'AMAZON UK, FR, GER - P&amp;L'!I467)</f>
        <v>0</v>
      </c>
      <c r="J101" s="255">
        <f>SUM('AMAZON UK, FR, GER - P&amp;L'!J95,'AMAZON UK, FR, GER - P&amp;L'!J281,'AMAZON UK, FR, GER - P&amp;L'!J467)</f>
        <v>0</v>
      </c>
      <c r="K101" s="255">
        <f>SUM('AMAZON UK, FR, GER - P&amp;L'!K95,'AMAZON UK, FR, GER - P&amp;L'!K281,'AMAZON UK, FR, GER - P&amp;L'!K467)</f>
        <v>0</v>
      </c>
      <c r="L101" s="255">
        <f>SUM('AMAZON UK, FR, GER - P&amp;L'!L95,'AMAZON UK, FR, GER - P&amp;L'!L281,'AMAZON UK, FR, GER - P&amp;L'!L467)</f>
        <v>0</v>
      </c>
      <c r="M101" s="255">
        <f>SUM('AMAZON UK, FR, GER - P&amp;L'!M95,'AMAZON UK, FR, GER - P&amp;L'!M281,'AMAZON UK, FR, GER - P&amp;L'!M467)</f>
        <v>0</v>
      </c>
      <c r="N101" s="255">
        <f>SUM('AMAZON UK, FR, GER - P&amp;L'!N95,'AMAZON UK, FR, GER - P&amp;L'!N281,'AMAZON UK, FR, GER - P&amp;L'!N467)</f>
        <v>0</v>
      </c>
      <c r="O101" s="255">
        <f>SUM('AMAZON UK, FR, GER - P&amp;L'!O95,'AMAZON UK, FR, GER - P&amp;L'!O281,'AMAZON UK, FR, GER - P&amp;L'!O467)</f>
        <v>0</v>
      </c>
      <c r="P101" s="255">
        <f>SUM('AMAZON UK, FR, GER - P&amp;L'!P95,'AMAZON UK, FR, GER - P&amp;L'!P281,'AMAZON UK, FR, GER - P&amp;L'!P467)</f>
        <v>0</v>
      </c>
      <c r="Q101" s="255">
        <f>SUM('AMAZON UK, FR, GER - P&amp;L'!Q95,'AMAZON UK, FR, GER - P&amp;L'!Q281,'AMAZON UK, FR, GER - P&amp;L'!Q467)</f>
        <v>0</v>
      </c>
      <c r="R101" s="255">
        <f>SUM('AMAZON UK, FR, GER - P&amp;L'!R95,'AMAZON UK, FR, GER - P&amp;L'!R281,'AMAZON UK, FR, GER - P&amp;L'!R467)</f>
        <v>0</v>
      </c>
      <c r="S101" s="255">
        <f>SUM('AMAZON UK, FR, GER - P&amp;L'!S95,'AMAZON UK, FR, GER - P&amp;L'!S281,'AMAZON UK, FR, GER - P&amp;L'!S467)</f>
        <v>0</v>
      </c>
      <c r="T101" s="255">
        <f>SUM('AMAZON UK, FR, GER - P&amp;L'!T95,'AMAZON UK, FR, GER - P&amp;L'!T281,'AMAZON UK, FR, GER - P&amp;L'!T467)</f>
        <v>0</v>
      </c>
      <c r="U101" s="255">
        <f>SUM('AMAZON UK, FR, GER - P&amp;L'!U95,'AMAZON UK, FR, GER - P&amp;L'!U281,'AMAZON UK, FR, GER - P&amp;L'!U467)</f>
        <v>0</v>
      </c>
      <c r="V101" s="255">
        <f>SUM('AMAZON UK, FR, GER - P&amp;L'!V95,'AMAZON UK, FR, GER - P&amp;L'!V281,'AMAZON UK, FR, GER - P&amp;L'!V467)</f>
        <v>0</v>
      </c>
      <c r="W101" s="255">
        <f>SUM('AMAZON UK, FR, GER - P&amp;L'!W95,'AMAZON UK, FR, GER - P&amp;L'!W281,'AMAZON UK, FR, GER - P&amp;L'!W467)</f>
        <v>0</v>
      </c>
      <c r="X101" s="255">
        <f>SUM('AMAZON UK, FR, GER - P&amp;L'!X95,'AMAZON UK, FR, GER - P&amp;L'!X281,'AMAZON UK, FR, GER - P&amp;L'!X467)</f>
        <v>0</v>
      </c>
      <c r="Y101" s="255">
        <f>SUM('AMAZON UK, FR, GER - P&amp;L'!Y95,'AMAZON UK, FR, GER - P&amp;L'!Y281,'AMAZON UK, FR, GER - P&amp;L'!Y467)</f>
        <v>0</v>
      </c>
      <c r="Z101" s="255">
        <f>SUM('AMAZON UK, FR, GER - P&amp;L'!Z95,'AMAZON UK, FR, GER - P&amp;L'!Z281,'AMAZON UK, FR, GER - P&amp;L'!Z467)</f>
        <v>0</v>
      </c>
      <c r="AA101" s="255">
        <f>SUM('AMAZON UK, FR, GER - P&amp;L'!AA95,'AMAZON UK, FR, GER - P&amp;L'!AA281,'AMAZON UK, FR, GER - P&amp;L'!AA467)</f>
        <v>0</v>
      </c>
      <c r="AB101" s="255">
        <f>SUM('AMAZON UK, FR, GER - P&amp;L'!AB95,'AMAZON UK, FR, GER - P&amp;L'!AB281,'AMAZON UK, FR, GER - P&amp;L'!AB467)</f>
        <v>0</v>
      </c>
      <c r="AC101" s="255">
        <f>SUM('AMAZON UK, FR, GER - P&amp;L'!AC95,'AMAZON UK, FR, GER - P&amp;L'!AC281,'AMAZON UK, FR, GER - P&amp;L'!AC467)</f>
        <v>0</v>
      </c>
      <c r="AD101" s="255">
        <f>SUM('AMAZON UK, FR, GER - P&amp;L'!AD95,'AMAZON UK, FR, GER - P&amp;L'!AD281,'AMAZON UK, FR, GER - P&amp;L'!AD467)</f>
        <v>0</v>
      </c>
      <c r="AE101" s="255">
        <f>SUM('AMAZON UK, FR, GER - P&amp;L'!AE95,'AMAZON UK, FR, GER - P&amp;L'!AE281,'AMAZON UK, FR, GER - P&amp;L'!AE467)</f>
        <v>0</v>
      </c>
      <c r="AF101" s="255">
        <f>SUM('AMAZON UK, FR, GER - P&amp;L'!AF95,'AMAZON UK, FR, GER - P&amp;L'!AF281,'AMAZON UK, FR, GER - P&amp;L'!AF467)</f>
        <v>0</v>
      </c>
      <c r="AG101" s="456">
        <f t="shared" si="19"/>
        <v>0</v>
      </c>
    </row>
    <row r="102" outlineLevel="1">
      <c r="A102" s="461" t="s">
        <v>1429</v>
      </c>
      <c r="B102" s="458">
        <f t="shared" ref="B102:AF102" si="20">B100+B101</f>
        <v>0</v>
      </c>
      <c r="C102" s="458">
        <f t="shared" si="20"/>
        <v>0</v>
      </c>
      <c r="D102" s="458">
        <f t="shared" si="20"/>
        <v>0</v>
      </c>
      <c r="E102" s="458">
        <f t="shared" si="20"/>
        <v>0</v>
      </c>
      <c r="F102" s="458">
        <f t="shared" si="20"/>
        <v>0</v>
      </c>
      <c r="G102" s="458">
        <f t="shared" si="20"/>
        <v>0</v>
      </c>
      <c r="H102" s="458">
        <f t="shared" si="20"/>
        <v>0</v>
      </c>
      <c r="I102" s="458">
        <f t="shared" si="20"/>
        <v>0</v>
      </c>
      <c r="J102" s="458">
        <f t="shared" si="20"/>
        <v>0</v>
      </c>
      <c r="K102" s="458">
        <f t="shared" si="20"/>
        <v>0</v>
      </c>
      <c r="L102" s="458">
        <f t="shared" si="20"/>
        <v>0</v>
      </c>
      <c r="M102" s="458">
        <f t="shared" si="20"/>
        <v>0</v>
      </c>
      <c r="N102" s="458">
        <f t="shared" si="20"/>
        <v>0</v>
      </c>
      <c r="O102" s="458">
        <f t="shared" si="20"/>
        <v>0</v>
      </c>
      <c r="P102" s="458">
        <f t="shared" si="20"/>
        <v>0</v>
      </c>
      <c r="Q102" s="458">
        <f t="shared" si="20"/>
        <v>0</v>
      </c>
      <c r="R102" s="458">
        <f t="shared" si="20"/>
        <v>0</v>
      </c>
      <c r="S102" s="458">
        <f t="shared" si="20"/>
        <v>0</v>
      </c>
      <c r="T102" s="458">
        <f t="shared" si="20"/>
        <v>0</v>
      </c>
      <c r="U102" s="458">
        <f t="shared" si="20"/>
        <v>0</v>
      </c>
      <c r="V102" s="458">
        <f t="shared" si="20"/>
        <v>0</v>
      </c>
      <c r="W102" s="458">
        <f t="shared" si="20"/>
        <v>0</v>
      </c>
      <c r="X102" s="458">
        <f t="shared" si="20"/>
        <v>0</v>
      </c>
      <c r="Y102" s="458">
        <f t="shared" si="20"/>
        <v>0</v>
      </c>
      <c r="Z102" s="458">
        <f t="shared" si="20"/>
        <v>0</v>
      </c>
      <c r="AA102" s="458">
        <f t="shared" si="20"/>
        <v>0</v>
      </c>
      <c r="AB102" s="458">
        <f t="shared" si="20"/>
        <v>0</v>
      </c>
      <c r="AC102" s="458">
        <f t="shared" si="20"/>
        <v>0</v>
      </c>
      <c r="AD102" s="458">
        <f t="shared" si="20"/>
        <v>0</v>
      </c>
      <c r="AE102" s="458">
        <f t="shared" si="20"/>
        <v>0</v>
      </c>
      <c r="AF102" s="458">
        <f t="shared" si="20"/>
        <v>0</v>
      </c>
      <c r="AG102" s="456">
        <f t="shared" si="19"/>
        <v>0</v>
      </c>
    </row>
    <row r="103" outlineLevel="1">
      <c r="A103" s="175"/>
      <c r="B103" s="168"/>
      <c r="C103" s="168"/>
      <c r="D103" s="168"/>
      <c r="E103" s="168"/>
      <c r="F103" s="168"/>
      <c r="G103" s="168"/>
      <c r="H103" s="168"/>
      <c r="I103" s="168"/>
      <c r="J103" s="168"/>
      <c r="K103" s="168"/>
      <c r="L103" s="168"/>
      <c r="M103" s="168"/>
      <c r="N103" s="168"/>
      <c r="O103" s="168"/>
      <c r="P103" s="168"/>
      <c r="Q103" s="168"/>
      <c r="R103" s="168"/>
      <c r="S103" s="168"/>
      <c r="T103" s="168"/>
      <c r="U103" s="168"/>
      <c r="V103" s="168"/>
      <c r="W103" s="168"/>
      <c r="X103" s="168"/>
      <c r="Y103" s="168"/>
      <c r="Z103" s="168"/>
      <c r="AA103" s="168"/>
      <c r="AB103" s="168"/>
      <c r="AC103" s="168"/>
      <c r="AD103" s="168"/>
      <c r="AE103" s="168"/>
      <c r="AF103" s="168"/>
      <c r="AG103" s="423"/>
    </row>
    <row r="104" outlineLevel="1">
      <c r="A104" s="277" t="s">
        <v>442</v>
      </c>
      <c r="B104" s="236">
        <f>SUM('AMAZON UK, FR, GER - P&amp;L'!B98,'AMAZON UK, FR, GER - P&amp;L'!B284,'AMAZON UK, FR, GER - P&amp;L'!B470)</f>
        <v>0</v>
      </c>
      <c r="C104" s="236">
        <f>SUM('AMAZON UK, FR, GER - P&amp;L'!C98,'AMAZON UK, FR, GER - P&amp;L'!C284,'AMAZON UK, FR, GER - P&amp;L'!C470)</f>
        <v>0</v>
      </c>
      <c r="D104" s="236">
        <f>SUM('AMAZON UK, FR, GER - P&amp;L'!D98,'AMAZON UK, FR, GER - P&amp;L'!D284,'AMAZON UK, FR, GER - P&amp;L'!D470)</f>
        <v>0</v>
      </c>
      <c r="E104" s="236">
        <f>SUM('AMAZON UK, FR, GER - P&amp;L'!E98,'AMAZON UK, FR, GER - P&amp;L'!E284,'AMAZON UK, FR, GER - P&amp;L'!E470)</f>
        <v>0</v>
      </c>
      <c r="F104" s="236">
        <f>SUM('AMAZON UK, FR, GER - P&amp;L'!F98,'AMAZON UK, FR, GER - P&amp;L'!F284,'AMAZON UK, FR, GER - P&amp;L'!F470)</f>
        <v>0</v>
      </c>
      <c r="G104" s="236">
        <f>SUM('AMAZON UK, FR, GER - P&amp;L'!G98,'AMAZON UK, FR, GER - P&amp;L'!G284,'AMAZON UK, FR, GER - P&amp;L'!G470)</f>
        <v>0</v>
      </c>
      <c r="H104" s="236">
        <f>SUM('AMAZON UK, FR, GER - P&amp;L'!H98,'AMAZON UK, FR, GER - P&amp;L'!H284,'AMAZON UK, FR, GER - P&amp;L'!H470)</f>
        <v>0</v>
      </c>
      <c r="I104" s="236">
        <f>SUM('AMAZON UK, FR, GER - P&amp;L'!I98,'AMAZON UK, FR, GER - P&amp;L'!I284,'AMAZON UK, FR, GER - P&amp;L'!I470)</f>
        <v>0</v>
      </c>
      <c r="J104" s="236">
        <f>SUM('AMAZON UK, FR, GER - P&amp;L'!J98,'AMAZON UK, FR, GER - P&amp;L'!J284,'AMAZON UK, FR, GER - P&amp;L'!J470)</f>
        <v>0</v>
      </c>
      <c r="K104" s="236">
        <f>SUM('AMAZON UK, FR, GER - P&amp;L'!K98,'AMAZON UK, FR, GER - P&amp;L'!K284,'AMAZON UK, FR, GER - P&amp;L'!K470)</f>
        <v>0</v>
      </c>
      <c r="L104" s="236">
        <f>SUM('AMAZON UK, FR, GER - P&amp;L'!L98,'AMAZON UK, FR, GER - P&amp;L'!L284,'AMAZON UK, FR, GER - P&amp;L'!L470)</f>
        <v>0</v>
      </c>
      <c r="M104" s="236">
        <f>SUM('AMAZON UK, FR, GER - P&amp;L'!M98,'AMAZON UK, FR, GER - P&amp;L'!M284,'AMAZON UK, FR, GER - P&amp;L'!M470)</f>
        <v>0</v>
      </c>
      <c r="N104" s="236">
        <f>SUM('AMAZON UK, FR, GER - P&amp;L'!N98,'AMAZON UK, FR, GER - P&amp;L'!N284,'AMAZON UK, FR, GER - P&amp;L'!N470)</f>
        <v>0</v>
      </c>
      <c r="O104" s="236">
        <f>SUM('AMAZON UK, FR, GER - P&amp;L'!O98,'AMAZON UK, FR, GER - P&amp;L'!O284,'AMAZON UK, FR, GER - P&amp;L'!O470)</f>
        <v>0</v>
      </c>
      <c r="P104" s="236">
        <f>SUM('AMAZON UK, FR, GER - P&amp;L'!P98,'AMAZON UK, FR, GER - P&amp;L'!P284,'AMAZON UK, FR, GER - P&amp;L'!P470)</f>
        <v>0</v>
      </c>
      <c r="Q104" s="236">
        <f>SUM('AMAZON UK, FR, GER - P&amp;L'!Q98,'AMAZON UK, FR, GER - P&amp;L'!Q284,'AMAZON UK, FR, GER - P&amp;L'!Q470)</f>
        <v>2</v>
      </c>
      <c r="R104" s="236">
        <f>SUM('AMAZON UK, FR, GER - P&amp;L'!R98,'AMAZON UK, FR, GER - P&amp;L'!R284,'AMAZON UK, FR, GER - P&amp;L'!R470)</f>
        <v>0</v>
      </c>
      <c r="S104" s="236">
        <f>SUM('AMAZON UK, FR, GER - P&amp;L'!S98,'AMAZON UK, FR, GER - P&amp;L'!S284,'AMAZON UK, FR, GER - P&amp;L'!S470)</f>
        <v>0</v>
      </c>
      <c r="T104" s="236">
        <f>SUM('AMAZON UK, FR, GER - P&amp;L'!T98,'AMAZON UK, FR, GER - P&amp;L'!T284,'AMAZON UK, FR, GER - P&amp;L'!T470)</f>
        <v>0</v>
      </c>
      <c r="U104" s="236">
        <f>SUM('AMAZON UK, FR, GER - P&amp;L'!U98,'AMAZON UK, FR, GER - P&amp;L'!U284,'AMAZON UK, FR, GER - P&amp;L'!U470)</f>
        <v>0</v>
      </c>
      <c r="V104" s="236">
        <f>SUM('AMAZON UK, FR, GER - P&amp;L'!V98,'AMAZON UK, FR, GER - P&amp;L'!V284,'AMAZON UK, FR, GER - P&amp;L'!V470)</f>
        <v>0</v>
      </c>
      <c r="W104" s="236">
        <f>SUM('AMAZON UK, FR, GER - P&amp;L'!W98,'AMAZON UK, FR, GER - P&amp;L'!W284,'AMAZON UK, FR, GER - P&amp;L'!W470)</f>
        <v>1</v>
      </c>
      <c r="X104" s="236">
        <f>SUM('AMAZON UK, FR, GER - P&amp;L'!X98,'AMAZON UK, FR, GER - P&amp;L'!X284,'AMAZON UK, FR, GER - P&amp;L'!X470)</f>
        <v>0</v>
      </c>
      <c r="Y104" s="236">
        <f>SUM('AMAZON UK, FR, GER - P&amp;L'!Y98,'AMAZON UK, FR, GER - P&amp;L'!Y284,'AMAZON UK, FR, GER - P&amp;L'!Y470)</f>
        <v>0</v>
      </c>
      <c r="Z104" s="236">
        <f>SUM('AMAZON UK, FR, GER - P&amp;L'!Z98,'AMAZON UK, FR, GER - P&amp;L'!Z284,'AMAZON UK, FR, GER - P&amp;L'!Z470)</f>
        <v>1</v>
      </c>
      <c r="AA104" s="236">
        <f>SUM('AMAZON UK, FR, GER - P&amp;L'!AA98,'AMAZON UK, FR, GER - P&amp;L'!AA284,'AMAZON UK, FR, GER - P&amp;L'!AA470)</f>
        <v>0</v>
      </c>
      <c r="AB104" s="236">
        <f>SUM('AMAZON UK, FR, GER - P&amp;L'!AB98,'AMAZON UK, FR, GER - P&amp;L'!AB284,'AMAZON UK, FR, GER - P&amp;L'!AB470)</f>
        <v>0</v>
      </c>
      <c r="AC104" s="236">
        <f>SUM('AMAZON UK, FR, GER - P&amp;L'!AC98,'AMAZON UK, FR, GER - P&amp;L'!AC284,'AMAZON UK, FR, GER - P&amp;L'!AC470)</f>
        <v>0</v>
      </c>
      <c r="AD104" s="236">
        <f>SUM('AMAZON UK, FR, GER - P&amp;L'!AD98,'AMAZON UK, FR, GER - P&amp;L'!AD284,'AMAZON UK, FR, GER - P&amp;L'!AD470)</f>
        <v>0</v>
      </c>
      <c r="AE104" s="236">
        <f>SUM('AMAZON UK, FR, GER - P&amp;L'!AE98,'AMAZON UK, FR, GER - P&amp;L'!AE284,'AMAZON UK, FR, GER - P&amp;L'!AE470)</f>
        <v>0</v>
      </c>
      <c r="AF104" s="236">
        <f>SUM('AMAZON UK, FR, GER - P&amp;L'!AF98,'AMAZON UK, FR, GER - P&amp;L'!AF284,'AMAZON UK, FR, GER - P&amp;L'!AF470)</f>
        <v>0</v>
      </c>
      <c r="AG104" s="409">
        <f t="shared" ref="AG104:AG113" si="21">SUM(B104:AF104)</f>
        <v>4</v>
      </c>
    </row>
    <row r="105" outlineLevel="1">
      <c r="A105" s="277" t="s">
        <v>443</v>
      </c>
      <c r="B105" s="236">
        <f>SUM('AMAZON UK, FR, GER - P&amp;L'!B99,'AMAZON UK, FR, GER - P&amp;L'!B285,'AMAZON UK, FR, GER - P&amp;L'!B471)</f>
        <v>0</v>
      </c>
      <c r="C105" s="236">
        <f>SUM('AMAZON UK, FR, GER - P&amp;L'!C99,'AMAZON UK, FR, GER - P&amp;L'!C285,'AMAZON UK, FR, GER - P&amp;L'!C471)</f>
        <v>0</v>
      </c>
      <c r="D105" s="236">
        <f>SUM('AMAZON UK, FR, GER - P&amp;L'!D99,'AMAZON UK, FR, GER - P&amp;L'!D285,'AMAZON UK, FR, GER - P&amp;L'!D471)</f>
        <v>0</v>
      </c>
      <c r="E105" s="236">
        <f>SUM('AMAZON UK, FR, GER - P&amp;L'!E99,'AMAZON UK, FR, GER - P&amp;L'!E285,'AMAZON UK, FR, GER - P&amp;L'!E471)</f>
        <v>0</v>
      </c>
      <c r="F105" s="236">
        <f>SUM('AMAZON UK, FR, GER - P&amp;L'!F99,'AMAZON UK, FR, GER - P&amp;L'!F285,'AMAZON UK, FR, GER - P&amp;L'!F471)</f>
        <v>0</v>
      </c>
      <c r="G105" s="236">
        <f>SUM('AMAZON UK, FR, GER - P&amp;L'!G99,'AMAZON UK, FR, GER - P&amp;L'!G285,'AMAZON UK, FR, GER - P&amp;L'!G471)</f>
        <v>0</v>
      </c>
      <c r="H105" s="236">
        <f>SUM('AMAZON UK, FR, GER - P&amp;L'!H99,'AMAZON UK, FR, GER - P&amp;L'!H285,'AMAZON UK, FR, GER - P&amp;L'!H471)</f>
        <v>0</v>
      </c>
      <c r="I105" s="236">
        <f>SUM('AMAZON UK, FR, GER - P&amp;L'!I99,'AMAZON UK, FR, GER - P&amp;L'!I285,'AMAZON UK, FR, GER - P&amp;L'!I471)</f>
        <v>0</v>
      </c>
      <c r="J105" s="236">
        <f>SUM('AMAZON UK, FR, GER - P&amp;L'!J99,'AMAZON UK, FR, GER - P&amp;L'!J285,'AMAZON UK, FR, GER - P&amp;L'!J471)</f>
        <v>0</v>
      </c>
      <c r="K105" s="236">
        <f>SUM('AMAZON UK, FR, GER - P&amp;L'!K99,'AMAZON UK, FR, GER - P&amp;L'!K285,'AMAZON UK, FR, GER - P&amp;L'!K471)</f>
        <v>0</v>
      </c>
      <c r="L105" s="236">
        <f>SUM('AMAZON UK, FR, GER - P&amp;L'!L99,'AMAZON UK, FR, GER - P&amp;L'!L285,'AMAZON UK, FR, GER - P&amp;L'!L471)</f>
        <v>0</v>
      </c>
      <c r="M105" s="236">
        <f>SUM('AMAZON UK, FR, GER - P&amp;L'!M99,'AMAZON UK, FR, GER - P&amp;L'!M285,'AMAZON UK, FR, GER - P&amp;L'!M471)</f>
        <v>0</v>
      </c>
      <c r="N105" s="236">
        <f>SUM('AMAZON UK, FR, GER - P&amp;L'!N99,'AMAZON UK, FR, GER - P&amp;L'!N285,'AMAZON UK, FR, GER - P&amp;L'!N471)</f>
        <v>0</v>
      </c>
      <c r="O105" s="236">
        <f>SUM('AMAZON UK, FR, GER - P&amp;L'!O99,'AMAZON UK, FR, GER - P&amp;L'!O285,'AMAZON UK, FR, GER - P&amp;L'!O471)</f>
        <v>0</v>
      </c>
      <c r="P105" s="236">
        <f>SUM('AMAZON UK, FR, GER - P&amp;L'!P99,'AMAZON UK, FR, GER - P&amp;L'!P285,'AMAZON UK, FR, GER - P&amp;L'!P471)</f>
        <v>0</v>
      </c>
      <c r="Q105" s="236">
        <f>SUM('AMAZON UK, FR, GER - P&amp;L'!Q99,'AMAZON UK, FR, GER - P&amp;L'!Q285,'AMAZON UK, FR, GER - P&amp;L'!Q471)</f>
        <v>0</v>
      </c>
      <c r="R105" s="236">
        <f>SUM('AMAZON UK, FR, GER - P&amp;L'!R99,'AMAZON UK, FR, GER - P&amp;L'!R285,'AMAZON UK, FR, GER - P&amp;L'!R471)</f>
        <v>0</v>
      </c>
      <c r="S105" s="236">
        <f>SUM('AMAZON UK, FR, GER - P&amp;L'!S99,'AMAZON UK, FR, GER - P&amp;L'!S285,'AMAZON UK, FR, GER - P&amp;L'!S471)</f>
        <v>0</v>
      </c>
      <c r="T105" s="236">
        <f>SUM('AMAZON UK, FR, GER - P&amp;L'!T99,'AMAZON UK, FR, GER - P&amp;L'!T285,'AMAZON UK, FR, GER - P&amp;L'!T471)</f>
        <v>0</v>
      </c>
      <c r="U105" s="236">
        <f>SUM('AMAZON UK, FR, GER - P&amp;L'!U99,'AMAZON UK, FR, GER - P&amp;L'!U285,'AMAZON UK, FR, GER - P&amp;L'!U471)</f>
        <v>0</v>
      </c>
      <c r="V105" s="236">
        <f>SUM('AMAZON UK, FR, GER - P&amp;L'!V99,'AMAZON UK, FR, GER - P&amp;L'!V285,'AMAZON UK, FR, GER - P&amp;L'!V471)</f>
        <v>0</v>
      </c>
      <c r="W105" s="236">
        <f>SUM('AMAZON UK, FR, GER - P&amp;L'!W99,'AMAZON UK, FR, GER - P&amp;L'!W285,'AMAZON UK, FR, GER - P&amp;L'!W471)</f>
        <v>0</v>
      </c>
      <c r="X105" s="236">
        <f>SUM('AMAZON UK, FR, GER - P&amp;L'!X99,'AMAZON UK, FR, GER - P&amp;L'!X285,'AMAZON UK, FR, GER - P&amp;L'!X471)</f>
        <v>0</v>
      </c>
      <c r="Y105" s="236">
        <f>SUM('AMAZON UK, FR, GER - P&amp;L'!Y99,'AMAZON UK, FR, GER - P&amp;L'!Y285,'AMAZON UK, FR, GER - P&amp;L'!Y471)</f>
        <v>0</v>
      </c>
      <c r="Z105" s="236">
        <f>SUM('AMAZON UK, FR, GER - P&amp;L'!Z99,'AMAZON UK, FR, GER - P&amp;L'!Z285,'AMAZON UK, FR, GER - P&amp;L'!Z471)</f>
        <v>0</v>
      </c>
      <c r="AA105" s="236">
        <f>SUM('AMAZON UK, FR, GER - P&amp;L'!AA99,'AMAZON UK, FR, GER - P&amp;L'!AA285,'AMAZON UK, FR, GER - P&amp;L'!AA471)</f>
        <v>0</v>
      </c>
      <c r="AB105" s="236">
        <f>SUM('AMAZON UK, FR, GER - P&amp;L'!AB99,'AMAZON UK, FR, GER - P&amp;L'!AB285,'AMAZON UK, FR, GER - P&amp;L'!AB471)</f>
        <v>0</v>
      </c>
      <c r="AC105" s="236">
        <f>SUM('AMAZON UK, FR, GER - P&amp;L'!AC99,'AMAZON UK, FR, GER - P&amp;L'!AC285,'AMAZON UK, FR, GER - P&amp;L'!AC471)</f>
        <v>0</v>
      </c>
      <c r="AD105" s="236">
        <f>SUM('AMAZON UK, FR, GER - P&amp;L'!AD99,'AMAZON UK, FR, GER - P&amp;L'!AD285,'AMAZON UK, FR, GER - P&amp;L'!AD471)</f>
        <v>0</v>
      </c>
      <c r="AE105" s="236">
        <f>SUM('AMAZON UK, FR, GER - P&amp;L'!AE99,'AMAZON UK, FR, GER - P&amp;L'!AE285,'AMAZON UK, FR, GER - P&amp;L'!AE471)</f>
        <v>0</v>
      </c>
      <c r="AF105" s="236">
        <f>SUM('AMAZON UK, FR, GER - P&amp;L'!AF99,'AMAZON UK, FR, GER - P&amp;L'!AF285,'AMAZON UK, FR, GER - P&amp;L'!AF471)</f>
        <v>0</v>
      </c>
      <c r="AG105" s="409">
        <f t="shared" si="21"/>
        <v>0</v>
      </c>
    </row>
    <row r="106" outlineLevel="1">
      <c r="A106" s="277" t="s">
        <v>1556</v>
      </c>
      <c r="B106" s="236">
        <f>SUM('AMAZON UK, FR, GER - P&amp;L'!B100,'AMAZON UK, FR, GER - P&amp;L'!B286,'AMAZON UK, FR, GER - P&amp;L'!B472)</f>
        <v>0</v>
      </c>
      <c r="C106" s="236">
        <f>SUM('AMAZON UK, FR, GER - P&amp;L'!C100,'AMAZON UK, FR, GER - P&amp;L'!C286,'AMAZON UK, FR, GER - P&amp;L'!C472)</f>
        <v>0</v>
      </c>
      <c r="D106" s="236">
        <f>SUM('AMAZON UK, FR, GER - P&amp;L'!D100,'AMAZON UK, FR, GER - P&amp;L'!D286,'AMAZON UK, FR, GER - P&amp;L'!D472)</f>
        <v>0</v>
      </c>
      <c r="E106" s="236">
        <f>SUM('AMAZON UK, FR, GER - P&amp;L'!E100,'AMAZON UK, FR, GER - P&amp;L'!E286,'AMAZON UK, FR, GER - P&amp;L'!E472)</f>
        <v>0</v>
      </c>
      <c r="F106" s="236">
        <f>SUM('AMAZON UK, FR, GER - P&amp;L'!F100,'AMAZON UK, FR, GER - P&amp;L'!F286,'AMAZON UK, FR, GER - P&amp;L'!F472)</f>
        <v>0</v>
      </c>
      <c r="G106" s="236">
        <f>SUM('AMAZON UK, FR, GER - P&amp;L'!G100,'AMAZON UK, FR, GER - P&amp;L'!G286,'AMAZON UK, FR, GER - P&amp;L'!G472)</f>
        <v>0</v>
      </c>
      <c r="H106" s="236">
        <f>SUM('AMAZON UK, FR, GER - P&amp;L'!H100,'AMAZON UK, FR, GER - P&amp;L'!H286,'AMAZON UK, FR, GER - P&amp;L'!H472)</f>
        <v>0</v>
      </c>
      <c r="I106" s="236">
        <f>SUM('AMAZON UK, FR, GER - P&amp;L'!I100,'AMAZON UK, FR, GER - P&amp;L'!I286,'AMAZON UK, FR, GER - P&amp;L'!I472)</f>
        <v>0</v>
      </c>
      <c r="J106" s="236">
        <f>SUM('AMAZON UK, FR, GER - P&amp;L'!J100,'AMAZON UK, FR, GER - P&amp;L'!J286,'AMAZON UK, FR, GER - P&amp;L'!J472)</f>
        <v>0</v>
      </c>
      <c r="K106" s="236">
        <f>SUM('AMAZON UK, FR, GER - P&amp;L'!K100,'AMAZON UK, FR, GER - P&amp;L'!K286,'AMAZON UK, FR, GER - P&amp;L'!K472)</f>
        <v>0</v>
      </c>
      <c r="L106" s="236">
        <f>SUM('AMAZON UK, FR, GER - P&amp;L'!L100,'AMAZON UK, FR, GER - P&amp;L'!L286,'AMAZON UK, FR, GER - P&amp;L'!L472)</f>
        <v>0</v>
      </c>
      <c r="M106" s="236">
        <f>SUM('AMAZON UK, FR, GER - P&amp;L'!M100,'AMAZON UK, FR, GER - P&amp;L'!M286,'AMAZON UK, FR, GER - P&amp;L'!M472)</f>
        <v>0</v>
      </c>
      <c r="N106" s="236">
        <f>SUM('AMAZON UK, FR, GER - P&amp;L'!N100,'AMAZON UK, FR, GER - P&amp;L'!N286,'AMAZON UK, FR, GER - P&amp;L'!N472)</f>
        <v>0</v>
      </c>
      <c r="O106" s="236">
        <f>SUM('AMAZON UK, FR, GER - P&amp;L'!O100,'AMAZON UK, FR, GER - P&amp;L'!O286,'AMAZON UK, FR, GER - P&amp;L'!O472)</f>
        <v>0</v>
      </c>
      <c r="P106" s="236">
        <f>SUM('AMAZON UK, FR, GER - P&amp;L'!P100,'AMAZON UK, FR, GER - P&amp;L'!P286,'AMAZON UK, FR, GER - P&amp;L'!P472)</f>
        <v>0</v>
      </c>
      <c r="Q106" s="236">
        <f>SUM('AMAZON UK, FR, GER - P&amp;L'!Q100,'AMAZON UK, FR, GER - P&amp;L'!Q286,'AMAZON UK, FR, GER - P&amp;L'!Q472)</f>
        <v>0</v>
      </c>
      <c r="R106" s="236">
        <f>SUM('AMAZON UK, FR, GER - P&amp;L'!R100,'AMAZON UK, FR, GER - P&amp;L'!R286,'AMAZON UK, FR, GER - P&amp;L'!R472)</f>
        <v>0</v>
      </c>
      <c r="S106" s="236">
        <f>SUM('AMAZON UK, FR, GER - P&amp;L'!S100,'AMAZON UK, FR, GER - P&amp;L'!S286,'AMAZON UK, FR, GER - P&amp;L'!S472)</f>
        <v>0</v>
      </c>
      <c r="T106" s="236">
        <f>SUM('AMAZON UK, FR, GER - P&amp;L'!T100,'AMAZON UK, FR, GER - P&amp;L'!T286,'AMAZON UK, FR, GER - P&amp;L'!T472)</f>
        <v>0</v>
      </c>
      <c r="U106" s="236">
        <f>SUM('AMAZON UK, FR, GER - P&amp;L'!U100,'AMAZON UK, FR, GER - P&amp;L'!U286,'AMAZON UK, FR, GER - P&amp;L'!U472)</f>
        <v>0</v>
      </c>
      <c r="V106" s="236">
        <f>SUM('AMAZON UK, FR, GER - P&amp;L'!V100,'AMAZON UK, FR, GER - P&amp;L'!V286,'AMAZON UK, FR, GER - P&amp;L'!V472)</f>
        <v>0</v>
      </c>
      <c r="W106" s="236">
        <f>SUM('AMAZON UK, FR, GER - P&amp;L'!W100,'AMAZON UK, FR, GER - P&amp;L'!W286,'AMAZON UK, FR, GER - P&amp;L'!W472)</f>
        <v>0</v>
      </c>
      <c r="X106" s="236">
        <f>SUM('AMAZON UK, FR, GER - P&amp;L'!X100,'AMAZON UK, FR, GER - P&amp;L'!X286,'AMAZON UK, FR, GER - P&amp;L'!X472)</f>
        <v>0</v>
      </c>
      <c r="Y106" s="236">
        <f>SUM('AMAZON UK, FR, GER - P&amp;L'!Y100,'AMAZON UK, FR, GER - P&amp;L'!Y286,'AMAZON UK, FR, GER - P&amp;L'!Y472)</f>
        <v>0</v>
      </c>
      <c r="Z106" s="236">
        <f>SUM('AMAZON UK, FR, GER - P&amp;L'!Z100,'AMAZON UK, FR, GER - P&amp;L'!Z286,'AMAZON UK, FR, GER - P&amp;L'!Z472)</f>
        <v>0</v>
      </c>
      <c r="AA106" s="236">
        <f>SUM('AMAZON UK, FR, GER - P&amp;L'!AA100,'AMAZON UK, FR, GER - P&amp;L'!AA286,'AMAZON UK, FR, GER - P&amp;L'!AA472)</f>
        <v>0</v>
      </c>
      <c r="AB106" s="236">
        <f>SUM('AMAZON UK, FR, GER - P&amp;L'!AB100,'AMAZON UK, FR, GER - P&amp;L'!AB286,'AMAZON UK, FR, GER - P&amp;L'!AB472)</f>
        <v>0</v>
      </c>
      <c r="AC106" s="236">
        <f>SUM('AMAZON UK, FR, GER - P&amp;L'!AC100,'AMAZON UK, FR, GER - P&amp;L'!AC286,'AMAZON UK, FR, GER - P&amp;L'!AC472)</f>
        <v>0</v>
      </c>
      <c r="AD106" s="236">
        <f>SUM('AMAZON UK, FR, GER - P&amp;L'!AD100,'AMAZON UK, FR, GER - P&amp;L'!AD286,'AMAZON UK, FR, GER - P&amp;L'!AD472)</f>
        <v>0</v>
      </c>
      <c r="AE106" s="236">
        <f>SUM('AMAZON UK, FR, GER - P&amp;L'!AE100,'AMAZON UK, FR, GER - P&amp;L'!AE286,'AMAZON UK, FR, GER - P&amp;L'!AE472)</f>
        <v>0</v>
      </c>
      <c r="AF106" s="236">
        <f>SUM('AMAZON UK, FR, GER - P&amp;L'!AF100,'AMAZON UK, FR, GER - P&amp;L'!AF286,'AMAZON UK, FR, GER - P&amp;L'!AF472)</f>
        <v>0</v>
      </c>
      <c r="AG106" s="409">
        <f t="shared" si="21"/>
        <v>0</v>
      </c>
    </row>
    <row r="107" outlineLevel="1">
      <c r="A107" s="277" t="s">
        <v>1557</v>
      </c>
      <c r="B107" s="236">
        <f>SUM('AMAZON UK, FR, GER - P&amp;L'!B101,'AMAZON UK, FR, GER - P&amp;L'!B287,'AMAZON UK, FR, GER - P&amp;L'!B473)</f>
        <v>0</v>
      </c>
      <c r="C107" s="236">
        <f>SUM('AMAZON UK, FR, GER - P&amp;L'!C101,'AMAZON UK, FR, GER - P&amp;L'!C287,'AMAZON UK, FR, GER - P&amp;L'!C473)</f>
        <v>0</v>
      </c>
      <c r="D107" s="236">
        <f>SUM('AMAZON UK, FR, GER - P&amp;L'!D101,'AMAZON UK, FR, GER - P&amp;L'!D287,'AMAZON UK, FR, GER - P&amp;L'!D473)</f>
        <v>0</v>
      </c>
      <c r="E107" s="236">
        <f>SUM('AMAZON UK, FR, GER - P&amp;L'!E101,'AMAZON UK, FR, GER - P&amp;L'!E287,'AMAZON UK, FR, GER - P&amp;L'!E473)</f>
        <v>0</v>
      </c>
      <c r="F107" s="236">
        <f>SUM('AMAZON UK, FR, GER - P&amp;L'!F101,'AMAZON UK, FR, GER - P&amp;L'!F287,'AMAZON UK, FR, GER - P&amp;L'!F473)</f>
        <v>0</v>
      </c>
      <c r="G107" s="236">
        <f>SUM('AMAZON UK, FR, GER - P&amp;L'!G101,'AMAZON UK, FR, GER - P&amp;L'!G287,'AMAZON UK, FR, GER - P&amp;L'!G473)</f>
        <v>0</v>
      </c>
      <c r="H107" s="236">
        <f>SUM('AMAZON UK, FR, GER - P&amp;L'!H101,'AMAZON UK, FR, GER - P&amp;L'!H287,'AMAZON UK, FR, GER - P&amp;L'!H473)</f>
        <v>0</v>
      </c>
      <c r="I107" s="236">
        <f>SUM('AMAZON UK, FR, GER - P&amp;L'!I101,'AMAZON UK, FR, GER - P&amp;L'!I287,'AMAZON UK, FR, GER - P&amp;L'!I473)</f>
        <v>0</v>
      </c>
      <c r="J107" s="236">
        <f>SUM('AMAZON UK, FR, GER - P&amp;L'!J101,'AMAZON UK, FR, GER - P&amp;L'!J287,'AMAZON UK, FR, GER - P&amp;L'!J473)</f>
        <v>0</v>
      </c>
      <c r="K107" s="236">
        <f>SUM('AMAZON UK, FR, GER - P&amp;L'!K101,'AMAZON UK, FR, GER - P&amp;L'!K287,'AMAZON UK, FR, GER - P&amp;L'!K473)</f>
        <v>0</v>
      </c>
      <c r="L107" s="236">
        <f>SUM('AMAZON UK, FR, GER - P&amp;L'!L101,'AMAZON UK, FR, GER - P&amp;L'!L287,'AMAZON UK, FR, GER - P&amp;L'!L473)</f>
        <v>0</v>
      </c>
      <c r="M107" s="236">
        <f>SUM('AMAZON UK, FR, GER - P&amp;L'!M101,'AMAZON UK, FR, GER - P&amp;L'!M287,'AMAZON UK, FR, GER - P&amp;L'!M473)</f>
        <v>0</v>
      </c>
      <c r="N107" s="236">
        <f>SUM('AMAZON UK, FR, GER - P&amp;L'!N101,'AMAZON UK, FR, GER - P&amp;L'!N287,'AMAZON UK, FR, GER - P&amp;L'!N473)</f>
        <v>0</v>
      </c>
      <c r="O107" s="236">
        <f>SUM('AMAZON UK, FR, GER - P&amp;L'!O101,'AMAZON UK, FR, GER - P&amp;L'!O287,'AMAZON UK, FR, GER - P&amp;L'!O473)</f>
        <v>0</v>
      </c>
      <c r="P107" s="236">
        <f>SUM('AMAZON UK, FR, GER - P&amp;L'!P101,'AMAZON UK, FR, GER - P&amp;L'!P287,'AMAZON UK, FR, GER - P&amp;L'!P473)</f>
        <v>0</v>
      </c>
      <c r="Q107" s="236">
        <f>SUM('AMAZON UK, FR, GER - P&amp;L'!Q101,'AMAZON UK, FR, GER - P&amp;L'!Q287,'AMAZON UK, FR, GER - P&amp;L'!Q473)</f>
        <v>0</v>
      </c>
      <c r="R107" s="236">
        <f>SUM('AMAZON UK, FR, GER - P&amp;L'!R101,'AMAZON UK, FR, GER - P&amp;L'!R287,'AMAZON UK, FR, GER - P&amp;L'!R473)</f>
        <v>0</v>
      </c>
      <c r="S107" s="236">
        <f>SUM('AMAZON UK, FR, GER - P&amp;L'!S101,'AMAZON UK, FR, GER - P&amp;L'!S287,'AMAZON UK, FR, GER - P&amp;L'!S473)</f>
        <v>0</v>
      </c>
      <c r="T107" s="236">
        <f>SUM('AMAZON UK, FR, GER - P&amp;L'!T101,'AMAZON UK, FR, GER - P&amp;L'!T287,'AMAZON UK, FR, GER - P&amp;L'!T473)</f>
        <v>0</v>
      </c>
      <c r="U107" s="236">
        <f>SUM('AMAZON UK, FR, GER - P&amp;L'!U101,'AMAZON UK, FR, GER - P&amp;L'!U287,'AMAZON UK, FR, GER - P&amp;L'!U473)</f>
        <v>0</v>
      </c>
      <c r="V107" s="236">
        <f>SUM('AMAZON UK, FR, GER - P&amp;L'!V101,'AMAZON UK, FR, GER - P&amp;L'!V287,'AMAZON UK, FR, GER - P&amp;L'!V473)</f>
        <v>0</v>
      </c>
      <c r="W107" s="236">
        <f>SUM('AMAZON UK, FR, GER - P&amp;L'!W101,'AMAZON UK, FR, GER - P&amp;L'!W287,'AMAZON UK, FR, GER - P&amp;L'!W473)</f>
        <v>0</v>
      </c>
      <c r="X107" s="236">
        <f>SUM('AMAZON UK, FR, GER - P&amp;L'!X101,'AMAZON UK, FR, GER - P&amp;L'!X287,'AMAZON UK, FR, GER - P&amp;L'!X473)</f>
        <v>0</v>
      </c>
      <c r="Y107" s="236">
        <f>SUM('AMAZON UK, FR, GER - P&amp;L'!Y101,'AMAZON UK, FR, GER - P&amp;L'!Y287,'AMAZON UK, FR, GER - P&amp;L'!Y473)</f>
        <v>0</v>
      </c>
      <c r="Z107" s="236">
        <f>SUM('AMAZON UK, FR, GER - P&amp;L'!Z101,'AMAZON UK, FR, GER - P&amp;L'!Z287,'AMAZON UK, FR, GER - P&amp;L'!Z473)</f>
        <v>0</v>
      </c>
      <c r="AA107" s="236">
        <f>SUM('AMAZON UK, FR, GER - P&amp;L'!AA101,'AMAZON UK, FR, GER - P&amp;L'!AA287,'AMAZON UK, FR, GER - P&amp;L'!AA473)</f>
        <v>0</v>
      </c>
      <c r="AB107" s="236">
        <f>SUM('AMAZON UK, FR, GER - P&amp;L'!AB101,'AMAZON UK, FR, GER - P&amp;L'!AB287,'AMAZON UK, FR, GER - P&amp;L'!AB473)</f>
        <v>0</v>
      </c>
      <c r="AC107" s="236">
        <f>SUM('AMAZON UK, FR, GER - P&amp;L'!AC101,'AMAZON UK, FR, GER - P&amp;L'!AC287,'AMAZON UK, FR, GER - P&amp;L'!AC473)</f>
        <v>0</v>
      </c>
      <c r="AD107" s="236">
        <f>SUM('AMAZON UK, FR, GER - P&amp;L'!AD101,'AMAZON UK, FR, GER - P&amp;L'!AD287,'AMAZON UK, FR, GER - P&amp;L'!AD473)</f>
        <v>0</v>
      </c>
      <c r="AE107" s="236">
        <f>SUM('AMAZON UK, FR, GER - P&amp;L'!AE101,'AMAZON UK, FR, GER - P&amp;L'!AE287,'AMAZON UK, FR, GER - P&amp;L'!AE473)</f>
        <v>0</v>
      </c>
      <c r="AF107" s="236">
        <f>SUM('AMAZON UK, FR, GER - P&amp;L'!AF101,'AMAZON UK, FR, GER - P&amp;L'!AF287,'AMAZON UK, FR, GER - P&amp;L'!AF473)</f>
        <v>0</v>
      </c>
      <c r="AG107" s="409">
        <f t="shared" si="21"/>
        <v>0</v>
      </c>
    </row>
    <row r="108" outlineLevel="1">
      <c r="A108" s="277" t="s">
        <v>1558</v>
      </c>
      <c r="B108" s="236">
        <f>SUM('AMAZON UK, FR, GER - P&amp;L'!B102,'AMAZON UK, FR, GER - P&amp;L'!B288,'AMAZON UK, FR, GER - P&amp;L'!B474)</f>
        <v>0</v>
      </c>
      <c r="C108" s="236">
        <f>SUM('AMAZON UK, FR, GER - P&amp;L'!C102,'AMAZON UK, FR, GER - P&amp;L'!C288,'AMAZON UK, FR, GER - P&amp;L'!C474)</f>
        <v>0</v>
      </c>
      <c r="D108" s="236">
        <f>SUM('AMAZON UK, FR, GER - P&amp;L'!D102,'AMAZON UK, FR, GER - P&amp;L'!D288,'AMAZON UK, FR, GER - P&amp;L'!D474)</f>
        <v>0</v>
      </c>
      <c r="E108" s="236">
        <f>SUM('AMAZON UK, FR, GER - P&amp;L'!E102,'AMAZON UK, FR, GER - P&amp;L'!E288,'AMAZON UK, FR, GER - P&amp;L'!E474)</f>
        <v>0</v>
      </c>
      <c r="F108" s="236">
        <f>SUM('AMAZON UK, FR, GER - P&amp;L'!F102,'AMAZON UK, FR, GER - P&amp;L'!F288,'AMAZON UK, FR, GER - P&amp;L'!F474)</f>
        <v>0</v>
      </c>
      <c r="G108" s="236">
        <f>SUM('AMAZON UK, FR, GER - P&amp;L'!G102,'AMAZON UK, FR, GER - P&amp;L'!G288,'AMAZON UK, FR, GER - P&amp;L'!G474)</f>
        <v>0</v>
      </c>
      <c r="H108" s="236">
        <f>SUM('AMAZON UK, FR, GER - P&amp;L'!H102,'AMAZON UK, FR, GER - P&amp;L'!H288,'AMAZON UK, FR, GER - P&amp;L'!H474)</f>
        <v>0</v>
      </c>
      <c r="I108" s="236">
        <f>SUM('AMAZON UK, FR, GER - P&amp;L'!I102,'AMAZON UK, FR, GER - P&amp;L'!I288,'AMAZON UK, FR, GER - P&amp;L'!I474)</f>
        <v>0</v>
      </c>
      <c r="J108" s="236">
        <f>SUM('AMAZON UK, FR, GER - P&amp;L'!J102,'AMAZON UK, FR, GER - P&amp;L'!J288,'AMAZON UK, FR, GER - P&amp;L'!J474)</f>
        <v>0</v>
      </c>
      <c r="K108" s="236">
        <f>SUM('AMAZON UK, FR, GER - P&amp;L'!K102,'AMAZON UK, FR, GER - P&amp;L'!K288,'AMAZON UK, FR, GER - P&amp;L'!K474)</f>
        <v>0</v>
      </c>
      <c r="L108" s="236">
        <f>SUM('AMAZON UK, FR, GER - P&amp;L'!L102,'AMAZON UK, FR, GER - P&amp;L'!L288,'AMAZON UK, FR, GER - P&amp;L'!L474)</f>
        <v>0</v>
      </c>
      <c r="M108" s="236">
        <f>SUM('AMAZON UK, FR, GER - P&amp;L'!M102,'AMAZON UK, FR, GER - P&amp;L'!M288,'AMAZON UK, FR, GER - P&amp;L'!M474)</f>
        <v>0</v>
      </c>
      <c r="N108" s="236">
        <f>SUM('AMAZON UK, FR, GER - P&amp;L'!N102,'AMAZON UK, FR, GER - P&amp;L'!N288,'AMAZON UK, FR, GER - P&amp;L'!N474)</f>
        <v>0</v>
      </c>
      <c r="O108" s="236">
        <f>SUM('AMAZON UK, FR, GER - P&amp;L'!O102,'AMAZON UK, FR, GER - P&amp;L'!O288,'AMAZON UK, FR, GER - P&amp;L'!O474)</f>
        <v>0</v>
      </c>
      <c r="P108" s="236">
        <f>SUM('AMAZON UK, FR, GER - P&amp;L'!P102,'AMAZON UK, FR, GER - P&amp;L'!P288,'AMAZON UK, FR, GER - P&amp;L'!P474)</f>
        <v>0</v>
      </c>
      <c r="Q108" s="236">
        <f>SUM('AMAZON UK, FR, GER - P&amp;L'!Q102,'AMAZON UK, FR, GER - P&amp;L'!Q288,'AMAZON UK, FR, GER - P&amp;L'!Q474)</f>
        <v>0</v>
      </c>
      <c r="R108" s="236">
        <f>SUM('AMAZON UK, FR, GER - P&amp;L'!R102,'AMAZON UK, FR, GER - P&amp;L'!R288,'AMAZON UK, FR, GER - P&amp;L'!R474)</f>
        <v>0</v>
      </c>
      <c r="S108" s="236">
        <f>SUM('AMAZON UK, FR, GER - P&amp;L'!S102,'AMAZON UK, FR, GER - P&amp;L'!S288,'AMAZON UK, FR, GER - P&amp;L'!S474)</f>
        <v>0</v>
      </c>
      <c r="T108" s="236">
        <f>SUM('AMAZON UK, FR, GER - P&amp;L'!T102,'AMAZON UK, FR, GER - P&amp;L'!T288,'AMAZON UK, FR, GER - P&amp;L'!T474)</f>
        <v>0</v>
      </c>
      <c r="U108" s="236">
        <f>SUM('AMAZON UK, FR, GER - P&amp;L'!U102,'AMAZON UK, FR, GER - P&amp;L'!U288,'AMAZON UK, FR, GER - P&amp;L'!U474)</f>
        <v>0</v>
      </c>
      <c r="V108" s="236">
        <f>SUM('AMAZON UK, FR, GER - P&amp;L'!V102,'AMAZON UK, FR, GER - P&amp;L'!V288,'AMAZON UK, FR, GER - P&amp;L'!V474)</f>
        <v>0</v>
      </c>
      <c r="W108" s="236">
        <f>SUM('AMAZON UK, FR, GER - P&amp;L'!W102,'AMAZON UK, FR, GER - P&amp;L'!W288,'AMAZON UK, FR, GER - P&amp;L'!W474)</f>
        <v>0</v>
      </c>
      <c r="X108" s="236">
        <f>SUM('AMAZON UK, FR, GER - P&amp;L'!X102,'AMAZON UK, FR, GER - P&amp;L'!X288,'AMAZON UK, FR, GER - P&amp;L'!X474)</f>
        <v>0</v>
      </c>
      <c r="Y108" s="236">
        <f>SUM('AMAZON UK, FR, GER - P&amp;L'!Y102,'AMAZON UK, FR, GER - P&amp;L'!Y288,'AMAZON UK, FR, GER - P&amp;L'!Y474)</f>
        <v>0</v>
      </c>
      <c r="Z108" s="236">
        <f>SUM('AMAZON UK, FR, GER - P&amp;L'!Z102,'AMAZON UK, FR, GER - P&amp;L'!Z288,'AMAZON UK, FR, GER - P&amp;L'!Z474)</f>
        <v>0</v>
      </c>
      <c r="AA108" s="236">
        <f>SUM('AMAZON UK, FR, GER - P&amp;L'!AA102,'AMAZON UK, FR, GER - P&amp;L'!AA288,'AMAZON UK, FR, GER - P&amp;L'!AA474)</f>
        <v>0</v>
      </c>
      <c r="AB108" s="236">
        <f>SUM('AMAZON UK, FR, GER - P&amp;L'!AB102,'AMAZON UK, FR, GER - P&amp;L'!AB288,'AMAZON UK, FR, GER - P&amp;L'!AB474)</f>
        <v>0</v>
      </c>
      <c r="AC108" s="236">
        <f>SUM('AMAZON UK, FR, GER - P&amp;L'!AC102,'AMAZON UK, FR, GER - P&amp;L'!AC288,'AMAZON UK, FR, GER - P&amp;L'!AC474)</f>
        <v>0</v>
      </c>
      <c r="AD108" s="236">
        <f>SUM('AMAZON UK, FR, GER - P&amp;L'!AD102,'AMAZON UK, FR, GER - P&amp;L'!AD288,'AMAZON UK, FR, GER - P&amp;L'!AD474)</f>
        <v>0</v>
      </c>
      <c r="AE108" s="236">
        <f>SUM('AMAZON UK, FR, GER - P&amp;L'!AE102,'AMAZON UK, FR, GER - P&amp;L'!AE288,'AMAZON UK, FR, GER - P&amp;L'!AE474)</f>
        <v>0</v>
      </c>
      <c r="AF108" s="236">
        <f>SUM('AMAZON UK, FR, GER - P&amp;L'!AF102,'AMAZON UK, FR, GER - P&amp;L'!AF288,'AMAZON UK, FR, GER - P&amp;L'!AF474)</f>
        <v>0</v>
      </c>
      <c r="AG108" s="409">
        <f t="shared" si="21"/>
        <v>0</v>
      </c>
    </row>
    <row r="109" outlineLevel="1">
      <c r="A109" s="277" t="s">
        <v>1559</v>
      </c>
      <c r="B109" s="236">
        <f>SUM('AMAZON UK, FR, GER - P&amp;L'!B103,'AMAZON UK, FR, GER - P&amp;L'!B289,'AMAZON UK, FR, GER - P&amp;L'!B475)</f>
        <v>0</v>
      </c>
      <c r="C109" s="236">
        <f>SUM('AMAZON UK, FR, GER - P&amp;L'!C103,'AMAZON UK, FR, GER - P&amp;L'!C289,'AMAZON UK, FR, GER - P&amp;L'!C475)</f>
        <v>0</v>
      </c>
      <c r="D109" s="236">
        <f>SUM('AMAZON UK, FR, GER - P&amp;L'!D103,'AMAZON UK, FR, GER - P&amp;L'!D289,'AMAZON UK, FR, GER - P&amp;L'!D475)</f>
        <v>0</v>
      </c>
      <c r="E109" s="236">
        <f>SUM('AMAZON UK, FR, GER - P&amp;L'!E103,'AMAZON UK, FR, GER - P&amp;L'!E289,'AMAZON UK, FR, GER - P&amp;L'!E475)</f>
        <v>0</v>
      </c>
      <c r="F109" s="236">
        <f>SUM('AMAZON UK, FR, GER - P&amp;L'!F103,'AMAZON UK, FR, GER - P&amp;L'!F289,'AMAZON UK, FR, GER - P&amp;L'!F475)</f>
        <v>0</v>
      </c>
      <c r="G109" s="236">
        <f>SUM('AMAZON UK, FR, GER - P&amp;L'!G103,'AMAZON UK, FR, GER - P&amp;L'!G289,'AMAZON UK, FR, GER - P&amp;L'!G475)</f>
        <v>0</v>
      </c>
      <c r="H109" s="236">
        <f>SUM('AMAZON UK, FR, GER - P&amp;L'!H103,'AMAZON UK, FR, GER - P&amp;L'!H289,'AMAZON UK, FR, GER - P&amp;L'!H475)</f>
        <v>0</v>
      </c>
      <c r="I109" s="236">
        <f>SUM('AMAZON UK, FR, GER - P&amp;L'!I103,'AMAZON UK, FR, GER - P&amp;L'!I289,'AMAZON UK, FR, GER - P&amp;L'!I475)</f>
        <v>0</v>
      </c>
      <c r="J109" s="236">
        <f>SUM('AMAZON UK, FR, GER - P&amp;L'!J103,'AMAZON UK, FR, GER - P&amp;L'!J289,'AMAZON UK, FR, GER - P&amp;L'!J475)</f>
        <v>0</v>
      </c>
      <c r="K109" s="236">
        <f>SUM('AMAZON UK, FR, GER - P&amp;L'!K103,'AMAZON UK, FR, GER - P&amp;L'!K289,'AMAZON UK, FR, GER - P&amp;L'!K475)</f>
        <v>0</v>
      </c>
      <c r="L109" s="236">
        <f>SUM('AMAZON UK, FR, GER - P&amp;L'!L103,'AMAZON UK, FR, GER - P&amp;L'!L289,'AMAZON UK, FR, GER - P&amp;L'!L475)</f>
        <v>0</v>
      </c>
      <c r="M109" s="236">
        <f>SUM('AMAZON UK, FR, GER - P&amp;L'!M103,'AMAZON UK, FR, GER - P&amp;L'!M289,'AMAZON UK, FR, GER - P&amp;L'!M475)</f>
        <v>0</v>
      </c>
      <c r="N109" s="236">
        <f>SUM('AMAZON UK, FR, GER - P&amp;L'!N103,'AMAZON UK, FR, GER - P&amp;L'!N289,'AMAZON UK, FR, GER - P&amp;L'!N475)</f>
        <v>0</v>
      </c>
      <c r="O109" s="236">
        <f>SUM('AMAZON UK, FR, GER - P&amp;L'!O103,'AMAZON UK, FR, GER - P&amp;L'!O289,'AMAZON UK, FR, GER - P&amp;L'!O475)</f>
        <v>0</v>
      </c>
      <c r="P109" s="236">
        <f>SUM('AMAZON UK, FR, GER - P&amp;L'!P103,'AMAZON UK, FR, GER - P&amp;L'!P289,'AMAZON UK, FR, GER - P&amp;L'!P475)</f>
        <v>0</v>
      </c>
      <c r="Q109" s="236">
        <f>SUM('AMAZON UK, FR, GER - P&amp;L'!Q103,'AMAZON UK, FR, GER - P&amp;L'!Q289,'AMAZON UK, FR, GER - P&amp;L'!Q475)</f>
        <v>0</v>
      </c>
      <c r="R109" s="236">
        <f>SUM('AMAZON UK, FR, GER - P&amp;L'!R103,'AMAZON UK, FR, GER - P&amp;L'!R289,'AMAZON UK, FR, GER - P&amp;L'!R475)</f>
        <v>0</v>
      </c>
      <c r="S109" s="236">
        <f>SUM('AMAZON UK, FR, GER - P&amp;L'!S103,'AMAZON UK, FR, GER - P&amp;L'!S289,'AMAZON UK, FR, GER - P&amp;L'!S475)</f>
        <v>0</v>
      </c>
      <c r="T109" s="236">
        <f>SUM('AMAZON UK, FR, GER - P&amp;L'!T103,'AMAZON UK, FR, GER - P&amp;L'!T289,'AMAZON UK, FR, GER - P&amp;L'!T475)</f>
        <v>0</v>
      </c>
      <c r="U109" s="236">
        <f>SUM('AMAZON UK, FR, GER - P&amp;L'!U103,'AMAZON UK, FR, GER - P&amp;L'!U289,'AMAZON UK, FR, GER - P&amp;L'!U475)</f>
        <v>0</v>
      </c>
      <c r="V109" s="236">
        <f>SUM('AMAZON UK, FR, GER - P&amp;L'!V103,'AMAZON UK, FR, GER - P&amp;L'!V289,'AMAZON UK, FR, GER - P&amp;L'!V475)</f>
        <v>0</v>
      </c>
      <c r="W109" s="236">
        <f>SUM('AMAZON UK, FR, GER - P&amp;L'!W103,'AMAZON UK, FR, GER - P&amp;L'!W289,'AMAZON UK, FR, GER - P&amp;L'!W475)</f>
        <v>0</v>
      </c>
      <c r="X109" s="236">
        <f>SUM('AMAZON UK, FR, GER - P&amp;L'!X103,'AMAZON UK, FR, GER - P&amp;L'!X289,'AMAZON UK, FR, GER - P&amp;L'!X475)</f>
        <v>0</v>
      </c>
      <c r="Y109" s="236">
        <f>SUM('AMAZON UK, FR, GER - P&amp;L'!Y103,'AMAZON UK, FR, GER - P&amp;L'!Y289,'AMAZON UK, FR, GER - P&amp;L'!Y475)</f>
        <v>0</v>
      </c>
      <c r="Z109" s="236">
        <f>SUM('AMAZON UK, FR, GER - P&amp;L'!Z103,'AMAZON UK, FR, GER - P&amp;L'!Z289,'AMAZON UK, FR, GER - P&amp;L'!Z475)</f>
        <v>0</v>
      </c>
      <c r="AA109" s="236">
        <f>SUM('AMAZON UK, FR, GER - P&amp;L'!AA103,'AMAZON UK, FR, GER - P&amp;L'!AA289,'AMAZON UK, FR, GER - P&amp;L'!AA475)</f>
        <v>0</v>
      </c>
      <c r="AB109" s="236">
        <f>SUM('AMAZON UK, FR, GER - P&amp;L'!AB103,'AMAZON UK, FR, GER - P&amp;L'!AB289,'AMAZON UK, FR, GER - P&amp;L'!AB475)</f>
        <v>0</v>
      </c>
      <c r="AC109" s="236">
        <f>SUM('AMAZON UK, FR, GER - P&amp;L'!AC103,'AMAZON UK, FR, GER - P&amp;L'!AC289,'AMAZON UK, FR, GER - P&amp;L'!AC475)</f>
        <v>0</v>
      </c>
      <c r="AD109" s="236">
        <f>SUM('AMAZON UK, FR, GER - P&amp;L'!AD103,'AMAZON UK, FR, GER - P&amp;L'!AD289,'AMAZON UK, FR, GER - P&amp;L'!AD475)</f>
        <v>0</v>
      </c>
      <c r="AE109" s="236">
        <f>SUM('AMAZON UK, FR, GER - P&amp;L'!AE103,'AMAZON UK, FR, GER - P&amp;L'!AE289,'AMAZON UK, FR, GER - P&amp;L'!AE475)</f>
        <v>0</v>
      </c>
      <c r="AF109" s="236">
        <f>SUM('AMAZON UK, FR, GER - P&amp;L'!AF103,'AMAZON UK, FR, GER - P&amp;L'!AF289,'AMAZON UK, FR, GER - P&amp;L'!AF475)</f>
        <v>0</v>
      </c>
      <c r="AG109" s="409">
        <f t="shared" si="21"/>
        <v>0</v>
      </c>
    </row>
    <row r="110" outlineLevel="1">
      <c r="A110" s="277" t="s">
        <v>1560</v>
      </c>
      <c r="B110" s="236">
        <f>SUM('AMAZON UK, FR, GER - P&amp;L'!B104,'AMAZON UK, FR, GER - P&amp;L'!B290,'AMAZON UK, FR, GER - P&amp;L'!B476)</f>
        <v>0</v>
      </c>
      <c r="C110" s="236">
        <f>SUM('AMAZON UK, FR, GER - P&amp;L'!C104,'AMAZON UK, FR, GER - P&amp;L'!C290,'AMAZON UK, FR, GER - P&amp;L'!C476)</f>
        <v>0</v>
      </c>
      <c r="D110" s="236">
        <f>SUM('AMAZON UK, FR, GER - P&amp;L'!D104,'AMAZON UK, FR, GER - P&amp;L'!D290,'AMAZON UK, FR, GER - P&amp;L'!D476)</f>
        <v>0</v>
      </c>
      <c r="E110" s="236">
        <f>SUM('AMAZON UK, FR, GER - P&amp;L'!E104,'AMAZON UK, FR, GER - P&amp;L'!E290,'AMAZON UK, FR, GER - P&amp;L'!E476)</f>
        <v>0</v>
      </c>
      <c r="F110" s="236">
        <f>SUM('AMAZON UK, FR, GER - P&amp;L'!F104,'AMAZON UK, FR, GER - P&amp;L'!F290,'AMAZON UK, FR, GER - P&amp;L'!F476)</f>
        <v>0</v>
      </c>
      <c r="G110" s="236">
        <f>SUM('AMAZON UK, FR, GER - P&amp;L'!G104,'AMAZON UK, FR, GER - P&amp;L'!G290,'AMAZON UK, FR, GER - P&amp;L'!G476)</f>
        <v>0</v>
      </c>
      <c r="H110" s="236">
        <f>SUM('AMAZON UK, FR, GER - P&amp;L'!H104,'AMAZON UK, FR, GER - P&amp;L'!H290,'AMAZON UK, FR, GER - P&amp;L'!H476)</f>
        <v>0</v>
      </c>
      <c r="I110" s="236">
        <f>SUM('AMAZON UK, FR, GER - P&amp;L'!I104,'AMAZON UK, FR, GER - P&amp;L'!I290,'AMAZON UK, FR, GER - P&amp;L'!I476)</f>
        <v>0</v>
      </c>
      <c r="J110" s="236">
        <f>SUM('AMAZON UK, FR, GER - P&amp;L'!J104,'AMAZON UK, FR, GER - P&amp;L'!J290,'AMAZON UK, FR, GER - P&amp;L'!J476)</f>
        <v>0</v>
      </c>
      <c r="K110" s="236">
        <f>SUM('AMAZON UK, FR, GER - P&amp;L'!K104,'AMAZON UK, FR, GER - P&amp;L'!K290,'AMAZON UK, FR, GER - P&amp;L'!K476)</f>
        <v>0</v>
      </c>
      <c r="L110" s="236">
        <f>SUM('AMAZON UK, FR, GER - P&amp;L'!L104,'AMAZON UK, FR, GER - P&amp;L'!L290,'AMAZON UK, FR, GER - P&amp;L'!L476)</f>
        <v>0</v>
      </c>
      <c r="M110" s="236">
        <f>SUM('AMAZON UK, FR, GER - P&amp;L'!M104,'AMAZON UK, FR, GER - P&amp;L'!M290,'AMAZON UK, FR, GER - P&amp;L'!M476)</f>
        <v>0</v>
      </c>
      <c r="N110" s="236">
        <f>SUM('AMAZON UK, FR, GER - P&amp;L'!N104,'AMAZON UK, FR, GER - P&amp;L'!N290,'AMAZON UK, FR, GER - P&amp;L'!N476)</f>
        <v>0</v>
      </c>
      <c r="O110" s="236">
        <f>SUM('AMAZON UK, FR, GER - P&amp;L'!O104,'AMAZON UK, FR, GER - P&amp;L'!O290,'AMAZON UK, FR, GER - P&amp;L'!O476)</f>
        <v>0</v>
      </c>
      <c r="P110" s="236">
        <f>SUM('AMAZON UK, FR, GER - P&amp;L'!P104,'AMAZON UK, FR, GER - P&amp;L'!P290,'AMAZON UK, FR, GER - P&amp;L'!P476)</f>
        <v>0</v>
      </c>
      <c r="Q110" s="236">
        <f>SUM('AMAZON UK, FR, GER - P&amp;L'!Q104,'AMAZON UK, FR, GER - P&amp;L'!Q290,'AMAZON UK, FR, GER - P&amp;L'!Q476)</f>
        <v>0</v>
      </c>
      <c r="R110" s="236">
        <f>SUM('AMAZON UK, FR, GER - P&amp;L'!R104,'AMAZON UK, FR, GER - P&amp;L'!R290,'AMAZON UK, FR, GER - P&amp;L'!R476)</f>
        <v>0</v>
      </c>
      <c r="S110" s="236">
        <f>SUM('AMAZON UK, FR, GER - P&amp;L'!S104,'AMAZON UK, FR, GER - P&amp;L'!S290,'AMAZON UK, FR, GER - P&amp;L'!S476)</f>
        <v>0</v>
      </c>
      <c r="T110" s="236">
        <f>SUM('AMAZON UK, FR, GER - P&amp;L'!T104,'AMAZON UK, FR, GER - P&amp;L'!T290,'AMAZON UK, FR, GER - P&amp;L'!T476)</f>
        <v>0</v>
      </c>
      <c r="U110" s="236">
        <f>SUM('AMAZON UK, FR, GER - P&amp;L'!U104,'AMAZON UK, FR, GER - P&amp;L'!U290,'AMAZON UK, FR, GER - P&amp;L'!U476)</f>
        <v>0</v>
      </c>
      <c r="V110" s="236">
        <f>SUM('AMAZON UK, FR, GER - P&amp;L'!V104,'AMAZON UK, FR, GER - P&amp;L'!V290,'AMAZON UK, FR, GER - P&amp;L'!V476)</f>
        <v>0</v>
      </c>
      <c r="W110" s="236">
        <f>SUM('AMAZON UK, FR, GER - P&amp;L'!W104,'AMAZON UK, FR, GER - P&amp;L'!W290,'AMAZON UK, FR, GER - P&amp;L'!W476)</f>
        <v>0</v>
      </c>
      <c r="X110" s="236">
        <f>SUM('AMAZON UK, FR, GER - P&amp;L'!X104,'AMAZON UK, FR, GER - P&amp;L'!X290,'AMAZON UK, FR, GER - P&amp;L'!X476)</f>
        <v>0</v>
      </c>
      <c r="Y110" s="236">
        <f>SUM('AMAZON UK, FR, GER - P&amp;L'!Y104,'AMAZON UK, FR, GER - P&amp;L'!Y290,'AMAZON UK, FR, GER - P&amp;L'!Y476)</f>
        <v>0</v>
      </c>
      <c r="Z110" s="236">
        <f>SUM('AMAZON UK, FR, GER - P&amp;L'!Z104,'AMAZON UK, FR, GER - P&amp;L'!Z290,'AMAZON UK, FR, GER - P&amp;L'!Z476)</f>
        <v>0</v>
      </c>
      <c r="AA110" s="236">
        <f>SUM('AMAZON UK, FR, GER - P&amp;L'!AA104,'AMAZON UK, FR, GER - P&amp;L'!AA290,'AMAZON UK, FR, GER - P&amp;L'!AA476)</f>
        <v>0</v>
      </c>
      <c r="AB110" s="236">
        <f>SUM('AMAZON UK, FR, GER - P&amp;L'!AB104,'AMAZON UK, FR, GER - P&amp;L'!AB290,'AMAZON UK, FR, GER - P&amp;L'!AB476)</f>
        <v>0</v>
      </c>
      <c r="AC110" s="236">
        <f>SUM('AMAZON UK, FR, GER - P&amp;L'!AC104,'AMAZON UK, FR, GER - P&amp;L'!AC290,'AMAZON UK, FR, GER - P&amp;L'!AC476)</f>
        <v>0</v>
      </c>
      <c r="AD110" s="236">
        <f>SUM('AMAZON UK, FR, GER - P&amp;L'!AD104,'AMAZON UK, FR, GER - P&amp;L'!AD290,'AMAZON UK, FR, GER - P&amp;L'!AD476)</f>
        <v>0</v>
      </c>
      <c r="AE110" s="236">
        <f>SUM('AMAZON UK, FR, GER - P&amp;L'!AE104,'AMAZON UK, FR, GER - P&amp;L'!AE290,'AMAZON UK, FR, GER - P&amp;L'!AE476)</f>
        <v>0</v>
      </c>
      <c r="AF110" s="236">
        <f>SUM('AMAZON UK, FR, GER - P&amp;L'!AF104,'AMAZON UK, FR, GER - P&amp;L'!AF290,'AMAZON UK, FR, GER - P&amp;L'!AF476)</f>
        <v>0</v>
      </c>
      <c r="AG110" s="409">
        <f t="shared" si="21"/>
        <v>0</v>
      </c>
    </row>
    <row r="111" outlineLevel="1">
      <c r="A111" s="277" t="s">
        <v>1561</v>
      </c>
      <c r="B111" s="236">
        <f>SUM('AMAZON UK, FR, GER - P&amp;L'!B105,'AMAZON UK, FR, GER - P&amp;L'!B291,'AMAZON UK, FR, GER - P&amp;L'!B477)</f>
        <v>0</v>
      </c>
      <c r="C111" s="236">
        <f>SUM('AMAZON UK, FR, GER - P&amp;L'!C105,'AMAZON UK, FR, GER - P&amp;L'!C291,'AMAZON UK, FR, GER - P&amp;L'!C477)</f>
        <v>0</v>
      </c>
      <c r="D111" s="236">
        <f>SUM('AMAZON UK, FR, GER - P&amp;L'!D105,'AMAZON UK, FR, GER - P&amp;L'!D291,'AMAZON UK, FR, GER - P&amp;L'!D477)</f>
        <v>0</v>
      </c>
      <c r="E111" s="236">
        <f>SUM('AMAZON UK, FR, GER - P&amp;L'!E105,'AMAZON UK, FR, GER - P&amp;L'!E291,'AMAZON UK, FR, GER - P&amp;L'!E477)</f>
        <v>0</v>
      </c>
      <c r="F111" s="236">
        <f>SUM('AMAZON UK, FR, GER - P&amp;L'!F105,'AMAZON UK, FR, GER - P&amp;L'!F291,'AMAZON UK, FR, GER - P&amp;L'!F477)</f>
        <v>0</v>
      </c>
      <c r="G111" s="236">
        <f>SUM('AMAZON UK, FR, GER - P&amp;L'!G105,'AMAZON UK, FR, GER - P&amp;L'!G291,'AMAZON UK, FR, GER - P&amp;L'!G477)</f>
        <v>0</v>
      </c>
      <c r="H111" s="236">
        <f>SUM('AMAZON UK, FR, GER - P&amp;L'!H105,'AMAZON UK, FR, GER - P&amp;L'!H291,'AMAZON UK, FR, GER - P&amp;L'!H477)</f>
        <v>0</v>
      </c>
      <c r="I111" s="236">
        <f>SUM('AMAZON UK, FR, GER - P&amp;L'!I105,'AMAZON UK, FR, GER - P&amp;L'!I291,'AMAZON UK, FR, GER - P&amp;L'!I477)</f>
        <v>0</v>
      </c>
      <c r="J111" s="236">
        <f>SUM('AMAZON UK, FR, GER - P&amp;L'!J105,'AMAZON UK, FR, GER - P&amp;L'!J291,'AMAZON UK, FR, GER - P&amp;L'!J477)</f>
        <v>0</v>
      </c>
      <c r="K111" s="236">
        <f>SUM('AMAZON UK, FR, GER - P&amp;L'!K105,'AMAZON UK, FR, GER - P&amp;L'!K291,'AMAZON UK, FR, GER - P&amp;L'!K477)</f>
        <v>0</v>
      </c>
      <c r="L111" s="236">
        <f>SUM('AMAZON UK, FR, GER - P&amp;L'!L105,'AMAZON UK, FR, GER - P&amp;L'!L291,'AMAZON UK, FR, GER - P&amp;L'!L477)</f>
        <v>0</v>
      </c>
      <c r="M111" s="236">
        <f>SUM('AMAZON UK, FR, GER - P&amp;L'!M105,'AMAZON UK, FR, GER - P&amp;L'!M291,'AMAZON UK, FR, GER - P&amp;L'!M477)</f>
        <v>0</v>
      </c>
      <c r="N111" s="236">
        <f>SUM('AMAZON UK, FR, GER - P&amp;L'!N105,'AMAZON UK, FR, GER - P&amp;L'!N291,'AMAZON UK, FR, GER - P&amp;L'!N477)</f>
        <v>0</v>
      </c>
      <c r="O111" s="236">
        <f>SUM('AMAZON UK, FR, GER - P&amp;L'!O105,'AMAZON UK, FR, GER - P&amp;L'!O291,'AMAZON UK, FR, GER - P&amp;L'!O477)</f>
        <v>0</v>
      </c>
      <c r="P111" s="236">
        <f>SUM('AMAZON UK, FR, GER - P&amp;L'!P105,'AMAZON UK, FR, GER - P&amp;L'!P291,'AMAZON UK, FR, GER - P&amp;L'!P477)</f>
        <v>0</v>
      </c>
      <c r="Q111" s="236">
        <f>SUM('AMAZON UK, FR, GER - P&amp;L'!Q105,'AMAZON UK, FR, GER - P&amp;L'!Q291,'AMAZON UK, FR, GER - P&amp;L'!Q477)</f>
        <v>0</v>
      </c>
      <c r="R111" s="236">
        <f>SUM('AMAZON UK, FR, GER - P&amp;L'!R105,'AMAZON UK, FR, GER - P&amp;L'!R291,'AMAZON UK, FR, GER - P&amp;L'!R477)</f>
        <v>0</v>
      </c>
      <c r="S111" s="236">
        <f>SUM('AMAZON UK, FR, GER - P&amp;L'!S105,'AMAZON UK, FR, GER - P&amp;L'!S291,'AMAZON UK, FR, GER - P&amp;L'!S477)</f>
        <v>0</v>
      </c>
      <c r="T111" s="236">
        <f>SUM('AMAZON UK, FR, GER - P&amp;L'!T105,'AMAZON UK, FR, GER - P&amp;L'!T291,'AMAZON UK, FR, GER - P&amp;L'!T477)</f>
        <v>0</v>
      </c>
      <c r="U111" s="236">
        <f>SUM('AMAZON UK, FR, GER - P&amp;L'!U105,'AMAZON UK, FR, GER - P&amp;L'!U291,'AMAZON UK, FR, GER - P&amp;L'!U477)</f>
        <v>0</v>
      </c>
      <c r="V111" s="236">
        <f>SUM('AMAZON UK, FR, GER - P&amp;L'!V105,'AMAZON UK, FR, GER - P&amp;L'!V291,'AMAZON UK, FR, GER - P&amp;L'!V477)</f>
        <v>0</v>
      </c>
      <c r="W111" s="236">
        <f>SUM('AMAZON UK, FR, GER - P&amp;L'!W105,'AMAZON UK, FR, GER - P&amp;L'!W291,'AMAZON UK, FR, GER - P&amp;L'!W477)</f>
        <v>0</v>
      </c>
      <c r="X111" s="236">
        <f>SUM('AMAZON UK, FR, GER - P&amp;L'!X105,'AMAZON UK, FR, GER - P&amp;L'!X291,'AMAZON UK, FR, GER - P&amp;L'!X477)</f>
        <v>0</v>
      </c>
      <c r="Y111" s="236">
        <f>SUM('AMAZON UK, FR, GER - P&amp;L'!Y105,'AMAZON UK, FR, GER - P&amp;L'!Y291,'AMAZON UK, FR, GER - P&amp;L'!Y477)</f>
        <v>0</v>
      </c>
      <c r="Z111" s="236">
        <f>SUM('AMAZON UK, FR, GER - P&amp;L'!Z105,'AMAZON UK, FR, GER - P&amp;L'!Z291,'AMAZON UK, FR, GER - P&amp;L'!Z477)</f>
        <v>0</v>
      </c>
      <c r="AA111" s="236">
        <f>SUM('AMAZON UK, FR, GER - P&amp;L'!AA105,'AMAZON UK, FR, GER - P&amp;L'!AA291,'AMAZON UK, FR, GER - P&amp;L'!AA477)</f>
        <v>0</v>
      </c>
      <c r="AB111" s="236">
        <f>SUM('AMAZON UK, FR, GER - P&amp;L'!AB105,'AMAZON UK, FR, GER - P&amp;L'!AB291,'AMAZON UK, FR, GER - P&amp;L'!AB477)</f>
        <v>0</v>
      </c>
      <c r="AC111" s="236">
        <f>SUM('AMAZON UK, FR, GER - P&amp;L'!AC105,'AMAZON UK, FR, GER - P&amp;L'!AC291,'AMAZON UK, FR, GER - P&amp;L'!AC477)</f>
        <v>0</v>
      </c>
      <c r="AD111" s="236">
        <f>SUM('AMAZON UK, FR, GER - P&amp;L'!AD105,'AMAZON UK, FR, GER - P&amp;L'!AD291,'AMAZON UK, FR, GER - P&amp;L'!AD477)</f>
        <v>0</v>
      </c>
      <c r="AE111" s="236">
        <f>SUM('AMAZON UK, FR, GER - P&amp;L'!AE105,'AMAZON UK, FR, GER - P&amp;L'!AE291,'AMAZON UK, FR, GER - P&amp;L'!AE477)</f>
        <v>0</v>
      </c>
      <c r="AF111" s="236">
        <f>SUM('AMAZON UK, FR, GER - P&amp;L'!AF105,'AMAZON UK, FR, GER - P&amp;L'!AF291,'AMAZON UK, FR, GER - P&amp;L'!AF477)</f>
        <v>0</v>
      </c>
      <c r="AG111" s="409">
        <f t="shared" si="21"/>
        <v>0</v>
      </c>
    </row>
    <row r="112" outlineLevel="1">
      <c r="A112" s="277" t="s">
        <v>1436</v>
      </c>
      <c r="B112" s="236">
        <f>SUM('AMAZON UK, FR, GER - P&amp;L'!B106,'AMAZON UK, FR, GER - P&amp;L'!B292,'AMAZON UK, FR, GER - P&amp;L'!B478)</f>
        <v>0</v>
      </c>
      <c r="C112" s="236">
        <f>SUM('AMAZON UK, FR, GER - P&amp;L'!C106,'AMAZON UK, FR, GER - P&amp;L'!C292,'AMAZON UK, FR, GER - P&amp;L'!C478)</f>
        <v>0</v>
      </c>
      <c r="D112" s="236">
        <f>SUM('AMAZON UK, FR, GER - P&amp;L'!D106,'AMAZON UK, FR, GER - P&amp;L'!D292,'AMAZON UK, FR, GER - P&amp;L'!D478)</f>
        <v>0</v>
      </c>
      <c r="E112" s="236">
        <f>SUM('AMAZON UK, FR, GER - P&amp;L'!E106,'AMAZON UK, FR, GER - P&amp;L'!E292,'AMAZON UK, FR, GER - P&amp;L'!E478)</f>
        <v>0</v>
      </c>
      <c r="F112" s="236">
        <f>SUM('AMAZON UK, FR, GER - P&amp;L'!F106,'AMAZON UK, FR, GER - P&amp;L'!F292,'AMAZON UK, FR, GER - P&amp;L'!F478)</f>
        <v>0</v>
      </c>
      <c r="G112" s="236">
        <f>SUM('AMAZON UK, FR, GER - P&amp;L'!G106,'AMAZON UK, FR, GER - P&amp;L'!G292,'AMAZON UK, FR, GER - P&amp;L'!G478)</f>
        <v>0</v>
      </c>
      <c r="H112" s="236">
        <f>SUM('AMAZON UK, FR, GER - P&amp;L'!H106,'AMAZON UK, FR, GER - P&amp;L'!H292,'AMAZON UK, FR, GER - P&amp;L'!H478)</f>
        <v>0</v>
      </c>
      <c r="I112" s="236">
        <f>SUM('AMAZON UK, FR, GER - P&amp;L'!I106,'AMAZON UK, FR, GER - P&amp;L'!I292,'AMAZON UK, FR, GER - P&amp;L'!I478)</f>
        <v>0</v>
      </c>
      <c r="J112" s="236">
        <f>SUM('AMAZON UK, FR, GER - P&amp;L'!J106,'AMAZON UK, FR, GER - P&amp;L'!J292,'AMAZON UK, FR, GER - P&amp;L'!J478)</f>
        <v>0</v>
      </c>
      <c r="K112" s="236">
        <f>SUM('AMAZON UK, FR, GER - P&amp;L'!K106,'AMAZON UK, FR, GER - P&amp;L'!K292,'AMAZON UK, FR, GER - P&amp;L'!K478)</f>
        <v>0</v>
      </c>
      <c r="L112" s="236">
        <f>SUM('AMAZON UK, FR, GER - P&amp;L'!L106,'AMAZON UK, FR, GER - P&amp;L'!L292,'AMAZON UK, FR, GER - P&amp;L'!L478)</f>
        <v>0</v>
      </c>
      <c r="M112" s="236">
        <f>SUM('AMAZON UK, FR, GER - P&amp;L'!M106,'AMAZON UK, FR, GER - P&amp;L'!M292,'AMAZON UK, FR, GER - P&amp;L'!M478)</f>
        <v>0</v>
      </c>
      <c r="N112" s="236">
        <f>SUM('AMAZON UK, FR, GER - P&amp;L'!N106,'AMAZON UK, FR, GER - P&amp;L'!N292,'AMAZON UK, FR, GER - P&amp;L'!N478)</f>
        <v>0</v>
      </c>
      <c r="O112" s="236">
        <f>SUM('AMAZON UK, FR, GER - P&amp;L'!O106,'AMAZON UK, FR, GER - P&amp;L'!O292,'AMAZON UK, FR, GER - P&amp;L'!O478)</f>
        <v>0</v>
      </c>
      <c r="P112" s="236">
        <f>SUM('AMAZON UK, FR, GER - P&amp;L'!P106,'AMAZON UK, FR, GER - P&amp;L'!P292,'AMAZON UK, FR, GER - P&amp;L'!P478)</f>
        <v>0</v>
      </c>
      <c r="Q112" s="236">
        <f>SUM('AMAZON UK, FR, GER - P&amp;L'!Q106,'AMAZON UK, FR, GER - P&amp;L'!Q292,'AMAZON UK, FR, GER - P&amp;L'!Q478)</f>
        <v>0</v>
      </c>
      <c r="R112" s="236">
        <f>SUM('AMAZON UK, FR, GER - P&amp;L'!R106,'AMAZON UK, FR, GER - P&amp;L'!R292,'AMAZON UK, FR, GER - P&amp;L'!R478)</f>
        <v>0</v>
      </c>
      <c r="S112" s="236">
        <f>SUM('AMAZON UK, FR, GER - P&amp;L'!S106,'AMAZON UK, FR, GER - P&amp;L'!S292,'AMAZON UK, FR, GER - P&amp;L'!S478)</f>
        <v>0</v>
      </c>
      <c r="T112" s="236">
        <f>SUM('AMAZON UK, FR, GER - P&amp;L'!T106,'AMAZON UK, FR, GER - P&amp;L'!T292,'AMAZON UK, FR, GER - P&amp;L'!T478)</f>
        <v>0</v>
      </c>
      <c r="U112" s="236">
        <f>SUM('AMAZON UK, FR, GER - P&amp;L'!U106,'AMAZON UK, FR, GER - P&amp;L'!U292,'AMAZON UK, FR, GER - P&amp;L'!U478)</f>
        <v>0</v>
      </c>
      <c r="V112" s="236">
        <f>SUM('AMAZON UK, FR, GER - P&amp;L'!V106,'AMAZON UK, FR, GER - P&amp;L'!V292,'AMAZON UK, FR, GER - P&amp;L'!V478)</f>
        <v>0</v>
      </c>
      <c r="W112" s="236">
        <f>SUM('AMAZON UK, FR, GER - P&amp;L'!W106,'AMAZON UK, FR, GER - P&amp;L'!W292,'AMAZON UK, FR, GER - P&amp;L'!W478)</f>
        <v>0</v>
      </c>
      <c r="X112" s="236">
        <f>SUM('AMAZON UK, FR, GER - P&amp;L'!X106,'AMAZON UK, FR, GER - P&amp;L'!X292,'AMAZON UK, FR, GER - P&amp;L'!X478)</f>
        <v>0</v>
      </c>
      <c r="Y112" s="236">
        <f>SUM('AMAZON UK, FR, GER - P&amp;L'!Y106,'AMAZON UK, FR, GER - P&amp;L'!Y292,'AMAZON UK, FR, GER - P&amp;L'!Y478)</f>
        <v>0</v>
      </c>
      <c r="Z112" s="236">
        <f>SUM('AMAZON UK, FR, GER - P&amp;L'!Z106,'AMAZON UK, FR, GER - P&amp;L'!Z292,'AMAZON UK, FR, GER - P&amp;L'!Z478)</f>
        <v>0</v>
      </c>
      <c r="AA112" s="236">
        <f>SUM('AMAZON UK, FR, GER - P&amp;L'!AA106,'AMAZON UK, FR, GER - P&amp;L'!AA292,'AMAZON UK, FR, GER - P&amp;L'!AA478)</f>
        <v>0</v>
      </c>
      <c r="AB112" s="236">
        <f>SUM('AMAZON UK, FR, GER - P&amp;L'!AB106,'AMAZON UK, FR, GER - P&amp;L'!AB292,'AMAZON UK, FR, GER - P&amp;L'!AB478)</f>
        <v>0</v>
      </c>
      <c r="AC112" s="236">
        <f>SUM('AMAZON UK, FR, GER - P&amp;L'!AC106,'AMAZON UK, FR, GER - P&amp;L'!AC292,'AMAZON UK, FR, GER - P&amp;L'!AC478)</f>
        <v>0</v>
      </c>
      <c r="AD112" s="236">
        <f>SUM('AMAZON UK, FR, GER - P&amp;L'!AD106,'AMAZON UK, FR, GER - P&amp;L'!AD292,'AMAZON UK, FR, GER - P&amp;L'!AD478)</f>
        <v>0</v>
      </c>
      <c r="AE112" s="236">
        <f>SUM('AMAZON UK, FR, GER - P&amp;L'!AE106,'AMAZON UK, FR, GER - P&amp;L'!AE292,'AMAZON UK, FR, GER - P&amp;L'!AE478)</f>
        <v>0</v>
      </c>
      <c r="AF112" s="236">
        <f>SUM('AMAZON UK, FR, GER - P&amp;L'!AF106,'AMAZON UK, FR, GER - P&amp;L'!AF292,'AMAZON UK, FR, GER - P&amp;L'!AF478)</f>
        <v>0</v>
      </c>
      <c r="AG112" s="409">
        <f t="shared" si="21"/>
        <v>0</v>
      </c>
    </row>
    <row r="113" outlineLevel="1">
      <c r="A113" s="462" t="s">
        <v>298</v>
      </c>
      <c r="B113" s="458">
        <f t="shared" ref="B113:AF113" si="22">SUM(B104:B112)</f>
        <v>0</v>
      </c>
      <c r="C113" s="458">
        <f t="shared" si="22"/>
        <v>0</v>
      </c>
      <c r="D113" s="458">
        <f t="shared" si="22"/>
        <v>0</v>
      </c>
      <c r="E113" s="458">
        <f t="shared" si="22"/>
        <v>0</v>
      </c>
      <c r="F113" s="458">
        <f t="shared" si="22"/>
        <v>0</v>
      </c>
      <c r="G113" s="458">
        <f t="shared" si="22"/>
        <v>0</v>
      </c>
      <c r="H113" s="458">
        <f t="shared" si="22"/>
        <v>0</v>
      </c>
      <c r="I113" s="458">
        <f t="shared" si="22"/>
        <v>0</v>
      </c>
      <c r="J113" s="458">
        <f t="shared" si="22"/>
        <v>0</v>
      </c>
      <c r="K113" s="458">
        <f t="shared" si="22"/>
        <v>0</v>
      </c>
      <c r="L113" s="458">
        <f t="shared" si="22"/>
        <v>0</v>
      </c>
      <c r="M113" s="458">
        <f t="shared" si="22"/>
        <v>0</v>
      </c>
      <c r="N113" s="458">
        <f t="shared" si="22"/>
        <v>0</v>
      </c>
      <c r="O113" s="458">
        <f t="shared" si="22"/>
        <v>0</v>
      </c>
      <c r="P113" s="458">
        <f t="shared" si="22"/>
        <v>0</v>
      </c>
      <c r="Q113" s="458">
        <f t="shared" si="22"/>
        <v>2</v>
      </c>
      <c r="R113" s="458">
        <f t="shared" si="22"/>
        <v>0</v>
      </c>
      <c r="S113" s="458">
        <f t="shared" si="22"/>
        <v>0</v>
      </c>
      <c r="T113" s="458">
        <f t="shared" si="22"/>
        <v>0</v>
      </c>
      <c r="U113" s="458">
        <f t="shared" si="22"/>
        <v>0</v>
      </c>
      <c r="V113" s="458">
        <f t="shared" si="22"/>
        <v>0</v>
      </c>
      <c r="W113" s="458">
        <f t="shared" si="22"/>
        <v>1</v>
      </c>
      <c r="X113" s="458">
        <f t="shared" si="22"/>
        <v>0</v>
      </c>
      <c r="Y113" s="458">
        <f t="shared" si="22"/>
        <v>0</v>
      </c>
      <c r="Z113" s="458">
        <f t="shared" si="22"/>
        <v>1</v>
      </c>
      <c r="AA113" s="458">
        <f t="shared" si="22"/>
        <v>0</v>
      </c>
      <c r="AB113" s="458">
        <f t="shared" si="22"/>
        <v>0</v>
      </c>
      <c r="AC113" s="458">
        <f t="shared" si="22"/>
        <v>0</v>
      </c>
      <c r="AD113" s="458">
        <f t="shared" si="22"/>
        <v>0</v>
      </c>
      <c r="AE113" s="458">
        <f t="shared" si="22"/>
        <v>0</v>
      </c>
      <c r="AF113" s="458">
        <f t="shared" si="22"/>
        <v>0</v>
      </c>
      <c r="AG113" s="409">
        <f t="shared" si="21"/>
        <v>4</v>
      </c>
    </row>
    <row r="114">
      <c r="A114" s="437"/>
      <c r="AG114" s="463"/>
    </row>
    <row r="115">
      <c r="A115" s="417" t="s">
        <v>1437</v>
      </c>
      <c r="B115" s="246"/>
      <c r="C115" s="246"/>
      <c r="D115" s="246"/>
      <c r="E115" s="246"/>
      <c r="F115" s="246"/>
      <c r="G115" s="246"/>
      <c r="H115" s="246"/>
      <c r="I115" s="246"/>
      <c r="J115" s="246"/>
      <c r="K115" s="246"/>
      <c r="L115" s="246"/>
      <c r="M115" s="246"/>
      <c r="N115" s="246"/>
      <c r="O115" s="246"/>
      <c r="P115" s="246"/>
      <c r="Q115" s="246"/>
      <c r="R115" s="246"/>
      <c r="S115" s="246"/>
      <c r="T115" s="246"/>
      <c r="U115" s="246"/>
      <c r="V115" s="246"/>
      <c r="W115" s="246"/>
      <c r="X115" s="246"/>
      <c r="Y115" s="246"/>
      <c r="Z115" s="246"/>
      <c r="AA115" s="246"/>
      <c r="AB115" s="246"/>
      <c r="AC115" s="246"/>
      <c r="AD115" s="246"/>
      <c r="AE115" s="246"/>
      <c r="AF115" s="246"/>
      <c r="AG115" s="454"/>
    </row>
    <row r="116" outlineLevel="1">
      <c r="A116" s="277" t="s">
        <v>1562</v>
      </c>
      <c r="B116" s="236">
        <f>SUM('AMAZON UK, FR, GER - P&amp;L'!B110,'AMAZON UK, FR, GER - P&amp;L'!B296,'AMAZON UK, FR, GER - P&amp;L'!B482)</f>
        <v>0</v>
      </c>
      <c r="C116" s="236">
        <f>SUM('AMAZON UK, FR, GER - P&amp;L'!C110,'AMAZON UK, FR, GER - P&amp;L'!C296,'AMAZON UK, FR, GER - P&amp;L'!C482)</f>
        <v>0</v>
      </c>
      <c r="D116" s="236">
        <f>SUM('AMAZON UK, FR, GER - P&amp;L'!D110,'AMAZON UK, FR, GER - P&amp;L'!D296,'AMAZON UK, FR, GER - P&amp;L'!D482)</f>
        <v>0</v>
      </c>
      <c r="E116" s="236">
        <f>SUM('AMAZON UK, FR, GER - P&amp;L'!E110,'AMAZON UK, FR, GER - P&amp;L'!E296,'AMAZON UK, FR, GER - P&amp;L'!E482)</f>
        <v>0</v>
      </c>
      <c r="F116" s="236">
        <f>SUM('AMAZON UK, FR, GER - P&amp;L'!F110,'AMAZON UK, FR, GER - P&amp;L'!F296,'AMAZON UK, FR, GER - P&amp;L'!F482)</f>
        <v>0</v>
      </c>
      <c r="G116" s="236">
        <f>SUM('AMAZON UK, FR, GER - P&amp;L'!G110,'AMAZON UK, FR, GER - P&amp;L'!G296,'AMAZON UK, FR, GER - P&amp;L'!G482)</f>
        <v>0</v>
      </c>
      <c r="H116" s="236">
        <f>SUM('AMAZON UK, FR, GER - P&amp;L'!H110,'AMAZON UK, FR, GER - P&amp;L'!H296,'AMAZON UK, FR, GER - P&amp;L'!H482)</f>
        <v>0</v>
      </c>
      <c r="I116" s="236">
        <f>SUM('AMAZON UK, FR, GER - P&amp;L'!I110,'AMAZON UK, FR, GER - P&amp;L'!I296,'AMAZON UK, FR, GER - P&amp;L'!I482)</f>
        <v>0</v>
      </c>
      <c r="J116" s="236">
        <f>SUM('AMAZON UK, FR, GER - P&amp;L'!J110,'AMAZON UK, FR, GER - P&amp;L'!J296,'AMAZON UK, FR, GER - P&amp;L'!J482)</f>
        <v>0</v>
      </c>
      <c r="K116" s="236">
        <f>SUM('AMAZON UK, FR, GER - P&amp;L'!K110,'AMAZON UK, FR, GER - P&amp;L'!K296,'AMAZON UK, FR, GER - P&amp;L'!K482)</f>
        <v>0</v>
      </c>
      <c r="L116" s="236">
        <f>SUM('AMAZON UK, FR, GER - P&amp;L'!L110,'AMAZON UK, FR, GER - P&amp;L'!L296,'AMAZON UK, FR, GER - P&amp;L'!L482)</f>
        <v>0</v>
      </c>
      <c r="M116" s="236">
        <f>SUM('AMAZON UK, FR, GER - P&amp;L'!M110,'AMAZON UK, FR, GER - P&amp;L'!M296,'AMAZON UK, FR, GER - P&amp;L'!M482)</f>
        <v>0</v>
      </c>
      <c r="N116" s="236">
        <f>SUM('AMAZON UK, FR, GER - P&amp;L'!N110,'AMAZON UK, FR, GER - P&amp;L'!N296,'AMAZON UK, FR, GER - P&amp;L'!N482)</f>
        <v>0</v>
      </c>
      <c r="O116" s="236">
        <f>SUM('AMAZON UK, FR, GER - P&amp;L'!O110,'AMAZON UK, FR, GER - P&amp;L'!O296,'AMAZON UK, FR, GER - P&amp;L'!O482)</f>
        <v>0</v>
      </c>
      <c r="P116" s="236">
        <f>SUM('AMAZON UK, FR, GER - P&amp;L'!P110,'AMAZON UK, FR, GER - P&amp;L'!P296,'AMAZON UK, FR, GER - P&amp;L'!P482)</f>
        <v>0</v>
      </c>
      <c r="Q116" s="236">
        <f>SUM('AMAZON UK, FR, GER - P&amp;L'!Q110,'AMAZON UK, FR, GER - P&amp;L'!Q296,'AMAZON UK, FR, GER - P&amp;L'!Q482)</f>
        <v>0</v>
      </c>
      <c r="R116" s="236">
        <f>SUM('AMAZON UK, FR, GER - P&amp;L'!R110,'AMAZON UK, FR, GER - P&amp;L'!R296,'AMAZON UK, FR, GER - P&amp;L'!R482)</f>
        <v>0</v>
      </c>
      <c r="S116" s="236">
        <f>SUM('AMAZON UK, FR, GER - P&amp;L'!S110,'AMAZON UK, FR, GER - P&amp;L'!S296,'AMAZON UK, FR, GER - P&amp;L'!S482)</f>
        <v>0</v>
      </c>
      <c r="T116" s="236">
        <f>SUM('AMAZON UK, FR, GER - P&amp;L'!T110,'AMAZON UK, FR, GER - P&amp;L'!T296,'AMAZON UK, FR, GER - P&amp;L'!T482)</f>
        <v>0</v>
      </c>
      <c r="U116" s="236">
        <f>SUM('AMAZON UK, FR, GER - P&amp;L'!U110,'AMAZON UK, FR, GER - P&amp;L'!U296,'AMAZON UK, FR, GER - P&amp;L'!U482)</f>
        <v>0</v>
      </c>
      <c r="V116" s="236">
        <f>SUM('AMAZON UK, FR, GER - P&amp;L'!V110,'AMAZON UK, FR, GER - P&amp;L'!V296,'AMAZON UK, FR, GER - P&amp;L'!V482)</f>
        <v>0</v>
      </c>
      <c r="W116" s="236">
        <f>SUM('AMAZON UK, FR, GER - P&amp;L'!W110,'AMAZON UK, FR, GER - P&amp;L'!W296,'AMAZON UK, FR, GER - P&amp;L'!W482)</f>
        <v>0</v>
      </c>
      <c r="X116" s="236">
        <f>SUM('AMAZON UK, FR, GER - P&amp;L'!X110,'AMAZON UK, FR, GER - P&amp;L'!X296,'AMAZON UK, FR, GER - P&amp;L'!X482)</f>
        <v>0</v>
      </c>
      <c r="Y116" s="236">
        <f>SUM('AMAZON UK, FR, GER - P&amp;L'!Y110,'AMAZON UK, FR, GER - P&amp;L'!Y296,'AMAZON UK, FR, GER - P&amp;L'!Y482)</f>
        <v>0</v>
      </c>
      <c r="Z116" s="236">
        <f>SUM('AMAZON UK, FR, GER - P&amp;L'!Z110,'AMAZON UK, FR, GER - P&amp;L'!Z296,'AMAZON UK, FR, GER - P&amp;L'!Z482)</f>
        <v>0</v>
      </c>
      <c r="AA116" s="236">
        <f>SUM('AMAZON UK, FR, GER - P&amp;L'!AA110,'AMAZON UK, FR, GER - P&amp;L'!AA296,'AMAZON UK, FR, GER - P&amp;L'!AA482)</f>
        <v>0</v>
      </c>
      <c r="AB116" s="236">
        <f>SUM('AMAZON UK, FR, GER - P&amp;L'!AB110,'AMAZON UK, FR, GER - P&amp;L'!AB296,'AMAZON UK, FR, GER - P&amp;L'!AB482)</f>
        <v>0</v>
      </c>
      <c r="AC116" s="236">
        <f>SUM('AMAZON UK, FR, GER - P&amp;L'!AC110,'AMAZON UK, FR, GER - P&amp;L'!AC296,'AMAZON UK, FR, GER - P&amp;L'!AC482)</f>
        <v>0</v>
      </c>
      <c r="AD116" s="236">
        <f>SUM('AMAZON UK, FR, GER - P&amp;L'!AD110,'AMAZON UK, FR, GER - P&amp;L'!AD296,'AMAZON UK, FR, GER - P&amp;L'!AD482)</f>
        <v>0</v>
      </c>
      <c r="AE116" s="236">
        <f>SUM('AMAZON UK, FR, GER - P&amp;L'!AE110,'AMAZON UK, FR, GER - P&amp;L'!AE296,'AMAZON UK, FR, GER - P&amp;L'!AE482)</f>
        <v>0</v>
      </c>
      <c r="AF116" s="236">
        <f>SUM('AMAZON UK, FR, GER - P&amp;L'!AF110,'AMAZON UK, FR, GER - P&amp;L'!AF296,'AMAZON UK, FR, GER - P&amp;L'!AF482)</f>
        <v>0</v>
      </c>
      <c r="AG116" s="409">
        <f t="shared" ref="AG116:AG119" si="23">SUM(B116:AF116)</f>
        <v>0</v>
      </c>
    </row>
    <row r="117" outlineLevel="1">
      <c r="A117" s="277" t="s">
        <v>1563</v>
      </c>
      <c r="B117" s="236">
        <f>SUM('AMAZON UK, FR, GER - P&amp;L'!B111,'AMAZON UK, FR, GER - P&amp;L'!B297,'AMAZON UK, FR, GER - P&amp;L'!B483)</f>
        <v>0</v>
      </c>
      <c r="C117" s="236">
        <f>SUM('AMAZON UK, FR, GER - P&amp;L'!C111,'AMAZON UK, FR, GER - P&amp;L'!C297,'AMAZON UK, FR, GER - P&amp;L'!C483)</f>
        <v>0</v>
      </c>
      <c r="D117" s="236">
        <f>SUM('AMAZON UK, FR, GER - P&amp;L'!D111,'AMAZON UK, FR, GER - P&amp;L'!D297,'AMAZON UK, FR, GER - P&amp;L'!D483)</f>
        <v>0</v>
      </c>
      <c r="E117" s="236">
        <f>SUM('AMAZON UK, FR, GER - P&amp;L'!E111,'AMAZON UK, FR, GER - P&amp;L'!E297,'AMAZON UK, FR, GER - P&amp;L'!E483)</f>
        <v>0</v>
      </c>
      <c r="F117" s="236">
        <f>SUM('AMAZON UK, FR, GER - P&amp;L'!F111,'AMAZON UK, FR, GER - P&amp;L'!F297,'AMAZON UK, FR, GER - P&amp;L'!F483)</f>
        <v>0</v>
      </c>
      <c r="G117" s="236">
        <f>SUM('AMAZON UK, FR, GER - P&amp;L'!G111,'AMAZON UK, FR, GER - P&amp;L'!G297,'AMAZON UK, FR, GER - P&amp;L'!G483)</f>
        <v>0</v>
      </c>
      <c r="H117" s="236">
        <f>SUM('AMAZON UK, FR, GER - P&amp;L'!H111,'AMAZON UK, FR, GER - P&amp;L'!H297,'AMAZON UK, FR, GER - P&amp;L'!H483)</f>
        <v>0</v>
      </c>
      <c r="I117" s="236">
        <f>SUM('AMAZON UK, FR, GER - P&amp;L'!I111,'AMAZON UK, FR, GER - P&amp;L'!I297,'AMAZON UK, FR, GER - P&amp;L'!I483)</f>
        <v>0</v>
      </c>
      <c r="J117" s="236">
        <f>SUM('AMAZON UK, FR, GER - P&amp;L'!J111,'AMAZON UK, FR, GER - P&amp;L'!J297,'AMAZON UK, FR, GER - P&amp;L'!J483)</f>
        <v>0</v>
      </c>
      <c r="K117" s="236">
        <f>SUM('AMAZON UK, FR, GER - P&amp;L'!K111,'AMAZON UK, FR, GER - P&amp;L'!K297,'AMAZON UK, FR, GER - P&amp;L'!K483)</f>
        <v>0</v>
      </c>
      <c r="L117" s="236">
        <f>SUM('AMAZON UK, FR, GER - P&amp;L'!L111,'AMAZON UK, FR, GER - P&amp;L'!L297,'AMAZON UK, FR, GER - P&amp;L'!L483)</f>
        <v>0</v>
      </c>
      <c r="M117" s="236">
        <f>SUM('AMAZON UK, FR, GER - P&amp;L'!M111,'AMAZON UK, FR, GER - P&amp;L'!M297,'AMAZON UK, FR, GER - P&amp;L'!M483)</f>
        <v>0</v>
      </c>
      <c r="N117" s="236">
        <f>SUM('AMAZON UK, FR, GER - P&amp;L'!N111,'AMAZON UK, FR, GER - P&amp;L'!N297,'AMAZON UK, FR, GER - P&amp;L'!N483)</f>
        <v>0</v>
      </c>
      <c r="O117" s="236">
        <f>SUM('AMAZON UK, FR, GER - P&amp;L'!O111,'AMAZON UK, FR, GER - P&amp;L'!O297,'AMAZON UK, FR, GER - P&amp;L'!O483)</f>
        <v>0</v>
      </c>
      <c r="P117" s="236">
        <f>SUM('AMAZON UK, FR, GER - P&amp;L'!P111,'AMAZON UK, FR, GER - P&amp;L'!P297,'AMAZON UK, FR, GER - P&amp;L'!P483)</f>
        <v>0</v>
      </c>
      <c r="Q117" s="236">
        <f>SUM('AMAZON UK, FR, GER - P&amp;L'!Q111,'AMAZON UK, FR, GER - P&amp;L'!Q297,'AMAZON UK, FR, GER - P&amp;L'!Q483)</f>
        <v>0</v>
      </c>
      <c r="R117" s="236">
        <f>SUM('AMAZON UK, FR, GER - P&amp;L'!R111,'AMAZON UK, FR, GER - P&amp;L'!R297,'AMAZON UK, FR, GER - P&amp;L'!R483)</f>
        <v>0</v>
      </c>
      <c r="S117" s="236">
        <f>SUM('AMAZON UK, FR, GER - P&amp;L'!S111,'AMAZON UK, FR, GER - P&amp;L'!S297,'AMAZON UK, FR, GER - P&amp;L'!S483)</f>
        <v>0</v>
      </c>
      <c r="T117" s="236">
        <f>SUM('AMAZON UK, FR, GER - P&amp;L'!T111,'AMAZON UK, FR, GER - P&amp;L'!T297,'AMAZON UK, FR, GER - P&amp;L'!T483)</f>
        <v>0</v>
      </c>
      <c r="U117" s="236">
        <f>SUM('AMAZON UK, FR, GER - P&amp;L'!U111,'AMAZON UK, FR, GER - P&amp;L'!U297,'AMAZON UK, FR, GER - P&amp;L'!U483)</f>
        <v>0</v>
      </c>
      <c r="V117" s="236">
        <f>SUM('AMAZON UK, FR, GER - P&amp;L'!V111,'AMAZON UK, FR, GER - P&amp;L'!V297,'AMAZON UK, FR, GER - P&amp;L'!V483)</f>
        <v>0</v>
      </c>
      <c r="W117" s="236">
        <f>SUM('AMAZON UK, FR, GER - P&amp;L'!W111,'AMAZON UK, FR, GER - P&amp;L'!W297,'AMAZON UK, FR, GER - P&amp;L'!W483)</f>
        <v>0</v>
      </c>
      <c r="X117" s="236">
        <f>SUM('AMAZON UK, FR, GER - P&amp;L'!X111,'AMAZON UK, FR, GER - P&amp;L'!X297,'AMAZON UK, FR, GER - P&amp;L'!X483)</f>
        <v>0</v>
      </c>
      <c r="Y117" s="236">
        <f>SUM('AMAZON UK, FR, GER - P&amp;L'!Y111,'AMAZON UK, FR, GER - P&amp;L'!Y297,'AMAZON UK, FR, GER - P&amp;L'!Y483)</f>
        <v>0</v>
      </c>
      <c r="Z117" s="236">
        <f>SUM('AMAZON UK, FR, GER - P&amp;L'!Z111,'AMAZON UK, FR, GER - P&amp;L'!Z297,'AMAZON UK, FR, GER - P&amp;L'!Z483)</f>
        <v>0</v>
      </c>
      <c r="AA117" s="236">
        <f>SUM('AMAZON UK, FR, GER - P&amp;L'!AA111,'AMAZON UK, FR, GER - P&amp;L'!AA297,'AMAZON UK, FR, GER - P&amp;L'!AA483)</f>
        <v>0</v>
      </c>
      <c r="AB117" s="236">
        <f>SUM('AMAZON UK, FR, GER - P&amp;L'!AB111,'AMAZON UK, FR, GER - P&amp;L'!AB297,'AMAZON UK, FR, GER - P&amp;L'!AB483)</f>
        <v>0</v>
      </c>
      <c r="AC117" s="236">
        <f>SUM('AMAZON UK, FR, GER - P&amp;L'!AC111,'AMAZON UK, FR, GER - P&amp;L'!AC297,'AMAZON UK, FR, GER - P&amp;L'!AC483)</f>
        <v>0</v>
      </c>
      <c r="AD117" s="236">
        <f>SUM('AMAZON UK, FR, GER - P&amp;L'!AD111,'AMAZON UK, FR, GER - P&amp;L'!AD297,'AMAZON UK, FR, GER - P&amp;L'!AD483)</f>
        <v>0</v>
      </c>
      <c r="AE117" s="236">
        <f>SUM('AMAZON UK, FR, GER - P&amp;L'!AE111,'AMAZON UK, FR, GER - P&amp;L'!AE297,'AMAZON UK, FR, GER - P&amp;L'!AE483)</f>
        <v>0</v>
      </c>
      <c r="AF117" s="236">
        <f>SUM('AMAZON UK, FR, GER - P&amp;L'!AF111,'AMAZON UK, FR, GER - P&amp;L'!AF297,'AMAZON UK, FR, GER - P&amp;L'!AF483)</f>
        <v>0</v>
      </c>
      <c r="AG117" s="409">
        <f t="shared" si="23"/>
        <v>0</v>
      </c>
    </row>
    <row r="118" outlineLevel="1">
      <c r="A118" s="277" t="s">
        <v>1564</v>
      </c>
      <c r="B118" s="236">
        <f>SUM('AMAZON UK, FR, GER - P&amp;L'!B112,'AMAZON UK, FR, GER - P&amp;L'!B298,'AMAZON UK, FR, GER - P&amp;L'!B484)</f>
        <v>0</v>
      </c>
      <c r="C118" s="236">
        <f>SUM('AMAZON UK, FR, GER - P&amp;L'!C112,'AMAZON UK, FR, GER - P&amp;L'!C298,'AMAZON UK, FR, GER - P&amp;L'!C484)</f>
        <v>0</v>
      </c>
      <c r="D118" s="236">
        <f>SUM('AMAZON UK, FR, GER - P&amp;L'!D112,'AMAZON UK, FR, GER - P&amp;L'!D298,'AMAZON UK, FR, GER - P&amp;L'!D484)</f>
        <v>0</v>
      </c>
      <c r="E118" s="236">
        <f>SUM('AMAZON UK, FR, GER - P&amp;L'!E112,'AMAZON UK, FR, GER - P&amp;L'!E298,'AMAZON UK, FR, GER - P&amp;L'!E484)</f>
        <v>0</v>
      </c>
      <c r="F118" s="236">
        <f>SUM('AMAZON UK, FR, GER - P&amp;L'!F112,'AMAZON UK, FR, GER - P&amp;L'!F298,'AMAZON UK, FR, GER - P&amp;L'!F484)</f>
        <v>0</v>
      </c>
      <c r="G118" s="236">
        <f>SUM('AMAZON UK, FR, GER - P&amp;L'!G112,'AMAZON UK, FR, GER - P&amp;L'!G298,'AMAZON UK, FR, GER - P&amp;L'!G484)</f>
        <v>0</v>
      </c>
      <c r="H118" s="236">
        <f>SUM('AMAZON UK, FR, GER - P&amp;L'!H112,'AMAZON UK, FR, GER - P&amp;L'!H298,'AMAZON UK, FR, GER - P&amp;L'!H484)</f>
        <v>0</v>
      </c>
      <c r="I118" s="236">
        <f>SUM('AMAZON UK, FR, GER - P&amp;L'!I112,'AMAZON UK, FR, GER - P&amp;L'!I298,'AMAZON UK, FR, GER - P&amp;L'!I484)</f>
        <v>0</v>
      </c>
      <c r="J118" s="236">
        <f>SUM('AMAZON UK, FR, GER - P&amp;L'!J112,'AMAZON UK, FR, GER - P&amp;L'!J298,'AMAZON UK, FR, GER - P&amp;L'!J484)</f>
        <v>0</v>
      </c>
      <c r="K118" s="236">
        <f>SUM('AMAZON UK, FR, GER - P&amp;L'!K112,'AMAZON UK, FR, GER - P&amp;L'!K298,'AMAZON UK, FR, GER - P&amp;L'!K484)</f>
        <v>0</v>
      </c>
      <c r="L118" s="236">
        <f>SUM('AMAZON UK, FR, GER - P&amp;L'!L112,'AMAZON UK, FR, GER - P&amp;L'!L298,'AMAZON UK, FR, GER - P&amp;L'!L484)</f>
        <v>0</v>
      </c>
      <c r="M118" s="236">
        <f>SUM('AMAZON UK, FR, GER - P&amp;L'!M112,'AMAZON UK, FR, GER - P&amp;L'!M298,'AMAZON UK, FR, GER - P&amp;L'!M484)</f>
        <v>0</v>
      </c>
      <c r="N118" s="236">
        <f>SUM('AMAZON UK, FR, GER - P&amp;L'!N112,'AMAZON UK, FR, GER - P&amp;L'!N298,'AMAZON UK, FR, GER - P&amp;L'!N484)</f>
        <v>0</v>
      </c>
      <c r="O118" s="236">
        <f>SUM('AMAZON UK, FR, GER - P&amp;L'!O112,'AMAZON UK, FR, GER - P&amp;L'!O298,'AMAZON UK, FR, GER - P&amp;L'!O484)</f>
        <v>0</v>
      </c>
      <c r="P118" s="236">
        <f>SUM('AMAZON UK, FR, GER - P&amp;L'!P112,'AMAZON UK, FR, GER - P&amp;L'!P298,'AMAZON UK, FR, GER - P&amp;L'!P484)</f>
        <v>0</v>
      </c>
      <c r="Q118" s="236">
        <f>SUM('AMAZON UK, FR, GER - P&amp;L'!Q112,'AMAZON UK, FR, GER - P&amp;L'!Q298,'AMAZON UK, FR, GER - P&amp;L'!Q484)</f>
        <v>0</v>
      </c>
      <c r="R118" s="236">
        <f>SUM('AMAZON UK, FR, GER - P&amp;L'!R112,'AMAZON UK, FR, GER - P&amp;L'!R298,'AMAZON UK, FR, GER - P&amp;L'!R484)</f>
        <v>0</v>
      </c>
      <c r="S118" s="236">
        <f>SUM('AMAZON UK, FR, GER - P&amp;L'!S112,'AMAZON UK, FR, GER - P&amp;L'!S298,'AMAZON UK, FR, GER - P&amp;L'!S484)</f>
        <v>0</v>
      </c>
      <c r="T118" s="236">
        <f>SUM('AMAZON UK, FR, GER - P&amp;L'!T112,'AMAZON UK, FR, GER - P&amp;L'!T298,'AMAZON UK, FR, GER - P&amp;L'!T484)</f>
        <v>0</v>
      </c>
      <c r="U118" s="236">
        <f>SUM('AMAZON UK, FR, GER - P&amp;L'!U112,'AMAZON UK, FR, GER - P&amp;L'!U298,'AMAZON UK, FR, GER - P&amp;L'!U484)</f>
        <v>0</v>
      </c>
      <c r="V118" s="236">
        <f>SUM('AMAZON UK, FR, GER - P&amp;L'!V112,'AMAZON UK, FR, GER - P&amp;L'!V298,'AMAZON UK, FR, GER - P&amp;L'!V484)</f>
        <v>0</v>
      </c>
      <c r="W118" s="236">
        <f>SUM('AMAZON UK, FR, GER - P&amp;L'!W112,'AMAZON UK, FR, GER - P&amp;L'!W298,'AMAZON UK, FR, GER - P&amp;L'!W484)</f>
        <v>0</v>
      </c>
      <c r="X118" s="236">
        <f>SUM('AMAZON UK, FR, GER - P&amp;L'!X112,'AMAZON UK, FR, GER - P&amp;L'!X298,'AMAZON UK, FR, GER - P&amp;L'!X484)</f>
        <v>0</v>
      </c>
      <c r="Y118" s="236">
        <f>SUM('AMAZON UK, FR, GER - P&amp;L'!Y112,'AMAZON UK, FR, GER - P&amp;L'!Y298,'AMAZON UK, FR, GER - P&amp;L'!Y484)</f>
        <v>0</v>
      </c>
      <c r="Z118" s="236">
        <f>SUM('AMAZON UK, FR, GER - P&amp;L'!Z112,'AMAZON UK, FR, GER - P&amp;L'!Z298,'AMAZON UK, FR, GER - P&amp;L'!Z484)</f>
        <v>0</v>
      </c>
      <c r="AA118" s="236">
        <f>SUM('AMAZON UK, FR, GER - P&amp;L'!AA112,'AMAZON UK, FR, GER - P&amp;L'!AA298,'AMAZON UK, FR, GER - P&amp;L'!AA484)</f>
        <v>0</v>
      </c>
      <c r="AB118" s="236">
        <f>SUM('AMAZON UK, FR, GER - P&amp;L'!AB112,'AMAZON UK, FR, GER - P&amp;L'!AB298,'AMAZON UK, FR, GER - P&amp;L'!AB484)</f>
        <v>0</v>
      </c>
      <c r="AC118" s="236">
        <f>SUM('AMAZON UK, FR, GER - P&amp;L'!AC112,'AMAZON UK, FR, GER - P&amp;L'!AC298,'AMAZON UK, FR, GER - P&amp;L'!AC484)</f>
        <v>0</v>
      </c>
      <c r="AD118" s="236">
        <f>SUM('AMAZON UK, FR, GER - P&amp;L'!AD112,'AMAZON UK, FR, GER - P&amp;L'!AD298,'AMAZON UK, FR, GER - P&amp;L'!AD484)</f>
        <v>0</v>
      </c>
      <c r="AE118" s="236">
        <f>SUM('AMAZON UK, FR, GER - P&amp;L'!AE112,'AMAZON UK, FR, GER - P&amp;L'!AE298,'AMAZON UK, FR, GER - P&amp;L'!AE484)</f>
        <v>0</v>
      </c>
      <c r="AF118" s="236">
        <f>SUM('AMAZON UK, FR, GER - P&amp;L'!AF112,'AMAZON UK, FR, GER - P&amp;L'!AF298,'AMAZON UK, FR, GER - P&amp;L'!AF484)</f>
        <v>0</v>
      </c>
      <c r="AG118" s="409">
        <f t="shared" si="23"/>
        <v>0</v>
      </c>
    </row>
    <row r="119" outlineLevel="1">
      <c r="A119" s="277" t="s">
        <v>1565</v>
      </c>
      <c r="B119" s="236">
        <f>SUM('AMAZON UK, FR, GER - P&amp;L'!B113,'AMAZON UK, FR, GER - P&amp;L'!B299,'AMAZON UK, FR, GER - P&amp;L'!B485)</f>
        <v>0</v>
      </c>
      <c r="C119" s="236">
        <f>SUM('AMAZON UK, FR, GER - P&amp;L'!C113,'AMAZON UK, FR, GER - P&amp;L'!C299,'AMAZON UK, FR, GER - P&amp;L'!C485)</f>
        <v>0</v>
      </c>
      <c r="D119" s="236">
        <f>SUM('AMAZON UK, FR, GER - P&amp;L'!D113,'AMAZON UK, FR, GER - P&amp;L'!D299,'AMAZON UK, FR, GER - P&amp;L'!D485)</f>
        <v>0</v>
      </c>
      <c r="E119" s="236">
        <f>SUM('AMAZON UK, FR, GER - P&amp;L'!E113,'AMAZON UK, FR, GER - P&amp;L'!E299,'AMAZON UK, FR, GER - P&amp;L'!E485)</f>
        <v>0</v>
      </c>
      <c r="F119" s="236">
        <f>SUM('AMAZON UK, FR, GER - P&amp;L'!F113,'AMAZON UK, FR, GER - P&amp;L'!F299,'AMAZON UK, FR, GER - P&amp;L'!F485)</f>
        <v>0</v>
      </c>
      <c r="G119" s="236">
        <f>SUM('AMAZON UK, FR, GER - P&amp;L'!G113,'AMAZON UK, FR, GER - P&amp;L'!G299,'AMAZON UK, FR, GER - P&amp;L'!G485)</f>
        <v>0</v>
      </c>
      <c r="H119" s="236">
        <f>SUM('AMAZON UK, FR, GER - P&amp;L'!H113,'AMAZON UK, FR, GER - P&amp;L'!H299,'AMAZON UK, FR, GER - P&amp;L'!H485)</f>
        <v>0</v>
      </c>
      <c r="I119" s="236">
        <f>SUM('AMAZON UK, FR, GER - P&amp;L'!I113,'AMAZON UK, FR, GER - P&amp;L'!I299,'AMAZON UK, FR, GER - P&amp;L'!I485)</f>
        <v>0</v>
      </c>
      <c r="J119" s="236">
        <f>SUM('AMAZON UK, FR, GER - P&amp;L'!J113,'AMAZON UK, FR, GER - P&amp;L'!J299,'AMAZON UK, FR, GER - P&amp;L'!J485)</f>
        <v>0</v>
      </c>
      <c r="K119" s="236">
        <f>SUM('AMAZON UK, FR, GER - P&amp;L'!K113,'AMAZON UK, FR, GER - P&amp;L'!K299,'AMAZON UK, FR, GER - P&amp;L'!K485)</f>
        <v>0</v>
      </c>
      <c r="L119" s="236">
        <f>SUM('AMAZON UK, FR, GER - P&amp;L'!L113,'AMAZON UK, FR, GER - P&amp;L'!L299,'AMAZON UK, FR, GER - P&amp;L'!L485)</f>
        <v>0</v>
      </c>
      <c r="M119" s="236">
        <f>SUM('AMAZON UK, FR, GER - P&amp;L'!M113,'AMAZON UK, FR, GER - P&amp;L'!M299,'AMAZON UK, FR, GER - P&amp;L'!M485)</f>
        <v>0</v>
      </c>
      <c r="N119" s="236">
        <f>SUM('AMAZON UK, FR, GER - P&amp;L'!N113,'AMAZON UK, FR, GER - P&amp;L'!N299,'AMAZON UK, FR, GER - P&amp;L'!N485)</f>
        <v>0</v>
      </c>
      <c r="O119" s="236">
        <f>SUM('AMAZON UK, FR, GER - P&amp;L'!O113,'AMAZON UK, FR, GER - P&amp;L'!O299,'AMAZON UK, FR, GER - P&amp;L'!O485)</f>
        <v>0</v>
      </c>
      <c r="P119" s="236">
        <f>SUM('AMAZON UK, FR, GER - P&amp;L'!P113,'AMAZON UK, FR, GER - P&amp;L'!P299,'AMAZON UK, FR, GER - P&amp;L'!P485)</f>
        <v>0</v>
      </c>
      <c r="Q119" s="236">
        <f>SUM('AMAZON UK, FR, GER - P&amp;L'!Q113,'AMAZON UK, FR, GER - P&amp;L'!Q299,'AMAZON UK, FR, GER - P&amp;L'!Q485)</f>
        <v>0</v>
      </c>
      <c r="R119" s="236">
        <f>SUM('AMAZON UK, FR, GER - P&amp;L'!R113,'AMAZON UK, FR, GER - P&amp;L'!R299,'AMAZON UK, FR, GER - P&amp;L'!R485)</f>
        <v>0</v>
      </c>
      <c r="S119" s="236">
        <f>SUM('AMAZON UK, FR, GER - P&amp;L'!S113,'AMAZON UK, FR, GER - P&amp;L'!S299,'AMAZON UK, FR, GER - P&amp;L'!S485)</f>
        <v>0</v>
      </c>
      <c r="T119" s="236">
        <f>SUM('AMAZON UK, FR, GER - P&amp;L'!T113,'AMAZON UK, FR, GER - P&amp;L'!T299,'AMAZON UK, FR, GER - P&amp;L'!T485)</f>
        <v>0</v>
      </c>
      <c r="U119" s="236">
        <f>SUM('AMAZON UK, FR, GER - P&amp;L'!U113,'AMAZON UK, FR, GER - P&amp;L'!U299,'AMAZON UK, FR, GER - P&amp;L'!U485)</f>
        <v>0</v>
      </c>
      <c r="V119" s="236">
        <f>SUM('AMAZON UK, FR, GER - P&amp;L'!V113,'AMAZON UK, FR, GER - P&amp;L'!V299,'AMAZON UK, FR, GER - P&amp;L'!V485)</f>
        <v>0</v>
      </c>
      <c r="W119" s="236">
        <f>SUM('AMAZON UK, FR, GER - P&amp;L'!W113,'AMAZON UK, FR, GER - P&amp;L'!W299,'AMAZON UK, FR, GER - P&amp;L'!W485)</f>
        <v>0</v>
      </c>
      <c r="X119" s="236">
        <f>SUM('AMAZON UK, FR, GER - P&amp;L'!X113,'AMAZON UK, FR, GER - P&amp;L'!X299,'AMAZON UK, FR, GER - P&amp;L'!X485)</f>
        <v>0</v>
      </c>
      <c r="Y119" s="236">
        <f>SUM('AMAZON UK, FR, GER - P&amp;L'!Y113,'AMAZON UK, FR, GER - P&amp;L'!Y299,'AMAZON UK, FR, GER - P&amp;L'!Y485)</f>
        <v>0</v>
      </c>
      <c r="Z119" s="236">
        <f>SUM('AMAZON UK, FR, GER - P&amp;L'!Z113,'AMAZON UK, FR, GER - P&amp;L'!Z299,'AMAZON UK, FR, GER - P&amp;L'!Z485)</f>
        <v>0</v>
      </c>
      <c r="AA119" s="236">
        <f>SUM('AMAZON UK, FR, GER - P&amp;L'!AA113,'AMAZON UK, FR, GER - P&amp;L'!AA299,'AMAZON UK, FR, GER - P&amp;L'!AA485)</f>
        <v>0</v>
      </c>
      <c r="AB119" s="236">
        <f>SUM('AMAZON UK, FR, GER - P&amp;L'!AB113,'AMAZON UK, FR, GER - P&amp;L'!AB299,'AMAZON UK, FR, GER - P&amp;L'!AB485)</f>
        <v>0</v>
      </c>
      <c r="AC119" s="236">
        <f>SUM('AMAZON UK, FR, GER - P&amp;L'!AC113,'AMAZON UK, FR, GER - P&amp;L'!AC299,'AMAZON UK, FR, GER - P&amp;L'!AC485)</f>
        <v>0</v>
      </c>
      <c r="AD119" s="236">
        <f>SUM('AMAZON UK, FR, GER - P&amp;L'!AD113,'AMAZON UK, FR, GER - P&amp;L'!AD299,'AMAZON UK, FR, GER - P&amp;L'!AD485)</f>
        <v>0</v>
      </c>
      <c r="AE119" s="236">
        <f>SUM('AMAZON UK, FR, GER - P&amp;L'!AE113,'AMAZON UK, FR, GER - P&amp;L'!AE299,'AMAZON UK, FR, GER - P&amp;L'!AE485)</f>
        <v>0</v>
      </c>
      <c r="AF119" s="236">
        <f>SUM('AMAZON UK, FR, GER - P&amp;L'!AF113,'AMAZON UK, FR, GER - P&amp;L'!AF299,'AMAZON UK, FR, GER - P&amp;L'!AF485)</f>
        <v>0</v>
      </c>
      <c r="AG119" s="409">
        <f t="shared" si="23"/>
        <v>0</v>
      </c>
    </row>
    <row r="120" outlineLevel="1">
      <c r="A120" s="457" t="s">
        <v>1566</v>
      </c>
      <c r="B120" s="236">
        <f>SUM('AMAZON UK, FR, GER - P&amp;L'!B114,'AMAZON UK, FR, GER - P&amp;L'!B300,'AMAZON UK, FR, GER - P&amp;L'!B486)</f>
        <v>0</v>
      </c>
      <c r="C120" s="236">
        <f>SUM('AMAZON UK, FR, GER - P&amp;L'!C114,'AMAZON UK, FR, GER - P&amp;L'!C300,'AMAZON UK, FR, GER - P&amp;L'!C486)</f>
        <v>0</v>
      </c>
      <c r="D120" s="236">
        <f>SUM('AMAZON UK, FR, GER - P&amp;L'!D114,'AMAZON UK, FR, GER - P&amp;L'!D300,'AMAZON UK, FR, GER - P&amp;L'!D486)</f>
        <v>0</v>
      </c>
      <c r="E120" s="236">
        <f>SUM('AMAZON UK, FR, GER - P&amp;L'!E114,'AMAZON UK, FR, GER - P&amp;L'!E300,'AMAZON UK, FR, GER - P&amp;L'!E486)</f>
        <v>0</v>
      </c>
      <c r="F120" s="236">
        <f>SUM('AMAZON UK, FR, GER - P&amp;L'!F114,'AMAZON UK, FR, GER - P&amp;L'!F300,'AMAZON UK, FR, GER - P&amp;L'!F486)</f>
        <v>0</v>
      </c>
      <c r="G120" s="236">
        <f>SUM('AMAZON UK, FR, GER - P&amp;L'!G114,'AMAZON UK, FR, GER - P&amp;L'!G300,'AMAZON UK, FR, GER - P&amp;L'!G486)</f>
        <v>0</v>
      </c>
      <c r="H120" s="236">
        <f>SUM('AMAZON UK, FR, GER - P&amp;L'!H114,'AMAZON UK, FR, GER - P&amp;L'!H300,'AMAZON UK, FR, GER - P&amp;L'!H486)</f>
        <v>0</v>
      </c>
      <c r="I120" s="236">
        <f>SUM('AMAZON UK, FR, GER - P&amp;L'!I114,'AMAZON UK, FR, GER - P&amp;L'!I300,'AMAZON UK, FR, GER - P&amp;L'!I486)</f>
        <v>0</v>
      </c>
      <c r="J120" s="236">
        <f>SUM('AMAZON UK, FR, GER - P&amp;L'!J114,'AMAZON UK, FR, GER - P&amp;L'!J300,'AMAZON UK, FR, GER - P&amp;L'!J486)</f>
        <v>0</v>
      </c>
      <c r="K120" s="236">
        <f>SUM('AMAZON UK, FR, GER - P&amp;L'!K114,'AMAZON UK, FR, GER - P&amp;L'!K300,'AMAZON UK, FR, GER - P&amp;L'!K486)</f>
        <v>0</v>
      </c>
      <c r="L120" s="236">
        <f>SUM('AMAZON UK, FR, GER - P&amp;L'!L114,'AMAZON UK, FR, GER - P&amp;L'!L300,'AMAZON UK, FR, GER - P&amp;L'!L486)</f>
        <v>0</v>
      </c>
      <c r="M120" s="236">
        <f>SUM('AMAZON UK, FR, GER - P&amp;L'!M114,'AMAZON UK, FR, GER - P&amp;L'!M300,'AMAZON UK, FR, GER - P&amp;L'!M486)</f>
        <v>0</v>
      </c>
      <c r="N120" s="236">
        <f>SUM('AMAZON UK, FR, GER - P&amp;L'!N114,'AMAZON UK, FR, GER - P&amp;L'!N300,'AMAZON UK, FR, GER - P&amp;L'!N486)</f>
        <v>0</v>
      </c>
      <c r="O120" s="236">
        <f>SUM('AMAZON UK, FR, GER - P&amp;L'!O114,'AMAZON UK, FR, GER - P&amp;L'!O300,'AMAZON UK, FR, GER - P&amp;L'!O486)</f>
        <v>0</v>
      </c>
      <c r="P120" s="236">
        <f>SUM('AMAZON UK, FR, GER - P&amp;L'!P114,'AMAZON UK, FR, GER - P&amp;L'!P300,'AMAZON UK, FR, GER - P&amp;L'!P486)</f>
        <v>0</v>
      </c>
      <c r="Q120" s="236">
        <f>SUM('AMAZON UK, FR, GER - P&amp;L'!Q114,'AMAZON UK, FR, GER - P&amp;L'!Q300,'AMAZON UK, FR, GER - P&amp;L'!Q486)</f>
        <v>0</v>
      </c>
      <c r="R120" s="236">
        <f>SUM('AMAZON UK, FR, GER - P&amp;L'!R114,'AMAZON UK, FR, GER - P&amp;L'!R300,'AMAZON UK, FR, GER - P&amp;L'!R486)</f>
        <v>0</v>
      </c>
      <c r="S120" s="236">
        <f>SUM('AMAZON UK, FR, GER - P&amp;L'!S114,'AMAZON UK, FR, GER - P&amp;L'!S300,'AMAZON UK, FR, GER - P&amp;L'!S486)</f>
        <v>0</v>
      </c>
      <c r="T120" s="236">
        <f>SUM('AMAZON UK, FR, GER - P&amp;L'!T114,'AMAZON UK, FR, GER - P&amp;L'!T300,'AMAZON UK, FR, GER - P&amp;L'!T486)</f>
        <v>0</v>
      </c>
      <c r="U120" s="236">
        <f>SUM('AMAZON UK, FR, GER - P&amp;L'!U114,'AMAZON UK, FR, GER - P&amp;L'!U300,'AMAZON UK, FR, GER - P&amp;L'!U486)</f>
        <v>0</v>
      </c>
      <c r="V120" s="236">
        <f>SUM('AMAZON UK, FR, GER - P&amp;L'!V114,'AMAZON UK, FR, GER - P&amp;L'!V300,'AMAZON UK, FR, GER - P&amp;L'!V486)</f>
        <v>0</v>
      </c>
      <c r="W120" s="236">
        <f>SUM('AMAZON UK, FR, GER - P&amp;L'!W114,'AMAZON UK, FR, GER - P&amp;L'!W300,'AMAZON UK, FR, GER - P&amp;L'!W486)</f>
        <v>0</v>
      </c>
      <c r="X120" s="236">
        <f>SUM('AMAZON UK, FR, GER - P&amp;L'!X114,'AMAZON UK, FR, GER - P&amp;L'!X300,'AMAZON UK, FR, GER - P&amp;L'!X486)</f>
        <v>0</v>
      </c>
      <c r="Y120" s="236">
        <f>SUM('AMAZON UK, FR, GER - P&amp;L'!Y114,'AMAZON UK, FR, GER - P&amp;L'!Y300,'AMAZON UK, FR, GER - P&amp;L'!Y486)</f>
        <v>0</v>
      </c>
      <c r="Z120" s="236">
        <f>SUM('AMAZON UK, FR, GER - P&amp;L'!Z114,'AMAZON UK, FR, GER - P&amp;L'!Z300,'AMAZON UK, FR, GER - P&amp;L'!Z486)</f>
        <v>0</v>
      </c>
      <c r="AA120" s="236">
        <f>SUM('AMAZON UK, FR, GER - P&amp;L'!AA114,'AMAZON UK, FR, GER - P&amp;L'!AA300,'AMAZON UK, FR, GER - P&amp;L'!AA486)</f>
        <v>0</v>
      </c>
      <c r="AB120" s="236">
        <f>SUM('AMAZON UK, FR, GER - P&amp;L'!AB114,'AMAZON UK, FR, GER - P&amp;L'!AB300,'AMAZON UK, FR, GER - P&amp;L'!AB486)</f>
        <v>0</v>
      </c>
      <c r="AC120" s="236">
        <f>SUM('AMAZON UK, FR, GER - P&amp;L'!AC114,'AMAZON UK, FR, GER - P&amp;L'!AC300,'AMAZON UK, FR, GER - P&amp;L'!AC486)</f>
        <v>0</v>
      </c>
      <c r="AD120" s="236">
        <f>SUM('AMAZON UK, FR, GER - P&amp;L'!AD114,'AMAZON UK, FR, GER - P&amp;L'!AD300,'AMAZON UK, FR, GER - P&amp;L'!AD486)</f>
        <v>0</v>
      </c>
      <c r="AE120" s="236">
        <f>SUM('AMAZON UK, FR, GER - P&amp;L'!AE114,'AMAZON UK, FR, GER - P&amp;L'!AE300,'AMAZON UK, FR, GER - P&amp;L'!AE486)</f>
        <v>0</v>
      </c>
      <c r="AF120" s="236">
        <f>SUM('AMAZON UK, FR, GER - P&amp;L'!AF114,'AMAZON UK, FR, GER - P&amp;L'!AF300,'AMAZON UK, FR, GER - P&amp;L'!AF486)</f>
        <v>0</v>
      </c>
      <c r="AG120" s="409"/>
    </row>
    <row r="121" outlineLevel="1">
      <c r="A121" s="457" t="s">
        <v>1567</v>
      </c>
      <c r="B121" s="236">
        <f>SUM('AMAZON UK, FR, GER - P&amp;L'!B115,'AMAZON UK, FR, GER - P&amp;L'!B301,'AMAZON UK, FR, GER - P&amp;L'!B487)</f>
        <v>0</v>
      </c>
      <c r="C121" s="236">
        <f>SUM('AMAZON UK, FR, GER - P&amp;L'!C115,'AMAZON UK, FR, GER - P&amp;L'!C301,'AMAZON UK, FR, GER - P&amp;L'!C487)</f>
        <v>0</v>
      </c>
      <c r="D121" s="236">
        <f>SUM('AMAZON UK, FR, GER - P&amp;L'!D115,'AMAZON UK, FR, GER - P&amp;L'!D301,'AMAZON UK, FR, GER - P&amp;L'!D487)</f>
        <v>0</v>
      </c>
      <c r="E121" s="236">
        <f>SUM('AMAZON UK, FR, GER - P&amp;L'!E115,'AMAZON UK, FR, GER - P&amp;L'!E301,'AMAZON UK, FR, GER - P&amp;L'!E487)</f>
        <v>0</v>
      </c>
      <c r="F121" s="236">
        <f>SUM('AMAZON UK, FR, GER - P&amp;L'!F115,'AMAZON UK, FR, GER - P&amp;L'!F301,'AMAZON UK, FR, GER - P&amp;L'!F487)</f>
        <v>0</v>
      </c>
      <c r="G121" s="236">
        <f>SUM('AMAZON UK, FR, GER - P&amp;L'!G115,'AMAZON UK, FR, GER - P&amp;L'!G301,'AMAZON UK, FR, GER - P&amp;L'!G487)</f>
        <v>0</v>
      </c>
      <c r="H121" s="236">
        <f>SUM('AMAZON UK, FR, GER - P&amp;L'!H115,'AMAZON UK, FR, GER - P&amp;L'!H301,'AMAZON UK, FR, GER - P&amp;L'!H487)</f>
        <v>0</v>
      </c>
      <c r="I121" s="236">
        <f>SUM('AMAZON UK, FR, GER - P&amp;L'!I115,'AMAZON UK, FR, GER - P&amp;L'!I301,'AMAZON UK, FR, GER - P&amp;L'!I487)</f>
        <v>0</v>
      </c>
      <c r="J121" s="236">
        <f>SUM('AMAZON UK, FR, GER - P&amp;L'!J115,'AMAZON UK, FR, GER - P&amp;L'!J301,'AMAZON UK, FR, GER - P&amp;L'!J487)</f>
        <v>0</v>
      </c>
      <c r="K121" s="236">
        <f>SUM('AMAZON UK, FR, GER - P&amp;L'!K115,'AMAZON UK, FR, GER - P&amp;L'!K301,'AMAZON UK, FR, GER - P&amp;L'!K487)</f>
        <v>0</v>
      </c>
      <c r="L121" s="236">
        <f>SUM('AMAZON UK, FR, GER - P&amp;L'!L115,'AMAZON UK, FR, GER - P&amp;L'!L301,'AMAZON UK, FR, GER - P&amp;L'!L487)</f>
        <v>0</v>
      </c>
      <c r="M121" s="236">
        <f>SUM('AMAZON UK, FR, GER - P&amp;L'!M115,'AMAZON UK, FR, GER - P&amp;L'!M301,'AMAZON UK, FR, GER - P&amp;L'!M487)</f>
        <v>0</v>
      </c>
      <c r="N121" s="236">
        <f>SUM('AMAZON UK, FR, GER - P&amp;L'!N115,'AMAZON UK, FR, GER - P&amp;L'!N301,'AMAZON UK, FR, GER - P&amp;L'!N487)</f>
        <v>0</v>
      </c>
      <c r="O121" s="236">
        <f>SUM('AMAZON UK, FR, GER - P&amp;L'!O115,'AMAZON UK, FR, GER - P&amp;L'!O301,'AMAZON UK, FR, GER - P&amp;L'!O487)</f>
        <v>0</v>
      </c>
      <c r="P121" s="236">
        <f>SUM('AMAZON UK, FR, GER - P&amp;L'!P115,'AMAZON UK, FR, GER - P&amp;L'!P301,'AMAZON UK, FR, GER - P&amp;L'!P487)</f>
        <v>0</v>
      </c>
      <c r="Q121" s="236">
        <f>SUM('AMAZON UK, FR, GER - P&amp;L'!Q115,'AMAZON UK, FR, GER - P&amp;L'!Q301,'AMAZON UK, FR, GER - P&amp;L'!Q487)</f>
        <v>0</v>
      </c>
      <c r="R121" s="236">
        <f>SUM('AMAZON UK, FR, GER - P&amp;L'!R115,'AMAZON UK, FR, GER - P&amp;L'!R301,'AMAZON UK, FR, GER - P&amp;L'!R487)</f>
        <v>0</v>
      </c>
      <c r="S121" s="236">
        <f>SUM('AMAZON UK, FR, GER - P&amp;L'!S115,'AMAZON UK, FR, GER - P&amp;L'!S301,'AMAZON UK, FR, GER - P&amp;L'!S487)</f>
        <v>0</v>
      </c>
      <c r="T121" s="236">
        <f>SUM('AMAZON UK, FR, GER - P&amp;L'!T115,'AMAZON UK, FR, GER - P&amp;L'!T301,'AMAZON UK, FR, GER - P&amp;L'!T487)</f>
        <v>0</v>
      </c>
      <c r="U121" s="236">
        <f>SUM('AMAZON UK, FR, GER - P&amp;L'!U115,'AMAZON UK, FR, GER - P&amp;L'!U301,'AMAZON UK, FR, GER - P&amp;L'!U487)</f>
        <v>0</v>
      </c>
      <c r="V121" s="236">
        <f>SUM('AMAZON UK, FR, GER - P&amp;L'!V115,'AMAZON UK, FR, GER - P&amp;L'!V301,'AMAZON UK, FR, GER - P&amp;L'!V487)</f>
        <v>0</v>
      </c>
      <c r="W121" s="236">
        <f>SUM('AMAZON UK, FR, GER - P&amp;L'!W115,'AMAZON UK, FR, GER - P&amp;L'!W301,'AMAZON UK, FR, GER - P&amp;L'!W487)</f>
        <v>0</v>
      </c>
      <c r="X121" s="236">
        <f>SUM('AMAZON UK, FR, GER - P&amp;L'!X115,'AMAZON UK, FR, GER - P&amp;L'!X301,'AMAZON UK, FR, GER - P&amp;L'!X487)</f>
        <v>0</v>
      </c>
      <c r="Y121" s="236">
        <f>SUM('AMAZON UK, FR, GER - P&amp;L'!Y115,'AMAZON UK, FR, GER - P&amp;L'!Y301,'AMAZON UK, FR, GER - P&amp;L'!Y487)</f>
        <v>0</v>
      </c>
      <c r="Z121" s="236">
        <f>SUM('AMAZON UK, FR, GER - P&amp;L'!Z115,'AMAZON UK, FR, GER - P&amp;L'!Z301,'AMAZON UK, FR, GER - P&amp;L'!Z487)</f>
        <v>0</v>
      </c>
      <c r="AA121" s="236">
        <f>SUM('AMAZON UK, FR, GER - P&amp;L'!AA115,'AMAZON UK, FR, GER - P&amp;L'!AA301,'AMAZON UK, FR, GER - P&amp;L'!AA487)</f>
        <v>0</v>
      </c>
      <c r="AB121" s="236">
        <f>SUM('AMAZON UK, FR, GER - P&amp;L'!AB115,'AMAZON UK, FR, GER - P&amp;L'!AB301,'AMAZON UK, FR, GER - P&amp;L'!AB487)</f>
        <v>0</v>
      </c>
      <c r="AC121" s="236">
        <f>SUM('AMAZON UK, FR, GER - P&amp;L'!AC115,'AMAZON UK, FR, GER - P&amp;L'!AC301,'AMAZON UK, FR, GER - P&amp;L'!AC487)</f>
        <v>0</v>
      </c>
      <c r="AD121" s="236">
        <f>SUM('AMAZON UK, FR, GER - P&amp;L'!AD115,'AMAZON UK, FR, GER - P&amp;L'!AD301,'AMAZON UK, FR, GER - P&amp;L'!AD487)</f>
        <v>0</v>
      </c>
      <c r="AE121" s="236">
        <f>SUM('AMAZON UK, FR, GER - P&amp;L'!AE115,'AMAZON UK, FR, GER - P&amp;L'!AE301,'AMAZON UK, FR, GER - P&amp;L'!AE487)</f>
        <v>0</v>
      </c>
      <c r="AF121" s="236">
        <f>SUM('AMAZON UK, FR, GER - P&amp;L'!AF115,'AMAZON UK, FR, GER - P&amp;L'!AF301,'AMAZON UK, FR, GER - P&amp;L'!AF487)</f>
        <v>0</v>
      </c>
      <c r="AG121" s="409"/>
    </row>
    <row r="122" ht="18.75" customHeight="1" outlineLevel="1">
      <c r="A122" s="457" t="s">
        <v>1568</v>
      </c>
      <c r="B122" s="236">
        <f>SUM('AMAZON UK, FR, GER - P&amp;L'!B116,'AMAZON UK, FR, GER - P&amp;L'!B302,'AMAZON UK, FR, GER - P&amp;L'!B488)</f>
        <v>0</v>
      </c>
      <c r="C122" s="236">
        <f>SUM('AMAZON UK, FR, GER - P&amp;L'!C116,'AMAZON UK, FR, GER - P&amp;L'!C302,'AMAZON UK, FR, GER - P&amp;L'!C488)</f>
        <v>0</v>
      </c>
      <c r="D122" s="236">
        <f>SUM('AMAZON UK, FR, GER - P&amp;L'!D116,'AMAZON UK, FR, GER - P&amp;L'!D302,'AMAZON UK, FR, GER - P&amp;L'!D488)</f>
        <v>0</v>
      </c>
      <c r="E122" s="236">
        <f>SUM('AMAZON UK, FR, GER - P&amp;L'!E116,'AMAZON UK, FR, GER - P&amp;L'!E302,'AMAZON UK, FR, GER - P&amp;L'!E488)</f>
        <v>0</v>
      </c>
      <c r="F122" s="236">
        <f>SUM('AMAZON UK, FR, GER - P&amp;L'!F116,'AMAZON UK, FR, GER - P&amp;L'!F302,'AMAZON UK, FR, GER - P&amp;L'!F488)</f>
        <v>0</v>
      </c>
      <c r="G122" s="236">
        <f>SUM('AMAZON UK, FR, GER - P&amp;L'!G116,'AMAZON UK, FR, GER - P&amp;L'!G302,'AMAZON UK, FR, GER - P&amp;L'!G488)</f>
        <v>0</v>
      </c>
      <c r="H122" s="236">
        <f>SUM('AMAZON UK, FR, GER - P&amp;L'!H116,'AMAZON UK, FR, GER - P&amp;L'!H302,'AMAZON UK, FR, GER - P&amp;L'!H488)</f>
        <v>0</v>
      </c>
      <c r="I122" s="236">
        <f>SUM('AMAZON UK, FR, GER - P&amp;L'!I116,'AMAZON UK, FR, GER - P&amp;L'!I302,'AMAZON UK, FR, GER - P&amp;L'!I488)</f>
        <v>0</v>
      </c>
      <c r="J122" s="236">
        <f>SUM('AMAZON UK, FR, GER - P&amp;L'!J116,'AMAZON UK, FR, GER - P&amp;L'!J302,'AMAZON UK, FR, GER - P&amp;L'!J488)</f>
        <v>0</v>
      </c>
      <c r="K122" s="236">
        <f>SUM('AMAZON UK, FR, GER - P&amp;L'!K116,'AMAZON UK, FR, GER - P&amp;L'!K302,'AMAZON UK, FR, GER - P&amp;L'!K488)</f>
        <v>0</v>
      </c>
      <c r="L122" s="236">
        <f>SUM('AMAZON UK, FR, GER - P&amp;L'!L116,'AMAZON UK, FR, GER - P&amp;L'!L302,'AMAZON UK, FR, GER - P&amp;L'!L488)</f>
        <v>0</v>
      </c>
      <c r="M122" s="236">
        <f>SUM('AMAZON UK, FR, GER - P&amp;L'!M116,'AMAZON UK, FR, GER - P&amp;L'!M302,'AMAZON UK, FR, GER - P&amp;L'!M488)</f>
        <v>0</v>
      </c>
      <c r="N122" s="236">
        <f>SUM('AMAZON UK, FR, GER - P&amp;L'!N116,'AMAZON UK, FR, GER - P&amp;L'!N302,'AMAZON UK, FR, GER - P&amp;L'!N488)</f>
        <v>0</v>
      </c>
      <c r="O122" s="236">
        <f>SUM('AMAZON UK, FR, GER - P&amp;L'!O116,'AMAZON UK, FR, GER - P&amp;L'!O302,'AMAZON UK, FR, GER - P&amp;L'!O488)</f>
        <v>0</v>
      </c>
      <c r="P122" s="236">
        <f>SUM('AMAZON UK, FR, GER - P&amp;L'!P116,'AMAZON UK, FR, GER - P&amp;L'!P302,'AMAZON UK, FR, GER - P&amp;L'!P488)</f>
        <v>0</v>
      </c>
      <c r="Q122" s="236">
        <f>SUM('AMAZON UK, FR, GER - P&amp;L'!Q116,'AMAZON UK, FR, GER - P&amp;L'!Q302,'AMAZON UK, FR, GER - P&amp;L'!Q488)</f>
        <v>0</v>
      </c>
      <c r="R122" s="236">
        <f>SUM('AMAZON UK, FR, GER - P&amp;L'!R116,'AMAZON UK, FR, GER - P&amp;L'!R302,'AMAZON UK, FR, GER - P&amp;L'!R488)</f>
        <v>0</v>
      </c>
      <c r="S122" s="236">
        <f>SUM('AMAZON UK, FR, GER - P&amp;L'!S116,'AMAZON UK, FR, GER - P&amp;L'!S302,'AMAZON UK, FR, GER - P&amp;L'!S488)</f>
        <v>0</v>
      </c>
      <c r="T122" s="236">
        <f>SUM('AMAZON UK, FR, GER - P&amp;L'!T116,'AMAZON UK, FR, GER - P&amp;L'!T302,'AMAZON UK, FR, GER - P&amp;L'!T488)</f>
        <v>0</v>
      </c>
      <c r="U122" s="236">
        <f>SUM('AMAZON UK, FR, GER - P&amp;L'!U116,'AMAZON UK, FR, GER - P&amp;L'!U302,'AMAZON UK, FR, GER - P&amp;L'!U488)</f>
        <v>0</v>
      </c>
      <c r="V122" s="236">
        <f>SUM('AMAZON UK, FR, GER - P&amp;L'!V116,'AMAZON UK, FR, GER - P&amp;L'!V302,'AMAZON UK, FR, GER - P&amp;L'!V488)</f>
        <v>0</v>
      </c>
      <c r="W122" s="236">
        <f>SUM('AMAZON UK, FR, GER - P&amp;L'!W116,'AMAZON UK, FR, GER - P&amp;L'!W302,'AMAZON UK, FR, GER - P&amp;L'!W488)</f>
        <v>0</v>
      </c>
      <c r="X122" s="236">
        <f>SUM('AMAZON UK, FR, GER - P&amp;L'!X116,'AMAZON UK, FR, GER - P&amp;L'!X302,'AMAZON UK, FR, GER - P&amp;L'!X488)</f>
        <v>0</v>
      </c>
      <c r="Y122" s="236">
        <f>SUM('AMAZON UK, FR, GER - P&amp;L'!Y116,'AMAZON UK, FR, GER - P&amp;L'!Y302,'AMAZON UK, FR, GER - P&amp;L'!Y488)</f>
        <v>0</v>
      </c>
      <c r="Z122" s="236">
        <f>SUM('AMAZON UK, FR, GER - P&amp;L'!Z116,'AMAZON UK, FR, GER - P&amp;L'!Z302,'AMAZON UK, FR, GER - P&amp;L'!Z488)</f>
        <v>0</v>
      </c>
      <c r="AA122" s="236">
        <f>SUM('AMAZON UK, FR, GER - P&amp;L'!AA116,'AMAZON UK, FR, GER - P&amp;L'!AA302,'AMAZON UK, FR, GER - P&amp;L'!AA488)</f>
        <v>0</v>
      </c>
      <c r="AB122" s="236">
        <f>SUM('AMAZON UK, FR, GER - P&amp;L'!AB116,'AMAZON UK, FR, GER - P&amp;L'!AB302,'AMAZON UK, FR, GER - P&amp;L'!AB488)</f>
        <v>0</v>
      </c>
      <c r="AC122" s="236">
        <f>SUM('AMAZON UK, FR, GER - P&amp;L'!AC116,'AMAZON UK, FR, GER - P&amp;L'!AC302,'AMAZON UK, FR, GER - P&amp;L'!AC488)</f>
        <v>0</v>
      </c>
      <c r="AD122" s="236">
        <f>SUM('AMAZON UK, FR, GER - P&amp;L'!AD116,'AMAZON UK, FR, GER - P&amp;L'!AD302,'AMAZON UK, FR, GER - P&amp;L'!AD488)</f>
        <v>0</v>
      </c>
      <c r="AE122" s="236">
        <f>SUM('AMAZON UK, FR, GER - P&amp;L'!AE116,'AMAZON UK, FR, GER - P&amp;L'!AE302,'AMAZON UK, FR, GER - P&amp;L'!AE488)</f>
        <v>0</v>
      </c>
      <c r="AF122" s="236">
        <f>SUM('AMAZON UK, FR, GER - P&amp;L'!AF116,'AMAZON UK, FR, GER - P&amp;L'!AF302,'AMAZON UK, FR, GER - P&amp;L'!AF488)</f>
        <v>0</v>
      </c>
      <c r="AG122" s="409"/>
    </row>
    <row r="123" outlineLevel="1">
      <c r="A123" s="457" t="s">
        <v>1569</v>
      </c>
      <c r="B123" s="236">
        <f>SUM('AMAZON UK, FR, GER - P&amp;L'!B117,'AMAZON UK, FR, GER - P&amp;L'!B303,'AMAZON UK, FR, GER - P&amp;L'!B489)</f>
        <v>0</v>
      </c>
      <c r="C123" s="236">
        <f>SUM('AMAZON UK, FR, GER - P&amp;L'!C117,'AMAZON UK, FR, GER - P&amp;L'!C303,'AMAZON UK, FR, GER - P&amp;L'!C489)</f>
        <v>0</v>
      </c>
      <c r="D123" s="236">
        <f>SUM('AMAZON UK, FR, GER - P&amp;L'!D117,'AMAZON UK, FR, GER - P&amp;L'!D303,'AMAZON UK, FR, GER - P&amp;L'!D489)</f>
        <v>0</v>
      </c>
      <c r="E123" s="236">
        <f>SUM('AMAZON UK, FR, GER - P&amp;L'!E117,'AMAZON UK, FR, GER - P&amp;L'!E303,'AMAZON UK, FR, GER - P&amp;L'!E489)</f>
        <v>0</v>
      </c>
      <c r="F123" s="236">
        <f>SUM('AMAZON UK, FR, GER - P&amp;L'!F117,'AMAZON UK, FR, GER - P&amp;L'!F303,'AMAZON UK, FR, GER - P&amp;L'!F489)</f>
        <v>0</v>
      </c>
      <c r="G123" s="236">
        <f>SUM('AMAZON UK, FR, GER - P&amp;L'!G117,'AMAZON UK, FR, GER - P&amp;L'!G303,'AMAZON UK, FR, GER - P&amp;L'!G489)</f>
        <v>0</v>
      </c>
      <c r="H123" s="236">
        <f>SUM('AMAZON UK, FR, GER - P&amp;L'!H117,'AMAZON UK, FR, GER - P&amp;L'!H303,'AMAZON UK, FR, GER - P&amp;L'!H489)</f>
        <v>0</v>
      </c>
      <c r="I123" s="236">
        <f>SUM('AMAZON UK, FR, GER - P&amp;L'!I117,'AMAZON UK, FR, GER - P&amp;L'!I303,'AMAZON UK, FR, GER - P&amp;L'!I489)</f>
        <v>0</v>
      </c>
      <c r="J123" s="236">
        <f>SUM('AMAZON UK, FR, GER - P&amp;L'!J117,'AMAZON UK, FR, GER - P&amp;L'!J303,'AMAZON UK, FR, GER - P&amp;L'!J489)</f>
        <v>0</v>
      </c>
      <c r="K123" s="236">
        <f>SUM('AMAZON UK, FR, GER - P&amp;L'!K117,'AMAZON UK, FR, GER - P&amp;L'!K303,'AMAZON UK, FR, GER - P&amp;L'!K489)</f>
        <v>0</v>
      </c>
      <c r="L123" s="236">
        <f>SUM('AMAZON UK, FR, GER - P&amp;L'!L117,'AMAZON UK, FR, GER - P&amp;L'!L303,'AMAZON UK, FR, GER - P&amp;L'!L489)</f>
        <v>0</v>
      </c>
      <c r="M123" s="236">
        <f>SUM('AMAZON UK, FR, GER - P&amp;L'!M117,'AMAZON UK, FR, GER - P&amp;L'!M303,'AMAZON UK, FR, GER - P&amp;L'!M489)</f>
        <v>0</v>
      </c>
      <c r="N123" s="236">
        <f>SUM('AMAZON UK, FR, GER - P&amp;L'!N117,'AMAZON UK, FR, GER - P&amp;L'!N303,'AMAZON UK, FR, GER - P&amp;L'!N489)</f>
        <v>0</v>
      </c>
      <c r="O123" s="236">
        <f>SUM('AMAZON UK, FR, GER - P&amp;L'!O117,'AMAZON UK, FR, GER - P&amp;L'!O303,'AMAZON UK, FR, GER - P&amp;L'!O489)</f>
        <v>0</v>
      </c>
      <c r="P123" s="236">
        <f>SUM('AMAZON UK, FR, GER - P&amp;L'!P117,'AMAZON UK, FR, GER - P&amp;L'!P303,'AMAZON UK, FR, GER - P&amp;L'!P489)</f>
        <v>0</v>
      </c>
      <c r="Q123" s="236">
        <f>SUM('AMAZON UK, FR, GER - P&amp;L'!Q117,'AMAZON UK, FR, GER - P&amp;L'!Q303,'AMAZON UK, FR, GER - P&amp;L'!Q489)</f>
        <v>0</v>
      </c>
      <c r="R123" s="236">
        <f>SUM('AMAZON UK, FR, GER - P&amp;L'!R117,'AMAZON UK, FR, GER - P&amp;L'!R303,'AMAZON UK, FR, GER - P&amp;L'!R489)</f>
        <v>0</v>
      </c>
      <c r="S123" s="236">
        <f>SUM('AMAZON UK, FR, GER - P&amp;L'!S117,'AMAZON UK, FR, GER - P&amp;L'!S303,'AMAZON UK, FR, GER - P&amp;L'!S489)</f>
        <v>0</v>
      </c>
      <c r="T123" s="236">
        <f>SUM('AMAZON UK, FR, GER - P&amp;L'!T117,'AMAZON UK, FR, GER - P&amp;L'!T303,'AMAZON UK, FR, GER - P&amp;L'!T489)</f>
        <v>0</v>
      </c>
      <c r="U123" s="236">
        <f>SUM('AMAZON UK, FR, GER - P&amp;L'!U117,'AMAZON UK, FR, GER - P&amp;L'!U303,'AMAZON UK, FR, GER - P&amp;L'!U489)</f>
        <v>0</v>
      </c>
      <c r="V123" s="236">
        <f>SUM('AMAZON UK, FR, GER - P&amp;L'!V117,'AMAZON UK, FR, GER - P&amp;L'!V303,'AMAZON UK, FR, GER - P&amp;L'!V489)</f>
        <v>0</v>
      </c>
      <c r="W123" s="236">
        <f>SUM('AMAZON UK, FR, GER - P&amp;L'!W117,'AMAZON UK, FR, GER - P&amp;L'!W303,'AMAZON UK, FR, GER - P&amp;L'!W489)</f>
        <v>0</v>
      </c>
      <c r="X123" s="236">
        <f>SUM('AMAZON UK, FR, GER - P&amp;L'!X117,'AMAZON UK, FR, GER - P&amp;L'!X303,'AMAZON UK, FR, GER - P&amp;L'!X489)</f>
        <v>0</v>
      </c>
      <c r="Y123" s="236">
        <f>SUM('AMAZON UK, FR, GER - P&amp;L'!Y117,'AMAZON UK, FR, GER - P&amp;L'!Y303,'AMAZON UK, FR, GER - P&amp;L'!Y489)</f>
        <v>0</v>
      </c>
      <c r="Z123" s="236">
        <f>SUM('AMAZON UK, FR, GER - P&amp;L'!Z117,'AMAZON UK, FR, GER - P&amp;L'!Z303,'AMAZON UK, FR, GER - P&amp;L'!Z489)</f>
        <v>0</v>
      </c>
      <c r="AA123" s="236">
        <f>SUM('AMAZON UK, FR, GER - P&amp;L'!AA117,'AMAZON UK, FR, GER - P&amp;L'!AA303,'AMAZON UK, FR, GER - P&amp;L'!AA489)</f>
        <v>0</v>
      </c>
      <c r="AB123" s="236">
        <f>SUM('AMAZON UK, FR, GER - P&amp;L'!AB117,'AMAZON UK, FR, GER - P&amp;L'!AB303,'AMAZON UK, FR, GER - P&amp;L'!AB489)</f>
        <v>0</v>
      </c>
      <c r="AC123" s="236">
        <f>SUM('AMAZON UK, FR, GER - P&amp;L'!AC117,'AMAZON UK, FR, GER - P&amp;L'!AC303,'AMAZON UK, FR, GER - P&amp;L'!AC489)</f>
        <v>0</v>
      </c>
      <c r="AD123" s="236">
        <f>SUM('AMAZON UK, FR, GER - P&amp;L'!AD117,'AMAZON UK, FR, GER - P&amp;L'!AD303,'AMAZON UK, FR, GER - P&amp;L'!AD489)</f>
        <v>0</v>
      </c>
      <c r="AE123" s="236">
        <f>SUM('AMAZON UK, FR, GER - P&amp;L'!AE117,'AMAZON UK, FR, GER - P&amp;L'!AE303,'AMAZON UK, FR, GER - P&amp;L'!AE489)</f>
        <v>0</v>
      </c>
      <c r="AF123" s="236">
        <f>SUM('AMAZON UK, FR, GER - P&amp;L'!AF117,'AMAZON UK, FR, GER - P&amp;L'!AF303,'AMAZON UK, FR, GER - P&amp;L'!AF489)</f>
        <v>0</v>
      </c>
      <c r="AG123" s="409"/>
    </row>
    <row r="124" outlineLevel="1">
      <c r="A124" s="281" t="s">
        <v>439</v>
      </c>
      <c r="B124" s="458">
        <f t="shared" ref="B124:AF124" si="24">B116+B117+B120+B121</f>
        <v>0</v>
      </c>
      <c r="C124" s="458">
        <f t="shared" si="24"/>
        <v>0</v>
      </c>
      <c r="D124" s="458">
        <f t="shared" si="24"/>
        <v>0</v>
      </c>
      <c r="E124" s="458">
        <f t="shared" si="24"/>
        <v>0</v>
      </c>
      <c r="F124" s="458">
        <f t="shared" si="24"/>
        <v>0</v>
      </c>
      <c r="G124" s="458">
        <f t="shared" si="24"/>
        <v>0</v>
      </c>
      <c r="H124" s="458">
        <f t="shared" si="24"/>
        <v>0</v>
      </c>
      <c r="I124" s="458">
        <f t="shared" si="24"/>
        <v>0</v>
      </c>
      <c r="J124" s="458">
        <f t="shared" si="24"/>
        <v>0</v>
      </c>
      <c r="K124" s="458">
        <f t="shared" si="24"/>
        <v>0</v>
      </c>
      <c r="L124" s="458">
        <f t="shared" si="24"/>
        <v>0</v>
      </c>
      <c r="M124" s="458">
        <f t="shared" si="24"/>
        <v>0</v>
      </c>
      <c r="N124" s="458">
        <f t="shared" si="24"/>
        <v>0</v>
      </c>
      <c r="O124" s="458">
        <f t="shared" si="24"/>
        <v>0</v>
      </c>
      <c r="P124" s="458">
        <f t="shared" si="24"/>
        <v>0</v>
      </c>
      <c r="Q124" s="458">
        <f t="shared" si="24"/>
        <v>0</v>
      </c>
      <c r="R124" s="458">
        <f t="shared" si="24"/>
        <v>0</v>
      </c>
      <c r="S124" s="458">
        <f t="shared" si="24"/>
        <v>0</v>
      </c>
      <c r="T124" s="458">
        <f t="shared" si="24"/>
        <v>0</v>
      </c>
      <c r="U124" s="458">
        <f t="shared" si="24"/>
        <v>0</v>
      </c>
      <c r="V124" s="458">
        <f t="shared" si="24"/>
        <v>0</v>
      </c>
      <c r="W124" s="458">
        <f t="shared" si="24"/>
        <v>0</v>
      </c>
      <c r="X124" s="458">
        <f t="shared" si="24"/>
        <v>0</v>
      </c>
      <c r="Y124" s="458">
        <f t="shared" si="24"/>
        <v>0</v>
      </c>
      <c r="Z124" s="458">
        <f t="shared" si="24"/>
        <v>0</v>
      </c>
      <c r="AA124" s="458">
        <f t="shared" si="24"/>
        <v>0</v>
      </c>
      <c r="AB124" s="458">
        <f t="shared" si="24"/>
        <v>0</v>
      </c>
      <c r="AC124" s="458">
        <f t="shared" si="24"/>
        <v>0</v>
      </c>
      <c r="AD124" s="458">
        <f t="shared" si="24"/>
        <v>0</v>
      </c>
      <c r="AE124" s="458">
        <f t="shared" si="24"/>
        <v>0</v>
      </c>
      <c r="AF124" s="458">
        <f t="shared" si="24"/>
        <v>0</v>
      </c>
      <c r="AG124" s="409">
        <f t="shared" ref="AG124:AG125" si="26">SUM(B124:AF124)</f>
        <v>0</v>
      </c>
    </row>
    <row r="125" outlineLevel="1">
      <c r="A125" s="281" t="s">
        <v>440</v>
      </c>
      <c r="B125" s="458">
        <f t="shared" ref="B125:AF125" si="25">B118+B119+B122+B123</f>
        <v>0</v>
      </c>
      <c r="C125" s="458">
        <f t="shared" si="25"/>
        <v>0</v>
      </c>
      <c r="D125" s="458">
        <f t="shared" si="25"/>
        <v>0</v>
      </c>
      <c r="E125" s="458">
        <f t="shared" si="25"/>
        <v>0</v>
      </c>
      <c r="F125" s="458">
        <f t="shared" si="25"/>
        <v>0</v>
      </c>
      <c r="G125" s="458">
        <f t="shared" si="25"/>
        <v>0</v>
      </c>
      <c r="H125" s="458">
        <f t="shared" si="25"/>
        <v>0</v>
      </c>
      <c r="I125" s="458">
        <f t="shared" si="25"/>
        <v>0</v>
      </c>
      <c r="J125" s="458">
        <f t="shared" si="25"/>
        <v>0</v>
      </c>
      <c r="K125" s="458">
        <f t="shared" si="25"/>
        <v>0</v>
      </c>
      <c r="L125" s="458">
        <f t="shared" si="25"/>
        <v>0</v>
      </c>
      <c r="M125" s="458">
        <f t="shared" si="25"/>
        <v>0</v>
      </c>
      <c r="N125" s="458">
        <f t="shared" si="25"/>
        <v>0</v>
      </c>
      <c r="O125" s="458">
        <f t="shared" si="25"/>
        <v>0</v>
      </c>
      <c r="P125" s="458">
        <f t="shared" si="25"/>
        <v>0</v>
      </c>
      <c r="Q125" s="458">
        <f t="shared" si="25"/>
        <v>0</v>
      </c>
      <c r="R125" s="458">
        <f t="shared" si="25"/>
        <v>0</v>
      </c>
      <c r="S125" s="458">
        <f t="shared" si="25"/>
        <v>0</v>
      </c>
      <c r="T125" s="458">
        <f t="shared" si="25"/>
        <v>0</v>
      </c>
      <c r="U125" s="458">
        <f t="shared" si="25"/>
        <v>0</v>
      </c>
      <c r="V125" s="458">
        <f t="shared" si="25"/>
        <v>0</v>
      </c>
      <c r="W125" s="458">
        <f t="shared" si="25"/>
        <v>0</v>
      </c>
      <c r="X125" s="458">
        <f t="shared" si="25"/>
        <v>0</v>
      </c>
      <c r="Y125" s="458">
        <f t="shared" si="25"/>
        <v>0</v>
      </c>
      <c r="Z125" s="458">
        <f t="shared" si="25"/>
        <v>0</v>
      </c>
      <c r="AA125" s="458">
        <f t="shared" si="25"/>
        <v>0</v>
      </c>
      <c r="AB125" s="458">
        <f t="shared" si="25"/>
        <v>0</v>
      </c>
      <c r="AC125" s="458">
        <f t="shared" si="25"/>
        <v>0</v>
      </c>
      <c r="AD125" s="458">
        <f t="shared" si="25"/>
        <v>0</v>
      </c>
      <c r="AE125" s="458">
        <f t="shared" si="25"/>
        <v>0</v>
      </c>
      <c r="AF125" s="458">
        <f t="shared" si="25"/>
        <v>0</v>
      </c>
      <c r="AG125" s="409">
        <f t="shared" si="26"/>
        <v>0</v>
      </c>
    </row>
    <row r="126" outlineLevel="1">
      <c r="A126" s="175"/>
      <c r="AG126" s="409"/>
    </row>
    <row r="127" outlineLevel="1">
      <c r="A127" s="457" t="s">
        <v>1570</v>
      </c>
      <c r="B127" s="255">
        <f>SUM('AMAZON UK, FR, GER - P&amp;L'!B121,'AMAZON UK, FR, GER - P&amp;L'!B307,'AMAZON UK, FR, GER - P&amp;L'!B493)</f>
        <v>0</v>
      </c>
      <c r="C127" s="255">
        <f>SUM('AMAZON UK, FR, GER - P&amp;L'!C121,'AMAZON UK, FR, GER - P&amp;L'!C307,'AMAZON UK, FR, GER - P&amp;L'!C493)</f>
        <v>0</v>
      </c>
      <c r="D127" s="255">
        <f>SUM('AMAZON UK, FR, GER - P&amp;L'!D121,'AMAZON UK, FR, GER - P&amp;L'!D307,'AMAZON UK, FR, GER - P&amp;L'!D493)</f>
        <v>0</v>
      </c>
      <c r="E127" s="255">
        <f>SUM('AMAZON UK, FR, GER - P&amp;L'!E121,'AMAZON UK, FR, GER - P&amp;L'!E307,'AMAZON UK, FR, GER - P&amp;L'!E493)</f>
        <v>0</v>
      </c>
      <c r="F127" s="255">
        <f>SUM('AMAZON UK, FR, GER - P&amp;L'!F121,'AMAZON UK, FR, GER - P&amp;L'!F307,'AMAZON UK, FR, GER - P&amp;L'!F493)</f>
        <v>0</v>
      </c>
      <c r="G127" s="255">
        <f>SUM('AMAZON UK, FR, GER - P&amp;L'!G121,'AMAZON UK, FR, GER - P&amp;L'!G307,'AMAZON UK, FR, GER - P&amp;L'!G493)</f>
        <v>0</v>
      </c>
      <c r="H127" s="255">
        <f>SUM('AMAZON UK, FR, GER - P&amp;L'!H121,'AMAZON UK, FR, GER - P&amp;L'!H307,'AMAZON UK, FR, GER - P&amp;L'!H493)</f>
        <v>0</v>
      </c>
      <c r="I127" s="255">
        <f>SUM('AMAZON UK, FR, GER - P&amp;L'!I121,'AMAZON UK, FR, GER - P&amp;L'!I307,'AMAZON UK, FR, GER - P&amp;L'!I493)</f>
        <v>0</v>
      </c>
      <c r="J127" s="255">
        <f>SUM('AMAZON UK, FR, GER - P&amp;L'!J121,'AMAZON UK, FR, GER - P&amp;L'!J307,'AMAZON UK, FR, GER - P&amp;L'!J493)</f>
        <v>0</v>
      </c>
      <c r="K127" s="255">
        <f>SUM('AMAZON UK, FR, GER - P&amp;L'!K121,'AMAZON UK, FR, GER - P&amp;L'!K307,'AMAZON UK, FR, GER - P&amp;L'!K493)</f>
        <v>0</v>
      </c>
      <c r="L127" s="255">
        <f>SUM('AMAZON UK, FR, GER - P&amp;L'!L121,'AMAZON UK, FR, GER - P&amp;L'!L307,'AMAZON UK, FR, GER - P&amp;L'!L493)</f>
        <v>0</v>
      </c>
      <c r="M127" s="255">
        <f>SUM('AMAZON UK, FR, GER - P&amp;L'!M121,'AMAZON UK, FR, GER - P&amp;L'!M307,'AMAZON UK, FR, GER - P&amp;L'!M493)</f>
        <v>0</v>
      </c>
      <c r="N127" s="255">
        <f>SUM('AMAZON UK, FR, GER - P&amp;L'!N121,'AMAZON UK, FR, GER - P&amp;L'!N307,'AMAZON UK, FR, GER - P&amp;L'!N493)</f>
        <v>0</v>
      </c>
      <c r="O127" s="255">
        <f>SUM('AMAZON UK, FR, GER - P&amp;L'!O121,'AMAZON UK, FR, GER - P&amp;L'!O307,'AMAZON UK, FR, GER - P&amp;L'!O493)</f>
        <v>0</v>
      </c>
      <c r="P127" s="255">
        <f>SUM('AMAZON UK, FR, GER - P&amp;L'!P121,'AMAZON UK, FR, GER - P&amp;L'!P307,'AMAZON UK, FR, GER - P&amp;L'!P493)</f>
        <v>0</v>
      </c>
      <c r="Q127" s="255">
        <f>SUM('AMAZON UK, FR, GER - P&amp;L'!Q121,'AMAZON UK, FR, GER - P&amp;L'!Q307,'AMAZON UK, FR, GER - P&amp;L'!Q493)</f>
        <v>0</v>
      </c>
      <c r="R127" s="255">
        <f>SUM('AMAZON UK, FR, GER - P&amp;L'!R121,'AMAZON UK, FR, GER - P&amp;L'!R307,'AMAZON UK, FR, GER - P&amp;L'!R493)</f>
        <v>0</v>
      </c>
      <c r="S127" s="255">
        <f>SUM('AMAZON UK, FR, GER - P&amp;L'!S121,'AMAZON UK, FR, GER - P&amp;L'!S307,'AMAZON UK, FR, GER - P&amp;L'!S493)</f>
        <v>0</v>
      </c>
      <c r="T127" s="255">
        <f>SUM('AMAZON UK, FR, GER - P&amp;L'!T121,'AMAZON UK, FR, GER - P&amp;L'!T307,'AMAZON UK, FR, GER - P&amp;L'!T493)</f>
        <v>0</v>
      </c>
      <c r="U127" s="255">
        <f>SUM('AMAZON UK, FR, GER - P&amp;L'!U121,'AMAZON UK, FR, GER - P&amp;L'!U307,'AMAZON UK, FR, GER - P&amp;L'!U493)</f>
        <v>0</v>
      </c>
      <c r="V127" s="255">
        <f>SUM('AMAZON UK, FR, GER - P&amp;L'!V121,'AMAZON UK, FR, GER - P&amp;L'!V307,'AMAZON UK, FR, GER - P&amp;L'!V493)</f>
        <v>0</v>
      </c>
      <c r="W127" s="255">
        <f>SUM('AMAZON UK, FR, GER - P&amp;L'!W121,'AMAZON UK, FR, GER - P&amp;L'!W307,'AMAZON UK, FR, GER - P&amp;L'!W493)</f>
        <v>0</v>
      </c>
      <c r="X127" s="255">
        <f>SUM('AMAZON UK, FR, GER - P&amp;L'!X121,'AMAZON UK, FR, GER - P&amp;L'!X307,'AMAZON UK, FR, GER - P&amp;L'!X493)</f>
        <v>0</v>
      </c>
      <c r="Y127" s="255">
        <f>SUM('AMAZON UK, FR, GER - P&amp;L'!Y121,'AMAZON UK, FR, GER - P&amp;L'!Y307,'AMAZON UK, FR, GER - P&amp;L'!Y493)</f>
        <v>0</v>
      </c>
      <c r="Z127" s="255">
        <f>SUM('AMAZON UK, FR, GER - P&amp;L'!Z121,'AMAZON UK, FR, GER - P&amp;L'!Z307,'AMAZON UK, FR, GER - P&amp;L'!Z493)</f>
        <v>0</v>
      </c>
      <c r="AA127" s="255">
        <f>SUM('AMAZON UK, FR, GER - P&amp;L'!AA121,'AMAZON UK, FR, GER - P&amp;L'!AA307,'AMAZON UK, FR, GER - P&amp;L'!AA493)</f>
        <v>0</v>
      </c>
      <c r="AB127" s="255">
        <f>SUM('AMAZON UK, FR, GER - P&amp;L'!AB121,'AMAZON UK, FR, GER - P&amp;L'!AB307,'AMAZON UK, FR, GER - P&amp;L'!AB493)</f>
        <v>0</v>
      </c>
      <c r="AC127" s="255">
        <f>SUM('AMAZON UK, FR, GER - P&amp;L'!AC121,'AMAZON UK, FR, GER - P&amp;L'!AC307,'AMAZON UK, FR, GER - P&amp;L'!AC493)</f>
        <v>0</v>
      </c>
      <c r="AD127" s="255">
        <f>SUM('AMAZON UK, FR, GER - P&amp;L'!AD121,'AMAZON UK, FR, GER - P&amp;L'!AD307,'AMAZON UK, FR, GER - P&amp;L'!AD493)</f>
        <v>0</v>
      </c>
      <c r="AE127" s="255">
        <f>SUM('AMAZON UK, FR, GER - P&amp;L'!AE121,'AMAZON UK, FR, GER - P&amp;L'!AE307,'AMAZON UK, FR, GER - P&amp;L'!AE493)</f>
        <v>0</v>
      </c>
      <c r="AF127" s="255">
        <f>SUM('AMAZON UK, FR, GER - P&amp;L'!AF121,'AMAZON UK, FR, GER - P&amp;L'!AF307,'AMAZON UK, FR, GER - P&amp;L'!AF493)</f>
        <v>0</v>
      </c>
      <c r="AG127" s="464"/>
    </row>
    <row r="128" outlineLevel="1">
      <c r="A128" s="457" t="s">
        <v>1571</v>
      </c>
      <c r="B128" s="255">
        <f>SUM('AMAZON UK, FR, GER - P&amp;L'!B122,'AMAZON UK, FR, GER - P&amp;L'!B308,'AMAZON UK, FR, GER - P&amp;L'!B494)</f>
        <v>0</v>
      </c>
      <c r="C128" s="255">
        <f>SUM('AMAZON UK, FR, GER - P&amp;L'!C122,'AMAZON UK, FR, GER - P&amp;L'!C308,'AMAZON UK, FR, GER - P&amp;L'!C494)</f>
        <v>0</v>
      </c>
      <c r="D128" s="255">
        <f>SUM('AMAZON UK, FR, GER - P&amp;L'!D122,'AMAZON UK, FR, GER - P&amp;L'!D308,'AMAZON UK, FR, GER - P&amp;L'!D494)</f>
        <v>0</v>
      </c>
      <c r="E128" s="255">
        <f>SUM('AMAZON UK, FR, GER - P&amp;L'!E122,'AMAZON UK, FR, GER - P&amp;L'!E308,'AMAZON UK, FR, GER - P&amp;L'!E494)</f>
        <v>0</v>
      </c>
      <c r="F128" s="255">
        <f>SUM('AMAZON UK, FR, GER - P&amp;L'!F122,'AMAZON UK, FR, GER - P&amp;L'!F308,'AMAZON UK, FR, GER - P&amp;L'!F494)</f>
        <v>0</v>
      </c>
      <c r="G128" s="255">
        <f>SUM('AMAZON UK, FR, GER - P&amp;L'!G122,'AMAZON UK, FR, GER - P&amp;L'!G308,'AMAZON UK, FR, GER - P&amp;L'!G494)</f>
        <v>0</v>
      </c>
      <c r="H128" s="255">
        <f>SUM('AMAZON UK, FR, GER - P&amp;L'!H122,'AMAZON UK, FR, GER - P&amp;L'!H308,'AMAZON UK, FR, GER - P&amp;L'!H494)</f>
        <v>0</v>
      </c>
      <c r="I128" s="255">
        <f>SUM('AMAZON UK, FR, GER - P&amp;L'!I122,'AMAZON UK, FR, GER - P&amp;L'!I308,'AMAZON UK, FR, GER - P&amp;L'!I494)</f>
        <v>0</v>
      </c>
      <c r="J128" s="255">
        <f>SUM('AMAZON UK, FR, GER - P&amp;L'!J122,'AMAZON UK, FR, GER - P&amp;L'!J308,'AMAZON UK, FR, GER - P&amp;L'!J494)</f>
        <v>0</v>
      </c>
      <c r="K128" s="255">
        <f>SUM('AMAZON UK, FR, GER - P&amp;L'!K122,'AMAZON UK, FR, GER - P&amp;L'!K308,'AMAZON UK, FR, GER - P&amp;L'!K494)</f>
        <v>0</v>
      </c>
      <c r="L128" s="255">
        <f>SUM('AMAZON UK, FR, GER - P&amp;L'!L122,'AMAZON UK, FR, GER - P&amp;L'!L308,'AMAZON UK, FR, GER - P&amp;L'!L494)</f>
        <v>0</v>
      </c>
      <c r="M128" s="255">
        <f>SUM('AMAZON UK, FR, GER - P&amp;L'!M122,'AMAZON UK, FR, GER - P&amp;L'!M308,'AMAZON UK, FR, GER - P&amp;L'!M494)</f>
        <v>0</v>
      </c>
      <c r="N128" s="255">
        <f>SUM('AMAZON UK, FR, GER - P&amp;L'!N122,'AMAZON UK, FR, GER - P&amp;L'!N308,'AMAZON UK, FR, GER - P&amp;L'!N494)</f>
        <v>0</v>
      </c>
      <c r="O128" s="255">
        <f>SUM('AMAZON UK, FR, GER - P&amp;L'!O122,'AMAZON UK, FR, GER - P&amp;L'!O308,'AMAZON UK, FR, GER - P&amp;L'!O494)</f>
        <v>0</v>
      </c>
      <c r="P128" s="255">
        <f>SUM('AMAZON UK, FR, GER - P&amp;L'!P122,'AMAZON UK, FR, GER - P&amp;L'!P308,'AMAZON UK, FR, GER - P&amp;L'!P494)</f>
        <v>0</v>
      </c>
      <c r="Q128" s="255">
        <f>SUM('AMAZON UK, FR, GER - P&amp;L'!Q122,'AMAZON UK, FR, GER - P&amp;L'!Q308,'AMAZON UK, FR, GER - P&amp;L'!Q494)</f>
        <v>0</v>
      </c>
      <c r="R128" s="255">
        <f>SUM('AMAZON UK, FR, GER - P&amp;L'!R122,'AMAZON UK, FR, GER - P&amp;L'!R308,'AMAZON UK, FR, GER - P&amp;L'!R494)</f>
        <v>0</v>
      </c>
      <c r="S128" s="255">
        <f>SUM('AMAZON UK, FR, GER - P&amp;L'!S122,'AMAZON UK, FR, GER - P&amp;L'!S308,'AMAZON UK, FR, GER - P&amp;L'!S494)</f>
        <v>0</v>
      </c>
      <c r="T128" s="255">
        <f>SUM('AMAZON UK, FR, GER - P&amp;L'!T122,'AMAZON UK, FR, GER - P&amp;L'!T308,'AMAZON UK, FR, GER - P&amp;L'!T494)</f>
        <v>0</v>
      </c>
      <c r="U128" s="255">
        <f>SUM('AMAZON UK, FR, GER - P&amp;L'!U122,'AMAZON UK, FR, GER - P&amp;L'!U308,'AMAZON UK, FR, GER - P&amp;L'!U494)</f>
        <v>0</v>
      </c>
      <c r="V128" s="255">
        <f>SUM('AMAZON UK, FR, GER - P&amp;L'!V122,'AMAZON UK, FR, GER - P&amp;L'!V308,'AMAZON UK, FR, GER - P&amp;L'!V494)</f>
        <v>0</v>
      </c>
      <c r="W128" s="255">
        <f>SUM('AMAZON UK, FR, GER - P&amp;L'!W122,'AMAZON UK, FR, GER - P&amp;L'!W308,'AMAZON UK, FR, GER - P&amp;L'!W494)</f>
        <v>0</v>
      </c>
      <c r="X128" s="255">
        <f>SUM('AMAZON UK, FR, GER - P&amp;L'!X122,'AMAZON UK, FR, GER - P&amp;L'!X308,'AMAZON UK, FR, GER - P&amp;L'!X494)</f>
        <v>0</v>
      </c>
      <c r="Y128" s="255">
        <f>SUM('AMAZON UK, FR, GER - P&amp;L'!Y122,'AMAZON UK, FR, GER - P&amp;L'!Y308,'AMAZON UK, FR, GER - P&amp;L'!Y494)</f>
        <v>0</v>
      </c>
      <c r="Z128" s="255">
        <f>SUM('AMAZON UK, FR, GER - P&amp;L'!Z122,'AMAZON UK, FR, GER - P&amp;L'!Z308,'AMAZON UK, FR, GER - P&amp;L'!Z494)</f>
        <v>0</v>
      </c>
      <c r="AA128" s="255">
        <f>SUM('AMAZON UK, FR, GER - P&amp;L'!AA122,'AMAZON UK, FR, GER - P&amp;L'!AA308,'AMAZON UK, FR, GER - P&amp;L'!AA494)</f>
        <v>0</v>
      </c>
      <c r="AB128" s="255">
        <f>SUM('AMAZON UK, FR, GER - P&amp;L'!AB122,'AMAZON UK, FR, GER - P&amp;L'!AB308,'AMAZON UK, FR, GER - P&amp;L'!AB494)</f>
        <v>0</v>
      </c>
      <c r="AC128" s="255">
        <f>SUM('AMAZON UK, FR, GER - P&amp;L'!AC122,'AMAZON UK, FR, GER - P&amp;L'!AC308,'AMAZON UK, FR, GER - P&amp;L'!AC494)</f>
        <v>0</v>
      </c>
      <c r="AD128" s="255">
        <f>SUM('AMAZON UK, FR, GER - P&amp;L'!AD122,'AMAZON UK, FR, GER - P&amp;L'!AD308,'AMAZON UK, FR, GER - P&amp;L'!AD494)</f>
        <v>0</v>
      </c>
      <c r="AE128" s="255">
        <f>SUM('AMAZON UK, FR, GER - P&amp;L'!AE122,'AMAZON UK, FR, GER - P&amp;L'!AE308,'AMAZON UK, FR, GER - P&amp;L'!AE494)</f>
        <v>0</v>
      </c>
      <c r="AF128" s="255">
        <f>SUM('AMAZON UK, FR, GER - P&amp;L'!AF122,'AMAZON UK, FR, GER - P&amp;L'!AF308,'AMAZON UK, FR, GER - P&amp;L'!AF494)</f>
        <v>0</v>
      </c>
      <c r="AG128" s="464"/>
    </row>
    <row r="129" outlineLevel="1">
      <c r="A129" s="461" t="s">
        <v>1429</v>
      </c>
      <c r="B129" s="458">
        <f t="shared" ref="B129:AF129" si="27">B127+B128</f>
        <v>0</v>
      </c>
      <c r="C129" s="458">
        <f t="shared" si="27"/>
        <v>0</v>
      </c>
      <c r="D129" s="458">
        <f t="shared" si="27"/>
        <v>0</v>
      </c>
      <c r="E129" s="458">
        <f t="shared" si="27"/>
        <v>0</v>
      </c>
      <c r="F129" s="458">
        <f t="shared" si="27"/>
        <v>0</v>
      </c>
      <c r="G129" s="458">
        <f t="shared" si="27"/>
        <v>0</v>
      </c>
      <c r="H129" s="458">
        <f t="shared" si="27"/>
        <v>0</v>
      </c>
      <c r="I129" s="458">
        <f t="shared" si="27"/>
        <v>0</v>
      </c>
      <c r="J129" s="458">
        <f t="shared" si="27"/>
        <v>0</v>
      </c>
      <c r="K129" s="458">
        <f t="shared" si="27"/>
        <v>0</v>
      </c>
      <c r="L129" s="458">
        <f t="shared" si="27"/>
        <v>0</v>
      </c>
      <c r="M129" s="458">
        <f t="shared" si="27"/>
        <v>0</v>
      </c>
      <c r="N129" s="458">
        <f t="shared" si="27"/>
        <v>0</v>
      </c>
      <c r="O129" s="458">
        <f t="shared" si="27"/>
        <v>0</v>
      </c>
      <c r="P129" s="458">
        <f t="shared" si="27"/>
        <v>0</v>
      </c>
      <c r="Q129" s="458">
        <f t="shared" si="27"/>
        <v>0</v>
      </c>
      <c r="R129" s="458">
        <f t="shared" si="27"/>
        <v>0</v>
      </c>
      <c r="S129" s="458">
        <f t="shared" si="27"/>
        <v>0</v>
      </c>
      <c r="T129" s="458">
        <f t="shared" si="27"/>
        <v>0</v>
      </c>
      <c r="U129" s="458">
        <f t="shared" si="27"/>
        <v>0</v>
      </c>
      <c r="V129" s="458">
        <f t="shared" si="27"/>
        <v>0</v>
      </c>
      <c r="W129" s="458">
        <f t="shared" si="27"/>
        <v>0</v>
      </c>
      <c r="X129" s="458">
        <f t="shared" si="27"/>
        <v>0</v>
      </c>
      <c r="Y129" s="458">
        <f t="shared" si="27"/>
        <v>0</v>
      </c>
      <c r="Z129" s="458">
        <f t="shared" si="27"/>
        <v>0</v>
      </c>
      <c r="AA129" s="458">
        <f t="shared" si="27"/>
        <v>0</v>
      </c>
      <c r="AB129" s="458">
        <f t="shared" si="27"/>
        <v>0</v>
      </c>
      <c r="AC129" s="458">
        <f t="shared" si="27"/>
        <v>0</v>
      </c>
      <c r="AD129" s="458">
        <f t="shared" si="27"/>
        <v>0</v>
      </c>
      <c r="AE129" s="458">
        <f t="shared" si="27"/>
        <v>0</v>
      </c>
      <c r="AF129" s="458">
        <f t="shared" si="27"/>
        <v>0</v>
      </c>
      <c r="AG129" s="409">
        <f>SUM(B129:AF129)</f>
        <v>0</v>
      </c>
    </row>
    <row r="130" outlineLevel="1">
      <c r="A130" s="175"/>
      <c r="AG130" s="409"/>
    </row>
    <row r="131" outlineLevel="1">
      <c r="A131" s="277" t="s">
        <v>442</v>
      </c>
      <c r="B131" s="236">
        <f>SUM('AMAZON UK, FR, GER - P&amp;L'!B125,'AMAZON UK, FR, GER - P&amp;L'!B311,'AMAZON UK, FR, GER - P&amp;L'!B497)</f>
        <v>0</v>
      </c>
      <c r="C131" s="236">
        <f>SUM('AMAZON UK, FR, GER - P&amp;L'!C125,'AMAZON UK, FR, GER - P&amp;L'!C311,'AMAZON UK, FR, GER - P&amp;L'!C497)</f>
        <v>0</v>
      </c>
      <c r="D131" s="236">
        <f>SUM('AMAZON UK, FR, GER - P&amp;L'!D125,'AMAZON UK, FR, GER - P&amp;L'!D311,'AMAZON UK, FR, GER - P&amp;L'!D497)</f>
        <v>0</v>
      </c>
      <c r="E131" s="236">
        <f>SUM('AMAZON UK, FR, GER - P&amp;L'!E125,'AMAZON UK, FR, GER - P&amp;L'!E311,'AMAZON UK, FR, GER - P&amp;L'!E497)</f>
        <v>0</v>
      </c>
      <c r="F131" s="236">
        <f>SUM('AMAZON UK, FR, GER - P&amp;L'!F125,'AMAZON UK, FR, GER - P&amp;L'!F311,'AMAZON UK, FR, GER - P&amp;L'!F497)</f>
        <v>0</v>
      </c>
      <c r="G131" s="236">
        <f>SUM('AMAZON UK, FR, GER - P&amp;L'!G125,'AMAZON UK, FR, GER - P&amp;L'!G311,'AMAZON UK, FR, GER - P&amp;L'!G497)</f>
        <v>0</v>
      </c>
      <c r="H131" s="236">
        <f>SUM('AMAZON UK, FR, GER - P&amp;L'!H125,'AMAZON UK, FR, GER - P&amp;L'!H311,'AMAZON UK, FR, GER - P&amp;L'!H497)</f>
        <v>0</v>
      </c>
      <c r="I131" s="236">
        <f>SUM('AMAZON UK, FR, GER - P&amp;L'!I125,'AMAZON UK, FR, GER - P&amp;L'!I311,'AMAZON UK, FR, GER - P&amp;L'!I497)</f>
        <v>0</v>
      </c>
      <c r="J131" s="236">
        <f>SUM('AMAZON UK, FR, GER - P&amp;L'!J125,'AMAZON UK, FR, GER - P&amp;L'!J311,'AMAZON UK, FR, GER - P&amp;L'!J497)</f>
        <v>0</v>
      </c>
      <c r="K131" s="236">
        <f>SUM('AMAZON UK, FR, GER - P&amp;L'!K125,'AMAZON UK, FR, GER - P&amp;L'!K311,'AMAZON UK, FR, GER - P&amp;L'!K497)</f>
        <v>0</v>
      </c>
      <c r="L131" s="236">
        <f>SUM('AMAZON UK, FR, GER - P&amp;L'!L125,'AMAZON UK, FR, GER - P&amp;L'!L311,'AMAZON UK, FR, GER - P&amp;L'!L497)</f>
        <v>0</v>
      </c>
      <c r="M131" s="236">
        <f>SUM('AMAZON UK, FR, GER - P&amp;L'!M125,'AMAZON UK, FR, GER - P&amp;L'!M311,'AMAZON UK, FR, GER - P&amp;L'!M497)</f>
        <v>0</v>
      </c>
      <c r="N131" s="236">
        <f>SUM('AMAZON UK, FR, GER - P&amp;L'!N125,'AMAZON UK, FR, GER - P&amp;L'!N311,'AMAZON UK, FR, GER - P&amp;L'!N497)</f>
        <v>0</v>
      </c>
      <c r="O131" s="236">
        <f>SUM('AMAZON UK, FR, GER - P&amp;L'!O125,'AMAZON UK, FR, GER - P&amp;L'!O311,'AMAZON UK, FR, GER - P&amp;L'!O497)</f>
        <v>0</v>
      </c>
      <c r="P131" s="236">
        <f>SUM('AMAZON UK, FR, GER - P&amp;L'!P125,'AMAZON UK, FR, GER - P&amp;L'!P311,'AMAZON UK, FR, GER - P&amp;L'!P497)</f>
        <v>0</v>
      </c>
      <c r="Q131" s="236">
        <f>SUM('AMAZON UK, FR, GER - P&amp;L'!Q125,'AMAZON UK, FR, GER - P&amp;L'!Q311,'AMAZON UK, FR, GER - P&amp;L'!Q497)</f>
        <v>0</v>
      </c>
      <c r="R131" s="236">
        <f>SUM('AMAZON UK, FR, GER - P&amp;L'!R125,'AMAZON UK, FR, GER - P&amp;L'!R311,'AMAZON UK, FR, GER - P&amp;L'!R497)</f>
        <v>0</v>
      </c>
      <c r="S131" s="236">
        <f>SUM('AMAZON UK, FR, GER - P&amp;L'!S125,'AMAZON UK, FR, GER - P&amp;L'!S311,'AMAZON UK, FR, GER - P&amp;L'!S497)</f>
        <v>0</v>
      </c>
      <c r="T131" s="236">
        <f>SUM('AMAZON UK, FR, GER - P&amp;L'!T125,'AMAZON UK, FR, GER - P&amp;L'!T311,'AMAZON UK, FR, GER - P&amp;L'!T497)</f>
        <v>0</v>
      </c>
      <c r="U131" s="236">
        <f>SUM('AMAZON UK, FR, GER - P&amp;L'!U125,'AMAZON UK, FR, GER - P&amp;L'!U311,'AMAZON UK, FR, GER - P&amp;L'!U497)</f>
        <v>0</v>
      </c>
      <c r="V131" s="236">
        <f>SUM('AMAZON UK, FR, GER - P&amp;L'!V125,'AMAZON UK, FR, GER - P&amp;L'!V311,'AMAZON UK, FR, GER - P&amp;L'!V497)</f>
        <v>0</v>
      </c>
      <c r="W131" s="236">
        <f>SUM('AMAZON UK, FR, GER - P&amp;L'!W125,'AMAZON UK, FR, GER - P&amp;L'!W311,'AMAZON UK, FR, GER - P&amp;L'!W497)</f>
        <v>0</v>
      </c>
      <c r="X131" s="236">
        <f>SUM('AMAZON UK, FR, GER - P&amp;L'!X125,'AMAZON UK, FR, GER - P&amp;L'!X311,'AMAZON UK, FR, GER - P&amp;L'!X497)</f>
        <v>0</v>
      </c>
      <c r="Y131" s="236">
        <f>SUM('AMAZON UK, FR, GER - P&amp;L'!Y125,'AMAZON UK, FR, GER - P&amp;L'!Y311,'AMAZON UK, FR, GER - P&amp;L'!Y497)</f>
        <v>0</v>
      </c>
      <c r="Z131" s="236">
        <f>SUM('AMAZON UK, FR, GER - P&amp;L'!Z125,'AMAZON UK, FR, GER - P&amp;L'!Z311,'AMAZON UK, FR, GER - P&amp;L'!Z497)</f>
        <v>0</v>
      </c>
      <c r="AA131" s="236">
        <f>SUM('AMAZON UK, FR, GER - P&amp;L'!AA125,'AMAZON UK, FR, GER - P&amp;L'!AA311,'AMAZON UK, FR, GER - P&amp;L'!AA497)</f>
        <v>0</v>
      </c>
      <c r="AB131" s="236">
        <f>SUM('AMAZON UK, FR, GER - P&amp;L'!AB125,'AMAZON UK, FR, GER - P&amp;L'!AB311,'AMAZON UK, FR, GER - P&amp;L'!AB497)</f>
        <v>0</v>
      </c>
      <c r="AC131" s="236">
        <f>SUM('AMAZON UK, FR, GER - P&amp;L'!AC125,'AMAZON UK, FR, GER - P&amp;L'!AC311,'AMAZON UK, FR, GER - P&amp;L'!AC497)</f>
        <v>0</v>
      </c>
      <c r="AD131" s="236">
        <f>SUM('AMAZON UK, FR, GER - P&amp;L'!AD125,'AMAZON UK, FR, GER - P&amp;L'!AD311,'AMAZON UK, FR, GER - P&amp;L'!AD497)</f>
        <v>0</v>
      </c>
      <c r="AE131" s="236">
        <f>SUM('AMAZON UK, FR, GER - P&amp;L'!AE125,'AMAZON UK, FR, GER - P&amp;L'!AE311,'AMAZON UK, FR, GER - P&amp;L'!AE497)</f>
        <v>0</v>
      </c>
      <c r="AF131" s="236">
        <f>SUM('AMAZON UK, FR, GER - P&amp;L'!AF125,'AMAZON UK, FR, GER - P&amp;L'!AF311,'AMAZON UK, FR, GER - P&amp;L'!AF497)</f>
        <v>0</v>
      </c>
      <c r="AG131" s="409">
        <f t="shared" ref="AG131:AG140" si="28">SUM(B131:AF131)</f>
        <v>0</v>
      </c>
    </row>
    <row r="132" outlineLevel="1">
      <c r="A132" s="277" t="s">
        <v>443</v>
      </c>
      <c r="B132" s="236">
        <f>SUM('AMAZON UK, FR, GER - P&amp;L'!B126,'AMAZON UK, FR, GER - P&amp;L'!B312,'AMAZON UK, FR, GER - P&amp;L'!B498)</f>
        <v>0</v>
      </c>
      <c r="C132" s="236">
        <f>SUM('AMAZON UK, FR, GER - P&amp;L'!C126,'AMAZON UK, FR, GER - P&amp;L'!C312,'AMAZON UK, FR, GER - P&amp;L'!C498)</f>
        <v>0</v>
      </c>
      <c r="D132" s="236">
        <f>SUM('AMAZON UK, FR, GER - P&amp;L'!D126,'AMAZON UK, FR, GER - P&amp;L'!D312,'AMAZON UK, FR, GER - P&amp;L'!D498)</f>
        <v>0</v>
      </c>
      <c r="E132" s="236">
        <f>SUM('AMAZON UK, FR, GER - P&amp;L'!E126,'AMAZON UK, FR, GER - P&amp;L'!E312,'AMAZON UK, FR, GER - P&amp;L'!E498)</f>
        <v>0</v>
      </c>
      <c r="F132" s="236">
        <f>SUM('AMAZON UK, FR, GER - P&amp;L'!F126,'AMAZON UK, FR, GER - P&amp;L'!F312,'AMAZON UK, FR, GER - P&amp;L'!F498)</f>
        <v>0</v>
      </c>
      <c r="G132" s="236">
        <f>SUM('AMAZON UK, FR, GER - P&amp;L'!G126,'AMAZON UK, FR, GER - P&amp;L'!G312,'AMAZON UK, FR, GER - P&amp;L'!G498)</f>
        <v>0</v>
      </c>
      <c r="H132" s="236">
        <f>SUM('AMAZON UK, FR, GER - P&amp;L'!H126,'AMAZON UK, FR, GER - P&amp;L'!H312,'AMAZON UK, FR, GER - P&amp;L'!H498)</f>
        <v>0</v>
      </c>
      <c r="I132" s="236">
        <f>SUM('AMAZON UK, FR, GER - P&amp;L'!I126,'AMAZON UK, FR, GER - P&amp;L'!I312,'AMAZON UK, FR, GER - P&amp;L'!I498)</f>
        <v>0</v>
      </c>
      <c r="J132" s="236">
        <f>SUM('AMAZON UK, FR, GER - P&amp;L'!J126,'AMAZON UK, FR, GER - P&amp;L'!J312,'AMAZON UK, FR, GER - P&amp;L'!J498)</f>
        <v>0</v>
      </c>
      <c r="K132" s="236">
        <f>SUM('AMAZON UK, FR, GER - P&amp;L'!K126,'AMAZON UK, FR, GER - P&amp;L'!K312,'AMAZON UK, FR, GER - P&amp;L'!K498)</f>
        <v>0</v>
      </c>
      <c r="L132" s="236">
        <f>SUM('AMAZON UK, FR, GER - P&amp;L'!L126,'AMAZON UK, FR, GER - P&amp;L'!L312,'AMAZON UK, FR, GER - P&amp;L'!L498)</f>
        <v>0</v>
      </c>
      <c r="M132" s="236">
        <f>SUM('AMAZON UK, FR, GER - P&amp;L'!M126,'AMAZON UK, FR, GER - P&amp;L'!M312,'AMAZON UK, FR, GER - P&amp;L'!M498)</f>
        <v>0</v>
      </c>
      <c r="N132" s="236">
        <f>SUM('AMAZON UK, FR, GER - P&amp;L'!N126,'AMAZON UK, FR, GER - P&amp;L'!N312,'AMAZON UK, FR, GER - P&amp;L'!N498)</f>
        <v>0</v>
      </c>
      <c r="O132" s="236">
        <f>SUM('AMAZON UK, FR, GER - P&amp;L'!O126,'AMAZON UK, FR, GER - P&amp;L'!O312,'AMAZON UK, FR, GER - P&amp;L'!O498)</f>
        <v>0</v>
      </c>
      <c r="P132" s="236">
        <f>SUM('AMAZON UK, FR, GER - P&amp;L'!P126,'AMAZON UK, FR, GER - P&amp;L'!P312,'AMAZON UK, FR, GER - P&amp;L'!P498)</f>
        <v>0</v>
      </c>
      <c r="Q132" s="236">
        <f>SUM('AMAZON UK, FR, GER - P&amp;L'!Q126,'AMAZON UK, FR, GER - P&amp;L'!Q312,'AMAZON UK, FR, GER - P&amp;L'!Q498)</f>
        <v>0</v>
      </c>
      <c r="R132" s="236">
        <f>SUM('AMAZON UK, FR, GER - P&amp;L'!R126,'AMAZON UK, FR, GER - P&amp;L'!R312,'AMAZON UK, FR, GER - P&amp;L'!R498)</f>
        <v>0</v>
      </c>
      <c r="S132" s="236">
        <f>SUM('AMAZON UK, FR, GER - P&amp;L'!S126,'AMAZON UK, FR, GER - P&amp;L'!S312,'AMAZON UK, FR, GER - P&amp;L'!S498)</f>
        <v>0</v>
      </c>
      <c r="T132" s="236">
        <f>SUM('AMAZON UK, FR, GER - P&amp;L'!T126,'AMAZON UK, FR, GER - P&amp;L'!T312,'AMAZON UK, FR, GER - P&amp;L'!T498)</f>
        <v>0</v>
      </c>
      <c r="U132" s="236">
        <f>SUM('AMAZON UK, FR, GER - P&amp;L'!U126,'AMAZON UK, FR, GER - P&amp;L'!U312,'AMAZON UK, FR, GER - P&amp;L'!U498)</f>
        <v>0</v>
      </c>
      <c r="V132" s="236">
        <f>SUM('AMAZON UK, FR, GER - P&amp;L'!V126,'AMAZON UK, FR, GER - P&amp;L'!V312,'AMAZON UK, FR, GER - P&amp;L'!V498)</f>
        <v>0</v>
      </c>
      <c r="W132" s="236">
        <f>SUM('AMAZON UK, FR, GER - P&amp;L'!W126,'AMAZON UK, FR, GER - P&amp;L'!W312,'AMAZON UK, FR, GER - P&amp;L'!W498)</f>
        <v>0</v>
      </c>
      <c r="X132" s="236">
        <f>SUM('AMAZON UK, FR, GER - P&amp;L'!X126,'AMAZON UK, FR, GER - P&amp;L'!X312,'AMAZON UK, FR, GER - P&amp;L'!X498)</f>
        <v>0</v>
      </c>
      <c r="Y132" s="236">
        <f>SUM('AMAZON UK, FR, GER - P&amp;L'!Y126,'AMAZON UK, FR, GER - P&amp;L'!Y312,'AMAZON UK, FR, GER - P&amp;L'!Y498)</f>
        <v>0</v>
      </c>
      <c r="Z132" s="236">
        <f>SUM('AMAZON UK, FR, GER - P&amp;L'!Z126,'AMAZON UK, FR, GER - P&amp;L'!Z312,'AMAZON UK, FR, GER - P&amp;L'!Z498)</f>
        <v>0</v>
      </c>
      <c r="AA132" s="236">
        <f>SUM('AMAZON UK, FR, GER - P&amp;L'!AA126,'AMAZON UK, FR, GER - P&amp;L'!AA312,'AMAZON UK, FR, GER - P&amp;L'!AA498)</f>
        <v>0</v>
      </c>
      <c r="AB132" s="236">
        <f>SUM('AMAZON UK, FR, GER - P&amp;L'!AB126,'AMAZON UK, FR, GER - P&amp;L'!AB312,'AMAZON UK, FR, GER - P&amp;L'!AB498)</f>
        <v>0</v>
      </c>
      <c r="AC132" s="236">
        <f>SUM('AMAZON UK, FR, GER - P&amp;L'!AC126,'AMAZON UK, FR, GER - P&amp;L'!AC312,'AMAZON UK, FR, GER - P&amp;L'!AC498)</f>
        <v>0</v>
      </c>
      <c r="AD132" s="236">
        <f>SUM('AMAZON UK, FR, GER - P&amp;L'!AD126,'AMAZON UK, FR, GER - P&amp;L'!AD312,'AMAZON UK, FR, GER - P&amp;L'!AD498)</f>
        <v>0</v>
      </c>
      <c r="AE132" s="236">
        <f>SUM('AMAZON UK, FR, GER - P&amp;L'!AE126,'AMAZON UK, FR, GER - P&amp;L'!AE312,'AMAZON UK, FR, GER - P&amp;L'!AE498)</f>
        <v>0</v>
      </c>
      <c r="AF132" s="236">
        <f>SUM('AMAZON UK, FR, GER - P&amp;L'!AF126,'AMAZON UK, FR, GER - P&amp;L'!AF312,'AMAZON UK, FR, GER - P&amp;L'!AF498)</f>
        <v>0</v>
      </c>
      <c r="AG132" s="409">
        <f t="shared" si="28"/>
        <v>0</v>
      </c>
    </row>
    <row r="133" outlineLevel="1">
      <c r="A133" s="277" t="s">
        <v>1572</v>
      </c>
      <c r="B133" s="236">
        <f>SUM('AMAZON UK, FR, GER - P&amp;L'!B127,'AMAZON UK, FR, GER - P&amp;L'!B313,'AMAZON UK, FR, GER - P&amp;L'!B499)</f>
        <v>0</v>
      </c>
      <c r="C133" s="236">
        <f>SUM('AMAZON UK, FR, GER - P&amp;L'!C127,'AMAZON UK, FR, GER - P&amp;L'!C313,'AMAZON UK, FR, GER - P&amp;L'!C499)</f>
        <v>0</v>
      </c>
      <c r="D133" s="236">
        <f>SUM('AMAZON UK, FR, GER - P&amp;L'!D127,'AMAZON UK, FR, GER - P&amp;L'!D313,'AMAZON UK, FR, GER - P&amp;L'!D499)</f>
        <v>0</v>
      </c>
      <c r="E133" s="236">
        <f>SUM('AMAZON UK, FR, GER - P&amp;L'!E127,'AMAZON UK, FR, GER - P&amp;L'!E313,'AMAZON UK, FR, GER - P&amp;L'!E499)</f>
        <v>0</v>
      </c>
      <c r="F133" s="236">
        <f>SUM('AMAZON UK, FR, GER - P&amp;L'!F127,'AMAZON UK, FR, GER - P&amp;L'!F313,'AMAZON UK, FR, GER - P&amp;L'!F499)</f>
        <v>0</v>
      </c>
      <c r="G133" s="236">
        <f>SUM('AMAZON UK, FR, GER - P&amp;L'!G127,'AMAZON UK, FR, GER - P&amp;L'!G313,'AMAZON UK, FR, GER - P&amp;L'!G499)</f>
        <v>0</v>
      </c>
      <c r="H133" s="236">
        <f>SUM('AMAZON UK, FR, GER - P&amp;L'!H127,'AMAZON UK, FR, GER - P&amp;L'!H313,'AMAZON UK, FR, GER - P&amp;L'!H499)</f>
        <v>0</v>
      </c>
      <c r="I133" s="236">
        <f>SUM('AMAZON UK, FR, GER - P&amp;L'!I127,'AMAZON UK, FR, GER - P&amp;L'!I313,'AMAZON UK, FR, GER - P&amp;L'!I499)</f>
        <v>0</v>
      </c>
      <c r="J133" s="236">
        <f>SUM('AMAZON UK, FR, GER - P&amp;L'!J127,'AMAZON UK, FR, GER - P&amp;L'!J313,'AMAZON UK, FR, GER - P&amp;L'!J499)</f>
        <v>0</v>
      </c>
      <c r="K133" s="236">
        <f>SUM('AMAZON UK, FR, GER - P&amp;L'!K127,'AMAZON UK, FR, GER - P&amp;L'!K313,'AMAZON UK, FR, GER - P&amp;L'!K499)</f>
        <v>0</v>
      </c>
      <c r="L133" s="236">
        <f>SUM('AMAZON UK, FR, GER - P&amp;L'!L127,'AMAZON UK, FR, GER - P&amp;L'!L313,'AMAZON UK, FR, GER - P&amp;L'!L499)</f>
        <v>0</v>
      </c>
      <c r="M133" s="236">
        <f>SUM('AMAZON UK, FR, GER - P&amp;L'!M127,'AMAZON UK, FR, GER - P&amp;L'!M313,'AMAZON UK, FR, GER - P&amp;L'!M499)</f>
        <v>0</v>
      </c>
      <c r="N133" s="236">
        <f>SUM('AMAZON UK, FR, GER - P&amp;L'!N127,'AMAZON UK, FR, GER - P&amp;L'!N313,'AMAZON UK, FR, GER - P&amp;L'!N499)</f>
        <v>0</v>
      </c>
      <c r="O133" s="236">
        <f>SUM('AMAZON UK, FR, GER - P&amp;L'!O127,'AMAZON UK, FR, GER - P&amp;L'!O313,'AMAZON UK, FR, GER - P&amp;L'!O499)</f>
        <v>0</v>
      </c>
      <c r="P133" s="236">
        <f>SUM('AMAZON UK, FR, GER - P&amp;L'!P127,'AMAZON UK, FR, GER - P&amp;L'!P313,'AMAZON UK, FR, GER - P&amp;L'!P499)</f>
        <v>0</v>
      </c>
      <c r="Q133" s="236">
        <f>SUM('AMAZON UK, FR, GER - P&amp;L'!Q127,'AMAZON UK, FR, GER - P&amp;L'!Q313,'AMAZON UK, FR, GER - P&amp;L'!Q499)</f>
        <v>0</v>
      </c>
      <c r="R133" s="236">
        <f>SUM('AMAZON UK, FR, GER - P&amp;L'!R127,'AMAZON UK, FR, GER - P&amp;L'!R313,'AMAZON UK, FR, GER - P&amp;L'!R499)</f>
        <v>0</v>
      </c>
      <c r="S133" s="236">
        <f>SUM('AMAZON UK, FR, GER - P&amp;L'!S127,'AMAZON UK, FR, GER - P&amp;L'!S313,'AMAZON UK, FR, GER - P&amp;L'!S499)</f>
        <v>0</v>
      </c>
      <c r="T133" s="236">
        <f>SUM('AMAZON UK, FR, GER - P&amp;L'!T127,'AMAZON UK, FR, GER - P&amp;L'!T313,'AMAZON UK, FR, GER - P&amp;L'!T499)</f>
        <v>0</v>
      </c>
      <c r="U133" s="236">
        <f>SUM('AMAZON UK, FR, GER - P&amp;L'!U127,'AMAZON UK, FR, GER - P&amp;L'!U313,'AMAZON UK, FR, GER - P&amp;L'!U499)</f>
        <v>0</v>
      </c>
      <c r="V133" s="236">
        <f>SUM('AMAZON UK, FR, GER - P&amp;L'!V127,'AMAZON UK, FR, GER - P&amp;L'!V313,'AMAZON UK, FR, GER - P&amp;L'!V499)</f>
        <v>0</v>
      </c>
      <c r="W133" s="236">
        <f>SUM('AMAZON UK, FR, GER - P&amp;L'!W127,'AMAZON UK, FR, GER - P&amp;L'!W313,'AMAZON UK, FR, GER - P&amp;L'!W499)</f>
        <v>0</v>
      </c>
      <c r="X133" s="236">
        <f>SUM('AMAZON UK, FR, GER - P&amp;L'!X127,'AMAZON UK, FR, GER - P&amp;L'!X313,'AMAZON UK, FR, GER - P&amp;L'!X499)</f>
        <v>0</v>
      </c>
      <c r="Y133" s="236">
        <f>SUM('AMAZON UK, FR, GER - P&amp;L'!Y127,'AMAZON UK, FR, GER - P&amp;L'!Y313,'AMAZON UK, FR, GER - P&amp;L'!Y499)</f>
        <v>0</v>
      </c>
      <c r="Z133" s="236">
        <f>SUM('AMAZON UK, FR, GER - P&amp;L'!Z127,'AMAZON UK, FR, GER - P&amp;L'!Z313,'AMAZON UK, FR, GER - P&amp;L'!Z499)</f>
        <v>0</v>
      </c>
      <c r="AA133" s="236">
        <f>SUM('AMAZON UK, FR, GER - P&amp;L'!AA127,'AMAZON UK, FR, GER - P&amp;L'!AA313,'AMAZON UK, FR, GER - P&amp;L'!AA499)</f>
        <v>0</v>
      </c>
      <c r="AB133" s="236">
        <f>SUM('AMAZON UK, FR, GER - P&amp;L'!AB127,'AMAZON UK, FR, GER - P&amp;L'!AB313,'AMAZON UK, FR, GER - P&amp;L'!AB499)</f>
        <v>0</v>
      </c>
      <c r="AC133" s="236">
        <f>SUM('AMAZON UK, FR, GER - P&amp;L'!AC127,'AMAZON UK, FR, GER - P&amp;L'!AC313,'AMAZON UK, FR, GER - P&amp;L'!AC499)</f>
        <v>0</v>
      </c>
      <c r="AD133" s="236">
        <f>SUM('AMAZON UK, FR, GER - P&amp;L'!AD127,'AMAZON UK, FR, GER - P&amp;L'!AD313,'AMAZON UK, FR, GER - P&amp;L'!AD499)</f>
        <v>0</v>
      </c>
      <c r="AE133" s="236">
        <f>SUM('AMAZON UK, FR, GER - P&amp;L'!AE127,'AMAZON UK, FR, GER - P&amp;L'!AE313,'AMAZON UK, FR, GER - P&amp;L'!AE499)</f>
        <v>0</v>
      </c>
      <c r="AF133" s="236">
        <f>SUM('AMAZON UK, FR, GER - P&amp;L'!AF127,'AMAZON UK, FR, GER - P&amp;L'!AF313,'AMAZON UK, FR, GER - P&amp;L'!AF499)</f>
        <v>0</v>
      </c>
      <c r="AG133" s="409">
        <f t="shared" si="28"/>
        <v>0</v>
      </c>
    </row>
    <row r="134" outlineLevel="1">
      <c r="A134" s="277" t="s">
        <v>1573</v>
      </c>
      <c r="B134" s="236">
        <f>SUM('AMAZON UK, FR, GER - P&amp;L'!B128,'AMAZON UK, FR, GER - P&amp;L'!B314,'AMAZON UK, FR, GER - P&amp;L'!B500)</f>
        <v>0</v>
      </c>
      <c r="C134" s="236">
        <f>SUM('AMAZON UK, FR, GER - P&amp;L'!C128,'AMAZON UK, FR, GER - P&amp;L'!C314,'AMAZON UK, FR, GER - P&amp;L'!C500)</f>
        <v>0</v>
      </c>
      <c r="D134" s="236">
        <f>SUM('AMAZON UK, FR, GER - P&amp;L'!D128,'AMAZON UK, FR, GER - P&amp;L'!D314,'AMAZON UK, FR, GER - P&amp;L'!D500)</f>
        <v>0</v>
      </c>
      <c r="E134" s="236">
        <f>SUM('AMAZON UK, FR, GER - P&amp;L'!E128,'AMAZON UK, FR, GER - P&amp;L'!E314,'AMAZON UK, FR, GER - P&amp;L'!E500)</f>
        <v>0</v>
      </c>
      <c r="F134" s="236">
        <f>SUM('AMAZON UK, FR, GER - P&amp;L'!F128,'AMAZON UK, FR, GER - P&amp;L'!F314,'AMAZON UK, FR, GER - P&amp;L'!F500)</f>
        <v>0</v>
      </c>
      <c r="G134" s="236">
        <f>SUM('AMAZON UK, FR, GER - P&amp;L'!G128,'AMAZON UK, FR, GER - P&amp;L'!G314,'AMAZON UK, FR, GER - P&amp;L'!G500)</f>
        <v>0</v>
      </c>
      <c r="H134" s="236">
        <f>SUM('AMAZON UK, FR, GER - P&amp;L'!H128,'AMAZON UK, FR, GER - P&amp;L'!H314,'AMAZON UK, FR, GER - P&amp;L'!H500)</f>
        <v>0</v>
      </c>
      <c r="I134" s="236">
        <f>SUM('AMAZON UK, FR, GER - P&amp;L'!I128,'AMAZON UK, FR, GER - P&amp;L'!I314,'AMAZON UK, FR, GER - P&amp;L'!I500)</f>
        <v>0</v>
      </c>
      <c r="J134" s="236">
        <f>SUM('AMAZON UK, FR, GER - P&amp;L'!J128,'AMAZON UK, FR, GER - P&amp;L'!J314,'AMAZON UK, FR, GER - P&amp;L'!J500)</f>
        <v>0</v>
      </c>
      <c r="K134" s="236">
        <f>SUM('AMAZON UK, FR, GER - P&amp;L'!K128,'AMAZON UK, FR, GER - P&amp;L'!K314,'AMAZON UK, FR, GER - P&amp;L'!K500)</f>
        <v>0</v>
      </c>
      <c r="L134" s="236">
        <f>SUM('AMAZON UK, FR, GER - P&amp;L'!L128,'AMAZON UK, FR, GER - P&amp;L'!L314,'AMAZON UK, FR, GER - P&amp;L'!L500)</f>
        <v>0</v>
      </c>
      <c r="M134" s="236">
        <f>SUM('AMAZON UK, FR, GER - P&amp;L'!M128,'AMAZON UK, FR, GER - P&amp;L'!M314,'AMAZON UK, FR, GER - P&amp;L'!M500)</f>
        <v>0</v>
      </c>
      <c r="N134" s="236">
        <f>SUM('AMAZON UK, FR, GER - P&amp;L'!N128,'AMAZON UK, FR, GER - P&amp;L'!N314,'AMAZON UK, FR, GER - P&amp;L'!N500)</f>
        <v>0</v>
      </c>
      <c r="O134" s="236">
        <f>SUM('AMAZON UK, FR, GER - P&amp;L'!O128,'AMAZON UK, FR, GER - P&amp;L'!O314,'AMAZON UK, FR, GER - P&amp;L'!O500)</f>
        <v>0</v>
      </c>
      <c r="P134" s="236">
        <f>SUM('AMAZON UK, FR, GER - P&amp;L'!P128,'AMAZON UK, FR, GER - P&amp;L'!P314,'AMAZON UK, FR, GER - P&amp;L'!P500)</f>
        <v>0</v>
      </c>
      <c r="Q134" s="236">
        <f>SUM('AMAZON UK, FR, GER - P&amp;L'!Q128,'AMAZON UK, FR, GER - P&amp;L'!Q314,'AMAZON UK, FR, GER - P&amp;L'!Q500)</f>
        <v>0</v>
      </c>
      <c r="R134" s="236">
        <f>SUM('AMAZON UK, FR, GER - P&amp;L'!R128,'AMAZON UK, FR, GER - P&amp;L'!R314,'AMAZON UK, FR, GER - P&amp;L'!R500)</f>
        <v>0</v>
      </c>
      <c r="S134" s="236">
        <f>SUM('AMAZON UK, FR, GER - P&amp;L'!S128,'AMAZON UK, FR, GER - P&amp;L'!S314,'AMAZON UK, FR, GER - P&amp;L'!S500)</f>
        <v>0</v>
      </c>
      <c r="T134" s="236">
        <f>SUM('AMAZON UK, FR, GER - P&amp;L'!T128,'AMAZON UK, FR, GER - P&amp;L'!T314,'AMAZON UK, FR, GER - P&amp;L'!T500)</f>
        <v>0</v>
      </c>
      <c r="U134" s="236">
        <f>SUM('AMAZON UK, FR, GER - P&amp;L'!U128,'AMAZON UK, FR, GER - P&amp;L'!U314,'AMAZON UK, FR, GER - P&amp;L'!U500)</f>
        <v>0</v>
      </c>
      <c r="V134" s="236">
        <f>SUM('AMAZON UK, FR, GER - P&amp;L'!V128,'AMAZON UK, FR, GER - P&amp;L'!V314,'AMAZON UK, FR, GER - P&amp;L'!V500)</f>
        <v>0</v>
      </c>
      <c r="W134" s="236">
        <f>SUM('AMAZON UK, FR, GER - P&amp;L'!W128,'AMAZON UK, FR, GER - P&amp;L'!W314,'AMAZON UK, FR, GER - P&amp;L'!W500)</f>
        <v>0</v>
      </c>
      <c r="X134" s="236">
        <f>SUM('AMAZON UK, FR, GER - P&amp;L'!X128,'AMAZON UK, FR, GER - P&amp;L'!X314,'AMAZON UK, FR, GER - P&amp;L'!X500)</f>
        <v>0</v>
      </c>
      <c r="Y134" s="236">
        <f>SUM('AMAZON UK, FR, GER - P&amp;L'!Y128,'AMAZON UK, FR, GER - P&amp;L'!Y314,'AMAZON UK, FR, GER - P&amp;L'!Y500)</f>
        <v>0</v>
      </c>
      <c r="Z134" s="236">
        <f>SUM('AMAZON UK, FR, GER - P&amp;L'!Z128,'AMAZON UK, FR, GER - P&amp;L'!Z314,'AMAZON UK, FR, GER - P&amp;L'!Z500)</f>
        <v>0</v>
      </c>
      <c r="AA134" s="236">
        <f>SUM('AMAZON UK, FR, GER - P&amp;L'!AA128,'AMAZON UK, FR, GER - P&amp;L'!AA314,'AMAZON UK, FR, GER - P&amp;L'!AA500)</f>
        <v>0</v>
      </c>
      <c r="AB134" s="236">
        <f>SUM('AMAZON UK, FR, GER - P&amp;L'!AB128,'AMAZON UK, FR, GER - P&amp;L'!AB314,'AMAZON UK, FR, GER - P&amp;L'!AB500)</f>
        <v>0</v>
      </c>
      <c r="AC134" s="236">
        <f>SUM('AMAZON UK, FR, GER - P&amp;L'!AC128,'AMAZON UK, FR, GER - P&amp;L'!AC314,'AMAZON UK, FR, GER - P&amp;L'!AC500)</f>
        <v>0</v>
      </c>
      <c r="AD134" s="236">
        <f>SUM('AMAZON UK, FR, GER - P&amp;L'!AD128,'AMAZON UK, FR, GER - P&amp;L'!AD314,'AMAZON UK, FR, GER - P&amp;L'!AD500)</f>
        <v>0</v>
      </c>
      <c r="AE134" s="236">
        <f>SUM('AMAZON UK, FR, GER - P&amp;L'!AE128,'AMAZON UK, FR, GER - P&amp;L'!AE314,'AMAZON UK, FR, GER - P&amp;L'!AE500)</f>
        <v>0</v>
      </c>
      <c r="AF134" s="236">
        <f>SUM('AMAZON UK, FR, GER - P&amp;L'!AF128,'AMAZON UK, FR, GER - P&amp;L'!AF314,'AMAZON UK, FR, GER - P&amp;L'!AF500)</f>
        <v>0</v>
      </c>
      <c r="AG134" s="409">
        <f t="shared" si="28"/>
        <v>0</v>
      </c>
    </row>
    <row r="135" outlineLevel="1">
      <c r="A135" s="277" t="s">
        <v>1574</v>
      </c>
      <c r="B135" s="236">
        <f>SUM('AMAZON UK, FR, GER - P&amp;L'!B129,'AMAZON UK, FR, GER - P&amp;L'!B315,'AMAZON UK, FR, GER - P&amp;L'!B501)</f>
        <v>0</v>
      </c>
      <c r="C135" s="236">
        <f>SUM('AMAZON UK, FR, GER - P&amp;L'!C129,'AMAZON UK, FR, GER - P&amp;L'!C315,'AMAZON UK, FR, GER - P&amp;L'!C501)</f>
        <v>0</v>
      </c>
      <c r="D135" s="236">
        <f>SUM('AMAZON UK, FR, GER - P&amp;L'!D129,'AMAZON UK, FR, GER - P&amp;L'!D315,'AMAZON UK, FR, GER - P&amp;L'!D501)</f>
        <v>0</v>
      </c>
      <c r="E135" s="236">
        <f>SUM('AMAZON UK, FR, GER - P&amp;L'!E129,'AMAZON UK, FR, GER - P&amp;L'!E315,'AMAZON UK, FR, GER - P&amp;L'!E501)</f>
        <v>0</v>
      </c>
      <c r="F135" s="236">
        <f>SUM('AMAZON UK, FR, GER - P&amp;L'!F129,'AMAZON UK, FR, GER - P&amp;L'!F315,'AMAZON UK, FR, GER - P&amp;L'!F501)</f>
        <v>0</v>
      </c>
      <c r="G135" s="236">
        <f>SUM('AMAZON UK, FR, GER - P&amp;L'!G129,'AMAZON UK, FR, GER - P&amp;L'!G315,'AMAZON UK, FR, GER - P&amp;L'!G501)</f>
        <v>0</v>
      </c>
      <c r="H135" s="236">
        <f>SUM('AMAZON UK, FR, GER - P&amp;L'!H129,'AMAZON UK, FR, GER - P&amp;L'!H315,'AMAZON UK, FR, GER - P&amp;L'!H501)</f>
        <v>0</v>
      </c>
      <c r="I135" s="236">
        <f>SUM('AMAZON UK, FR, GER - P&amp;L'!I129,'AMAZON UK, FR, GER - P&amp;L'!I315,'AMAZON UK, FR, GER - P&amp;L'!I501)</f>
        <v>0</v>
      </c>
      <c r="J135" s="236">
        <f>SUM('AMAZON UK, FR, GER - P&amp;L'!J129,'AMAZON UK, FR, GER - P&amp;L'!J315,'AMAZON UK, FR, GER - P&amp;L'!J501)</f>
        <v>0</v>
      </c>
      <c r="K135" s="236">
        <f>SUM('AMAZON UK, FR, GER - P&amp;L'!K129,'AMAZON UK, FR, GER - P&amp;L'!K315,'AMAZON UK, FR, GER - P&amp;L'!K501)</f>
        <v>0</v>
      </c>
      <c r="L135" s="236">
        <f>SUM('AMAZON UK, FR, GER - P&amp;L'!L129,'AMAZON UK, FR, GER - P&amp;L'!L315,'AMAZON UK, FR, GER - P&amp;L'!L501)</f>
        <v>0</v>
      </c>
      <c r="M135" s="236">
        <f>SUM('AMAZON UK, FR, GER - P&amp;L'!M129,'AMAZON UK, FR, GER - P&amp;L'!M315,'AMAZON UK, FR, GER - P&amp;L'!M501)</f>
        <v>0</v>
      </c>
      <c r="N135" s="236">
        <f>SUM('AMAZON UK, FR, GER - P&amp;L'!N129,'AMAZON UK, FR, GER - P&amp;L'!N315,'AMAZON UK, FR, GER - P&amp;L'!N501)</f>
        <v>0</v>
      </c>
      <c r="O135" s="236">
        <f>SUM('AMAZON UK, FR, GER - P&amp;L'!O129,'AMAZON UK, FR, GER - P&amp;L'!O315,'AMAZON UK, FR, GER - P&amp;L'!O501)</f>
        <v>0</v>
      </c>
      <c r="P135" s="236">
        <f>SUM('AMAZON UK, FR, GER - P&amp;L'!P129,'AMAZON UK, FR, GER - P&amp;L'!P315,'AMAZON UK, FR, GER - P&amp;L'!P501)</f>
        <v>0</v>
      </c>
      <c r="Q135" s="236">
        <f>SUM('AMAZON UK, FR, GER - P&amp;L'!Q129,'AMAZON UK, FR, GER - P&amp;L'!Q315,'AMAZON UK, FR, GER - P&amp;L'!Q501)</f>
        <v>0</v>
      </c>
      <c r="R135" s="236">
        <f>SUM('AMAZON UK, FR, GER - P&amp;L'!R129,'AMAZON UK, FR, GER - P&amp;L'!R315,'AMAZON UK, FR, GER - P&amp;L'!R501)</f>
        <v>0</v>
      </c>
      <c r="S135" s="236">
        <f>SUM('AMAZON UK, FR, GER - P&amp;L'!S129,'AMAZON UK, FR, GER - P&amp;L'!S315,'AMAZON UK, FR, GER - P&amp;L'!S501)</f>
        <v>0</v>
      </c>
      <c r="T135" s="236">
        <f>SUM('AMAZON UK, FR, GER - P&amp;L'!T129,'AMAZON UK, FR, GER - P&amp;L'!T315,'AMAZON UK, FR, GER - P&amp;L'!T501)</f>
        <v>0</v>
      </c>
      <c r="U135" s="236">
        <f>SUM('AMAZON UK, FR, GER - P&amp;L'!U129,'AMAZON UK, FR, GER - P&amp;L'!U315,'AMAZON UK, FR, GER - P&amp;L'!U501)</f>
        <v>0</v>
      </c>
      <c r="V135" s="236">
        <f>SUM('AMAZON UK, FR, GER - P&amp;L'!V129,'AMAZON UK, FR, GER - P&amp;L'!V315,'AMAZON UK, FR, GER - P&amp;L'!V501)</f>
        <v>0</v>
      </c>
      <c r="W135" s="236">
        <f>SUM('AMAZON UK, FR, GER - P&amp;L'!W129,'AMAZON UK, FR, GER - P&amp;L'!W315,'AMAZON UK, FR, GER - P&amp;L'!W501)</f>
        <v>0</v>
      </c>
      <c r="X135" s="236">
        <f>SUM('AMAZON UK, FR, GER - P&amp;L'!X129,'AMAZON UK, FR, GER - P&amp;L'!X315,'AMAZON UK, FR, GER - P&amp;L'!X501)</f>
        <v>0</v>
      </c>
      <c r="Y135" s="236">
        <f>SUM('AMAZON UK, FR, GER - P&amp;L'!Y129,'AMAZON UK, FR, GER - P&amp;L'!Y315,'AMAZON UK, FR, GER - P&amp;L'!Y501)</f>
        <v>0</v>
      </c>
      <c r="Z135" s="236">
        <f>SUM('AMAZON UK, FR, GER - P&amp;L'!Z129,'AMAZON UK, FR, GER - P&amp;L'!Z315,'AMAZON UK, FR, GER - P&amp;L'!Z501)</f>
        <v>0</v>
      </c>
      <c r="AA135" s="236">
        <f>SUM('AMAZON UK, FR, GER - P&amp;L'!AA129,'AMAZON UK, FR, GER - P&amp;L'!AA315,'AMAZON UK, FR, GER - P&amp;L'!AA501)</f>
        <v>0</v>
      </c>
      <c r="AB135" s="236">
        <f>SUM('AMAZON UK, FR, GER - P&amp;L'!AB129,'AMAZON UK, FR, GER - P&amp;L'!AB315,'AMAZON UK, FR, GER - P&amp;L'!AB501)</f>
        <v>0</v>
      </c>
      <c r="AC135" s="236">
        <f>SUM('AMAZON UK, FR, GER - P&amp;L'!AC129,'AMAZON UK, FR, GER - P&amp;L'!AC315,'AMAZON UK, FR, GER - P&amp;L'!AC501)</f>
        <v>0</v>
      </c>
      <c r="AD135" s="236">
        <f>SUM('AMAZON UK, FR, GER - P&amp;L'!AD129,'AMAZON UK, FR, GER - P&amp;L'!AD315,'AMAZON UK, FR, GER - P&amp;L'!AD501)</f>
        <v>0</v>
      </c>
      <c r="AE135" s="236">
        <f>SUM('AMAZON UK, FR, GER - P&amp;L'!AE129,'AMAZON UK, FR, GER - P&amp;L'!AE315,'AMAZON UK, FR, GER - P&amp;L'!AE501)</f>
        <v>0</v>
      </c>
      <c r="AF135" s="236">
        <f>SUM('AMAZON UK, FR, GER - P&amp;L'!AF129,'AMAZON UK, FR, GER - P&amp;L'!AF315,'AMAZON UK, FR, GER - P&amp;L'!AF501)</f>
        <v>0</v>
      </c>
      <c r="AG135" s="409">
        <f t="shared" si="28"/>
        <v>0</v>
      </c>
    </row>
    <row r="136" outlineLevel="1">
      <c r="A136" s="277" t="s">
        <v>1575</v>
      </c>
      <c r="B136" s="236">
        <f>SUM('AMAZON UK, FR, GER - P&amp;L'!B130,'AMAZON UK, FR, GER - P&amp;L'!B316,'AMAZON UK, FR, GER - P&amp;L'!B502)</f>
        <v>0</v>
      </c>
      <c r="C136" s="236">
        <f>SUM('AMAZON UK, FR, GER - P&amp;L'!C130,'AMAZON UK, FR, GER - P&amp;L'!C316,'AMAZON UK, FR, GER - P&amp;L'!C502)</f>
        <v>0</v>
      </c>
      <c r="D136" s="236">
        <f>SUM('AMAZON UK, FR, GER - P&amp;L'!D130,'AMAZON UK, FR, GER - P&amp;L'!D316,'AMAZON UK, FR, GER - P&amp;L'!D502)</f>
        <v>0</v>
      </c>
      <c r="E136" s="236">
        <f>SUM('AMAZON UK, FR, GER - P&amp;L'!E130,'AMAZON UK, FR, GER - P&amp;L'!E316,'AMAZON UK, FR, GER - P&amp;L'!E502)</f>
        <v>0</v>
      </c>
      <c r="F136" s="236">
        <f>SUM('AMAZON UK, FR, GER - P&amp;L'!F130,'AMAZON UK, FR, GER - P&amp;L'!F316,'AMAZON UK, FR, GER - P&amp;L'!F502)</f>
        <v>0</v>
      </c>
      <c r="G136" s="236">
        <f>SUM('AMAZON UK, FR, GER - P&amp;L'!G130,'AMAZON UK, FR, GER - P&amp;L'!G316,'AMAZON UK, FR, GER - P&amp;L'!G502)</f>
        <v>0</v>
      </c>
      <c r="H136" s="236">
        <f>SUM('AMAZON UK, FR, GER - P&amp;L'!H130,'AMAZON UK, FR, GER - P&amp;L'!H316,'AMAZON UK, FR, GER - P&amp;L'!H502)</f>
        <v>0</v>
      </c>
      <c r="I136" s="236">
        <f>SUM('AMAZON UK, FR, GER - P&amp;L'!I130,'AMAZON UK, FR, GER - P&amp;L'!I316,'AMAZON UK, FR, GER - P&amp;L'!I502)</f>
        <v>0</v>
      </c>
      <c r="J136" s="236">
        <f>SUM('AMAZON UK, FR, GER - P&amp;L'!J130,'AMAZON UK, FR, GER - P&amp;L'!J316,'AMAZON UK, FR, GER - P&amp;L'!J502)</f>
        <v>0</v>
      </c>
      <c r="K136" s="236">
        <f>SUM('AMAZON UK, FR, GER - P&amp;L'!K130,'AMAZON UK, FR, GER - P&amp;L'!K316,'AMAZON UK, FR, GER - P&amp;L'!K502)</f>
        <v>0</v>
      </c>
      <c r="L136" s="236">
        <f>SUM('AMAZON UK, FR, GER - P&amp;L'!L130,'AMAZON UK, FR, GER - P&amp;L'!L316,'AMAZON UK, FR, GER - P&amp;L'!L502)</f>
        <v>0</v>
      </c>
      <c r="M136" s="236">
        <f>SUM('AMAZON UK, FR, GER - P&amp;L'!M130,'AMAZON UK, FR, GER - P&amp;L'!M316,'AMAZON UK, FR, GER - P&amp;L'!M502)</f>
        <v>0</v>
      </c>
      <c r="N136" s="236">
        <f>SUM('AMAZON UK, FR, GER - P&amp;L'!N130,'AMAZON UK, FR, GER - P&amp;L'!N316,'AMAZON UK, FR, GER - P&amp;L'!N502)</f>
        <v>0</v>
      </c>
      <c r="O136" s="236">
        <f>SUM('AMAZON UK, FR, GER - P&amp;L'!O130,'AMAZON UK, FR, GER - P&amp;L'!O316,'AMAZON UK, FR, GER - P&amp;L'!O502)</f>
        <v>0</v>
      </c>
      <c r="P136" s="236">
        <f>SUM('AMAZON UK, FR, GER - P&amp;L'!P130,'AMAZON UK, FR, GER - P&amp;L'!P316,'AMAZON UK, FR, GER - P&amp;L'!P502)</f>
        <v>0</v>
      </c>
      <c r="Q136" s="236">
        <f>SUM('AMAZON UK, FR, GER - P&amp;L'!Q130,'AMAZON UK, FR, GER - P&amp;L'!Q316,'AMAZON UK, FR, GER - P&amp;L'!Q502)</f>
        <v>0</v>
      </c>
      <c r="R136" s="236">
        <f>SUM('AMAZON UK, FR, GER - P&amp;L'!R130,'AMAZON UK, FR, GER - P&amp;L'!R316,'AMAZON UK, FR, GER - P&amp;L'!R502)</f>
        <v>0</v>
      </c>
      <c r="S136" s="236">
        <f>SUM('AMAZON UK, FR, GER - P&amp;L'!S130,'AMAZON UK, FR, GER - P&amp;L'!S316,'AMAZON UK, FR, GER - P&amp;L'!S502)</f>
        <v>0</v>
      </c>
      <c r="T136" s="236">
        <f>SUM('AMAZON UK, FR, GER - P&amp;L'!T130,'AMAZON UK, FR, GER - P&amp;L'!T316,'AMAZON UK, FR, GER - P&amp;L'!T502)</f>
        <v>0</v>
      </c>
      <c r="U136" s="236">
        <f>SUM('AMAZON UK, FR, GER - P&amp;L'!U130,'AMAZON UK, FR, GER - P&amp;L'!U316,'AMAZON UK, FR, GER - P&amp;L'!U502)</f>
        <v>0</v>
      </c>
      <c r="V136" s="236">
        <f>SUM('AMAZON UK, FR, GER - P&amp;L'!V130,'AMAZON UK, FR, GER - P&amp;L'!V316,'AMAZON UK, FR, GER - P&amp;L'!V502)</f>
        <v>0</v>
      </c>
      <c r="W136" s="236">
        <f>SUM('AMAZON UK, FR, GER - P&amp;L'!W130,'AMAZON UK, FR, GER - P&amp;L'!W316,'AMAZON UK, FR, GER - P&amp;L'!W502)</f>
        <v>0</v>
      </c>
      <c r="X136" s="236">
        <f>SUM('AMAZON UK, FR, GER - P&amp;L'!X130,'AMAZON UK, FR, GER - P&amp;L'!X316,'AMAZON UK, FR, GER - P&amp;L'!X502)</f>
        <v>0</v>
      </c>
      <c r="Y136" s="236">
        <f>SUM('AMAZON UK, FR, GER - P&amp;L'!Y130,'AMAZON UK, FR, GER - P&amp;L'!Y316,'AMAZON UK, FR, GER - P&amp;L'!Y502)</f>
        <v>0</v>
      </c>
      <c r="Z136" s="236">
        <f>SUM('AMAZON UK, FR, GER - P&amp;L'!Z130,'AMAZON UK, FR, GER - P&amp;L'!Z316,'AMAZON UK, FR, GER - P&amp;L'!Z502)</f>
        <v>0</v>
      </c>
      <c r="AA136" s="236">
        <f>SUM('AMAZON UK, FR, GER - P&amp;L'!AA130,'AMAZON UK, FR, GER - P&amp;L'!AA316,'AMAZON UK, FR, GER - P&amp;L'!AA502)</f>
        <v>0</v>
      </c>
      <c r="AB136" s="236">
        <f>SUM('AMAZON UK, FR, GER - P&amp;L'!AB130,'AMAZON UK, FR, GER - P&amp;L'!AB316,'AMAZON UK, FR, GER - P&amp;L'!AB502)</f>
        <v>0</v>
      </c>
      <c r="AC136" s="236">
        <f>SUM('AMAZON UK, FR, GER - P&amp;L'!AC130,'AMAZON UK, FR, GER - P&amp;L'!AC316,'AMAZON UK, FR, GER - P&amp;L'!AC502)</f>
        <v>0</v>
      </c>
      <c r="AD136" s="236">
        <f>SUM('AMAZON UK, FR, GER - P&amp;L'!AD130,'AMAZON UK, FR, GER - P&amp;L'!AD316,'AMAZON UK, FR, GER - P&amp;L'!AD502)</f>
        <v>0</v>
      </c>
      <c r="AE136" s="236">
        <f>SUM('AMAZON UK, FR, GER - P&amp;L'!AE130,'AMAZON UK, FR, GER - P&amp;L'!AE316,'AMAZON UK, FR, GER - P&amp;L'!AE502)</f>
        <v>0</v>
      </c>
      <c r="AF136" s="236">
        <f>SUM('AMAZON UK, FR, GER - P&amp;L'!AF130,'AMAZON UK, FR, GER - P&amp;L'!AF316,'AMAZON UK, FR, GER - P&amp;L'!AF502)</f>
        <v>0</v>
      </c>
      <c r="AG136" s="409">
        <f t="shared" si="28"/>
        <v>0</v>
      </c>
    </row>
    <row r="137" outlineLevel="1">
      <c r="A137" s="277" t="s">
        <v>1576</v>
      </c>
      <c r="B137" s="236">
        <f>SUM('AMAZON UK, FR, GER - P&amp;L'!B131,'AMAZON UK, FR, GER - P&amp;L'!B317,'AMAZON UK, FR, GER - P&amp;L'!B503)</f>
        <v>0</v>
      </c>
      <c r="C137" s="236">
        <f>SUM('AMAZON UK, FR, GER - P&amp;L'!C131,'AMAZON UK, FR, GER - P&amp;L'!C317,'AMAZON UK, FR, GER - P&amp;L'!C503)</f>
        <v>0</v>
      </c>
      <c r="D137" s="236">
        <f>SUM('AMAZON UK, FR, GER - P&amp;L'!D131,'AMAZON UK, FR, GER - P&amp;L'!D317,'AMAZON UK, FR, GER - P&amp;L'!D503)</f>
        <v>0</v>
      </c>
      <c r="E137" s="236">
        <f>SUM('AMAZON UK, FR, GER - P&amp;L'!E131,'AMAZON UK, FR, GER - P&amp;L'!E317,'AMAZON UK, FR, GER - P&amp;L'!E503)</f>
        <v>0</v>
      </c>
      <c r="F137" s="236">
        <f>SUM('AMAZON UK, FR, GER - P&amp;L'!F131,'AMAZON UK, FR, GER - P&amp;L'!F317,'AMAZON UK, FR, GER - P&amp;L'!F503)</f>
        <v>0</v>
      </c>
      <c r="G137" s="236">
        <f>SUM('AMAZON UK, FR, GER - P&amp;L'!G131,'AMAZON UK, FR, GER - P&amp;L'!G317,'AMAZON UK, FR, GER - P&amp;L'!G503)</f>
        <v>0</v>
      </c>
      <c r="H137" s="236">
        <f>SUM('AMAZON UK, FR, GER - P&amp;L'!H131,'AMAZON UK, FR, GER - P&amp;L'!H317,'AMAZON UK, FR, GER - P&amp;L'!H503)</f>
        <v>0</v>
      </c>
      <c r="I137" s="236">
        <f>SUM('AMAZON UK, FR, GER - P&amp;L'!I131,'AMAZON UK, FR, GER - P&amp;L'!I317,'AMAZON UK, FR, GER - P&amp;L'!I503)</f>
        <v>0</v>
      </c>
      <c r="J137" s="236">
        <f>SUM('AMAZON UK, FR, GER - P&amp;L'!J131,'AMAZON UK, FR, GER - P&amp;L'!J317,'AMAZON UK, FR, GER - P&amp;L'!J503)</f>
        <v>0</v>
      </c>
      <c r="K137" s="236">
        <f>SUM('AMAZON UK, FR, GER - P&amp;L'!K131,'AMAZON UK, FR, GER - P&amp;L'!K317,'AMAZON UK, FR, GER - P&amp;L'!K503)</f>
        <v>0</v>
      </c>
      <c r="L137" s="236">
        <f>SUM('AMAZON UK, FR, GER - P&amp;L'!L131,'AMAZON UK, FR, GER - P&amp;L'!L317,'AMAZON UK, FR, GER - P&amp;L'!L503)</f>
        <v>0</v>
      </c>
      <c r="M137" s="236">
        <f>SUM('AMAZON UK, FR, GER - P&amp;L'!M131,'AMAZON UK, FR, GER - P&amp;L'!M317,'AMAZON UK, FR, GER - P&amp;L'!M503)</f>
        <v>0</v>
      </c>
      <c r="N137" s="236">
        <f>SUM('AMAZON UK, FR, GER - P&amp;L'!N131,'AMAZON UK, FR, GER - P&amp;L'!N317,'AMAZON UK, FR, GER - P&amp;L'!N503)</f>
        <v>0</v>
      </c>
      <c r="O137" s="236">
        <f>SUM('AMAZON UK, FR, GER - P&amp;L'!O131,'AMAZON UK, FR, GER - P&amp;L'!O317,'AMAZON UK, FR, GER - P&amp;L'!O503)</f>
        <v>0</v>
      </c>
      <c r="P137" s="236">
        <f>SUM('AMAZON UK, FR, GER - P&amp;L'!P131,'AMAZON UK, FR, GER - P&amp;L'!P317,'AMAZON UK, FR, GER - P&amp;L'!P503)</f>
        <v>0</v>
      </c>
      <c r="Q137" s="236">
        <f>SUM('AMAZON UK, FR, GER - P&amp;L'!Q131,'AMAZON UK, FR, GER - P&amp;L'!Q317,'AMAZON UK, FR, GER - P&amp;L'!Q503)</f>
        <v>0</v>
      </c>
      <c r="R137" s="236">
        <f>SUM('AMAZON UK, FR, GER - P&amp;L'!R131,'AMAZON UK, FR, GER - P&amp;L'!R317,'AMAZON UK, FR, GER - P&amp;L'!R503)</f>
        <v>0</v>
      </c>
      <c r="S137" s="236">
        <f>SUM('AMAZON UK, FR, GER - P&amp;L'!S131,'AMAZON UK, FR, GER - P&amp;L'!S317,'AMAZON UK, FR, GER - P&amp;L'!S503)</f>
        <v>0</v>
      </c>
      <c r="T137" s="236">
        <f>SUM('AMAZON UK, FR, GER - P&amp;L'!T131,'AMAZON UK, FR, GER - P&amp;L'!T317,'AMAZON UK, FR, GER - P&amp;L'!T503)</f>
        <v>0</v>
      </c>
      <c r="U137" s="236">
        <f>SUM('AMAZON UK, FR, GER - P&amp;L'!U131,'AMAZON UK, FR, GER - P&amp;L'!U317,'AMAZON UK, FR, GER - P&amp;L'!U503)</f>
        <v>0</v>
      </c>
      <c r="V137" s="236">
        <f>SUM('AMAZON UK, FR, GER - P&amp;L'!V131,'AMAZON UK, FR, GER - P&amp;L'!V317,'AMAZON UK, FR, GER - P&amp;L'!V503)</f>
        <v>0</v>
      </c>
      <c r="W137" s="236">
        <f>SUM('AMAZON UK, FR, GER - P&amp;L'!W131,'AMAZON UK, FR, GER - P&amp;L'!W317,'AMAZON UK, FR, GER - P&amp;L'!W503)</f>
        <v>0</v>
      </c>
      <c r="X137" s="236">
        <f>SUM('AMAZON UK, FR, GER - P&amp;L'!X131,'AMAZON UK, FR, GER - P&amp;L'!X317,'AMAZON UK, FR, GER - P&amp;L'!X503)</f>
        <v>0</v>
      </c>
      <c r="Y137" s="236">
        <f>SUM('AMAZON UK, FR, GER - P&amp;L'!Y131,'AMAZON UK, FR, GER - P&amp;L'!Y317,'AMAZON UK, FR, GER - P&amp;L'!Y503)</f>
        <v>0</v>
      </c>
      <c r="Z137" s="236">
        <f>SUM('AMAZON UK, FR, GER - P&amp;L'!Z131,'AMAZON UK, FR, GER - P&amp;L'!Z317,'AMAZON UK, FR, GER - P&amp;L'!Z503)</f>
        <v>0</v>
      </c>
      <c r="AA137" s="236">
        <f>SUM('AMAZON UK, FR, GER - P&amp;L'!AA131,'AMAZON UK, FR, GER - P&amp;L'!AA317,'AMAZON UK, FR, GER - P&amp;L'!AA503)</f>
        <v>0</v>
      </c>
      <c r="AB137" s="236">
        <f>SUM('AMAZON UK, FR, GER - P&amp;L'!AB131,'AMAZON UK, FR, GER - P&amp;L'!AB317,'AMAZON UK, FR, GER - P&amp;L'!AB503)</f>
        <v>0</v>
      </c>
      <c r="AC137" s="236">
        <f>SUM('AMAZON UK, FR, GER - P&amp;L'!AC131,'AMAZON UK, FR, GER - P&amp;L'!AC317,'AMAZON UK, FR, GER - P&amp;L'!AC503)</f>
        <v>0</v>
      </c>
      <c r="AD137" s="236">
        <f>SUM('AMAZON UK, FR, GER - P&amp;L'!AD131,'AMAZON UK, FR, GER - P&amp;L'!AD317,'AMAZON UK, FR, GER - P&amp;L'!AD503)</f>
        <v>0</v>
      </c>
      <c r="AE137" s="236">
        <f>SUM('AMAZON UK, FR, GER - P&amp;L'!AE131,'AMAZON UK, FR, GER - P&amp;L'!AE317,'AMAZON UK, FR, GER - P&amp;L'!AE503)</f>
        <v>0</v>
      </c>
      <c r="AF137" s="236">
        <f>SUM('AMAZON UK, FR, GER - P&amp;L'!AF131,'AMAZON UK, FR, GER - P&amp;L'!AF317,'AMAZON UK, FR, GER - P&amp;L'!AF503)</f>
        <v>0</v>
      </c>
      <c r="AG137" s="409">
        <f t="shared" si="28"/>
        <v>0</v>
      </c>
    </row>
    <row r="138" outlineLevel="1">
      <c r="A138" s="277" t="s">
        <v>1577</v>
      </c>
      <c r="B138" s="236">
        <f>SUM('AMAZON UK, FR, GER - P&amp;L'!B132,'AMAZON UK, FR, GER - P&amp;L'!B318,'AMAZON UK, FR, GER - P&amp;L'!B504)</f>
        <v>0</v>
      </c>
      <c r="C138" s="236">
        <f>SUM('AMAZON UK, FR, GER - P&amp;L'!C132,'AMAZON UK, FR, GER - P&amp;L'!C318,'AMAZON UK, FR, GER - P&amp;L'!C504)</f>
        <v>0</v>
      </c>
      <c r="D138" s="236">
        <f>SUM('AMAZON UK, FR, GER - P&amp;L'!D132,'AMAZON UK, FR, GER - P&amp;L'!D318,'AMAZON UK, FR, GER - P&amp;L'!D504)</f>
        <v>0</v>
      </c>
      <c r="E138" s="236">
        <f>SUM('AMAZON UK, FR, GER - P&amp;L'!E132,'AMAZON UK, FR, GER - P&amp;L'!E318,'AMAZON UK, FR, GER - P&amp;L'!E504)</f>
        <v>0</v>
      </c>
      <c r="F138" s="236">
        <f>SUM('AMAZON UK, FR, GER - P&amp;L'!F132,'AMAZON UK, FR, GER - P&amp;L'!F318,'AMAZON UK, FR, GER - P&amp;L'!F504)</f>
        <v>0</v>
      </c>
      <c r="G138" s="236">
        <f>SUM('AMAZON UK, FR, GER - P&amp;L'!G132,'AMAZON UK, FR, GER - P&amp;L'!G318,'AMAZON UK, FR, GER - P&amp;L'!G504)</f>
        <v>0</v>
      </c>
      <c r="H138" s="236">
        <f>SUM('AMAZON UK, FR, GER - P&amp;L'!H132,'AMAZON UK, FR, GER - P&amp;L'!H318,'AMAZON UK, FR, GER - P&amp;L'!H504)</f>
        <v>0</v>
      </c>
      <c r="I138" s="236">
        <f>SUM('AMAZON UK, FR, GER - P&amp;L'!I132,'AMAZON UK, FR, GER - P&amp;L'!I318,'AMAZON UK, FR, GER - P&amp;L'!I504)</f>
        <v>0</v>
      </c>
      <c r="J138" s="236">
        <f>SUM('AMAZON UK, FR, GER - P&amp;L'!J132,'AMAZON UK, FR, GER - P&amp;L'!J318,'AMAZON UK, FR, GER - P&amp;L'!J504)</f>
        <v>0</v>
      </c>
      <c r="K138" s="236">
        <f>SUM('AMAZON UK, FR, GER - P&amp;L'!K132,'AMAZON UK, FR, GER - P&amp;L'!K318,'AMAZON UK, FR, GER - P&amp;L'!K504)</f>
        <v>0</v>
      </c>
      <c r="L138" s="236">
        <f>SUM('AMAZON UK, FR, GER - P&amp;L'!L132,'AMAZON UK, FR, GER - P&amp;L'!L318,'AMAZON UK, FR, GER - P&amp;L'!L504)</f>
        <v>0</v>
      </c>
      <c r="M138" s="236">
        <f>SUM('AMAZON UK, FR, GER - P&amp;L'!M132,'AMAZON UK, FR, GER - P&amp;L'!M318,'AMAZON UK, FR, GER - P&amp;L'!M504)</f>
        <v>0</v>
      </c>
      <c r="N138" s="236">
        <f>SUM('AMAZON UK, FR, GER - P&amp;L'!N132,'AMAZON UK, FR, GER - P&amp;L'!N318,'AMAZON UK, FR, GER - P&amp;L'!N504)</f>
        <v>0</v>
      </c>
      <c r="O138" s="236">
        <f>SUM('AMAZON UK, FR, GER - P&amp;L'!O132,'AMAZON UK, FR, GER - P&amp;L'!O318,'AMAZON UK, FR, GER - P&amp;L'!O504)</f>
        <v>0</v>
      </c>
      <c r="P138" s="236">
        <f>SUM('AMAZON UK, FR, GER - P&amp;L'!P132,'AMAZON UK, FR, GER - P&amp;L'!P318,'AMAZON UK, FR, GER - P&amp;L'!P504)</f>
        <v>0</v>
      </c>
      <c r="Q138" s="236">
        <f>SUM('AMAZON UK, FR, GER - P&amp;L'!Q132,'AMAZON UK, FR, GER - P&amp;L'!Q318,'AMAZON UK, FR, GER - P&amp;L'!Q504)</f>
        <v>0</v>
      </c>
      <c r="R138" s="236">
        <f>SUM('AMAZON UK, FR, GER - P&amp;L'!R132,'AMAZON UK, FR, GER - P&amp;L'!R318,'AMAZON UK, FR, GER - P&amp;L'!R504)</f>
        <v>0</v>
      </c>
      <c r="S138" s="236">
        <f>SUM('AMAZON UK, FR, GER - P&amp;L'!S132,'AMAZON UK, FR, GER - P&amp;L'!S318,'AMAZON UK, FR, GER - P&amp;L'!S504)</f>
        <v>0</v>
      </c>
      <c r="T138" s="236">
        <f>SUM('AMAZON UK, FR, GER - P&amp;L'!T132,'AMAZON UK, FR, GER - P&amp;L'!T318,'AMAZON UK, FR, GER - P&amp;L'!T504)</f>
        <v>0</v>
      </c>
      <c r="U138" s="236">
        <f>SUM('AMAZON UK, FR, GER - P&amp;L'!U132,'AMAZON UK, FR, GER - P&amp;L'!U318,'AMAZON UK, FR, GER - P&amp;L'!U504)</f>
        <v>0</v>
      </c>
      <c r="V138" s="236">
        <f>SUM('AMAZON UK, FR, GER - P&amp;L'!V132,'AMAZON UK, FR, GER - P&amp;L'!V318,'AMAZON UK, FR, GER - P&amp;L'!V504)</f>
        <v>0</v>
      </c>
      <c r="W138" s="236">
        <f>SUM('AMAZON UK, FR, GER - P&amp;L'!W132,'AMAZON UK, FR, GER - P&amp;L'!W318,'AMAZON UK, FR, GER - P&amp;L'!W504)</f>
        <v>0</v>
      </c>
      <c r="X138" s="236">
        <f>SUM('AMAZON UK, FR, GER - P&amp;L'!X132,'AMAZON UK, FR, GER - P&amp;L'!X318,'AMAZON UK, FR, GER - P&amp;L'!X504)</f>
        <v>0</v>
      </c>
      <c r="Y138" s="236">
        <f>SUM('AMAZON UK, FR, GER - P&amp;L'!Y132,'AMAZON UK, FR, GER - P&amp;L'!Y318,'AMAZON UK, FR, GER - P&amp;L'!Y504)</f>
        <v>0</v>
      </c>
      <c r="Z138" s="236">
        <f>SUM('AMAZON UK, FR, GER - P&amp;L'!Z132,'AMAZON UK, FR, GER - P&amp;L'!Z318,'AMAZON UK, FR, GER - P&amp;L'!Z504)</f>
        <v>0</v>
      </c>
      <c r="AA138" s="236">
        <f>SUM('AMAZON UK, FR, GER - P&amp;L'!AA132,'AMAZON UK, FR, GER - P&amp;L'!AA318,'AMAZON UK, FR, GER - P&amp;L'!AA504)</f>
        <v>0</v>
      </c>
      <c r="AB138" s="236">
        <f>SUM('AMAZON UK, FR, GER - P&amp;L'!AB132,'AMAZON UK, FR, GER - P&amp;L'!AB318,'AMAZON UK, FR, GER - P&amp;L'!AB504)</f>
        <v>0</v>
      </c>
      <c r="AC138" s="236">
        <f>SUM('AMAZON UK, FR, GER - P&amp;L'!AC132,'AMAZON UK, FR, GER - P&amp;L'!AC318,'AMAZON UK, FR, GER - P&amp;L'!AC504)</f>
        <v>0</v>
      </c>
      <c r="AD138" s="236">
        <f>SUM('AMAZON UK, FR, GER - P&amp;L'!AD132,'AMAZON UK, FR, GER - P&amp;L'!AD318,'AMAZON UK, FR, GER - P&amp;L'!AD504)</f>
        <v>0</v>
      </c>
      <c r="AE138" s="236">
        <f>SUM('AMAZON UK, FR, GER - P&amp;L'!AE132,'AMAZON UK, FR, GER - P&amp;L'!AE318,'AMAZON UK, FR, GER - P&amp;L'!AE504)</f>
        <v>0</v>
      </c>
      <c r="AF138" s="236">
        <f>SUM('AMAZON UK, FR, GER - P&amp;L'!AF132,'AMAZON UK, FR, GER - P&amp;L'!AF318,'AMAZON UK, FR, GER - P&amp;L'!AF504)</f>
        <v>0</v>
      </c>
      <c r="AG138" s="409">
        <f t="shared" si="28"/>
        <v>0</v>
      </c>
    </row>
    <row r="139" outlineLevel="1">
      <c r="A139" s="277" t="s">
        <v>1436</v>
      </c>
      <c r="B139" s="236">
        <f>SUM('AMAZON UK, FR, GER - P&amp;L'!B133,'AMAZON UK, FR, GER - P&amp;L'!B319,'AMAZON UK, FR, GER - P&amp;L'!B505)</f>
        <v>0</v>
      </c>
      <c r="C139" s="236">
        <f>SUM('AMAZON UK, FR, GER - P&amp;L'!C133,'AMAZON UK, FR, GER - P&amp;L'!C319,'AMAZON UK, FR, GER - P&amp;L'!C505)</f>
        <v>0</v>
      </c>
      <c r="D139" s="236">
        <f>SUM('AMAZON UK, FR, GER - P&amp;L'!D133,'AMAZON UK, FR, GER - P&amp;L'!D319,'AMAZON UK, FR, GER - P&amp;L'!D505)</f>
        <v>0</v>
      </c>
      <c r="E139" s="236">
        <f>SUM('AMAZON UK, FR, GER - P&amp;L'!E133,'AMAZON UK, FR, GER - P&amp;L'!E319,'AMAZON UK, FR, GER - P&amp;L'!E505)</f>
        <v>0</v>
      </c>
      <c r="F139" s="236">
        <f>SUM('AMAZON UK, FR, GER - P&amp;L'!F133,'AMAZON UK, FR, GER - P&amp;L'!F319,'AMAZON UK, FR, GER - P&amp;L'!F505)</f>
        <v>0</v>
      </c>
      <c r="G139" s="236">
        <f>SUM('AMAZON UK, FR, GER - P&amp;L'!G133,'AMAZON UK, FR, GER - P&amp;L'!G319,'AMAZON UK, FR, GER - P&amp;L'!G505)</f>
        <v>0</v>
      </c>
      <c r="H139" s="236">
        <f>SUM('AMAZON UK, FR, GER - P&amp;L'!H133,'AMAZON UK, FR, GER - P&amp;L'!H319,'AMAZON UK, FR, GER - P&amp;L'!H505)</f>
        <v>0</v>
      </c>
      <c r="I139" s="236">
        <f>SUM('AMAZON UK, FR, GER - P&amp;L'!I133,'AMAZON UK, FR, GER - P&amp;L'!I319,'AMAZON UK, FR, GER - P&amp;L'!I505)</f>
        <v>0</v>
      </c>
      <c r="J139" s="236">
        <f>SUM('AMAZON UK, FR, GER - P&amp;L'!J133,'AMAZON UK, FR, GER - P&amp;L'!J319,'AMAZON UK, FR, GER - P&amp;L'!J505)</f>
        <v>0</v>
      </c>
      <c r="K139" s="236">
        <f>SUM('AMAZON UK, FR, GER - P&amp;L'!K133,'AMAZON UK, FR, GER - P&amp;L'!K319,'AMAZON UK, FR, GER - P&amp;L'!K505)</f>
        <v>0</v>
      </c>
      <c r="L139" s="236">
        <f>SUM('AMAZON UK, FR, GER - P&amp;L'!L133,'AMAZON UK, FR, GER - P&amp;L'!L319,'AMAZON UK, FR, GER - P&amp;L'!L505)</f>
        <v>0</v>
      </c>
      <c r="M139" s="236">
        <f>SUM('AMAZON UK, FR, GER - P&amp;L'!M133,'AMAZON UK, FR, GER - P&amp;L'!M319,'AMAZON UK, FR, GER - P&amp;L'!M505)</f>
        <v>0</v>
      </c>
      <c r="N139" s="236">
        <f>SUM('AMAZON UK, FR, GER - P&amp;L'!N133,'AMAZON UK, FR, GER - P&amp;L'!N319,'AMAZON UK, FR, GER - P&amp;L'!N505)</f>
        <v>0</v>
      </c>
      <c r="O139" s="236">
        <f>SUM('AMAZON UK, FR, GER - P&amp;L'!O133,'AMAZON UK, FR, GER - P&amp;L'!O319,'AMAZON UK, FR, GER - P&amp;L'!O505)</f>
        <v>0</v>
      </c>
      <c r="P139" s="236">
        <f>SUM('AMAZON UK, FR, GER - P&amp;L'!P133,'AMAZON UK, FR, GER - P&amp;L'!P319,'AMAZON UK, FR, GER - P&amp;L'!P505)</f>
        <v>0</v>
      </c>
      <c r="Q139" s="236">
        <f>SUM('AMAZON UK, FR, GER - P&amp;L'!Q133,'AMAZON UK, FR, GER - P&amp;L'!Q319,'AMAZON UK, FR, GER - P&amp;L'!Q505)</f>
        <v>0</v>
      </c>
      <c r="R139" s="236">
        <f>SUM('AMAZON UK, FR, GER - P&amp;L'!R133,'AMAZON UK, FR, GER - P&amp;L'!R319,'AMAZON UK, FR, GER - P&amp;L'!R505)</f>
        <v>0</v>
      </c>
      <c r="S139" s="236">
        <f>SUM('AMAZON UK, FR, GER - P&amp;L'!S133,'AMAZON UK, FR, GER - P&amp;L'!S319,'AMAZON UK, FR, GER - P&amp;L'!S505)</f>
        <v>0</v>
      </c>
      <c r="T139" s="236">
        <f>SUM('AMAZON UK, FR, GER - P&amp;L'!T133,'AMAZON UK, FR, GER - P&amp;L'!T319,'AMAZON UK, FR, GER - P&amp;L'!T505)</f>
        <v>0</v>
      </c>
      <c r="U139" s="236">
        <f>SUM('AMAZON UK, FR, GER - P&amp;L'!U133,'AMAZON UK, FR, GER - P&amp;L'!U319,'AMAZON UK, FR, GER - P&amp;L'!U505)</f>
        <v>0</v>
      </c>
      <c r="V139" s="236">
        <f>SUM('AMAZON UK, FR, GER - P&amp;L'!V133,'AMAZON UK, FR, GER - P&amp;L'!V319,'AMAZON UK, FR, GER - P&amp;L'!V505)</f>
        <v>0</v>
      </c>
      <c r="W139" s="236">
        <f>SUM('AMAZON UK, FR, GER - P&amp;L'!W133,'AMAZON UK, FR, GER - P&amp;L'!W319,'AMAZON UK, FR, GER - P&amp;L'!W505)</f>
        <v>0</v>
      </c>
      <c r="X139" s="236">
        <f>SUM('AMAZON UK, FR, GER - P&amp;L'!X133,'AMAZON UK, FR, GER - P&amp;L'!X319,'AMAZON UK, FR, GER - P&amp;L'!X505)</f>
        <v>0</v>
      </c>
      <c r="Y139" s="236">
        <f>SUM('AMAZON UK, FR, GER - P&amp;L'!Y133,'AMAZON UK, FR, GER - P&amp;L'!Y319,'AMAZON UK, FR, GER - P&amp;L'!Y505)</f>
        <v>0</v>
      </c>
      <c r="Z139" s="236">
        <f>SUM('AMAZON UK, FR, GER - P&amp;L'!Z133,'AMAZON UK, FR, GER - P&amp;L'!Z319,'AMAZON UK, FR, GER - P&amp;L'!Z505)</f>
        <v>0</v>
      </c>
      <c r="AA139" s="236">
        <f>SUM('AMAZON UK, FR, GER - P&amp;L'!AA133,'AMAZON UK, FR, GER - P&amp;L'!AA319,'AMAZON UK, FR, GER - P&amp;L'!AA505)</f>
        <v>0</v>
      </c>
      <c r="AB139" s="236">
        <f>SUM('AMAZON UK, FR, GER - P&amp;L'!AB133,'AMAZON UK, FR, GER - P&amp;L'!AB319,'AMAZON UK, FR, GER - P&amp;L'!AB505)</f>
        <v>0</v>
      </c>
      <c r="AC139" s="236">
        <f>SUM('AMAZON UK, FR, GER - P&amp;L'!AC133,'AMAZON UK, FR, GER - P&amp;L'!AC319,'AMAZON UK, FR, GER - P&amp;L'!AC505)</f>
        <v>0</v>
      </c>
      <c r="AD139" s="236">
        <f>SUM('AMAZON UK, FR, GER - P&amp;L'!AD133,'AMAZON UK, FR, GER - P&amp;L'!AD319,'AMAZON UK, FR, GER - P&amp;L'!AD505)</f>
        <v>0</v>
      </c>
      <c r="AE139" s="236">
        <f>SUM('AMAZON UK, FR, GER - P&amp;L'!AE133,'AMAZON UK, FR, GER - P&amp;L'!AE319,'AMAZON UK, FR, GER - P&amp;L'!AE505)</f>
        <v>0</v>
      </c>
      <c r="AF139" s="236">
        <f>SUM('AMAZON UK, FR, GER - P&amp;L'!AF133,'AMAZON UK, FR, GER - P&amp;L'!AF319,'AMAZON UK, FR, GER - P&amp;L'!AF505)</f>
        <v>0</v>
      </c>
      <c r="AG139" s="409">
        <f t="shared" si="28"/>
        <v>0</v>
      </c>
    </row>
    <row r="140" outlineLevel="1">
      <c r="A140" s="462" t="s">
        <v>298</v>
      </c>
      <c r="B140" s="458">
        <f t="shared" ref="B140:AF140" si="29">SUM(B131:B139)</f>
        <v>0</v>
      </c>
      <c r="C140" s="458">
        <f t="shared" si="29"/>
        <v>0</v>
      </c>
      <c r="D140" s="458">
        <f t="shared" si="29"/>
        <v>0</v>
      </c>
      <c r="E140" s="458">
        <f t="shared" si="29"/>
        <v>0</v>
      </c>
      <c r="F140" s="458">
        <f t="shared" si="29"/>
        <v>0</v>
      </c>
      <c r="G140" s="458">
        <f t="shared" si="29"/>
        <v>0</v>
      </c>
      <c r="H140" s="458">
        <f t="shared" si="29"/>
        <v>0</v>
      </c>
      <c r="I140" s="458">
        <f t="shared" si="29"/>
        <v>0</v>
      </c>
      <c r="J140" s="458">
        <f t="shared" si="29"/>
        <v>0</v>
      </c>
      <c r="K140" s="458">
        <f t="shared" si="29"/>
        <v>0</v>
      </c>
      <c r="L140" s="458">
        <f t="shared" si="29"/>
        <v>0</v>
      </c>
      <c r="M140" s="458">
        <f t="shared" si="29"/>
        <v>0</v>
      </c>
      <c r="N140" s="458">
        <f t="shared" si="29"/>
        <v>0</v>
      </c>
      <c r="O140" s="458">
        <f t="shared" si="29"/>
        <v>0</v>
      </c>
      <c r="P140" s="458">
        <f t="shared" si="29"/>
        <v>0</v>
      </c>
      <c r="Q140" s="458">
        <f t="shared" si="29"/>
        <v>0</v>
      </c>
      <c r="R140" s="458">
        <f t="shared" si="29"/>
        <v>0</v>
      </c>
      <c r="S140" s="458">
        <f t="shared" si="29"/>
        <v>0</v>
      </c>
      <c r="T140" s="458">
        <f t="shared" si="29"/>
        <v>0</v>
      </c>
      <c r="U140" s="458">
        <f t="shared" si="29"/>
        <v>0</v>
      </c>
      <c r="V140" s="458">
        <f t="shared" si="29"/>
        <v>0</v>
      </c>
      <c r="W140" s="458">
        <f t="shared" si="29"/>
        <v>0</v>
      </c>
      <c r="X140" s="458">
        <f t="shared" si="29"/>
        <v>0</v>
      </c>
      <c r="Y140" s="458">
        <f t="shared" si="29"/>
        <v>0</v>
      </c>
      <c r="Z140" s="458">
        <f t="shared" si="29"/>
        <v>0</v>
      </c>
      <c r="AA140" s="458">
        <f t="shared" si="29"/>
        <v>0</v>
      </c>
      <c r="AB140" s="458">
        <f t="shared" si="29"/>
        <v>0</v>
      </c>
      <c r="AC140" s="458">
        <f t="shared" si="29"/>
        <v>0</v>
      </c>
      <c r="AD140" s="458">
        <f t="shared" si="29"/>
        <v>0</v>
      </c>
      <c r="AE140" s="458">
        <f t="shared" si="29"/>
        <v>0</v>
      </c>
      <c r="AF140" s="458">
        <f t="shared" si="29"/>
        <v>0</v>
      </c>
      <c r="AG140" s="409">
        <f t="shared" si="28"/>
        <v>0</v>
      </c>
    </row>
    <row r="141">
      <c r="A141" s="437"/>
      <c r="AG141" s="463"/>
    </row>
    <row r="142">
      <c r="A142" s="437"/>
      <c r="AG142" s="463"/>
    </row>
    <row r="143">
      <c r="A143" s="417" t="s">
        <v>1454</v>
      </c>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c r="AA143" s="222"/>
      <c r="AB143" s="222"/>
      <c r="AC143" s="222"/>
      <c r="AD143" s="222"/>
      <c r="AE143" s="222"/>
      <c r="AF143" s="222"/>
      <c r="AG143" s="454"/>
    </row>
    <row r="144" outlineLevel="1">
      <c r="A144" s="465"/>
      <c r="B144" s="262">
        <f>SUM('AMAZON UK, FR, GER - P&amp;L'!B138,'AMAZON UK, FR, GER - P&amp;L'!B324,'AMAZON UK, FR, GER - P&amp;L'!B510)</f>
        <v>0</v>
      </c>
      <c r="C144" s="262">
        <f>SUM('AMAZON UK, FR, GER - P&amp;L'!C138,'AMAZON UK, FR, GER - P&amp;L'!C324,'AMAZON UK, FR, GER - P&amp;L'!C510)</f>
        <v>0</v>
      </c>
      <c r="D144" s="262">
        <f>SUM('AMAZON UK, FR, GER - P&amp;L'!D138,'AMAZON UK, FR, GER - P&amp;L'!D324,'AMAZON UK, FR, GER - P&amp;L'!D510)</f>
        <v>0</v>
      </c>
      <c r="E144" s="262">
        <f>SUM('AMAZON UK, FR, GER - P&amp;L'!E138,'AMAZON UK, FR, GER - P&amp;L'!E324,'AMAZON UK, FR, GER - P&amp;L'!E510)</f>
        <v>0</v>
      </c>
      <c r="F144" s="262">
        <f>SUM('AMAZON UK, FR, GER - P&amp;L'!F138,'AMAZON UK, FR, GER - P&amp;L'!F324,'AMAZON UK, FR, GER - P&amp;L'!F510)</f>
        <v>0</v>
      </c>
      <c r="G144" s="262">
        <f>SUM('AMAZON UK, FR, GER - P&amp;L'!G138,'AMAZON UK, FR, GER - P&amp;L'!G324,'AMAZON UK, FR, GER - P&amp;L'!G510)</f>
        <v>0</v>
      </c>
      <c r="H144" s="262">
        <f>SUM('AMAZON UK, FR, GER - P&amp;L'!H138,'AMAZON UK, FR, GER - P&amp;L'!H324,'AMAZON UK, FR, GER - P&amp;L'!H510)</f>
        <v>0</v>
      </c>
      <c r="I144" s="262">
        <f>SUM('AMAZON UK, FR, GER - P&amp;L'!I138,'AMAZON UK, FR, GER - P&amp;L'!I324,'AMAZON UK, FR, GER - P&amp;L'!I510)</f>
        <v>0</v>
      </c>
      <c r="J144" s="262">
        <f>SUM('AMAZON UK, FR, GER - P&amp;L'!J138,'AMAZON UK, FR, GER - P&amp;L'!J324,'AMAZON UK, FR, GER - P&amp;L'!J510)</f>
        <v>0</v>
      </c>
      <c r="K144" s="262">
        <f>SUM('AMAZON UK, FR, GER - P&amp;L'!K138,'AMAZON UK, FR, GER - P&amp;L'!K324,'AMAZON UK, FR, GER - P&amp;L'!K510)</f>
        <v>0</v>
      </c>
      <c r="L144" s="262">
        <f>SUM('AMAZON UK, FR, GER - P&amp;L'!L138,'AMAZON UK, FR, GER - P&amp;L'!L324,'AMAZON UK, FR, GER - P&amp;L'!L510)</f>
        <v>0</v>
      </c>
      <c r="M144" s="262">
        <f>SUM('AMAZON UK, FR, GER - P&amp;L'!M138,'AMAZON UK, FR, GER - P&amp;L'!M324,'AMAZON UK, FR, GER - P&amp;L'!M510)</f>
        <v>0</v>
      </c>
      <c r="N144" s="262">
        <f>SUM('AMAZON UK, FR, GER - P&amp;L'!N138,'AMAZON UK, FR, GER - P&amp;L'!N324,'AMAZON UK, FR, GER - P&amp;L'!N510)</f>
        <v>0</v>
      </c>
      <c r="O144" s="262">
        <f>SUM('AMAZON UK, FR, GER - P&amp;L'!O138,'AMAZON UK, FR, GER - P&amp;L'!O324,'AMAZON UK, FR, GER - P&amp;L'!O510)</f>
        <v>0</v>
      </c>
      <c r="P144" s="262">
        <f>SUM('AMAZON UK, FR, GER - P&amp;L'!P138,'AMAZON UK, FR, GER - P&amp;L'!P324,'AMAZON UK, FR, GER - P&amp;L'!P510)</f>
        <v>0</v>
      </c>
      <c r="Q144" s="262">
        <f>SUM('AMAZON UK, FR, GER - P&amp;L'!Q138,'AMAZON UK, FR, GER - P&amp;L'!Q324,'AMAZON UK, FR, GER - P&amp;L'!Q510)</f>
        <v>0</v>
      </c>
      <c r="R144" s="262">
        <f>SUM('AMAZON UK, FR, GER - P&amp;L'!R138,'AMAZON UK, FR, GER - P&amp;L'!R324,'AMAZON UK, FR, GER - P&amp;L'!R510)</f>
        <v>0</v>
      </c>
      <c r="S144" s="262">
        <f>SUM('AMAZON UK, FR, GER - P&amp;L'!S138,'AMAZON UK, FR, GER - P&amp;L'!S324,'AMAZON UK, FR, GER - P&amp;L'!S510)</f>
        <v>0</v>
      </c>
      <c r="T144" s="262">
        <f>SUM('AMAZON UK, FR, GER - P&amp;L'!T138,'AMAZON UK, FR, GER - P&amp;L'!T324,'AMAZON UK, FR, GER - P&amp;L'!T510)</f>
        <v>0</v>
      </c>
      <c r="U144" s="262">
        <f>SUM('AMAZON UK, FR, GER - P&amp;L'!U138,'AMAZON UK, FR, GER - P&amp;L'!U324,'AMAZON UK, FR, GER - P&amp;L'!U510)</f>
        <v>0</v>
      </c>
      <c r="V144" s="262">
        <f>SUM('AMAZON UK, FR, GER - P&amp;L'!V138,'AMAZON UK, FR, GER - P&amp;L'!V324,'AMAZON UK, FR, GER - P&amp;L'!V510)</f>
        <v>0</v>
      </c>
      <c r="W144" s="262">
        <f>SUM('AMAZON UK, FR, GER - P&amp;L'!W138,'AMAZON UK, FR, GER - P&amp;L'!W324,'AMAZON UK, FR, GER - P&amp;L'!W510)</f>
        <v>677.0054</v>
      </c>
      <c r="X144" s="262">
        <f>SUM('AMAZON UK, FR, GER - P&amp;L'!X138,'AMAZON UK, FR, GER - P&amp;L'!X324,'AMAZON UK, FR, GER - P&amp;L'!X510)</f>
        <v>0</v>
      </c>
      <c r="Y144" s="262">
        <f>SUM('AMAZON UK, FR, GER - P&amp;L'!Y138,'AMAZON UK, FR, GER - P&amp;L'!Y324,'AMAZON UK, FR, GER - P&amp;L'!Y510)</f>
        <v>0</v>
      </c>
      <c r="Z144" s="262">
        <f>SUM('AMAZON UK, FR, GER - P&amp;L'!Z138,'AMAZON UK, FR, GER - P&amp;L'!Z324,'AMAZON UK, FR, GER - P&amp;L'!Z510)</f>
        <v>33.71</v>
      </c>
      <c r="AA144" s="262">
        <f>SUM('AMAZON UK, FR, GER - P&amp;L'!AA138,'AMAZON UK, FR, GER - P&amp;L'!AA324,'AMAZON UK, FR, GER - P&amp;L'!AA510)</f>
        <v>0</v>
      </c>
      <c r="AB144" s="262">
        <f>SUM('AMAZON UK, FR, GER - P&amp;L'!AB138,'AMAZON UK, FR, GER - P&amp;L'!AB324,'AMAZON UK, FR, GER - P&amp;L'!AB510)</f>
        <v>0</v>
      </c>
      <c r="AC144" s="262">
        <f>SUM('AMAZON UK, FR, GER - P&amp;L'!AC138,'AMAZON UK, FR, GER - P&amp;L'!AC324,'AMAZON UK, FR, GER - P&amp;L'!AC510)</f>
        <v>0</v>
      </c>
      <c r="AD144" s="262">
        <f>SUM('AMAZON UK, FR, GER - P&amp;L'!AD138,'AMAZON UK, FR, GER - P&amp;L'!AD324,'AMAZON UK, FR, GER - P&amp;L'!AD510)</f>
        <v>337.264272</v>
      </c>
      <c r="AE144" s="262">
        <f>SUM('AMAZON UK, FR, GER - P&amp;L'!AE138,'AMAZON UK, FR, GER - P&amp;L'!AE324,'AMAZON UK, FR, GER - P&amp;L'!AE510)</f>
        <v>0</v>
      </c>
      <c r="AF144" s="262">
        <f>SUM('AMAZON UK, FR, GER - P&amp;L'!AF138,'AMAZON UK, FR, GER - P&amp;L'!AF324,'AMAZON UK, FR, GER - P&amp;L'!AF510)</f>
        <v>0</v>
      </c>
      <c r="AG144" s="409">
        <f t="shared" ref="AG144:AG148" si="31">SUM(B144:AF144)</f>
        <v>1047.979672</v>
      </c>
    </row>
    <row r="145" outlineLevel="1">
      <c r="A145" s="465" t="s">
        <v>1578</v>
      </c>
      <c r="B145" s="466">
        <f t="shared" ref="B145:AF145" si="30">0.29*(B97+B98+B102+B113)</f>
        <v>0</v>
      </c>
      <c r="C145" s="466">
        <f t="shared" si="30"/>
        <v>0</v>
      </c>
      <c r="D145" s="466">
        <f t="shared" si="30"/>
        <v>0</v>
      </c>
      <c r="E145" s="466">
        <f t="shared" si="30"/>
        <v>0</v>
      </c>
      <c r="F145" s="466">
        <f t="shared" si="30"/>
        <v>0</v>
      </c>
      <c r="G145" s="466">
        <f t="shared" si="30"/>
        <v>0</v>
      </c>
      <c r="H145" s="466">
        <f t="shared" si="30"/>
        <v>0</v>
      </c>
      <c r="I145" s="466">
        <f t="shared" si="30"/>
        <v>0</v>
      </c>
      <c r="J145" s="466">
        <f t="shared" si="30"/>
        <v>0</v>
      </c>
      <c r="K145" s="466">
        <f t="shared" si="30"/>
        <v>0</v>
      </c>
      <c r="L145" s="466">
        <f t="shared" si="30"/>
        <v>0</v>
      </c>
      <c r="M145" s="466">
        <f t="shared" si="30"/>
        <v>0</v>
      </c>
      <c r="N145" s="466">
        <f t="shared" si="30"/>
        <v>0</v>
      </c>
      <c r="O145" s="466">
        <f t="shared" si="30"/>
        <v>0</v>
      </c>
      <c r="P145" s="466">
        <f t="shared" si="30"/>
        <v>0</v>
      </c>
      <c r="Q145" s="466">
        <f t="shared" si="30"/>
        <v>1.16</v>
      </c>
      <c r="R145" s="466">
        <f t="shared" si="30"/>
        <v>0</v>
      </c>
      <c r="S145" s="466">
        <f t="shared" si="30"/>
        <v>0</v>
      </c>
      <c r="T145" s="466">
        <f t="shared" si="30"/>
        <v>0</v>
      </c>
      <c r="U145" s="466">
        <f t="shared" si="30"/>
        <v>0</v>
      </c>
      <c r="V145" s="466">
        <f t="shared" si="30"/>
        <v>0</v>
      </c>
      <c r="W145" s="466">
        <f t="shared" si="30"/>
        <v>0.87</v>
      </c>
      <c r="X145" s="466">
        <f t="shared" si="30"/>
        <v>0</v>
      </c>
      <c r="Y145" s="466">
        <f t="shared" si="30"/>
        <v>0</v>
      </c>
      <c r="Z145" s="466">
        <f t="shared" si="30"/>
        <v>0.29</v>
      </c>
      <c r="AA145" s="466">
        <f t="shared" si="30"/>
        <v>0</v>
      </c>
      <c r="AB145" s="466">
        <f t="shared" si="30"/>
        <v>0</v>
      </c>
      <c r="AC145" s="466">
        <f t="shared" si="30"/>
        <v>0</v>
      </c>
      <c r="AD145" s="466">
        <f t="shared" si="30"/>
        <v>0.29</v>
      </c>
      <c r="AE145" s="466">
        <f t="shared" si="30"/>
        <v>0</v>
      </c>
      <c r="AF145" s="466">
        <f t="shared" si="30"/>
        <v>0</v>
      </c>
      <c r="AG145" s="409">
        <f t="shared" si="31"/>
        <v>2.61</v>
      </c>
    </row>
    <row r="146" outlineLevel="1">
      <c r="A146" s="465" t="s">
        <v>1579</v>
      </c>
      <c r="B146" s="262">
        <f t="shared" ref="B146:AF146" si="32">17.58*(B97+B98+B102)</f>
        <v>0</v>
      </c>
      <c r="C146" s="262">
        <f t="shared" si="32"/>
        <v>0</v>
      </c>
      <c r="D146" s="262">
        <f t="shared" si="32"/>
        <v>0</v>
      </c>
      <c r="E146" s="262">
        <f t="shared" si="32"/>
        <v>0</v>
      </c>
      <c r="F146" s="262">
        <f t="shared" si="32"/>
        <v>0</v>
      </c>
      <c r="G146" s="262">
        <f t="shared" si="32"/>
        <v>0</v>
      </c>
      <c r="H146" s="262">
        <f t="shared" si="32"/>
        <v>0</v>
      </c>
      <c r="I146" s="262">
        <f t="shared" si="32"/>
        <v>0</v>
      </c>
      <c r="J146" s="262">
        <f t="shared" si="32"/>
        <v>0</v>
      </c>
      <c r="K146" s="262">
        <f t="shared" si="32"/>
        <v>0</v>
      </c>
      <c r="L146" s="262">
        <f t="shared" si="32"/>
        <v>0</v>
      </c>
      <c r="M146" s="262">
        <f t="shared" si="32"/>
        <v>0</v>
      </c>
      <c r="N146" s="262">
        <f t="shared" si="32"/>
        <v>0</v>
      </c>
      <c r="O146" s="262">
        <f t="shared" si="32"/>
        <v>0</v>
      </c>
      <c r="P146" s="262">
        <f t="shared" si="32"/>
        <v>0</v>
      </c>
      <c r="Q146" s="262">
        <f t="shared" si="32"/>
        <v>35.16</v>
      </c>
      <c r="R146" s="262">
        <f t="shared" si="32"/>
        <v>0</v>
      </c>
      <c r="S146" s="262">
        <f t="shared" si="32"/>
        <v>0</v>
      </c>
      <c r="T146" s="262">
        <f t="shared" si="32"/>
        <v>0</v>
      </c>
      <c r="U146" s="262">
        <f t="shared" si="32"/>
        <v>0</v>
      </c>
      <c r="V146" s="262">
        <f t="shared" si="32"/>
        <v>0</v>
      </c>
      <c r="W146" s="262">
        <f t="shared" si="32"/>
        <v>35.16</v>
      </c>
      <c r="X146" s="262">
        <f t="shared" si="32"/>
        <v>0</v>
      </c>
      <c r="Y146" s="262">
        <f t="shared" si="32"/>
        <v>0</v>
      </c>
      <c r="Z146" s="262">
        <f t="shared" si="32"/>
        <v>0</v>
      </c>
      <c r="AA146" s="262">
        <f t="shared" si="32"/>
        <v>0</v>
      </c>
      <c r="AB146" s="262">
        <f t="shared" si="32"/>
        <v>0</v>
      </c>
      <c r="AC146" s="262">
        <f t="shared" si="32"/>
        <v>0</v>
      </c>
      <c r="AD146" s="262">
        <f t="shared" si="32"/>
        <v>17.58</v>
      </c>
      <c r="AE146" s="262">
        <f t="shared" si="32"/>
        <v>0</v>
      </c>
      <c r="AF146" s="262">
        <f t="shared" si="32"/>
        <v>0</v>
      </c>
      <c r="AG146" s="409">
        <f t="shared" si="31"/>
        <v>87.9</v>
      </c>
    </row>
    <row r="147" outlineLevel="1">
      <c r="A147" s="465" t="s">
        <v>1580</v>
      </c>
      <c r="B147" s="262">
        <f t="shared" ref="B147:AF147" si="33">0.17*(B97+B98+B102+B113)</f>
        <v>0</v>
      </c>
      <c r="C147" s="262">
        <f t="shared" si="33"/>
        <v>0</v>
      </c>
      <c r="D147" s="262">
        <f t="shared" si="33"/>
        <v>0</v>
      </c>
      <c r="E147" s="262">
        <f t="shared" si="33"/>
        <v>0</v>
      </c>
      <c r="F147" s="262">
        <f t="shared" si="33"/>
        <v>0</v>
      </c>
      <c r="G147" s="262">
        <f t="shared" si="33"/>
        <v>0</v>
      </c>
      <c r="H147" s="262">
        <f t="shared" si="33"/>
        <v>0</v>
      </c>
      <c r="I147" s="262">
        <f t="shared" si="33"/>
        <v>0</v>
      </c>
      <c r="J147" s="262">
        <f t="shared" si="33"/>
        <v>0</v>
      </c>
      <c r="K147" s="262">
        <f t="shared" si="33"/>
        <v>0</v>
      </c>
      <c r="L147" s="262">
        <f t="shared" si="33"/>
        <v>0</v>
      </c>
      <c r="M147" s="262">
        <f t="shared" si="33"/>
        <v>0</v>
      </c>
      <c r="N147" s="262">
        <f t="shared" si="33"/>
        <v>0</v>
      </c>
      <c r="O147" s="262">
        <f t="shared" si="33"/>
        <v>0</v>
      </c>
      <c r="P147" s="262">
        <f t="shared" si="33"/>
        <v>0</v>
      </c>
      <c r="Q147" s="262">
        <f t="shared" si="33"/>
        <v>0.68</v>
      </c>
      <c r="R147" s="262">
        <f t="shared" si="33"/>
        <v>0</v>
      </c>
      <c r="S147" s="262">
        <f t="shared" si="33"/>
        <v>0</v>
      </c>
      <c r="T147" s="262">
        <f t="shared" si="33"/>
        <v>0</v>
      </c>
      <c r="U147" s="262">
        <f t="shared" si="33"/>
        <v>0</v>
      </c>
      <c r="V147" s="262">
        <f t="shared" si="33"/>
        <v>0</v>
      </c>
      <c r="W147" s="262">
        <f t="shared" si="33"/>
        <v>0.51</v>
      </c>
      <c r="X147" s="262">
        <f t="shared" si="33"/>
        <v>0</v>
      </c>
      <c r="Y147" s="262">
        <f t="shared" si="33"/>
        <v>0</v>
      </c>
      <c r="Z147" s="262">
        <f t="shared" si="33"/>
        <v>0.17</v>
      </c>
      <c r="AA147" s="262">
        <f t="shared" si="33"/>
        <v>0</v>
      </c>
      <c r="AB147" s="262">
        <f t="shared" si="33"/>
        <v>0</v>
      </c>
      <c r="AC147" s="262">
        <f t="shared" si="33"/>
        <v>0</v>
      </c>
      <c r="AD147" s="262">
        <f t="shared" si="33"/>
        <v>0.17</v>
      </c>
      <c r="AE147" s="262">
        <f t="shared" si="33"/>
        <v>0</v>
      </c>
      <c r="AF147" s="262">
        <f t="shared" si="33"/>
        <v>0</v>
      </c>
      <c r="AG147" s="409">
        <f t="shared" si="31"/>
        <v>1.53</v>
      </c>
    </row>
    <row r="148" outlineLevel="1">
      <c r="A148" s="467" t="s">
        <v>1403</v>
      </c>
      <c r="B148" s="468">
        <f t="shared" ref="B148:AF148" si="34">B144+B145+B146</f>
        <v>0</v>
      </c>
      <c r="C148" s="468">
        <f t="shared" si="34"/>
        <v>0</v>
      </c>
      <c r="D148" s="468">
        <f t="shared" si="34"/>
        <v>0</v>
      </c>
      <c r="E148" s="468">
        <f t="shared" si="34"/>
        <v>0</v>
      </c>
      <c r="F148" s="468">
        <f t="shared" si="34"/>
        <v>0</v>
      </c>
      <c r="G148" s="468">
        <f t="shared" si="34"/>
        <v>0</v>
      </c>
      <c r="H148" s="468">
        <f t="shared" si="34"/>
        <v>0</v>
      </c>
      <c r="I148" s="468">
        <f t="shared" si="34"/>
        <v>0</v>
      </c>
      <c r="J148" s="468">
        <f t="shared" si="34"/>
        <v>0</v>
      </c>
      <c r="K148" s="468">
        <f t="shared" si="34"/>
        <v>0</v>
      </c>
      <c r="L148" s="468">
        <f t="shared" si="34"/>
        <v>0</v>
      </c>
      <c r="M148" s="468">
        <f t="shared" si="34"/>
        <v>0</v>
      </c>
      <c r="N148" s="468">
        <f t="shared" si="34"/>
        <v>0</v>
      </c>
      <c r="O148" s="468">
        <f t="shared" si="34"/>
        <v>0</v>
      </c>
      <c r="P148" s="468">
        <f t="shared" si="34"/>
        <v>0</v>
      </c>
      <c r="Q148" s="468">
        <f t="shared" si="34"/>
        <v>36.32</v>
      </c>
      <c r="R148" s="468">
        <f t="shared" si="34"/>
        <v>0</v>
      </c>
      <c r="S148" s="468">
        <f t="shared" si="34"/>
        <v>0</v>
      </c>
      <c r="T148" s="468">
        <f t="shared" si="34"/>
        <v>0</v>
      </c>
      <c r="U148" s="468">
        <f t="shared" si="34"/>
        <v>0</v>
      </c>
      <c r="V148" s="468">
        <f t="shared" si="34"/>
        <v>0</v>
      </c>
      <c r="W148" s="468">
        <f t="shared" si="34"/>
        <v>713.0354</v>
      </c>
      <c r="X148" s="468">
        <f t="shared" si="34"/>
        <v>0</v>
      </c>
      <c r="Y148" s="468">
        <f t="shared" si="34"/>
        <v>0</v>
      </c>
      <c r="Z148" s="468">
        <f t="shared" si="34"/>
        <v>34</v>
      </c>
      <c r="AA148" s="468">
        <f t="shared" si="34"/>
        <v>0</v>
      </c>
      <c r="AB148" s="468">
        <f t="shared" si="34"/>
        <v>0</v>
      </c>
      <c r="AC148" s="468">
        <f t="shared" si="34"/>
        <v>0</v>
      </c>
      <c r="AD148" s="468">
        <f t="shared" si="34"/>
        <v>355.134272</v>
      </c>
      <c r="AE148" s="468">
        <f t="shared" si="34"/>
        <v>0</v>
      </c>
      <c r="AF148" s="468">
        <f t="shared" si="34"/>
        <v>0</v>
      </c>
      <c r="AG148" s="409">
        <f t="shared" si="31"/>
        <v>1138.489672</v>
      </c>
    </row>
    <row r="149">
      <c r="A149" s="437"/>
      <c r="AG149" s="463"/>
    </row>
    <row r="150">
      <c r="A150" s="417" t="s">
        <v>1459</v>
      </c>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469"/>
    </row>
    <row r="151" outlineLevel="1">
      <c r="A151" s="465" t="s">
        <v>1581</v>
      </c>
      <c r="B151" s="367">
        <f>SUM('AMAZON UK, FR, GER - P&amp;L'!B145,'AMAZON UK, FR, GER - P&amp;L'!B517,'AMAZON UK, FR, GER - P&amp;L'!B331)</f>
        <v>0</v>
      </c>
      <c r="C151" s="367">
        <f>SUM('AMAZON UK, FR, GER - P&amp;L'!C145,'AMAZON UK, FR, GER - P&amp;L'!C517,'AMAZON UK, FR, GER - P&amp;L'!C331)</f>
        <v>0</v>
      </c>
      <c r="D151" s="367">
        <f>SUM('AMAZON UK, FR, GER - P&amp;L'!D145,'AMAZON UK, FR, GER - P&amp;L'!D517,'AMAZON UK, FR, GER - P&amp;L'!D331)</f>
        <v>0</v>
      </c>
      <c r="E151" s="367">
        <f>SUM('AMAZON UK, FR, GER - P&amp;L'!E145,'AMAZON UK, FR, GER - P&amp;L'!E517,'AMAZON UK, FR, GER - P&amp;L'!E331)</f>
        <v>0</v>
      </c>
      <c r="F151" s="367">
        <f>SUM('AMAZON UK, FR, GER - P&amp;L'!F145,'AMAZON UK, FR, GER - P&amp;L'!F517,'AMAZON UK, FR, GER - P&amp;L'!F331)</f>
        <v>0</v>
      </c>
      <c r="G151" s="367">
        <f>SUM('AMAZON UK, FR, GER - P&amp;L'!G145,'AMAZON UK, FR, GER - P&amp;L'!G517,'AMAZON UK, FR, GER - P&amp;L'!G331)</f>
        <v>0</v>
      </c>
      <c r="H151" s="367">
        <f>SUM('AMAZON UK, FR, GER - P&amp;L'!H145,'AMAZON UK, FR, GER - P&amp;L'!H517,'AMAZON UK, FR, GER - P&amp;L'!H331)</f>
        <v>0</v>
      </c>
      <c r="I151" s="367">
        <f>SUM('AMAZON UK, FR, GER - P&amp;L'!I145,'AMAZON UK, FR, GER - P&amp;L'!I517,'AMAZON UK, FR, GER - P&amp;L'!I331)</f>
        <v>0</v>
      </c>
      <c r="J151" s="367">
        <f>SUM('AMAZON UK, FR, GER - P&amp;L'!J145,'AMAZON UK, FR, GER - P&amp;L'!J517,'AMAZON UK, FR, GER - P&amp;L'!J331)</f>
        <v>0</v>
      </c>
      <c r="K151" s="367">
        <f>SUM('AMAZON UK, FR, GER - P&amp;L'!K145,'AMAZON UK, FR, GER - P&amp;L'!K517,'AMAZON UK, FR, GER - P&amp;L'!K331)</f>
        <v>0</v>
      </c>
      <c r="L151" s="367">
        <f>SUM('AMAZON UK, FR, GER - P&amp;L'!L145,'AMAZON UK, FR, GER - P&amp;L'!L517,'AMAZON UK, FR, GER - P&amp;L'!L331)</f>
        <v>0</v>
      </c>
      <c r="M151" s="367">
        <f>SUM('AMAZON UK, FR, GER - P&amp;L'!M145,'AMAZON UK, FR, GER - P&amp;L'!M517,'AMAZON UK, FR, GER - P&amp;L'!M331)</f>
        <v>0</v>
      </c>
      <c r="N151" s="367">
        <f>SUM('AMAZON UK, FR, GER - P&amp;L'!N145,'AMAZON UK, FR, GER - P&amp;L'!N517,'AMAZON UK, FR, GER - P&amp;L'!N331)</f>
        <v>0</v>
      </c>
      <c r="O151" s="367">
        <f>SUM('AMAZON UK, FR, GER - P&amp;L'!O145,'AMAZON UK, FR, GER - P&amp;L'!O517,'AMAZON UK, FR, GER - P&amp;L'!O331)</f>
        <v>0</v>
      </c>
      <c r="P151" s="367">
        <f>SUM('AMAZON UK, FR, GER - P&amp;L'!P145,'AMAZON UK, FR, GER - P&amp;L'!P517,'AMAZON UK, FR, GER - P&amp;L'!P331)</f>
        <v>0</v>
      </c>
      <c r="Q151" s="367">
        <f>SUM('AMAZON UK, FR, GER - P&amp;L'!Q145,'AMAZON UK, FR, GER - P&amp;L'!Q517,'AMAZON UK, FR, GER - P&amp;L'!Q331)</f>
        <v>720.412</v>
      </c>
      <c r="R151" s="367">
        <f>SUM('AMAZON UK, FR, GER - P&amp;L'!R145,'AMAZON UK, FR, GER - P&amp;L'!R517,'AMAZON UK, FR, GER - P&amp;L'!R331)</f>
        <v>0</v>
      </c>
      <c r="S151" s="367">
        <f>SUM('AMAZON UK, FR, GER - P&amp;L'!S145,'AMAZON UK, FR, GER - P&amp;L'!S517,'AMAZON UK, FR, GER - P&amp;L'!S331)</f>
        <v>0</v>
      </c>
      <c r="T151" s="367">
        <f>SUM('AMAZON UK, FR, GER - P&amp;L'!T145,'AMAZON UK, FR, GER - P&amp;L'!T517,'AMAZON UK, FR, GER - P&amp;L'!T331)</f>
        <v>0</v>
      </c>
      <c r="U151" s="367">
        <f>SUM('AMAZON UK, FR, GER - P&amp;L'!U145,'AMAZON UK, FR, GER - P&amp;L'!U517,'AMAZON UK, FR, GER - P&amp;L'!U331)</f>
        <v>0</v>
      </c>
      <c r="V151" s="367">
        <f>SUM('AMAZON UK, FR, GER - P&amp;L'!V145,'AMAZON UK, FR, GER - P&amp;L'!V517,'AMAZON UK, FR, GER - P&amp;L'!V331)</f>
        <v>0</v>
      </c>
      <c r="W151" s="367">
        <f>SUM('AMAZON UK, FR, GER - P&amp;L'!W145,'AMAZON UK, FR, GER - P&amp;L'!W517,'AMAZON UK, FR, GER - P&amp;L'!W331)</f>
        <v>0</v>
      </c>
      <c r="X151" s="367">
        <f>SUM('AMAZON UK, FR, GER - P&amp;L'!X145,'AMAZON UK, FR, GER - P&amp;L'!X517,'AMAZON UK, FR, GER - P&amp;L'!X331)</f>
        <v>0</v>
      </c>
      <c r="Y151" s="367">
        <f>SUM('AMAZON UK, FR, GER - P&amp;L'!Y145,'AMAZON UK, FR, GER - P&amp;L'!Y517,'AMAZON UK, FR, GER - P&amp;L'!Y331)</f>
        <v>0</v>
      </c>
      <c r="Z151" s="367">
        <f>SUM('AMAZON UK, FR, GER - P&amp;L'!Z145,'AMAZON UK, FR, GER - P&amp;L'!Z517,'AMAZON UK, FR, GER - P&amp;L'!Z331)</f>
        <v>33.7125</v>
      </c>
      <c r="AA151" s="367">
        <f>SUM('AMAZON UK, FR, GER - P&amp;L'!AA145,'AMAZON UK, FR, GER - P&amp;L'!AA517,'AMAZON UK, FR, GER - P&amp;L'!AA331)</f>
        <v>0</v>
      </c>
      <c r="AB151" s="367">
        <f>SUM('AMAZON UK, FR, GER - P&amp;L'!AB145,'AMAZON UK, FR, GER - P&amp;L'!AB517,'AMAZON UK, FR, GER - P&amp;L'!AB331)</f>
        <v>0</v>
      </c>
      <c r="AC151" s="367">
        <f>SUM('AMAZON UK, FR, GER - P&amp;L'!AC145,'AMAZON UK, FR, GER - P&amp;L'!AC517,'AMAZON UK, FR, GER - P&amp;L'!AC331)</f>
        <v>0</v>
      </c>
      <c r="AD151" s="367">
        <f>SUM('AMAZON UK, FR, GER - P&amp;L'!AD145,'AMAZON UK, FR, GER - P&amp;L'!AD517,'AMAZON UK, FR, GER - P&amp;L'!AD331)</f>
        <v>0</v>
      </c>
      <c r="AE151" s="367">
        <f>SUM('AMAZON UK, FR, GER - P&amp;L'!AE145,'AMAZON UK, FR, GER - P&amp;L'!AE517,'AMAZON UK, FR, GER - P&amp;L'!AE331)</f>
        <v>0</v>
      </c>
      <c r="AF151" s="367">
        <f>SUM('AMAZON UK, FR, GER - P&amp;L'!AF145,'AMAZON UK, FR, GER - P&amp;L'!AF517,'AMAZON UK, FR, GER - P&amp;L'!AF331)</f>
        <v>0</v>
      </c>
      <c r="AG151" s="409">
        <f t="shared" ref="AG151:AG155" si="35">SUM(B151:AF151)</f>
        <v>754.1245</v>
      </c>
    </row>
    <row r="152" outlineLevel="1">
      <c r="A152" s="465" t="s">
        <v>1578</v>
      </c>
      <c r="B152" s="470"/>
      <c r="C152" s="470"/>
      <c r="D152" s="470"/>
      <c r="E152" s="470"/>
      <c r="F152" s="470"/>
      <c r="G152" s="470"/>
      <c r="H152" s="470"/>
      <c r="I152" s="470"/>
      <c r="J152" s="470"/>
      <c r="K152" s="470"/>
      <c r="L152" s="470"/>
      <c r="M152" s="470"/>
      <c r="N152" s="470"/>
      <c r="O152" s="470"/>
      <c r="P152" s="470"/>
      <c r="Q152" s="470"/>
      <c r="R152" s="470"/>
      <c r="S152" s="470"/>
      <c r="T152" s="470"/>
      <c r="U152" s="470"/>
      <c r="V152" s="470"/>
      <c r="W152" s="470"/>
      <c r="X152" s="470"/>
      <c r="Y152" s="470"/>
      <c r="Z152" s="470"/>
      <c r="AA152" s="470"/>
      <c r="AB152" s="470"/>
      <c r="AC152" s="470"/>
      <c r="AD152" s="470"/>
      <c r="AE152" s="470"/>
      <c r="AF152" s="470"/>
      <c r="AG152" s="409">
        <f t="shared" si="35"/>
        <v>0</v>
      </c>
    </row>
    <row r="153" outlineLevel="1">
      <c r="A153" s="277" t="s">
        <v>1579</v>
      </c>
      <c r="B153" s="471"/>
      <c r="C153" s="471"/>
      <c r="D153" s="471"/>
      <c r="E153" s="471"/>
      <c r="F153" s="471"/>
      <c r="G153" s="471"/>
      <c r="H153" s="471"/>
      <c r="I153" s="471"/>
      <c r="J153" s="471"/>
      <c r="K153" s="471"/>
      <c r="L153" s="471"/>
      <c r="M153" s="471"/>
      <c r="N153" s="471"/>
      <c r="O153" s="471"/>
      <c r="P153" s="471"/>
      <c r="Q153" s="471"/>
      <c r="R153" s="471"/>
      <c r="S153" s="471"/>
      <c r="T153" s="471"/>
      <c r="U153" s="471"/>
      <c r="V153" s="471"/>
      <c r="W153" s="471"/>
      <c r="X153" s="471"/>
      <c r="Y153" s="471"/>
      <c r="Z153" s="471"/>
      <c r="AA153" s="471"/>
      <c r="AB153" s="471"/>
      <c r="AC153" s="471"/>
      <c r="AD153" s="471"/>
      <c r="AE153" s="471"/>
      <c r="AF153" s="471"/>
      <c r="AG153" s="409">
        <f t="shared" si="35"/>
        <v>0</v>
      </c>
    </row>
    <row r="154" outlineLevel="1">
      <c r="A154" s="465" t="s">
        <v>1580</v>
      </c>
      <c r="B154" s="471"/>
      <c r="C154" s="471"/>
      <c r="D154" s="471"/>
      <c r="E154" s="471"/>
      <c r="F154" s="471"/>
      <c r="G154" s="471"/>
      <c r="H154" s="471"/>
      <c r="I154" s="471"/>
      <c r="J154" s="471"/>
      <c r="K154" s="471"/>
      <c r="L154" s="471"/>
      <c r="M154" s="471"/>
      <c r="N154" s="471"/>
      <c r="O154" s="471"/>
      <c r="P154" s="471"/>
      <c r="Q154" s="471"/>
      <c r="R154" s="471"/>
      <c r="S154" s="471"/>
      <c r="T154" s="471"/>
      <c r="U154" s="471"/>
      <c r="V154" s="471"/>
      <c r="W154" s="471"/>
      <c r="X154" s="471"/>
      <c r="Y154" s="471"/>
      <c r="Z154" s="471"/>
      <c r="AA154" s="471"/>
      <c r="AB154" s="471"/>
      <c r="AC154" s="471"/>
      <c r="AD154" s="471"/>
      <c r="AE154" s="471"/>
      <c r="AF154" s="471"/>
      <c r="AG154" s="409">
        <f t="shared" si="35"/>
        <v>0</v>
      </c>
    </row>
    <row r="155" outlineLevel="1">
      <c r="A155" s="467" t="s">
        <v>1403</v>
      </c>
      <c r="B155" s="472">
        <f t="shared" ref="B155:AF155" si="36">sum(B151:B153)</f>
        <v>0</v>
      </c>
      <c r="C155" s="472">
        <f t="shared" si="36"/>
        <v>0</v>
      </c>
      <c r="D155" s="472">
        <f t="shared" si="36"/>
        <v>0</v>
      </c>
      <c r="E155" s="472">
        <f t="shared" si="36"/>
        <v>0</v>
      </c>
      <c r="F155" s="472">
        <f t="shared" si="36"/>
        <v>0</v>
      </c>
      <c r="G155" s="472">
        <f t="shared" si="36"/>
        <v>0</v>
      </c>
      <c r="H155" s="472">
        <f t="shared" si="36"/>
        <v>0</v>
      </c>
      <c r="I155" s="472">
        <f t="shared" si="36"/>
        <v>0</v>
      </c>
      <c r="J155" s="472">
        <f t="shared" si="36"/>
        <v>0</v>
      </c>
      <c r="K155" s="472">
        <f t="shared" si="36"/>
        <v>0</v>
      </c>
      <c r="L155" s="472">
        <f t="shared" si="36"/>
        <v>0</v>
      </c>
      <c r="M155" s="472">
        <f t="shared" si="36"/>
        <v>0</v>
      </c>
      <c r="N155" s="472">
        <f t="shared" si="36"/>
        <v>0</v>
      </c>
      <c r="O155" s="472">
        <f t="shared" si="36"/>
        <v>0</v>
      </c>
      <c r="P155" s="472">
        <f t="shared" si="36"/>
        <v>0</v>
      </c>
      <c r="Q155" s="472">
        <f t="shared" si="36"/>
        <v>720.412</v>
      </c>
      <c r="R155" s="472">
        <f t="shared" si="36"/>
        <v>0</v>
      </c>
      <c r="S155" s="472">
        <f t="shared" si="36"/>
        <v>0</v>
      </c>
      <c r="T155" s="472">
        <f t="shared" si="36"/>
        <v>0</v>
      </c>
      <c r="U155" s="472">
        <f t="shared" si="36"/>
        <v>0</v>
      </c>
      <c r="V155" s="472">
        <f t="shared" si="36"/>
        <v>0</v>
      </c>
      <c r="W155" s="472">
        <f t="shared" si="36"/>
        <v>0</v>
      </c>
      <c r="X155" s="472">
        <f t="shared" si="36"/>
        <v>0</v>
      </c>
      <c r="Y155" s="472">
        <f t="shared" si="36"/>
        <v>0</v>
      </c>
      <c r="Z155" s="472">
        <f t="shared" si="36"/>
        <v>33.7125</v>
      </c>
      <c r="AA155" s="472">
        <f t="shared" si="36"/>
        <v>0</v>
      </c>
      <c r="AB155" s="472">
        <f t="shared" si="36"/>
        <v>0</v>
      </c>
      <c r="AC155" s="472">
        <f t="shared" si="36"/>
        <v>0</v>
      </c>
      <c r="AD155" s="472">
        <f t="shared" si="36"/>
        <v>0</v>
      </c>
      <c r="AE155" s="472">
        <f t="shared" si="36"/>
        <v>0</v>
      </c>
      <c r="AF155" s="472">
        <f t="shared" si="36"/>
        <v>0</v>
      </c>
      <c r="AG155" s="409">
        <f t="shared" si="35"/>
        <v>754.1245</v>
      </c>
    </row>
    <row r="156">
      <c r="A156" s="437"/>
      <c r="B156" s="473"/>
      <c r="C156" s="473"/>
      <c r="D156" s="473"/>
      <c r="E156" s="473"/>
      <c r="F156" s="473"/>
      <c r="G156" s="473"/>
      <c r="H156" s="473"/>
      <c r="I156" s="473"/>
      <c r="J156" s="473"/>
      <c r="K156" s="473"/>
      <c r="L156" s="473"/>
      <c r="M156" s="473"/>
      <c r="N156" s="473"/>
      <c r="O156" s="473"/>
      <c r="P156" s="473"/>
      <c r="Q156" s="473"/>
      <c r="R156" s="473"/>
      <c r="S156" s="473"/>
      <c r="T156" s="473"/>
      <c r="U156" s="473"/>
      <c r="V156" s="473"/>
      <c r="W156" s="473"/>
      <c r="X156" s="473"/>
      <c r="Y156" s="473"/>
      <c r="Z156" s="473"/>
      <c r="AA156" s="473"/>
      <c r="AB156" s="473"/>
      <c r="AC156" s="473"/>
      <c r="AD156" s="473"/>
      <c r="AE156" s="473"/>
      <c r="AF156" s="473"/>
      <c r="AG156" s="463"/>
    </row>
    <row r="157">
      <c r="A157" s="437"/>
      <c r="AG157" s="463"/>
    </row>
    <row r="158">
      <c r="A158" s="474" t="s">
        <v>1465</v>
      </c>
      <c r="AG158" s="463"/>
    </row>
    <row r="159">
      <c r="A159" s="277" t="s">
        <v>1582</v>
      </c>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6"/>
      <c r="Y159" s="236"/>
      <c r="Z159" s="236"/>
      <c r="AA159" s="236"/>
      <c r="AB159" s="236"/>
      <c r="AC159" s="236"/>
      <c r="AD159" s="236"/>
      <c r="AE159" s="236"/>
      <c r="AF159" s="236"/>
      <c r="AG159" s="423">
        <f t="shared" ref="AG159:AG162" si="37">SUM(B159:AF159)</f>
        <v>0</v>
      </c>
    </row>
    <row r="160">
      <c r="A160" s="277" t="s">
        <v>1583</v>
      </c>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6"/>
      <c r="Y160" s="236"/>
      <c r="Z160" s="236"/>
      <c r="AA160" s="236"/>
      <c r="AB160" s="236"/>
      <c r="AC160" s="236"/>
      <c r="AD160" s="236"/>
      <c r="AE160" s="236"/>
      <c r="AF160" s="236"/>
      <c r="AG160" s="423">
        <f t="shared" si="37"/>
        <v>0</v>
      </c>
    </row>
    <row r="161">
      <c r="A161" s="277" t="s">
        <v>1584</v>
      </c>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6"/>
      <c r="Y161" s="236"/>
      <c r="Z161" s="236"/>
      <c r="AA161" s="236"/>
      <c r="AB161" s="236"/>
      <c r="AC161" s="236"/>
      <c r="AD161" s="236"/>
      <c r="AE161" s="236"/>
      <c r="AF161" s="236"/>
      <c r="AG161" s="423">
        <f t="shared" si="37"/>
        <v>0</v>
      </c>
    </row>
    <row r="162">
      <c r="A162" s="277" t="s">
        <v>1585</v>
      </c>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6"/>
      <c r="Y162" s="236"/>
      <c r="Z162" s="236"/>
      <c r="AA162" s="236"/>
      <c r="AB162" s="236"/>
      <c r="AC162" s="236"/>
      <c r="AD162" s="236"/>
      <c r="AE162" s="236"/>
      <c r="AF162" s="236"/>
      <c r="AG162" s="423">
        <f t="shared" si="37"/>
        <v>0</v>
      </c>
    </row>
    <row r="163">
      <c r="A163" s="457" t="s">
        <v>1586</v>
      </c>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6"/>
      <c r="Y163" s="236"/>
      <c r="Z163" s="236"/>
      <c r="AA163" s="236"/>
      <c r="AB163" s="236"/>
      <c r="AC163" s="236"/>
      <c r="AD163" s="236"/>
      <c r="AE163" s="236"/>
      <c r="AF163" s="236"/>
      <c r="AG163" s="423"/>
    </row>
    <row r="164">
      <c r="A164" s="457" t="s">
        <v>1587</v>
      </c>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6"/>
      <c r="Y164" s="236"/>
      <c r="Z164" s="236"/>
      <c r="AA164" s="236"/>
      <c r="AB164" s="236"/>
      <c r="AC164" s="236"/>
      <c r="AD164" s="236"/>
      <c r="AE164" s="236"/>
      <c r="AF164" s="236"/>
      <c r="AG164" s="423"/>
    </row>
    <row r="165">
      <c r="A165" s="457" t="s">
        <v>1588</v>
      </c>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6"/>
      <c r="Y165" s="236"/>
      <c r="Z165" s="236"/>
      <c r="AA165" s="236"/>
      <c r="AB165" s="236"/>
      <c r="AC165" s="236"/>
      <c r="AD165" s="236"/>
      <c r="AE165" s="236"/>
      <c r="AF165" s="236"/>
      <c r="AG165" s="423"/>
    </row>
    <row r="166">
      <c r="A166" s="457" t="s">
        <v>1589</v>
      </c>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6"/>
      <c r="Y166" s="236"/>
      <c r="Z166" s="236"/>
      <c r="AA166" s="236"/>
      <c r="AB166" s="236"/>
      <c r="AC166" s="236"/>
      <c r="AD166" s="236"/>
      <c r="AE166" s="236"/>
      <c r="AF166" s="236"/>
      <c r="AG166" s="423"/>
    </row>
    <row r="167">
      <c r="A167" s="294" t="s">
        <v>439</v>
      </c>
      <c r="B167" s="475">
        <f t="shared" ref="B167:AF167" si="38">B159+B160+B163+B164</f>
        <v>0</v>
      </c>
      <c r="C167" s="475">
        <f t="shared" si="38"/>
        <v>0</v>
      </c>
      <c r="D167" s="475">
        <f t="shared" si="38"/>
        <v>0</v>
      </c>
      <c r="E167" s="475">
        <f t="shared" si="38"/>
        <v>0</v>
      </c>
      <c r="F167" s="475">
        <f t="shared" si="38"/>
        <v>0</v>
      </c>
      <c r="G167" s="475">
        <f t="shared" si="38"/>
        <v>0</v>
      </c>
      <c r="H167" s="475">
        <f t="shared" si="38"/>
        <v>0</v>
      </c>
      <c r="I167" s="475">
        <f t="shared" si="38"/>
        <v>0</v>
      </c>
      <c r="J167" s="475">
        <f t="shared" si="38"/>
        <v>0</v>
      </c>
      <c r="K167" s="475">
        <f t="shared" si="38"/>
        <v>0</v>
      </c>
      <c r="L167" s="475">
        <f t="shared" si="38"/>
        <v>0</v>
      </c>
      <c r="M167" s="475">
        <f t="shared" si="38"/>
        <v>0</v>
      </c>
      <c r="N167" s="475">
        <f t="shared" si="38"/>
        <v>0</v>
      </c>
      <c r="O167" s="475">
        <f t="shared" si="38"/>
        <v>0</v>
      </c>
      <c r="P167" s="475">
        <f t="shared" si="38"/>
        <v>0</v>
      </c>
      <c r="Q167" s="475">
        <f t="shared" si="38"/>
        <v>0</v>
      </c>
      <c r="R167" s="475">
        <f t="shared" si="38"/>
        <v>0</v>
      </c>
      <c r="S167" s="475">
        <f t="shared" si="38"/>
        <v>0</v>
      </c>
      <c r="T167" s="475">
        <f t="shared" si="38"/>
        <v>0</v>
      </c>
      <c r="U167" s="475">
        <f t="shared" si="38"/>
        <v>0</v>
      </c>
      <c r="V167" s="475">
        <f t="shared" si="38"/>
        <v>0</v>
      </c>
      <c r="W167" s="475">
        <f t="shared" si="38"/>
        <v>0</v>
      </c>
      <c r="X167" s="475">
        <f t="shared" si="38"/>
        <v>0</v>
      </c>
      <c r="Y167" s="475">
        <f t="shared" si="38"/>
        <v>0</v>
      </c>
      <c r="Z167" s="475">
        <f t="shared" si="38"/>
        <v>0</v>
      </c>
      <c r="AA167" s="475">
        <f t="shared" si="38"/>
        <v>0</v>
      </c>
      <c r="AB167" s="475">
        <f t="shared" si="38"/>
        <v>0</v>
      </c>
      <c r="AC167" s="475">
        <f t="shared" si="38"/>
        <v>0</v>
      </c>
      <c r="AD167" s="475">
        <f t="shared" si="38"/>
        <v>0</v>
      </c>
      <c r="AE167" s="475">
        <f t="shared" si="38"/>
        <v>0</v>
      </c>
      <c r="AF167" s="475">
        <f t="shared" si="38"/>
        <v>0</v>
      </c>
      <c r="AG167" s="423">
        <f t="shared" ref="AG167:AG168" si="40">SUM(B167:AF167)</f>
        <v>0</v>
      </c>
    </row>
    <row r="168">
      <c r="A168" s="294" t="s">
        <v>440</v>
      </c>
      <c r="B168" s="475">
        <f t="shared" ref="B168:AF168" si="39">B161+B162+B165+B166</f>
        <v>0</v>
      </c>
      <c r="C168" s="475">
        <f t="shared" si="39"/>
        <v>0</v>
      </c>
      <c r="D168" s="475">
        <f t="shared" si="39"/>
        <v>0</v>
      </c>
      <c r="E168" s="475">
        <f t="shared" si="39"/>
        <v>0</v>
      </c>
      <c r="F168" s="475">
        <f t="shared" si="39"/>
        <v>0</v>
      </c>
      <c r="G168" s="475">
        <f t="shared" si="39"/>
        <v>0</v>
      </c>
      <c r="H168" s="475">
        <f t="shared" si="39"/>
        <v>0</v>
      </c>
      <c r="I168" s="475">
        <f t="shared" si="39"/>
        <v>0</v>
      </c>
      <c r="J168" s="475">
        <f t="shared" si="39"/>
        <v>0</v>
      </c>
      <c r="K168" s="475">
        <f t="shared" si="39"/>
        <v>0</v>
      </c>
      <c r="L168" s="475">
        <f t="shared" si="39"/>
        <v>0</v>
      </c>
      <c r="M168" s="475">
        <f t="shared" si="39"/>
        <v>0</v>
      </c>
      <c r="N168" s="475">
        <f t="shared" si="39"/>
        <v>0</v>
      </c>
      <c r="O168" s="475">
        <f t="shared" si="39"/>
        <v>0</v>
      </c>
      <c r="P168" s="475">
        <f t="shared" si="39"/>
        <v>0</v>
      </c>
      <c r="Q168" s="475">
        <f t="shared" si="39"/>
        <v>0</v>
      </c>
      <c r="R168" s="475">
        <f t="shared" si="39"/>
        <v>0</v>
      </c>
      <c r="S168" s="475">
        <f t="shared" si="39"/>
        <v>0</v>
      </c>
      <c r="T168" s="475">
        <f t="shared" si="39"/>
        <v>0</v>
      </c>
      <c r="U168" s="475">
        <f t="shared" si="39"/>
        <v>0</v>
      </c>
      <c r="V168" s="475">
        <f t="shared" si="39"/>
        <v>0</v>
      </c>
      <c r="W168" s="475">
        <f t="shared" si="39"/>
        <v>0</v>
      </c>
      <c r="X168" s="475">
        <f t="shared" si="39"/>
        <v>0</v>
      </c>
      <c r="Y168" s="475">
        <f t="shared" si="39"/>
        <v>0</v>
      </c>
      <c r="Z168" s="475">
        <f t="shared" si="39"/>
        <v>0</v>
      </c>
      <c r="AA168" s="475">
        <f t="shared" si="39"/>
        <v>0</v>
      </c>
      <c r="AB168" s="475">
        <f t="shared" si="39"/>
        <v>0</v>
      </c>
      <c r="AC168" s="475">
        <f t="shared" si="39"/>
        <v>0</v>
      </c>
      <c r="AD168" s="475">
        <f t="shared" si="39"/>
        <v>0</v>
      </c>
      <c r="AE168" s="475">
        <f t="shared" si="39"/>
        <v>0</v>
      </c>
      <c r="AF168" s="475">
        <f t="shared" si="39"/>
        <v>0</v>
      </c>
      <c r="AG168" s="423">
        <f t="shared" si="40"/>
        <v>0</v>
      </c>
    </row>
    <row r="169">
      <c r="A169" s="175"/>
      <c r="B169" s="267"/>
      <c r="C169" s="267"/>
      <c r="D169" s="267"/>
      <c r="E169" s="267"/>
      <c r="F169" s="267"/>
      <c r="G169" s="267"/>
      <c r="H169" s="267"/>
      <c r="I169" s="267"/>
      <c r="J169" s="267"/>
      <c r="K169" s="267"/>
      <c r="L169" s="267"/>
      <c r="M169" s="267"/>
      <c r="N169" s="267"/>
      <c r="O169" s="267"/>
      <c r="P169" s="267"/>
      <c r="Q169" s="267"/>
      <c r="R169" s="267"/>
      <c r="S169" s="267"/>
      <c r="T169" s="267"/>
      <c r="U169" s="267"/>
      <c r="V169" s="267"/>
      <c r="W169" s="267"/>
      <c r="X169" s="267"/>
      <c r="Y169" s="267"/>
      <c r="Z169" s="267"/>
      <c r="AA169" s="267"/>
      <c r="AB169" s="267"/>
      <c r="AC169" s="267"/>
      <c r="AD169" s="267"/>
      <c r="AE169" s="267"/>
      <c r="AF169" s="267"/>
      <c r="AG169" s="476"/>
    </row>
    <row r="170">
      <c r="A170" s="457" t="s">
        <v>1590</v>
      </c>
      <c r="B170" s="478"/>
      <c r="C170" s="478"/>
      <c r="D170" s="478"/>
      <c r="E170" s="478"/>
      <c r="F170" s="478"/>
      <c r="G170" s="478"/>
      <c r="H170" s="478"/>
      <c r="I170" s="478"/>
      <c r="J170" s="478"/>
      <c r="K170" s="478"/>
      <c r="L170" s="478"/>
      <c r="M170" s="478"/>
      <c r="N170" s="478"/>
      <c r="O170" s="478"/>
      <c r="P170" s="478"/>
      <c r="Q170" s="478"/>
      <c r="R170" s="478"/>
      <c r="S170" s="478"/>
      <c r="T170" s="478"/>
      <c r="U170" s="478"/>
      <c r="V170" s="478"/>
      <c r="W170" s="478"/>
      <c r="X170" s="478"/>
      <c r="Y170" s="478"/>
      <c r="Z170" s="478"/>
      <c r="AA170" s="478"/>
      <c r="AB170" s="478"/>
      <c r="AC170" s="478"/>
      <c r="AD170" s="478"/>
      <c r="AE170" s="478"/>
      <c r="AF170" s="478"/>
      <c r="AG170" s="464"/>
    </row>
    <row r="171">
      <c r="A171" s="457" t="s">
        <v>1591</v>
      </c>
      <c r="B171" s="478"/>
      <c r="C171" s="478"/>
      <c r="D171" s="478"/>
      <c r="E171" s="478"/>
      <c r="F171" s="478"/>
      <c r="G171" s="478"/>
      <c r="H171" s="478"/>
      <c r="I171" s="478"/>
      <c r="J171" s="478"/>
      <c r="K171" s="478"/>
      <c r="L171" s="478"/>
      <c r="M171" s="478"/>
      <c r="N171" s="478"/>
      <c r="O171" s="478"/>
      <c r="P171" s="478"/>
      <c r="Q171" s="478"/>
      <c r="R171" s="478"/>
      <c r="S171" s="478"/>
      <c r="T171" s="478"/>
      <c r="U171" s="478"/>
      <c r="V171" s="478"/>
      <c r="W171" s="478"/>
      <c r="X171" s="478"/>
      <c r="Y171" s="478"/>
      <c r="Z171" s="478"/>
      <c r="AA171" s="478"/>
      <c r="AB171" s="478"/>
      <c r="AC171" s="478"/>
      <c r="AD171" s="478"/>
      <c r="AE171" s="478"/>
      <c r="AF171" s="478"/>
      <c r="AG171" s="464"/>
    </row>
    <row r="172">
      <c r="A172" s="461" t="s">
        <v>1429</v>
      </c>
      <c r="B172" s="458">
        <f t="shared" ref="B172:AF172" si="41">B170+B171</f>
        <v>0</v>
      </c>
      <c r="C172" s="458">
        <f t="shared" si="41"/>
        <v>0</v>
      </c>
      <c r="D172" s="458">
        <f t="shared" si="41"/>
        <v>0</v>
      </c>
      <c r="E172" s="458">
        <f t="shared" si="41"/>
        <v>0</v>
      </c>
      <c r="F172" s="458">
        <f t="shared" si="41"/>
        <v>0</v>
      </c>
      <c r="G172" s="458">
        <f t="shared" si="41"/>
        <v>0</v>
      </c>
      <c r="H172" s="458">
        <f t="shared" si="41"/>
        <v>0</v>
      </c>
      <c r="I172" s="458">
        <f t="shared" si="41"/>
        <v>0</v>
      </c>
      <c r="J172" s="458">
        <f t="shared" si="41"/>
        <v>0</v>
      </c>
      <c r="K172" s="458">
        <f t="shared" si="41"/>
        <v>0</v>
      </c>
      <c r="L172" s="458">
        <f t="shared" si="41"/>
        <v>0</v>
      </c>
      <c r="M172" s="458">
        <f t="shared" si="41"/>
        <v>0</v>
      </c>
      <c r="N172" s="458">
        <f t="shared" si="41"/>
        <v>0</v>
      </c>
      <c r="O172" s="458">
        <f t="shared" si="41"/>
        <v>0</v>
      </c>
      <c r="P172" s="458">
        <f t="shared" si="41"/>
        <v>0</v>
      </c>
      <c r="Q172" s="458">
        <f t="shared" si="41"/>
        <v>0</v>
      </c>
      <c r="R172" s="458">
        <f t="shared" si="41"/>
        <v>0</v>
      </c>
      <c r="S172" s="458">
        <f t="shared" si="41"/>
        <v>0</v>
      </c>
      <c r="T172" s="458">
        <f t="shared" si="41"/>
        <v>0</v>
      </c>
      <c r="U172" s="458">
        <f t="shared" si="41"/>
        <v>0</v>
      </c>
      <c r="V172" s="458">
        <f t="shared" si="41"/>
        <v>0</v>
      </c>
      <c r="W172" s="458">
        <f t="shared" si="41"/>
        <v>0</v>
      </c>
      <c r="X172" s="458">
        <f t="shared" si="41"/>
        <v>0</v>
      </c>
      <c r="Y172" s="458">
        <f t="shared" si="41"/>
        <v>0</v>
      </c>
      <c r="Z172" s="458">
        <f t="shared" si="41"/>
        <v>0</v>
      </c>
      <c r="AA172" s="458">
        <f t="shared" si="41"/>
        <v>0</v>
      </c>
      <c r="AB172" s="458">
        <f t="shared" si="41"/>
        <v>0</v>
      </c>
      <c r="AC172" s="458">
        <f t="shared" si="41"/>
        <v>0</v>
      </c>
      <c r="AD172" s="458">
        <f t="shared" si="41"/>
        <v>0</v>
      </c>
      <c r="AE172" s="458">
        <f t="shared" si="41"/>
        <v>0</v>
      </c>
      <c r="AF172" s="458">
        <f t="shared" si="41"/>
        <v>0</v>
      </c>
      <c r="AG172" s="409">
        <f>SUM(B172:AF172)</f>
        <v>0</v>
      </c>
    </row>
    <row r="173">
      <c r="A173" s="175"/>
      <c r="B173" s="267"/>
      <c r="C173" s="267"/>
      <c r="D173" s="267"/>
      <c r="E173" s="267"/>
      <c r="F173" s="267"/>
      <c r="G173" s="267"/>
      <c r="H173" s="267"/>
      <c r="I173" s="267"/>
      <c r="J173" s="267"/>
      <c r="K173" s="267"/>
      <c r="L173" s="267"/>
      <c r="M173" s="267"/>
      <c r="N173" s="267"/>
      <c r="O173" s="267"/>
      <c r="P173" s="267"/>
      <c r="Q173" s="267"/>
      <c r="R173" s="267"/>
      <c r="S173" s="267"/>
      <c r="T173" s="267"/>
      <c r="U173" s="267"/>
      <c r="V173" s="267"/>
      <c r="W173" s="267"/>
      <c r="X173" s="267"/>
      <c r="Y173" s="267"/>
      <c r="Z173" s="267"/>
      <c r="AA173" s="267"/>
      <c r="AB173" s="267"/>
      <c r="AC173" s="267"/>
      <c r="AD173" s="267"/>
      <c r="AE173" s="267"/>
      <c r="AF173" s="267"/>
      <c r="AG173" s="476"/>
    </row>
    <row r="174">
      <c r="A174" s="277" t="s">
        <v>442</v>
      </c>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6"/>
      <c r="Y174" s="236"/>
      <c r="Z174" s="236"/>
      <c r="AA174" s="236"/>
      <c r="AB174" s="236"/>
      <c r="AC174" s="236"/>
      <c r="AD174" s="236"/>
      <c r="AE174" s="236"/>
      <c r="AF174" s="236"/>
      <c r="AG174" s="423">
        <f t="shared" ref="AG174:AG181" si="42">SUM(B174:AF174)</f>
        <v>0</v>
      </c>
    </row>
    <row r="175">
      <c r="A175" s="277" t="s">
        <v>443</v>
      </c>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6"/>
      <c r="Y175" s="236"/>
      <c r="Z175" s="236"/>
      <c r="AA175" s="236"/>
      <c r="AB175" s="236"/>
      <c r="AC175" s="236"/>
      <c r="AD175" s="236"/>
      <c r="AE175" s="236"/>
      <c r="AF175" s="236"/>
      <c r="AG175" s="423">
        <f t="shared" si="42"/>
        <v>0</v>
      </c>
    </row>
    <row r="176">
      <c r="A176" s="277" t="s">
        <v>1592</v>
      </c>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6"/>
      <c r="Y176" s="236"/>
      <c r="Z176" s="236"/>
      <c r="AA176" s="236"/>
      <c r="AB176" s="236"/>
      <c r="AC176" s="236"/>
      <c r="AD176" s="236"/>
      <c r="AE176" s="236"/>
      <c r="AF176" s="236"/>
      <c r="AG176" s="423">
        <f t="shared" si="42"/>
        <v>0</v>
      </c>
    </row>
    <row r="177">
      <c r="A177" s="277" t="s">
        <v>1593</v>
      </c>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6"/>
      <c r="Y177" s="236"/>
      <c r="Z177" s="236"/>
      <c r="AA177" s="236"/>
      <c r="AB177" s="236"/>
      <c r="AC177" s="236"/>
      <c r="AD177" s="236"/>
      <c r="AE177" s="236"/>
      <c r="AF177" s="236"/>
      <c r="AG177" s="423">
        <f t="shared" si="42"/>
        <v>0</v>
      </c>
    </row>
    <row r="178">
      <c r="A178" s="277" t="s">
        <v>1594</v>
      </c>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c r="AA178" s="236"/>
      <c r="AB178" s="236"/>
      <c r="AC178" s="236"/>
      <c r="AD178" s="236"/>
      <c r="AE178" s="236"/>
      <c r="AF178" s="236"/>
      <c r="AG178" s="423">
        <f t="shared" si="42"/>
        <v>0</v>
      </c>
    </row>
    <row r="179">
      <c r="A179" s="277" t="s">
        <v>1595</v>
      </c>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6"/>
      <c r="Y179" s="236"/>
      <c r="Z179" s="236"/>
      <c r="AA179" s="236"/>
      <c r="AB179" s="236"/>
      <c r="AC179" s="236"/>
      <c r="AD179" s="236"/>
      <c r="AE179" s="236"/>
      <c r="AF179" s="236"/>
      <c r="AG179" s="423">
        <f t="shared" si="42"/>
        <v>0</v>
      </c>
    </row>
    <row r="180">
      <c r="A180" s="277" t="s">
        <v>1596</v>
      </c>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c r="AA180" s="236"/>
      <c r="AB180" s="236"/>
      <c r="AC180" s="236"/>
      <c r="AD180" s="236"/>
      <c r="AE180" s="236"/>
      <c r="AF180" s="236"/>
      <c r="AG180" s="423">
        <f t="shared" si="42"/>
        <v>0</v>
      </c>
    </row>
    <row r="181">
      <c r="A181" s="277" t="s">
        <v>1597</v>
      </c>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6"/>
      <c r="Y181" s="236"/>
      <c r="Z181" s="236"/>
      <c r="AA181" s="236"/>
      <c r="AB181" s="236"/>
      <c r="AC181" s="236"/>
      <c r="AD181" s="236"/>
      <c r="AE181" s="236"/>
      <c r="AF181" s="236"/>
      <c r="AG181" s="423">
        <f t="shared" si="42"/>
        <v>0</v>
      </c>
    </row>
    <row r="182">
      <c r="A182" s="277" t="s">
        <v>1436</v>
      </c>
      <c r="B182" s="479"/>
      <c r="C182" s="479"/>
      <c r="D182" s="479"/>
      <c r="E182" s="479"/>
      <c r="F182" s="479"/>
      <c r="G182" s="479"/>
      <c r="H182" s="479"/>
      <c r="I182" s="479"/>
      <c r="J182" s="479"/>
      <c r="K182" s="479"/>
      <c r="L182" s="479"/>
      <c r="M182" s="479"/>
      <c r="N182" s="479"/>
      <c r="O182" s="479"/>
      <c r="P182" s="479"/>
      <c r="Q182" s="479"/>
      <c r="R182" s="479"/>
      <c r="S182" s="479"/>
      <c r="T182" s="479"/>
      <c r="U182" s="479"/>
      <c r="V182" s="479"/>
      <c r="W182" s="479"/>
      <c r="X182" s="479"/>
      <c r="Y182" s="479"/>
      <c r="Z182" s="479"/>
      <c r="AA182" s="479"/>
      <c r="AB182" s="479"/>
      <c r="AC182" s="479"/>
      <c r="AD182" s="479"/>
      <c r="AE182" s="479"/>
      <c r="AF182" s="479"/>
      <c r="AG182" s="423"/>
    </row>
    <row r="183">
      <c r="A183" s="462" t="s">
        <v>298</v>
      </c>
      <c r="B183" s="475">
        <f t="shared" ref="B183:AF183" si="43">SUM(B174:B182)</f>
        <v>0</v>
      </c>
      <c r="C183" s="475">
        <f t="shared" si="43"/>
        <v>0</v>
      </c>
      <c r="D183" s="475">
        <f t="shared" si="43"/>
        <v>0</v>
      </c>
      <c r="E183" s="475">
        <f t="shared" si="43"/>
        <v>0</v>
      </c>
      <c r="F183" s="475">
        <f t="shared" si="43"/>
        <v>0</v>
      </c>
      <c r="G183" s="475">
        <f t="shared" si="43"/>
        <v>0</v>
      </c>
      <c r="H183" s="475">
        <f t="shared" si="43"/>
        <v>0</v>
      </c>
      <c r="I183" s="475">
        <f t="shared" si="43"/>
        <v>0</v>
      </c>
      <c r="J183" s="475">
        <f t="shared" si="43"/>
        <v>0</v>
      </c>
      <c r="K183" s="475">
        <f t="shared" si="43"/>
        <v>0</v>
      </c>
      <c r="L183" s="475">
        <f t="shared" si="43"/>
        <v>0</v>
      </c>
      <c r="M183" s="475">
        <f t="shared" si="43"/>
        <v>0</v>
      </c>
      <c r="N183" s="475">
        <f t="shared" si="43"/>
        <v>0</v>
      </c>
      <c r="O183" s="475">
        <f t="shared" si="43"/>
        <v>0</v>
      </c>
      <c r="P183" s="475">
        <f t="shared" si="43"/>
        <v>0</v>
      </c>
      <c r="Q183" s="475">
        <f t="shared" si="43"/>
        <v>0</v>
      </c>
      <c r="R183" s="475">
        <f t="shared" si="43"/>
        <v>0</v>
      </c>
      <c r="S183" s="475">
        <f t="shared" si="43"/>
        <v>0</v>
      </c>
      <c r="T183" s="475">
        <f t="shared" si="43"/>
        <v>0</v>
      </c>
      <c r="U183" s="475">
        <f t="shared" si="43"/>
        <v>0</v>
      </c>
      <c r="V183" s="475">
        <f t="shared" si="43"/>
        <v>0</v>
      </c>
      <c r="W183" s="475">
        <f t="shared" si="43"/>
        <v>0</v>
      </c>
      <c r="X183" s="475">
        <f t="shared" si="43"/>
        <v>0</v>
      </c>
      <c r="Y183" s="475">
        <f t="shared" si="43"/>
        <v>0</v>
      </c>
      <c r="Z183" s="475">
        <f t="shared" si="43"/>
        <v>0</v>
      </c>
      <c r="AA183" s="475">
        <f t="shared" si="43"/>
        <v>0</v>
      </c>
      <c r="AB183" s="475">
        <f t="shared" si="43"/>
        <v>0</v>
      </c>
      <c r="AC183" s="475">
        <f t="shared" si="43"/>
        <v>0</v>
      </c>
      <c r="AD183" s="475">
        <f t="shared" si="43"/>
        <v>0</v>
      </c>
      <c r="AE183" s="475">
        <f t="shared" si="43"/>
        <v>0</v>
      </c>
      <c r="AF183" s="475">
        <f t="shared" si="43"/>
        <v>0</v>
      </c>
      <c r="AG183" s="423">
        <f>SUM(B183:AF183)</f>
        <v>0</v>
      </c>
    </row>
    <row r="184">
      <c r="A184" s="480"/>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6"/>
      <c r="Y184" s="236"/>
      <c r="Z184" s="236"/>
      <c r="AA184" s="236"/>
      <c r="AB184" s="236"/>
      <c r="AC184" s="236"/>
      <c r="AD184" s="236"/>
      <c r="AE184" s="236"/>
      <c r="AF184" s="236"/>
      <c r="AG184" s="423"/>
    </row>
    <row r="185">
      <c r="A185" s="462" t="s">
        <v>1482</v>
      </c>
      <c r="B185" s="475"/>
      <c r="C185" s="475"/>
      <c r="D185" s="475"/>
      <c r="E185" s="475"/>
      <c r="F185" s="475"/>
      <c r="G185" s="475"/>
      <c r="H185" s="475"/>
      <c r="I185" s="475"/>
      <c r="J185" s="475"/>
      <c r="K185" s="475"/>
      <c r="L185" s="475"/>
      <c r="M185" s="475"/>
      <c r="N185" s="475"/>
      <c r="O185" s="475"/>
      <c r="P185" s="475"/>
      <c r="Q185" s="475"/>
      <c r="R185" s="475"/>
      <c r="S185" s="475"/>
      <c r="T185" s="475"/>
      <c r="U185" s="475"/>
      <c r="V185" s="475"/>
      <c r="W185" s="475"/>
      <c r="X185" s="475"/>
      <c r="Y185" s="475"/>
      <c r="Z185" s="475"/>
      <c r="AA185" s="475"/>
      <c r="AB185" s="475"/>
      <c r="AC185" s="475"/>
      <c r="AD185" s="475"/>
      <c r="AE185" s="475"/>
      <c r="AF185" s="475"/>
      <c r="AG185" s="423"/>
    </row>
    <row r="186">
      <c r="A186" s="277" t="s">
        <v>1483</v>
      </c>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6"/>
      <c r="Y186" s="236"/>
      <c r="Z186" s="236"/>
      <c r="AA186" s="236"/>
      <c r="AB186" s="236"/>
      <c r="AC186" s="236"/>
      <c r="AD186" s="236"/>
      <c r="AE186" s="236"/>
      <c r="AF186" s="236"/>
      <c r="AG186" s="423"/>
    </row>
    <row r="187">
      <c r="A187" s="277" t="s">
        <v>1484</v>
      </c>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6"/>
      <c r="Y187" s="236"/>
      <c r="Z187" s="236"/>
      <c r="AA187" s="236"/>
      <c r="AB187" s="236"/>
      <c r="AC187" s="236"/>
      <c r="AD187" s="236"/>
      <c r="AE187" s="236"/>
      <c r="AF187" s="236"/>
      <c r="AG187" s="423"/>
    </row>
    <row r="188">
      <c r="A188" s="277" t="s">
        <v>1485</v>
      </c>
      <c r="B188" s="242"/>
      <c r="C188" s="242"/>
      <c r="D188" s="242"/>
      <c r="E188" s="242"/>
      <c r="F188" s="242"/>
      <c r="G188" s="242"/>
      <c r="H188" s="242"/>
      <c r="I188" s="242"/>
      <c r="J188" s="242"/>
      <c r="K188" s="242"/>
      <c r="L188" s="242"/>
      <c r="M188" s="242"/>
      <c r="N188" s="242"/>
      <c r="O188" s="242"/>
      <c r="P188" s="242"/>
      <c r="Q188" s="242"/>
      <c r="R188" s="242"/>
      <c r="S188" s="242"/>
      <c r="T188" s="242"/>
      <c r="U188" s="242"/>
      <c r="V188" s="242"/>
      <c r="W188" s="242"/>
      <c r="X188" s="242"/>
      <c r="Y188" s="242"/>
      <c r="Z188" s="242"/>
      <c r="AA188" s="242"/>
      <c r="AB188" s="242"/>
      <c r="AC188" s="242"/>
      <c r="AD188" s="242"/>
      <c r="AE188" s="242"/>
      <c r="AF188" s="242"/>
      <c r="AG188" s="423"/>
    </row>
    <row r="189">
      <c r="A189" s="481"/>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6"/>
      <c r="Y189" s="236"/>
      <c r="Z189" s="236"/>
      <c r="AA189" s="236"/>
      <c r="AB189" s="236"/>
      <c r="AC189" s="236"/>
      <c r="AD189" s="236"/>
      <c r="AE189" s="236"/>
      <c r="AF189" s="236"/>
      <c r="AG189" s="423"/>
    </row>
    <row r="190">
      <c r="A190" s="482" t="s">
        <v>1486</v>
      </c>
      <c r="B190" s="475"/>
      <c r="C190" s="475"/>
      <c r="D190" s="475"/>
      <c r="E190" s="475"/>
      <c r="F190" s="475"/>
      <c r="G190" s="475"/>
      <c r="H190" s="475"/>
      <c r="I190" s="475"/>
      <c r="J190" s="475"/>
      <c r="K190" s="475"/>
      <c r="L190" s="475"/>
      <c r="M190" s="475"/>
      <c r="N190" s="475"/>
      <c r="O190" s="475"/>
      <c r="P190" s="475"/>
      <c r="Q190" s="475"/>
      <c r="R190" s="475"/>
      <c r="S190" s="475"/>
      <c r="T190" s="475"/>
      <c r="U190" s="475"/>
      <c r="V190" s="475"/>
      <c r="W190" s="475"/>
      <c r="X190" s="475"/>
      <c r="Y190" s="475"/>
      <c r="Z190" s="475"/>
      <c r="AA190" s="475"/>
      <c r="AB190" s="475"/>
      <c r="AC190" s="475"/>
      <c r="AD190" s="475"/>
      <c r="AE190" s="475"/>
      <c r="AF190" s="475"/>
      <c r="AG190" s="423">
        <f>SUM(B190:AF190)</f>
        <v>0</v>
      </c>
    </row>
    <row r="191">
      <c r="A191" s="437"/>
      <c r="AG191" s="476"/>
    </row>
    <row r="192">
      <c r="A192" s="474" t="s">
        <v>638</v>
      </c>
      <c r="AG192" s="476"/>
    </row>
    <row r="193">
      <c r="A193" s="462" t="s">
        <v>1487</v>
      </c>
      <c r="B193" s="475">
        <f t="shared" ref="B193:AF193" si="44">B271</f>
        <v>0</v>
      </c>
      <c r="C193" s="475">
        <f t="shared" si="44"/>
        <v>0</v>
      </c>
      <c r="D193" s="475">
        <f t="shared" si="44"/>
        <v>0</v>
      </c>
      <c r="E193" s="475">
        <f t="shared" si="44"/>
        <v>0</v>
      </c>
      <c r="F193" s="475">
        <f t="shared" si="44"/>
        <v>0</v>
      </c>
      <c r="G193" s="475">
        <f t="shared" si="44"/>
        <v>0</v>
      </c>
      <c r="H193" s="475">
        <f t="shared" si="44"/>
        <v>0</v>
      </c>
      <c r="I193" s="475">
        <f t="shared" si="44"/>
        <v>0</v>
      </c>
      <c r="J193" s="475">
        <f t="shared" si="44"/>
        <v>0</v>
      </c>
      <c r="K193" s="475">
        <f t="shared" si="44"/>
        <v>0</v>
      </c>
      <c r="L193" s="475">
        <f t="shared" si="44"/>
        <v>0</v>
      </c>
      <c r="M193" s="475">
        <f t="shared" si="44"/>
        <v>0</v>
      </c>
      <c r="N193" s="475">
        <f t="shared" si="44"/>
        <v>0</v>
      </c>
      <c r="O193" s="475">
        <f t="shared" si="44"/>
        <v>0</v>
      </c>
      <c r="P193" s="475">
        <f t="shared" si="44"/>
        <v>0</v>
      </c>
      <c r="Q193" s="475">
        <f t="shared" si="44"/>
        <v>0</v>
      </c>
      <c r="R193" s="475">
        <f t="shared" si="44"/>
        <v>0</v>
      </c>
      <c r="S193" s="475">
        <f t="shared" si="44"/>
        <v>0</v>
      </c>
      <c r="T193" s="475">
        <f t="shared" si="44"/>
        <v>0</v>
      </c>
      <c r="U193" s="475">
        <f t="shared" si="44"/>
        <v>0</v>
      </c>
      <c r="V193" s="475">
        <f t="shared" si="44"/>
        <v>0</v>
      </c>
      <c r="W193" s="475">
        <f t="shared" si="44"/>
        <v>0</v>
      </c>
      <c r="X193" s="475">
        <f t="shared" si="44"/>
        <v>0</v>
      </c>
      <c r="Y193" s="475">
        <f t="shared" si="44"/>
        <v>0</v>
      </c>
      <c r="Z193" s="475">
        <f t="shared" si="44"/>
        <v>0</v>
      </c>
      <c r="AA193" s="475">
        <f t="shared" si="44"/>
        <v>0</v>
      </c>
      <c r="AB193" s="475">
        <f t="shared" si="44"/>
        <v>0</v>
      </c>
      <c r="AC193" s="475">
        <f t="shared" si="44"/>
        <v>0</v>
      </c>
      <c r="AD193" s="475">
        <f t="shared" si="44"/>
        <v>0</v>
      </c>
      <c r="AE193" s="475">
        <f t="shared" si="44"/>
        <v>0</v>
      </c>
      <c r="AF193" s="475">
        <f t="shared" si="44"/>
        <v>0</v>
      </c>
      <c r="AG193" s="423">
        <f>SUM(B193:AF193)</f>
        <v>0</v>
      </c>
    </row>
    <row r="194">
      <c r="A194" s="437"/>
      <c r="AG194" s="423"/>
    </row>
    <row r="195">
      <c r="A195" s="413" t="s">
        <v>640</v>
      </c>
      <c r="B195" s="168"/>
      <c r="C195" s="168"/>
      <c r="D195" s="168"/>
      <c r="E195" s="168"/>
      <c r="F195" s="168"/>
      <c r="G195" s="168"/>
      <c r="H195" s="168"/>
      <c r="I195" s="168"/>
      <c r="J195" s="168"/>
      <c r="K195" s="168"/>
      <c r="L195" s="168"/>
      <c r="M195" s="168"/>
      <c r="N195" s="168"/>
      <c r="O195" s="168"/>
      <c r="P195" s="168"/>
      <c r="Q195" s="168"/>
      <c r="R195" s="168"/>
      <c r="S195" s="168"/>
      <c r="T195" s="168"/>
      <c r="U195" s="168"/>
      <c r="V195" s="168"/>
      <c r="W195" s="168"/>
      <c r="X195" s="168"/>
      <c r="Y195" s="168"/>
      <c r="Z195" s="168"/>
      <c r="AA195" s="168"/>
      <c r="AB195" s="168"/>
      <c r="AC195" s="168"/>
      <c r="AD195" s="168"/>
      <c r="AE195" s="168"/>
      <c r="AF195" s="168"/>
      <c r="AG195" s="463"/>
    </row>
    <row r="196">
      <c r="A196" s="414" t="s">
        <v>641</v>
      </c>
      <c r="B196" s="483">
        <f t="shared" ref="B196:AF196" si="45">B17</f>
        <v>211.45</v>
      </c>
      <c r="C196" s="483">
        <f t="shared" si="45"/>
        <v>180.29</v>
      </c>
      <c r="D196" s="483">
        <f t="shared" si="45"/>
        <v>219.06</v>
      </c>
      <c r="E196" s="483">
        <f t="shared" si="45"/>
        <v>208.44</v>
      </c>
      <c r="F196" s="483">
        <f t="shared" si="45"/>
        <v>257.09</v>
      </c>
      <c r="G196" s="483">
        <f t="shared" si="45"/>
        <v>170.97</v>
      </c>
      <c r="H196" s="483">
        <f t="shared" si="45"/>
        <v>243.02</v>
      </c>
      <c r="I196" s="483">
        <f t="shared" si="45"/>
        <v>178.35</v>
      </c>
      <c r="J196" s="483">
        <f t="shared" si="45"/>
        <v>175.14</v>
      </c>
      <c r="K196" s="483">
        <f t="shared" si="45"/>
        <v>278.26</v>
      </c>
      <c r="L196" s="483">
        <f t="shared" si="45"/>
        <v>263.51</v>
      </c>
      <c r="M196" s="483">
        <f t="shared" si="45"/>
        <v>372.68</v>
      </c>
      <c r="N196" s="483">
        <f t="shared" si="45"/>
        <v>300.13</v>
      </c>
      <c r="O196" s="483">
        <f t="shared" si="45"/>
        <v>223.85</v>
      </c>
      <c r="P196" s="483">
        <f t="shared" si="45"/>
        <v>233.99</v>
      </c>
      <c r="Q196" s="483">
        <f t="shared" si="45"/>
        <v>266.79</v>
      </c>
      <c r="R196" s="483">
        <f t="shared" si="45"/>
        <v>253.11</v>
      </c>
      <c r="S196" s="483">
        <f t="shared" si="45"/>
        <v>258.19</v>
      </c>
      <c r="T196" s="483">
        <f t="shared" si="45"/>
        <v>404.1</v>
      </c>
      <c r="U196" s="483">
        <f t="shared" si="45"/>
        <v>252.75</v>
      </c>
      <c r="V196" s="483">
        <f t="shared" si="45"/>
        <v>210.34</v>
      </c>
      <c r="W196" s="483">
        <f t="shared" si="45"/>
        <v>295.42</v>
      </c>
      <c r="X196" s="483">
        <f t="shared" si="45"/>
        <v>284.19</v>
      </c>
      <c r="Y196" s="483">
        <f t="shared" si="45"/>
        <v>301.08</v>
      </c>
      <c r="Z196" s="483">
        <f t="shared" si="45"/>
        <v>321.01</v>
      </c>
      <c r="AA196" s="483">
        <f t="shared" si="45"/>
        <v>563.31</v>
      </c>
      <c r="AB196" s="483">
        <f t="shared" si="45"/>
        <v>299.13</v>
      </c>
      <c r="AC196" s="483">
        <f t="shared" si="45"/>
        <v>300.12</v>
      </c>
      <c r="AD196" s="483">
        <f t="shared" si="45"/>
        <v>258.55</v>
      </c>
      <c r="AE196" s="483">
        <f t="shared" si="45"/>
        <v>358.18</v>
      </c>
      <c r="AF196" s="483">
        <f t="shared" si="45"/>
        <v>283.32</v>
      </c>
      <c r="AG196" s="409">
        <f t="shared" ref="AG196:AG212" si="47">SUM(B196:AF196)</f>
        <v>8425.82</v>
      </c>
    </row>
    <row r="197">
      <c r="A197" s="414" t="s">
        <v>1488</v>
      </c>
      <c r="B197" s="208" t="str">
        <f t="shared" ref="B197:AF197" si="46">B21</f>
        <v/>
      </c>
      <c r="C197" s="208" t="str">
        <f t="shared" si="46"/>
        <v/>
      </c>
      <c r="D197" s="208" t="str">
        <f t="shared" si="46"/>
        <v/>
      </c>
      <c r="E197" s="208" t="str">
        <f t="shared" si="46"/>
        <v/>
      </c>
      <c r="F197" s="208" t="str">
        <f t="shared" si="46"/>
        <v/>
      </c>
      <c r="G197" s="208" t="str">
        <f t="shared" si="46"/>
        <v/>
      </c>
      <c r="H197" s="208" t="str">
        <f t="shared" si="46"/>
        <v/>
      </c>
      <c r="I197" s="208" t="str">
        <f t="shared" si="46"/>
        <v/>
      </c>
      <c r="J197" s="208" t="str">
        <f t="shared" si="46"/>
        <v/>
      </c>
      <c r="K197" s="208" t="str">
        <f t="shared" si="46"/>
        <v/>
      </c>
      <c r="L197" s="208" t="str">
        <f t="shared" si="46"/>
        <v/>
      </c>
      <c r="M197" s="208" t="str">
        <f t="shared" si="46"/>
        <v/>
      </c>
      <c r="N197" s="208" t="str">
        <f t="shared" si="46"/>
        <v/>
      </c>
      <c r="O197" s="208" t="str">
        <f t="shared" si="46"/>
        <v/>
      </c>
      <c r="P197" s="208" t="str">
        <f t="shared" si="46"/>
        <v/>
      </c>
      <c r="Q197" s="208" t="str">
        <f t="shared" si="46"/>
        <v/>
      </c>
      <c r="R197" s="208" t="str">
        <f t="shared" si="46"/>
        <v/>
      </c>
      <c r="S197" s="208" t="str">
        <f t="shared" si="46"/>
        <v/>
      </c>
      <c r="T197" s="208" t="str">
        <f t="shared" si="46"/>
        <v/>
      </c>
      <c r="U197" s="208" t="str">
        <f t="shared" si="46"/>
        <v/>
      </c>
      <c r="V197" s="208" t="str">
        <f t="shared" si="46"/>
        <v/>
      </c>
      <c r="W197" s="208" t="str">
        <f t="shared" si="46"/>
        <v/>
      </c>
      <c r="X197" s="208" t="str">
        <f t="shared" si="46"/>
        <v/>
      </c>
      <c r="Y197" s="208" t="str">
        <f t="shared" si="46"/>
        <v/>
      </c>
      <c r="Z197" s="208" t="str">
        <f t="shared" si="46"/>
        <v/>
      </c>
      <c r="AA197" s="208" t="str">
        <f t="shared" si="46"/>
        <v/>
      </c>
      <c r="AB197" s="208" t="str">
        <f t="shared" si="46"/>
        <v/>
      </c>
      <c r="AC197" s="208" t="str">
        <f t="shared" si="46"/>
        <v/>
      </c>
      <c r="AD197" s="208" t="str">
        <f t="shared" si="46"/>
        <v/>
      </c>
      <c r="AE197" s="208" t="str">
        <f t="shared" si="46"/>
        <v/>
      </c>
      <c r="AF197" s="208" t="str">
        <f t="shared" si="46"/>
        <v/>
      </c>
      <c r="AG197" s="409">
        <f t="shared" si="47"/>
        <v>0</v>
      </c>
    </row>
    <row r="198">
      <c r="A198" s="484" t="s">
        <v>673</v>
      </c>
      <c r="B198" s="208">
        <f>(B35+B36)*'Data - P&amp;L'!$C$3</f>
        <v>0</v>
      </c>
      <c r="C198" s="208">
        <f>(C35+C36)*'Data - P&amp;L'!$C$3</f>
        <v>0</v>
      </c>
      <c r="D198" s="208">
        <f>(D35+D36)*'Data - P&amp;L'!$C$3</f>
        <v>0</v>
      </c>
      <c r="E198" s="208">
        <f>(E35+E36)*'Data - P&amp;L'!$C$3</f>
        <v>0</v>
      </c>
      <c r="F198" s="208">
        <f>(F35+F36)*'Data - P&amp;L'!$C$3</f>
        <v>0</v>
      </c>
      <c r="G198" s="208">
        <f>(G35+G36)*'Data - P&amp;L'!$C$3</f>
        <v>0</v>
      </c>
      <c r="H198" s="208">
        <f>(H35+H36)*'Data - P&amp;L'!$C$3</f>
        <v>0</v>
      </c>
      <c r="I198" s="208">
        <f>(I35+I36)*'Data - P&amp;L'!$C$3</f>
        <v>0</v>
      </c>
      <c r="J198" s="208">
        <f>(J35+J36)*'Data - P&amp;L'!$C$3</f>
        <v>0</v>
      </c>
      <c r="K198" s="208">
        <f>(K35+K36)*'Data - P&amp;L'!$C$3</f>
        <v>0</v>
      </c>
      <c r="L198" s="208">
        <f>(L35+L36)*'Data - P&amp;L'!$C$3</f>
        <v>0</v>
      </c>
      <c r="M198" s="208">
        <f>(M35+M36)*'Data - P&amp;L'!$C$3</f>
        <v>0</v>
      </c>
      <c r="N198" s="208">
        <f>(N35+N36)*'Data - P&amp;L'!$C$3</f>
        <v>0</v>
      </c>
      <c r="O198" s="208">
        <f>(O35+O36)*'Data - P&amp;L'!$C$3</f>
        <v>0</v>
      </c>
      <c r="P198" s="208">
        <f>(P35+P36)*'Data - P&amp;L'!$C$3</f>
        <v>0</v>
      </c>
      <c r="Q198" s="208">
        <f>(Q35+Q36)*'Data - P&amp;L'!$C$3</f>
        <v>0</v>
      </c>
      <c r="R198" s="208">
        <f>(R35+R36)*'Data - P&amp;L'!$C$3</f>
        <v>0</v>
      </c>
      <c r="S198" s="208">
        <f>(S35+S36)*'Data - P&amp;L'!$C$3</f>
        <v>0</v>
      </c>
      <c r="T198" s="208">
        <f>(T35+T36)*'Data - P&amp;L'!$C$3</f>
        <v>0</v>
      </c>
      <c r="U198" s="208">
        <f>(U35+U36)*'Data - P&amp;L'!$C$3</f>
        <v>0</v>
      </c>
      <c r="V198" s="208">
        <f>(V35+V36)*'Data - P&amp;L'!$C$3</f>
        <v>0</v>
      </c>
      <c r="W198" s="208">
        <f>(W35+W36)*'Data - P&amp;L'!$C$3</f>
        <v>0</v>
      </c>
      <c r="X198" s="208">
        <f>(X35+X36)*'Data - P&amp;L'!$C$3</f>
        <v>0</v>
      </c>
      <c r="Y198" s="208">
        <f>(Y35+Y36)*'Data - P&amp;L'!$C$3</f>
        <v>0</v>
      </c>
      <c r="Z198" s="208">
        <f>(Z35+Z36)*'Data - P&amp;L'!$C$3</f>
        <v>0</v>
      </c>
      <c r="AA198" s="208">
        <f>(AA35+AA36)*'Data - P&amp;L'!$C$3</f>
        <v>0</v>
      </c>
      <c r="AB198" s="208">
        <f>(AB35+AB36)*'Data - P&amp;L'!$C$3</f>
        <v>0</v>
      </c>
      <c r="AC198" s="208">
        <f>(AC35+AC36)*'Data - P&amp;L'!$C$3</f>
        <v>0</v>
      </c>
      <c r="AD198" s="208">
        <f>(AD35+AD36)*'Data - P&amp;L'!$C$3</f>
        <v>0</v>
      </c>
      <c r="AE198" s="208">
        <f>(AE35+AE36)*'Data - P&amp;L'!$C$3</f>
        <v>0</v>
      </c>
      <c r="AF198" s="208">
        <f>(AF35+AF36)*'Data - P&amp;L'!$C$3</f>
        <v>0</v>
      </c>
      <c r="AG198" s="409">
        <f t="shared" si="47"/>
        <v>0</v>
      </c>
    </row>
    <row r="199">
      <c r="A199" s="484" t="s">
        <v>674</v>
      </c>
      <c r="B199" s="208">
        <f>(B37+B38)*'Data - P&amp;L'!$C$4</f>
        <v>0</v>
      </c>
      <c r="C199" s="208">
        <f>(C37+C38)*'Data - P&amp;L'!$C$4</f>
        <v>0</v>
      </c>
      <c r="D199" s="208">
        <f>(D37+D38)*'Data - P&amp;L'!$C$4</f>
        <v>0</v>
      </c>
      <c r="E199" s="208">
        <f>(E37+E38)*'Data - P&amp;L'!$C$4</f>
        <v>0</v>
      </c>
      <c r="F199" s="208">
        <f>(F37+F38)*'Data - P&amp;L'!$C$4</f>
        <v>0</v>
      </c>
      <c r="G199" s="208">
        <f>(G37+G38)*'Data - P&amp;L'!$C$4</f>
        <v>0</v>
      </c>
      <c r="H199" s="208">
        <f>(H37+H38)*'Data - P&amp;L'!$C$4</f>
        <v>0</v>
      </c>
      <c r="I199" s="208">
        <f>(I37+I38)*'Data - P&amp;L'!$C$4</f>
        <v>0</v>
      </c>
      <c r="J199" s="208">
        <f>(J37+J38)*'Data - P&amp;L'!$C$4</f>
        <v>0</v>
      </c>
      <c r="K199" s="208">
        <f>(K37+K38)*'Data - P&amp;L'!$C$4</f>
        <v>0</v>
      </c>
      <c r="L199" s="208">
        <f>(L37+L38)*'Data - P&amp;L'!$C$4</f>
        <v>0</v>
      </c>
      <c r="M199" s="208">
        <f>(M37+M38)*'Data - P&amp;L'!$C$4</f>
        <v>0</v>
      </c>
      <c r="N199" s="208">
        <f>(N37+N38)*'Data - P&amp;L'!$C$4</f>
        <v>0</v>
      </c>
      <c r="O199" s="208">
        <f>(O37+O38)*'Data - P&amp;L'!$C$4</f>
        <v>0</v>
      </c>
      <c r="P199" s="208">
        <f>(P37+P38)*'Data - P&amp;L'!$C$4</f>
        <v>0</v>
      </c>
      <c r="Q199" s="208">
        <f>(Q37+Q38)*'Data - P&amp;L'!$C$4</f>
        <v>0</v>
      </c>
      <c r="R199" s="208">
        <f>(R37+R38)*'Data - P&amp;L'!$C$4</f>
        <v>0</v>
      </c>
      <c r="S199" s="208">
        <f>(S37+S38)*'Data - P&amp;L'!$C$4</f>
        <v>0</v>
      </c>
      <c r="T199" s="208">
        <f>(T37+T38)*'Data - P&amp;L'!$C$4</f>
        <v>0</v>
      </c>
      <c r="U199" s="208">
        <f>(U37+U38)*'Data - P&amp;L'!$C$4</f>
        <v>0</v>
      </c>
      <c r="V199" s="208">
        <f>(V37+V38)*'Data - P&amp;L'!$C$4</f>
        <v>0</v>
      </c>
      <c r="W199" s="208">
        <f>(W37+W38)*'Data - P&amp;L'!$C$4</f>
        <v>0</v>
      </c>
      <c r="X199" s="208">
        <f>(X37+X38)*'Data - P&amp;L'!$C$4</f>
        <v>0</v>
      </c>
      <c r="Y199" s="208">
        <f>(Y37+Y38)*'Data - P&amp;L'!$C$4</f>
        <v>0</v>
      </c>
      <c r="Z199" s="208">
        <f>(Z37+Z38)*'Data - P&amp;L'!$C$4</f>
        <v>0</v>
      </c>
      <c r="AA199" s="208">
        <f>(AA37+AA38)*'Data - P&amp;L'!$C$4</f>
        <v>0</v>
      </c>
      <c r="AB199" s="208">
        <f>(AB37+AB38)*'Data - P&amp;L'!$C$4</f>
        <v>0</v>
      </c>
      <c r="AC199" s="208">
        <f>(AC37+AC38)*'Data - P&amp;L'!$C$4</f>
        <v>0</v>
      </c>
      <c r="AD199" s="208">
        <f>(AD37+AD38)*'Data - P&amp;L'!$C$4</f>
        <v>0</v>
      </c>
      <c r="AE199" s="208">
        <f>(AE37+AE38)*'Data - P&amp;L'!$C$4</f>
        <v>0</v>
      </c>
      <c r="AF199" s="208">
        <f>(AF37+AF38)*'Data - P&amp;L'!$C$4</f>
        <v>0</v>
      </c>
      <c r="AG199" s="409">
        <f t="shared" si="47"/>
        <v>0</v>
      </c>
    </row>
    <row r="200">
      <c r="A200" s="484" t="s">
        <v>675</v>
      </c>
      <c r="B200" s="208">
        <f>B49*'Data - P&amp;L'!$C$6</f>
        <v>9.86</v>
      </c>
      <c r="C200" s="208">
        <f>C49*'Data - P&amp;L'!$C$6</f>
        <v>9.86</v>
      </c>
      <c r="D200" s="208">
        <f>D49*'Data - P&amp;L'!$C$6</f>
        <v>4.93</v>
      </c>
      <c r="E200" s="208">
        <f>E49*'Data - P&amp;L'!$C$6</f>
        <v>0</v>
      </c>
      <c r="F200" s="208">
        <f>F49*'Data - P&amp;L'!$C$6</f>
        <v>0</v>
      </c>
      <c r="G200" s="208">
        <f>G49*'Data - P&amp;L'!$C$6</f>
        <v>0</v>
      </c>
      <c r="H200" s="208">
        <f>H49*'Data - P&amp;L'!$C$6</f>
        <v>9.86</v>
      </c>
      <c r="I200" s="208">
        <f>I49*'Data - P&amp;L'!$C$6</f>
        <v>4.93</v>
      </c>
      <c r="J200" s="208">
        <f>J49*'Data - P&amp;L'!$C$6</f>
        <v>9.86</v>
      </c>
      <c r="K200" s="208">
        <f>K49*'Data - P&amp;L'!$C$6</f>
        <v>0</v>
      </c>
      <c r="L200" s="208">
        <f>L49*'Data - P&amp;L'!$C$6</f>
        <v>4.93</v>
      </c>
      <c r="M200" s="208">
        <f>M49*'Data - P&amp;L'!$C$6</f>
        <v>0</v>
      </c>
      <c r="N200" s="208">
        <f>N49*'Data - P&amp;L'!$C$6</f>
        <v>4.93</v>
      </c>
      <c r="O200" s="208">
        <f>O49*'Data - P&amp;L'!$C$6</f>
        <v>4.93</v>
      </c>
      <c r="P200" s="208">
        <f>P49*'Data - P&amp;L'!$C$6</f>
        <v>4.93</v>
      </c>
      <c r="Q200" s="208">
        <f>Q49*'Data - P&amp;L'!$C$6</f>
        <v>14.79</v>
      </c>
      <c r="R200" s="208">
        <f>R49*'Data - P&amp;L'!$C$6</f>
        <v>0</v>
      </c>
      <c r="S200" s="208">
        <f>S49*'Data - P&amp;L'!$C$6</f>
        <v>0</v>
      </c>
      <c r="T200" s="208">
        <f>T49*'Data - P&amp;L'!$C$6</f>
        <v>9.86</v>
      </c>
      <c r="U200" s="208">
        <f>U49*'Data - P&amp;L'!$C$6</f>
        <v>9.86</v>
      </c>
      <c r="V200" s="208">
        <f>V49*'Data - P&amp;L'!$C$6</f>
        <v>0</v>
      </c>
      <c r="W200" s="208">
        <f>W49*'Data - P&amp;L'!$C$6</f>
        <v>9.86</v>
      </c>
      <c r="X200" s="208">
        <f>X49*'Data - P&amp;L'!$C$6</f>
        <v>0</v>
      </c>
      <c r="Y200" s="208">
        <f>Y49*'Data - P&amp;L'!$C$6</f>
        <v>4.93</v>
      </c>
      <c r="Z200" s="208">
        <f>Z49*'Data - P&amp;L'!$C$6</f>
        <v>29.58</v>
      </c>
      <c r="AA200" s="208">
        <f>AA49*'Data - P&amp;L'!$C$6</f>
        <v>9.86</v>
      </c>
      <c r="AB200" s="208">
        <f>AB49*'Data - P&amp;L'!$C$6</f>
        <v>4.93</v>
      </c>
      <c r="AC200" s="208">
        <f>AC49*'Data - P&amp;L'!$C$6</f>
        <v>0</v>
      </c>
      <c r="AD200" s="208">
        <f>AD49*'Data - P&amp;L'!$C$6</f>
        <v>0</v>
      </c>
      <c r="AE200" s="208">
        <f>AE49*'Data - P&amp;L'!$C$6</f>
        <v>4.93</v>
      </c>
      <c r="AF200" s="208">
        <f>AF49*'Data - P&amp;L'!$C$6</f>
        <v>4.93</v>
      </c>
      <c r="AG200" s="409">
        <f t="shared" si="47"/>
        <v>172.55</v>
      </c>
    </row>
    <row r="201">
      <c r="A201" s="484" t="s">
        <v>676</v>
      </c>
      <c r="B201" s="208">
        <f>B50*'Data - P&amp;L'!$C$8</f>
        <v>0</v>
      </c>
      <c r="C201" s="208">
        <f>C50*'Data - P&amp;L'!$C$8</f>
        <v>0</v>
      </c>
      <c r="D201" s="208">
        <f>D50*'Data - P&amp;L'!$C$8</f>
        <v>0</v>
      </c>
      <c r="E201" s="208">
        <f>E50*'Data - P&amp;L'!$C$8</f>
        <v>0</v>
      </c>
      <c r="F201" s="208">
        <f>F50*'Data - P&amp;L'!$C$8</f>
        <v>0</v>
      </c>
      <c r="G201" s="208">
        <f>G50*'Data - P&amp;L'!$C$8</f>
        <v>0</v>
      </c>
      <c r="H201" s="208">
        <f>H50*'Data - P&amp;L'!$C$8</f>
        <v>0</v>
      </c>
      <c r="I201" s="208">
        <f>I50*'Data - P&amp;L'!$C$8</f>
        <v>0</v>
      </c>
      <c r="J201" s="208">
        <f>J50*'Data - P&amp;L'!$C$8</f>
        <v>0</v>
      </c>
      <c r="K201" s="208">
        <f>K50*'Data - P&amp;L'!$C$8</f>
        <v>0</v>
      </c>
      <c r="L201" s="208">
        <f>L50*'Data - P&amp;L'!$C$8</f>
        <v>0</v>
      </c>
      <c r="M201" s="208">
        <f>M50*'Data - P&amp;L'!$C$8</f>
        <v>0</v>
      </c>
      <c r="N201" s="208">
        <f>N50*'Data - P&amp;L'!$C$8</f>
        <v>0</v>
      </c>
      <c r="O201" s="208">
        <f>O50*'Data - P&amp;L'!$C$8</f>
        <v>0</v>
      </c>
      <c r="P201" s="208">
        <f>P50*'Data - P&amp;L'!$C$8</f>
        <v>0</v>
      </c>
      <c r="Q201" s="208">
        <f>Q50*'Data - P&amp;L'!$C$8</f>
        <v>0</v>
      </c>
      <c r="R201" s="208">
        <f>R50*'Data - P&amp;L'!$C$8</f>
        <v>0</v>
      </c>
      <c r="S201" s="208">
        <f>S50*'Data - P&amp;L'!$C$8</f>
        <v>0</v>
      </c>
      <c r="T201" s="208">
        <f>T50*'Data - P&amp;L'!$C$8</f>
        <v>0</v>
      </c>
      <c r="U201" s="208">
        <f>U50*'Data - P&amp;L'!$C$8</f>
        <v>0</v>
      </c>
      <c r="V201" s="208">
        <f>V50*'Data - P&amp;L'!$C$8</f>
        <v>0</v>
      </c>
      <c r="W201" s="208">
        <f>W50*'Data - P&amp;L'!$C$8</f>
        <v>0</v>
      </c>
      <c r="X201" s="208">
        <f>X50*'Data - P&amp;L'!$C$8</f>
        <v>0</v>
      </c>
      <c r="Y201" s="208">
        <f>Y50*'Data - P&amp;L'!$C$8</f>
        <v>0</v>
      </c>
      <c r="Z201" s="208">
        <f>Z50*'Data - P&amp;L'!$C$8</f>
        <v>0</v>
      </c>
      <c r="AA201" s="208">
        <f>AA50*'Data - P&amp;L'!$C$8</f>
        <v>0</v>
      </c>
      <c r="AB201" s="208">
        <f>AB50*'Data - P&amp;L'!$C$8</f>
        <v>0</v>
      </c>
      <c r="AC201" s="208">
        <f>AC50*'Data - P&amp;L'!$C$8</f>
        <v>0</v>
      </c>
      <c r="AD201" s="208">
        <f>AD50*'Data - P&amp;L'!$C$8</f>
        <v>0</v>
      </c>
      <c r="AE201" s="208">
        <f>AE50*'Data - P&amp;L'!$C$8</f>
        <v>0</v>
      </c>
      <c r="AF201" s="208">
        <f>AF50*'Data - P&amp;L'!$C$8</f>
        <v>0</v>
      </c>
      <c r="AG201" s="409">
        <f t="shared" si="47"/>
        <v>0</v>
      </c>
    </row>
    <row r="202">
      <c r="A202" s="484" t="s">
        <v>677</v>
      </c>
      <c r="B202" s="208">
        <f>(B51+B52)*'Data - P&amp;L'!$C$9</f>
        <v>0</v>
      </c>
      <c r="C202" s="208">
        <f>(C51+C52)*'Data - P&amp;L'!$C$9</f>
        <v>5.98</v>
      </c>
      <c r="D202" s="208">
        <f>(D51+D52)*'Data - P&amp;L'!$C$9</f>
        <v>0</v>
      </c>
      <c r="E202" s="208">
        <f>(E51+E52)*'Data - P&amp;L'!$C$9</f>
        <v>0</v>
      </c>
      <c r="F202" s="208">
        <f>(F51+F52)*'Data - P&amp;L'!$C$9</f>
        <v>0</v>
      </c>
      <c r="G202" s="208">
        <f>(G51+G52)*'Data - P&amp;L'!$C$9</f>
        <v>0</v>
      </c>
      <c r="H202" s="208">
        <f>(H51+H52)*'Data - P&amp;L'!$C$9</f>
        <v>0</v>
      </c>
      <c r="I202" s="208">
        <f>(I51+I52)*'Data - P&amp;L'!$C$9</f>
        <v>5.98</v>
      </c>
      <c r="J202" s="208">
        <f>(J51+J52)*'Data - P&amp;L'!$C$9</f>
        <v>0</v>
      </c>
      <c r="K202" s="208">
        <f>(K51+K52)*'Data - P&amp;L'!$C$9</f>
        <v>0</v>
      </c>
      <c r="L202" s="208">
        <f>(L51+L52)*'Data - P&amp;L'!$C$9</f>
        <v>0</v>
      </c>
      <c r="M202" s="208">
        <f>(M51+M52)*'Data - P&amp;L'!$C$9</f>
        <v>0</v>
      </c>
      <c r="N202" s="208">
        <f>(N51+N52)*'Data - P&amp;L'!$C$9</f>
        <v>0</v>
      </c>
      <c r="O202" s="208">
        <f>(O51+O52)*'Data - P&amp;L'!$C$9</f>
        <v>0</v>
      </c>
      <c r="P202" s="208">
        <f>(P51+P52)*'Data - P&amp;L'!$C$9</f>
        <v>0</v>
      </c>
      <c r="Q202" s="208">
        <f>(Q51+Q52)*'Data - P&amp;L'!$C$9</f>
        <v>0</v>
      </c>
      <c r="R202" s="208">
        <f>(R51+R52)*'Data - P&amp;L'!$C$9</f>
        <v>0</v>
      </c>
      <c r="S202" s="208">
        <f>(S51+S52)*'Data - P&amp;L'!$C$9</f>
        <v>0</v>
      </c>
      <c r="T202" s="208">
        <f>(T51+T52)*'Data - P&amp;L'!$C$9</f>
        <v>0</v>
      </c>
      <c r="U202" s="208">
        <f>(U51+U52)*'Data - P&amp;L'!$C$9</f>
        <v>5.98</v>
      </c>
      <c r="V202" s="208">
        <f>(V51+V52)*'Data - P&amp;L'!$C$9</f>
        <v>0</v>
      </c>
      <c r="W202" s="208">
        <f>(W51+W52)*'Data - P&amp;L'!$C$9</f>
        <v>0</v>
      </c>
      <c r="X202" s="208">
        <f>(X51+X52)*'Data - P&amp;L'!$C$9</f>
        <v>0</v>
      </c>
      <c r="Y202" s="208">
        <f>(Y51+Y52)*'Data - P&amp;L'!$C$9</f>
        <v>0</v>
      </c>
      <c r="Z202" s="208">
        <f>(Z51+Z52)*'Data - P&amp;L'!$C$9</f>
        <v>0</v>
      </c>
      <c r="AA202" s="208">
        <f>(AA51+AA52)*'Data - P&amp;L'!$C$9</f>
        <v>0</v>
      </c>
      <c r="AB202" s="208">
        <f>(AB51+AB52)*'Data - P&amp;L'!$C$9</f>
        <v>0</v>
      </c>
      <c r="AC202" s="208">
        <f>(AC51+AC52)*'Data - P&amp;L'!$C$9</f>
        <v>0</v>
      </c>
      <c r="AD202" s="208">
        <f>(AD51+AD52)*'Data - P&amp;L'!$C$9</f>
        <v>5.98</v>
      </c>
      <c r="AE202" s="208">
        <f>(AE51+AE52)*'Data - P&amp;L'!$C$9</f>
        <v>0</v>
      </c>
      <c r="AF202" s="208">
        <f>(AF51+AF52)*'Data - P&amp;L'!$C$9</f>
        <v>0</v>
      </c>
      <c r="AG202" s="409">
        <f t="shared" si="47"/>
        <v>23.92</v>
      </c>
    </row>
    <row r="203">
      <c r="A203" s="484" t="s">
        <v>678</v>
      </c>
      <c r="B203" s="208">
        <f>(B53+B54)*'Data - P&amp;L'!$C$5</f>
        <v>0</v>
      </c>
      <c r="C203" s="208">
        <f>(C53+C54)*'Data - P&amp;L'!$C$5</f>
        <v>0</v>
      </c>
      <c r="D203" s="208">
        <f>(D53+D54)*'Data - P&amp;L'!$C$5</f>
        <v>0</v>
      </c>
      <c r="E203" s="208">
        <f>(E53+E54)*'Data - P&amp;L'!$C$5</f>
        <v>0</v>
      </c>
      <c r="F203" s="208">
        <f>(F53+F54)*'Data - P&amp;L'!$C$5</f>
        <v>0</v>
      </c>
      <c r="G203" s="208">
        <f>(G53+G54)*'Data - P&amp;L'!$C$5</f>
        <v>0</v>
      </c>
      <c r="H203" s="208">
        <f>(H53+H54)*'Data - P&amp;L'!$C$5</f>
        <v>0</v>
      </c>
      <c r="I203" s="208">
        <f>(I53+I54)*'Data - P&amp;L'!$C$5</f>
        <v>0</v>
      </c>
      <c r="J203" s="208">
        <f>(J53+J54)*'Data - P&amp;L'!$C$5</f>
        <v>0</v>
      </c>
      <c r="K203" s="208">
        <f>(K53+K54)*'Data - P&amp;L'!$C$5</f>
        <v>0</v>
      </c>
      <c r="L203" s="208">
        <f>(L53+L54)*'Data - P&amp;L'!$C$5</f>
        <v>0</v>
      </c>
      <c r="M203" s="208">
        <f>(M53+M54)*'Data - P&amp;L'!$C$5</f>
        <v>0</v>
      </c>
      <c r="N203" s="208">
        <f>(N53+N54)*'Data - P&amp;L'!$C$5</f>
        <v>0</v>
      </c>
      <c r="O203" s="208">
        <f>(O53+O54)*'Data - P&amp;L'!$C$5</f>
        <v>0</v>
      </c>
      <c r="P203" s="208">
        <f>(P53+P54)*'Data - P&amp;L'!$C$5</f>
        <v>0</v>
      </c>
      <c r="Q203" s="208">
        <f>(Q53+Q54)*'Data - P&amp;L'!$C$5</f>
        <v>0</v>
      </c>
      <c r="R203" s="208">
        <f>(R53+R54)*'Data - P&amp;L'!$C$5</f>
        <v>0</v>
      </c>
      <c r="S203" s="208">
        <f>(S53+S54)*'Data - P&amp;L'!$C$5</f>
        <v>0</v>
      </c>
      <c r="T203" s="208">
        <f>(T53+T54)*'Data - P&amp;L'!$C$5</f>
        <v>0</v>
      </c>
      <c r="U203" s="208">
        <f>(U53+U54)*'Data - P&amp;L'!$C$5</f>
        <v>0</v>
      </c>
      <c r="V203" s="208">
        <f>(V53+V54)*'Data - P&amp;L'!$C$5</f>
        <v>0</v>
      </c>
      <c r="W203" s="208">
        <f>(W53+W54)*'Data - P&amp;L'!$C$5</f>
        <v>0</v>
      </c>
      <c r="X203" s="208">
        <f>(X53+X54)*'Data - P&amp;L'!$C$5</f>
        <v>0</v>
      </c>
      <c r="Y203" s="208">
        <f>(Y53+Y54)*'Data - P&amp;L'!$C$5</f>
        <v>0</v>
      </c>
      <c r="Z203" s="208">
        <f>(Z53+Z54)*'Data - P&amp;L'!$C$5</f>
        <v>0</v>
      </c>
      <c r="AA203" s="208">
        <f>(AA53+AA54)*'Data - P&amp;L'!$C$5</f>
        <v>0</v>
      </c>
      <c r="AB203" s="208">
        <f>(AB53+AB54)*'Data - P&amp;L'!$C$5</f>
        <v>0</v>
      </c>
      <c r="AC203" s="208">
        <f>(AC53+AC54)*'Data - P&amp;L'!$C$5</f>
        <v>0</v>
      </c>
      <c r="AD203" s="208">
        <f>(AD53+AD54)*'Data - P&amp;L'!$C$5</f>
        <v>0</v>
      </c>
      <c r="AE203" s="208">
        <f>(AE53+AE54)*'Data - P&amp;L'!$C$5</f>
        <v>0</v>
      </c>
      <c r="AF203" s="208">
        <f>(AF53+AF54)*'Data - P&amp;L'!$C$5</f>
        <v>0</v>
      </c>
      <c r="AG203" s="409">
        <f t="shared" si="47"/>
        <v>0</v>
      </c>
    </row>
    <row r="204">
      <c r="A204" s="484" t="s">
        <v>679</v>
      </c>
      <c r="B204" s="304">
        <f>(B55+B56)*'Data - P&amp;L'!$C$10</f>
        <v>4.21</v>
      </c>
      <c r="C204" s="304">
        <f>(C55+C56)*'Data - P&amp;L'!$C$10</f>
        <v>4.21</v>
      </c>
      <c r="D204" s="304">
        <f>(D55+D56)*'Data - P&amp;L'!$C$10</f>
        <v>0</v>
      </c>
      <c r="E204" s="304">
        <f>(E55+E56)*'Data - P&amp;L'!$C$10</f>
        <v>0</v>
      </c>
      <c r="F204" s="304">
        <f>(F55+F56)*'Data - P&amp;L'!$C$10</f>
        <v>0</v>
      </c>
      <c r="G204" s="304">
        <f>(G55+G56)*'Data - P&amp;L'!$C$10</f>
        <v>0</v>
      </c>
      <c r="H204" s="304">
        <f>(H55+H56)*'Data - P&amp;L'!$C$10</f>
        <v>0</v>
      </c>
      <c r="I204" s="304">
        <f>(I55+I56)*'Data - P&amp;L'!$C$10</f>
        <v>0</v>
      </c>
      <c r="J204" s="304">
        <f>(J55+J56)*'Data - P&amp;L'!$C$10</f>
        <v>0</v>
      </c>
      <c r="K204" s="304">
        <f>(K55+K56)*'Data - P&amp;L'!$C$10</f>
        <v>0</v>
      </c>
      <c r="L204" s="304">
        <f>(L55+L56)*'Data - P&amp;L'!$C$10</f>
        <v>4.21</v>
      </c>
      <c r="M204" s="304">
        <f>(M55+M56)*'Data - P&amp;L'!$C$10</f>
        <v>0</v>
      </c>
      <c r="N204" s="304">
        <f>(N55+N56)*'Data - P&amp;L'!$C$10</f>
        <v>4.21</v>
      </c>
      <c r="O204" s="304">
        <f>(O55+O56)*'Data - P&amp;L'!$C$10</f>
        <v>0</v>
      </c>
      <c r="P204" s="304">
        <f>(P55+P56)*'Data - P&amp;L'!$C$10</f>
        <v>0</v>
      </c>
      <c r="Q204" s="304">
        <f>(Q55+Q56)*'Data - P&amp;L'!$C$10</f>
        <v>0</v>
      </c>
      <c r="R204" s="304">
        <f>(R55+R56)*'Data - P&amp;L'!$C$10</f>
        <v>0</v>
      </c>
      <c r="S204" s="304">
        <f>(S55+S56)*'Data - P&amp;L'!$C$10</f>
        <v>0</v>
      </c>
      <c r="T204" s="304">
        <f>(T55+T56)*'Data - P&amp;L'!$C$10</f>
        <v>0</v>
      </c>
      <c r="U204" s="304">
        <f>(U55+U56)*'Data - P&amp;L'!$C$10</f>
        <v>0</v>
      </c>
      <c r="V204" s="304">
        <f>(V55+V56)*'Data - P&amp;L'!$C$10</f>
        <v>0</v>
      </c>
      <c r="W204" s="304">
        <f>(W55+W56)*'Data - P&amp;L'!$C$10</f>
        <v>0</v>
      </c>
      <c r="X204" s="304">
        <f>(X55+X56)*'Data - P&amp;L'!$C$10</f>
        <v>0</v>
      </c>
      <c r="Y204" s="304">
        <f>(Y55+Y56)*'Data - P&amp;L'!$C$10</f>
        <v>0</v>
      </c>
      <c r="Z204" s="304">
        <f>(Z55+Z56)*'Data - P&amp;L'!$C$10</f>
        <v>0</v>
      </c>
      <c r="AA204" s="304">
        <f>(AA55+AA56)*'Data - P&amp;L'!$C$10</f>
        <v>4.21</v>
      </c>
      <c r="AB204" s="304">
        <f>(AB55+AB56)*'Data - P&amp;L'!$C$10</f>
        <v>0</v>
      </c>
      <c r="AC204" s="304">
        <f>(AC55+AC56)*'Data - P&amp;L'!$C$10</f>
        <v>0</v>
      </c>
      <c r="AD204" s="304">
        <f>(AD55+AD56)*'Data - P&amp;L'!$C$10</f>
        <v>0</v>
      </c>
      <c r="AE204" s="304">
        <f>(AE55+AE56)*'Data - P&amp;L'!$C$10</f>
        <v>0</v>
      </c>
      <c r="AF204" s="304">
        <f>(AF55+AF56)*'Data - P&amp;L'!$C$10</f>
        <v>0</v>
      </c>
      <c r="AG204" s="409">
        <f t="shared" si="47"/>
        <v>21.05</v>
      </c>
    </row>
    <row r="205">
      <c r="A205" s="485" t="s">
        <v>680</v>
      </c>
      <c r="B205" s="208">
        <f>B43*'Data - P&amp;L'!$C$43</f>
        <v>11.94</v>
      </c>
      <c r="C205" s="208">
        <f>C43*'Data - P&amp;L'!$C$43</f>
        <v>11.94</v>
      </c>
      <c r="D205" s="208">
        <f>D43*'Data - P&amp;L'!$C$43</f>
        <v>11.94</v>
      </c>
      <c r="E205" s="208">
        <f>E43*'Data - P&amp;L'!$C$43</f>
        <v>23.88</v>
      </c>
      <c r="F205" s="208">
        <f>F43*'Data - P&amp;L'!$C$43</f>
        <v>11.94</v>
      </c>
      <c r="G205" s="208">
        <f>G43*'Data - P&amp;L'!$C$43</f>
        <v>0</v>
      </c>
      <c r="H205" s="208">
        <f>H43*'Data - P&amp;L'!$C$43</f>
        <v>59.7</v>
      </c>
      <c r="I205" s="208">
        <f>I43*'Data - P&amp;L'!$C$43</f>
        <v>59.7</v>
      </c>
      <c r="J205" s="208">
        <f>J43*'Data - P&amp;L'!$C$43</f>
        <v>23.88</v>
      </c>
      <c r="K205" s="208">
        <f>K43*'Data - P&amp;L'!$C$43</f>
        <v>0</v>
      </c>
      <c r="L205" s="208">
        <f>L43*'Data - P&amp;L'!$C$43</f>
        <v>23.88</v>
      </c>
      <c r="M205" s="208">
        <f>M43*'Data - P&amp;L'!$C$43</f>
        <v>35.82</v>
      </c>
      <c r="N205" s="208">
        <f>N43*'Data - P&amp;L'!$C$43</f>
        <v>23.88</v>
      </c>
      <c r="O205" s="208">
        <f>O43*'Data - P&amp;L'!$C$43</f>
        <v>23.88</v>
      </c>
      <c r="P205" s="208">
        <f>P43*'Data - P&amp;L'!$C$43</f>
        <v>0</v>
      </c>
      <c r="Q205" s="208">
        <f>Q43*'Data - P&amp;L'!$C$43</f>
        <v>47.76</v>
      </c>
      <c r="R205" s="208">
        <f>R43*'Data - P&amp;L'!$C$43</f>
        <v>11.94</v>
      </c>
      <c r="S205" s="208">
        <f>S43*'Data - P&amp;L'!$C$43</f>
        <v>11.94</v>
      </c>
      <c r="T205" s="208">
        <f>T43*'Data - P&amp;L'!$C$43</f>
        <v>11.94</v>
      </c>
      <c r="U205" s="208">
        <f>U43*'Data - P&amp;L'!$C$43</f>
        <v>35.82</v>
      </c>
      <c r="V205" s="208">
        <f>V43*'Data - P&amp;L'!$C$43</f>
        <v>11.94</v>
      </c>
      <c r="W205" s="208">
        <f>W43*'Data - P&amp;L'!$C$43</f>
        <v>71.64</v>
      </c>
      <c r="X205" s="208">
        <f>X43*'Data - P&amp;L'!$C$43</f>
        <v>0</v>
      </c>
      <c r="Y205" s="208">
        <f>Y43*'Data - P&amp;L'!$C$43</f>
        <v>35.82</v>
      </c>
      <c r="Z205" s="208">
        <f>Z43*'Data - P&amp;L'!$C$43</f>
        <v>23.88</v>
      </c>
      <c r="AA205" s="208">
        <f>AA43*'Data - P&amp;L'!$C$43</f>
        <v>23.88</v>
      </c>
      <c r="AB205" s="208">
        <f>AB43*'Data - P&amp;L'!$C$43</f>
        <v>35.82</v>
      </c>
      <c r="AC205" s="208">
        <f>AC43*'Data - P&amp;L'!$C$43</f>
        <v>47.76</v>
      </c>
      <c r="AD205" s="208">
        <f>AD43*'Data - P&amp;L'!$C$43</f>
        <v>47.76</v>
      </c>
      <c r="AE205" s="208">
        <f>AE43*'Data - P&amp;L'!$C$43</f>
        <v>47.76</v>
      </c>
      <c r="AF205" s="208">
        <f>AF43*'Data - P&amp;L'!$C$43</f>
        <v>0</v>
      </c>
      <c r="AG205" s="409">
        <f t="shared" si="47"/>
        <v>788.04</v>
      </c>
    </row>
    <row r="206">
      <c r="A206" s="486" t="s">
        <v>1489</v>
      </c>
      <c r="B206" s="304">
        <f>(B43*'Data - P&amp;L'!$C$46)+(B43*'Data - P&amp;L'!$C$50)</f>
        <v>23.94</v>
      </c>
      <c r="C206" s="304">
        <f>(C43*'Data - P&amp;L'!$C$46)+(C43*'Data - P&amp;L'!$C$50)</f>
        <v>23.94</v>
      </c>
      <c r="D206" s="304">
        <f>(D43*'Data - P&amp;L'!$C$46)+(D43*'Data - P&amp;L'!$C$50)</f>
        <v>23.94</v>
      </c>
      <c r="E206" s="304">
        <f>(E43*'Data - P&amp;L'!$C$46)+(E43*'Data - P&amp;L'!$C$50)</f>
        <v>47.88</v>
      </c>
      <c r="F206" s="304">
        <f>(F43*'Data - P&amp;L'!$C$46)+(F43*'Data - P&amp;L'!$C$50)</f>
        <v>23.94</v>
      </c>
      <c r="G206" s="304">
        <f>(G43*'Data - P&amp;L'!$C$46)+(G43*'Data - P&amp;L'!$C$50)</f>
        <v>0</v>
      </c>
      <c r="H206" s="304">
        <f>(H43*'Data - P&amp;L'!$C$46)+(H43*'Data - P&amp;L'!$C$50)</f>
        <v>119.7</v>
      </c>
      <c r="I206" s="304">
        <f>(I43*'Data - P&amp;L'!$C$46)+(I43*'Data - P&amp;L'!$C$50)</f>
        <v>119.7</v>
      </c>
      <c r="J206" s="304">
        <f>(J43*'Data - P&amp;L'!$C$46)+(J43*'Data - P&amp;L'!$C$50)</f>
        <v>47.88</v>
      </c>
      <c r="K206" s="304">
        <f>(K43*'Data - P&amp;L'!$C$46)+(K43*'Data - P&amp;L'!$C$50)</f>
        <v>0</v>
      </c>
      <c r="L206" s="304">
        <f>(L43*'Data - P&amp;L'!$C$46)+(L43*'Data - P&amp;L'!$C$50)</f>
        <v>47.88</v>
      </c>
      <c r="M206" s="304">
        <f>(M43*'Data - P&amp;L'!$C$46)+(M43*'Data - P&amp;L'!$C$50)</f>
        <v>71.82</v>
      </c>
      <c r="N206" s="304">
        <f>(N43*'Data - P&amp;L'!$C$46)+(N43*'Data - P&amp;L'!$C$50)</f>
        <v>47.88</v>
      </c>
      <c r="O206" s="304">
        <f>(O43*'Data - P&amp;L'!$C$46)+(O43*'Data - P&amp;L'!$C$50)</f>
        <v>47.88</v>
      </c>
      <c r="P206" s="304">
        <f>(P43*'Data - P&amp;L'!$C$46)+(P43*'Data - P&amp;L'!$C$50)</f>
        <v>0</v>
      </c>
      <c r="Q206" s="304">
        <f>(Q43*'Data - P&amp;L'!$C$46)+(Q43*'Data - P&amp;L'!$C$50)</f>
        <v>95.76</v>
      </c>
      <c r="R206" s="304">
        <f>(R43*'Data - P&amp;L'!$C$46)+(R43*'Data - P&amp;L'!$C$50)</f>
        <v>23.94</v>
      </c>
      <c r="S206" s="304">
        <f>(S43*'Data - P&amp;L'!$C$46)+(S43*'Data - P&amp;L'!$C$50)</f>
        <v>23.94</v>
      </c>
      <c r="T206" s="304">
        <f>(T43*'Data - P&amp;L'!$C$46)+(T43*'Data - P&amp;L'!$C$50)</f>
        <v>23.94</v>
      </c>
      <c r="U206" s="304">
        <f>(U43*'Data - P&amp;L'!$C$46)+(U43*'Data - P&amp;L'!$C$50)</f>
        <v>71.82</v>
      </c>
      <c r="V206" s="304">
        <f>(V43*'Data - P&amp;L'!$C$46)+(V43*'Data - P&amp;L'!$C$50)</f>
        <v>23.94</v>
      </c>
      <c r="W206" s="304">
        <f>(W43*'Data - P&amp;L'!$C$46)+(W43*'Data - P&amp;L'!$C$50)</f>
        <v>143.64</v>
      </c>
      <c r="X206" s="304">
        <f>(X43*'Data - P&amp;L'!$C$46)+(X43*'Data - P&amp;L'!$C$50)</f>
        <v>0</v>
      </c>
      <c r="Y206" s="304">
        <f>(Y43*'Data - P&amp;L'!$C$46)+(Y43*'Data - P&amp;L'!$C$50)</f>
        <v>71.82</v>
      </c>
      <c r="Z206" s="304">
        <f>(Z43*'Data - P&amp;L'!$C$46)+(Z43*'Data - P&amp;L'!$C$50)</f>
        <v>47.88</v>
      </c>
      <c r="AA206" s="304">
        <f>(AA43*'Data - P&amp;L'!$C$46)+(AA43*'Data - P&amp;L'!$C$50)</f>
        <v>47.88</v>
      </c>
      <c r="AB206" s="304">
        <f>(AB43*'Data - P&amp;L'!$C$46)+(AB43*'Data - P&amp;L'!$C$50)</f>
        <v>71.82</v>
      </c>
      <c r="AC206" s="304">
        <f>(AC43*'Data - P&amp;L'!$C$46)+(AC43*'Data - P&amp;L'!$C$50)</f>
        <v>95.76</v>
      </c>
      <c r="AD206" s="304">
        <f>(AD43*'Data - P&amp;L'!$C$46)+(AD43*'Data - P&amp;L'!$C$50)</f>
        <v>95.76</v>
      </c>
      <c r="AE206" s="304">
        <f>(AE43*'Data - P&amp;L'!$C$46)+(AE43*'Data - P&amp;L'!$C$50)</f>
        <v>95.76</v>
      </c>
      <c r="AF206" s="304">
        <f>(AF43*'Data - P&amp;L'!$C$46)+(AF43*'Data - P&amp;L'!$C$50)</f>
        <v>0</v>
      </c>
      <c r="AG206" s="409">
        <f t="shared" si="47"/>
        <v>1580.04</v>
      </c>
    </row>
    <row r="207">
      <c r="A207" s="486" t="s">
        <v>1490</v>
      </c>
      <c r="B207" s="310">
        <f>B58*'Data - P&amp;L'!$D$43</f>
        <v>4.305</v>
      </c>
      <c r="C207" s="310">
        <f>C58*'Data - P&amp;L'!$D$43</f>
        <v>5.74</v>
      </c>
      <c r="D207" s="310">
        <f>D58*'Data - P&amp;L'!$D$43</f>
        <v>1.435</v>
      </c>
      <c r="E207" s="310">
        <f>E58*'Data - P&amp;L'!$D$43</f>
        <v>0</v>
      </c>
      <c r="F207" s="310">
        <f>F58*'Data - P&amp;L'!$D$43</f>
        <v>0</v>
      </c>
      <c r="G207" s="310">
        <f>G58*'Data - P&amp;L'!$D$43</f>
        <v>0</v>
      </c>
      <c r="H207" s="310">
        <f>H58*'Data - P&amp;L'!$D$43</f>
        <v>2.87</v>
      </c>
      <c r="I207" s="310">
        <f>I58*'Data - P&amp;L'!$D$43</f>
        <v>2.87</v>
      </c>
      <c r="J207" s="310">
        <f>J58*'Data - P&amp;L'!$D$43</f>
        <v>2.87</v>
      </c>
      <c r="K207" s="310">
        <f>K58*'Data - P&amp;L'!$D$43</f>
        <v>0</v>
      </c>
      <c r="L207" s="310">
        <f>L58*'Data - P&amp;L'!$D$43</f>
        <v>2.87</v>
      </c>
      <c r="M207" s="310">
        <f>M58*'Data - P&amp;L'!$D$43</f>
        <v>0</v>
      </c>
      <c r="N207" s="310">
        <f>N58*'Data - P&amp;L'!$D$43</f>
        <v>2.87</v>
      </c>
      <c r="O207" s="310">
        <f>O58*'Data - P&amp;L'!$D$43</f>
        <v>1.435</v>
      </c>
      <c r="P207" s="310">
        <f>P58*'Data - P&amp;L'!$D$43</f>
        <v>1.435</v>
      </c>
      <c r="Q207" s="310">
        <f>Q58*'Data - P&amp;L'!$D$43</f>
        <v>4.305</v>
      </c>
      <c r="R207" s="310">
        <f>R58*'Data - P&amp;L'!$D$43</f>
        <v>0</v>
      </c>
      <c r="S207" s="310">
        <f>S58*'Data - P&amp;L'!$D$43</f>
        <v>0</v>
      </c>
      <c r="T207" s="310">
        <f>T58*'Data - P&amp;L'!$D$43</f>
        <v>2.87</v>
      </c>
      <c r="U207" s="310">
        <f>U58*'Data - P&amp;L'!$D$43</f>
        <v>4.305</v>
      </c>
      <c r="V207" s="310">
        <f>V58*'Data - P&amp;L'!$D$43</f>
        <v>0</v>
      </c>
      <c r="W207" s="310">
        <f>W58*'Data - P&amp;L'!$D$43</f>
        <v>2.87</v>
      </c>
      <c r="X207" s="310">
        <f>X58*'Data - P&amp;L'!$D$43</f>
        <v>0</v>
      </c>
      <c r="Y207" s="310">
        <f>Y58*'Data - P&amp;L'!$D$43</f>
        <v>1.435</v>
      </c>
      <c r="Z207" s="310">
        <f>Z58*'Data - P&amp;L'!$D$43</f>
        <v>8.61</v>
      </c>
      <c r="AA207" s="310">
        <f>AA58*'Data - P&amp;L'!$D$43</f>
        <v>4.305</v>
      </c>
      <c r="AB207" s="310">
        <f>AB58*'Data - P&amp;L'!$D$43</f>
        <v>1.435</v>
      </c>
      <c r="AC207" s="310">
        <f>AC58*'Data - P&amp;L'!$D$43</f>
        <v>0</v>
      </c>
      <c r="AD207" s="310">
        <f>AD58*'Data - P&amp;L'!$D$43</f>
        <v>1.435</v>
      </c>
      <c r="AE207" s="310">
        <f>AE58*'Data - P&amp;L'!$D$43</f>
        <v>1.435</v>
      </c>
      <c r="AF207" s="310">
        <f>AF58*'Data - P&amp;L'!$D$43</f>
        <v>1.435</v>
      </c>
      <c r="AG207" s="409">
        <f t="shared" si="47"/>
        <v>63.14</v>
      </c>
    </row>
    <row r="208">
      <c r="A208" s="486" t="s">
        <v>1491</v>
      </c>
      <c r="B208" s="310">
        <f>(B58*'Data - P&amp;L'!$C$47)+(B58*'Data - P&amp;L'!$C$51)</f>
        <v>35.565</v>
      </c>
      <c r="C208" s="310">
        <f>(C58*'Data - P&amp;L'!$C$47)+(C58*'Data - P&amp;L'!$C$51)</f>
        <v>47.42</v>
      </c>
      <c r="D208" s="310">
        <f>(D58*'Data - P&amp;L'!$C$47)+(D58*'Data - P&amp;L'!$C$51)</f>
        <v>11.855</v>
      </c>
      <c r="E208" s="310">
        <f>(E58*'Data - P&amp;L'!$C$47)+(E58*'Data - P&amp;L'!$C$51)</f>
        <v>0</v>
      </c>
      <c r="F208" s="310">
        <f>(F58*'Data - P&amp;L'!$C$47)+(F58*'Data - P&amp;L'!$C$51)</f>
        <v>0</v>
      </c>
      <c r="G208" s="310">
        <f>(G58*'Data - P&amp;L'!$C$47)+(G58*'Data - P&amp;L'!$C$51)</f>
        <v>0</v>
      </c>
      <c r="H208" s="310">
        <f>(H58*'Data - P&amp;L'!$C$47)+(H58*'Data - P&amp;L'!$C$51)</f>
        <v>23.71</v>
      </c>
      <c r="I208" s="310">
        <f>(I58*'Data - P&amp;L'!$C$47)+(I58*'Data - P&amp;L'!$C$51)</f>
        <v>23.71</v>
      </c>
      <c r="J208" s="310">
        <f>(J58*'Data - P&amp;L'!$C$47)+(J58*'Data - P&amp;L'!$C$51)</f>
        <v>23.71</v>
      </c>
      <c r="K208" s="310">
        <f>(K58*'Data - P&amp;L'!$C$47)+(K58*'Data - P&amp;L'!$C$51)</f>
        <v>0</v>
      </c>
      <c r="L208" s="310">
        <f>(L58*'Data - P&amp;L'!$C$47)+(L58*'Data - P&amp;L'!$C$51)</f>
        <v>23.71</v>
      </c>
      <c r="M208" s="310">
        <f>(M58*'Data - P&amp;L'!$C$47)+(M58*'Data - P&amp;L'!$C$51)</f>
        <v>0</v>
      </c>
      <c r="N208" s="310">
        <f>(N58*'Data - P&amp;L'!$C$47)+(N58*'Data - P&amp;L'!$C$51)</f>
        <v>23.71</v>
      </c>
      <c r="O208" s="310">
        <f>(O58*'Data - P&amp;L'!$C$47)+(O58*'Data - P&amp;L'!$C$51)</f>
        <v>11.855</v>
      </c>
      <c r="P208" s="310">
        <f>(P58*'Data - P&amp;L'!$C$47)+(P58*'Data - P&amp;L'!$C$51)</f>
        <v>11.855</v>
      </c>
      <c r="Q208" s="310">
        <f>(Q58*'Data - P&amp;L'!$C$47)+(Q58*'Data - P&amp;L'!$C$51)</f>
        <v>35.565</v>
      </c>
      <c r="R208" s="310">
        <f>(R58*'Data - P&amp;L'!$C$47)+(R58*'Data - P&amp;L'!$C$51)</f>
        <v>0</v>
      </c>
      <c r="S208" s="310">
        <f>(S58*'Data - P&amp;L'!$C$47)+(S58*'Data - P&amp;L'!$C$51)</f>
        <v>0</v>
      </c>
      <c r="T208" s="310">
        <f>(T58*'Data - P&amp;L'!$C$47)+(T58*'Data - P&amp;L'!$C$51)</f>
        <v>23.71</v>
      </c>
      <c r="U208" s="310">
        <f>(U58*'Data - P&amp;L'!$C$47)+(U58*'Data - P&amp;L'!$C$51)</f>
        <v>35.565</v>
      </c>
      <c r="V208" s="310">
        <f>(V58*'Data - P&amp;L'!$C$47)+(V58*'Data - P&amp;L'!$C$51)</f>
        <v>0</v>
      </c>
      <c r="W208" s="310">
        <f>(W58*'Data - P&amp;L'!$C$47)+(W58*'Data - P&amp;L'!$C$51)</f>
        <v>23.71</v>
      </c>
      <c r="X208" s="310">
        <f>(X58*'Data - P&amp;L'!$C$47)+(X58*'Data - P&amp;L'!$C$51)</f>
        <v>0</v>
      </c>
      <c r="Y208" s="310">
        <f>(Y58*'Data - P&amp;L'!$C$47)+(Y58*'Data - P&amp;L'!$C$51)</f>
        <v>11.855</v>
      </c>
      <c r="Z208" s="310">
        <f>(Z58*'Data - P&amp;L'!$C$47)+(Z58*'Data - P&amp;L'!$C$51)</f>
        <v>71.13</v>
      </c>
      <c r="AA208" s="310">
        <f>(AA58*'Data - P&amp;L'!$C$47)+(AA58*'Data - P&amp;L'!$C$51)</f>
        <v>35.565</v>
      </c>
      <c r="AB208" s="310">
        <f>(AB58*'Data - P&amp;L'!$C$47)+(AB58*'Data - P&amp;L'!$C$51)</f>
        <v>11.855</v>
      </c>
      <c r="AC208" s="310">
        <f>(AC58*'Data - P&amp;L'!$C$47)+(AC58*'Data - P&amp;L'!$C$51)</f>
        <v>0</v>
      </c>
      <c r="AD208" s="310">
        <f>(AD58*'Data - P&amp;L'!$C$47)+(AD58*'Data - P&amp;L'!$C$51)</f>
        <v>11.855</v>
      </c>
      <c r="AE208" s="310">
        <f>(AE58*'Data - P&amp;L'!$C$47)+(AE58*'Data - P&amp;L'!$C$51)</f>
        <v>11.855</v>
      </c>
      <c r="AF208" s="310">
        <f>(AF58*'Data - P&amp;L'!$C$47)+(AF58*'Data - P&amp;L'!$C$51)</f>
        <v>11.855</v>
      </c>
      <c r="AG208" s="409">
        <f t="shared" si="47"/>
        <v>521.62</v>
      </c>
    </row>
    <row r="209">
      <c r="A209" s="486" t="s">
        <v>1492</v>
      </c>
      <c r="B209" s="310">
        <f>(B43*'Data - P&amp;L'!$C$44)+(B58*'Data - P&amp;L'!$D$44)</f>
        <v>0.96</v>
      </c>
      <c r="C209" s="310">
        <f>(C43*'Data - P&amp;L'!$C$44)+(C58*'Data - P&amp;L'!$D$44)</f>
        <v>1.2</v>
      </c>
      <c r="D209" s="310">
        <f>(D43*'Data - P&amp;L'!$C$44)+(D58*'Data - P&amp;L'!$D$44)</f>
        <v>0.48</v>
      </c>
      <c r="E209" s="310">
        <f>(E43*'Data - P&amp;L'!$C$44)+(E58*'Data - P&amp;L'!$D$44)</f>
        <v>0.48</v>
      </c>
      <c r="F209" s="310">
        <f>(F43*'Data - P&amp;L'!$C$44)+(F58*'Data - P&amp;L'!$D$44)</f>
        <v>0.24</v>
      </c>
      <c r="G209" s="310">
        <f>(G43*'Data - P&amp;L'!$C$44)+(G58*'Data - P&amp;L'!$D$44)</f>
        <v>0</v>
      </c>
      <c r="H209" s="310">
        <f>(H43*'Data - P&amp;L'!$C$44)+(H58*'Data - P&amp;L'!$D$44)</f>
        <v>1.68</v>
      </c>
      <c r="I209" s="310">
        <f>(I43*'Data - P&amp;L'!$C$44)+(I58*'Data - P&amp;L'!$D$44)</f>
        <v>1.68</v>
      </c>
      <c r="J209" s="310">
        <f>(J43*'Data - P&amp;L'!$C$44)+(J58*'Data - P&amp;L'!$D$44)</f>
        <v>0.96</v>
      </c>
      <c r="K209" s="310">
        <f>(K43*'Data - P&amp;L'!$C$44)+(K58*'Data - P&amp;L'!$D$44)</f>
        <v>0</v>
      </c>
      <c r="L209" s="310">
        <f>(L43*'Data - P&amp;L'!$C$44)+(L58*'Data - P&amp;L'!$D$44)</f>
        <v>0.96</v>
      </c>
      <c r="M209" s="310">
        <f>(M43*'Data - P&amp;L'!$C$44)+(M58*'Data - P&amp;L'!$D$44)</f>
        <v>0.72</v>
      </c>
      <c r="N209" s="310">
        <f>(N43*'Data - P&amp;L'!$C$44)+(N58*'Data - P&amp;L'!$D$44)</f>
        <v>0.96</v>
      </c>
      <c r="O209" s="310">
        <f>(O43*'Data - P&amp;L'!$C$44)+(O58*'Data - P&amp;L'!$D$44)</f>
        <v>0.72</v>
      </c>
      <c r="P209" s="310">
        <f>(P43*'Data - P&amp;L'!$C$44)+(P58*'Data - P&amp;L'!$D$44)</f>
        <v>0.24</v>
      </c>
      <c r="Q209" s="310">
        <f>(Q43*'Data - P&amp;L'!$C$44)+(Q58*'Data - P&amp;L'!$D$44)</f>
        <v>1.68</v>
      </c>
      <c r="R209" s="310">
        <f>(R43*'Data - P&amp;L'!$C$44)+(R58*'Data - P&amp;L'!$D$44)</f>
        <v>0.24</v>
      </c>
      <c r="S209" s="310">
        <f>(S43*'Data - P&amp;L'!$C$44)+(S58*'Data - P&amp;L'!$D$44)</f>
        <v>0.24</v>
      </c>
      <c r="T209" s="310">
        <f>(T43*'Data - P&amp;L'!$C$44)+(T58*'Data - P&amp;L'!$D$44)</f>
        <v>0.72</v>
      </c>
      <c r="U209" s="310">
        <f>(U43*'Data - P&amp;L'!$C$44)+(U58*'Data - P&amp;L'!$D$44)</f>
        <v>1.44</v>
      </c>
      <c r="V209" s="310">
        <f>(V43*'Data - P&amp;L'!$C$44)+(V58*'Data - P&amp;L'!$D$44)</f>
        <v>0.24</v>
      </c>
      <c r="W209" s="310">
        <f>(W43*'Data - P&amp;L'!$C$44)+(W58*'Data - P&amp;L'!$D$44)</f>
        <v>1.92</v>
      </c>
      <c r="X209" s="310">
        <f>(X43*'Data - P&amp;L'!$C$44)+(X58*'Data - P&amp;L'!$D$44)</f>
        <v>0</v>
      </c>
      <c r="Y209" s="310">
        <f>(Y43*'Data - P&amp;L'!$C$44)+(Y58*'Data - P&amp;L'!$D$44)</f>
        <v>0.96</v>
      </c>
      <c r="Z209" s="310">
        <f>(Z43*'Data - P&amp;L'!$C$44)+(Z58*'Data - P&amp;L'!$D$44)</f>
        <v>1.92</v>
      </c>
      <c r="AA209" s="310">
        <f>(AA43*'Data - P&amp;L'!$C$44)+(AA58*'Data - P&amp;L'!$D$44)</f>
        <v>1.2</v>
      </c>
      <c r="AB209" s="310">
        <f>(AB43*'Data - P&amp;L'!$C$44)+(AB58*'Data - P&amp;L'!$D$44)</f>
        <v>0.96</v>
      </c>
      <c r="AC209" s="310">
        <f>(AC43*'Data - P&amp;L'!$C$44)+(AC58*'Data - P&amp;L'!$D$44)</f>
        <v>0.96</v>
      </c>
      <c r="AD209" s="310">
        <f>(AD43*'Data - P&amp;L'!$C$44)+(AD58*'Data - P&amp;L'!$D$44)</f>
        <v>1.2</v>
      </c>
      <c r="AE209" s="310">
        <f>(AE43*'Data - P&amp;L'!$C$44)+(AE58*'Data - P&amp;L'!$D$44)</f>
        <v>1.2</v>
      </c>
      <c r="AF209" s="310">
        <f>(AF43*'Data - P&amp;L'!$C$44)+(AF58*'Data - P&amp;L'!$D$44)</f>
        <v>0.24</v>
      </c>
      <c r="AG209" s="409">
        <f t="shared" si="47"/>
        <v>26.4</v>
      </c>
    </row>
    <row r="210">
      <c r="A210" s="487" t="s">
        <v>1598</v>
      </c>
      <c r="B210" s="310">
        <f t="shared" ref="B210:AF210" si="48">B29</f>
        <v>65.91</v>
      </c>
      <c r="C210" s="310">
        <f t="shared" si="48"/>
        <v>74.48</v>
      </c>
      <c r="D210" s="310">
        <f t="shared" si="48"/>
        <v>58.29</v>
      </c>
      <c r="E210" s="310">
        <f t="shared" si="48"/>
        <v>109.61</v>
      </c>
      <c r="F210" s="310">
        <f t="shared" si="48"/>
        <v>54.48</v>
      </c>
      <c r="G210" s="310">
        <f t="shared" si="48"/>
        <v>0</v>
      </c>
      <c r="H210" s="310">
        <f t="shared" si="48"/>
        <v>264.19</v>
      </c>
      <c r="I210" s="310">
        <f t="shared" si="48"/>
        <v>235.86</v>
      </c>
      <c r="J210" s="310">
        <f t="shared" si="48"/>
        <v>118.73</v>
      </c>
      <c r="K210" s="310">
        <f t="shared" si="48"/>
        <v>0</v>
      </c>
      <c r="L210" s="310">
        <f t="shared" si="48"/>
        <v>101.48</v>
      </c>
      <c r="M210" s="310">
        <f t="shared" si="48"/>
        <v>154.57</v>
      </c>
      <c r="N210" s="310">
        <f t="shared" si="48"/>
        <v>107.55</v>
      </c>
      <c r="O210" s="310">
        <f t="shared" si="48"/>
        <v>95.46</v>
      </c>
      <c r="P210" s="310">
        <f t="shared" si="48"/>
        <v>5.39</v>
      </c>
      <c r="Q210" s="310">
        <f t="shared" si="48"/>
        <v>233.13</v>
      </c>
      <c r="R210" s="310">
        <f t="shared" si="48"/>
        <v>60.14</v>
      </c>
      <c r="S210" s="310">
        <f t="shared" si="48"/>
        <v>46.43</v>
      </c>
      <c r="T210" s="310">
        <f t="shared" si="48"/>
        <v>56.42</v>
      </c>
      <c r="U210" s="310">
        <f t="shared" si="48"/>
        <v>173.62</v>
      </c>
      <c r="V210" s="310">
        <f t="shared" si="48"/>
        <v>40.55</v>
      </c>
      <c r="W210" s="310">
        <f t="shared" si="48"/>
        <v>315.45</v>
      </c>
      <c r="X210" s="310">
        <f t="shared" si="48"/>
        <v>0</v>
      </c>
      <c r="Y210" s="310">
        <f t="shared" si="48"/>
        <v>148.76</v>
      </c>
      <c r="Z210" s="310">
        <f t="shared" si="48"/>
        <v>125.05</v>
      </c>
      <c r="AA210" s="310">
        <f t="shared" si="48"/>
        <v>108.23</v>
      </c>
      <c r="AB210" s="310">
        <f t="shared" si="48"/>
        <v>148.6</v>
      </c>
      <c r="AC210" s="310">
        <f t="shared" si="48"/>
        <v>200.12</v>
      </c>
      <c r="AD210" s="310">
        <f t="shared" si="48"/>
        <v>221.56</v>
      </c>
      <c r="AE210" s="310">
        <f t="shared" si="48"/>
        <v>210.75</v>
      </c>
      <c r="AF210" s="310">
        <f t="shared" si="48"/>
        <v>6.35</v>
      </c>
      <c r="AG210" s="409">
        <f t="shared" si="47"/>
        <v>3541.16</v>
      </c>
    </row>
    <row r="211">
      <c r="A211" s="414" t="s">
        <v>1494</v>
      </c>
      <c r="B211" s="313">
        <f t="shared" ref="B211:AF211" si="49">B30</f>
        <v>0</v>
      </c>
      <c r="C211" s="313">
        <f t="shared" si="49"/>
        <v>28.34</v>
      </c>
      <c r="D211" s="313">
        <f t="shared" si="49"/>
        <v>0</v>
      </c>
      <c r="E211" s="313">
        <f t="shared" si="49"/>
        <v>0</v>
      </c>
      <c r="F211" s="313">
        <f t="shared" si="49"/>
        <v>0</v>
      </c>
      <c r="G211" s="313">
        <f t="shared" si="49"/>
        <v>0</v>
      </c>
      <c r="H211" s="313">
        <f t="shared" si="49"/>
        <v>0</v>
      </c>
      <c r="I211" s="313">
        <f t="shared" si="49"/>
        <v>0</v>
      </c>
      <c r="J211" s="313">
        <f t="shared" si="49"/>
        <v>0</v>
      </c>
      <c r="K211" s="313">
        <f t="shared" si="49"/>
        <v>0</v>
      </c>
      <c r="L211" s="313">
        <f t="shared" si="49"/>
        <v>0</v>
      </c>
      <c r="M211" s="313">
        <f t="shared" si="49"/>
        <v>0</v>
      </c>
      <c r="N211" s="313">
        <f t="shared" si="49"/>
        <v>0</v>
      </c>
      <c r="O211" s="313">
        <f t="shared" si="49"/>
        <v>0</v>
      </c>
      <c r="P211" s="313">
        <f t="shared" si="49"/>
        <v>0</v>
      </c>
      <c r="Q211" s="313">
        <f t="shared" si="49"/>
        <v>5.84</v>
      </c>
      <c r="R211" s="313">
        <f t="shared" si="49"/>
        <v>0</v>
      </c>
      <c r="S211" s="313">
        <f t="shared" si="49"/>
        <v>0</v>
      </c>
      <c r="T211" s="313">
        <f t="shared" si="49"/>
        <v>0</v>
      </c>
      <c r="U211" s="313">
        <f t="shared" si="49"/>
        <v>0</v>
      </c>
      <c r="V211" s="313">
        <f t="shared" si="49"/>
        <v>0</v>
      </c>
      <c r="W211" s="313">
        <f t="shared" si="49"/>
        <v>0</v>
      </c>
      <c r="X211" s="313">
        <f t="shared" si="49"/>
        <v>0</v>
      </c>
      <c r="Y211" s="313">
        <f t="shared" si="49"/>
        <v>0</v>
      </c>
      <c r="Z211" s="313">
        <f t="shared" si="49"/>
        <v>1.32</v>
      </c>
      <c r="AA211" s="313">
        <f t="shared" si="49"/>
        <v>0</v>
      </c>
      <c r="AB211" s="313">
        <f t="shared" si="49"/>
        <v>16.24</v>
      </c>
      <c r="AC211" s="313">
        <f t="shared" si="49"/>
        <v>0</v>
      </c>
      <c r="AD211" s="313">
        <f t="shared" si="49"/>
        <v>37.59</v>
      </c>
      <c r="AE211" s="313">
        <f t="shared" si="49"/>
        <v>44.06</v>
      </c>
      <c r="AF211" s="313">
        <f t="shared" si="49"/>
        <v>0</v>
      </c>
      <c r="AG211" s="409">
        <f t="shared" si="47"/>
        <v>133.39</v>
      </c>
    </row>
    <row r="212">
      <c r="A212" s="414" t="s">
        <v>1495</v>
      </c>
      <c r="B212" s="313">
        <f t="shared" ref="B212:AF212" si="50">B31</f>
        <v>0</v>
      </c>
      <c r="C212" s="313">
        <f t="shared" si="50"/>
        <v>0</v>
      </c>
      <c r="D212" s="313">
        <f t="shared" si="50"/>
        <v>0</v>
      </c>
      <c r="E212" s="313">
        <f t="shared" si="50"/>
        <v>0</v>
      </c>
      <c r="F212" s="313">
        <f t="shared" si="50"/>
        <v>0</v>
      </c>
      <c r="G212" s="313">
        <f t="shared" si="50"/>
        <v>0</v>
      </c>
      <c r="H212" s="313">
        <f t="shared" si="50"/>
        <v>3.49</v>
      </c>
      <c r="I212" s="313">
        <f t="shared" si="50"/>
        <v>0</v>
      </c>
      <c r="J212" s="313">
        <f t="shared" si="50"/>
        <v>0</v>
      </c>
      <c r="K212" s="313">
        <f t="shared" si="50"/>
        <v>0</v>
      </c>
      <c r="L212" s="313">
        <f t="shared" si="50"/>
        <v>0</v>
      </c>
      <c r="M212" s="313">
        <f t="shared" si="50"/>
        <v>0</v>
      </c>
      <c r="N212" s="313">
        <f t="shared" si="50"/>
        <v>0</v>
      </c>
      <c r="O212" s="313">
        <f t="shared" si="50"/>
        <v>3.98</v>
      </c>
      <c r="P212" s="313">
        <f t="shared" si="50"/>
        <v>0</v>
      </c>
      <c r="Q212" s="313">
        <f t="shared" si="50"/>
        <v>0</v>
      </c>
      <c r="R212" s="313">
        <f t="shared" si="50"/>
        <v>0</v>
      </c>
      <c r="S212" s="313">
        <f t="shared" si="50"/>
        <v>0</v>
      </c>
      <c r="T212" s="313">
        <f t="shared" si="50"/>
        <v>0</v>
      </c>
      <c r="U212" s="313">
        <f t="shared" si="50"/>
        <v>0</v>
      </c>
      <c r="V212" s="313">
        <f t="shared" si="50"/>
        <v>0</v>
      </c>
      <c r="W212" s="313">
        <f t="shared" si="50"/>
        <v>0</v>
      </c>
      <c r="X212" s="313">
        <f t="shared" si="50"/>
        <v>0</v>
      </c>
      <c r="Y212" s="313">
        <f t="shared" si="50"/>
        <v>0</v>
      </c>
      <c r="Z212" s="313">
        <f t="shared" si="50"/>
        <v>3.98</v>
      </c>
      <c r="AA212" s="313">
        <f t="shared" si="50"/>
        <v>0</v>
      </c>
      <c r="AB212" s="313">
        <f t="shared" si="50"/>
        <v>0</v>
      </c>
      <c r="AC212" s="313">
        <f t="shared" si="50"/>
        <v>0</v>
      </c>
      <c r="AD212" s="313">
        <f t="shared" si="50"/>
        <v>0</v>
      </c>
      <c r="AE212" s="313">
        <f t="shared" si="50"/>
        <v>0</v>
      </c>
      <c r="AF212" s="313">
        <f t="shared" si="50"/>
        <v>0</v>
      </c>
      <c r="AG212" s="409">
        <f t="shared" si="47"/>
        <v>11.45</v>
      </c>
    </row>
    <row r="213">
      <c r="A213" s="414"/>
      <c r="B213" s="313"/>
      <c r="C213" s="313"/>
      <c r="D213" s="313"/>
      <c r="E213" s="313"/>
      <c r="F213" s="313"/>
      <c r="G213" s="313"/>
      <c r="H213" s="313"/>
      <c r="I213" s="313"/>
      <c r="J213" s="313"/>
      <c r="K213" s="313"/>
      <c r="L213" s="313"/>
      <c r="M213" s="313"/>
      <c r="N213" s="313"/>
      <c r="O213" s="313"/>
      <c r="P213" s="313"/>
      <c r="Q213" s="313"/>
      <c r="R213" s="313"/>
      <c r="S213" s="313"/>
      <c r="T213" s="313"/>
      <c r="U213" s="313"/>
      <c r="V213" s="313"/>
      <c r="W213" s="313"/>
      <c r="X213" s="313"/>
      <c r="Y213" s="313"/>
      <c r="Z213" s="313"/>
      <c r="AA213" s="313"/>
      <c r="AB213" s="313"/>
      <c r="AC213" s="313"/>
      <c r="AD213" s="313"/>
      <c r="AE213" s="313"/>
      <c r="AF213" s="313"/>
      <c r="AG213" s="409"/>
    </row>
    <row r="214">
      <c r="A214" s="408" t="s">
        <v>1496</v>
      </c>
      <c r="B214" s="313">
        <f t="shared" ref="B214:AF214" si="51">SUM(B196:B212)</f>
        <v>368.14</v>
      </c>
      <c r="C214" s="313">
        <f t="shared" si="51"/>
        <v>393.4</v>
      </c>
      <c r="D214" s="313">
        <f t="shared" si="51"/>
        <v>331.93</v>
      </c>
      <c r="E214" s="313">
        <f t="shared" si="51"/>
        <v>390.29</v>
      </c>
      <c r="F214" s="313">
        <f t="shared" si="51"/>
        <v>347.69</v>
      </c>
      <c r="G214" s="313">
        <f t="shared" si="51"/>
        <v>170.97</v>
      </c>
      <c r="H214" s="313">
        <f t="shared" si="51"/>
        <v>728.22</v>
      </c>
      <c r="I214" s="313">
        <f t="shared" si="51"/>
        <v>632.78</v>
      </c>
      <c r="J214" s="313">
        <f t="shared" si="51"/>
        <v>403.03</v>
      </c>
      <c r="K214" s="313">
        <f t="shared" si="51"/>
        <v>278.26</v>
      </c>
      <c r="L214" s="313">
        <f t="shared" si="51"/>
        <v>473.43</v>
      </c>
      <c r="M214" s="313">
        <f t="shared" si="51"/>
        <v>635.61</v>
      </c>
      <c r="N214" s="313">
        <f t="shared" si="51"/>
        <v>516.12</v>
      </c>
      <c r="O214" s="313">
        <f t="shared" si="51"/>
        <v>413.99</v>
      </c>
      <c r="P214" s="313">
        <f t="shared" si="51"/>
        <v>257.84</v>
      </c>
      <c r="Q214" s="313">
        <f t="shared" si="51"/>
        <v>705.62</v>
      </c>
      <c r="R214" s="313">
        <f t="shared" si="51"/>
        <v>349.37</v>
      </c>
      <c r="S214" s="313">
        <f t="shared" si="51"/>
        <v>340.74</v>
      </c>
      <c r="T214" s="313">
        <f t="shared" si="51"/>
        <v>533.56</v>
      </c>
      <c r="U214" s="313">
        <f t="shared" si="51"/>
        <v>591.16</v>
      </c>
      <c r="V214" s="313">
        <f t="shared" si="51"/>
        <v>287.01</v>
      </c>
      <c r="W214" s="313">
        <f t="shared" si="51"/>
        <v>864.51</v>
      </c>
      <c r="X214" s="313">
        <f t="shared" si="51"/>
        <v>284.19</v>
      </c>
      <c r="Y214" s="313">
        <f t="shared" si="51"/>
        <v>576.66</v>
      </c>
      <c r="Z214" s="313">
        <f t="shared" si="51"/>
        <v>634.36</v>
      </c>
      <c r="AA214" s="313">
        <f t="shared" si="51"/>
        <v>798.44</v>
      </c>
      <c r="AB214" s="313">
        <f t="shared" si="51"/>
        <v>590.79</v>
      </c>
      <c r="AC214" s="313">
        <f t="shared" si="51"/>
        <v>644.72</v>
      </c>
      <c r="AD214" s="313">
        <f t="shared" si="51"/>
        <v>681.69</v>
      </c>
      <c r="AE214" s="313">
        <f t="shared" si="51"/>
        <v>775.93</v>
      </c>
      <c r="AF214" s="313">
        <f t="shared" si="51"/>
        <v>308.13</v>
      </c>
      <c r="AG214" s="409">
        <f>SUM(B214:AF214)</f>
        <v>15308.58</v>
      </c>
    </row>
    <row r="215">
      <c r="A215" s="175"/>
      <c r="B215" s="313"/>
      <c r="C215" s="313"/>
      <c r="D215" s="313"/>
      <c r="E215" s="313"/>
      <c r="F215" s="313"/>
      <c r="G215" s="313"/>
      <c r="H215" s="313"/>
      <c r="I215" s="313"/>
      <c r="J215" s="313"/>
      <c r="K215" s="313"/>
      <c r="L215" s="313"/>
      <c r="M215" s="313"/>
      <c r="N215" s="313"/>
      <c r="O215" s="313"/>
      <c r="P215" s="313"/>
      <c r="Q215" s="313"/>
      <c r="R215" s="313"/>
      <c r="S215" s="313"/>
      <c r="T215" s="313"/>
      <c r="U215" s="313"/>
      <c r="V215" s="313"/>
      <c r="W215" s="313"/>
      <c r="X215" s="313"/>
      <c r="Y215" s="313"/>
      <c r="Z215" s="313"/>
      <c r="AA215" s="313"/>
      <c r="AB215" s="313"/>
      <c r="AC215" s="313"/>
      <c r="AD215" s="313"/>
      <c r="AE215" s="313"/>
      <c r="AF215" s="313"/>
      <c r="AG215" s="409"/>
    </row>
    <row r="216">
      <c r="A216" s="414"/>
      <c r="B216" s="313"/>
      <c r="C216" s="313"/>
      <c r="D216" s="313"/>
      <c r="E216" s="313"/>
      <c r="F216" s="313"/>
      <c r="G216" s="313"/>
      <c r="H216" s="313"/>
      <c r="I216" s="313"/>
      <c r="J216" s="313"/>
      <c r="K216" s="313"/>
      <c r="L216" s="313"/>
      <c r="M216" s="313"/>
      <c r="N216" s="313"/>
      <c r="O216" s="313"/>
      <c r="P216" s="313"/>
      <c r="Q216" s="313"/>
      <c r="R216" s="313"/>
      <c r="S216" s="313"/>
      <c r="T216" s="313"/>
      <c r="U216" s="313"/>
      <c r="V216" s="313"/>
      <c r="W216" s="313"/>
      <c r="X216" s="313"/>
      <c r="Y216" s="313"/>
      <c r="Z216" s="313"/>
      <c r="AA216" s="313"/>
      <c r="AB216" s="313"/>
      <c r="AC216" s="313"/>
      <c r="AD216" s="313"/>
      <c r="AE216" s="313"/>
      <c r="AF216" s="313"/>
      <c r="AG216" s="409"/>
    </row>
    <row r="217">
      <c r="A217" s="488" t="s">
        <v>667</v>
      </c>
      <c r="B217" s="318"/>
      <c r="C217" s="318"/>
      <c r="D217" s="318"/>
      <c r="E217" s="318"/>
      <c r="F217" s="318"/>
      <c r="G217" s="318"/>
      <c r="H217" s="318"/>
      <c r="I217" s="318"/>
      <c r="J217" s="318"/>
      <c r="K217" s="318"/>
      <c r="L217" s="318"/>
      <c r="M217" s="318"/>
      <c r="N217" s="318"/>
      <c r="O217" s="318"/>
      <c r="P217" s="318"/>
      <c r="Q217" s="318"/>
      <c r="R217" s="318"/>
      <c r="S217" s="318"/>
      <c r="T217" s="318"/>
      <c r="U217" s="318"/>
      <c r="V217" s="318"/>
      <c r="W217" s="318"/>
      <c r="X217" s="318"/>
      <c r="Y217" s="318"/>
      <c r="Z217" s="318"/>
      <c r="AA217" s="318"/>
      <c r="AB217" s="318"/>
      <c r="AC217" s="318"/>
      <c r="AD217" s="318"/>
      <c r="AE217" s="318"/>
      <c r="AF217" s="318"/>
      <c r="AG217" s="489"/>
    </row>
    <row r="218">
      <c r="A218" s="490">
        <f>AG32</f>
        <v>24906.76</v>
      </c>
      <c r="B218" s="313"/>
      <c r="C218" s="313"/>
      <c r="D218" s="313"/>
      <c r="E218" s="313"/>
      <c r="F218" s="313"/>
      <c r="G218" s="313"/>
      <c r="H218" s="313"/>
      <c r="I218" s="313"/>
      <c r="J218" s="313"/>
      <c r="K218" s="313"/>
      <c r="L218" s="313"/>
      <c r="M218" s="313"/>
      <c r="N218" s="313"/>
      <c r="O218" s="313"/>
      <c r="P218" s="313"/>
      <c r="Q218" s="313"/>
      <c r="R218" s="313"/>
      <c r="S218" s="313"/>
      <c r="T218" s="313"/>
      <c r="U218" s="313"/>
      <c r="V218" s="313"/>
      <c r="W218" s="313"/>
      <c r="X218" s="313"/>
      <c r="Y218" s="313"/>
      <c r="Z218" s="313"/>
      <c r="AA218" s="313"/>
      <c r="AB218" s="313"/>
      <c r="AC218" s="313"/>
      <c r="AD218" s="313"/>
      <c r="AE218" s="313"/>
      <c r="AF218" s="313"/>
      <c r="AG218" s="409"/>
    </row>
    <row r="219">
      <c r="A219" s="321" t="s">
        <v>668</v>
      </c>
      <c r="B219" s="313">
        <f t="shared" ref="B219:AF219" si="52">B32-B214</f>
        <v>134.21</v>
      </c>
      <c r="C219" s="313">
        <f t="shared" si="52"/>
        <v>185.63</v>
      </c>
      <c r="D219" s="313">
        <f t="shared" si="52"/>
        <v>88.34</v>
      </c>
      <c r="E219" s="313">
        <f t="shared" si="52"/>
        <v>377</v>
      </c>
      <c r="F219" s="313">
        <f t="shared" si="52"/>
        <v>33.69</v>
      </c>
      <c r="G219" s="313">
        <f t="shared" si="52"/>
        <v>-170.97</v>
      </c>
      <c r="H219" s="313">
        <f t="shared" si="52"/>
        <v>1064.51</v>
      </c>
      <c r="I219" s="313">
        <f t="shared" si="52"/>
        <v>1064.8</v>
      </c>
      <c r="J219" s="313">
        <f t="shared" si="52"/>
        <v>428.11</v>
      </c>
      <c r="K219" s="313">
        <f t="shared" si="52"/>
        <v>-278.26</v>
      </c>
      <c r="L219" s="313">
        <f t="shared" si="52"/>
        <v>236.95</v>
      </c>
      <c r="M219" s="313">
        <f t="shared" si="52"/>
        <v>448.31</v>
      </c>
      <c r="N219" s="313">
        <f t="shared" si="52"/>
        <v>251.68</v>
      </c>
      <c r="O219" s="313">
        <f t="shared" si="52"/>
        <v>254.22</v>
      </c>
      <c r="P219" s="313">
        <f t="shared" si="52"/>
        <v>-218.67</v>
      </c>
      <c r="Q219" s="313">
        <f t="shared" si="52"/>
        <v>940.26</v>
      </c>
      <c r="R219" s="313">
        <f t="shared" si="52"/>
        <v>44.28</v>
      </c>
      <c r="S219" s="313">
        <f t="shared" si="52"/>
        <v>-15.71</v>
      </c>
      <c r="T219" s="313">
        <f t="shared" si="52"/>
        <v>-137.2</v>
      </c>
      <c r="U219" s="313">
        <f t="shared" si="52"/>
        <v>664.89</v>
      </c>
      <c r="V219" s="313">
        <f t="shared" si="52"/>
        <v>-3.14</v>
      </c>
      <c r="W219" s="313">
        <f t="shared" si="52"/>
        <v>1374.73</v>
      </c>
      <c r="X219" s="313">
        <f t="shared" si="52"/>
        <v>-284.19</v>
      </c>
      <c r="Y219" s="313">
        <f t="shared" si="52"/>
        <v>464.61</v>
      </c>
      <c r="Z219" s="313">
        <f t="shared" si="52"/>
        <v>242.47</v>
      </c>
      <c r="AA219" s="313">
        <f t="shared" si="52"/>
        <v>4.35</v>
      </c>
      <c r="AB219" s="313">
        <f t="shared" si="52"/>
        <v>476.83</v>
      </c>
      <c r="AC219" s="313">
        <f t="shared" si="52"/>
        <v>742.38</v>
      </c>
      <c r="AD219" s="313">
        <f t="shared" si="52"/>
        <v>808.71</v>
      </c>
      <c r="AE219" s="313">
        <f t="shared" si="52"/>
        <v>638.99</v>
      </c>
      <c r="AF219" s="313">
        <f t="shared" si="52"/>
        <v>-263.63</v>
      </c>
      <c r="AG219" s="409">
        <f>SUM(B219:AF219)</f>
        <v>9598.18</v>
      </c>
    </row>
    <row r="220">
      <c r="A220" s="491">
        <f>SUM(B219:AF219)</f>
        <v>9598.18</v>
      </c>
      <c r="B220" s="322"/>
      <c r="C220" s="322"/>
      <c r="D220" s="322"/>
      <c r="E220" s="322"/>
      <c r="F220" s="322"/>
      <c r="G220" s="322"/>
      <c r="H220" s="322"/>
      <c r="I220" s="322"/>
      <c r="J220" s="322"/>
      <c r="K220" s="322"/>
      <c r="L220" s="322"/>
      <c r="M220" s="322"/>
      <c r="N220" s="322"/>
      <c r="O220" s="322"/>
      <c r="P220" s="322"/>
      <c r="Q220" s="322"/>
      <c r="R220" s="322"/>
      <c r="S220" s="322"/>
      <c r="T220" s="322"/>
      <c r="U220" s="322"/>
      <c r="V220" s="322"/>
      <c r="W220" s="322"/>
      <c r="X220" s="322"/>
      <c r="Y220" s="322"/>
      <c r="Z220" s="322"/>
      <c r="AA220" s="322"/>
      <c r="AB220" s="322"/>
      <c r="AC220" s="322"/>
      <c r="AD220" s="322"/>
      <c r="AE220" s="322"/>
      <c r="AF220" s="322"/>
      <c r="AG220" s="409"/>
    </row>
    <row r="221">
      <c r="A221" s="321" t="s">
        <v>669</v>
      </c>
      <c r="B221" s="322">
        <f t="shared" ref="B221:AF221" si="53">B219/B32</f>
        <v>0.2671643277</v>
      </c>
      <c r="C221" s="322">
        <f t="shared" si="53"/>
        <v>0.3205878797</v>
      </c>
      <c r="D221" s="322">
        <f t="shared" si="53"/>
        <v>0.2101982059</v>
      </c>
      <c r="E221" s="322">
        <f t="shared" si="53"/>
        <v>0.4913396499</v>
      </c>
      <c r="F221" s="322">
        <f t="shared" si="53"/>
        <v>0.08833709161</v>
      </c>
      <c r="G221" s="322" t="str">
        <f t="shared" si="53"/>
        <v>#DIV/0!</v>
      </c>
      <c r="H221" s="322">
        <f t="shared" si="53"/>
        <v>0.5937927072</v>
      </c>
      <c r="I221" s="322">
        <f t="shared" si="53"/>
        <v>0.6272458441</v>
      </c>
      <c r="J221" s="322">
        <f t="shared" si="53"/>
        <v>0.5150877109</v>
      </c>
      <c r="K221" s="322" t="str">
        <f t="shared" si="53"/>
        <v>#DIV/0!</v>
      </c>
      <c r="L221" s="322">
        <f t="shared" si="53"/>
        <v>0.3335538726</v>
      </c>
      <c r="M221" s="322">
        <f t="shared" si="53"/>
        <v>0.4136006347</v>
      </c>
      <c r="N221" s="322">
        <f t="shared" si="53"/>
        <v>0.3277936963</v>
      </c>
      <c r="O221" s="322">
        <f t="shared" si="53"/>
        <v>0.38044926</v>
      </c>
      <c r="P221" s="322">
        <f t="shared" si="53"/>
        <v>-5.582588716</v>
      </c>
      <c r="Q221" s="322">
        <f t="shared" si="53"/>
        <v>0.5712810168</v>
      </c>
      <c r="R221" s="322">
        <f t="shared" si="53"/>
        <v>0.1124857107</v>
      </c>
      <c r="S221" s="322">
        <f t="shared" si="53"/>
        <v>-0.04833399994</v>
      </c>
      <c r="T221" s="322">
        <f t="shared" si="53"/>
        <v>-0.3461499647</v>
      </c>
      <c r="U221" s="322">
        <f t="shared" si="53"/>
        <v>0.5293499463</v>
      </c>
      <c r="V221" s="322">
        <f t="shared" si="53"/>
        <v>-0.01106140135</v>
      </c>
      <c r="W221" s="322">
        <f t="shared" si="53"/>
        <v>0.6139270467</v>
      </c>
      <c r="X221" s="322" t="str">
        <f t="shared" si="53"/>
        <v>#DIV/0!</v>
      </c>
      <c r="Y221" s="322">
        <f t="shared" si="53"/>
        <v>0.4461955113</v>
      </c>
      <c r="Z221" s="322">
        <f t="shared" si="53"/>
        <v>0.2765302282</v>
      </c>
      <c r="AA221" s="322">
        <f t="shared" si="53"/>
        <v>0.005418602623</v>
      </c>
      <c r="AB221" s="322">
        <f t="shared" si="53"/>
        <v>0.4466289504</v>
      </c>
      <c r="AC221" s="322">
        <f t="shared" si="53"/>
        <v>0.5352029414</v>
      </c>
      <c r="AD221" s="322">
        <f t="shared" si="53"/>
        <v>0.5426127214</v>
      </c>
      <c r="AE221" s="322">
        <f t="shared" si="53"/>
        <v>0.4516085715</v>
      </c>
      <c r="AF221" s="322">
        <f t="shared" si="53"/>
        <v>-5.924269663</v>
      </c>
      <c r="AG221" s="409"/>
    </row>
    <row r="222">
      <c r="A222" s="492">
        <f>A220/A218</f>
        <v>0.3853644553</v>
      </c>
      <c r="B222" s="313"/>
      <c r="C222" s="313"/>
      <c r="D222" s="313"/>
      <c r="E222" s="313"/>
      <c r="F222" s="313"/>
      <c r="G222" s="313"/>
      <c r="H222" s="313"/>
      <c r="I222" s="313"/>
      <c r="J222" s="313"/>
      <c r="K222" s="313"/>
      <c r="L222" s="313"/>
      <c r="M222" s="313"/>
      <c r="N222" s="313"/>
      <c r="O222" s="313"/>
      <c r="P222" s="313"/>
      <c r="Q222" s="313"/>
      <c r="R222" s="313"/>
      <c r="S222" s="313"/>
      <c r="T222" s="313"/>
      <c r="U222" s="313"/>
      <c r="V222" s="313"/>
      <c r="W222" s="313"/>
      <c r="X222" s="313"/>
      <c r="Y222" s="313"/>
      <c r="Z222" s="313"/>
      <c r="AA222" s="313"/>
      <c r="AB222" s="313"/>
      <c r="AC222" s="313"/>
      <c r="AD222" s="313"/>
      <c r="AE222" s="313"/>
      <c r="AF222" s="313"/>
      <c r="AG222" s="409"/>
    </row>
    <row r="223">
      <c r="A223" s="324" t="s">
        <v>670</v>
      </c>
      <c r="B223" s="512"/>
      <c r="C223" s="512"/>
      <c r="D223" s="512"/>
      <c r="E223" s="512"/>
      <c r="F223" s="512"/>
      <c r="G223" s="512"/>
      <c r="H223" s="512"/>
      <c r="I223" s="512"/>
      <c r="J223" s="512"/>
      <c r="K223" s="512"/>
      <c r="L223" s="512"/>
      <c r="M223" s="512"/>
      <c r="N223" s="512"/>
      <c r="O223" s="512"/>
      <c r="P223" s="512"/>
      <c r="Q223" s="512"/>
      <c r="R223" s="512"/>
      <c r="S223" s="512"/>
      <c r="T223" s="512"/>
      <c r="U223" s="512"/>
      <c r="V223" s="512"/>
      <c r="W223" s="512"/>
      <c r="X223" s="512"/>
      <c r="Y223" s="512"/>
      <c r="Z223" s="512"/>
      <c r="AA223" s="512"/>
      <c r="AB223" s="512"/>
      <c r="AC223" s="512"/>
      <c r="AD223" s="512"/>
      <c r="AE223" s="512"/>
      <c r="AF223" s="512"/>
      <c r="AG223" s="493"/>
    </row>
    <row r="224">
      <c r="A224" s="414"/>
      <c r="B224" s="313"/>
      <c r="C224" s="313"/>
      <c r="D224" s="313"/>
      <c r="E224" s="313"/>
      <c r="F224" s="313"/>
      <c r="G224" s="313"/>
      <c r="H224" s="313"/>
      <c r="I224" s="313"/>
      <c r="J224" s="313"/>
      <c r="K224" s="313"/>
      <c r="L224" s="313"/>
      <c r="M224" s="313"/>
      <c r="N224" s="313"/>
      <c r="O224" s="313"/>
      <c r="P224" s="313"/>
      <c r="Q224" s="313"/>
      <c r="R224" s="313"/>
      <c r="S224" s="313"/>
      <c r="T224" s="313"/>
      <c r="U224" s="313"/>
      <c r="V224" s="313"/>
      <c r="W224" s="313"/>
      <c r="X224" s="313"/>
      <c r="Y224" s="313"/>
      <c r="Z224" s="313"/>
      <c r="AA224" s="313"/>
      <c r="AB224" s="313"/>
      <c r="AC224" s="313"/>
      <c r="AD224" s="313"/>
      <c r="AE224" s="313"/>
      <c r="AF224" s="313"/>
      <c r="AG224" s="409"/>
    </row>
    <row r="225">
      <c r="A225" s="414"/>
      <c r="B225" s="313"/>
      <c r="C225" s="313"/>
      <c r="D225" s="313"/>
      <c r="E225" s="313"/>
      <c r="F225" s="313"/>
      <c r="G225" s="313"/>
      <c r="H225" s="313"/>
      <c r="I225" s="313"/>
      <c r="J225" s="313"/>
      <c r="K225" s="313"/>
      <c r="L225" s="313"/>
      <c r="M225" s="313"/>
      <c r="N225" s="313"/>
      <c r="O225" s="313"/>
      <c r="P225" s="313"/>
      <c r="Q225" s="313"/>
      <c r="R225" s="313"/>
      <c r="S225" s="313"/>
      <c r="T225" s="313"/>
      <c r="U225" s="313"/>
      <c r="V225" s="313"/>
      <c r="W225" s="313"/>
      <c r="X225" s="313"/>
      <c r="Y225" s="313"/>
      <c r="Z225" s="313"/>
      <c r="AA225" s="313"/>
      <c r="AB225" s="313"/>
      <c r="AC225" s="313"/>
      <c r="AD225" s="313"/>
      <c r="AE225" s="313"/>
      <c r="AF225" s="313"/>
      <c r="AG225" s="409"/>
    </row>
    <row r="226">
      <c r="A226" s="494" t="s">
        <v>1497</v>
      </c>
      <c r="B226" s="313"/>
      <c r="C226" s="313"/>
      <c r="D226" s="313"/>
      <c r="E226" s="313"/>
      <c r="F226" s="313"/>
      <c r="G226" s="313"/>
      <c r="H226" s="313"/>
      <c r="I226" s="313"/>
      <c r="J226" s="313"/>
      <c r="K226" s="313"/>
      <c r="L226" s="313"/>
      <c r="M226" s="313"/>
      <c r="N226" s="313"/>
      <c r="O226" s="313"/>
      <c r="P226" s="313"/>
      <c r="Q226" s="313"/>
      <c r="R226" s="313"/>
      <c r="S226" s="313"/>
      <c r="T226" s="313"/>
      <c r="U226" s="313"/>
      <c r="V226" s="313"/>
      <c r="W226" s="313"/>
      <c r="X226" s="313"/>
      <c r="Y226" s="313"/>
      <c r="Z226" s="313"/>
      <c r="AA226" s="313"/>
      <c r="AB226" s="313"/>
      <c r="AC226" s="313"/>
      <c r="AD226" s="313"/>
      <c r="AE226" s="313"/>
      <c r="AF226" s="313"/>
      <c r="AG226" s="409"/>
    </row>
    <row r="227">
      <c r="A227" s="495" t="s">
        <v>1498</v>
      </c>
      <c r="B227" s="327">
        <f t="shared" ref="B227:AF227" si="54">SUM(B228:B236)-B237</f>
        <v>0</v>
      </c>
      <c r="C227" s="327">
        <f t="shared" si="54"/>
        <v>0</v>
      </c>
      <c r="D227" s="327">
        <f t="shared" si="54"/>
        <v>0</v>
      </c>
      <c r="E227" s="327">
        <f t="shared" si="54"/>
        <v>0</v>
      </c>
      <c r="F227" s="327">
        <f t="shared" si="54"/>
        <v>0</v>
      </c>
      <c r="G227" s="327">
        <f t="shared" si="54"/>
        <v>0</v>
      </c>
      <c r="H227" s="327">
        <f t="shared" si="54"/>
        <v>0</v>
      </c>
      <c r="I227" s="327">
        <f t="shared" si="54"/>
        <v>0</v>
      </c>
      <c r="J227" s="327">
        <f t="shared" si="54"/>
        <v>0</v>
      </c>
      <c r="K227" s="327">
        <f t="shared" si="54"/>
        <v>0</v>
      </c>
      <c r="L227" s="327">
        <f t="shared" si="54"/>
        <v>0</v>
      </c>
      <c r="M227" s="327">
        <f t="shared" si="54"/>
        <v>0</v>
      </c>
      <c r="N227" s="327">
        <f t="shared" si="54"/>
        <v>0</v>
      </c>
      <c r="O227" s="327">
        <f t="shared" si="54"/>
        <v>0</v>
      </c>
      <c r="P227" s="327">
        <f t="shared" si="54"/>
        <v>0</v>
      </c>
      <c r="Q227" s="327">
        <f t="shared" si="54"/>
        <v>57.62</v>
      </c>
      <c r="R227" s="327">
        <f t="shared" si="54"/>
        <v>0</v>
      </c>
      <c r="S227" s="327">
        <f t="shared" si="54"/>
        <v>0</v>
      </c>
      <c r="T227" s="327">
        <f t="shared" si="54"/>
        <v>0</v>
      </c>
      <c r="U227" s="327">
        <f t="shared" si="54"/>
        <v>0</v>
      </c>
      <c r="V227" s="327">
        <f t="shared" si="54"/>
        <v>0</v>
      </c>
      <c r="W227" s="327">
        <f t="shared" si="54"/>
        <v>-636.2554</v>
      </c>
      <c r="X227" s="327">
        <f t="shared" si="54"/>
        <v>0</v>
      </c>
      <c r="Y227" s="327">
        <f t="shared" si="54"/>
        <v>0</v>
      </c>
      <c r="Z227" s="327">
        <f t="shared" si="54"/>
        <v>-16.84</v>
      </c>
      <c r="AA227" s="327">
        <f t="shared" si="54"/>
        <v>0</v>
      </c>
      <c r="AB227" s="327">
        <f t="shared" si="54"/>
        <v>0</v>
      </c>
      <c r="AC227" s="327">
        <f t="shared" si="54"/>
        <v>0</v>
      </c>
      <c r="AD227" s="327">
        <f t="shared" si="54"/>
        <v>-325.324272</v>
      </c>
      <c r="AE227" s="327">
        <f t="shared" si="54"/>
        <v>0</v>
      </c>
      <c r="AF227" s="327">
        <f t="shared" si="54"/>
        <v>0</v>
      </c>
      <c r="AG227" s="409">
        <f t="shared" ref="AG227:AG273" si="55">SUM(B227:AF227)</f>
        <v>-920.799672</v>
      </c>
    </row>
    <row r="228">
      <c r="A228" s="277" t="s">
        <v>673</v>
      </c>
      <c r="B228" s="313">
        <f>(B89+B90)*'Data - P&amp;L'!$C$3</f>
        <v>0</v>
      </c>
      <c r="C228" s="313">
        <f>(C89+C90)*'Data - P&amp;L'!$C$3</f>
        <v>0</v>
      </c>
      <c r="D228" s="313">
        <f>(D89+D90)*'Data - P&amp;L'!$C$3</f>
        <v>0</v>
      </c>
      <c r="E228" s="313">
        <f>(E89+E90)*'Data - P&amp;L'!$C$3</f>
        <v>0</v>
      </c>
      <c r="F228" s="313">
        <f>(F89+F90)*'Data - P&amp;L'!$C$3</f>
        <v>0</v>
      </c>
      <c r="G228" s="313">
        <f>(G89+G90)*'Data - P&amp;L'!$C$3</f>
        <v>0</v>
      </c>
      <c r="H228" s="313">
        <f>(H89+H90)*'Data - P&amp;L'!$C$3</f>
        <v>0</v>
      </c>
      <c r="I228" s="313">
        <f>(I89+I90)*'Data - P&amp;L'!$C$3</f>
        <v>0</v>
      </c>
      <c r="J228" s="313">
        <f>(J89+J90)*'Data - P&amp;L'!$C$3</f>
        <v>0</v>
      </c>
      <c r="K228" s="313">
        <f>(K89+K90)*'Data - P&amp;L'!$C$3</f>
        <v>0</v>
      </c>
      <c r="L228" s="313">
        <f>(L89+L90)*'Data - P&amp;L'!$C$3</f>
        <v>0</v>
      </c>
      <c r="M228" s="313">
        <f>(M89+M90)*'Data - P&amp;L'!$C$3</f>
        <v>0</v>
      </c>
      <c r="N228" s="313">
        <f>(N89+N90)*'Data - P&amp;L'!$C$3</f>
        <v>0</v>
      </c>
      <c r="O228" s="313">
        <f>(O89+O90)*'Data - P&amp;L'!$C$3</f>
        <v>0</v>
      </c>
      <c r="P228" s="313">
        <f>(P89+P90)*'Data - P&amp;L'!$C$3</f>
        <v>0</v>
      </c>
      <c r="Q228" s="313">
        <f>(Q89+Q90)*'Data - P&amp;L'!$C$3</f>
        <v>0</v>
      </c>
      <c r="R228" s="313">
        <f>(R89+R90)*'Data - P&amp;L'!$C$3</f>
        <v>0</v>
      </c>
      <c r="S228" s="313">
        <f>(S89+S90)*'Data - P&amp;L'!$C$3</f>
        <v>0</v>
      </c>
      <c r="T228" s="313">
        <f>(T89+T90)*'Data - P&amp;L'!$C$3</f>
        <v>0</v>
      </c>
      <c r="U228" s="313">
        <f>(U89+U90)*'Data - P&amp;L'!$C$3</f>
        <v>0</v>
      </c>
      <c r="V228" s="313">
        <f>(V89+V90)*'Data - P&amp;L'!$C$3</f>
        <v>0</v>
      </c>
      <c r="W228" s="313">
        <f>(W89+W90)*'Data - P&amp;L'!$C$3</f>
        <v>0</v>
      </c>
      <c r="X228" s="313">
        <f>(X89+X90)*'Data - P&amp;L'!$C$3</f>
        <v>0</v>
      </c>
      <c r="Y228" s="313">
        <f>(Y89+Y90)*'Data - P&amp;L'!$C$3</f>
        <v>0</v>
      </c>
      <c r="Z228" s="313">
        <f>(Z89+Z90)*'Data - P&amp;L'!$C$3</f>
        <v>0</v>
      </c>
      <c r="AA228" s="313">
        <f>(AA89+AA90)*'Data - P&amp;L'!$C$3</f>
        <v>0</v>
      </c>
      <c r="AB228" s="313">
        <f>(AB89+AB90)*'Data - P&amp;L'!$C$3</f>
        <v>0</v>
      </c>
      <c r="AC228" s="313">
        <f>(AC89+AC90)*'Data - P&amp;L'!$C$3</f>
        <v>0</v>
      </c>
      <c r="AD228" s="313">
        <f>(AD89+AD90)*'Data - P&amp;L'!$C$3</f>
        <v>0</v>
      </c>
      <c r="AE228" s="313">
        <f>(AE89+AE90)*'Data - P&amp;L'!$C$3</f>
        <v>0</v>
      </c>
      <c r="AF228" s="313">
        <f>(AF89+AF90)*'Data - P&amp;L'!$C$3</f>
        <v>0</v>
      </c>
      <c r="AG228" s="409">
        <f t="shared" si="55"/>
        <v>0</v>
      </c>
    </row>
    <row r="229">
      <c r="A229" s="277" t="s">
        <v>674</v>
      </c>
      <c r="B229" s="313">
        <f>(B91+B92)*'Data - P&amp;L'!$C$4</f>
        <v>0</v>
      </c>
      <c r="C229" s="313">
        <f>(C91+C92)*'Data - P&amp;L'!$C$4</f>
        <v>0</v>
      </c>
      <c r="D229" s="313">
        <f>(D91+D92)*'Data - P&amp;L'!$C$4</f>
        <v>0</v>
      </c>
      <c r="E229" s="313">
        <f>(E91+E92)*'Data - P&amp;L'!$C$4</f>
        <v>0</v>
      </c>
      <c r="F229" s="313">
        <f>(F91+F92)*'Data - P&amp;L'!$C$4</f>
        <v>0</v>
      </c>
      <c r="G229" s="313">
        <f>(G91+G92)*'Data - P&amp;L'!$C$4</f>
        <v>0</v>
      </c>
      <c r="H229" s="313">
        <f>(H91+H92)*'Data - P&amp;L'!$C$4</f>
        <v>0</v>
      </c>
      <c r="I229" s="313">
        <f>(I91+I92)*'Data - P&amp;L'!$C$4</f>
        <v>0</v>
      </c>
      <c r="J229" s="313">
        <f>(J91+J92)*'Data - P&amp;L'!$C$4</f>
        <v>0</v>
      </c>
      <c r="K229" s="313">
        <f>(K91+K92)*'Data - P&amp;L'!$C$4</f>
        <v>0</v>
      </c>
      <c r="L229" s="313">
        <f>(L91+L92)*'Data - P&amp;L'!$C$4</f>
        <v>0</v>
      </c>
      <c r="M229" s="313">
        <f>(M91+M92)*'Data - P&amp;L'!$C$4</f>
        <v>0</v>
      </c>
      <c r="N229" s="313">
        <f>(N91+N92)*'Data - P&amp;L'!$C$4</f>
        <v>0</v>
      </c>
      <c r="O229" s="313">
        <f>(O91+O92)*'Data - P&amp;L'!$C$4</f>
        <v>0</v>
      </c>
      <c r="P229" s="313">
        <f>(P91+P92)*'Data - P&amp;L'!$C$4</f>
        <v>0</v>
      </c>
      <c r="Q229" s="313">
        <f>(Q91+Q92)*'Data - P&amp;L'!$C$4</f>
        <v>0</v>
      </c>
      <c r="R229" s="313">
        <f>(R91+R92)*'Data - P&amp;L'!$C$4</f>
        <v>0</v>
      </c>
      <c r="S229" s="313">
        <f>(S91+S92)*'Data - P&amp;L'!$C$4</f>
        <v>0</v>
      </c>
      <c r="T229" s="313">
        <f>(T91+T92)*'Data - P&amp;L'!$C$4</f>
        <v>0</v>
      </c>
      <c r="U229" s="313">
        <f>(U91+U92)*'Data - P&amp;L'!$C$4</f>
        <v>0</v>
      </c>
      <c r="V229" s="313">
        <f>(V91+V92)*'Data - P&amp;L'!$C$4</f>
        <v>0</v>
      </c>
      <c r="W229" s="313">
        <f>(W91+W92)*'Data - P&amp;L'!$C$4</f>
        <v>0</v>
      </c>
      <c r="X229" s="313">
        <f>(X91+X92)*'Data - P&amp;L'!$C$4</f>
        <v>0</v>
      </c>
      <c r="Y229" s="313">
        <f>(Y91+Y92)*'Data - P&amp;L'!$C$4</f>
        <v>0</v>
      </c>
      <c r="Z229" s="313">
        <f>(Z91+Z92)*'Data - P&amp;L'!$C$4</f>
        <v>0</v>
      </c>
      <c r="AA229" s="313">
        <f>(AA91+AA92)*'Data - P&amp;L'!$C$4</f>
        <v>0</v>
      </c>
      <c r="AB229" s="313">
        <f>(AB91+AB92)*'Data - P&amp;L'!$C$4</f>
        <v>0</v>
      </c>
      <c r="AC229" s="313">
        <f>(AC91+AC92)*'Data - P&amp;L'!$C$4</f>
        <v>0</v>
      </c>
      <c r="AD229" s="313">
        <f>(AD91+AD92)*'Data - P&amp;L'!$C$4</f>
        <v>0</v>
      </c>
      <c r="AE229" s="313">
        <f>(AE91+AE92)*'Data - P&amp;L'!$C$4</f>
        <v>0</v>
      </c>
      <c r="AF229" s="313">
        <f>(AF91+AF92)*'Data - P&amp;L'!$C$4</f>
        <v>0</v>
      </c>
      <c r="AG229" s="409">
        <f t="shared" si="55"/>
        <v>0</v>
      </c>
    </row>
    <row r="230">
      <c r="A230" s="277" t="s">
        <v>675</v>
      </c>
      <c r="B230" s="313">
        <f>(B104)*'Data - P&amp;L'!$C$6</f>
        <v>0</v>
      </c>
      <c r="C230" s="313">
        <f>(C104)*'Data - P&amp;L'!$C$6</f>
        <v>0</v>
      </c>
      <c r="D230" s="313">
        <f>(D104)*'Data - P&amp;L'!$C$6</f>
        <v>0</v>
      </c>
      <c r="E230" s="313">
        <f>(E104)*'Data - P&amp;L'!$C$6</f>
        <v>0</v>
      </c>
      <c r="F230" s="313">
        <f>(F104)*'Data - P&amp;L'!$C$6</f>
        <v>0</v>
      </c>
      <c r="G230" s="313">
        <f>(G104)*'Data - P&amp;L'!$C$6</f>
        <v>0</v>
      </c>
      <c r="H230" s="313">
        <f>(H104)*'Data - P&amp;L'!$C$6</f>
        <v>0</v>
      </c>
      <c r="I230" s="313">
        <f>(I104)*'Data - P&amp;L'!$C$6</f>
        <v>0</v>
      </c>
      <c r="J230" s="313">
        <f>(J104)*'Data - P&amp;L'!$C$6</f>
        <v>0</v>
      </c>
      <c r="K230" s="313">
        <f>(K104)*'Data - P&amp;L'!$C$6</f>
        <v>0</v>
      </c>
      <c r="L230" s="313">
        <f>(L104)*'Data - P&amp;L'!$C$6</f>
        <v>0</v>
      </c>
      <c r="M230" s="313">
        <f>(M104)*'Data - P&amp;L'!$C$6</f>
        <v>0</v>
      </c>
      <c r="N230" s="313">
        <f>(N104)*'Data - P&amp;L'!$C$6</f>
        <v>0</v>
      </c>
      <c r="O230" s="313">
        <f>(O104)*'Data - P&amp;L'!$C$6</f>
        <v>0</v>
      </c>
      <c r="P230" s="313">
        <f>(P104)*'Data - P&amp;L'!$C$6</f>
        <v>0</v>
      </c>
      <c r="Q230" s="313">
        <f>(Q104)*'Data - P&amp;L'!$C$6</f>
        <v>9.86</v>
      </c>
      <c r="R230" s="313">
        <f>(R104)*'Data - P&amp;L'!$C$6</f>
        <v>0</v>
      </c>
      <c r="S230" s="313">
        <f>(S104)*'Data - P&amp;L'!$C$6</f>
        <v>0</v>
      </c>
      <c r="T230" s="313">
        <f>(T104)*'Data - P&amp;L'!$C$6</f>
        <v>0</v>
      </c>
      <c r="U230" s="313">
        <f>(U104)*'Data - P&amp;L'!$C$6</f>
        <v>0</v>
      </c>
      <c r="V230" s="313">
        <f>(V104)*'Data - P&amp;L'!$C$6</f>
        <v>0</v>
      </c>
      <c r="W230" s="313">
        <f>(W104)*'Data - P&amp;L'!$C$6</f>
        <v>4.93</v>
      </c>
      <c r="X230" s="313">
        <f>(X104)*'Data - P&amp;L'!$C$6</f>
        <v>0</v>
      </c>
      <c r="Y230" s="313">
        <f>(Y104)*'Data - P&amp;L'!$C$6</f>
        <v>0</v>
      </c>
      <c r="Z230" s="313">
        <f>(Z104)*'Data - P&amp;L'!$C$6</f>
        <v>4.93</v>
      </c>
      <c r="AA230" s="313">
        <f>(AA104)*'Data - P&amp;L'!$C$6</f>
        <v>0</v>
      </c>
      <c r="AB230" s="313">
        <f>(AB104)*'Data - P&amp;L'!$C$6</f>
        <v>0</v>
      </c>
      <c r="AC230" s="313">
        <f>(AC104)*'Data - P&amp;L'!$C$6</f>
        <v>0</v>
      </c>
      <c r="AD230" s="313">
        <f>(AD104)*'Data - P&amp;L'!$C$6</f>
        <v>0</v>
      </c>
      <c r="AE230" s="313">
        <f>(AE104)*'Data - P&amp;L'!$C$6</f>
        <v>0</v>
      </c>
      <c r="AF230" s="313">
        <f>(AF104)*'Data - P&amp;L'!$C$6</f>
        <v>0</v>
      </c>
      <c r="AG230" s="409">
        <f t="shared" si="55"/>
        <v>19.72</v>
      </c>
    </row>
    <row r="231">
      <c r="A231" s="277" t="s">
        <v>676</v>
      </c>
      <c r="B231" s="313">
        <f>(B105)*'Data - P&amp;L'!$C$8</f>
        <v>0</v>
      </c>
      <c r="C231" s="313">
        <f>(C105)*'Data - P&amp;L'!$C$8</f>
        <v>0</v>
      </c>
      <c r="D231" s="313">
        <f>(D105)*'Data - P&amp;L'!$C$8</f>
        <v>0</v>
      </c>
      <c r="E231" s="313">
        <f>(E105)*'Data - P&amp;L'!$C$8</f>
        <v>0</v>
      </c>
      <c r="F231" s="313">
        <f>(F105)*'Data - P&amp;L'!$C$8</f>
        <v>0</v>
      </c>
      <c r="G231" s="313">
        <f>(G105)*'Data - P&amp;L'!$C$8</f>
        <v>0</v>
      </c>
      <c r="H231" s="313">
        <f>(H105)*'Data - P&amp;L'!$C$8</f>
        <v>0</v>
      </c>
      <c r="I231" s="313">
        <f>(I105)*'Data - P&amp;L'!$C$8</f>
        <v>0</v>
      </c>
      <c r="J231" s="313">
        <f>(J105)*'Data - P&amp;L'!$C$8</f>
        <v>0</v>
      </c>
      <c r="K231" s="313">
        <f>(K105)*'Data - P&amp;L'!$C$8</f>
        <v>0</v>
      </c>
      <c r="L231" s="313">
        <f>(L105)*'Data - P&amp;L'!$C$8</f>
        <v>0</v>
      </c>
      <c r="M231" s="313">
        <f>(M105)*'Data - P&amp;L'!$C$8</f>
        <v>0</v>
      </c>
      <c r="N231" s="313">
        <f>(N105)*'Data - P&amp;L'!$C$8</f>
        <v>0</v>
      </c>
      <c r="O231" s="313">
        <f>(O105)*'Data - P&amp;L'!$C$8</f>
        <v>0</v>
      </c>
      <c r="P231" s="313">
        <f>(P105)*'Data - P&amp;L'!$C$8</f>
        <v>0</v>
      </c>
      <c r="Q231" s="313">
        <f>(Q105)*'Data - P&amp;L'!$C$8</f>
        <v>0</v>
      </c>
      <c r="R231" s="313">
        <f>(R105)*'Data - P&amp;L'!$C$8</f>
        <v>0</v>
      </c>
      <c r="S231" s="313">
        <f>(S105)*'Data - P&amp;L'!$C$8</f>
        <v>0</v>
      </c>
      <c r="T231" s="313">
        <f>(T105)*'Data - P&amp;L'!$C$8</f>
        <v>0</v>
      </c>
      <c r="U231" s="313">
        <f>(U105)*'Data - P&amp;L'!$C$8</f>
        <v>0</v>
      </c>
      <c r="V231" s="313">
        <f>(V105)*'Data - P&amp;L'!$C$8</f>
        <v>0</v>
      </c>
      <c r="W231" s="313">
        <f>(W105)*'Data - P&amp;L'!$C$8</f>
        <v>0</v>
      </c>
      <c r="X231" s="313">
        <f>(X105)*'Data - P&amp;L'!$C$8</f>
        <v>0</v>
      </c>
      <c r="Y231" s="313">
        <f>(Y105)*'Data - P&amp;L'!$C$8</f>
        <v>0</v>
      </c>
      <c r="Z231" s="313">
        <f>(Z105)*'Data - P&amp;L'!$C$8</f>
        <v>0</v>
      </c>
      <c r="AA231" s="313">
        <f>(AA105)*'Data - P&amp;L'!$C$8</f>
        <v>0</v>
      </c>
      <c r="AB231" s="313">
        <f>(AB105)*'Data - P&amp;L'!$C$8</f>
        <v>0</v>
      </c>
      <c r="AC231" s="313">
        <f>(AC105)*'Data - P&amp;L'!$C$8</f>
        <v>0</v>
      </c>
      <c r="AD231" s="313">
        <f>(AD105)*'Data - P&amp;L'!$C$8</f>
        <v>0</v>
      </c>
      <c r="AE231" s="313">
        <f>(AE105)*'Data - P&amp;L'!$C$8</f>
        <v>0</v>
      </c>
      <c r="AF231" s="313">
        <f>(AF105)*'Data - P&amp;L'!$C$8</f>
        <v>0</v>
      </c>
      <c r="AG231" s="409">
        <f t="shared" si="55"/>
        <v>0</v>
      </c>
    </row>
    <row r="232">
      <c r="A232" s="277" t="s">
        <v>677</v>
      </c>
      <c r="B232" s="313">
        <f>(B106+B107)*'Data - P&amp;L'!$C$9</f>
        <v>0</v>
      </c>
      <c r="C232" s="313">
        <f>(C106+C107)*'Data - P&amp;L'!$C$9</f>
        <v>0</v>
      </c>
      <c r="D232" s="313">
        <f>(D106+D107)*'Data - P&amp;L'!$C$9</f>
        <v>0</v>
      </c>
      <c r="E232" s="313">
        <f>(E106+E107)*'Data - P&amp;L'!$C$9</f>
        <v>0</v>
      </c>
      <c r="F232" s="313">
        <f>(F106+F107)*'Data - P&amp;L'!$C$9</f>
        <v>0</v>
      </c>
      <c r="G232" s="313">
        <f>(G106+G107)*'Data - P&amp;L'!$C$9</f>
        <v>0</v>
      </c>
      <c r="H232" s="313">
        <f>(H106+H107)*'Data - P&amp;L'!$C$9</f>
        <v>0</v>
      </c>
      <c r="I232" s="313">
        <f>(I106+I107)*'Data - P&amp;L'!$C$9</f>
        <v>0</v>
      </c>
      <c r="J232" s="313">
        <f>(J106+J107)*'Data - P&amp;L'!$C$9</f>
        <v>0</v>
      </c>
      <c r="K232" s="313">
        <f>(K106+K107)*'Data - P&amp;L'!$C$9</f>
        <v>0</v>
      </c>
      <c r="L232" s="313">
        <f>(L106+L107)*'Data - P&amp;L'!$C$9</f>
        <v>0</v>
      </c>
      <c r="M232" s="313">
        <f>(M106+M107)*'Data - P&amp;L'!$C$9</f>
        <v>0</v>
      </c>
      <c r="N232" s="313">
        <f>(N106+N107)*'Data - P&amp;L'!$C$9</f>
        <v>0</v>
      </c>
      <c r="O232" s="313">
        <f>(O106+O107)*'Data - P&amp;L'!$C$9</f>
        <v>0</v>
      </c>
      <c r="P232" s="313">
        <f>(P106+P107)*'Data - P&amp;L'!$C$9</f>
        <v>0</v>
      </c>
      <c r="Q232" s="313">
        <f>(Q106+Q107)*'Data - P&amp;L'!$C$9</f>
        <v>0</v>
      </c>
      <c r="R232" s="313">
        <f>(R106+R107)*'Data - P&amp;L'!$C$9</f>
        <v>0</v>
      </c>
      <c r="S232" s="313">
        <f>(S106+S107)*'Data - P&amp;L'!$C$9</f>
        <v>0</v>
      </c>
      <c r="T232" s="313">
        <f>(T106+T107)*'Data - P&amp;L'!$C$9</f>
        <v>0</v>
      </c>
      <c r="U232" s="313">
        <f>(U106+U107)*'Data - P&amp;L'!$C$9</f>
        <v>0</v>
      </c>
      <c r="V232" s="313">
        <f>(V106+V107)*'Data - P&amp;L'!$C$9</f>
        <v>0</v>
      </c>
      <c r="W232" s="313">
        <f>(W106+W107)*'Data - P&amp;L'!$C$9</f>
        <v>0</v>
      </c>
      <c r="X232" s="313">
        <f>(X106+X107)*'Data - P&amp;L'!$C$9</f>
        <v>0</v>
      </c>
      <c r="Y232" s="313">
        <f>(Y106+Y107)*'Data - P&amp;L'!$C$9</f>
        <v>0</v>
      </c>
      <c r="Z232" s="313">
        <f>(Z106+Z107)*'Data - P&amp;L'!$C$9</f>
        <v>0</v>
      </c>
      <c r="AA232" s="313">
        <f>(AA106+AA107)*'Data - P&amp;L'!$C$9</f>
        <v>0</v>
      </c>
      <c r="AB232" s="313">
        <f>(AB106+AB107)*'Data - P&amp;L'!$C$9</f>
        <v>0</v>
      </c>
      <c r="AC232" s="313">
        <f>(AC106+AC107)*'Data - P&amp;L'!$C$9</f>
        <v>0</v>
      </c>
      <c r="AD232" s="313">
        <f>(AD106+AD107)*'Data - P&amp;L'!$C$9</f>
        <v>0</v>
      </c>
      <c r="AE232" s="313">
        <f>(AE106+AE107)*'Data - P&amp;L'!$C$9</f>
        <v>0</v>
      </c>
      <c r="AF232" s="313">
        <f>(AF106+AF107)*'Data - P&amp;L'!$C$9</f>
        <v>0</v>
      </c>
      <c r="AG232" s="409">
        <f t="shared" si="55"/>
        <v>0</v>
      </c>
    </row>
    <row r="233">
      <c r="A233" s="277" t="s">
        <v>678</v>
      </c>
      <c r="B233" s="313">
        <f>(B108+B1579)*'Data - P&amp;L'!$C$5</f>
        <v>0</v>
      </c>
      <c r="C233" s="313">
        <f>(C108+C1579)*'Data - P&amp;L'!$C$5</f>
        <v>0</v>
      </c>
      <c r="D233" s="313">
        <f>(D108+D1579)*'Data - P&amp;L'!$C$5</f>
        <v>0</v>
      </c>
      <c r="E233" s="313">
        <f>(E108+E1579)*'Data - P&amp;L'!$C$5</f>
        <v>0</v>
      </c>
      <c r="F233" s="313">
        <f>(F108+F1579)*'Data - P&amp;L'!$C$5</f>
        <v>0</v>
      </c>
      <c r="G233" s="313">
        <f>(G108+G1579)*'Data - P&amp;L'!$C$5</f>
        <v>0</v>
      </c>
      <c r="H233" s="313">
        <f>(H108+H1579)*'Data - P&amp;L'!$C$5</f>
        <v>0</v>
      </c>
      <c r="I233" s="313">
        <f>(I108+I1579)*'Data - P&amp;L'!$C$5</f>
        <v>0</v>
      </c>
      <c r="J233" s="313">
        <f>(J108+J1579)*'Data - P&amp;L'!$C$5</f>
        <v>0</v>
      </c>
      <c r="K233" s="313">
        <f>(K108+K1579)*'Data - P&amp;L'!$C$5</f>
        <v>0</v>
      </c>
      <c r="L233" s="313">
        <f>(L108+L1579)*'Data - P&amp;L'!$C$5</f>
        <v>0</v>
      </c>
      <c r="M233" s="313">
        <f>(M108+M1579)*'Data - P&amp;L'!$C$5</f>
        <v>0</v>
      </c>
      <c r="N233" s="313">
        <f>(N108+N1579)*'Data - P&amp;L'!$C$5</f>
        <v>0</v>
      </c>
      <c r="O233" s="313">
        <f>(O108+O1579)*'Data - P&amp;L'!$C$5</f>
        <v>0</v>
      </c>
      <c r="P233" s="313">
        <f>(P108+P1579)*'Data - P&amp;L'!$C$5</f>
        <v>0</v>
      </c>
      <c r="Q233" s="313">
        <f>(Q108+Q1579)*'Data - P&amp;L'!$C$5</f>
        <v>0</v>
      </c>
      <c r="R233" s="313">
        <f>(R108+R1579)*'Data - P&amp;L'!$C$5</f>
        <v>0</v>
      </c>
      <c r="S233" s="313">
        <f>(S108+S1579)*'Data - P&amp;L'!$C$5</f>
        <v>0</v>
      </c>
      <c r="T233" s="313">
        <f>(T108+T1579)*'Data - P&amp;L'!$C$5</f>
        <v>0</v>
      </c>
      <c r="U233" s="313">
        <f>(U108+U1579)*'Data - P&amp;L'!$C$5</f>
        <v>0</v>
      </c>
      <c r="V233" s="313">
        <f>(V108+V1579)*'Data - P&amp;L'!$C$5</f>
        <v>0</v>
      </c>
      <c r="W233" s="313">
        <f>(W108+W1579)*'Data - P&amp;L'!$C$5</f>
        <v>0</v>
      </c>
      <c r="X233" s="313">
        <f>(X108+X1579)*'Data - P&amp;L'!$C$5</f>
        <v>0</v>
      </c>
      <c r="Y233" s="313">
        <f>(Y108+Y1579)*'Data - P&amp;L'!$C$5</f>
        <v>0</v>
      </c>
      <c r="Z233" s="313">
        <f>(Z108+Z1579)*'Data - P&amp;L'!$C$5</f>
        <v>0</v>
      </c>
      <c r="AA233" s="313">
        <f>(AA108+AA1579)*'Data - P&amp;L'!$C$5</f>
        <v>0</v>
      </c>
      <c r="AB233" s="313">
        <f>(AB108+AB1579)*'Data - P&amp;L'!$C$5</f>
        <v>0</v>
      </c>
      <c r="AC233" s="313">
        <f>(AC108+AC1579)*'Data - P&amp;L'!$C$5</f>
        <v>0</v>
      </c>
      <c r="AD233" s="313">
        <f>(AD108+AD1579)*'Data - P&amp;L'!$C$5</f>
        <v>0</v>
      </c>
      <c r="AE233" s="313">
        <f>(AE108+AE1579)*'Data - P&amp;L'!$C$5</f>
        <v>0</v>
      </c>
      <c r="AF233" s="313">
        <f>(AF108+AF1579)*'Data - P&amp;L'!$C$5</f>
        <v>0</v>
      </c>
      <c r="AG233" s="409">
        <f t="shared" si="55"/>
        <v>0</v>
      </c>
    </row>
    <row r="234">
      <c r="A234" s="277" t="s">
        <v>679</v>
      </c>
      <c r="B234" s="313">
        <f>(B110+B111)*'Data - P&amp;L'!$C$10</f>
        <v>0</v>
      </c>
      <c r="C234" s="313">
        <f>(C110+C111)*'Data - P&amp;L'!$C$10</f>
        <v>0</v>
      </c>
      <c r="D234" s="313">
        <f>(D110+D111)*'Data - P&amp;L'!$C$10</f>
        <v>0</v>
      </c>
      <c r="E234" s="313">
        <f>(E110+E111)*'Data - P&amp;L'!$C$10</f>
        <v>0</v>
      </c>
      <c r="F234" s="313">
        <f>(F110+F111)*'Data - P&amp;L'!$C$10</f>
        <v>0</v>
      </c>
      <c r="G234" s="313">
        <f>(G110+G111)*'Data - P&amp;L'!$C$10</f>
        <v>0</v>
      </c>
      <c r="H234" s="313">
        <f>(H110+H111)*'Data - P&amp;L'!$C$10</f>
        <v>0</v>
      </c>
      <c r="I234" s="313">
        <f>(I110+I111)*'Data - P&amp;L'!$C$10</f>
        <v>0</v>
      </c>
      <c r="J234" s="313">
        <f>(J110+J111)*'Data - P&amp;L'!$C$10</f>
        <v>0</v>
      </c>
      <c r="K234" s="313">
        <f>(K110+K111)*'Data - P&amp;L'!$C$10</f>
        <v>0</v>
      </c>
      <c r="L234" s="313">
        <f>(L110+L111)*'Data - P&amp;L'!$C$10</f>
        <v>0</v>
      </c>
      <c r="M234" s="313">
        <f>(M110+M111)*'Data - P&amp;L'!$C$10</f>
        <v>0</v>
      </c>
      <c r="N234" s="313">
        <f>(N110+N111)*'Data - P&amp;L'!$C$10</f>
        <v>0</v>
      </c>
      <c r="O234" s="313">
        <f>(O110+O111)*'Data - P&amp;L'!$C$10</f>
        <v>0</v>
      </c>
      <c r="P234" s="313">
        <f>(P110+P111)*'Data - P&amp;L'!$C$10</f>
        <v>0</v>
      </c>
      <c r="Q234" s="313">
        <f>(Q110+Q111)*'Data - P&amp;L'!$C$10</f>
        <v>0</v>
      </c>
      <c r="R234" s="313">
        <f>(R110+R111)*'Data - P&amp;L'!$C$10</f>
        <v>0</v>
      </c>
      <c r="S234" s="313">
        <f>(S110+S111)*'Data - P&amp;L'!$C$10</f>
        <v>0</v>
      </c>
      <c r="T234" s="313">
        <f>(T110+T111)*'Data - P&amp;L'!$C$10</f>
        <v>0</v>
      </c>
      <c r="U234" s="313">
        <f>(U110+U111)*'Data - P&amp;L'!$C$10</f>
        <v>0</v>
      </c>
      <c r="V234" s="313">
        <f>(V110+V111)*'Data - P&amp;L'!$C$10</f>
        <v>0</v>
      </c>
      <c r="W234" s="313">
        <f>(W110+W111)*'Data - P&amp;L'!$C$10</f>
        <v>0</v>
      </c>
      <c r="X234" s="313">
        <f>(X110+X111)*'Data - P&amp;L'!$C$10</f>
        <v>0</v>
      </c>
      <c r="Y234" s="313">
        <f>(Y110+Y111)*'Data - P&amp;L'!$C$10</f>
        <v>0</v>
      </c>
      <c r="Z234" s="313">
        <f>(Z110+Z111)*'Data - P&amp;L'!$C$10</f>
        <v>0</v>
      </c>
      <c r="AA234" s="313">
        <f>(AA110+AA111)*'Data - P&amp;L'!$C$10</f>
        <v>0</v>
      </c>
      <c r="AB234" s="313">
        <f>(AB110+AB111)*'Data - P&amp;L'!$C$10</f>
        <v>0</v>
      </c>
      <c r="AC234" s="313">
        <f>(AC110+AC111)*'Data - P&amp;L'!$C$10</f>
        <v>0</v>
      </c>
      <c r="AD234" s="313">
        <f>(AD110+AD111)*'Data - P&amp;L'!$C$10</f>
        <v>0</v>
      </c>
      <c r="AE234" s="313">
        <f>(AE110+AE111)*'Data - P&amp;L'!$C$10</f>
        <v>0</v>
      </c>
      <c r="AF234" s="313">
        <f>(AF110+AF111)*'Data - P&amp;L'!$C$10</f>
        <v>0</v>
      </c>
      <c r="AG234" s="409">
        <f t="shared" si="55"/>
        <v>0</v>
      </c>
    </row>
    <row r="235">
      <c r="A235" s="277" t="s">
        <v>680</v>
      </c>
      <c r="B235" s="313">
        <f>(B97+B98)*'Data - P&amp;L'!$C$43</f>
        <v>0</v>
      </c>
      <c r="C235" s="313">
        <f>(C97+C98)*'Data - P&amp;L'!$C$43</f>
        <v>0</v>
      </c>
      <c r="D235" s="313">
        <f>(D97+D98)*'Data - P&amp;L'!$C$43</f>
        <v>0</v>
      </c>
      <c r="E235" s="313">
        <f>(E97+E98)*'Data - P&amp;L'!$C$43</f>
        <v>0</v>
      </c>
      <c r="F235" s="313">
        <f>(F97+F98)*'Data - P&amp;L'!$C$43</f>
        <v>0</v>
      </c>
      <c r="G235" s="313">
        <f>(G97+G98)*'Data - P&amp;L'!$C$43</f>
        <v>0</v>
      </c>
      <c r="H235" s="313">
        <f>(H97+H98)*'Data - P&amp;L'!$C$43</f>
        <v>0</v>
      </c>
      <c r="I235" s="313">
        <f>(I97+I98)*'Data - P&amp;L'!$C$43</f>
        <v>0</v>
      </c>
      <c r="J235" s="313">
        <f>(J97+J98)*'Data - P&amp;L'!$C$43</f>
        <v>0</v>
      </c>
      <c r="K235" s="313">
        <f>(K97+K98)*'Data - P&amp;L'!$C$43</f>
        <v>0</v>
      </c>
      <c r="L235" s="313">
        <f>(L97+L98)*'Data - P&amp;L'!$C$43</f>
        <v>0</v>
      </c>
      <c r="M235" s="313">
        <f>(M97+M98)*'Data - P&amp;L'!$C$43</f>
        <v>0</v>
      </c>
      <c r="N235" s="313">
        <f>(N97+N98)*'Data - P&amp;L'!$C$43</f>
        <v>0</v>
      </c>
      <c r="O235" s="313">
        <f>(O97+O98)*'Data - P&amp;L'!$C$43</f>
        <v>0</v>
      </c>
      <c r="P235" s="313">
        <f>(P97+P98)*'Data - P&amp;L'!$C$43</f>
        <v>0</v>
      </c>
      <c r="Q235" s="313">
        <f>(Q97+Q98)*'Data - P&amp;L'!$C$43</f>
        <v>23.88</v>
      </c>
      <c r="R235" s="313">
        <f>(R97+R98)*'Data - P&amp;L'!$C$43</f>
        <v>0</v>
      </c>
      <c r="S235" s="313">
        <f>(S97+S98)*'Data - P&amp;L'!$C$43</f>
        <v>0</v>
      </c>
      <c r="T235" s="313">
        <f>(T97+T98)*'Data - P&amp;L'!$C$43</f>
        <v>0</v>
      </c>
      <c r="U235" s="313">
        <f>(U97+U98)*'Data - P&amp;L'!$C$43</f>
        <v>0</v>
      </c>
      <c r="V235" s="313">
        <f>(V97+V98)*'Data - P&amp;L'!$C$43</f>
        <v>0</v>
      </c>
      <c r="W235" s="313">
        <f>(W97+W98)*'Data - P&amp;L'!$C$43</f>
        <v>23.88</v>
      </c>
      <c r="X235" s="313">
        <f>(X97+X98)*'Data - P&amp;L'!$C$43</f>
        <v>0</v>
      </c>
      <c r="Y235" s="313">
        <f>(Y97+Y98)*'Data - P&amp;L'!$C$43</f>
        <v>0</v>
      </c>
      <c r="Z235" s="313">
        <f>(Z97+Z98)*'Data - P&amp;L'!$C$43</f>
        <v>0</v>
      </c>
      <c r="AA235" s="313">
        <f>(AA97+AA98)*'Data - P&amp;L'!$C$43</f>
        <v>0</v>
      </c>
      <c r="AB235" s="313">
        <f>(AB97+AB98)*'Data - P&amp;L'!$C$43</f>
        <v>0</v>
      </c>
      <c r="AC235" s="313">
        <f>(AC97+AC98)*'Data - P&amp;L'!$C$43</f>
        <v>0</v>
      </c>
      <c r="AD235" s="313">
        <f>(AD97+AD98)*'Data - P&amp;L'!$C$43</f>
        <v>11.94</v>
      </c>
      <c r="AE235" s="313">
        <f>(AE97+AE98)*'Data - P&amp;L'!$C$43</f>
        <v>0</v>
      </c>
      <c r="AF235" s="313">
        <f>(AF97+AF98)*'Data - P&amp;L'!$C$43</f>
        <v>0</v>
      </c>
      <c r="AG235" s="409">
        <f t="shared" si="55"/>
        <v>59.7</v>
      </c>
    </row>
    <row r="236">
      <c r="A236" s="277" t="s">
        <v>682</v>
      </c>
      <c r="B236" s="313">
        <f>B113*'Data - P&amp;L'!$C$43</f>
        <v>0</v>
      </c>
      <c r="C236" s="313">
        <f>C113*'Data - P&amp;L'!$C$43</f>
        <v>0</v>
      </c>
      <c r="D236" s="313">
        <f>D113*'Data - P&amp;L'!$C$43</f>
        <v>0</v>
      </c>
      <c r="E236" s="313">
        <f>E113*'Data - P&amp;L'!$C$43</f>
        <v>0</v>
      </c>
      <c r="F236" s="313">
        <f>F113*'Data - P&amp;L'!$C$43</f>
        <v>0</v>
      </c>
      <c r="G236" s="313">
        <f>G113*'Data - P&amp;L'!$C$43</f>
        <v>0</v>
      </c>
      <c r="H236" s="313">
        <f>H113*'Data - P&amp;L'!$C$43</f>
        <v>0</v>
      </c>
      <c r="I236" s="313">
        <f>I113*'Data - P&amp;L'!$C$43</f>
        <v>0</v>
      </c>
      <c r="J236" s="313">
        <f>J113*'Data - P&amp;L'!$C$43</f>
        <v>0</v>
      </c>
      <c r="K236" s="313">
        <f>K113*'Data - P&amp;L'!$C$43</f>
        <v>0</v>
      </c>
      <c r="L236" s="313">
        <f>L113*'Data - P&amp;L'!$C$43</f>
        <v>0</v>
      </c>
      <c r="M236" s="313">
        <f>M113*'Data - P&amp;L'!$C$43</f>
        <v>0</v>
      </c>
      <c r="N236" s="313">
        <f>N113*'Data - P&amp;L'!$C$43</f>
        <v>0</v>
      </c>
      <c r="O236" s="313">
        <f>O113*'Data - P&amp;L'!$C$43</f>
        <v>0</v>
      </c>
      <c r="P236" s="313">
        <f>P113*'Data - P&amp;L'!$C$43</f>
        <v>0</v>
      </c>
      <c r="Q236" s="313">
        <f>Q113*'Data - P&amp;L'!$C$43</f>
        <v>23.88</v>
      </c>
      <c r="R236" s="313">
        <f>R113*'Data - P&amp;L'!$C$43</f>
        <v>0</v>
      </c>
      <c r="S236" s="313">
        <f>S113*'Data - P&amp;L'!$C$43</f>
        <v>0</v>
      </c>
      <c r="T236" s="313">
        <f>T113*'Data - P&amp;L'!$C$43</f>
        <v>0</v>
      </c>
      <c r="U236" s="313">
        <f>U113*'Data - P&amp;L'!$C$43</f>
        <v>0</v>
      </c>
      <c r="V236" s="313">
        <f>V113*'Data - P&amp;L'!$C$43</f>
        <v>0</v>
      </c>
      <c r="W236" s="313">
        <f>W113*'Data - P&amp;L'!$C$43</f>
        <v>11.94</v>
      </c>
      <c r="X236" s="313">
        <f>X113*'Data - P&amp;L'!$C$43</f>
        <v>0</v>
      </c>
      <c r="Y236" s="313">
        <f>Y113*'Data - P&amp;L'!$C$43</f>
        <v>0</v>
      </c>
      <c r="Z236" s="313">
        <f>Z113*'Data - P&amp;L'!$C$43</f>
        <v>11.94</v>
      </c>
      <c r="AA236" s="313">
        <f>AA113*'Data - P&amp;L'!$C$43</f>
        <v>0</v>
      </c>
      <c r="AB236" s="313">
        <f>AB113*'Data - P&amp;L'!$C$43</f>
        <v>0</v>
      </c>
      <c r="AC236" s="313">
        <f>AC113*'Data - P&amp;L'!$C$43</f>
        <v>0</v>
      </c>
      <c r="AD236" s="313">
        <f>AD113*'Data - P&amp;L'!$C$43</f>
        <v>0</v>
      </c>
      <c r="AE236" s="313">
        <f>AE113*'Data - P&amp;L'!$C$43</f>
        <v>0</v>
      </c>
      <c r="AF236" s="313">
        <f>AF113*'Data - P&amp;L'!$C$43</f>
        <v>0</v>
      </c>
      <c r="AG236" s="409">
        <f t="shared" si="55"/>
        <v>47.76</v>
      </c>
    </row>
    <row r="237">
      <c r="A237" s="277" t="s">
        <v>684</v>
      </c>
      <c r="B237" s="313">
        <f t="shared" ref="B237:AF237" si="56">B144</f>
        <v>0</v>
      </c>
      <c r="C237" s="313">
        <f t="shared" si="56"/>
        <v>0</v>
      </c>
      <c r="D237" s="313">
        <f t="shared" si="56"/>
        <v>0</v>
      </c>
      <c r="E237" s="313">
        <f t="shared" si="56"/>
        <v>0</v>
      </c>
      <c r="F237" s="313">
        <f t="shared" si="56"/>
        <v>0</v>
      </c>
      <c r="G237" s="313">
        <f t="shared" si="56"/>
        <v>0</v>
      </c>
      <c r="H237" s="313">
        <f t="shared" si="56"/>
        <v>0</v>
      </c>
      <c r="I237" s="313">
        <f t="shared" si="56"/>
        <v>0</v>
      </c>
      <c r="J237" s="313">
        <f t="shared" si="56"/>
        <v>0</v>
      </c>
      <c r="K237" s="313">
        <f t="shared" si="56"/>
        <v>0</v>
      </c>
      <c r="L237" s="313">
        <f t="shared" si="56"/>
        <v>0</v>
      </c>
      <c r="M237" s="313">
        <f t="shared" si="56"/>
        <v>0</v>
      </c>
      <c r="N237" s="313">
        <f t="shared" si="56"/>
        <v>0</v>
      </c>
      <c r="O237" s="313">
        <f t="shared" si="56"/>
        <v>0</v>
      </c>
      <c r="P237" s="313">
        <f t="shared" si="56"/>
        <v>0</v>
      </c>
      <c r="Q237" s="313">
        <f t="shared" si="56"/>
        <v>0</v>
      </c>
      <c r="R237" s="313">
        <f t="shared" si="56"/>
        <v>0</v>
      </c>
      <c r="S237" s="313">
        <f t="shared" si="56"/>
        <v>0</v>
      </c>
      <c r="T237" s="313">
        <f t="shared" si="56"/>
        <v>0</v>
      </c>
      <c r="U237" s="313">
        <f t="shared" si="56"/>
        <v>0</v>
      </c>
      <c r="V237" s="313">
        <f t="shared" si="56"/>
        <v>0</v>
      </c>
      <c r="W237" s="313">
        <f t="shared" si="56"/>
        <v>677.0054</v>
      </c>
      <c r="X237" s="313">
        <f t="shared" si="56"/>
        <v>0</v>
      </c>
      <c r="Y237" s="313">
        <f t="shared" si="56"/>
        <v>0</v>
      </c>
      <c r="Z237" s="313">
        <f t="shared" si="56"/>
        <v>33.71</v>
      </c>
      <c r="AA237" s="313">
        <f t="shared" si="56"/>
        <v>0</v>
      </c>
      <c r="AB237" s="313">
        <f t="shared" si="56"/>
        <v>0</v>
      </c>
      <c r="AC237" s="313">
        <f t="shared" si="56"/>
        <v>0</v>
      </c>
      <c r="AD237" s="313">
        <f t="shared" si="56"/>
        <v>337.264272</v>
      </c>
      <c r="AE237" s="313">
        <f t="shared" si="56"/>
        <v>0</v>
      </c>
      <c r="AF237" s="313">
        <f t="shared" si="56"/>
        <v>0</v>
      </c>
      <c r="AG237" s="409">
        <f t="shared" si="55"/>
        <v>1047.979672</v>
      </c>
    </row>
    <row r="238">
      <c r="A238" s="495" t="s">
        <v>1499</v>
      </c>
      <c r="B238" s="327">
        <f t="shared" ref="B238:AF238" si="57">SUM(B239:B247)-B248-B249</f>
        <v>0</v>
      </c>
      <c r="C238" s="327">
        <f t="shared" si="57"/>
        <v>0</v>
      </c>
      <c r="D238" s="327">
        <f t="shared" si="57"/>
        <v>0</v>
      </c>
      <c r="E238" s="327">
        <f t="shared" si="57"/>
        <v>0</v>
      </c>
      <c r="F238" s="327">
        <f t="shared" si="57"/>
        <v>0</v>
      </c>
      <c r="G238" s="327">
        <f t="shared" si="57"/>
        <v>0</v>
      </c>
      <c r="H238" s="327">
        <f t="shared" si="57"/>
        <v>0</v>
      </c>
      <c r="I238" s="327">
        <f t="shared" si="57"/>
        <v>0</v>
      </c>
      <c r="J238" s="327">
        <f t="shared" si="57"/>
        <v>0</v>
      </c>
      <c r="K238" s="327">
        <f t="shared" si="57"/>
        <v>0</v>
      </c>
      <c r="L238" s="327">
        <f t="shared" si="57"/>
        <v>0</v>
      </c>
      <c r="M238" s="327">
        <f t="shared" si="57"/>
        <v>0</v>
      </c>
      <c r="N238" s="327">
        <f t="shared" si="57"/>
        <v>0</v>
      </c>
      <c r="O238" s="327">
        <f t="shared" si="57"/>
        <v>0</v>
      </c>
      <c r="P238" s="327">
        <f t="shared" si="57"/>
        <v>0</v>
      </c>
      <c r="Q238" s="327">
        <f t="shared" si="57"/>
        <v>-720.412</v>
      </c>
      <c r="R238" s="327">
        <f t="shared" si="57"/>
        <v>0</v>
      </c>
      <c r="S238" s="327">
        <f t="shared" si="57"/>
        <v>0</v>
      </c>
      <c r="T238" s="327">
        <f t="shared" si="57"/>
        <v>0</v>
      </c>
      <c r="U238" s="327">
        <f t="shared" si="57"/>
        <v>0</v>
      </c>
      <c r="V238" s="327">
        <f t="shared" si="57"/>
        <v>0</v>
      </c>
      <c r="W238" s="327">
        <f t="shared" si="57"/>
        <v>0</v>
      </c>
      <c r="X238" s="327">
        <f t="shared" si="57"/>
        <v>0</v>
      </c>
      <c r="Y238" s="327">
        <f t="shared" si="57"/>
        <v>0</v>
      </c>
      <c r="Z238" s="327">
        <f t="shared" si="57"/>
        <v>-33.7125</v>
      </c>
      <c r="AA238" s="327">
        <f t="shared" si="57"/>
        <v>0</v>
      </c>
      <c r="AB238" s="327">
        <f t="shared" si="57"/>
        <v>0</v>
      </c>
      <c r="AC238" s="327">
        <f t="shared" si="57"/>
        <v>0</v>
      </c>
      <c r="AD238" s="327">
        <f t="shared" si="57"/>
        <v>0</v>
      </c>
      <c r="AE238" s="327">
        <f t="shared" si="57"/>
        <v>0</v>
      </c>
      <c r="AF238" s="327">
        <f t="shared" si="57"/>
        <v>0</v>
      </c>
      <c r="AG238" s="409">
        <f t="shared" si="55"/>
        <v>-754.1245</v>
      </c>
    </row>
    <row r="239">
      <c r="A239" s="277" t="s">
        <v>686</v>
      </c>
      <c r="B239" s="313">
        <f>((B116+B117)*'Data - P&amp;L'!$C$3)*'Data - P&amp;L'!$C$54</f>
        <v>0</v>
      </c>
      <c r="C239" s="313">
        <f>((C116+C117)*'Data - P&amp;L'!$C$3)*'Data - P&amp;L'!$C$54</f>
        <v>0</v>
      </c>
      <c r="D239" s="313">
        <f>((D116+D117)*'Data - P&amp;L'!$C$3)*'Data - P&amp;L'!$C$54</f>
        <v>0</v>
      </c>
      <c r="E239" s="313">
        <f>((E116+E117)*'Data - P&amp;L'!$C$3)*'Data - P&amp;L'!$C$54</f>
        <v>0</v>
      </c>
      <c r="F239" s="313">
        <f>((F116+F117)*'Data - P&amp;L'!$C$3)*'Data - P&amp;L'!$C$54</f>
        <v>0</v>
      </c>
      <c r="G239" s="313">
        <f>((G116+G117)*'Data - P&amp;L'!$C$3)*'Data - P&amp;L'!$C$54</f>
        <v>0</v>
      </c>
      <c r="H239" s="313">
        <f>((H116+H117)*'Data - P&amp;L'!$C$3)*'Data - P&amp;L'!$C$54</f>
        <v>0</v>
      </c>
      <c r="I239" s="313">
        <f>((I116+I117)*'Data - P&amp;L'!$C$3)*'Data - P&amp;L'!$C$54</f>
        <v>0</v>
      </c>
      <c r="J239" s="313">
        <f>((J116+J117)*'Data - P&amp;L'!$C$3)*'Data - P&amp;L'!$C$54</f>
        <v>0</v>
      </c>
      <c r="K239" s="313">
        <f>((K116+K117)*'Data - P&amp;L'!$C$3)*'Data - P&amp;L'!$C$54</f>
        <v>0</v>
      </c>
      <c r="L239" s="313">
        <f>((L116+L117)*'Data - P&amp;L'!$C$3)*'Data - P&amp;L'!$C$54</f>
        <v>0</v>
      </c>
      <c r="M239" s="313">
        <f>((M116+M117)*'Data - P&amp;L'!$C$3)*'Data - P&amp;L'!$C$54</f>
        <v>0</v>
      </c>
      <c r="N239" s="313">
        <f>((N116+N117)*'Data - P&amp;L'!$C$3)*'Data - P&amp;L'!$C$54</f>
        <v>0</v>
      </c>
      <c r="O239" s="313">
        <f>((O116+O117)*'Data - P&amp;L'!$C$3)*'Data - P&amp;L'!$C$54</f>
        <v>0</v>
      </c>
      <c r="P239" s="313">
        <f>((P116+P117)*'Data - P&amp;L'!$C$3)*'Data - P&amp;L'!$C$54</f>
        <v>0</v>
      </c>
      <c r="Q239" s="313">
        <f>((Q116+Q117)*'Data - P&amp;L'!$C$3)*'Data - P&amp;L'!$C$54</f>
        <v>0</v>
      </c>
      <c r="R239" s="313">
        <f>((R116+R117)*'Data - P&amp;L'!$C$3)*'Data - P&amp;L'!$C$54</f>
        <v>0</v>
      </c>
      <c r="S239" s="313">
        <f>((S116+S117)*'Data - P&amp;L'!$C$3)*'Data - P&amp;L'!$C$54</f>
        <v>0</v>
      </c>
      <c r="T239" s="313">
        <f>((T116+T117)*'Data - P&amp;L'!$C$3)*'Data - P&amp;L'!$C$54</f>
        <v>0</v>
      </c>
      <c r="U239" s="313">
        <f>((U116+U117)*'Data - P&amp;L'!$C$3)*'Data - P&amp;L'!$C$54</f>
        <v>0</v>
      </c>
      <c r="V239" s="313">
        <f>((V116+V117)*'Data - P&amp;L'!$C$3)*'Data - P&amp;L'!$C$54</f>
        <v>0</v>
      </c>
      <c r="W239" s="313">
        <f>((W116+W117)*'Data - P&amp;L'!$C$3)*'Data - P&amp;L'!$C$54</f>
        <v>0</v>
      </c>
      <c r="X239" s="313">
        <f>((X116+X117)*'Data - P&amp;L'!$C$3)*'Data - P&amp;L'!$C$54</f>
        <v>0</v>
      </c>
      <c r="Y239" s="313">
        <f>((Y116+Y117)*'Data - P&amp;L'!$C$3)*'Data - P&amp;L'!$C$54</f>
        <v>0</v>
      </c>
      <c r="Z239" s="313">
        <f>((Z116+Z117)*'Data - P&amp;L'!$C$3)*'Data - P&amp;L'!$C$54</f>
        <v>0</v>
      </c>
      <c r="AA239" s="313">
        <f>((AA116+AA117)*'Data - P&amp;L'!$C$3)*'Data - P&amp;L'!$C$54</f>
        <v>0</v>
      </c>
      <c r="AB239" s="313">
        <f>((AB116+AB117)*'Data - P&amp;L'!$C$3)*'Data - P&amp;L'!$C$54</f>
        <v>0</v>
      </c>
      <c r="AC239" s="313">
        <f>((AC116+AC117)*'Data - P&amp;L'!$C$3)*'Data - P&amp;L'!$C$54</f>
        <v>0</v>
      </c>
      <c r="AD239" s="313">
        <f>((AD116+AD117)*'Data - P&amp;L'!$C$3)*'Data - P&amp;L'!$C$54</f>
        <v>0</v>
      </c>
      <c r="AE239" s="313">
        <f>((AE116+AE117)*'Data - P&amp;L'!$C$3)*'Data - P&amp;L'!$C$54</f>
        <v>0</v>
      </c>
      <c r="AF239" s="313">
        <f>((AF116+AF117)*'Data - P&amp;L'!$C$3)*'Data - P&amp;L'!$C$54</f>
        <v>0</v>
      </c>
      <c r="AG239" s="409">
        <f t="shared" si="55"/>
        <v>0</v>
      </c>
    </row>
    <row r="240">
      <c r="A240" s="277" t="s">
        <v>687</v>
      </c>
      <c r="B240" s="313">
        <f>(B118+B119)*'Data - P&amp;L'!$C$4*'Data - P&amp;L'!$C$54</f>
        <v>0</v>
      </c>
      <c r="C240" s="313">
        <f>(C118+C119)*'Data - P&amp;L'!$C$4*'Data - P&amp;L'!$C$54</f>
        <v>0</v>
      </c>
      <c r="D240" s="313">
        <f>(D118+D119)*'Data - P&amp;L'!$C$4*'Data - P&amp;L'!$C$54</f>
        <v>0</v>
      </c>
      <c r="E240" s="313">
        <f>(E118+E119)*'Data - P&amp;L'!$C$4*'Data - P&amp;L'!$C$54</f>
        <v>0</v>
      </c>
      <c r="F240" s="313">
        <f>(F118+F119)*'Data - P&amp;L'!$C$4*'Data - P&amp;L'!$C$54</f>
        <v>0</v>
      </c>
      <c r="G240" s="313">
        <f>(G118+G119)*'Data - P&amp;L'!$C$4*'Data - P&amp;L'!$C$54</f>
        <v>0</v>
      </c>
      <c r="H240" s="313">
        <f>(H118+H119)*'Data - P&amp;L'!$C$4*'Data - P&amp;L'!$C$54</f>
        <v>0</v>
      </c>
      <c r="I240" s="313">
        <f>(I118+I119)*'Data - P&amp;L'!$C$4*'Data - P&amp;L'!$C$54</f>
        <v>0</v>
      </c>
      <c r="J240" s="313">
        <f>(J118+J119)*'Data - P&amp;L'!$C$4*'Data - P&amp;L'!$C$54</f>
        <v>0</v>
      </c>
      <c r="K240" s="313">
        <f>(K118+K119)*'Data - P&amp;L'!$C$4*'Data - P&amp;L'!$C$54</f>
        <v>0</v>
      </c>
      <c r="L240" s="313">
        <f>(L118+L119)*'Data - P&amp;L'!$C$4*'Data - P&amp;L'!$C$54</f>
        <v>0</v>
      </c>
      <c r="M240" s="313">
        <f>(M118+M119)*'Data - P&amp;L'!$C$4*'Data - P&amp;L'!$C$54</f>
        <v>0</v>
      </c>
      <c r="N240" s="313">
        <f>(N118+N119)*'Data - P&amp;L'!$C$4*'Data - P&amp;L'!$C$54</f>
        <v>0</v>
      </c>
      <c r="O240" s="313">
        <f>(O118+O119)*'Data - P&amp;L'!$C$4*'Data - P&amp;L'!$C$54</f>
        <v>0</v>
      </c>
      <c r="P240" s="313">
        <f>(P118+P119)*'Data - P&amp;L'!$C$4*'Data - P&amp;L'!$C$54</f>
        <v>0</v>
      </c>
      <c r="Q240" s="313">
        <f>(Q118+Q119)*'Data - P&amp;L'!$C$4*'Data - P&amp;L'!$C$54</f>
        <v>0</v>
      </c>
      <c r="R240" s="313">
        <f>(R118+R119)*'Data - P&amp;L'!$C$4*'Data - P&amp;L'!$C$54</f>
        <v>0</v>
      </c>
      <c r="S240" s="313">
        <f>(S118+S119)*'Data - P&amp;L'!$C$4*'Data - P&amp;L'!$C$54</f>
        <v>0</v>
      </c>
      <c r="T240" s="313">
        <f>(T118+T119)*'Data - P&amp;L'!$C$4*'Data - P&amp;L'!$C$54</f>
        <v>0</v>
      </c>
      <c r="U240" s="313">
        <f>(U118+U119)*'Data - P&amp;L'!$C$4*'Data - P&amp;L'!$C$54</f>
        <v>0</v>
      </c>
      <c r="V240" s="313">
        <f>(V118+V119)*'Data - P&amp;L'!$C$4*'Data - P&amp;L'!$C$54</f>
        <v>0</v>
      </c>
      <c r="W240" s="313">
        <f>(W118+W119)*'Data - P&amp;L'!$C$4*'Data - P&amp;L'!$C$54</f>
        <v>0</v>
      </c>
      <c r="X240" s="313">
        <f>(X118+X119)*'Data - P&amp;L'!$C$4*'Data - P&amp;L'!$C$54</f>
        <v>0</v>
      </c>
      <c r="Y240" s="313">
        <f>(Y118+Y119)*'Data - P&amp;L'!$C$4*'Data - P&amp;L'!$C$54</f>
        <v>0</v>
      </c>
      <c r="Z240" s="313">
        <f>(Z118+Z119)*'Data - P&amp;L'!$C$4*'Data - P&amp;L'!$C$54</f>
        <v>0</v>
      </c>
      <c r="AA240" s="313">
        <f>(AA118+AA119)*'Data - P&amp;L'!$C$4*'Data - P&amp;L'!$C$54</f>
        <v>0</v>
      </c>
      <c r="AB240" s="313">
        <f>(AB118+AB119)*'Data - P&amp;L'!$C$4*'Data - P&amp;L'!$C$54</f>
        <v>0</v>
      </c>
      <c r="AC240" s="313">
        <f>(AC118+AC119)*'Data - P&amp;L'!$C$4*'Data - P&amp;L'!$C$54</f>
        <v>0</v>
      </c>
      <c r="AD240" s="313">
        <f>(AD118+AD119)*'Data - P&amp;L'!$C$4*'Data - P&amp;L'!$C$54</f>
        <v>0</v>
      </c>
      <c r="AE240" s="313">
        <f>(AE118+AE119)*'Data - P&amp;L'!$C$4*'Data - P&amp;L'!$C$54</f>
        <v>0</v>
      </c>
      <c r="AF240" s="313">
        <f>(AF118+AF119)*'Data - P&amp;L'!$C$4*'Data - P&amp;L'!$C$54</f>
        <v>0</v>
      </c>
      <c r="AG240" s="409">
        <f t="shared" si="55"/>
        <v>0</v>
      </c>
    </row>
    <row r="241">
      <c r="A241" s="277" t="s">
        <v>688</v>
      </c>
      <c r="B241" s="313">
        <f>B131*'Data - P&amp;L'!$C$6*'Data - P&amp;L'!$C$54</f>
        <v>0</v>
      </c>
      <c r="C241" s="313">
        <f>C131*'Data - P&amp;L'!$C$6*'Data - P&amp;L'!$C$54</f>
        <v>0</v>
      </c>
      <c r="D241" s="313">
        <f>D131*'Data - P&amp;L'!$C$6*'Data - P&amp;L'!$C$54</f>
        <v>0</v>
      </c>
      <c r="E241" s="313">
        <f>E131*'Data - P&amp;L'!$C$6*'Data - P&amp;L'!$C$54</f>
        <v>0</v>
      </c>
      <c r="F241" s="313">
        <f>F131*'Data - P&amp;L'!$C$6*'Data - P&amp;L'!$C$54</f>
        <v>0</v>
      </c>
      <c r="G241" s="313">
        <f>G131*'Data - P&amp;L'!$C$6*'Data - P&amp;L'!$C$54</f>
        <v>0</v>
      </c>
      <c r="H241" s="313">
        <f>H131*'Data - P&amp;L'!$C$6*'Data - P&amp;L'!$C$54</f>
        <v>0</v>
      </c>
      <c r="I241" s="313">
        <f>I131*'Data - P&amp;L'!$C$6*'Data - P&amp;L'!$C$54</f>
        <v>0</v>
      </c>
      <c r="J241" s="313">
        <f>J131*'Data - P&amp;L'!$C$6*'Data - P&amp;L'!$C$54</f>
        <v>0</v>
      </c>
      <c r="K241" s="313">
        <f>K131*'Data - P&amp;L'!$C$6*'Data - P&amp;L'!$C$54</f>
        <v>0</v>
      </c>
      <c r="L241" s="313">
        <f>L131*'Data - P&amp;L'!$C$6*'Data - P&amp;L'!$C$54</f>
        <v>0</v>
      </c>
      <c r="M241" s="313">
        <f>M131*'Data - P&amp;L'!$C$6*'Data - P&amp;L'!$C$54</f>
        <v>0</v>
      </c>
      <c r="N241" s="313">
        <f>N131*'Data - P&amp;L'!$C$6*'Data - P&amp;L'!$C$54</f>
        <v>0</v>
      </c>
      <c r="O241" s="313">
        <f>O131*'Data - P&amp;L'!$C$6*'Data - P&amp;L'!$C$54</f>
        <v>0</v>
      </c>
      <c r="P241" s="313">
        <f>P131*'Data - P&amp;L'!$C$6*'Data - P&amp;L'!$C$54</f>
        <v>0</v>
      </c>
      <c r="Q241" s="313">
        <f>Q131*'Data - P&amp;L'!$C$6*'Data - P&amp;L'!$C$54</f>
        <v>0</v>
      </c>
      <c r="R241" s="313">
        <f>R131*'Data - P&amp;L'!$C$6*'Data - P&amp;L'!$C$54</f>
        <v>0</v>
      </c>
      <c r="S241" s="313">
        <f>S131*'Data - P&amp;L'!$C$6*'Data - P&amp;L'!$C$54</f>
        <v>0</v>
      </c>
      <c r="T241" s="313">
        <f>T131*'Data - P&amp;L'!$C$6*'Data - P&amp;L'!$C$54</f>
        <v>0</v>
      </c>
      <c r="U241" s="313">
        <f>U131*'Data - P&amp;L'!$C$6*'Data - P&amp;L'!$C$54</f>
        <v>0</v>
      </c>
      <c r="V241" s="313">
        <f>V131*'Data - P&amp;L'!$C$6*'Data - P&amp;L'!$C$54</f>
        <v>0</v>
      </c>
      <c r="W241" s="313">
        <f>W131*'Data - P&amp;L'!$C$6*'Data - P&amp;L'!$C$54</f>
        <v>0</v>
      </c>
      <c r="X241" s="313">
        <f>X131*'Data - P&amp;L'!$C$6*'Data - P&amp;L'!$C$54</f>
        <v>0</v>
      </c>
      <c r="Y241" s="313">
        <f>Y131*'Data - P&amp;L'!$C$6*'Data - P&amp;L'!$C$54</f>
        <v>0</v>
      </c>
      <c r="Z241" s="313">
        <f>Z131*'Data - P&amp;L'!$C$6*'Data - P&amp;L'!$C$54</f>
        <v>0</v>
      </c>
      <c r="AA241" s="313">
        <f>AA131*'Data - P&amp;L'!$C$6*'Data - P&amp;L'!$C$54</f>
        <v>0</v>
      </c>
      <c r="AB241" s="313">
        <f>AB131*'Data - P&amp;L'!$C$6*'Data - P&amp;L'!$C$54</f>
        <v>0</v>
      </c>
      <c r="AC241" s="313">
        <f>AC131*'Data - P&amp;L'!$C$6*'Data - P&amp;L'!$C$54</f>
        <v>0</v>
      </c>
      <c r="AD241" s="313">
        <f>AD131*'Data - P&amp;L'!$C$6*'Data - P&amp;L'!$C$54</f>
        <v>0</v>
      </c>
      <c r="AE241" s="313">
        <f>AE131*'Data - P&amp;L'!$C$6*'Data - P&amp;L'!$C$54</f>
        <v>0</v>
      </c>
      <c r="AF241" s="313">
        <f>AF131*'Data - P&amp;L'!$C$6*'Data - P&amp;L'!$C$54</f>
        <v>0</v>
      </c>
      <c r="AG241" s="409">
        <f t="shared" si="55"/>
        <v>0</v>
      </c>
    </row>
    <row r="242">
      <c r="A242" s="277" t="s">
        <v>689</v>
      </c>
      <c r="B242" s="313">
        <f>B132*'Data - P&amp;L'!$C$8*'Data - P&amp;L'!$C$54</f>
        <v>0</v>
      </c>
      <c r="C242" s="313">
        <f>C132*'Data - P&amp;L'!$C$8*'Data - P&amp;L'!$C$54</f>
        <v>0</v>
      </c>
      <c r="D242" s="313">
        <f>D132*'Data - P&amp;L'!$C$8*'Data - P&amp;L'!$C$54</f>
        <v>0</v>
      </c>
      <c r="E242" s="313">
        <f>E132*'Data - P&amp;L'!$C$8*'Data - P&amp;L'!$C$54</f>
        <v>0</v>
      </c>
      <c r="F242" s="313">
        <f>F132*'Data - P&amp;L'!$C$8*'Data - P&amp;L'!$C$54</f>
        <v>0</v>
      </c>
      <c r="G242" s="313">
        <f>G132*'Data - P&amp;L'!$C$8*'Data - P&amp;L'!$C$54</f>
        <v>0</v>
      </c>
      <c r="H242" s="313">
        <f>H132*'Data - P&amp;L'!$C$8*'Data - P&amp;L'!$C$54</f>
        <v>0</v>
      </c>
      <c r="I242" s="313">
        <f>I132*'Data - P&amp;L'!$C$8*'Data - P&amp;L'!$C$54</f>
        <v>0</v>
      </c>
      <c r="J242" s="313">
        <f>J132*'Data - P&amp;L'!$C$8*'Data - P&amp;L'!$C$54</f>
        <v>0</v>
      </c>
      <c r="K242" s="313">
        <f>K132*'Data - P&amp;L'!$C$8*'Data - P&amp;L'!$C$54</f>
        <v>0</v>
      </c>
      <c r="L242" s="313">
        <f>L132*'Data - P&amp;L'!$C$8*'Data - P&amp;L'!$C$54</f>
        <v>0</v>
      </c>
      <c r="M242" s="313">
        <f>M132*'Data - P&amp;L'!$C$8*'Data - P&amp;L'!$C$54</f>
        <v>0</v>
      </c>
      <c r="N242" s="313">
        <f>N132*'Data - P&amp;L'!$C$8*'Data - P&amp;L'!$C$54</f>
        <v>0</v>
      </c>
      <c r="O242" s="313">
        <f>O132*'Data - P&amp;L'!$C$8*'Data - P&amp;L'!$C$54</f>
        <v>0</v>
      </c>
      <c r="P242" s="313">
        <f>P132*'Data - P&amp;L'!$C$8*'Data - P&amp;L'!$C$54</f>
        <v>0</v>
      </c>
      <c r="Q242" s="313">
        <f>Q132*'Data - P&amp;L'!$C$8*'Data - P&amp;L'!$C$54</f>
        <v>0</v>
      </c>
      <c r="R242" s="313">
        <f>R132*'Data - P&amp;L'!$C$8*'Data - P&amp;L'!$C$54</f>
        <v>0</v>
      </c>
      <c r="S242" s="313">
        <f>S132*'Data - P&amp;L'!$C$8*'Data - P&amp;L'!$C$54</f>
        <v>0</v>
      </c>
      <c r="T242" s="313">
        <f>T132*'Data - P&amp;L'!$C$8*'Data - P&amp;L'!$C$54</f>
        <v>0</v>
      </c>
      <c r="U242" s="313">
        <f>U132*'Data - P&amp;L'!$C$8*'Data - P&amp;L'!$C$54</f>
        <v>0</v>
      </c>
      <c r="V242" s="313">
        <f>V132*'Data - P&amp;L'!$C$8*'Data - P&amp;L'!$C$54</f>
        <v>0</v>
      </c>
      <c r="W242" s="313">
        <f>W132*'Data - P&amp;L'!$C$8*'Data - P&amp;L'!$C$54</f>
        <v>0</v>
      </c>
      <c r="X242" s="313">
        <f>X132*'Data - P&amp;L'!$C$8*'Data - P&amp;L'!$C$54</f>
        <v>0</v>
      </c>
      <c r="Y242" s="313">
        <f>Y132*'Data - P&amp;L'!$C$8*'Data - P&amp;L'!$C$54</f>
        <v>0</v>
      </c>
      <c r="Z242" s="313">
        <f>Z132*'Data - P&amp;L'!$C$8*'Data - P&amp;L'!$C$54</f>
        <v>0</v>
      </c>
      <c r="AA242" s="313">
        <f>AA132*'Data - P&amp;L'!$C$8*'Data - P&amp;L'!$C$54</f>
        <v>0</v>
      </c>
      <c r="AB242" s="313">
        <f>AB132*'Data - P&amp;L'!$C$8*'Data - P&amp;L'!$C$54</f>
        <v>0</v>
      </c>
      <c r="AC242" s="313">
        <f>AC132*'Data - P&amp;L'!$C$8*'Data - P&amp;L'!$C$54</f>
        <v>0</v>
      </c>
      <c r="AD242" s="313">
        <f>AD132*'Data - P&amp;L'!$C$8*'Data - P&amp;L'!$C$54</f>
        <v>0</v>
      </c>
      <c r="AE242" s="313">
        <f>AE132*'Data - P&amp;L'!$C$8*'Data - P&amp;L'!$C$54</f>
        <v>0</v>
      </c>
      <c r="AF242" s="313">
        <f>AF132*'Data - P&amp;L'!$C$8*'Data - P&amp;L'!$C$54</f>
        <v>0</v>
      </c>
      <c r="AG242" s="409">
        <f t="shared" si="55"/>
        <v>0</v>
      </c>
    </row>
    <row r="243">
      <c r="A243" s="277" t="s">
        <v>677</v>
      </c>
      <c r="B243" s="313">
        <f>(B133+B134)*'Data - P&amp;L'!$C$9*'Data - P&amp;L'!$C$54</f>
        <v>0</v>
      </c>
      <c r="C243" s="313">
        <f>(C133+C134)*'Data - P&amp;L'!$C$9*'Data - P&amp;L'!$C$54</f>
        <v>0</v>
      </c>
      <c r="D243" s="313">
        <f>(D133+D134)*'Data - P&amp;L'!$C$9*'Data - P&amp;L'!$C$54</f>
        <v>0</v>
      </c>
      <c r="E243" s="313">
        <f>(E133+E134)*'Data - P&amp;L'!$C$9*'Data - P&amp;L'!$C$54</f>
        <v>0</v>
      </c>
      <c r="F243" s="313">
        <f>(F133+F134)*'Data - P&amp;L'!$C$9*'Data - P&amp;L'!$C$54</f>
        <v>0</v>
      </c>
      <c r="G243" s="313">
        <f>(G133+G134)*'Data - P&amp;L'!$C$9*'Data - P&amp;L'!$C$54</f>
        <v>0</v>
      </c>
      <c r="H243" s="313">
        <f>(H133+H134)*'Data - P&amp;L'!$C$9*'Data - P&amp;L'!$C$54</f>
        <v>0</v>
      </c>
      <c r="I243" s="313">
        <f>(I133+I134)*'Data - P&amp;L'!$C$9*'Data - P&amp;L'!$C$54</f>
        <v>0</v>
      </c>
      <c r="J243" s="313">
        <f>(J133+J134)*'Data - P&amp;L'!$C$9*'Data - P&amp;L'!$C$54</f>
        <v>0</v>
      </c>
      <c r="K243" s="313">
        <f>(K133+K134)*'Data - P&amp;L'!$C$9*'Data - P&amp;L'!$C$54</f>
        <v>0</v>
      </c>
      <c r="L243" s="313">
        <f>(L133+L134)*'Data - P&amp;L'!$C$9*'Data - P&amp;L'!$C$54</f>
        <v>0</v>
      </c>
      <c r="M243" s="313">
        <f>(M133+M134)*'Data - P&amp;L'!$C$9*'Data - P&amp;L'!$C$54</f>
        <v>0</v>
      </c>
      <c r="N243" s="313">
        <f>(N133+N134)*'Data - P&amp;L'!$C$9*'Data - P&amp;L'!$C$54</f>
        <v>0</v>
      </c>
      <c r="O243" s="313">
        <f>(O133+O134)*'Data - P&amp;L'!$C$9*'Data - P&amp;L'!$C$54</f>
        <v>0</v>
      </c>
      <c r="P243" s="313">
        <f>(P133+P134)*'Data - P&amp;L'!$C$9*'Data - P&amp;L'!$C$54</f>
        <v>0</v>
      </c>
      <c r="Q243" s="313">
        <f>(Q133+Q134)*'Data - P&amp;L'!$C$9*'Data - P&amp;L'!$C$54</f>
        <v>0</v>
      </c>
      <c r="R243" s="313">
        <f>(R133+R134)*'Data - P&amp;L'!$C$9*'Data - P&amp;L'!$C$54</f>
        <v>0</v>
      </c>
      <c r="S243" s="313">
        <f>(S133+S134)*'Data - P&amp;L'!$C$9*'Data - P&amp;L'!$C$54</f>
        <v>0</v>
      </c>
      <c r="T243" s="313">
        <f>(T133+T134)*'Data - P&amp;L'!$C$9*'Data - P&amp;L'!$C$54</f>
        <v>0</v>
      </c>
      <c r="U243" s="313">
        <f>(U133+U134)*'Data - P&amp;L'!$C$9*'Data - P&amp;L'!$C$54</f>
        <v>0</v>
      </c>
      <c r="V243" s="313">
        <f>(V133+V134)*'Data - P&amp;L'!$C$9*'Data - P&amp;L'!$C$54</f>
        <v>0</v>
      </c>
      <c r="W243" s="313">
        <f>(W133+W134)*'Data - P&amp;L'!$C$9*'Data - P&amp;L'!$C$54</f>
        <v>0</v>
      </c>
      <c r="X243" s="313">
        <f>(X133+X134)*'Data - P&amp;L'!$C$9*'Data - P&amp;L'!$C$54</f>
        <v>0</v>
      </c>
      <c r="Y243" s="313">
        <f>(Y133+Y134)*'Data - P&amp;L'!$C$9*'Data - P&amp;L'!$C$54</f>
        <v>0</v>
      </c>
      <c r="Z243" s="313">
        <f>(Z133+Z134)*'Data - P&amp;L'!$C$9*'Data - P&amp;L'!$C$54</f>
        <v>0</v>
      </c>
      <c r="AA243" s="313">
        <f>(AA133+AA134)*'Data - P&amp;L'!$C$9*'Data - P&amp;L'!$C$54</f>
        <v>0</v>
      </c>
      <c r="AB243" s="313">
        <f>(AB133+AB134)*'Data - P&amp;L'!$C$9*'Data - P&amp;L'!$C$54</f>
        <v>0</v>
      </c>
      <c r="AC243" s="313">
        <f>(AC133+AC134)*'Data - P&amp;L'!$C$9*'Data - P&amp;L'!$C$54</f>
        <v>0</v>
      </c>
      <c r="AD243" s="313">
        <f>(AD133+AD134)*'Data - P&amp;L'!$C$9*'Data - P&amp;L'!$C$54</f>
        <v>0</v>
      </c>
      <c r="AE243" s="313">
        <f>(AE133+AE134)*'Data - P&amp;L'!$C$9*'Data - P&amp;L'!$C$54</f>
        <v>0</v>
      </c>
      <c r="AF243" s="313">
        <f>(AF133+AF134)*'Data - P&amp;L'!$C$9*'Data - P&amp;L'!$C$54</f>
        <v>0</v>
      </c>
      <c r="AG243" s="409">
        <f t="shared" si="55"/>
        <v>0</v>
      </c>
    </row>
    <row r="244">
      <c r="A244" s="277" t="s">
        <v>678</v>
      </c>
      <c r="B244" s="313">
        <f>(B135+B136)*'Data - P&amp;L'!$C$5*'Data - P&amp;L'!$C$54</f>
        <v>0</v>
      </c>
      <c r="C244" s="313">
        <f>(C135+C136)*'Data - P&amp;L'!$C$5*'Data - P&amp;L'!$C$54</f>
        <v>0</v>
      </c>
      <c r="D244" s="313">
        <f>(D135+D136)*'Data - P&amp;L'!$C$5*'Data - P&amp;L'!$C$54</f>
        <v>0</v>
      </c>
      <c r="E244" s="313">
        <f>(E135+E136)*'Data - P&amp;L'!$C$5*'Data - P&amp;L'!$C$54</f>
        <v>0</v>
      </c>
      <c r="F244" s="313">
        <f>(F135+F136)*'Data - P&amp;L'!$C$5*'Data - P&amp;L'!$C$54</f>
        <v>0</v>
      </c>
      <c r="G244" s="313">
        <f>(G135+G136)*'Data - P&amp;L'!$C$5*'Data - P&amp;L'!$C$54</f>
        <v>0</v>
      </c>
      <c r="H244" s="313">
        <f>(H135+H136)*'Data - P&amp;L'!$C$5*'Data - P&amp;L'!$C$54</f>
        <v>0</v>
      </c>
      <c r="I244" s="313">
        <f>(I135+I136)*'Data - P&amp;L'!$C$5*'Data - P&amp;L'!$C$54</f>
        <v>0</v>
      </c>
      <c r="J244" s="313">
        <f>(J135+J136)*'Data - P&amp;L'!$C$5*'Data - P&amp;L'!$C$54</f>
        <v>0</v>
      </c>
      <c r="K244" s="313">
        <f>(K135+K136)*'Data - P&amp;L'!$C$5*'Data - P&amp;L'!$C$54</f>
        <v>0</v>
      </c>
      <c r="L244" s="313">
        <f>(L135+L136)*'Data - P&amp;L'!$C$5*'Data - P&amp;L'!$C$54</f>
        <v>0</v>
      </c>
      <c r="M244" s="313">
        <f>(M135+M136)*'Data - P&amp;L'!$C$5*'Data - P&amp;L'!$C$54</f>
        <v>0</v>
      </c>
      <c r="N244" s="313">
        <f>(N135+N136)*'Data - P&amp;L'!$C$5*'Data - P&amp;L'!$C$54</f>
        <v>0</v>
      </c>
      <c r="O244" s="313">
        <f>(O135+O136)*'Data - P&amp;L'!$C$5*'Data - P&amp;L'!$C$54</f>
        <v>0</v>
      </c>
      <c r="P244" s="313">
        <f>(P135+P136)*'Data - P&amp;L'!$C$5*'Data - P&amp;L'!$C$54</f>
        <v>0</v>
      </c>
      <c r="Q244" s="313">
        <f>(Q135+Q136)*'Data - P&amp;L'!$C$5*'Data - P&amp;L'!$C$54</f>
        <v>0</v>
      </c>
      <c r="R244" s="313">
        <f>(R135+R136)*'Data - P&amp;L'!$C$5*'Data - P&amp;L'!$C$54</f>
        <v>0</v>
      </c>
      <c r="S244" s="313">
        <f>(S135+S136)*'Data - P&amp;L'!$C$5*'Data - P&amp;L'!$C$54</f>
        <v>0</v>
      </c>
      <c r="T244" s="313">
        <f>(T135+T136)*'Data - P&amp;L'!$C$5*'Data - P&amp;L'!$C$54</f>
        <v>0</v>
      </c>
      <c r="U244" s="313">
        <f>(U135+U136)*'Data - P&amp;L'!$C$5*'Data - P&amp;L'!$C$54</f>
        <v>0</v>
      </c>
      <c r="V244" s="313">
        <f>(V135+V136)*'Data - P&amp;L'!$C$5*'Data - P&amp;L'!$C$54</f>
        <v>0</v>
      </c>
      <c r="W244" s="313">
        <f>(W135+W136)*'Data - P&amp;L'!$C$5*'Data - P&amp;L'!$C$54</f>
        <v>0</v>
      </c>
      <c r="X244" s="313">
        <f>(X135+X136)*'Data - P&amp;L'!$C$5*'Data - P&amp;L'!$C$54</f>
        <v>0</v>
      </c>
      <c r="Y244" s="313">
        <f>(Y135+Y136)*'Data - P&amp;L'!$C$5*'Data - P&amp;L'!$C$54</f>
        <v>0</v>
      </c>
      <c r="Z244" s="313">
        <f>(Z135+Z136)*'Data - P&amp;L'!$C$5*'Data - P&amp;L'!$C$54</f>
        <v>0</v>
      </c>
      <c r="AA244" s="313">
        <f>(AA135+AA136)*'Data - P&amp;L'!$C$5*'Data - P&amp;L'!$C$54</f>
        <v>0</v>
      </c>
      <c r="AB244" s="313">
        <f>(AB135+AB136)*'Data - P&amp;L'!$C$5*'Data - P&amp;L'!$C$54</f>
        <v>0</v>
      </c>
      <c r="AC244" s="313">
        <f>(AC135+AC136)*'Data - P&amp;L'!$C$5*'Data - P&amp;L'!$C$54</f>
        <v>0</v>
      </c>
      <c r="AD244" s="313">
        <f>(AD135+AD136)*'Data - P&amp;L'!$C$5*'Data - P&amp;L'!$C$54</f>
        <v>0</v>
      </c>
      <c r="AE244" s="313">
        <f>(AE135+AE136)*'Data - P&amp;L'!$C$5*'Data - P&amp;L'!$C$54</f>
        <v>0</v>
      </c>
      <c r="AF244" s="313">
        <f>(AF135+AF136)*'Data - P&amp;L'!$C$5*'Data - P&amp;L'!$C$54</f>
        <v>0</v>
      </c>
      <c r="AG244" s="409">
        <f t="shared" si="55"/>
        <v>0</v>
      </c>
    </row>
    <row r="245">
      <c r="A245" s="277" t="s">
        <v>679</v>
      </c>
      <c r="B245" s="313">
        <f>(B137+B138)*'Data - P&amp;L'!$C$10*'Data - P&amp;L'!$C$54</f>
        <v>0</v>
      </c>
      <c r="C245" s="313">
        <f>(C137+C138)*'Data - P&amp;L'!$C$10*'Data - P&amp;L'!$C$54</f>
        <v>0</v>
      </c>
      <c r="D245" s="313">
        <f>(D137+D138)*'Data - P&amp;L'!$C$10*'Data - P&amp;L'!$C$54</f>
        <v>0</v>
      </c>
      <c r="E245" s="313">
        <f>(E137+E138)*'Data - P&amp;L'!$C$10*'Data - P&amp;L'!$C$54</f>
        <v>0</v>
      </c>
      <c r="F245" s="313">
        <f>(F137+F138)*'Data - P&amp;L'!$C$10*'Data - P&amp;L'!$C$54</f>
        <v>0</v>
      </c>
      <c r="G245" s="313">
        <f>(G137+G138)*'Data - P&amp;L'!$C$10*'Data - P&amp;L'!$C$54</f>
        <v>0</v>
      </c>
      <c r="H245" s="313">
        <f>(H137+H138)*'Data - P&amp;L'!$C$10*'Data - P&amp;L'!$C$54</f>
        <v>0</v>
      </c>
      <c r="I245" s="313">
        <f>(I137+I138)*'Data - P&amp;L'!$C$10*'Data - P&amp;L'!$C$54</f>
        <v>0</v>
      </c>
      <c r="J245" s="313">
        <f>(J137+J138)*'Data - P&amp;L'!$C$10*'Data - P&amp;L'!$C$54</f>
        <v>0</v>
      </c>
      <c r="K245" s="313">
        <f>(K137+K138)*'Data - P&amp;L'!$C$10*'Data - P&amp;L'!$C$54</f>
        <v>0</v>
      </c>
      <c r="L245" s="313">
        <f>(L137+L138)*'Data - P&amp;L'!$C$10*'Data - P&amp;L'!$C$54</f>
        <v>0</v>
      </c>
      <c r="M245" s="313">
        <f>(M137+M138)*'Data - P&amp;L'!$C$10*'Data - P&amp;L'!$C$54</f>
        <v>0</v>
      </c>
      <c r="N245" s="313">
        <f>(N137+N138)*'Data - P&amp;L'!$C$10*'Data - P&amp;L'!$C$54</f>
        <v>0</v>
      </c>
      <c r="O245" s="313">
        <f>(O137+O138)*'Data - P&amp;L'!$C$10*'Data - P&amp;L'!$C$54</f>
        <v>0</v>
      </c>
      <c r="P245" s="313">
        <f>(P137+P138)*'Data - P&amp;L'!$C$10*'Data - P&amp;L'!$C$54</f>
        <v>0</v>
      </c>
      <c r="Q245" s="313">
        <f>(Q137+Q138)*'Data - P&amp;L'!$C$10*'Data - P&amp;L'!$C$54</f>
        <v>0</v>
      </c>
      <c r="R245" s="313">
        <f>(R137+R138)*'Data - P&amp;L'!$C$10*'Data - P&amp;L'!$C$54</f>
        <v>0</v>
      </c>
      <c r="S245" s="313">
        <f>(S137+S138)*'Data - P&amp;L'!$C$10*'Data - P&amp;L'!$C$54</f>
        <v>0</v>
      </c>
      <c r="T245" s="313">
        <f>(T137+T138)*'Data - P&amp;L'!$C$10*'Data - P&amp;L'!$C$54</f>
        <v>0</v>
      </c>
      <c r="U245" s="313">
        <f>(U137+U138)*'Data - P&amp;L'!$C$10*'Data - P&amp;L'!$C$54</f>
        <v>0</v>
      </c>
      <c r="V245" s="313">
        <f>(V137+V138)*'Data - P&amp;L'!$C$10*'Data - P&amp;L'!$C$54</f>
        <v>0</v>
      </c>
      <c r="W245" s="313">
        <f>(W137+W138)*'Data - P&amp;L'!$C$10*'Data - P&amp;L'!$C$54</f>
        <v>0</v>
      </c>
      <c r="X245" s="313">
        <f>(X137+X138)*'Data - P&amp;L'!$C$10*'Data - P&amp;L'!$C$54</f>
        <v>0</v>
      </c>
      <c r="Y245" s="313">
        <f>(Y137+Y138)*'Data - P&amp;L'!$C$10*'Data - P&amp;L'!$C$54</f>
        <v>0</v>
      </c>
      <c r="Z245" s="313">
        <f>(Z137+Z138)*'Data - P&amp;L'!$C$10*'Data - P&amp;L'!$C$54</f>
        <v>0</v>
      </c>
      <c r="AA245" s="313">
        <f>(AA137+AA138)*'Data - P&amp;L'!$C$10*'Data - P&amp;L'!$C$54</f>
        <v>0</v>
      </c>
      <c r="AB245" s="313">
        <f>(AB137+AB138)*'Data - P&amp;L'!$C$10*'Data - P&amp;L'!$C$54</f>
        <v>0</v>
      </c>
      <c r="AC245" s="313">
        <f>(AC137+AC138)*'Data - P&amp;L'!$C$10*'Data - P&amp;L'!$C$54</f>
        <v>0</v>
      </c>
      <c r="AD245" s="313">
        <f>(AD137+AD138)*'Data - P&amp;L'!$C$10*'Data - P&amp;L'!$C$54</f>
        <v>0</v>
      </c>
      <c r="AE245" s="313">
        <f>(AE137+AE138)*'Data - P&amp;L'!$C$10*'Data - P&amp;L'!$C$54</f>
        <v>0</v>
      </c>
      <c r="AF245" s="313">
        <f>(AF137+AF138)*'Data - P&amp;L'!$C$10*'Data - P&amp;L'!$C$54</f>
        <v>0</v>
      </c>
      <c r="AG245" s="409">
        <f t="shared" si="55"/>
        <v>0</v>
      </c>
    </row>
    <row r="246">
      <c r="A246" s="273" t="s">
        <v>680</v>
      </c>
      <c r="B246" s="313">
        <f>(B124+B125)*'Data - P&amp;L'!$C$43*'Data - P&amp;L'!$C$54</f>
        <v>0</v>
      </c>
      <c r="C246" s="313">
        <f>(C124+C125)*'Data - P&amp;L'!$C$43*'Data - P&amp;L'!$C$54</f>
        <v>0</v>
      </c>
      <c r="D246" s="313">
        <f>(D124+D125)*'Data - P&amp;L'!$C$43*'Data - P&amp;L'!$C$54</f>
        <v>0</v>
      </c>
      <c r="E246" s="313">
        <f>(E124+E125)*'Data - P&amp;L'!$C$43*'Data - P&amp;L'!$C$54</f>
        <v>0</v>
      </c>
      <c r="F246" s="313">
        <f>(F124+F125)*'Data - P&amp;L'!$C$43*'Data - P&amp;L'!$C$54</f>
        <v>0</v>
      </c>
      <c r="G246" s="313">
        <f>(G124+G125)*'Data - P&amp;L'!$C$43*'Data - P&amp;L'!$C$54</f>
        <v>0</v>
      </c>
      <c r="H246" s="313">
        <f>(H124+H125)*'Data - P&amp;L'!$C$43*'Data - P&amp;L'!$C$54</f>
        <v>0</v>
      </c>
      <c r="I246" s="313">
        <f>(I124+I125)*'Data - P&amp;L'!$C$43*'Data - P&amp;L'!$C$54</f>
        <v>0</v>
      </c>
      <c r="J246" s="313">
        <f>(J124+J125)*'Data - P&amp;L'!$C$43*'Data - P&amp;L'!$C$54</f>
        <v>0</v>
      </c>
      <c r="K246" s="313">
        <f>(K124+K125)*'Data - P&amp;L'!$C$43*'Data - P&amp;L'!$C$54</f>
        <v>0</v>
      </c>
      <c r="L246" s="313">
        <f>(L124+L125)*'Data - P&amp;L'!$C$43*'Data - P&amp;L'!$C$54</f>
        <v>0</v>
      </c>
      <c r="M246" s="313">
        <f>(M124+M125)*'Data - P&amp;L'!$C$43*'Data - P&amp;L'!$C$54</f>
        <v>0</v>
      </c>
      <c r="N246" s="313">
        <f>(N124+N125)*'Data - P&amp;L'!$C$43*'Data - P&amp;L'!$C$54</f>
        <v>0</v>
      </c>
      <c r="O246" s="313">
        <f>(O124+O125)*'Data - P&amp;L'!$C$43*'Data - P&amp;L'!$C$54</f>
        <v>0</v>
      </c>
      <c r="P246" s="313">
        <f>(P124+P125)*'Data - P&amp;L'!$C$43*'Data - P&amp;L'!$C$54</f>
        <v>0</v>
      </c>
      <c r="Q246" s="313">
        <f>(Q124+Q125)*'Data - P&amp;L'!$C$43*'Data - P&amp;L'!$C$54</f>
        <v>0</v>
      </c>
      <c r="R246" s="313">
        <f>(R124+R125)*'Data - P&amp;L'!$C$43*'Data - P&amp;L'!$C$54</f>
        <v>0</v>
      </c>
      <c r="S246" s="313">
        <f>(S124+S125)*'Data - P&amp;L'!$C$43*'Data - P&amp;L'!$C$54</f>
        <v>0</v>
      </c>
      <c r="T246" s="313">
        <f>(T124+T125)*'Data - P&amp;L'!$C$43*'Data - P&amp;L'!$C$54</f>
        <v>0</v>
      </c>
      <c r="U246" s="313">
        <f>(U124+U125)*'Data - P&amp;L'!$C$43*'Data - P&amp;L'!$C$54</f>
        <v>0</v>
      </c>
      <c r="V246" s="313">
        <f>(V124+V125)*'Data - P&amp;L'!$C$43*'Data - P&amp;L'!$C$54</f>
        <v>0</v>
      </c>
      <c r="W246" s="313">
        <f>(W124+W125)*'Data - P&amp;L'!$C$43*'Data - P&amp;L'!$C$54</f>
        <v>0</v>
      </c>
      <c r="X246" s="313">
        <f>(X124+X125)*'Data - P&amp;L'!$C$43*'Data - P&amp;L'!$C$54</f>
        <v>0</v>
      </c>
      <c r="Y246" s="313">
        <f>(Y124+Y125)*'Data - P&amp;L'!$C$43*'Data - P&amp;L'!$C$54</f>
        <v>0</v>
      </c>
      <c r="Z246" s="313">
        <f>(Z124+Z125)*'Data - P&amp;L'!$C$43*'Data - P&amp;L'!$C$54</f>
        <v>0</v>
      </c>
      <c r="AA246" s="313">
        <f>(AA124+AA125)*'Data - P&amp;L'!$C$43*'Data - P&amp;L'!$C$54</f>
        <v>0</v>
      </c>
      <c r="AB246" s="313">
        <f>(AB124+AB125)*'Data - P&amp;L'!$C$43*'Data - P&amp;L'!$C$54</f>
        <v>0</v>
      </c>
      <c r="AC246" s="313">
        <f>(AC124+AC125)*'Data - P&amp;L'!$C$43*'Data - P&amp;L'!$C$54</f>
        <v>0</v>
      </c>
      <c r="AD246" s="313">
        <f>(AD124+AD125)*'Data - P&amp;L'!$C$43*'Data - P&amp;L'!$C$54</f>
        <v>0</v>
      </c>
      <c r="AE246" s="313">
        <f>(AE124+AE125)*'Data - P&amp;L'!$C$43*'Data - P&amp;L'!$C$54</f>
        <v>0</v>
      </c>
      <c r="AF246" s="313">
        <f>(AF124+AF125)*'Data - P&amp;L'!$C$43*'Data - P&amp;L'!$C$54</f>
        <v>0</v>
      </c>
      <c r="AG246" s="409">
        <f t="shared" si="55"/>
        <v>0</v>
      </c>
    </row>
    <row r="247">
      <c r="A247" s="273" t="s">
        <v>682</v>
      </c>
      <c r="B247" s="313">
        <f>(B140)*'Data - P&amp;L'!$C$43*'Data - P&amp;L'!$C$54</f>
        <v>0</v>
      </c>
      <c r="C247" s="313">
        <f>(C140)*'Data - P&amp;L'!$C$43*'Data - P&amp;L'!$C$54</f>
        <v>0</v>
      </c>
      <c r="D247" s="313">
        <f>(D140)*'Data - P&amp;L'!$C$43*'Data - P&amp;L'!$C$54</f>
        <v>0</v>
      </c>
      <c r="E247" s="313">
        <f>(E140)*'Data - P&amp;L'!$C$43*'Data - P&amp;L'!$C$54</f>
        <v>0</v>
      </c>
      <c r="F247" s="313">
        <f>(F140)*'Data - P&amp;L'!$C$43*'Data - P&amp;L'!$C$54</f>
        <v>0</v>
      </c>
      <c r="G247" s="313">
        <f>(G140)*'Data - P&amp;L'!$C$43*'Data - P&amp;L'!$C$54</f>
        <v>0</v>
      </c>
      <c r="H247" s="313">
        <f>(H140)*'Data - P&amp;L'!$C$43*'Data - P&amp;L'!$C$54</f>
        <v>0</v>
      </c>
      <c r="I247" s="313">
        <f>(I140)*'Data - P&amp;L'!$C$43*'Data - P&amp;L'!$C$54</f>
        <v>0</v>
      </c>
      <c r="J247" s="313">
        <f>(J140)*'Data - P&amp;L'!$C$43*'Data - P&amp;L'!$C$54</f>
        <v>0</v>
      </c>
      <c r="K247" s="313">
        <f>(K140)*'Data - P&amp;L'!$C$43*'Data - P&amp;L'!$C$54</f>
        <v>0</v>
      </c>
      <c r="L247" s="313">
        <f>(L140)*'Data - P&amp;L'!$C$43*'Data - P&amp;L'!$C$54</f>
        <v>0</v>
      </c>
      <c r="M247" s="313">
        <f>(M140)*'Data - P&amp;L'!$C$43*'Data - P&amp;L'!$C$54</f>
        <v>0</v>
      </c>
      <c r="N247" s="313">
        <f>(N140)*'Data - P&amp;L'!$C$43*'Data - P&amp;L'!$C$54</f>
        <v>0</v>
      </c>
      <c r="O247" s="313">
        <f>(O140)*'Data - P&amp;L'!$C$43*'Data - P&amp;L'!$C$54</f>
        <v>0</v>
      </c>
      <c r="P247" s="313">
        <f>(P140)*'Data - P&amp;L'!$C$43*'Data - P&amp;L'!$C$54</f>
        <v>0</v>
      </c>
      <c r="Q247" s="313">
        <f>(Q140)*'Data - P&amp;L'!$C$43*'Data - P&amp;L'!$C$54</f>
        <v>0</v>
      </c>
      <c r="R247" s="313">
        <f>(R140)*'Data - P&amp;L'!$C$43*'Data - P&amp;L'!$C$54</f>
        <v>0</v>
      </c>
      <c r="S247" s="313">
        <f>(S140)*'Data - P&amp;L'!$C$43*'Data - P&amp;L'!$C$54</f>
        <v>0</v>
      </c>
      <c r="T247" s="313">
        <f>(T140)*'Data - P&amp;L'!$C$43*'Data - P&amp;L'!$C$54</f>
        <v>0</v>
      </c>
      <c r="U247" s="313">
        <f>(U140)*'Data - P&amp;L'!$C$43*'Data - P&amp;L'!$C$54</f>
        <v>0</v>
      </c>
      <c r="V247" s="313">
        <f>(V140)*'Data - P&amp;L'!$C$43*'Data - P&amp;L'!$C$54</f>
        <v>0</v>
      </c>
      <c r="W247" s="313">
        <f>(W140)*'Data - P&amp;L'!$C$43*'Data - P&amp;L'!$C$54</f>
        <v>0</v>
      </c>
      <c r="X247" s="313">
        <f>(X140)*'Data - P&amp;L'!$C$43*'Data - P&amp;L'!$C$54</f>
        <v>0</v>
      </c>
      <c r="Y247" s="313">
        <f>(Y140)*'Data - P&amp;L'!$C$43*'Data - P&amp;L'!$C$54</f>
        <v>0</v>
      </c>
      <c r="Z247" s="313">
        <f>(Z140)*'Data - P&amp;L'!$C$43*'Data - P&amp;L'!$C$54</f>
        <v>0</v>
      </c>
      <c r="AA247" s="313">
        <f>(AA140)*'Data - P&amp;L'!$C$43*'Data - P&amp;L'!$C$54</f>
        <v>0</v>
      </c>
      <c r="AB247" s="313">
        <f>(AB140)*'Data - P&amp;L'!$C$43*'Data - P&amp;L'!$C$54</f>
        <v>0</v>
      </c>
      <c r="AC247" s="313">
        <f>(AC140)*'Data - P&amp;L'!$C$43*'Data - P&amp;L'!$C$54</f>
        <v>0</v>
      </c>
      <c r="AD247" s="313">
        <f>(AD140)*'Data - P&amp;L'!$C$43*'Data - P&amp;L'!$C$54</f>
        <v>0</v>
      </c>
      <c r="AE247" s="313">
        <f>(AE140)*'Data - P&amp;L'!$C$43*'Data - P&amp;L'!$C$54</f>
        <v>0</v>
      </c>
      <c r="AF247" s="313">
        <f>(AF140)*'Data - P&amp;L'!$C$43*'Data - P&amp;L'!$C$54</f>
        <v>0</v>
      </c>
      <c r="AG247" s="409">
        <f t="shared" si="55"/>
        <v>0</v>
      </c>
    </row>
    <row r="248">
      <c r="A248" s="496" t="s">
        <v>1500</v>
      </c>
      <c r="B248" s="313">
        <f>(((B124+B125)*'Data - P&amp;L'!$C$62)*(1-'Data - P&amp;L'!$C$58))+((B140*'Data - P&amp;L'!$C$63)*(1-'Data - P&amp;L'!$C$58))</f>
        <v>0</v>
      </c>
      <c r="C248" s="313">
        <f>(((C124+C125)*'Data - P&amp;L'!$C$62)*(1-'Data - P&amp;L'!$C$58))+((C140*'Data - P&amp;L'!$C$63)*(1-'Data - P&amp;L'!$C$58))</f>
        <v>0</v>
      </c>
      <c r="D248" s="313">
        <f>(((D124+D125)*'Data - P&amp;L'!$C$62)*(1-'Data - P&amp;L'!$C$58))+((D140*'Data - P&amp;L'!$C$63)*(1-'Data - P&amp;L'!$C$58))</f>
        <v>0</v>
      </c>
      <c r="E248" s="313">
        <f>(((E124+E125)*'Data - P&amp;L'!$C$62)*(1-'Data - P&amp;L'!$C$58))+((E140*'Data - P&amp;L'!$C$63)*(1-'Data - P&amp;L'!$C$58))</f>
        <v>0</v>
      </c>
      <c r="F248" s="313">
        <f>(((F124+F125)*'Data - P&amp;L'!$C$62)*(1-'Data - P&amp;L'!$C$58))+((F140*'Data - P&amp;L'!$C$63)*(1-'Data - P&amp;L'!$C$58))</f>
        <v>0</v>
      </c>
      <c r="G248" s="313">
        <f>(((G124+G125)*'Data - P&amp;L'!$C$62)*(1-'Data - P&amp;L'!$C$58))+((G140*'Data - P&amp;L'!$C$63)*(1-'Data - P&amp;L'!$C$58))</f>
        <v>0</v>
      </c>
      <c r="H248" s="313">
        <f>(((H124+H125)*'Data - P&amp;L'!$C$62)*(1-'Data - P&amp;L'!$C$58))+((H140*'Data - P&amp;L'!$C$63)*(1-'Data - P&amp;L'!$C$58))</f>
        <v>0</v>
      </c>
      <c r="I248" s="313">
        <f>(((I124+I125)*'Data - P&amp;L'!$C$62)*(1-'Data - P&amp;L'!$C$58))+((I140*'Data - P&amp;L'!$C$63)*(1-'Data - P&amp;L'!$C$58))</f>
        <v>0</v>
      </c>
      <c r="J248" s="313">
        <f>(((J124+J125)*'Data - P&amp;L'!$C$62)*(1-'Data - P&amp;L'!$C$58))+((J140*'Data - P&amp;L'!$C$63)*(1-'Data - P&amp;L'!$C$58))</f>
        <v>0</v>
      </c>
      <c r="K248" s="313">
        <f>(((K124+K125)*'Data - P&amp;L'!$C$62)*(1-'Data - P&amp;L'!$C$58))+((K140*'Data - P&amp;L'!$C$63)*(1-'Data - P&amp;L'!$C$58))</f>
        <v>0</v>
      </c>
      <c r="L248" s="313">
        <f>(((L124+L125)*'Data - P&amp;L'!$C$62)*(1-'Data - P&amp;L'!$C$58))+((L140*'Data - P&amp;L'!$C$63)*(1-'Data - P&amp;L'!$C$58))</f>
        <v>0</v>
      </c>
      <c r="M248" s="313">
        <f>(((M124+M125)*'Data - P&amp;L'!$C$62)*(1-'Data - P&amp;L'!$C$58))+((M140*'Data - P&amp;L'!$C$63)*(1-'Data - P&amp;L'!$C$58))</f>
        <v>0</v>
      </c>
      <c r="N248" s="313">
        <f>(((N124+N125)*'Data - P&amp;L'!$C$62)*(1-'Data - P&amp;L'!$C$58))+((N140*'Data - P&amp;L'!$C$63)*(1-'Data - P&amp;L'!$C$58))</f>
        <v>0</v>
      </c>
      <c r="O248" s="313">
        <f>(((O124+O125)*'Data - P&amp;L'!$C$62)*(1-'Data - P&amp;L'!$C$58))+((O140*'Data - P&amp;L'!$C$63)*(1-'Data - P&amp;L'!$C$58))</f>
        <v>0</v>
      </c>
      <c r="P248" s="313">
        <f>(((P124+P125)*'Data - P&amp;L'!$C$62)*(1-'Data - P&amp;L'!$C$58))+((P140*'Data - P&amp;L'!$C$63)*(1-'Data - P&amp;L'!$C$58))</f>
        <v>0</v>
      </c>
      <c r="Q248" s="313">
        <f>(((Q124+Q125)*'Data - P&amp;L'!$C$62)*(1-'Data - P&amp;L'!$C$58))+((Q140*'Data - P&amp;L'!$C$63)*(1-'Data - P&amp;L'!$C$58))</f>
        <v>0</v>
      </c>
      <c r="R248" s="313">
        <f>(((R124+R125)*'Data - P&amp;L'!$C$62)*(1-'Data - P&amp;L'!$C$58))+((R140*'Data - P&amp;L'!$C$63)*(1-'Data - P&amp;L'!$C$58))</f>
        <v>0</v>
      </c>
      <c r="S248" s="313">
        <f>(((S124+S125)*'Data - P&amp;L'!$C$62)*(1-'Data - P&amp;L'!$C$58))+((S140*'Data - P&amp;L'!$C$63)*(1-'Data - P&amp;L'!$C$58))</f>
        <v>0</v>
      </c>
      <c r="T248" s="313">
        <f>(((T124+T125)*'Data - P&amp;L'!$C$62)*(1-'Data - P&amp;L'!$C$58))+((T140*'Data - P&amp;L'!$C$63)*(1-'Data - P&amp;L'!$C$58))</f>
        <v>0</v>
      </c>
      <c r="U248" s="313">
        <f>(((U124+U125)*'Data - P&amp;L'!$C$62)*(1-'Data - P&amp;L'!$C$58))+((U140*'Data - P&amp;L'!$C$63)*(1-'Data - P&amp;L'!$C$58))</f>
        <v>0</v>
      </c>
      <c r="V248" s="313">
        <f>(((V124+V125)*'Data - P&amp;L'!$C$62)*(1-'Data - P&amp;L'!$C$58))+((V140*'Data - P&amp;L'!$C$63)*(1-'Data - P&amp;L'!$C$58))</f>
        <v>0</v>
      </c>
      <c r="W248" s="313">
        <f>(((W124+W125)*'Data - P&amp;L'!$C$62)*(1-'Data - P&amp;L'!$C$58))+((W140*'Data - P&amp;L'!$C$63)*(1-'Data - P&amp;L'!$C$58))</f>
        <v>0</v>
      </c>
      <c r="X248" s="313">
        <f>(((X124+X125)*'Data - P&amp;L'!$C$62)*(1-'Data - P&amp;L'!$C$58))+((X140*'Data - P&amp;L'!$C$63)*(1-'Data - P&amp;L'!$C$58))</f>
        <v>0</v>
      </c>
      <c r="Y248" s="313">
        <f>(((Y124+Y125)*'Data - P&amp;L'!$C$62)*(1-'Data - P&amp;L'!$C$58))+((Y140*'Data - P&amp;L'!$C$63)*(1-'Data - P&amp;L'!$C$58))</f>
        <v>0</v>
      </c>
      <c r="Z248" s="313">
        <f>(((Z124+Z125)*'Data - P&amp;L'!$C$62)*(1-'Data - P&amp;L'!$C$58))+((Z140*'Data - P&amp;L'!$C$63)*(1-'Data - P&amp;L'!$C$58))</f>
        <v>0</v>
      </c>
      <c r="AA248" s="313">
        <f>(((AA124+AA125)*'Data - P&amp;L'!$C$62)*(1-'Data - P&amp;L'!$C$58))+((AA140*'Data - P&amp;L'!$C$63)*(1-'Data - P&amp;L'!$C$58))</f>
        <v>0</v>
      </c>
      <c r="AB248" s="313">
        <f>(((AB124+AB125)*'Data - P&amp;L'!$C$62)*(1-'Data - P&amp;L'!$C$58))+((AB140*'Data - P&amp;L'!$C$63)*(1-'Data - P&amp;L'!$C$58))</f>
        <v>0</v>
      </c>
      <c r="AC248" s="313">
        <f>(((AC124+AC125)*'Data - P&amp;L'!$C$62)*(1-'Data - P&amp;L'!$C$58))+((AC140*'Data - P&amp;L'!$C$63)*(1-'Data - P&amp;L'!$C$58))</f>
        <v>0</v>
      </c>
      <c r="AD248" s="313">
        <f>(((AD124+AD125)*'Data - P&amp;L'!$C$62)*(1-'Data - P&amp;L'!$C$58))+((AD140*'Data - P&amp;L'!$C$63)*(1-'Data - P&amp;L'!$C$58))</f>
        <v>0</v>
      </c>
      <c r="AE248" s="313">
        <f>(((AE124+AE125)*'Data - P&amp;L'!$C$62)*(1-'Data - P&amp;L'!$C$58))+((AE140*'Data - P&amp;L'!$C$63)*(1-'Data - P&amp;L'!$C$58))</f>
        <v>0</v>
      </c>
      <c r="AF248" s="313">
        <f>(((AF124+AF125)*'Data - P&amp;L'!$C$62)*(1-'Data - P&amp;L'!$C$58))+((AF140*'Data - P&amp;L'!$C$63)*(1-'Data - P&amp;L'!$C$58))</f>
        <v>0</v>
      </c>
      <c r="AG248" s="409">
        <f t="shared" si="55"/>
        <v>0</v>
      </c>
    </row>
    <row r="249">
      <c r="A249" s="496" t="s">
        <v>691</v>
      </c>
      <c r="B249" s="313">
        <f t="shared" ref="B249:AF249" si="58">B151</f>
        <v>0</v>
      </c>
      <c r="C249" s="313">
        <f t="shared" si="58"/>
        <v>0</v>
      </c>
      <c r="D249" s="313">
        <f t="shared" si="58"/>
        <v>0</v>
      </c>
      <c r="E249" s="313">
        <f t="shared" si="58"/>
        <v>0</v>
      </c>
      <c r="F249" s="313">
        <f t="shared" si="58"/>
        <v>0</v>
      </c>
      <c r="G249" s="313">
        <f t="shared" si="58"/>
        <v>0</v>
      </c>
      <c r="H249" s="313">
        <f t="shared" si="58"/>
        <v>0</v>
      </c>
      <c r="I249" s="313">
        <f t="shared" si="58"/>
        <v>0</v>
      </c>
      <c r="J249" s="313">
        <f t="shared" si="58"/>
        <v>0</v>
      </c>
      <c r="K249" s="313">
        <f t="shared" si="58"/>
        <v>0</v>
      </c>
      <c r="L249" s="313">
        <f t="shared" si="58"/>
        <v>0</v>
      </c>
      <c r="M249" s="313">
        <f t="shared" si="58"/>
        <v>0</v>
      </c>
      <c r="N249" s="313">
        <f t="shared" si="58"/>
        <v>0</v>
      </c>
      <c r="O249" s="313">
        <f t="shared" si="58"/>
        <v>0</v>
      </c>
      <c r="P249" s="313">
        <f t="shared" si="58"/>
        <v>0</v>
      </c>
      <c r="Q249" s="313">
        <f t="shared" si="58"/>
        <v>720.412</v>
      </c>
      <c r="R249" s="313">
        <f t="shared" si="58"/>
        <v>0</v>
      </c>
      <c r="S249" s="313">
        <f t="shared" si="58"/>
        <v>0</v>
      </c>
      <c r="T249" s="313">
        <f t="shared" si="58"/>
        <v>0</v>
      </c>
      <c r="U249" s="313">
        <f t="shared" si="58"/>
        <v>0</v>
      </c>
      <c r="V249" s="313">
        <f t="shared" si="58"/>
        <v>0</v>
      </c>
      <c r="W249" s="313">
        <f t="shared" si="58"/>
        <v>0</v>
      </c>
      <c r="X249" s="313">
        <f t="shared" si="58"/>
        <v>0</v>
      </c>
      <c r="Y249" s="313">
        <f t="shared" si="58"/>
        <v>0</v>
      </c>
      <c r="Z249" s="313">
        <f t="shared" si="58"/>
        <v>33.7125</v>
      </c>
      <c r="AA249" s="313">
        <f t="shared" si="58"/>
        <v>0</v>
      </c>
      <c r="AB249" s="313">
        <f t="shared" si="58"/>
        <v>0</v>
      </c>
      <c r="AC249" s="313">
        <f t="shared" si="58"/>
        <v>0</v>
      </c>
      <c r="AD249" s="313">
        <f t="shared" si="58"/>
        <v>0</v>
      </c>
      <c r="AE249" s="313">
        <f t="shared" si="58"/>
        <v>0</v>
      </c>
      <c r="AF249" s="313">
        <f t="shared" si="58"/>
        <v>0</v>
      </c>
      <c r="AG249" s="409">
        <f t="shared" si="55"/>
        <v>754.1245</v>
      </c>
    </row>
    <row r="250">
      <c r="A250" s="495" t="s">
        <v>1501</v>
      </c>
      <c r="B250" s="327">
        <f t="shared" ref="B250:AF250" si="59">sum(B251:B259)-B260</f>
        <v>0</v>
      </c>
      <c r="C250" s="327">
        <f t="shared" si="59"/>
        <v>0</v>
      </c>
      <c r="D250" s="327">
        <f t="shared" si="59"/>
        <v>0</v>
      </c>
      <c r="E250" s="327">
        <f t="shared" si="59"/>
        <v>0</v>
      </c>
      <c r="F250" s="327">
        <f t="shared" si="59"/>
        <v>0</v>
      </c>
      <c r="G250" s="327">
        <f t="shared" si="59"/>
        <v>0</v>
      </c>
      <c r="H250" s="327">
        <f t="shared" si="59"/>
        <v>0</v>
      </c>
      <c r="I250" s="327">
        <f t="shared" si="59"/>
        <v>0</v>
      </c>
      <c r="J250" s="327">
        <f t="shared" si="59"/>
        <v>0</v>
      </c>
      <c r="K250" s="327">
        <f t="shared" si="59"/>
        <v>0</v>
      </c>
      <c r="L250" s="327">
        <f t="shared" si="59"/>
        <v>0</v>
      </c>
      <c r="M250" s="327">
        <f t="shared" si="59"/>
        <v>0</v>
      </c>
      <c r="N250" s="327">
        <f t="shared" si="59"/>
        <v>0</v>
      </c>
      <c r="O250" s="327">
        <f t="shared" si="59"/>
        <v>0</v>
      </c>
      <c r="P250" s="327">
        <f t="shared" si="59"/>
        <v>0</v>
      </c>
      <c r="Q250" s="327">
        <f t="shared" si="59"/>
        <v>0</v>
      </c>
      <c r="R250" s="327">
        <f t="shared" si="59"/>
        <v>0</v>
      </c>
      <c r="S250" s="327">
        <f t="shared" si="59"/>
        <v>0</v>
      </c>
      <c r="T250" s="327">
        <f t="shared" si="59"/>
        <v>0</v>
      </c>
      <c r="U250" s="327">
        <f t="shared" si="59"/>
        <v>0</v>
      </c>
      <c r="V250" s="327">
        <f t="shared" si="59"/>
        <v>0</v>
      </c>
      <c r="W250" s="327">
        <f t="shared" si="59"/>
        <v>0</v>
      </c>
      <c r="X250" s="327">
        <f t="shared" si="59"/>
        <v>0</v>
      </c>
      <c r="Y250" s="327">
        <f t="shared" si="59"/>
        <v>0</v>
      </c>
      <c r="Z250" s="327">
        <f t="shared" si="59"/>
        <v>0</v>
      </c>
      <c r="AA250" s="327">
        <f t="shared" si="59"/>
        <v>0</v>
      </c>
      <c r="AB250" s="327">
        <f t="shared" si="59"/>
        <v>0</v>
      </c>
      <c r="AC250" s="327">
        <f t="shared" si="59"/>
        <v>0</v>
      </c>
      <c r="AD250" s="327">
        <f t="shared" si="59"/>
        <v>0</v>
      </c>
      <c r="AE250" s="327">
        <f t="shared" si="59"/>
        <v>0</v>
      </c>
      <c r="AF250" s="327">
        <f t="shared" si="59"/>
        <v>0</v>
      </c>
      <c r="AG250" s="409">
        <f t="shared" si="55"/>
        <v>0</v>
      </c>
    </row>
    <row r="251">
      <c r="A251" s="277" t="s">
        <v>673</v>
      </c>
      <c r="B251" s="313">
        <f>B167*'Data - P&amp;L'!$C$3*'Data - P&amp;L'!$C$55</f>
        <v>0</v>
      </c>
      <c r="C251" s="313">
        <f>C167*'Data - P&amp;L'!$C$3*'Data - P&amp;L'!$C$55</f>
        <v>0</v>
      </c>
      <c r="D251" s="313">
        <f>D167*'Data - P&amp;L'!$C$3*'Data - P&amp;L'!$C$55</f>
        <v>0</v>
      </c>
      <c r="E251" s="313">
        <f>E167*'Data - P&amp;L'!$C$3*'Data - P&amp;L'!$C$55</f>
        <v>0</v>
      </c>
      <c r="F251" s="313">
        <f>F167*'Data - P&amp;L'!$C$3*'Data - P&amp;L'!$C$55</f>
        <v>0</v>
      </c>
      <c r="G251" s="313">
        <f>G167*'Data - P&amp;L'!$C$3*'Data - P&amp;L'!$C$55</f>
        <v>0</v>
      </c>
      <c r="H251" s="313">
        <f>H167*'Data - P&amp;L'!$C$3*'Data - P&amp;L'!$C$55</f>
        <v>0</v>
      </c>
      <c r="I251" s="313">
        <f>I167*'Data - P&amp;L'!$C$3*'Data - P&amp;L'!$C$55</f>
        <v>0</v>
      </c>
      <c r="J251" s="313">
        <f>J167*'Data - P&amp;L'!$C$3*'Data - P&amp;L'!$C$55</f>
        <v>0</v>
      </c>
      <c r="K251" s="313">
        <f>K167*'Data - P&amp;L'!$C$3*'Data - P&amp;L'!$C$55</f>
        <v>0</v>
      </c>
      <c r="L251" s="313">
        <f>L167*'Data - P&amp;L'!$C$3*'Data - P&amp;L'!$C$55</f>
        <v>0</v>
      </c>
      <c r="M251" s="313">
        <f>M167*'Data - P&amp;L'!$C$3*'Data - P&amp;L'!$C$55</f>
        <v>0</v>
      </c>
      <c r="N251" s="313">
        <f>N167*'Data - P&amp;L'!$C$3*'Data - P&amp;L'!$C$55</f>
        <v>0</v>
      </c>
      <c r="O251" s="313">
        <f>O167*'Data - P&amp;L'!$C$3*'Data - P&amp;L'!$C$55</f>
        <v>0</v>
      </c>
      <c r="P251" s="313">
        <f>P167*'Data - P&amp;L'!$C$3*'Data - P&amp;L'!$C$55</f>
        <v>0</v>
      </c>
      <c r="Q251" s="313">
        <f>Q167*'Data - P&amp;L'!$C$3*'Data - P&amp;L'!$C$55</f>
        <v>0</v>
      </c>
      <c r="R251" s="313">
        <f>R167*'Data - P&amp;L'!$C$3*'Data - P&amp;L'!$C$55</f>
        <v>0</v>
      </c>
      <c r="S251" s="313">
        <f>S167*'Data - P&amp;L'!$C$3*'Data - P&amp;L'!$C$55</f>
        <v>0</v>
      </c>
      <c r="T251" s="313">
        <f>T167*'Data - P&amp;L'!$C$3*'Data - P&amp;L'!$C$55</f>
        <v>0</v>
      </c>
      <c r="U251" s="313">
        <f>U167*'Data - P&amp;L'!$C$3*'Data - P&amp;L'!$C$55</f>
        <v>0</v>
      </c>
      <c r="V251" s="313">
        <f>V167*'Data - P&amp;L'!$C$3*'Data - P&amp;L'!$C$55</f>
        <v>0</v>
      </c>
      <c r="W251" s="313">
        <f>W167*'Data - P&amp;L'!$C$3*'Data - P&amp;L'!$C$55</f>
        <v>0</v>
      </c>
      <c r="X251" s="313">
        <f>X167*'Data - P&amp;L'!$C$3*'Data - P&amp;L'!$C$55</f>
        <v>0</v>
      </c>
      <c r="Y251" s="313">
        <f>Y167*'Data - P&amp;L'!$C$3*'Data - P&amp;L'!$C$55</f>
        <v>0</v>
      </c>
      <c r="Z251" s="313">
        <f>Z167*'Data - P&amp;L'!$C$3*'Data - P&amp;L'!$C$55</f>
        <v>0</v>
      </c>
      <c r="AA251" s="313">
        <f>AA167*'Data - P&amp;L'!$C$3*'Data - P&amp;L'!$C$55</f>
        <v>0</v>
      </c>
      <c r="AB251" s="313">
        <f>AB167*'Data - P&amp;L'!$C$3*'Data - P&amp;L'!$C$55</f>
        <v>0</v>
      </c>
      <c r="AC251" s="313">
        <f>AC167*'Data - P&amp;L'!$C$3*'Data - P&amp;L'!$C$55</f>
        <v>0</v>
      </c>
      <c r="AD251" s="313">
        <f>AD167*'Data - P&amp;L'!$C$3*'Data - P&amp;L'!$C$55</f>
        <v>0</v>
      </c>
      <c r="AE251" s="313">
        <f>AE167*'Data - P&amp;L'!$C$3*'Data - P&amp;L'!$C$55</f>
        <v>0</v>
      </c>
      <c r="AF251" s="313">
        <f>AF167*'Data - P&amp;L'!$C$3*'Data - P&amp;L'!$C$55</f>
        <v>0</v>
      </c>
      <c r="AG251" s="409">
        <f t="shared" si="55"/>
        <v>0</v>
      </c>
    </row>
    <row r="252">
      <c r="A252" s="277" t="s">
        <v>674</v>
      </c>
      <c r="B252" s="313">
        <f>B168*'Data - P&amp;L'!$C$4*'Data - P&amp;L'!$C$55</f>
        <v>0</v>
      </c>
      <c r="C252" s="313">
        <f>C168*'Data - P&amp;L'!$C$4*'Data - P&amp;L'!$C$55</f>
        <v>0</v>
      </c>
      <c r="D252" s="313">
        <f>D168*'Data - P&amp;L'!$C$4*'Data - P&amp;L'!$C$55</f>
        <v>0</v>
      </c>
      <c r="E252" s="313">
        <f>E168*'Data - P&amp;L'!$C$4*'Data - P&amp;L'!$C$55</f>
        <v>0</v>
      </c>
      <c r="F252" s="313">
        <f>F168*'Data - P&amp;L'!$C$4*'Data - P&amp;L'!$C$55</f>
        <v>0</v>
      </c>
      <c r="G252" s="313">
        <f>G168*'Data - P&amp;L'!$C$4*'Data - P&amp;L'!$C$55</f>
        <v>0</v>
      </c>
      <c r="H252" s="313">
        <f>H168*'Data - P&amp;L'!$C$4*'Data - P&amp;L'!$C$55</f>
        <v>0</v>
      </c>
      <c r="I252" s="313">
        <f>I168*'Data - P&amp;L'!$C$4*'Data - P&amp;L'!$C$55</f>
        <v>0</v>
      </c>
      <c r="J252" s="313">
        <f>J168*'Data - P&amp;L'!$C$4*'Data - P&amp;L'!$C$55</f>
        <v>0</v>
      </c>
      <c r="K252" s="313">
        <f>K168*'Data - P&amp;L'!$C$4*'Data - P&amp;L'!$C$55</f>
        <v>0</v>
      </c>
      <c r="L252" s="313">
        <f>L168*'Data - P&amp;L'!$C$4*'Data - P&amp;L'!$C$55</f>
        <v>0</v>
      </c>
      <c r="M252" s="313">
        <f>M168*'Data - P&amp;L'!$C$4*'Data - P&amp;L'!$C$55</f>
        <v>0</v>
      </c>
      <c r="N252" s="313">
        <f>N168*'Data - P&amp;L'!$C$4*'Data - P&amp;L'!$C$55</f>
        <v>0</v>
      </c>
      <c r="O252" s="313">
        <f>O168*'Data - P&amp;L'!$C$4*'Data - P&amp;L'!$C$55</f>
        <v>0</v>
      </c>
      <c r="P252" s="313">
        <f>P168*'Data - P&amp;L'!$C$4*'Data - P&amp;L'!$C$55</f>
        <v>0</v>
      </c>
      <c r="Q252" s="313">
        <f>Q168*'Data - P&amp;L'!$C$4*'Data - P&amp;L'!$C$55</f>
        <v>0</v>
      </c>
      <c r="R252" s="313">
        <f>R168*'Data - P&amp;L'!$C$4*'Data - P&amp;L'!$C$55</f>
        <v>0</v>
      </c>
      <c r="S252" s="313">
        <f>S168*'Data - P&amp;L'!$C$4*'Data - P&amp;L'!$C$55</f>
        <v>0</v>
      </c>
      <c r="T252" s="313">
        <f>T168*'Data - P&amp;L'!$C$4*'Data - P&amp;L'!$C$55</f>
        <v>0</v>
      </c>
      <c r="U252" s="313">
        <f>U168*'Data - P&amp;L'!$C$4*'Data - P&amp;L'!$C$55</f>
        <v>0</v>
      </c>
      <c r="V252" s="313">
        <f>V168*'Data - P&amp;L'!$C$4*'Data - P&amp;L'!$C$55</f>
        <v>0</v>
      </c>
      <c r="W252" s="313">
        <f>W168*'Data - P&amp;L'!$C$4*'Data - P&amp;L'!$C$55</f>
        <v>0</v>
      </c>
      <c r="X252" s="313">
        <f>X168*'Data - P&amp;L'!$C$4*'Data - P&amp;L'!$C$55</f>
        <v>0</v>
      </c>
      <c r="Y252" s="313">
        <f>Y168*'Data - P&amp;L'!$C$4*'Data - P&amp;L'!$C$55</f>
        <v>0</v>
      </c>
      <c r="Z252" s="313">
        <f>Z168*'Data - P&amp;L'!$C$4*'Data - P&amp;L'!$C$55</f>
        <v>0</v>
      </c>
      <c r="AA252" s="313">
        <f>AA168*'Data - P&amp;L'!$C$4*'Data - P&amp;L'!$C$55</f>
        <v>0</v>
      </c>
      <c r="AB252" s="313">
        <f>AB168*'Data - P&amp;L'!$C$4*'Data - P&amp;L'!$C$55</f>
        <v>0</v>
      </c>
      <c r="AC252" s="313">
        <f>AC168*'Data - P&amp;L'!$C$4*'Data - P&amp;L'!$C$55</f>
        <v>0</v>
      </c>
      <c r="AD252" s="313">
        <f>AD168*'Data - P&amp;L'!$C$4*'Data - P&amp;L'!$C$55</f>
        <v>0</v>
      </c>
      <c r="AE252" s="313">
        <f>AE168*'Data - P&amp;L'!$C$4*'Data - P&amp;L'!$C$55</f>
        <v>0</v>
      </c>
      <c r="AF252" s="313">
        <f>AF168*'Data - P&amp;L'!$C$4*'Data - P&amp;L'!$C$55</f>
        <v>0</v>
      </c>
      <c r="AG252" s="409">
        <f t="shared" si="55"/>
        <v>0</v>
      </c>
    </row>
    <row r="253">
      <c r="A253" s="277" t="s">
        <v>675</v>
      </c>
      <c r="B253" s="313">
        <f>B174*'Data - P&amp;L'!$C$6*'Data - P&amp;L'!$C$55</f>
        <v>0</v>
      </c>
      <c r="C253" s="313">
        <f>C174*'Data - P&amp;L'!$C$6*'Data - P&amp;L'!$C$55</f>
        <v>0</v>
      </c>
      <c r="D253" s="313">
        <f>D174*'Data - P&amp;L'!$C$6*'Data - P&amp;L'!$C$55</f>
        <v>0</v>
      </c>
      <c r="E253" s="313">
        <f>E174*'Data - P&amp;L'!$C$6*'Data - P&amp;L'!$C$55</f>
        <v>0</v>
      </c>
      <c r="F253" s="313">
        <f>F174*'Data - P&amp;L'!$C$6*'Data - P&amp;L'!$C$55</f>
        <v>0</v>
      </c>
      <c r="G253" s="313">
        <f>G174*'Data - P&amp;L'!$C$6*'Data - P&amp;L'!$C$55</f>
        <v>0</v>
      </c>
      <c r="H253" s="313">
        <f>H174*'Data - P&amp;L'!$C$6*'Data - P&amp;L'!$C$55</f>
        <v>0</v>
      </c>
      <c r="I253" s="313">
        <f>I174*'Data - P&amp;L'!$C$6*'Data - P&amp;L'!$C$55</f>
        <v>0</v>
      </c>
      <c r="J253" s="313">
        <f>J174*'Data - P&amp;L'!$C$6*'Data - P&amp;L'!$C$55</f>
        <v>0</v>
      </c>
      <c r="K253" s="313">
        <f>K174*'Data - P&amp;L'!$C$6*'Data - P&amp;L'!$C$55</f>
        <v>0</v>
      </c>
      <c r="L253" s="313">
        <f>L174*'Data - P&amp;L'!$C$6*'Data - P&amp;L'!$C$55</f>
        <v>0</v>
      </c>
      <c r="M253" s="313">
        <f>M174*'Data - P&amp;L'!$C$6*'Data - P&amp;L'!$C$55</f>
        <v>0</v>
      </c>
      <c r="N253" s="313">
        <f>N174*'Data - P&amp;L'!$C$6*'Data - P&amp;L'!$C$55</f>
        <v>0</v>
      </c>
      <c r="O253" s="313">
        <f>O174*'Data - P&amp;L'!$C$6*'Data - P&amp;L'!$C$55</f>
        <v>0</v>
      </c>
      <c r="P253" s="313">
        <f>P174*'Data - P&amp;L'!$C$6*'Data - P&amp;L'!$C$55</f>
        <v>0</v>
      </c>
      <c r="Q253" s="313">
        <f>Q174*'Data - P&amp;L'!$C$6*'Data - P&amp;L'!$C$55</f>
        <v>0</v>
      </c>
      <c r="R253" s="313">
        <f>R174*'Data - P&amp;L'!$C$6*'Data - P&amp;L'!$C$55</f>
        <v>0</v>
      </c>
      <c r="S253" s="313">
        <f>S174*'Data - P&amp;L'!$C$6*'Data - P&amp;L'!$C$55</f>
        <v>0</v>
      </c>
      <c r="T253" s="313">
        <f>T174*'Data - P&amp;L'!$C$6*'Data - P&amp;L'!$C$55</f>
        <v>0</v>
      </c>
      <c r="U253" s="313">
        <f>U174*'Data - P&amp;L'!$C$6*'Data - P&amp;L'!$C$55</f>
        <v>0</v>
      </c>
      <c r="V253" s="313">
        <f>V174*'Data - P&amp;L'!$C$6*'Data - P&amp;L'!$C$55</f>
        <v>0</v>
      </c>
      <c r="W253" s="313">
        <f>W174*'Data - P&amp;L'!$C$6*'Data - P&amp;L'!$C$55</f>
        <v>0</v>
      </c>
      <c r="X253" s="313">
        <f>X174*'Data - P&amp;L'!$C$6*'Data - P&amp;L'!$C$55</f>
        <v>0</v>
      </c>
      <c r="Y253" s="313">
        <f>Y174*'Data - P&amp;L'!$C$6*'Data - P&amp;L'!$C$55</f>
        <v>0</v>
      </c>
      <c r="Z253" s="313">
        <f>Z174*'Data - P&amp;L'!$C$6*'Data - P&amp;L'!$C$55</f>
        <v>0</v>
      </c>
      <c r="AA253" s="313">
        <f>AA174*'Data - P&amp;L'!$C$6*'Data - P&amp;L'!$C$55</f>
        <v>0</v>
      </c>
      <c r="AB253" s="313">
        <f>AB174*'Data - P&amp;L'!$C$6*'Data - P&amp;L'!$C$55</f>
        <v>0</v>
      </c>
      <c r="AC253" s="313">
        <f>AC174*'Data - P&amp;L'!$C$6*'Data - P&amp;L'!$C$55</f>
        <v>0</v>
      </c>
      <c r="AD253" s="313">
        <f>AD174*'Data - P&amp;L'!$C$6*'Data - P&amp;L'!$C$55</f>
        <v>0</v>
      </c>
      <c r="AE253" s="313">
        <f>AE174*'Data - P&amp;L'!$C$6*'Data - P&amp;L'!$C$55</f>
        <v>0</v>
      </c>
      <c r="AF253" s="313">
        <f>AF174*'Data - P&amp;L'!$C$6*'Data - P&amp;L'!$C$55</f>
        <v>0</v>
      </c>
      <c r="AG253" s="409">
        <f t="shared" si="55"/>
        <v>0</v>
      </c>
    </row>
    <row r="254">
      <c r="A254" s="277" t="s">
        <v>676</v>
      </c>
      <c r="B254" s="313">
        <f>B175*'Data - P&amp;L'!$C$8*'Data - P&amp;L'!$C$55</f>
        <v>0</v>
      </c>
      <c r="C254" s="313">
        <f>C175*'Data - P&amp;L'!$C$8*'Data - P&amp;L'!$C$55</f>
        <v>0</v>
      </c>
      <c r="D254" s="313">
        <f>D175*'Data - P&amp;L'!$C$8*'Data - P&amp;L'!$C$55</f>
        <v>0</v>
      </c>
      <c r="E254" s="313">
        <f>E175*'Data - P&amp;L'!$C$8*'Data - P&amp;L'!$C$55</f>
        <v>0</v>
      </c>
      <c r="F254" s="313">
        <f>F175*'Data - P&amp;L'!$C$8*'Data - P&amp;L'!$C$55</f>
        <v>0</v>
      </c>
      <c r="G254" s="313">
        <f>G175*'Data - P&amp;L'!$C$8*'Data - P&amp;L'!$C$55</f>
        <v>0</v>
      </c>
      <c r="H254" s="313">
        <f>H175*'Data - P&amp;L'!$C$8*'Data - P&amp;L'!$C$55</f>
        <v>0</v>
      </c>
      <c r="I254" s="313">
        <f>I175*'Data - P&amp;L'!$C$8*'Data - P&amp;L'!$C$55</f>
        <v>0</v>
      </c>
      <c r="J254" s="313">
        <f>J175*'Data - P&amp;L'!$C$8*'Data - P&amp;L'!$C$55</f>
        <v>0</v>
      </c>
      <c r="K254" s="313">
        <f>K175*'Data - P&amp;L'!$C$8*'Data - P&amp;L'!$C$55</f>
        <v>0</v>
      </c>
      <c r="L254" s="313">
        <f>L175*'Data - P&amp;L'!$C$8*'Data - P&amp;L'!$C$55</f>
        <v>0</v>
      </c>
      <c r="M254" s="313">
        <f>M175*'Data - P&amp;L'!$C$8*'Data - P&amp;L'!$C$55</f>
        <v>0</v>
      </c>
      <c r="N254" s="313">
        <f>N175*'Data - P&amp;L'!$C$8*'Data - P&amp;L'!$C$55</f>
        <v>0</v>
      </c>
      <c r="O254" s="313">
        <f>O175*'Data - P&amp;L'!$C$8*'Data - P&amp;L'!$C$55</f>
        <v>0</v>
      </c>
      <c r="P254" s="313">
        <f>P175*'Data - P&amp;L'!$C$8*'Data - P&amp;L'!$C$55</f>
        <v>0</v>
      </c>
      <c r="Q254" s="313">
        <f>Q175*'Data - P&amp;L'!$C$8*'Data - P&amp;L'!$C$55</f>
        <v>0</v>
      </c>
      <c r="R254" s="313">
        <f>R175*'Data - P&amp;L'!$C$8*'Data - P&amp;L'!$C$55</f>
        <v>0</v>
      </c>
      <c r="S254" s="313">
        <f>S175*'Data - P&amp;L'!$C$8*'Data - P&amp;L'!$C$55</f>
        <v>0</v>
      </c>
      <c r="T254" s="313">
        <f>T175*'Data - P&amp;L'!$C$8*'Data - P&amp;L'!$C$55</f>
        <v>0</v>
      </c>
      <c r="U254" s="313">
        <f>U175*'Data - P&amp;L'!$C$8*'Data - P&amp;L'!$C$55</f>
        <v>0</v>
      </c>
      <c r="V254" s="313">
        <f>V175*'Data - P&amp;L'!$C$8*'Data - P&amp;L'!$C$55</f>
        <v>0</v>
      </c>
      <c r="W254" s="313">
        <f>W175*'Data - P&amp;L'!$C$8*'Data - P&amp;L'!$C$55</f>
        <v>0</v>
      </c>
      <c r="X254" s="313">
        <f>X175*'Data - P&amp;L'!$C$8*'Data - P&amp;L'!$C$55</f>
        <v>0</v>
      </c>
      <c r="Y254" s="313">
        <f>Y175*'Data - P&amp;L'!$C$8*'Data - P&amp;L'!$C$55</f>
        <v>0</v>
      </c>
      <c r="Z254" s="313">
        <f>Z175*'Data - P&amp;L'!$C$8*'Data - P&amp;L'!$C$55</f>
        <v>0</v>
      </c>
      <c r="AA254" s="313">
        <f>AA175*'Data - P&amp;L'!$C$8*'Data - P&amp;L'!$C$55</f>
        <v>0</v>
      </c>
      <c r="AB254" s="313">
        <f>AB175*'Data - P&amp;L'!$C$8*'Data - P&amp;L'!$C$55</f>
        <v>0</v>
      </c>
      <c r="AC254" s="313">
        <f>AC175*'Data - P&amp;L'!$C$8*'Data - P&amp;L'!$C$55</f>
        <v>0</v>
      </c>
      <c r="AD254" s="313">
        <f>AD175*'Data - P&amp;L'!$C$8*'Data - P&amp;L'!$C$55</f>
        <v>0</v>
      </c>
      <c r="AE254" s="313">
        <f>AE175*'Data - P&amp;L'!$C$8*'Data - P&amp;L'!$C$55</f>
        <v>0</v>
      </c>
      <c r="AF254" s="313">
        <f>AF175*'Data - P&amp;L'!$C$8*'Data - P&amp;L'!$C$55</f>
        <v>0</v>
      </c>
      <c r="AG254" s="409">
        <f t="shared" si="55"/>
        <v>0</v>
      </c>
    </row>
    <row r="255">
      <c r="A255" s="277" t="s">
        <v>677</v>
      </c>
      <c r="B255" s="313">
        <f>(B176+B177)*'Data - P&amp;L'!$C$9*'Data - P&amp;L'!$C$55</f>
        <v>0</v>
      </c>
      <c r="C255" s="313">
        <f>(C176+C177)*'Data - P&amp;L'!$C$9*'Data - P&amp;L'!$C$55</f>
        <v>0</v>
      </c>
      <c r="D255" s="313">
        <f>(D176+D177)*'Data - P&amp;L'!$C$9*'Data - P&amp;L'!$C$55</f>
        <v>0</v>
      </c>
      <c r="E255" s="313">
        <f>(E176+E177)*'Data - P&amp;L'!$C$9*'Data - P&amp;L'!$C$55</f>
        <v>0</v>
      </c>
      <c r="F255" s="313">
        <f>(F176+F177)*'Data - P&amp;L'!$C$9*'Data - P&amp;L'!$C$55</f>
        <v>0</v>
      </c>
      <c r="G255" s="313">
        <f>(G176+G177)*'Data - P&amp;L'!$C$9*'Data - P&amp;L'!$C$55</f>
        <v>0</v>
      </c>
      <c r="H255" s="313">
        <f>(H176+H177)*'Data - P&amp;L'!$C$9*'Data - P&amp;L'!$C$55</f>
        <v>0</v>
      </c>
      <c r="I255" s="313">
        <f>(I176+I177)*'Data - P&amp;L'!$C$9*'Data - P&amp;L'!$C$55</f>
        <v>0</v>
      </c>
      <c r="J255" s="313">
        <f>(J176+J177)*'Data - P&amp;L'!$C$9*'Data - P&amp;L'!$C$55</f>
        <v>0</v>
      </c>
      <c r="K255" s="313">
        <f>(K176+K177)*'Data - P&amp;L'!$C$9*'Data - P&amp;L'!$C$55</f>
        <v>0</v>
      </c>
      <c r="L255" s="313">
        <f>(L176+L177)*'Data - P&amp;L'!$C$9*'Data - P&amp;L'!$C$55</f>
        <v>0</v>
      </c>
      <c r="M255" s="313">
        <f>(M176+M177)*'Data - P&amp;L'!$C$9*'Data - P&amp;L'!$C$55</f>
        <v>0</v>
      </c>
      <c r="N255" s="313">
        <f>(N176+N177)*'Data - P&amp;L'!$C$9*'Data - P&amp;L'!$C$55</f>
        <v>0</v>
      </c>
      <c r="O255" s="313">
        <f>(O176+O177)*'Data - P&amp;L'!$C$9*'Data - P&amp;L'!$C$55</f>
        <v>0</v>
      </c>
      <c r="P255" s="313">
        <f>(P176+P177)*'Data - P&amp;L'!$C$9*'Data - P&amp;L'!$C$55</f>
        <v>0</v>
      </c>
      <c r="Q255" s="313">
        <f>(Q176+Q177)*'Data - P&amp;L'!$C$9*'Data - P&amp;L'!$C$55</f>
        <v>0</v>
      </c>
      <c r="R255" s="313">
        <f>(R176+R177)*'Data - P&amp;L'!$C$9*'Data - P&amp;L'!$C$55</f>
        <v>0</v>
      </c>
      <c r="S255" s="313">
        <f>(S176+S177)*'Data - P&amp;L'!$C$9*'Data - P&amp;L'!$C$55</f>
        <v>0</v>
      </c>
      <c r="T255" s="313">
        <f>(T176+T177)*'Data - P&amp;L'!$C$9*'Data - P&amp;L'!$C$55</f>
        <v>0</v>
      </c>
      <c r="U255" s="313">
        <f>(U176+U177)*'Data - P&amp;L'!$C$9*'Data - P&amp;L'!$C$55</f>
        <v>0</v>
      </c>
      <c r="V255" s="313">
        <f>(V176+V177)*'Data - P&amp;L'!$C$9*'Data - P&amp;L'!$C$55</f>
        <v>0</v>
      </c>
      <c r="W255" s="313">
        <f>(W176+W177)*'Data - P&amp;L'!$C$9*'Data - P&amp;L'!$C$55</f>
        <v>0</v>
      </c>
      <c r="X255" s="313">
        <f>(X176+X177)*'Data - P&amp;L'!$C$9*'Data - P&amp;L'!$C$55</f>
        <v>0</v>
      </c>
      <c r="Y255" s="313">
        <f>(Y176+Y177)*'Data - P&amp;L'!$C$9*'Data - P&amp;L'!$C$55</f>
        <v>0</v>
      </c>
      <c r="Z255" s="313">
        <f>(Z176+Z177)*'Data - P&amp;L'!$C$9*'Data - P&amp;L'!$C$55</f>
        <v>0</v>
      </c>
      <c r="AA255" s="313">
        <f>(AA176+AA177)*'Data - P&amp;L'!$C$9*'Data - P&amp;L'!$C$55</f>
        <v>0</v>
      </c>
      <c r="AB255" s="313">
        <f>(AB176+AB177)*'Data - P&amp;L'!$C$9*'Data - P&amp;L'!$C$55</f>
        <v>0</v>
      </c>
      <c r="AC255" s="313">
        <f>(AC176+AC177)*'Data - P&amp;L'!$C$9*'Data - P&amp;L'!$C$55</f>
        <v>0</v>
      </c>
      <c r="AD255" s="313">
        <f>(AD176+AD177)*'Data - P&amp;L'!$C$9*'Data - P&amp;L'!$C$55</f>
        <v>0</v>
      </c>
      <c r="AE255" s="313">
        <f>(AE176+AE177)*'Data - P&amp;L'!$C$9*'Data - P&amp;L'!$C$55</f>
        <v>0</v>
      </c>
      <c r="AF255" s="313">
        <f>(AF176+AF177)*'Data - P&amp;L'!$C$9*'Data - P&amp;L'!$C$55</f>
        <v>0</v>
      </c>
      <c r="AG255" s="409">
        <f t="shared" si="55"/>
        <v>0</v>
      </c>
    </row>
    <row r="256">
      <c r="A256" s="277" t="s">
        <v>678</v>
      </c>
      <c r="B256" s="313">
        <f>(B178+B179)*'Data - P&amp;L'!$C$5*'Data - P&amp;L'!$C$55</f>
        <v>0</v>
      </c>
      <c r="C256" s="313">
        <f>(C178+C179)*'Data - P&amp;L'!$C$5*'Data - P&amp;L'!$C$55</f>
        <v>0</v>
      </c>
      <c r="D256" s="313">
        <f>(D178+D179)*'Data - P&amp;L'!$C$5*'Data - P&amp;L'!$C$55</f>
        <v>0</v>
      </c>
      <c r="E256" s="313">
        <f>(E178+E179)*'Data - P&amp;L'!$C$5*'Data - P&amp;L'!$C$55</f>
        <v>0</v>
      </c>
      <c r="F256" s="313">
        <f>(F178+F179)*'Data - P&amp;L'!$C$5*'Data - P&amp;L'!$C$55</f>
        <v>0</v>
      </c>
      <c r="G256" s="313">
        <f>(G178+G179)*'Data - P&amp;L'!$C$5*'Data - P&amp;L'!$C$55</f>
        <v>0</v>
      </c>
      <c r="H256" s="313">
        <f>(H178+H179)*'Data - P&amp;L'!$C$5*'Data - P&amp;L'!$C$55</f>
        <v>0</v>
      </c>
      <c r="I256" s="313">
        <f>(I178+I179)*'Data - P&amp;L'!$C$5*'Data - P&amp;L'!$C$55</f>
        <v>0</v>
      </c>
      <c r="J256" s="313">
        <f>(J178+J179)*'Data - P&amp;L'!$C$5*'Data - P&amp;L'!$C$55</f>
        <v>0</v>
      </c>
      <c r="K256" s="313">
        <f>(K178+K179)*'Data - P&amp;L'!$C$5*'Data - P&amp;L'!$C$55</f>
        <v>0</v>
      </c>
      <c r="L256" s="313">
        <f>(L178+L179)*'Data - P&amp;L'!$C$5*'Data - P&amp;L'!$C$55</f>
        <v>0</v>
      </c>
      <c r="M256" s="313">
        <f>(M178+M179)*'Data - P&amp;L'!$C$5*'Data - P&amp;L'!$C$55</f>
        <v>0</v>
      </c>
      <c r="N256" s="313">
        <f>(N178+N179)*'Data - P&amp;L'!$C$5*'Data - P&amp;L'!$C$55</f>
        <v>0</v>
      </c>
      <c r="O256" s="313">
        <f>(O178+O179)*'Data - P&amp;L'!$C$5*'Data - P&amp;L'!$C$55</f>
        <v>0</v>
      </c>
      <c r="P256" s="313">
        <f>(P178+P179)*'Data - P&amp;L'!$C$5*'Data - P&amp;L'!$C$55</f>
        <v>0</v>
      </c>
      <c r="Q256" s="313">
        <f>(Q178+Q179)*'Data - P&amp;L'!$C$5*'Data - P&amp;L'!$C$55</f>
        <v>0</v>
      </c>
      <c r="R256" s="313">
        <f>(R178+R179)*'Data - P&amp;L'!$C$5*'Data - P&amp;L'!$C$55</f>
        <v>0</v>
      </c>
      <c r="S256" s="313">
        <f>(S178+S179)*'Data - P&amp;L'!$C$5*'Data - P&amp;L'!$C$55</f>
        <v>0</v>
      </c>
      <c r="T256" s="313">
        <f>(T178+T179)*'Data - P&amp;L'!$C$5*'Data - P&amp;L'!$C$55</f>
        <v>0</v>
      </c>
      <c r="U256" s="313">
        <f>(U178+U179)*'Data - P&amp;L'!$C$5*'Data - P&amp;L'!$C$55</f>
        <v>0</v>
      </c>
      <c r="V256" s="313">
        <f>(V178+V179)*'Data - P&amp;L'!$C$5*'Data - P&amp;L'!$C$55</f>
        <v>0</v>
      </c>
      <c r="W256" s="313">
        <f>(W178+W179)*'Data - P&amp;L'!$C$5*'Data - P&amp;L'!$C$55</f>
        <v>0</v>
      </c>
      <c r="X256" s="313">
        <f>(X178+X179)*'Data - P&amp;L'!$C$5*'Data - P&amp;L'!$C$55</f>
        <v>0</v>
      </c>
      <c r="Y256" s="313">
        <f>(Y178+Y179)*'Data - P&amp;L'!$C$5*'Data - P&amp;L'!$C$55</f>
        <v>0</v>
      </c>
      <c r="Z256" s="313">
        <f>(Z178+Z179)*'Data - P&amp;L'!$C$5*'Data - P&amp;L'!$C$55</f>
        <v>0</v>
      </c>
      <c r="AA256" s="313">
        <f>(AA178+AA179)*'Data - P&amp;L'!$C$5*'Data - P&amp;L'!$C$55</f>
        <v>0</v>
      </c>
      <c r="AB256" s="313">
        <f>(AB178+AB179)*'Data - P&amp;L'!$C$5*'Data - P&amp;L'!$C$55</f>
        <v>0</v>
      </c>
      <c r="AC256" s="313">
        <f>(AC178+AC179)*'Data - P&amp;L'!$C$5*'Data - P&amp;L'!$C$55</f>
        <v>0</v>
      </c>
      <c r="AD256" s="313">
        <f>(AD178+AD179)*'Data - P&amp;L'!$C$5*'Data - P&amp;L'!$C$55</f>
        <v>0</v>
      </c>
      <c r="AE256" s="313">
        <f>(AE178+AE179)*'Data - P&amp;L'!$C$5*'Data - P&amp;L'!$C$55</f>
        <v>0</v>
      </c>
      <c r="AF256" s="313">
        <f>(AF178+AF179)*'Data - P&amp;L'!$C$5*'Data - P&amp;L'!$C$55</f>
        <v>0</v>
      </c>
      <c r="AG256" s="409">
        <f t="shared" si="55"/>
        <v>0</v>
      </c>
    </row>
    <row r="257">
      <c r="A257" s="277" t="s">
        <v>679</v>
      </c>
      <c r="B257" s="313">
        <f>(B180+B181)*'Data - P&amp;L'!$C$10*'Data - P&amp;L'!$C$55</f>
        <v>0</v>
      </c>
      <c r="C257" s="313">
        <f>(C180+C181)*'Data - P&amp;L'!$C$10*'Data - P&amp;L'!$C$55</f>
        <v>0</v>
      </c>
      <c r="D257" s="313">
        <f>(D180+D181)*'Data - P&amp;L'!$C$10*'Data - P&amp;L'!$C$55</f>
        <v>0</v>
      </c>
      <c r="E257" s="313">
        <f>(E180+E181)*'Data - P&amp;L'!$C$10*'Data - P&amp;L'!$C$55</f>
        <v>0</v>
      </c>
      <c r="F257" s="313">
        <f>(F180+F181)*'Data - P&amp;L'!$C$10*'Data - P&amp;L'!$C$55</f>
        <v>0</v>
      </c>
      <c r="G257" s="313">
        <f>(G180+G181)*'Data - P&amp;L'!$C$10*'Data - P&amp;L'!$C$55</f>
        <v>0</v>
      </c>
      <c r="H257" s="313">
        <f>(H180+H181)*'Data - P&amp;L'!$C$10*'Data - P&amp;L'!$C$55</f>
        <v>0</v>
      </c>
      <c r="I257" s="313">
        <f>(I180+I181)*'Data - P&amp;L'!$C$10*'Data - P&amp;L'!$C$55</f>
        <v>0</v>
      </c>
      <c r="J257" s="313">
        <f>(J180+J181)*'Data - P&amp;L'!$C$10*'Data - P&amp;L'!$C$55</f>
        <v>0</v>
      </c>
      <c r="K257" s="313">
        <f>(K180+K181)*'Data - P&amp;L'!$C$10*'Data - P&amp;L'!$C$55</f>
        <v>0</v>
      </c>
      <c r="L257" s="313">
        <f>(L180+L181)*'Data - P&amp;L'!$C$10*'Data - P&amp;L'!$C$55</f>
        <v>0</v>
      </c>
      <c r="M257" s="313">
        <f>(M180+M181)*'Data - P&amp;L'!$C$10*'Data - P&amp;L'!$C$55</f>
        <v>0</v>
      </c>
      <c r="N257" s="313">
        <f>(N180+N181)*'Data - P&amp;L'!$C$10*'Data - P&amp;L'!$C$55</f>
        <v>0</v>
      </c>
      <c r="O257" s="313">
        <f>(O180+O181)*'Data - P&amp;L'!$C$10*'Data - P&amp;L'!$C$55</f>
        <v>0</v>
      </c>
      <c r="P257" s="313">
        <f>(P180+P181)*'Data - P&amp;L'!$C$10*'Data - P&amp;L'!$C$55</f>
        <v>0</v>
      </c>
      <c r="Q257" s="313">
        <f>(Q180+Q181)*'Data - P&amp;L'!$C$10*'Data - P&amp;L'!$C$55</f>
        <v>0</v>
      </c>
      <c r="R257" s="313">
        <f>(R180+R181)*'Data - P&amp;L'!$C$10*'Data - P&amp;L'!$C$55</f>
        <v>0</v>
      </c>
      <c r="S257" s="313">
        <f>(S180+S181)*'Data - P&amp;L'!$C$10*'Data - P&amp;L'!$C$55</f>
        <v>0</v>
      </c>
      <c r="T257" s="313">
        <f>(T180+T181)*'Data - P&amp;L'!$C$10*'Data - P&amp;L'!$C$55</f>
        <v>0</v>
      </c>
      <c r="U257" s="313">
        <f>(U180+U181)*'Data - P&amp;L'!$C$10*'Data - P&amp;L'!$C$55</f>
        <v>0</v>
      </c>
      <c r="V257" s="313">
        <f>(V180+V181)*'Data - P&amp;L'!$C$10*'Data - P&amp;L'!$C$55</f>
        <v>0</v>
      </c>
      <c r="W257" s="313">
        <f>(W180+W181)*'Data - P&amp;L'!$C$10*'Data - P&amp;L'!$C$55</f>
        <v>0</v>
      </c>
      <c r="X257" s="313">
        <f>(X180+X181)*'Data - P&amp;L'!$C$10*'Data - P&amp;L'!$C$55</f>
        <v>0</v>
      </c>
      <c r="Y257" s="313">
        <f>(Y180+Y181)*'Data - P&amp;L'!$C$10*'Data - P&amp;L'!$C$55</f>
        <v>0</v>
      </c>
      <c r="Z257" s="313">
        <f>(Z180+Z181)*'Data - P&amp;L'!$C$10*'Data - P&amp;L'!$C$55</f>
        <v>0</v>
      </c>
      <c r="AA257" s="313">
        <f>(AA180+AA181)*'Data - P&amp;L'!$C$10*'Data - P&amp;L'!$C$55</f>
        <v>0</v>
      </c>
      <c r="AB257" s="313">
        <f>(AB180+AB181)*'Data - P&amp;L'!$C$10*'Data - P&amp;L'!$C$55</f>
        <v>0</v>
      </c>
      <c r="AC257" s="313">
        <f>(AC180+AC181)*'Data - P&amp;L'!$C$10*'Data - P&amp;L'!$C$55</f>
        <v>0</v>
      </c>
      <c r="AD257" s="313">
        <f>(AD180+AD181)*'Data - P&amp;L'!$C$10*'Data - P&amp;L'!$C$55</f>
        <v>0</v>
      </c>
      <c r="AE257" s="313">
        <f>(AE180+AE181)*'Data - P&amp;L'!$C$10*'Data - P&amp;L'!$C$55</f>
        <v>0</v>
      </c>
      <c r="AF257" s="313">
        <f>(AF180+AF181)*'Data - P&amp;L'!$C$10*'Data - P&amp;L'!$C$55</f>
        <v>0</v>
      </c>
      <c r="AG257" s="409">
        <f t="shared" si="55"/>
        <v>0</v>
      </c>
    </row>
    <row r="258">
      <c r="A258" s="273" t="s">
        <v>680</v>
      </c>
      <c r="B258" s="313">
        <f>(B167+B168)*'Data - P&amp;L'!$C$43*'Data - P&amp;L'!$C$55</f>
        <v>0</v>
      </c>
      <c r="C258" s="313">
        <f>(C167+C168)*'Data - P&amp;L'!$C$43*'Data - P&amp;L'!$C$55</f>
        <v>0</v>
      </c>
      <c r="D258" s="313">
        <f>(D167+D168)*'Data - P&amp;L'!$C$43*'Data - P&amp;L'!$C$55</f>
        <v>0</v>
      </c>
      <c r="E258" s="313">
        <f>(E167+E168)*'Data - P&amp;L'!$C$43*'Data - P&amp;L'!$C$55</f>
        <v>0</v>
      </c>
      <c r="F258" s="313">
        <f>(F167+F168)*'Data - P&amp;L'!$C$43*'Data - P&amp;L'!$C$55</f>
        <v>0</v>
      </c>
      <c r="G258" s="313">
        <f>(G167+G168)*'Data - P&amp;L'!$C$43*'Data - P&amp;L'!$C$55</f>
        <v>0</v>
      </c>
      <c r="H258" s="313">
        <f>(H167+H168)*'Data - P&amp;L'!$C$43*'Data - P&amp;L'!$C$55</f>
        <v>0</v>
      </c>
      <c r="I258" s="313">
        <f>(I167+I168)*'Data - P&amp;L'!$C$43*'Data - P&amp;L'!$C$55</f>
        <v>0</v>
      </c>
      <c r="J258" s="313">
        <f>(J167+J168)*'Data - P&amp;L'!$C$43*'Data - P&amp;L'!$C$55</f>
        <v>0</v>
      </c>
      <c r="K258" s="313">
        <f>(K167+K168)*'Data - P&amp;L'!$C$43*'Data - P&amp;L'!$C$55</f>
        <v>0</v>
      </c>
      <c r="L258" s="313">
        <f>(L167+L168)*'Data - P&amp;L'!$C$43*'Data - P&amp;L'!$C$55</f>
        <v>0</v>
      </c>
      <c r="M258" s="313">
        <f>(M167+M168)*'Data - P&amp;L'!$C$43*'Data - P&amp;L'!$C$55</f>
        <v>0</v>
      </c>
      <c r="N258" s="313">
        <f>(N167+N168)*'Data - P&amp;L'!$C$43*'Data - P&amp;L'!$C$55</f>
        <v>0</v>
      </c>
      <c r="O258" s="313">
        <f>(O167+O168)*'Data - P&amp;L'!$C$43*'Data - P&amp;L'!$C$55</f>
        <v>0</v>
      </c>
      <c r="P258" s="313">
        <f>(P167+P168)*'Data - P&amp;L'!$C$43*'Data - P&amp;L'!$C$55</f>
        <v>0</v>
      </c>
      <c r="Q258" s="313">
        <f>(Q167+Q168)*'Data - P&amp;L'!$C$43*'Data - P&amp;L'!$C$55</f>
        <v>0</v>
      </c>
      <c r="R258" s="313">
        <f>(R167+R168)*'Data - P&amp;L'!$C$43*'Data - P&amp;L'!$C$55</f>
        <v>0</v>
      </c>
      <c r="S258" s="313">
        <f>(S167+S168)*'Data - P&amp;L'!$C$43*'Data - P&amp;L'!$C$55</f>
        <v>0</v>
      </c>
      <c r="T258" s="313">
        <f>(T167+T168)*'Data - P&amp;L'!$C$43*'Data - P&amp;L'!$C$55</f>
        <v>0</v>
      </c>
      <c r="U258" s="313">
        <f>(U167+U168)*'Data - P&amp;L'!$C$43*'Data - P&amp;L'!$C$55</f>
        <v>0</v>
      </c>
      <c r="V258" s="313">
        <f>(V167+V168)*'Data - P&amp;L'!$C$43*'Data - P&amp;L'!$C$55</f>
        <v>0</v>
      </c>
      <c r="W258" s="313">
        <f>(W167+W168)*'Data - P&amp;L'!$C$43*'Data - P&amp;L'!$C$55</f>
        <v>0</v>
      </c>
      <c r="X258" s="313">
        <f>(X167+X168)*'Data - P&amp;L'!$C$43*'Data - P&amp;L'!$C$55</f>
        <v>0</v>
      </c>
      <c r="Y258" s="313">
        <f>(Y167+Y168)*'Data - P&amp;L'!$C$43*'Data - P&amp;L'!$C$55</f>
        <v>0</v>
      </c>
      <c r="Z258" s="313">
        <f>(Z167+Z168)*'Data - P&amp;L'!$C$43*'Data - P&amp;L'!$C$55</f>
        <v>0</v>
      </c>
      <c r="AA258" s="313">
        <f>(AA167+AA168)*'Data - P&amp;L'!$C$43*'Data - P&amp;L'!$C$55</f>
        <v>0</v>
      </c>
      <c r="AB258" s="313">
        <f>(AB167+AB168)*'Data - P&amp;L'!$C$43*'Data - P&amp;L'!$C$55</f>
        <v>0</v>
      </c>
      <c r="AC258" s="313">
        <f>(AC167+AC168)*'Data - P&amp;L'!$C$43*'Data - P&amp;L'!$C$55</f>
        <v>0</v>
      </c>
      <c r="AD258" s="313">
        <f>(AD167+AD168)*'Data - P&amp;L'!$C$43*'Data - P&amp;L'!$C$55</f>
        <v>0</v>
      </c>
      <c r="AE258" s="313">
        <f>(AE167+AE168)*'Data - P&amp;L'!$C$43*'Data - P&amp;L'!$C$55</f>
        <v>0</v>
      </c>
      <c r="AF258" s="313">
        <f>(AF167+AF168)*'Data - P&amp;L'!$C$43*'Data - P&amp;L'!$C$55</f>
        <v>0</v>
      </c>
      <c r="AG258" s="409">
        <f t="shared" si="55"/>
        <v>0</v>
      </c>
    </row>
    <row r="259">
      <c r="A259" s="273" t="s">
        <v>682</v>
      </c>
      <c r="B259" s="313">
        <f>B183*'Data - P&amp;L'!$C$43*'Data - P&amp;L'!$C$55</f>
        <v>0</v>
      </c>
      <c r="C259" s="313">
        <f>C183*'Data - P&amp;L'!$C$43*'Data - P&amp;L'!$C$55</f>
        <v>0</v>
      </c>
      <c r="D259" s="313">
        <f>D183*'Data - P&amp;L'!$C$43*'Data - P&amp;L'!$C$55</f>
        <v>0</v>
      </c>
      <c r="E259" s="313">
        <f>E183*'Data - P&amp;L'!$C$43*'Data - P&amp;L'!$C$55</f>
        <v>0</v>
      </c>
      <c r="F259" s="313">
        <f>F183*'Data - P&amp;L'!$C$43*'Data - P&amp;L'!$C$55</f>
        <v>0</v>
      </c>
      <c r="G259" s="313">
        <f>G183*'Data - P&amp;L'!$C$43*'Data - P&amp;L'!$C$55</f>
        <v>0</v>
      </c>
      <c r="H259" s="313">
        <f>H183*'Data - P&amp;L'!$C$43*'Data - P&amp;L'!$C$55</f>
        <v>0</v>
      </c>
      <c r="I259" s="313">
        <f>I183*'Data - P&amp;L'!$C$43*'Data - P&amp;L'!$C$55</f>
        <v>0</v>
      </c>
      <c r="J259" s="313">
        <f>J183*'Data - P&amp;L'!$C$43*'Data - P&amp;L'!$C$55</f>
        <v>0</v>
      </c>
      <c r="K259" s="313">
        <f>K183*'Data - P&amp;L'!$C$43*'Data - P&amp;L'!$C$55</f>
        <v>0</v>
      </c>
      <c r="L259" s="313">
        <f>L183*'Data - P&amp;L'!$C$43*'Data - P&amp;L'!$C$55</f>
        <v>0</v>
      </c>
      <c r="M259" s="313">
        <f>M183*'Data - P&amp;L'!$C$43*'Data - P&amp;L'!$C$55</f>
        <v>0</v>
      </c>
      <c r="N259" s="313">
        <f>N183*'Data - P&amp;L'!$C$43*'Data - P&amp;L'!$C$55</f>
        <v>0</v>
      </c>
      <c r="O259" s="313">
        <f>O183*'Data - P&amp;L'!$C$43*'Data - P&amp;L'!$C$55</f>
        <v>0</v>
      </c>
      <c r="P259" s="313">
        <f>P183*'Data - P&amp;L'!$C$43*'Data - P&amp;L'!$C$55</f>
        <v>0</v>
      </c>
      <c r="Q259" s="313">
        <f>Q183*'Data - P&amp;L'!$C$43*'Data - P&amp;L'!$C$55</f>
        <v>0</v>
      </c>
      <c r="R259" s="313">
        <f>R183*'Data - P&amp;L'!$C$43*'Data - P&amp;L'!$C$55</f>
        <v>0</v>
      </c>
      <c r="S259" s="313">
        <f>S183*'Data - P&amp;L'!$C$43*'Data - P&amp;L'!$C$55</f>
        <v>0</v>
      </c>
      <c r="T259" s="313">
        <f>T183*'Data - P&amp;L'!$C$43*'Data - P&amp;L'!$C$55</f>
        <v>0</v>
      </c>
      <c r="U259" s="313">
        <f>U183*'Data - P&amp;L'!$C$43*'Data - P&amp;L'!$C$55</f>
        <v>0</v>
      </c>
      <c r="V259" s="313">
        <f>V183*'Data - P&amp;L'!$C$43*'Data - P&amp;L'!$C$55</f>
        <v>0</v>
      </c>
      <c r="W259" s="313">
        <f>W183*'Data - P&amp;L'!$C$43*'Data - P&amp;L'!$C$55</f>
        <v>0</v>
      </c>
      <c r="X259" s="313">
        <f>X183*'Data - P&amp;L'!$C$43*'Data - P&amp;L'!$C$55</f>
        <v>0</v>
      </c>
      <c r="Y259" s="313">
        <f>Y183*'Data - P&amp;L'!$C$43*'Data - P&amp;L'!$C$55</f>
        <v>0</v>
      </c>
      <c r="Z259" s="313">
        <f>Z183*'Data - P&amp;L'!$C$43*'Data - P&amp;L'!$C$55</f>
        <v>0</v>
      </c>
      <c r="AA259" s="313">
        <f>AA183*'Data - P&amp;L'!$C$43*'Data - P&amp;L'!$C$55</f>
        <v>0</v>
      </c>
      <c r="AB259" s="313">
        <f>AB183*'Data - P&amp;L'!$C$43*'Data - P&amp;L'!$C$55</f>
        <v>0</v>
      </c>
      <c r="AC259" s="313">
        <f>AC183*'Data - P&amp;L'!$C$43*'Data - P&amp;L'!$C$55</f>
        <v>0</v>
      </c>
      <c r="AD259" s="313">
        <f>AD183*'Data - P&amp;L'!$C$43*'Data - P&amp;L'!$C$55</f>
        <v>0</v>
      </c>
      <c r="AE259" s="313">
        <f>AE183*'Data - P&amp;L'!$C$43*'Data - P&amp;L'!$C$55</f>
        <v>0</v>
      </c>
      <c r="AF259" s="313">
        <f>AF183*'Data - P&amp;L'!$C$43*'Data - P&amp;L'!$C$55</f>
        <v>0</v>
      </c>
      <c r="AG259" s="409">
        <f t="shared" si="55"/>
        <v>0</v>
      </c>
    </row>
    <row r="260">
      <c r="A260" s="277" t="s">
        <v>1500</v>
      </c>
      <c r="B260" s="313">
        <f>(((B167+B168)*'Data - P&amp;L'!$C$62)*(1-'Data - P&amp;L'!$C$59))+((B183*'Data - P&amp;L'!$C$63)*(1-'Data - P&amp;L'!$C$59))</f>
        <v>0</v>
      </c>
      <c r="C260" s="313">
        <f>(((C167+C168)*'Data - P&amp;L'!$C$62)*(1-'Data - P&amp;L'!$C$59))+((C183*'Data - P&amp;L'!$C$63)*(1-'Data - P&amp;L'!$C$59))</f>
        <v>0</v>
      </c>
      <c r="D260" s="313">
        <f>(((D167+D168)*'Data - P&amp;L'!$C$62)*(1-'Data - P&amp;L'!$C$59))+((D183*'Data - P&amp;L'!$C$63)*(1-'Data - P&amp;L'!$C$59))</f>
        <v>0</v>
      </c>
      <c r="E260" s="313">
        <f>(((E167+E168)*'Data - P&amp;L'!$C$62)*(1-'Data - P&amp;L'!$C$59))+((E183*'Data - P&amp;L'!$C$63)*(1-'Data - P&amp;L'!$C$59))</f>
        <v>0</v>
      </c>
      <c r="F260" s="313">
        <f>(((F167+F168)*'Data - P&amp;L'!$C$62)*(1-'Data - P&amp;L'!$C$59))+((F183*'Data - P&amp;L'!$C$63)*(1-'Data - P&amp;L'!$C$59))</f>
        <v>0</v>
      </c>
      <c r="G260" s="313">
        <f>(((G167+G168)*'Data - P&amp;L'!$C$62)*(1-'Data - P&amp;L'!$C$59))+((G183*'Data - P&amp;L'!$C$63)*(1-'Data - P&amp;L'!$C$59))</f>
        <v>0</v>
      </c>
      <c r="H260" s="313">
        <f>(((H167+H168)*'Data - P&amp;L'!$C$62)*(1-'Data - P&amp;L'!$C$59))+((H183*'Data - P&amp;L'!$C$63)*(1-'Data - P&amp;L'!$C$59))</f>
        <v>0</v>
      </c>
      <c r="I260" s="313">
        <f>(((I167+I168)*'Data - P&amp;L'!$C$62)*(1-'Data - P&amp;L'!$C$59))+((I183*'Data - P&amp;L'!$C$63)*(1-'Data - P&amp;L'!$C$59))</f>
        <v>0</v>
      </c>
      <c r="J260" s="313">
        <f>(((J167+J168)*'Data - P&amp;L'!$C$62)*(1-'Data - P&amp;L'!$C$59))+((J183*'Data - P&amp;L'!$C$63)*(1-'Data - P&amp;L'!$C$59))</f>
        <v>0</v>
      </c>
      <c r="K260" s="313">
        <f>(((K167+K168)*'Data - P&amp;L'!$C$62)*(1-'Data - P&amp;L'!$C$59))+((K183*'Data - P&amp;L'!$C$63)*(1-'Data - P&amp;L'!$C$59))</f>
        <v>0</v>
      </c>
      <c r="L260" s="313">
        <f>(((L167+L168)*'Data - P&amp;L'!$C$62)*(1-'Data - P&amp;L'!$C$59))+((L183*'Data - P&amp;L'!$C$63)*(1-'Data - P&amp;L'!$C$59))</f>
        <v>0</v>
      </c>
      <c r="M260" s="313">
        <f>(((M167+M168)*'Data - P&amp;L'!$C$62)*(1-'Data - P&amp;L'!$C$59))+((M183*'Data - P&amp;L'!$C$63)*(1-'Data - P&amp;L'!$C$59))</f>
        <v>0</v>
      </c>
      <c r="N260" s="313">
        <f>(((N167+N168)*'Data - P&amp;L'!$C$62)*(1-'Data - P&amp;L'!$C$59))+((N183*'Data - P&amp;L'!$C$63)*(1-'Data - P&amp;L'!$C$59))</f>
        <v>0</v>
      </c>
      <c r="O260" s="313">
        <f>(((O167+O168)*'Data - P&amp;L'!$C$62)*(1-'Data - P&amp;L'!$C$59))+((O183*'Data - P&amp;L'!$C$63)*(1-'Data - P&amp;L'!$C$59))</f>
        <v>0</v>
      </c>
      <c r="P260" s="313">
        <f>(((P167+P168)*'Data - P&amp;L'!$C$62)*(1-'Data - P&amp;L'!$C$59))+((P183*'Data - P&amp;L'!$C$63)*(1-'Data - P&amp;L'!$C$59))</f>
        <v>0</v>
      </c>
      <c r="Q260" s="313">
        <f>(((Q167+Q168)*'Data - P&amp;L'!$C$62)*(1-'Data - P&amp;L'!$C$59))+((Q183*'Data - P&amp;L'!$C$63)*(1-'Data - P&amp;L'!$C$59))</f>
        <v>0</v>
      </c>
      <c r="R260" s="313">
        <f>(((R167+R168)*'Data - P&amp;L'!$C$62)*(1-'Data - P&amp;L'!$C$59))+((R183*'Data - P&amp;L'!$C$63)*(1-'Data - P&amp;L'!$C$59))</f>
        <v>0</v>
      </c>
      <c r="S260" s="313">
        <f>(((S167+S168)*'Data - P&amp;L'!$C$62)*(1-'Data - P&amp;L'!$C$59))+((S183*'Data - P&amp;L'!$C$63)*(1-'Data - P&amp;L'!$C$59))</f>
        <v>0</v>
      </c>
      <c r="T260" s="313">
        <f>(((T167+T168)*'Data - P&amp;L'!$C$62)*(1-'Data - P&amp;L'!$C$59))+((T183*'Data - P&amp;L'!$C$63)*(1-'Data - P&amp;L'!$C$59))</f>
        <v>0</v>
      </c>
      <c r="U260" s="313">
        <f>(((U167+U168)*'Data - P&amp;L'!$C$62)*(1-'Data - P&amp;L'!$C$59))+((U183*'Data - P&amp;L'!$C$63)*(1-'Data - P&amp;L'!$C$59))</f>
        <v>0</v>
      </c>
      <c r="V260" s="313">
        <f>(((V167+V168)*'Data - P&amp;L'!$C$62)*(1-'Data - P&amp;L'!$C$59))+((V183*'Data - P&amp;L'!$C$63)*(1-'Data - P&amp;L'!$C$59))</f>
        <v>0</v>
      </c>
      <c r="W260" s="313">
        <f>(((W167+W168)*'Data - P&amp;L'!$C$62)*(1-'Data - P&amp;L'!$C$59))+((W183*'Data - P&amp;L'!$C$63)*(1-'Data - P&amp;L'!$C$59))</f>
        <v>0</v>
      </c>
      <c r="X260" s="313">
        <f>(((X167+X168)*'Data - P&amp;L'!$C$62)*(1-'Data - P&amp;L'!$C$59))+((X183*'Data - P&amp;L'!$C$63)*(1-'Data - P&amp;L'!$C$59))</f>
        <v>0</v>
      </c>
      <c r="Y260" s="313">
        <f>(((Y167+Y168)*'Data - P&amp;L'!$C$62)*(1-'Data - P&amp;L'!$C$59))+((Y183*'Data - P&amp;L'!$C$63)*(1-'Data - P&amp;L'!$C$59))</f>
        <v>0</v>
      </c>
      <c r="Z260" s="313">
        <f>(((Z167+Z168)*'Data - P&amp;L'!$C$62)*(1-'Data - P&amp;L'!$C$59))+((Z183*'Data - P&amp;L'!$C$63)*(1-'Data - P&amp;L'!$C$59))</f>
        <v>0</v>
      </c>
      <c r="AA260" s="313">
        <f>(((AA167+AA168)*'Data - P&amp;L'!$C$62)*(1-'Data - P&amp;L'!$C$59))+((AA183*'Data - P&amp;L'!$C$63)*(1-'Data - P&amp;L'!$C$59))</f>
        <v>0</v>
      </c>
      <c r="AB260" s="313">
        <f>(((AB167+AB168)*'Data - P&amp;L'!$C$62)*(1-'Data - P&amp;L'!$C$59))+((AB183*'Data - P&amp;L'!$C$63)*(1-'Data - P&amp;L'!$C$59))</f>
        <v>0</v>
      </c>
      <c r="AC260" s="313">
        <f>(((AC167+AC168)*'Data - P&amp;L'!$C$62)*(1-'Data - P&amp;L'!$C$59))+((AC183*'Data - P&amp;L'!$C$63)*(1-'Data - P&amp;L'!$C$59))</f>
        <v>0</v>
      </c>
      <c r="AD260" s="313">
        <f>(((AD167+AD168)*'Data - P&amp;L'!$C$62)*(1-'Data - P&amp;L'!$C$59))+((AD183*'Data - P&amp;L'!$C$63)*(1-'Data - P&amp;L'!$C$59))</f>
        <v>0</v>
      </c>
      <c r="AE260" s="313">
        <f>(((AE167+AE168)*'Data - P&amp;L'!$C$62)*(1-'Data - P&amp;L'!$C$59))+((AE183*'Data - P&amp;L'!$C$63)*(1-'Data - P&amp;L'!$C$59))</f>
        <v>0</v>
      </c>
      <c r="AF260" s="313">
        <f>(((AF167+AF168)*'Data - P&amp;L'!$C$62)*(1-'Data - P&amp;L'!$C$59))+((AF183*'Data - P&amp;L'!$C$63)*(1-'Data - P&amp;L'!$C$59))</f>
        <v>0</v>
      </c>
      <c r="AG260" s="409">
        <f t="shared" si="55"/>
        <v>0</v>
      </c>
    </row>
    <row r="261">
      <c r="A261" s="495" t="s">
        <v>1502</v>
      </c>
      <c r="B261" s="327">
        <f t="shared" ref="B261:AF261" si="60">sum(B262:B270)</f>
        <v>0</v>
      </c>
      <c r="C261" s="327">
        <f t="shared" si="60"/>
        <v>0</v>
      </c>
      <c r="D261" s="327">
        <f t="shared" si="60"/>
        <v>0</v>
      </c>
      <c r="E261" s="327">
        <f t="shared" si="60"/>
        <v>0</v>
      </c>
      <c r="F261" s="327">
        <f t="shared" si="60"/>
        <v>0</v>
      </c>
      <c r="G261" s="327">
        <f t="shared" si="60"/>
        <v>0</v>
      </c>
      <c r="H261" s="327">
        <f t="shared" si="60"/>
        <v>0</v>
      </c>
      <c r="I261" s="327">
        <f t="shared" si="60"/>
        <v>0</v>
      </c>
      <c r="J261" s="327">
        <f t="shared" si="60"/>
        <v>0</v>
      </c>
      <c r="K261" s="327">
        <f t="shared" si="60"/>
        <v>0</v>
      </c>
      <c r="L261" s="327">
        <f t="shared" si="60"/>
        <v>0</v>
      </c>
      <c r="M261" s="327">
        <f t="shared" si="60"/>
        <v>0</v>
      </c>
      <c r="N261" s="327">
        <f t="shared" si="60"/>
        <v>0</v>
      </c>
      <c r="O261" s="327">
        <f t="shared" si="60"/>
        <v>0</v>
      </c>
      <c r="P261" s="327">
        <f t="shared" si="60"/>
        <v>0</v>
      </c>
      <c r="Q261" s="327">
        <f t="shared" si="60"/>
        <v>0</v>
      </c>
      <c r="R261" s="327">
        <f t="shared" si="60"/>
        <v>0</v>
      </c>
      <c r="S261" s="327">
        <f t="shared" si="60"/>
        <v>0</v>
      </c>
      <c r="T261" s="327">
        <f t="shared" si="60"/>
        <v>0</v>
      </c>
      <c r="U261" s="327">
        <f t="shared" si="60"/>
        <v>0</v>
      </c>
      <c r="V261" s="327">
        <f t="shared" si="60"/>
        <v>0</v>
      </c>
      <c r="W261" s="327">
        <f t="shared" si="60"/>
        <v>0</v>
      </c>
      <c r="X261" s="327">
        <f t="shared" si="60"/>
        <v>0</v>
      </c>
      <c r="Y261" s="327">
        <f t="shared" si="60"/>
        <v>0</v>
      </c>
      <c r="Z261" s="327">
        <f t="shared" si="60"/>
        <v>0</v>
      </c>
      <c r="AA261" s="327">
        <f t="shared" si="60"/>
        <v>0</v>
      </c>
      <c r="AB261" s="327">
        <f t="shared" si="60"/>
        <v>0</v>
      </c>
      <c r="AC261" s="327">
        <f t="shared" si="60"/>
        <v>0</v>
      </c>
      <c r="AD261" s="327">
        <f t="shared" si="60"/>
        <v>0</v>
      </c>
      <c r="AE261" s="327">
        <f t="shared" si="60"/>
        <v>0</v>
      </c>
      <c r="AF261" s="327">
        <f t="shared" si="60"/>
        <v>0</v>
      </c>
      <c r="AG261" s="409">
        <f t="shared" si="55"/>
        <v>0</v>
      </c>
    </row>
    <row r="262">
      <c r="A262" s="277" t="s">
        <v>673</v>
      </c>
      <c r="B262" s="313">
        <f>B167*'Data - P&amp;L'!$C$3</f>
        <v>0</v>
      </c>
      <c r="C262" s="313">
        <f>C167*'Data - P&amp;L'!$C$3</f>
        <v>0</v>
      </c>
      <c r="D262" s="313">
        <f>D167*'Data - P&amp;L'!$C$3</f>
        <v>0</v>
      </c>
      <c r="E262" s="313">
        <f>E167*'Data - P&amp;L'!$C$3</f>
        <v>0</v>
      </c>
      <c r="F262" s="313">
        <f>F167*'Data - P&amp;L'!$C$3</f>
        <v>0</v>
      </c>
      <c r="G262" s="313">
        <f>G167*'Data - P&amp;L'!$C$3</f>
        <v>0</v>
      </c>
      <c r="H262" s="313">
        <f>H167*'Data - P&amp;L'!$C$3</f>
        <v>0</v>
      </c>
      <c r="I262" s="313">
        <f>I167*'Data - P&amp;L'!$C$3</f>
        <v>0</v>
      </c>
      <c r="J262" s="313">
        <f>J167*'Data - P&amp;L'!$C$3</f>
        <v>0</v>
      </c>
      <c r="K262" s="313">
        <f>K167*'Data - P&amp;L'!$C$3</f>
        <v>0</v>
      </c>
      <c r="L262" s="313">
        <f>L167*'Data - P&amp;L'!$C$3</f>
        <v>0</v>
      </c>
      <c r="M262" s="313">
        <f>M167*'Data - P&amp;L'!$C$3</f>
        <v>0</v>
      </c>
      <c r="N262" s="313">
        <f>N167*'Data - P&amp;L'!$C$3</f>
        <v>0</v>
      </c>
      <c r="O262" s="313">
        <f>O167*'Data - P&amp;L'!$C$3</f>
        <v>0</v>
      </c>
      <c r="P262" s="313">
        <f>P167*'Data - P&amp;L'!$C$3</f>
        <v>0</v>
      </c>
      <c r="Q262" s="313">
        <f>Q167*'Data - P&amp;L'!$C$3</f>
        <v>0</v>
      </c>
      <c r="R262" s="313">
        <f>R167*'Data - P&amp;L'!$C$3</f>
        <v>0</v>
      </c>
      <c r="S262" s="313">
        <f>S167*'Data - P&amp;L'!$C$3</f>
        <v>0</v>
      </c>
      <c r="T262" s="313">
        <f>T167*'Data - P&amp;L'!$C$3</f>
        <v>0</v>
      </c>
      <c r="U262" s="313">
        <f>U167*'Data - P&amp;L'!$C$3</f>
        <v>0</v>
      </c>
      <c r="V262" s="313">
        <f>V167*'Data - P&amp;L'!$C$3</f>
        <v>0</v>
      </c>
      <c r="W262" s="313">
        <f>W167*'Data - P&amp;L'!$C$3</f>
        <v>0</v>
      </c>
      <c r="X262" s="313">
        <f>X167*'Data - P&amp;L'!$C$3</f>
        <v>0</v>
      </c>
      <c r="Y262" s="313">
        <f>Y167*'Data - P&amp;L'!$C$3</f>
        <v>0</v>
      </c>
      <c r="Z262" s="313">
        <f>Z167*'Data - P&amp;L'!$C$3</f>
        <v>0</v>
      </c>
      <c r="AA262" s="313">
        <f>AA167*'Data - P&amp;L'!$C$3</f>
        <v>0</v>
      </c>
      <c r="AB262" s="313">
        <f>AB167*'Data - P&amp;L'!$C$3</f>
        <v>0</v>
      </c>
      <c r="AC262" s="313">
        <f>AC167*'Data - P&amp;L'!$C$3</f>
        <v>0</v>
      </c>
      <c r="AD262" s="313">
        <f>AD167*'Data - P&amp;L'!$C$3</f>
        <v>0</v>
      </c>
      <c r="AE262" s="313">
        <f>AE167*'Data - P&amp;L'!$C$3</f>
        <v>0</v>
      </c>
      <c r="AF262" s="313">
        <f>AF167*'Data - P&amp;L'!$C$3</f>
        <v>0</v>
      </c>
      <c r="AG262" s="409">
        <f t="shared" si="55"/>
        <v>0</v>
      </c>
    </row>
    <row r="263">
      <c r="A263" s="277" t="s">
        <v>674</v>
      </c>
      <c r="B263" s="313">
        <f>B168*'Data - P&amp;L'!$C$4</f>
        <v>0</v>
      </c>
      <c r="C263" s="313">
        <f>C168*'Data - P&amp;L'!$C$4</f>
        <v>0</v>
      </c>
      <c r="D263" s="313">
        <f>D168*'Data - P&amp;L'!$C$4</f>
        <v>0</v>
      </c>
      <c r="E263" s="313">
        <f>E168*'Data - P&amp;L'!$C$4</f>
        <v>0</v>
      </c>
      <c r="F263" s="313">
        <f>F168*'Data - P&amp;L'!$C$4</f>
        <v>0</v>
      </c>
      <c r="G263" s="313">
        <f>G168*'Data - P&amp;L'!$C$4</f>
        <v>0</v>
      </c>
      <c r="H263" s="313">
        <f>H168*'Data - P&amp;L'!$C$4</f>
        <v>0</v>
      </c>
      <c r="I263" s="313">
        <f>I168*'Data - P&amp;L'!$C$4</f>
        <v>0</v>
      </c>
      <c r="J263" s="313">
        <f>J168*'Data - P&amp;L'!$C$4</f>
        <v>0</v>
      </c>
      <c r="K263" s="313">
        <f>K168*'Data - P&amp;L'!$C$4</f>
        <v>0</v>
      </c>
      <c r="L263" s="313">
        <f>L168*'Data - P&amp;L'!$C$4</f>
        <v>0</v>
      </c>
      <c r="M263" s="313">
        <f>M168*'Data - P&amp;L'!$C$4</f>
        <v>0</v>
      </c>
      <c r="N263" s="313">
        <f>N168*'Data - P&amp;L'!$C$4</f>
        <v>0</v>
      </c>
      <c r="O263" s="313">
        <f>O168*'Data - P&amp;L'!$C$4</f>
        <v>0</v>
      </c>
      <c r="P263" s="313">
        <f>P168*'Data - P&amp;L'!$C$4</f>
        <v>0</v>
      </c>
      <c r="Q263" s="313">
        <f>Q168*'Data - P&amp;L'!$C$4</f>
        <v>0</v>
      </c>
      <c r="R263" s="313">
        <f>R168*'Data - P&amp;L'!$C$4</f>
        <v>0</v>
      </c>
      <c r="S263" s="313">
        <f>S168*'Data - P&amp;L'!$C$4</f>
        <v>0</v>
      </c>
      <c r="T263" s="313">
        <f>T168*'Data - P&amp;L'!$C$4</f>
        <v>0</v>
      </c>
      <c r="U263" s="313">
        <f>U168*'Data - P&amp;L'!$C$4</f>
        <v>0</v>
      </c>
      <c r="V263" s="313">
        <f>V168*'Data - P&amp;L'!$C$4</f>
        <v>0</v>
      </c>
      <c r="W263" s="313">
        <f>W168*'Data - P&amp;L'!$C$4</f>
        <v>0</v>
      </c>
      <c r="X263" s="313">
        <f>X168*'Data - P&amp;L'!$C$4</f>
        <v>0</v>
      </c>
      <c r="Y263" s="313">
        <f>Y168*'Data - P&amp;L'!$C$4</f>
        <v>0</v>
      </c>
      <c r="Z263" s="313">
        <f>Z168*'Data - P&amp;L'!$C$4</f>
        <v>0</v>
      </c>
      <c r="AA263" s="313">
        <f>AA168*'Data - P&amp;L'!$C$4</f>
        <v>0</v>
      </c>
      <c r="AB263" s="313">
        <f>AB168*'Data - P&amp;L'!$C$4</f>
        <v>0</v>
      </c>
      <c r="AC263" s="313">
        <f>AC168*'Data - P&amp;L'!$C$4</f>
        <v>0</v>
      </c>
      <c r="AD263" s="313">
        <f>AD168*'Data - P&amp;L'!$C$4</f>
        <v>0</v>
      </c>
      <c r="AE263" s="313">
        <f>AE168*'Data - P&amp;L'!$C$4</f>
        <v>0</v>
      </c>
      <c r="AF263" s="313">
        <f>AF168*'Data - P&amp;L'!$C$4</f>
        <v>0</v>
      </c>
      <c r="AG263" s="409">
        <f t="shared" si="55"/>
        <v>0</v>
      </c>
    </row>
    <row r="264">
      <c r="A264" s="277" t="s">
        <v>675</v>
      </c>
      <c r="B264" s="313">
        <f>B174*'Data - P&amp;L'!$C$6</f>
        <v>0</v>
      </c>
      <c r="C264" s="313">
        <f>C174*'Data - P&amp;L'!$C$6</f>
        <v>0</v>
      </c>
      <c r="D264" s="313">
        <f>D174*'Data - P&amp;L'!$C$6</f>
        <v>0</v>
      </c>
      <c r="E264" s="313">
        <f>E174*'Data - P&amp;L'!$C$6</f>
        <v>0</v>
      </c>
      <c r="F264" s="313">
        <f>F174*'Data - P&amp;L'!$C$6</f>
        <v>0</v>
      </c>
      <c r="G264" s="313">
        <f>G174*'Data - P&amp;L'!$C$6</f>
        <v>0</v>
      </c>
      <c r="H264" s="313">
        <f>H174*'Data - P&amp;L'!$C$6</f>
        <v>0</v>
      </c>
      <c r="I264" s="313">
        <f>I174*'Data - P&amp;L'!$C$6</f>
        <v>0</v>
      </c>
      <c r="J264" s="313">
        <f>J174*'Data - P&amp;L'!$C$6</f>
        <v>0</v>
      </c>
      <c r="K264" s="313">
        <f>K174*'Data - P&amp;L'!$C$6</f>
        <v>0</v>
      </c>
      <c r="L264" s="313">
        <f>L174*'Data - P&amp;L'!$C$6</f>
        <v>0</v>
      </c>
      <c r="M264" s="313">
        <f>M174*'Data - P&amp;L'!$C$6</f>
        <v>0</v>
      </c>
      <c r="N264" s="313">
        <f>N174*'Data - P&amp;L'!$C$6</f>
        <v>0</v>
      </c>
      <c r="O264" s="313">
        <f>O174*'Data - P&amp;L'!$C$6</f>
        <v>0</v>
      </c>
      <c r="P264" s="313">
        <f>P174*'Data - P&amp;L'!$C$6</f>
        <v>0</v>
      </c>
      <c r="Q264" s="313">
        <f>Q174*'Data - P&amp;L'!$C$6</f>
        <v>0</v>
      </c>
      <c r="R264" s="313">
        <f>R174*'Data - P&amp;L'!$C$6</f>
        <v>0</v>
      </c>
      <c r="S264" s="313">
        <f>S174*'Data - P&amp;L'!$C$6</f>
        <v>0</v>
      </c>
      <c r="T264" s="313">
        <f>T174*'Data - P&amp;L'!$C$6</f>
        <v>0</v>
      </c>
      <c r="U264" s="313">
        <f>U174*'Data - P&amp;L'!$C$6</f>
        <v>0</v>
      </c>
      <c r="V264" s="313">
        <f>V174*'Data - P&amp;L'!$C$6</f>
        <v>0</v>
      </c>
      <c r="W264" s="313">
        <f>W174*'Data - P&amp;L'!$C$6</f>
        <v>0</v>
      </c>
      <c r="X264" s="313">
        <f>X174*'Data - P&amp;L'!$C$6</f>
        <v>0</v>
      </c>
      <c r="Y264" s="313">
        <f>Y174*'Data - P&amp;L'!$C$6</f>
        <v>0</v>
      </c>
      <c r="Z264" s="313">
        <f>Z174*'Data - P&amp;L'!$C$6</f>
        <v>0</v>
      </c>
      <c r="AA264" s="313">
        <f>AA174*'Data - P&amp;L'!$C$6</f>
        <v>0</v>
      </c>
      <c r="AB264" s="313">
        <f>AB174*'Data - P&amp;L'!$C$6</f>
        <v>0</v>
      </c>
      <c r="AC264" s="313">
        <f>AC174*'Data - P&amp;L'!$C$6</f>
        <v>0</v>
      </c>
      <c r="AD264" s="313">
        <f>AD174*'Data - P&amp;L'!$C$6</f>
        <v>0</v>
      </c>
      <c r="AE264" s="313">
        <f>AE174*'Data - P&amp;L'!$C$6</f>
        <v>0</v>
      </c>
      <c r="AF264" s="313">
        <f>AF174*'Data - P&amp;L'!$C$6</f>
        <v>0</v>
      </c>
      <c r="AG264" s="409">
        <f t="shared" si="55"/>
        <v>0</v>
      </c>
    </row>
    <row r="265">
      <c r="A265" s="277" t="s">
        <v>676</v>
      </c>
      <c r="B265" s="313">
        <f>B175*'Data - P&amp;L'!$C$8</f>
        <v>0</v>
      </c>
      <c r="C265" s="313">
        <f>C175*'Data - P&amp;L'!$C$8</f>
        <v>0</v>
      </c>
      <c r="D265" s="313">
        <f>D175*'Data - P&amp;L'!$C$8</f>
        <v>0</v>
      </c>
      <c r="E265" s="313">
        <f>E175*'Data - P&amp;L'!$C$8</f>
        <v>0</v>
      </c>
      <c r="F265" s="313">
        <f>F175*'Data - P&amp;L'!$C$8</f>
        <v>0</v>
      </c>
      <c r="G265" s="313">
        <f>G175*'Data - P&amp;L'!$C$8</f>
        <v>0</v>
      </c>
      <c r="H265" s="313">
        <f>H175*'Data - P&amp;L'!$C$8</f>
        <v>0</v>
      </c>
      <c r="I265" s="313">
        <f>I175*'Data - P&amp;L'!$C$8</f>
        <v>0</v>
      </c>
      <c r="J265" s="313">
        <f>J175*'Data - P&amp;L'!$C$8</f>
        <v>0</v>
      </c>
      <c r="K265" s="313">
        <f>K175*'Data - P&amp;L'!$C$8</f>
        <v>0</v>
      </c>
      <c r="L265" s="313">
        <f>L175*'Data - P&amp;L'!$C$8</f>
        <v>0</v>
      </c>
      <c r="M265" s="313">
        <f>M175*'Data - P&amp;L'!$C$8</f>
        <v>0</v>
      </c>
      <c r="N265" s="313">
        <f>N175*'Data - P&amp;L'!$C$8</f>
        <v>0</v>
      </c>
      <c r="O265" s="313">
        <f>O175*'Data - P&amp;L'!$C$8</f>
        <v>0</v>
      </c>
      <c r="P265" s="313">
        <f>P175*'Data - P&amp;L'!$C$8</f>
        <v>0</v>
      </c>
      <c r="Q265" s="313">
        <f>Q175*'Data - P&amp;L'!$C$8</f>
        <v>0</v>
      </c>
      <c r="R265" s="313">
        <f>R175*'Data - P&amp;L'!$C$8</f>
        <v>0</v>
      </c>
      <c r="S265" s="313">
        <f>S175*'Data - P&amp;L'!$C$8</f>
        <v>0</v>
      </c>
      <c r="T265" s="313">
        <f>T175*'Data - P&amp;L'!$C$8</f>
        <v>0</v>
      </c>
      <c r="U265" s="313">
        <f>U175*'Data - P&amp;L'!$C$8</f>
        <v>0</v>
      </c>
      <c r="V265" s="313">
        <f>V175*'Data - P&amp;L'!$C$8</f>
        <v>0</v>
      </c>
      <c r="W265" s="313">
        <f>W175*'Data - P&amp;L'!$C$8</f>
        <v>0</v>
      </c>
      <c r="X265" s="313">
        <f>X175*'Data - P&amp;L'!$C$8</f>
        <v>0</v>
      </c>
      <c r="Y265" s="313">
        <f>Y175*'Data - P&amp;L'!$C$8</f>
        <v>0</v>
      </c>
      <c r="Z265" s="313">
        <f>Z175*'Data - P&amp;L'!$C$8</f>
        <v>0</v>
      </c>
      <c r="AA265" s="313">
        <f>AA175*'Data - P&amp;L'!$C$8</f>
        <v>0</v>
      </c>
      <c r="AB265" s="313">
        <f>AB175*'Data - P&amp;L'!$C$8</f>
        <v>0</v>
      </c>
      <c r="AC265" s="313">
        <f>AC175*'Data - P&amp;L'!$C$8</f>
        <v>0</v>
      </c>
      <c r="AD265" s="313">
        <f>AD175*'Data - P&amp;L'!$C$8</f>
        <v>0</v>
      </c>
      <c r="AE265" s="313">
        <f>AE175*'Data - P&amp;L'!$C$8</f>
        <v>0</v>
      </c>
      <c r="AF265" s="313">
        <f>AF175*'Data - P&amp;L'!$C$8</f>
        <v>0</v>
      </c>
      <c r="AG265" s="409">
        <f t="shared" si="55"/>
        <v>0</v>
      </c>
    </row>
    <row r="266">
      <c r="A266" s="277" t="s">
        <v>677</v>
      </c>
      <c r="B266" s="313">
        <f>(B176+B177)*'Data - P&amp;L'!$C$9</f>
        <v>0</v>
      </c>
      <c r="C266" s="313">
        <f>(C176+C177)*'Data - P&amp;L'!$C$9</f>
        <v>0</v>
      </c>
      <c r="D266" s="313">
        <f>(D176+D177)*'Data - P&amp;L'!$C$9</f>
        <v>0</v>
      </c>
      <c r="E266" s="313">
        <f>(E176+E177)*'Data - P&amp;L'!$C$9</f>
        <v>0</v>
      </c>
      <c r="F266" s="313">
        <f>(F176+F177)*'Data - P&amp;L'!$C$9</f>
        <v>0</v>
      </c>
      <c r="G266" s="313">
        <f>(G176+G177)*'Data - P&amp;L'!$C$9</f>
        <v>0</v>
      </c>
      <c r="H266" s="313">
        <f>(H176+H177)*'Data - P&amp;L'!$C$9</f>
        <v>0</v>
      </c>
      <c r="I266" s="313">
        <f>(I176+I177)*'Data - P&amp;L'!$C$9</f>
        <v>0</v>
      </c>
      <c r="J266" s="313">
        <f>(J176+J177)*'Data - P&amp;L'!$C$9</f>
        <v>0</v>
      </c>
      <c r="K266" s="313">
        <f>(K176+K177)*'Data - P&amp;L'!$C$9</f>
        <v>0</v>
      </c>
      <c r="L266" s="313">
        <f>(L176+L177)*'Data - P&amp;L'!$C$9</f>
        <v>0</v>
      </c>
      <c r="M266" s="313">
        <f>(M176+M177)*'Data - P&amp;L'!$C$9</f>
        <v>0</v>
      </c>
      <c r="N266" s="313">
        <f>(N176+N177)*'Data - P&amp;L'!$C$9</f>
        <v>0</v>
      </c>
      <c r="O266" s="313">
        <f>(O176+O177)*'Data - P&amp;L'!$C$9</f>
        <v>0</v>
      </c>
      <c r="P266" s="313">
        <f>(P176+P177)*'Data - P&amp;L'!$C$9</f>
        <v>0</v>
      </c>
      <c r="Q266" s="313">
        <f>(Q176+Q177)*'Data - P&amp;L'!$C$9</f>
        <v>0</v>
      </c>
      <c r="R266" s="313">
        <f>(R176+R177)*'Data - P&amp;L'!$C$9</f>
        <v>0</v>
      </c>
      <c r="S266" s="313">
        <f>(S176+S177)*'Data - P&amp;L'!$C$9</f>
        <v>0</v>
      </c>
      <c r="T266" s="313">
        <f>(T176+T177)*'Data - P&amp;L'!$C$9</f>
        <v>0</v>
      </c>
      <c r="U266" s="313">
        <f>(U176+U177)*'Data - P&amp;L'!$C$9</f>
        <v>0</v>
      </c>
      <c r="V266" s="313">
        <f>(V176+V177)*'Data - P&amp;L'!$C$9</f>
        <v>0</v>
      </c>
      <c r="W266" s="313">
        <f>(W176+W177)*'Data - P&amp;L'!$C$9</f>
        <v>0</v>
      </c>
      <c r="X266" s="313">
        <f>(X176+X177)*'Data - P&amp;L'!$C$9</f>
        <v>0</v>
      </c>
      <c r="Y266" s="313">
        <f>(Y176+Y177)*'Data - P&amp;L'!$C$9</f>
        <v>0</v>
      </c>
      <c r="Z266" s="313">
        <f>(Z176+Z177)*'Data - P&amp;L'!$C$9</f>
        <v>0</v>
      </c>
      <c r="AA266" s="313">
        <f>(AA176+AA177)*'Data - P&amp;L'!$C$9</f>
        <v>0</v>
      </c>
      <c r="AB266" s="313">
        <f>(AB176+AB177)*'Data - P&amp;L'!$C$9</f>
        <v>0</v>
      </c>
      <c r="AC266" s="313">
        <f>(AC176+AC177)*'Data - P&amp;L'!$C$9</f>
        <v>0</v>
      </c>
      <c r="AD266" s="313">
        <f>(AD176+AD177)*'Data - P&amp;L'!$C$9</f>
        <v>0</v>
      </c>
      <c r="AE266" s="313">
        <f>(AE176+AE177)*'Data - P&amp;L'!$C$9</f>
        <v>0</v>
      </c>
      <c r="AF266" s="313">
        <f>(AF176+AF177)*'Data - P&amp;L'!$C$9</f>
        <v>0</v>
      </c>
      <c r="AG266" s="409">
        <f t="shared" si="55"/>
        <v>0</v>
      </c>
    </row>
    <row r="267">
      <c r="A267" s="277" t="s">
        <v>678</v>
      </c>
      <c r="B267" s="313">
        <f>(B178+B179)*'Data - P&amp;L'!$C$5</f>
        <v>0</v>
      </c>
      <c r="C267" s="313">
        <f>(C178+C179)*'Data - P&amp;L'!$C$5</f>
        <v>0</v>
      </c>
      <c r="D267" s="313">
        <f>(D178+D179)*'Data - P&amp;L'!$C$5</f>
        <v>0</v>
      </c>
      <c r="E267" s="313">
        <f>(E178+E179)*'Data - P&amp;L'!$C$5</f>
        <v>0</v>
      </c>
      <c r="F267" s="313">
        <f>(F178+F179)*'Data - P&amp;L'!$C$5</f>
        <v>0</v>
      </c>
      <c r="G267" s="313">
        <f>(G178+G179)*'Data - P&amp;L'!$C$5</f>
        <v>0</v>
      </c>
      <c r="H267" s="313">
        <f>(H178+H179)*'Data - P&amp;L'!$C$5</f>
        <v>0</v>
      </c>
      <c r="I267" s="313">
        <f>(I178+I179)*'Data - P&amp;L'!$C$5</f>
        <v>0</v>
      </c>
      <c r="J267" s="313">
        <f>(J178+J179)*'Data - P&amp;L'!$C$5</f>
        <v>0</v>
      </c>
      <c r="K267" s="313">
        <f>(K178+K179)*'Data - P&amp;L'!$C$5</f>
        <v>0</v>
      </c>
      <c r="L267" s="313">
        <f>(L178+L179)*'Data - P&amp;L'!$C$5</f>
        <v>0</v>
      </c>
      <c r="M267" s="313">
        <f>(M178+M179)*'Data - P&amp;L'!$C$5</f>
        <v>0</v>
      </c>
      <c r="N267" s="313">
        <f>(N178+N179)*'Data - P&amp;L'!$C$5</f>
        <v>0</v>
      </c>
      <c r="O267" s="313">
        <f>(O178+O179)*'Data - P&amp;L'!$C$5</f>
        <v>0</v>
      </c>
      <c r="P267" s="313">
        <f>(P178+P179)*'Data - P&amp;L'!$C$5</f>
        <v>0</v>
      </c>
      <c r="Q267" s="313">
        <f>(Q178+Q179)*'Data - P&amp;L'!$C$5</f>
        <v>0</v>
      </c>
      <c r="R267" s="313">
        <f>(R178+R179)*'Data - P&amp;L'!$C$5</f>
        <v>0</v>
      </c>
      <c r="S267" s="313">
        <f>(S178+S179)*'Data - P&amp;L'!$C$5</f>
        <v>0</v>
      </c>
      <c r="T267" s="313">
        <f>(T178+T179)*'Data - P&amp;L'!$C$5</f>
        <v>0</v>
      </c>
      <c r="U267" s="313">
        <f>(U178+U179)*'Data - P&amp;L'!$C$5</f>
        <v>0</v>
      </c>
      <c r="V267" s="313">
        <f>(V178+V179)*'Data - P&amp;L'!$C$5</f>
        <v>0</v>
      </c>
      <c r="W267" s="313">
        <f>(W178+W179)*'Data - P&amp;L'!$C$5</f>
        <v>0</v>
      </c>
      <c r="X267" s="313">
        <f>(X178+X179)*'Data - P&amp;L'!$C$5</f>
        <v>0</v>
      </c>
      <c r="Y267" s="313">
        <f>(Y178+Y179)*'Data - P&amp;L'!$C$5</f>
        <v>0</v>
      </c>
      <c r="Z267" s="313">
        <f>(Z178+Z179)*'Data - P&amp;L'!$C$5</f>
        <v>0</v>
      </c>
      <c r="AA267" s="313">
        <f>(AA178+AA179)*'Data - P&amp;L'!$C$5</f>
        <v>0</v>
      </c>
      <c r="AB267" s="313">
        <f>(AB178+AB179)*'Data - P&amp;L'!$C$5</f>
        <v>0</v>
      </c>
      <c r="AC267" s="313">
        <f>(AC178+AC179)*'Data - P&amp;L'!$C$5</f>
        <v>0</v>
      </c>
      <c r="AD267" s="313">
        <f>(AD178+AD179)*'Data - P&amp;L'!$C$5</f>
        <v>0</v>
      </c>
      <c r="AE267" s="313">
        <f>(AE178+AE179)*'Data - P&amp;L'!$C$5</f>
        <v>0</v>
      </c>
      <c r="AF267" s="313">
        <f>(AF178+AF179)*'Data - P&amp;L'!$C$5</f>
        <v>0</v>
      </c>
      <c r="AG267" s="409">
        <f t="shared" si="55"/>
        <v>0</v>
      </c>
    </row>
    <row r="268">
      <c r="A268" s="277" t="s">
        <v>679</v>
      </c>
      <c r="B268" s="313">
        <f>(B180+B181)*'Data - P&amp;L'!$C$10</f>
        <v>0</v>
      </c>
      <c r="C268" s="313">
        <f>(C180+C181)*'Data - P&amp;L'!$C$10</f>
        <v>0</v>
      </c>
      <c r="D268" s="313">
        <f>(D180+D181)*'Data - P&amp;L'!$C$10</f>
        <v>0</v>
      </c>
      <c r="E268" s="313">
        <f>(E180+E181)*'Data - P&amp;L'!$C$10</f>
        <v>0</v>
      </c>
      <c r="F268" s="313">
        <f>(F180+F181)*'Data - P&amp;L'!$C$10</f>
        <v>0</v>
      </c>
      <c r="G268" s="313">
        <f>(G180+G181)*'Data - P&amp;L'!$C$10</f>
        <v>0</v>
      </c>
      <c r="H268" s="313">
        <f>(H180+H181)*'Data - P&amp;L'!$C$10</f>
        <v>0</v>
      </c>
      <c r="I268" s="313">
        <f>(I180+I181)*'Data - P&amp;L'!$C$10</f>
        <v>0</v>
      </c>
      <c r="J268" s="313">
        <f>(J180+J181)*'Data - P&amp;L'!$C$10</f>
        <v>0</v>
      </c>
      <c r="K268" s="313">
        <f>(K180+K181)*'Data - P&amp;L'!$C$10</f>
        <v>0</v>
      </c>
      <c r="L268" s="313">
        <f>(L180+L181)*'Data - P&amp;L'!$C$10</f>
        <v>0</v>
      </c>
      <c r="M268" s="313">
        <f>(M180+M181)*'Data - P&amp;L'!$C$10</f>
        <v>0</v>
      </c>
      <c r="N268" s="313">
        <f>(N180+N181)*'Data - P&amp;L'!$C$10</f>
        <v>0</v>
      </c>
      <c r="O268" s="313">
        <f>(O180+O181)*'Data - P&amp;L'!$C$10</f>
        <v>0</v>
      </c>
      <c r="P268" s="313">
        <f>(P180+P181)*'Data - P&amp;L'!$C$10</f>
        <v>0</v>
      </c>
      <c r="Q268" s="313">
        <f>(Q180+Q181)*'Data - P&amp;L'!$C$10</f>
        <v>0</v>
      </c>
      <c r="R268" s="313">
        <f>(R180+R181)*'Data - P&amp;L'!$C$10</f>
        <v>0</v>
      </c>
      <c r="S268" s="313">
        <f>(S180+S181)*'Data - P&amp;L'!$C$10</f>
        <v>0</v>
      </c>
      <c r="T268" s="313">
        <f>(T180+T181)*'Data - P&amp;L'!$C$10</f>
        <v>0</v>
      </c>
      <c r="U268" s="313">
        <f>(U180+U181)*'Data - P&amp;L'!$C$10</f>
        <v>0</v>
      </c>
      <c r="V268" s="313">
        <f>(V180+V181)*'Data - P&amp;L'!$C$10</f>
        <v>0</v>
      </c>
      <c r="W268" s="313">
        <f>(W180+W181)*'Data - P&amp;L'!$C$10</f>
        <v>0</v>
      </c>
      <c r="X268" s="313">
        <f>(X180+X181)*'Data - P&amp;L'!$C$10</f>
        <v>0</v>
      </c>
      <c r="Y268" s="313">
        <f>(Y180+Y181)*'Data - P&amp;L'!$C$10</f>
        <v>0</v>
      </c>
      <c r="Z268" s="313">
        <f>(Z180+Z181)*'Data - P&amp;L'!$C$10</f>
        <v>0</v>
      </c>
      <c r="AA268" s="313">
        <f>(AA180+AA181)*'Data - P&amp;L'!$C$10</f>
        <v>0</v>
      </c>
      <c r="AB268" s="313">
        <f>(AB180+AB181)*'Data - P&amp;L'!$C$10</f>
        <v>0</v>
      </c>
      <c r="AC268" s="313">
        <f>(AC180+AC181)*'Data - P&amp;L'!$C$10</f>
        <v>0</v>
      </c>
      <c r="AD268" s="313">
        <f>(AD180+AD181)*'Data - P&amp;L'!$C$10</f>
        <v>0</v>
      </c>
      <c r="AE268" s="313">
        <f>(AE180+AE181)*'Data - P&amp;L'!$C$10</f>
        <v>0</v>
      </c>
      <c r="AF268" s="313">
        <f>(AF180+AF181)*'Data - P&amp;L'!$C$10</f>
        <v>0</v>
      </c>
      <c r="AG268" s="409">
        <f t="shared" si="55"/>
        <v>0</v>
      </c>
    </row>
    <row r="269">
      <c r="A269" s="277" t="s">
        <v>680</v>
      </c>
      <c r="B269" s="313">
        <f>(B167+B168)*'Data - P&amp;L'!$C$43*'Data - P&amp;L'!$C$55</f>
        <v>0</v>
      </c>
      <c r="C269" s="313">
        <f>(C167+C168)*'Data - P&amp;L'!$C$43*'Data - P&amp;L'!$C$55</f>
        <v>0</v>
      </c>
      <c r="D269" s="313">
        <f>(D167+D168)*'Data - P&amp;L'!$C$43*'Data - P&amp;L'!$C$55</f>
        <v>0</v>
      </c>
      <c r="E269" s="313">
        <f>(E167+E168)*'Data - P&amp;L'!$C$43*'Data - P&amp;L'!$C$55</f>
        <v>0</v>
      </c>
      <c r="F269" s="313">
        <f>(F167+F168)*'Data - P&amp;L'!$C$43*'Data - P&amp;L'!$C$55</f>
        <v>0</v>
      </c>
      <c r="G269" s="313">
        <f>(G167+G168)*'Data - P&amp;L'!$C$43*'Data - P&amp;L'!$C$55</f>
        <v>0</v>
      </c>
      <c r="H269" s="313">
        <f>(H167+H168)*'Data - P&amp;L'!$C$43*'Data - P&amp;L'!$C$55</f>
        <v>0</v>
      </c>
      <c r="I269" s="313">
        <f>(I167+I168)*'Data - P&amp;L'!$C$43*'Data - P&amp;L'!$C$55</f>
        <v>0</v>
      </c>
      <c r="J269" s="313">
        <f>(J167+J168)*'Data - P&amp;L'!$C$43*'Data - P&amp;L'!$C$55</f>
        <v>0</v>
      </c>
      <c r="K269" s="313">
        <f>(K167+K168)*'Data - P&amp;L'!$C$43*'Data - P&amp;L'!$C$55</f>
        <v>0</v>
      </c>
      <c r="L269" s="313">
        <f>(L167+L168)*'Data - P&amp;L'!$C$43*'Data - P&amp;L'!$C$55</f>
        <v>0</v>
      </c>
      <c r="M269" s="313">
        <f>(M167+M168)*'Data - P&amp;L'!$C$43*'Data - P&amp;L'!$C$55</f>
        <v>0</v>
      </c>
      <c r="N269" s="313">
        <f>(N167+N168)*'Data - P&amp;L'!$C$43*'Data - P&amp;L'!$C$55</f>
        <v>0</v>
      </c>
      <c r="O269" s="313">
        <f>(O167+O168)*'Data - P&amp;L'!$C$43*'Data - P&amp;L'!$C$55</f>
        <v>0</v>
      </c>
      <c r="P269" s="313">
        <f>(P167+P168)*'Data - P&amp;L'!$C$43*'Data - P&amp;L'!$C$55</f>
        <v>0</v>
      </c>
      <c r="Q269" s="313">
        <f>(Q167+Q168)*'Data - P&amp;L'!$C$43*'Data - P&amp;L'!$C$55</f>
        <v>0</v>
      </c>
      <c r="R269" s="313">
        <f>(R167+R168)*'Data - P&amp;L'!$C$43*'Data - P&amp;L'!$C$55</f>
        <v>0</v>
      </c>
      <c r="S269" s="313">
        <f>(S167+S168)*'Data - P&amp;L'!$C$43*'Data - P&amp;L'!$C$55</f>
        <v>0</v>
      </c>
      <c r="T269" s="313">
        <f>(T167+T168)*'Data - P&amp;L'!$C$43*'Data - P&amp;L'!$C$55</f>
        <v>0</v>
      </c>
      <c r="U269" s="313">
        <f>(U167+U168)*'Data - P&amp;L'!$C$43*'Data - P&amp;L'!$C$55</f>
        <v>0</v>
      </c>
      <c r="V269" s="313">
        <f>(V167+V168)*'Data - P&amp;L'!$C$43*'Data - P&amp;L'!$C$55</f>
        <v>0</v>
      </c>
      <c r="W269" s="313">
        <f>(W167+W168)*'Data - P&amp;L'!$C$43*'Data - P&amp;L'!$C$55</f>
        <v>0</v>
      </c>
      <c r="X269" s="313">
        <f>(X167+X168)*'Data - P&amp;L'!$C$43*'Data - P&amp;L'!$C$55</f>
        <v>0</v>
      </c>
      <c r="Y269" s="313">
        <f>(Y167+Y168)*'Data - P&amp;L'!$C$43*'Data - P&amp;L'!$C$55</f>
        <v>0</v>
      </c>
      <c r="Z269" s="313">
        <f>(Z167+Z168)*'Data - P&amp;L'!$C$43*'Data - P&amp;L'!$C$55</f>
        <v>0</v>
      </c>
      <c r="AA269" s="313">
        <f>(AA167+AA168)*'Data - P&amp;L'!$C$43*'Data - P&amp;L'!$C$55</f>
        <v>0</v>
      </c>
      <c r="AB269" s="313">
        <f>(AB167+AB168)*'Data - P&amp;L'!$C$43*'Data - P&amp;L'!$C$55</f>
        <v>0</v>
      </c>
      <c r="AC269" s="313">
        <f>(AC167+AC168)*'Data - P&amp;L'!$C$43*'Data - P&amp;L'!$C$55</f>
        <v>0</v>
      </c>
      <c r="AD269" s="313">
        <f>(AD167+AD168)*'Data - P&amp;L'!$C$43*'Data - P&amp;L'!$C$55</f>
        <v>0</v>
      </c>
      <c r="AE269" s="313">
        <f>(AE167+AE168)*'Data - P&amp;L'!$C$43*'Data - P&amp;L'!$C$55</f>
        <v>0</v>
      </c>
      <c r="AF269" s="313">
        <f>(AF167+AF168)*'Data - P&amp;L'!$C$43*'Data - P&amp;L'!$C$55</f>
        <v>0</v>
      </c>
      <c r="AG269" s="409">
        <f t="shared" si="55"/>
        <v>0</v>
      </c>
    </row>
    <row r="270">
      <c r="A270" s="277" t="s">
        <v>682</v>
      </c>
      <c r="B270" s="313">
        <f>B183*'Data - P&amp;L'!$C$43*'Data - P&amp;L'!$C$55</f>
        <v>0</v>
      </c>
      <c r="C270" s="313">
        <f>C183*'Data - P&amp;L'!$C$43*'Data - P&amp;L'!$C$55</f>
        <v>0</v>
      </c>
      <c r="D270" s="313">
        <f>D183*'Data - P&amp;L'!$C$43*'Data - P&amp;L'!$C$55</f>
        <v>0</v>
      </c>
      <c r="E270" s="313">
        <f>E183*'Data - P&amp;L'!$C$43*'Data - P&amp;L'!$C$55</f>
        <v>0</v>
      </c>
      <c r="F270" s="313">
        <f>F183*'Data - P&amp;L'!$C$43*'Data - P&amp;L'!$C$55</f>
        <v>0</v>
      </c>
      <c r="G270" s="313">
        <f>G183*'Data - P&amp;L'!$C$43*'Data - P&amp;L'!$C$55</f>
        <v>0</v>
      </c>
      <c r="H270" s="313">
        <f>H183*'Data - P&amp;L'!$C$43*'Data - P&amp;L'!$C$55</f>
        <v>0</v>
      </c>
      <c r="I270" s="313">
        <f>I183*'Data - P&amp;L'!$C$43*'Data - P&amp;L'!$C$55</f>
        <v>0</v>
      </c>
      <c r="J270" s="313">
        <f>J183*'Data - P&amp;L'!$C$43*'Data - P&amp;L'!$C$55</f>
        <v>0</v>
      </c>
      <c r="K270" s="313">
        <f>K183*'Data - P&amp;L'!$C$43*'Data - P&amp;L'!$C$55</f>
        <v>0</v>
      </c>
      <c r="L270" s="313">
        <f>L183*'Data - P&amp;L'!$C$43*'Data - P&amp;L'!$C$55</f>
        <v>0</v>
      </c>
      <c r="M270" s="313">
        <f>M183*'Data - P&amp;L'!$C$43*'Data - P&amp;L'!$C$55</f>
        <v>0</v>
      </c>
      <c r="N270" s="313">
        <f>N183*'Data - P&amp;L'!$C$43*'Data - P&amp;L'!$C$55</f>
        <v>0</v>
      </c>
      <c r="O270" s="313">
        <f>O183*'Data - P&amp;L'!$C$43*'Data - P&amp;L'!$C$55</f>
        <v>0</v>
      </c>
      <c r="P270" s="313">
        <f>P183*'Data - P&amp;L'!$C$43*'Data - P&amp;L'!$C$55</f>
        <v>0</v>
      </c>
      <c r="Q270" s="313">
        <f>Q183*'Data - P&amp;L'!$C$43*'Data - P&amp;L'!$C$55</f>
        <v>0</v>
      </c>
      <c r="R270" s="313">
        <f>R183*'Data - P&amp;L'!$C$43*'Data - P&amp;L'!$C$55</f>
        <v>0</v>
      </c>
      <c r="S270" s="313">
        <f>S183*'Data - P&amp;L'!$C$43*'Data - P&amp;L'!$C$55</f>
        <v>0</v>
      </c>
      <c r="T270" s="313">
        <f>T183*'Data - P&amp;L'!$C$43*'Data - P&amp;L'!$C$55</f>
        <v>0</v>
      </c>
      <c r="U270" s="313">
        <f>U183*'Data - P&amp;L'!$C$43*'Data - P&amp;L'!$C$55</f>
        <v>0</v>
      </c>
      <c r="V270" s="313">
        <f>V183*'Data - P&amp;L'!$C$43*'Data - P&amp;L'!$C$55</f>
        <v>0</v>
      </c>
      <c r="W270" s="313">
        <f>W183*'Data - P&amp;L'!$C$43*'Data - P&amp;L'!$C$55</f>
        <v>0</v>
      </c>
      <c r="X270" s="313">
        <f>X183*'Data - P&amp;L'!$C$43*'Data - P&amp;L'!$C$55</f>
        <v>0</v>
      </c>
      <c r="Y270" s="313">
        <f>Y183*'Data - P&amp;L'!$C$43*'Data - P&amp;L'!$C$55</f>
        <v>0</v>
      </c>
      <c r="Z270" s="313">
        <f>Z183*'Data - P&amp;L'!$C$43*'Data - P&amp;L'!$C$55</f>
        <v>0</v>
      </c>
      <c r="AA270" s="313">
        <f>AA183*'Data - P&amp;L'!$C$43*'Data - P&amp;L'!$C$55</f>
        <v>0</v>
      </c>
      <c r="AB270" s="313">
        <f>AB183*'Data - P&amp;L'!$C$43*'Data - P&amp;L'!$C$55</f>
        <v>0</v>
      </c>
      <c r="AC270" s="313">
        <f>AC183*'Data - P&amp;L'!$C$43*'Data - P&amp;L'!$C$55</f>
        <v>0</v>
      </c>
      <c r="AD270" s="313">
        <f>AD183*'Data - P&amp;L'!$C$43*'Data - P&amp;L'!$C$55</f>
        <v>0</v>
      </c>
      <c r="AE270" s="313">
        <f>AE183*'Data - P&amp;L'!$C$43*'Data - P&amp;L'!$C$55</f>
        <v>0</v>
      </c>
      <c r="AF270" s="313">
        <f>AF183*'Data - P&amp;L'!$C$43*'Data - P&amp;L'!$C$55</f>
        <v>0</v>
      </c>
      <c r="AG270" s="409">
        <f t="shared" si="55"/>
        <v>0</v>
      </c>
    </row>
    <row r="271">
      <c r="A271" s="495" t="s">
        <v>638</v>
      </c>
      <c r="B271" s="313">
        <v>0.0</v>
      </c>
      <c r="C271" s="313">
        <v>0.0</v>
      </c>
      <c r="D271" s="313">
        <v>0.0</v>
      </c>
      <c r="E271" s="313">
        <v>0.0</v>
      </c>
      <c r="F271" s="313">
        <v>0.0</v>
      </c>
      <c r="G271" s="313">
        <v>0.0</v>
      </c>
      <c r="H271" s="313">
        <v>0.0</v>
      </c>
      <c r="I271" s="313">
        <v>0.0</v>
      </c>
      <c r="J271" s="313">
        <v>0.0</v>
      </c>
      <c r="K271" s="313">
        <v>0.0</v>
      </c>
      <c r="L271" s="313">
        <v>0.0</v>
      </c>
      <c r="M271" s="313">
        <v>0.0</v>
      </c>
      <c r="N271" s="313">
        <v>0.0</v>
      </c>
      <c r="O271" s="313">
        <v>0.0</v>
      </c>
      <c r="P271" s="313">
        <v>0.0</v>
      </c>
      <c r="Q271" s="313">
        <v>0.0</v>
      </c>
      <c r="R271" s="313">
        <v>0.0</v>
      </c>
      <c r="S271" s="313">
        <v>0.0</v>
      </c>
      <c r="T271" s="313">
        <v>0.0</v>
      </c>
      <c r="U271" s="313">
        <v>0.0</v>
      </c>
      <c r="V271" s="313">
        <v>0.0</v>
      </c>
      <c r="W271" s="313">
        <v>0.0</v>
      </c>
      <c r="X271" s="313">
        <v>0.0</v>
      </c>
      <c r="Y271" s="313">
        <v>0.0</v>
      </c>
      <c r="Z271" s="313">
        <v>0.0</v>
      </c>
      <c r="AA271" s="313">
        <v>0.0</v>
      </c>
      <c r="AB271" s="313">
        <v>0.0</v>
      </c>
      <c r="AC271" s="313">
        <v>0.0</v>
      </c>
      <c r="AD271" s="313">
        <v>0.0</v>
      </c>
      <c r="AE271" s="313">
        <v>0.0</v>
      </c>
      <c r="AF271" s="313">
        <v>0.0</v>
      </c>
      <c r="AG271" s="409">
        <f t="shared" si="55"/>
        <v>0</v>
      </c>
    </row>
    <row r="272">
      <c r="A272" s="495" t="s">
        <v>1503</v>
      </c>
      <c r="B272" s="313">
        <f t="shared" ref="B272:AF272" si="61">B193*15</f>
        <v>0</v>
      </c>
      <c r="C272" s="313">
        <f t="shared" si="61"/>
        <v>0</v>
      </c>
      <c r="D272" s="313">
        <f t="shared" si="61"/>
        <v>0</v>
      </c>
      <c r="E272" s="313">
        <f t="shared" si="61"/>
        <v>0</v>
      </c>
      <c r="F272" s="313">
        <f t="shared" si="61"/>
        <v>0</v>
      </c>
      <c r="G272" s="313">
        <f t="shared" si="61"/>
        <v>0</v>
      </c>
      <c r="H272" s="313">
        <f t="shared" si="61"/>
        <v>0</v>
      </c>
      <c r="I272" s="313">
        <f t="shared" si="61"/>
        <v>0</v>
      </c>
      <c r="J272" s="313">
        <f t="shared" si="61"/>
        <v>0</v>
      </c>
      <c r="K272" s="313">
        <f t="shared" si="61"/>
        <v>0</v>
      </c>
      <c r="L272" s="313">
        <f t="shared" si="61"/>
        <v>0</v>
      </c>
      <c r="M272" s="313">
        <f t="shared" si="61"/>
        <v>0</v>
      </c>
      <c r="N272" s="313">
        <f t="shared" si="61"/>
        <v>0</v>
      </c>
      <c r="O272" s="313">
        <f t="shared" si="61"/>
        <v>0</v>
      </c>
      <c r="P272" s="313">
        <f t="shared" si="61"/>
        <v>0</v>
      </c>
      <c r="Q272" s="313">
        <f t="shared" si="61"/>
        <v>0</v>
      </c>
      <c r="R272" s="313">
        <f t="shared" si="61"/>
        <v>0</v>
      </c>
      <c r="S272" s="313">
        <f t="shared" si="61"/>
        <v>0</v>
      </c>
      <c r="T272" s="313">
        <f t="shared" si="61"/>
        <v>0</v>
      </c>
      <c r="U272" s="313">
        <f t="shared" si="61"/>
        <v>0</v>
      </c>
      <c r="V272" s="313">
        <f t="shared" si="61"/>
        <v>0</v>
      </c>
      <c r="W272" s="313">
        <f t="shared" si="61"/>
        <v>0</v>
      </c>
      <c r="X272" s="313">
        <f t="shared" si="61"/>
        <v>0</v>
      </c>
      <c r="Y272" s="313">
        <f t="shared" si="61"/>
        <v>0</v>
      </c>
      <c r="Z272" s="313">
        <f t="shared" si="61"/>
        <v>0</v>
      </c>
      <c r="AA272" s="313">
        <f t="shared" si="61"/>
        <v>0</v>
      </c>
      <c r="AB272" s="313">
        <f t="shared" si="61"/>
        <v>0</v>
      </c>
      <c r="AC272" s="313">
        <f t="shared" si="61"/>
        <v>0</v>
      </c>
      <c r="AD272" s="313">
        <f t="shared" si="61"/>
        <v>0</v>
      </c>
      <c r="AE272" s="313">
        <f t="shared" si="61"/>
        <v>0</v>
      </c>
      <c r="AF272" s="313">
        <f t="shared" si="61"/>
        <v>0</v>
      </c>
      <c r="AG272" s="409">
        <f t="shared" si="55"/>
        <v>0</v>
      </c>
    </row>
    <row r="273">
      <c r="A273" s="495" t="s">
        <v>722</v>
      </c>
      <c r="B273" s="497"/>
      <c r="C273" s="497"/>
      <c r="D273" s="497"/>
      <c r="E273" s="497"/>
      <c r="F273" s="497"/>
      <c r="G273" s="497"/>
      <c r="H273" s="497"/>
      <c r="I273" s="497"/>
      <c r="J273" s="497"/>
      <c r="K273" s="497"/>
      <c r="L273" s="497"/>
      <c r="M273" s="497"/>
      <c r="N273" s="497"/>
      <c r="O273" s="497"/>
      <c r="P273" s="497"/>
      <c r="Q273" s="497"/>
      <c r="R273" s="497"/>
      <c r="S273" s="497"/>
      <c r="T273" s="497"/>
      <c r="U273" s="497"/>
      <c r="V273" s="497"/>
      <c r="W273" s="497"/>
      <c r="X273" s="497"/>
      <c r="Y273" s="497"/>
      <c r="Z273" s="497"/>
      <c r="AA273" s="497"/>
      <c r="AB273" s="497"/>
      <c r="AC273" s="497"/>
      <c r="AD273" s="497"/>
      <c r="AE273" s="497"/>
      <c r="AF273" s="497"/>
      <c r="AG273" s="409">
        <f t="shared" si="55"/>
        <v>0</v>
      </c>
    </row>
    <row r="274">
      <c r="A274" s="408"/>
      <c r="B274" s="168"/>
      <c r="C274" s="168"/>
      <c r="D274" s="168"/>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68"/>
      <c r="AA274" s="168"/>
      <c r="AB274" s="168"/>
      <c r="AC274" s="168"/>
      <c r="AD274" s="168"/>
      <c r="AE274" s="168"/>
      <c r="AF274" s="168"/>
      <c r="AG274" s="409"/>
    </row>
    <row r="275">
      <c r="A275" s="498" t="s">
        <v>723</v>
      </c>
      <c r="B275" s="310">
        <f t="shared" ref="B275:AF275" si="62">B237+B249+B271+B272+B273</f>
        <v>0</v>
      </c>
      <c r="C275" s="310">
        <f t="shared" si="62"/>
        <v>0</v>
      </c>
      <c r="D275" s="310">
        <f t="shared" si="62"/>
        <v>0</v>
      </c>
      <c r="E275" s="310">
        <f t="shared" si="62"/>
        <v>0</v>
      </c>
      <c r="F275" s="310">
        <f t="shared" si="62"/>
        <v>0</v>
      </c>
      <c r="G275" s="310">
        <f t="shared" si="62"/>
        <v>0</v>
      </c>
      <c r="H275" s="310">
        <f t="shared" si="62"/>
        <v>0</v>
      </c>
      <c r="I275" s="310">
        <f t="shared" si="62"/>
        <v>0</v>
      </c>
      <c r="J275" s="310">
        <f t="shared" si="62"/>
        <v>0</v>
      </c>
      <c r="K275" s="310">
        <f t="shared" si="62"/>
        <v>0</v>
      </c>
      <c r="L275" s="310">
        <f t="shared" si="62"/>
        <v>0</v>
      </c>
      <c r="M275" s="310">
        <f t="shared" si="62"/>
        <v>0</v>
      </c>
      <c r="N275" s="310">
        <f t="shared" si="62"/>
        <v>0</v>
      </c>
      <c r="O275" s="310">
        <f t="shared" si="62"/>
        <v>0</v>
      </c>
      <c r="P275" s="310">
        <f t="shared" si="62"/>
        <v>0</v>
      </c>
      <c r="Q275" s="310">
        <f t="shared" si="62"/>
        <v>720.412</v>
      </c>
      <c r="R275" s="310">
        <f t="shared" si="62"/>
        <v>0</v>
      </c>
      <c r="S275" s="310">
        <f t="shared" si="62"/>
        <v>0</v>
      </c>
      <c r="T275" s="310">
        <f t="shared" si="62"/>
        <v>0</v>
      </c>
      <c r="U275" s="310">
        <f t="shared" si="62"/>
        <v>0</v>
      </c>
      <c r="V275" s="310">
        <f t="shared" si="62"/>
        <v>0</v>
      </c>
      <c r="W275" s="310">
        <f t="shared" si="62"/>
        <v>677.0054</v>
      </c>
      <c r="X275" s="310">
        <f t="shared" si="62"/>
        <v>0</v>
      </c>
      <c r="Y275" s="310">
        <f t="shared" si="62"/>
        <v>0</v>
      </c>
      <c r="Z275" s="310">
        <f t="shared" si="62"/>
        <v>67.4225</v>
      </c>
      <c r="AA275" s="310">
        <f t="shared" si="62"/>
        <v>0</v>
      </c>
      <c r="AB275" s="310">
        <f t="shared" si="62"/>
        <v>0</v>
      </c>
      <c r="AC275" s="310">
        <f t="shared" si="62"/>
        <v>0</v>
      </c>
      <c r="AD275" s="310">
        <f t="shared" si="62"/>
        <v>337.264272</v>
      </c>
      <c r="AE275" s="310">
        <f t="shared" si="62"/>
        <v>0</v>
      </c>
      <c r="AF275" s="310">
        <f t="shared" si="62"/>
        <v>0</v>
      </c>
      <c r="AG275" s="409">
        <f>SUM(B275:AF275)</f>
        <v>1802.104172</v>
      </c>
    </row>
    <row r="276">
      <c r="A276" s="408"/>
      <c r="B276" s="168"/>
      <c r="C276" s="168"/>
      <c r="D276" s="168"/>
      <c r="E276" s="168"/>
      <c r="F276" s="168"/>
      <c r="G276" s="168"/>
      <c r="H276" s="168"/>
      <c r="I276" s="168"/>
      <c r="J276" s="168"/>
      <c r="K276" s="168"/>
      <c r="L276" s="168"/>
      <c r="M276" s="168"/>
      <c r="N276" s="168"/>
      <c r="O276" s="168"/>
      <c r="P276" s="168"/>
      <c r="Q276" s="168"/>
      <c r="R276" s="168"/>
      <c r="S276" s="168"/>
      <c r="T276" s="168"/>
      <c r="U276" s="168"/>
      <c r="V276" s="168"/>
      <c r="W276" s="168"/>
      <c r="X276" s="168"/>
      <c r="Y276" s="168"/>
      <c r="Z276" s="168"/>
      <c r="AA276" s="168"/>
      <c r="AB276" s="168"/>
      <c r="AC276" s="168"/>
      <c r="AD276" s="168"/>
      <c r="AE276" s="168"/>
      <c r="AF276" s="168"/>
      <c r="AG276" s="409"/>
    </row>
    <row r="277">
      <c r="A277" s="281" t="s">
        <v>666</v>
      </c>
      <c r="B277" s="499">
        <f t="shared" ref="B277:AF277" si="63">B227+B238+B250-B261-B271-B273</f>
        <v>0</v>
      </c>
      <c r="C277" s="499">
        <f t="shared" si="63"/>
        <v>0</v>
      </c>
      <c r="D277" s="499">
        <f t="shared" si="63"/>
        <v>0</v>
      </c>
      <c r="E277" s="499">
        <f t="shared" si="63"/>
        <v>0</v>
      </c>
      <c r="F277" s="499">
        <f t="shared" si="63"/>
        <v>0</v>
      </c>
      <c r="G277" s="499">
        <f t="shared" si="63"/>
        <v>0</v>
      </c>
      <c r="H277" s="499">
        <f t="shared" si="63"/>
        <v>0</v>
      </c>
      <c r="I277" s="499">
        <f t="shared" si="63"/>
        <v>0</v>
      </c>
      <c r="J277" s="499">
        <f t="shared" si="63"/>
        <v>0</v>
      </c>
      <c r="K277" s="499">
        <f t="shared" si="63"/>
        <v>0</v>
      </c>
      <c r="L277" s="499">
        <f t="shared" si="63"/>
        <v>0</v>
      </c>
      <c r="M277" s="499">
        <f t="shared" si="63"/>
        <v>0</v>
      </c>
      <c r="N277" s="499">
        <f t="shared" si="63"/>
        <v>0</v>
      </c>
      <c r="O277" s="499">
        <f t="shared" si="63"/>
        <v>0</v>
      </c>
      <c r="P277" s="499">
        <f t="shared" si="63"/>
        <v>0</v>
      </c>
      <c r="Q277" s="499">
        <f t="shared" si="63"/>
        <v>-662.792</v>
      </c>
      <c r="R277" s="499">
        <f t="shared" si="63"/>
        <v>0</v>
      </c>
      <c r="S277" s="499">
        <f t="shared" si="63"/>
        <v>0</v>
      </c>
      <c r="T277" s="499">
        <f t="shared" si="63"/>
        <v>0</v>
      </c>
      <c r="U277" s="499">
        <f t="shared" si="63"/>
        <v>0</v>
      </c>
      <c r="V277" s="499">
        <f t="shared" si="63"/>
        <v>0</v>
      </c>
      <c r="W277" s="499">
        <f t="shared" si="63"/>
        <v>-636.2554</v>
      </c>
      <c r="X277" s="499">
        <f t="shared" si="63"/>
        <v>0</v>
      </c>
      <c r="Y277" s="499">
        <f t="shared" si="63"/>
        <v>0</v>
      </c>
      <c r="Z277" s="499">
        <f t="shared" si="63"/>
        <v>-50.5525</v>
      </c>
      <c r="AA277" s="499">
        <f t="shared" si="63"/>
        <v>0</v>
      </c>
      <c r="AB277" s="499">
        <f t="shared" si="63"/>
        <v>0</v>
      </c>
      <c r="AC277" s="499">
        <f t="shared" si="63"/>
        <v>0</v>
      </c>
      <c r="AD277" s="499">
        <f t="shared" si="63"/>
        <v>-325.324272</v>
      </c>
      <c r="AE277" s="499">
        <f t="shared" si="63"/>
        <v>0</v>
      </c>
      <c r="AF277" s="499">
        <f t="shared" si="63"/>
        <v>0</v>
      </c>
      <c r="AG277" s="409">
        <f>SUM(B277:AF277)</f>
        <v>-1674.924172</v>
      </c>
    </row>
    <row r="278">
      <c r="A278" s="175"/>
      <c r="B278" s="168"/>
      <c r="C278" s="168"/>
      <c r="D278" s="168"/>
      <c r="E278" s="168"/>
      <c r="F278" s="168"/>
      <c r="G278" s="168"/>
      <c r="H278" s="168"/>
      <c r="I278" s="168"/>
      <c r="J278" s="168"/>
      <c r="K278" s="168"/>
      <c r="L278" s="168"/>
      <c r="M278" s="168"/>
      <c r="N278" s="168"/>
      <c r="O278" s="168"/>
      <c r="P278" s="168"/>
      <c r="Q278" s="168"/>
      <c r="R278" s="168"/>
      <c r="S278" s="168"/>
      <c r="T278" s="168"/>
      <c r="U278" s="168"/>
      <c r="V278" s="168"/>
      <c r="W278" s="168"/>
      <c r="X278" s="168"/>
      <c r="Y278" s="168"/>
      <c r="Z278" s="168"/>
      <c r="AA278" s="168"/>
      <c r="AB278" s="168"/>
      <c r="AC278" s="168"/>
      <c r="AD278" s="168"/>
      <c r="AE278" s="168"/>
      <c r="AF278" s="168"/>
      <c r="AG278" s="409"/>
    </row>
    <row r="279">
      <c r="A279" s="175"/>
      <c r="B279" s="313"/>
      <c r="C279" s="313"/>
      <c r="D279" s="313"/>
      <c r="E279" s="313"/>
      <c r="F279" s="313"/>
      <c r="G279" s="313"/>
      <c r="H279" s="313"/>
      <c r="I279" s="313"/>
      <c r="J279" s="313"/>
      <c r="K279" s="313"/>
      <c r="L279" s="313"/>
      <c r="M279" s="313"/>
      <c r="N279" s="313"/>
      <c r="O279" s="313"/>
      <c r="P279" s="313"/>
      <c r="Q279" s="313"/>
      <c r="R279" s="313"/>
      <c r="S279" s="313"/>
      <c r="T279" s="313"/>
      <c r="U279" s="313"/>
      <c r="V279" s="313"/>
      <c r="W279" s="313"/>
      <c r="X279" s="313"/>
      <c r="Y279" s="313"/>
      <c r="Z279" s="313"/>
      <c r="AA279" s="313"/>
      <c r="AB279" s="313"/>
      <c r="AC279" s="313"/>
      <c r="AD279" s="313"/>
      <c r="AE279" s="313"/>
      <c r="AF279" s="313"/>
      <c r="AG279" s="409"/>
    </row>
    <row r="280">
      <c r="A280" s="488" t="s">
        <v>667</v>
      </c>
      <c r="B280" s="318"/>
      <c r="C280" s="318"/>
      <c r="D280" s="318"/>
      <c r="E280" s="318"/>
      <c r="F280" s="318"/>
      <c r="G280" s="318"/>
      <c r="H280" s="318"/>
      <c r="I280" s="318"/>
      <c r="J280" s="318"/>
      <c r="K280" s="318"/>
      <c r="L280" s="318"/>
      <c r="M280" s="318"/>
      <c r="N280" s="318"/>
      <c r="O280" s="318"/>
      <c r="P280" s="318"/>
      <c r="Q280" s="318"/>
      <c r="R280" s="318"/>
      <c r="S280" s="318"/>
      <c r="T280" s="318"/>
      <c r="U280" s="318"/>
      <c r="V280" s="318"/>
      <c r="W280" s="318"/>
      <c r="X280" s="318"/>
      <c r="Y280" s="318"/>
      <c r="Z280" s="318"/>
      <c r="AA280" s="318"/>
      <c r="AB280" s="318"/>
      <c r="AC280" s="318"/>
      <c r="AD280" s="318"/>
      <c r="AE280" s="318"/>
      <c r="AF280" s="318"/>
      <c r="AG280" s="489"/>
    </row>
    <row r="281">
      <c r="A281" s="500">
        <f>A218</f>
        <v>24906.76</v>
      </c>
      <c r="B281" s="313"/>
      <c r="C281" s="313"/>
      <c r="D281" s="313"/>
      <c r="E281" s="313"/>
      <c r="F281" s="313"/>
      <c r="G281" s="313"/>
      <c r="H281" s="313"/>
      <c r="I281" s="313"/>
      <c r="J281" s="313"/>
      <c r="K281" s="313"/>
      <c r="L281" s="313"/>
      <c r="M281" s="313"/>
      <c r="N281" s="313"/>
      <c r="O281" s="313"/>
      <c r="P281" s="313"/>
      <c r="Q281" s="313"/>
      <c r="R281" s="313"/>
      <c r="S281" s="313"/>
      <c r="T281" s="313"/>
      <c r="U281" s="313"/>
      <c r="V281" s="313"/>
      <c r="W281" s="313"/>
      <c r="X281" s="313"/>
      <c r="Y281" s="313"/>
      <c r="Z281" s="313"/>
      <c r="AA281" s="313"/>
      <c r="AB281" s="313"/>
      <c r="AC281" s="313"/>
      <c r="AD281" s="313"/>
      <c r="AE281" s="313"/>
      <c r="AF281" s="313"/>
      <c r="AG281" s="409"/>
    </row>
    <row r="282">
      <c r="A282" s="501" t="s">
        <v>724</v>
      </c>
      <c r="B282" s="313">
        <f t="shared" ref="B282:AF282" si="64">B219+B277</f>
        <v>134.21</v>
      </c>
      <c r="C282" s="313">
        <f t="shared" si="64"/>
        <v>185.63</v>
      </c>
      <c r="D282" s="313">
        <f t="shared" si="64"/>
        <v>88.34</v>
      </c>
      <c r="E282" s="313">
        <f t="shared" si="64"/>
        <v>377</v>
      </c>
      <c r="F282" s="313">
        <f t="shared" si="64"/>
        <v>33.69</v>
      </c>
      <c r="G282" s="313">
        <f t="shared" si="64"/>
        <v>-170.97</v>
      </c>
      <c r="H282" s="313">
        <f t="shared" si="64"/>
        <v>1064.51</v>
      </c>
      <c r="I282" s="313">
        <f t="shared" si="64"/>
        <v>1064.8</v>
      </c>
      <c r="J282" s="313">
        <f t="shared" si="64"/>
        <v>428.11</v>
      </c>
      <c r="K282" s="313">
        <f t="shared" si="64"/>
        <v>-278.26</v>
      </c>
      <c r="L282" s="313">
        <f t="shared" si="64"/>
        <v>236.95</v>
      </c>
      <c r="M282" s="313">
        <f t="shared" si="64"/>
        <v>448.31</v>
      </c>
      <c r="N282" s="313">
        <f t="shared" si="64"/>
        <v>251.68</v>
      </c>
      <c r="O282" s="313">
        <f t="shared" si="64"/>
        <v>254.22</v>
      </c>
      <c r="P282" s="313">
        <f t="shared" si="64"/>
        <v>-218.67</v>
      </c>
      <c r="Q282" s="313">
        <f t="shared" si="64"/>
        <v>277.468</v>
      </c>
      <c r="R282" s="313">
        <f t="shared" si="64"/>
        <v>44.28</v>
      </c>
      <c r="S282" s="313">
        <f t="shared" si="64"/>
        <v>-15.71</v>
      </c>
      <c r="T282" s="313">
        <f t="shared" si="64"/>
        <v>-137.2</v>
      </c>
      <c r="U282" s="313">
        <f t="shared" si="64"/>
        <v>664.89</v>
      </c>
      <c r="V282" s="313">
        <f t="shared" si="64"/>
        <v>-3.14</v>
      </c>
      <c r="W282" s="313">
        <f t="shared" si="64"/>
        <v>738.4746</v>
      </c>
      <c r="X282" s="313">
        <f t="shared" si="64"/>
        <v>-284.19</v>
      </c>
      <c r="Y282" s="313">
        <f t="shared" si="64"/>
        <v>464.61</v>
      </c>
      <c r="Z282" s="313">
        <f t="shared" si="64"/>
        <v>191.9175</v>
      </c>
      <c r="AA282" s="313">
        <f t="shared" si="64"/>
        <v>4.35</v>
      </c>
      <c r="AB282" s="313">
        <f t="shared" si="64"/>
        <v>476.83</v>
      </c>
      <c r="AC282" s="313">
        <f t="shared" si="64"/>
        <v>742.38</v>
      </c>
      <c r="AD282" s="313">
        <f t="shared" si="64"/>
        <v>483.385728</v>
      </c>
      <c r="AE282" s="313">
        <f t="shared" si="64"/>
        <v>638.99</v>
      </c>
      <c r="AF282" s="313">
        <f t="shared" si="64"/>
        <v>-263.63</v>
      </c>
      <c r="AG282" s="502">
        <f>SUM(B282:AF282)</f>
        <v>7923.255828</v>
      </c>
    </row>
    <row r="283">
      <c r="A283" s="500">
        <f>SUM(B282:AF282)</f>
        <v>7923.255828</v>
      </c>
      <c r="B283" s="310"/>
      <c r="C283" s="310"/>
      <c r="D283" s="310"/>
      <c r="E283" s="310"/>
      <c r="F283" s="310"/>
      <c r="G283" s="310"/>
      <c r="H283" s="310"/>
      <c r="I283" s="310"/>
      <c r="J283" s="310"/>
      <c r="K283" s="310"/>
      <c r="L283" s="310"/>
      <c r="M283" s="310"/>
      <c r="N283" s="310"/>
      <c r="O283" s="310"/>
      <c r="P283" s="310"/>
      <c r="Q283" s="310"/>
      <c r="R283" s="310"/>
      <c r="S283" s="310"/>
      <c r="T283" s="310"/>
      <c r="U283" s="310"/>
      <c r="V283" s="310"/>
      <c r="W283" s="310"/>
      <c r="X283" s="310"/>
      <c r="Y283" s="310"/>
      <c r="Z283" s="310"/>
      <c r="AA283" s="310"/>
      <c r="AB283" s="310"/>
      <c r="AC283" s="310"/>
      <c r="AD283" s="310"/>
      <c r="AE283" s="310"/>
      <c r="AF283" s="310"/>
      <c r="AG283" s="409"/>
    </row>
    <row r="284">
      <c r="A284" s="175"/>
      <c r="B284" s="310"/>
      <c r="C284" s="310"/>
      <c r="D284" s="310"/>
      <c r="E284" s="310"/>
      <c r="F284" s="310"/>
      <c r="G284" s="310"/>
      <c r="H284" s="310"/>
      <c r="I284" s="310"/>
      <c r="J284" s="310"/>
      <c r="K284" s="310"/>
      <c r="L284" s="310"/>
      <c r="M284" s="310"/>
      <c r="N284" s="310"/>
      <c r="O284" s="310"/>
      <c r="P284" s="310"/>
      <c r="Q284" s="310"/>
      <c r="R284" s="310"/>
      <c r="S284" s="310"/>
      <c r="T284" s="310"/>
      <c r="U284" s="310"/>
      <c r="V284" s="310"/>
      <c r="W284" s="310"/>
      <c r="X284" s="310"/>
      <c r="Y284" s="310"/>
      <c r="Z284" s="310"/>
      <c r="AA284" s="310"/>
      <c r="AB284" s="310"/>
      <c r="AC284" s="310"/>
      <c r="AD284" s="310"/>
      <c r="AE284" s="310"/>
      <c r="AF284" s="310"/>
      <c r="AG284" s="409"/>
    </row>
    <row r="285">
      <c r="A285" s="503" t="s">
        <v>725</v>
      </c>
      <c r="B285" s="322">
        <f t="shared" ref="B285:AF285" si="65">B282/(B27+B28)</f>
        <v>0.3075107689</v>
      </c>
      <c r="C285" s="322">
        <f t="shared" si="65"/>
        <v>0.3898070179</v>
      </c>
      <c r="D285" s="322">
        <f t="shared" si="65"/>
        <v>0.2440466324</v>
      </c>
      <c r="E285" s="322">
        <f t="shared" si="65"/>
        <v>0.5732271013</v>
      </c>
      <c r="F285" s="322">
        <f t="shared" si="65"/>
        <v>0.1030590395</v>
      </c>
      <c r="G285" s="322" t="str">
        <f t="shared" si="65"/>
        <v>#DIV/0!</v>
      </c>
      <c r="H285" s="322">
        <f t="shared" si="65"/>
        <v>0.6980164585</v>
      </c>
      <c r="I285" s="322">
        <f t="shared" si="65"/>
        <v>0.7284568864</v>
      </c>
      <c r="J285" s="322">
        <f t="shared" si="65"/>
        <v>0.6009320476</v>
      </c>
      <c r="K285" s="322" t="str">
        <f t="shared" si="65"/>
        <v>#DIV/0!</v>
      </c>
      <c r="L285" s="322">
        <f t="shared" si="65"/>
        <v>0.3891443587</v>
      </c>
      <c r="M285" s="322">
        <f t="shared" si="65"/>
        <v>0.4823909184</v>
      </c>
      <c r="N285" s="322">
        <f t="shared" si="65"/>
        <v>0.3811889436</v>
      </c>
      <c r="O285" s="322">
        <f t="shared" si="65"/>
        <v>0.4469645023</v>
      </c>
      <c r="P285" s="322">
        <f t="shared" si="65"/>
        <v>-6.473357016</v>
      </c>
      <c r="Q285" s="322">
        <f t="shared" si="65"/>
        <v>0.1972180168</v>
      </c>
      <c r="R285" s="322">
        <f t="shared" si="65"/>
        <v>0.1327696321</v>
      </c>
      <c r="S285" s="322">
        <f t="shared" si="65"/>
        <v>-0.0563890883</v>
      </c>
      <c r="T285" s="322">
        <f t="shared" si="65"/>
        <v>-0.4036006354</v>
      </c>
      <c r="U285" s="322">
        <f t="shared" si="65"/>
        <v>0.6142568111</v>
      </c>
      <c r="V285" s="322">
        <f t="shared" si="65"/>
        <v>-0.0129048167</v>
      </c>
      <c r="W285" s="322">
        <f t="shared" si="65"/>
        <v>0.3838644551</v>
      </c>
      <c r="X285" s="322" t="str">
        <f t="shared" si="65"/>
        <v>#DIV/0!</v>
      </c>
      <c r="Y285" s="322">
        <f t="shared" si="65"/>
        <v>0.5205655959</v>
      </c>
      <c r="Z285" s="322">
        <f t="shared" si="65"/>
        <v>0.2570966402</v>
      </c>
      <c r="AA285" s="322">
        <f t="shared" si="65"/>
        <v>0.006262957844</v>
      </c>
      <c r="AB285" s="322">
        <f t="shared" si="65"/>
        <v>0.5281796229</v>
      </c>
      <c r="AC285" s="322">
        <f t="shared" si="65"/>
        <v>0.6254359804</v>
      </c>
      <c r="AD285" s="322">
        <f t="shared" si="65"/>
        <v>0.3925975456</v>
      </c>
      <c r="AE285" s="322">
        <f t="shared" si="65"/>
        <v>0.5508012171</v>
      </c>
      <c r="AF285" s="322">
        <f t="shared" si="65"/>
        <v>-6.910353866</v>
      </c>
      <c r="AG285" s="409"/>
    </row>
    <row r="286">
      <c r="A286" s="504">
        <f>A283/A218</f>
        <v>0.3181166811</v>
      </c>
      <c r="B286" s="310"/>
      <c r="C286" s="310"/>
      <c r="D286" s="310"/>
      <c r="E286" s="310"/>
      <c r="F286" s="310"/>
      <c r="G286" s="310"/>
      <c r="H286" s="310"/>
      <c r="I286" s="310"/>
      <c r="J286" s="310"/>
      <c r="K286" s="310"/>
      <c r="L286" s="310"/>
      <c r="M286" s="310"/>
      <c r="N286" s="310"/>
      <c r="O286" s="310"/>
      <c r="P286" s="310"/>
      <c r="Q286" s="310"/>
      <c r="R286" s="310"/>
      <c r="S286" s="310"/>
      <c r="T286" s="310"/>
      <c r="U286" s="310"/>
      <c r="V286" s="310"/>
      <c r="W286" s="310"/>
      <c r="X286" s="310"/>
      <c r="Y286" s="310"/>
      <c r="Z286" s="310"/>
      <c r="AA286" s="310"/>
      <c r="AB286" s="310"/>
      <c r="AC286" s="310"/>
      <c r="AD286" s="310"/>
      <c r="AE286" s="310"/>
      <c r="AF286" s="310"/>
      <c r="AG286" s="409"/>
    </row>
    <row r="287">
      <c r="A287" s="324" t="s">
        <v>670</v>
      </c>
      <c r="B287" s="512" t="str">
        <f t="shared" ref="B287:AF287" si="66">B223</f>
        <v/>
      </c>
      <c r="C287" s="512" t="str">
        <f t="shared" si="66"/>
        <v/>
      </c>
      <c r="D287" s="512" t="str">
        <f t="shared" si="66"/>
        <v/>
      </c>
      <c r="E287" s="512" t="str">
        <f t="shared" si="66"/>
        <v/>
      </c>
      <c r="F287" s="512" t="str">
        <f t="shared" si="66"/>
        <v/>
      </c>
      <c r="G287" s="512" t="str">
        <f t="shared" si="66"/>
        <v/>
      </c>
      <c r="H287" s="512" t="str">
        <f t="shared" si="66"/>
        <v/>
      </c>
      <c r="I287" s="512" t="str">
        <f t="shared" si="66"/>
        <v/>
      </c>
      <c r="J287" s="512" t="str">
        <f t="shared" si="66"/>
        <v/>
      </c>
      <c r="K287" s="512" t="str">
        <f t="shared" si="66"/>
        <v/>
      </c>
      <c r="L287" s="512" t="str">
        <f t="shared" si="66"/>
        <v/>
      </c>
      <c r="M287" s="512" t="str">
        <f t="shared" si="66"/>
        <v/>
      </c>
      <c r="N287" s="512" t="str">
        <f t="shared" si="66"/>
        <v/>
      </c>
      <c r="O287" s="512" t="str">
        <f t="shared" si="66"/>
        <v/>
      </c>
      <c r="P287" s="512" t="str">
        <f t="shared" si="66"/>
        <v/>
      </c>
      <c r="Q287" s="512" t="str">
        <f t="shared" si="66"/>
        <v/>
      </c>
      <c r="R287" s="512" t="str">
        <f t="shared" si="66"/>
        <v/>
      </c>
      <c r="S287" s="512" t="str">
        <f t="shared" si="66"/>
        <v/>
      </c>
      <c r="T287" s="512" t="str">
        <f t="shared" si="66"/>
        <v/>
      </c>
      <c r="U287" s="512" t="str">
        <f t="shared" si="66"/>
        <v/>
      </c>
      <c r="V287" s="512" t="str">
        <f t="shared" si="66"/>
        <v/>
      </c>
      <c r="W287" s="512" t="str">
        <f t="shared" si="66"/>
        <v/>
      </c>
      <c r="X287" s="512" t="str">
        <f t="shared" si="66"/>
        <v/>
      </c>
      <c r="Y287" s="512" t="str">
        <f t="shared" si="66"/>
        <v/>
      </c>
      <c r="Z287" s="512" t="str">
        <f t="shared" si="66"/>
        <v/>
      </c>
      <c r="AA287" s="512" t="str">
        <f t="shared" si="66"/>
        <v/>
      </c>
      <c r="AB287" s="512" t="str">
        <f t="shared" si="66"/>
        <v/>
      </c>
      <c r="AC287" s="512" t="str">
        <f t="shared" si="66"/>
        <v/>
      </c>
      <c r="AD287" s="512" t="str">
        <f t="shared" si="66"/>
        <v/>
      </c>
      <c r="AE287" s="512" t="str">
        <f t="shared" si="66"/>
        <v/>
      </c>
      <c r="AF287" s="512" t="str">
        <f t="shared" si="66"/>
        <v/>
      </c>
      <c r="AG287" s="493"/>
    </row>
    <row r="288">
      <c r="A288" s="437"/>
      <c r="AG288" s="505"/>
    </row>
    <row r="289">
      <c r="A289" s="437"/>
      <c r="AG289" s="505"/>
    </row>
    <row r="290">
      <c r="A290" s="414" t="s">
        <v>726</v>
      </c>
      <c r="B290" s="265">
        <f t="shared" ref="B290:AF290" si="67">B219/B8</f>
        <v>33.5525</v>
      </c>
      <c r="C290" s="265">
        <f t="shared" si="67"/>
        <v>37.126</v>
      </c>
      <c r="D290" s="265">
        <f t="shared" si="67"/>
        <v>44.17</v>
      </c>
      <c r="E290" s="265">
        <f t="shared" si="67"/>
        <v>188.5</v>
      </c>
      <c r="F290" s="265">
        <f t="shared" si="67"/>
        <v>33.69</v>
      </c>
      <c r="G290" s="265" t="str">
        <f t="shared" si="67"/>
        <v>#DIV/0!</v>
      </c>
      <c r="H290" s="265">
        <f t="shared" si="67"/>
        <v>152.0728571</v>
      </c>
      <c r="I290" s="265">
        <f t="shared" si="67"/>
        <v>177.4666667</v>
      </c>
      <c r="J290" s="265">
        <f t="shared" si="67"/>
        <v>107.0275</v>
      </c>
      <c r="K290" s="265" t="str">
        <f t="shared" si="67"/>
        <v>#DIV/0!</v>
      </c>
      <c r="L290" s="265">
        <f t="shared" si="67"/>
        <v>59.2375</v>
      </c>
      <c r="M290" s="265">
        <f t="shared" si="67"/>
        <v>149.4366667</v>
      </c>
      <c r="N290" s="265">
        <f t="shared" si="67"/>
        <v>62.92</v>
      </c>
      <c r="O290" s="265">
        <f t="shared" si="67"/>
        <v>84.74</v>
      </c>
      <c r="P290" s="265">
        <f t="shared" si="67"/>
        <v>-218.67</v>
      </c>
      <c r="Q290" s="265">
        <f t="shared" si="67"/>
        <v>134.3228571</v>
      </c>
      <c r="R290" s="265">
        <f t="shared" si="67"/>
        <v>44.28</v>
      </c>
      <c r="S290" s="265">
        <f t="shared" si="67"/>
        <v>-15.71</v>
      </c>
      <c r="T290" s="265">
        <f t="shared" si="67"/>
        <v>-45.73333333</v>
      </c>
      <c r="U290" s="265">
        <f t="shared" si="67"/>
        <v>110.815</v>
      </c>
      <c r="V290" s="265">
        <f t="shared" si="67"/>
        <v>-3.14</v>
      </c>
      <c r="W290" s="265">
        <f t="shared" si="67"/>
        <v>171.84125</v>
      </c>
      <c r="X290" s="265" t="str">
        <f t="shared" si="67"/>
        <v>#DIV/0!</v>
      </c>
      <c r="Y290" s="265">
        <f t="shared" si="67"/>
        <v>116.1525</v>
      </c>
      <c r="Z290" s="265">
        <f t="shared" si="67"/>
        <v>30.30875</v>
      </c>
      <c r="AA290" s="265">
        <f t="shared" si="67"/>
        <v>0.87</v>
      </c>
      <c r="AB290" s="265">
        <f t="shared" si="67"/>
        <v>119.2075</v>
      </c>
      <c r="AC290" s="265">
        <f t="shared" si="67"/>
        <v>185.595</v>
      </c>
      <c r="AD290" s="265">
        <f t="shared" si="67"/>
        <v>161.742</v>
      </c>
      <c r="AE290" s="265">
        <f t="shared" si="67"/>
        <v>127.798</v>
      </c>
      <c r="AF290" s="265">
        <f t="shared" si="67"/>
        <v>-263.63</v>
      </c>
      <c r="AG290" s="505"/>
    </row>
    <row r="291">
      <c r="A291" s="414" t="s">
        <v>727</v>
      </c>
      <c r="B291" s="265">
        <f t="shared" ref="B291:AF291" si="68">B282/B8</f>
        <v>33.5525</v>
      </c>
      <c r="C291" s="265">
        <f t="shared" si="68"/>
        <v>37.126</v>
      </c>
      <c r="D291" s="265">
        <f t="shared" si="68"/>
        <v>44.17</v>
      </c>
      <c r="E291" s="265">
        <f t="shared" si="68"/>
        <v>188.5</v>
      </c>
      <c r="F291" s="265">
        <f t="shared" si="68"/>
        <v>33.69</v>
      </c>
      <c r="G291" s="265" t="str">
        <f t="shared" si="68"/>
        <v>#DIV/0!</v>
      </c>
      <c r="H291" s="265">
        <f t="shared" si="68"/>
        <v>152.0728571</v>
      </c>
      <c r="I291" s="265">
        <f t="shared" si="68"/>
        <v>177.4666667</v>
      </c>
      <c r="J291" s="265">
        <f t="shared" si="68"/>
        <v>107.0275</v>
      </c>
      <c r="K291" s="265" t="str">
        <f t="shared" si="68"/>
        <v>#DIV/0!</v>
      </c>
      <c r="L291" s="265">
        <f t="shared" si="68"/>
        <v>59.2375</v>
      </c>
      <c r="M291" s="265">
        <f t="shared" si="68"/>
        <v>149.4366667</v>
      </c>
      <c r="N291" s="265">
        <f t="shared" si="68"/>
        <v>62.92</v>
      </c>
      <c r="O291" s="265">
        <f t="shared" si="68"/>
        <v>84.74</v>
      </c>
      <c r="P291" s="265">
        <f t="shared" si="68"/>
        <v>-218.67</v>
      </c>
      <c r="Q291" s="265">
        <f t="shared" si="68"/>
        <v>39.63828571</v>
      </c>
      <c r="R291" s="265">
        <f t="shared" si="68"/>
        <v>44.28</v>
      </c>
      <c r="S291" s="265">
        <f t="shared" si="68"/>
        <v>-15.71</v>
      </c>
      <c r="T291" s="265">
        <f t="shared" si="68"/>
        <v>-45.73333333</v>
      </c>
      <c r="U291" s="265">
        <f t="shared" si="68"/>
        <v>110.815</v>
      </c>
      <c r="V291" s="265">
        <f t="shared" si="68"/>
        <v>-3.14</v>
      </c>
      <c r="W291" s="265">
        <f t="shared" si="68"/>
        <v>92.309325</v>
      </c>
      <c r="X291" s="265" t="str">
        <f t="shared" si="68"/>
        <v>#DIV/0!</v>
      </c>
      <c r="Y291" s="265">
        <f t="shared" si="68"/>
        <v>116.1525</v>
      </c>
      <c r="Z291" s="265">
        <f t="shared" si="68"/>
        <v>23.9896875</v>
      </c>
      <c r="AA291" s="265">
        <f t="shared" si="68"/>
        <v>0.87</v>
      </c>
      <c r="AB291" s="265">
        <f t="shared" si="68"/>
        <v>119.2075</v>
      </c>
      <c r="AC291" s="265">
        <f t="shared" si="68"/>
        <v>185.595</v>
      </c>
      <c r="AD291" s="265">
        <f t="shared" si="68"/>
        <v>96.6771456</v>
      </c>
      <c r="AE291" s="265">
        <f t="shared" si="68"/>
        <v>127.798</v>
      </c>
      <c r="AF291" s="265">
        <f t="shared" si="68"/>
        <v>-263.63</v>
      </c>
      <c r="AG291" s="505"/>
    </row>
    <row r="292">
      <c r="A292" s="437"/>
      <c r="AG292" s="505"/>
    </row>
    <row r="293">
      <c r="A293" s="414" t="s">
        <v>728</v>
      </c>
      <c r="B293" s="265">
        <f t="shared" ref="B293:AF293" si="69">B219/B43</f>
        <v>134.21</v>
      </c>
      <c r="C293" s="265">
        <f t="shared" si="69"/>
        <v>185.63</v>
      </c>
      <c r="D293" s="265">
        <f t="shared" si="69"/>
        <v>88.34</v>
      </c>
      <c r="E293" s="265">
        <f t="shared" si="69"/>
        <v>188.5</v>
      </c>
      <c r="F293" s="265">
        <f t="shared" si="69"/>
        <v>33.69</v>
      </c>
      <c r="G293" s="265" t="str">
        <f t="shared" si="69"/>
        <v>#DIV/0!</v>
      </c>
      <c r="H293" s="265">
        <f t="shared" si="69"/>
        <v>212.902</v>
      </c>
      <c r="I293" s="265">
        <f t="shared" si="69"/>
        <v>212.96</v>
      </c>
      <c r="J293" s="265">
        <f t="shared" si="69"/>
        <v>214.055</v>
      </c>
      <c r="K293" s="265" t="str">
        <f t="shared" si="69"/>
        <v>#DIV/0!</v>
      </c>
      <c r="L293" s="265">
        <f t="shared" si="69"/>
        <v>118.475</v>
      </c>
      <c r="M293" s="265">
        <f t="shared" si="69"/>
        <v>149.4366667</v>
      </c>
      <c r="N293" s="265">
        <f t="shared" si="69"/>
        <v>125.84</v>
      </c>
      <c r="O293" s="265">
        <f t="shared" si="69"/>
        <v>127.11</v>
      </c>
      <c r="P293" s="265" t="str">
        <f t="shared" si="69"/>
        <v>#DIV/0!</v>
      </c>
      <c r="Q293" s="265">
        <f t="shared" si="69"/>
        <v>235.065</v>
      </c>
      <c r="R293" s="265">
        <f t="shared" si="69"/>
        <v>44.28</v>
      </c>
      <c r="S293" s="265">
        <f t="shared" si="69"/>
        <v>-15.71</v>
      </c>
      <c r="T293" s="265">
        <f t="shared" si="69"/>
        <v>-137.2</v>
      </c>
      <c r="U293" s="265">
        <f t="shared" si="69"/>
        <v>221.63</v>
      </c>
      <c r="V293" s="265">
        <f t="shared" si="69"/>
        <v>-3.14</v>
      </c>
      <c r="W293" s="265">
        <f t="shared" si="69"/>
        <v>229.1216667</v>
      </c>
      <c r="X293" s="265" t="str">
        <f t="shared" si="69"/>
        <v>#DIV/0!</v>
      </c>
      <c r="Y293" s="265">
        <f t="shared" si="69"/>
        <v>154.87</v>
      </c>
      <c r="Z293" s="265">
        <f t="shared" si="69"/>
        <v>121.235</v>
      </c>
      <c r="AA293" s="265">
        <f t="shared" si="69"/>
        <v>2.175</v>
      </c>
      <c r="AB293" s="265">
        <f t="shared" si="69"/>
        <v>158.9433333</v>
      </c>
      <c r="AC293" s="265">
        <f t="shared" si="69"/>
        <v>185.595</v>
      </c>
      <c r="AD293" s="265">
        <f t="shared" si="69"/>
        <v>202.1775</v>
      </c>
      <c r="AE293" s="265">
        <f t="shared" si="69"/>
        <v>159.7475</v>
      </c>
      <c r="AF293" s="265" t="str">
        <f t="shared" si="69"/>
        <v>#DIV/0!</v>
      </c>
      <c r="AG293" s="505"/>
    </row>
    <row r="294">
      <c r="A294" s="414" t="s">
        <v>729</v>
      </c>
      <c r="B294" s="265">
        <f t="shared" ref="B294:AF294" si="70">B282/B43</f>
        <v>134.21</v>
      </c>
      <c r="C294" s="265">
        <f t="shared" si="70"/>
        <v>185.63</v>
      </c>
      <c r="D294" s="265">
        <f t="shared" si="70"/>
        <v>88.34</v>
      </c>
      <c r="E294" s="265">
        <f t="shared" si="70"/>
        <v>188.5</v>
      </c>
      <c r="F294" s="265">
        <f t="shared" si="70"/>
        <v>33.69</v>
      </c>
      <c r="G294" s="265" t="str">
        <f t="shared" si="70"/>
        <v>#DIV/0!</v>
      </c>
      <c r="H294" s="265">
        <f t="shared" si="70"/>
        <v>212.902</v>
      </c>
      <c r="I294" s="265">
        <f t="shared" si="70"/>
        <v>212.96</v>
      </c>
      <c r="J294" s="265">
        <f t="shared" si="70"/>
        <v>214.055</v>
      </c>
      <c r="K294" s="265" t="str">
        <f t="shared" si="70"/>
        <v>#DIV/0!</v>
      </c>
      <c r="L294" s="265">
        <f t="shared" si="70"/>
        <v>118.475</v>
      </c>
      <c r="M294" s="265">
        <f t="shared" si="70"/>
        <v>149.4366667</v>
      </c>
      <c r="N294" s="265">
        <f t="shared" si="70"/>
        <v>125.84</v>
      </c>
      <c r="O294" s="265">
        <f t="shared" si="70"/>
        <v>127.11</v>
      </c>
      <c r="P294" s="265" t="str">
        <f t="shared" si="70"/>
        <v>#DIV/0!</v>
      </c>
      <c r="Q294" s="265">
        <f t="shared" si="70"/>
        <v>69.367</v>
      </c>
      <c r="R294" s="265">
        <f t="shared" si="70"/>
        <v>44.28</v>
      </c>
      <c r="S294" s="265">
        <f t="shared" si="70"/>
        <v>-15.71</v>
      </c>
      <c r="T294" s="265">
        <f t="shared" si="70"/>
        <v>-137.2</v>
      </c>
      <c r="U294" s="265">
        <f t="shared" si="70"/>
        <v>221.63</v>
      </c>
      <c r="V294" s="265">
        <f t="shared" si="70"/>
        <v>-3.14</v>
      </c>
      <c r="W294" s="265">
        <f t="shared" si="70"/>
        <v>123.0791</v>
      </c>
      <c r="X294" s="265" t="str">
        <f t="shared" si="70"/>
        <v>#DIV/0!</v>
      </c>
      <c r="Y294" s="265">
        <f t="shared" si="70"/>
        <v>154.87</v>
      </c>
      <c r="Z294" s="265">
        <f t="shared" si="70"/>
        <v>95.95875</v>
      </c>
      <c r="AA294" s="265">
        <f t="shared" si="70"/>
        <v>2.175</v>
      </c>
      <c r="AB294" s="265">
        <f t="shared" si="70"/>
        <v>158.9433333</v>
      </c>
      <c r="AC294" s="265">
        <f t="shared" si="70"/>
        <v>185.595</v>
      </c>
      <c r="AD294" s="265">
        <f t="shared" si="70"/>
        <v>120.846432</v>
      </c>
      <c r="AE294" s="265">
        <f t="shared" si="70"/>
        <v>159.7475</v>
      </c>
      <c r="AF294" s="265" t="str">
        <f t="shared" si="70"/>
        <v>#DIV/0!</v>
      </c>
      <c r="AG294" s="505"/>
    </row>
    <row r="295">
      <c r="A295" s="437"/>
      <c r="AG295" s="505"/>
    </row>
    <row r="296">
      <c r="A296" s="437"/>
      <c r="AG296" s="505"/>
    </row>
    <row r="297">
      <c r="A297" s="175"/>
      <c r="B297" s="310"/>
      <c r="C297" s="310"/>
      <c r="D297" s="310"/>
      <c r="E297" s="310"/>
      <c r="F297" s="310"/>
      <c r="G297" s="310"/>
      <c r="H297" s="310"/>
      <c r="I297" s="310"/>
      <c r="J297" s="310"/>
      <c r="K297" s="310"/>
      <c r="L297" s="310"/>
      <c r="M297" s="310"/>
      <c r="N297" s="310"/>
      <c r="O297" s="310"/>
      <c r="P297" s="310"/>
      <c r="Q297" s="310"/>
      <c r="R297" s="310"/>
      <c r="S297" s="310"/>
      <c r="T297" s="310"/>
      <c r="U297" s="310"/>
      <c r="V297" s="310"/>
      <c r="W297" s="310"/>
      <c r="X297" s="310"/>
      <c r="Y297" s="310"/>
      <c r="Z297" s="310"/>
      <c r="AA297" s="310"/>
      <c r="AB297" s="310"/>
      <c r="AC297" s="310"/>
      <c r="AD297" s="310"/>
      <c r="AE297" s="310"/>
      <c r="AF297" s="310"/>
      <c r="AG297" s="409"/>
    </row>
    <row r="298">
      <c r="A298" s="437"/>
      <c r="AG298" s="505"/>
    </row>
    <row r="299">
      <c r="A299" s="437"/>
      <c r="AG299" s="505"/>
    </row>
    <row r="300">
      <c r="A300" s="437"/>
      <c r="AG300" s="505"/>
    </row>
    <row r="301">
      <c r="A301" s="437"/>
      <c r="AG301" s="505"/>
    </row>
    <row r="302">
      <c r="A302" s="437"/>
      <c r="AG302" s="505"/>
    </row>
    <row r="303">
      <c r="A303" s="437"/>
      <c r="AG303" s="505"/>
    </row>
    <row r="304">
      <c r="A304" s="437"/>
      <c r="AG304" s="505"/>
    </row>
    <row r="305">
      <c r="A305" s="437"/>
      <c r="AG305" s="505"/>
    </row>
    <row r="306">
      <c r="A306" s="437"/>
      <c r="AG306" s="505"/>
    </row>
    <row r="307">
      <c r="A307" s="437"/>
      <c r="AG307" s="505"/>
    </row>
    <row r="308">
      <c r="A308" s="437"/>
      <c r="AG308" s="505"/>
    </row>
    <row r="309">
      <c r="A309" s="437"/>
      <c r="AG309" s="505"/>
    </row>
    <row r="310">
      <c r="A310" s="437"/>
      <c r="AG310" s="505"/>
    </row>
    <row r="311">
      <c r="A311" s="437"/>
      <c r="AG311" s="505"/>
    </row>
    <row r="312">
      <c r="A312" s="437"/>
      <c r="AG312" s="505"/>
    </row>
    <row r="313">
      <c r="A313" s="437"/>
      <c r="AG313" s="505"/>
    </row>
    <row r="314">
      <c r="A314" s="437"/>
      <c r="AG314" s="505"/>
    </row>
    <row r="315">
      <c r="A315" s="437"/>
      <c r="AG315" s="505"/>
    </row>
    <row r="316">
      <c r="A316" s="437"/>
      <c r="AG316" s="505"/>
    </row>
    <row r="317">
      <c r="A317" s="437"/>
      <c r="AG317" s="505"/>
    </row>
    <row r="318">
      <c r="A318" s="437"/>
      <c r="AG318" s="505"/>
    </row>
    <row r="319">
      <c r="A319" s="437"/>
      <c r="AG319" s="505"/>
    </row>
    <row r="320">
      <c r="A320" s="437"/>
      <c r="AG320" s="505"/>
    </row>
    <row r="321">
      <c r="A321" s="437"/>
      <c r="AG321" s="505"/>
    </row>
    <row r="322">
      <c r="A322" s="437"/>
      <c r="AG322" s="505"/>
    </row>
    <row r="323">
      <c r="A323" s="437"/>
      <c r="AG323" s="505"/>
    </row>
    <row r="324">
      <c r="A324" s="437"/>
      <c r="AG324" s="505"/>
    </row>
    <row r="325">
      <c r="A325" s="437"/>
      <c r="AG325" s="505"/>
    </row>
    <row r="326">
      <c r="A326" s="437"/>
      <c r="AG326" s="505"/>
    </row>
    <row r="327">
      <c r="A327" s="437"/>
      <c r="AG327" s="505"/>
    </row>
    <row r="328">
      <c r="A328" s="437"/>
      <c r="AG328" s="505"/>
    </row>
    <row r="329">
      <c r="A329" s="437"/>
      <c r="AG329" s="505"/>
    </row>
    <row r="330">
      <c r="A330" s="437"/>
      <c r="AG330" s="505"/>
    </row>
    <row r="331">
      <c r="A331" s="437"/>
      <c r="AG331" s="505"/>
    </row>
    <row r="332">
      <c r="A332" s="437"/>
      <c r="AG332" s="505"/>
    </row>
    <row r="333">
      <c r="A333" s="437"/>
      <c r="AG333" s="505"/>
    </row>
    <row r="334">
      <c r="A334" s="437"/>
      <c r="AG334" s="505"/>
    </row>
    <row r="335">
      <c r="A335" s="437"/>
      <c r="AG335" s="505"/>
    </row>
    <row r="336">
      <c r="A336" s="437"/>
      <c r="AG336" s="505"/>
    </row>
    <row r="337">
      <c r="A337" s="437"/>
      <c r="AG337" s="505"/>
    </row>
    <row r="338">
      <c r="A338" s="437"/>
      <c r="AG338" s="505"/>
    </row>
    <row r="339">
      <c r="A339" s="437"/>
      <c r="AG339" s="505"/>
    </row>
    <row r="340">
      <c r="A340" s="437"/>
      <c r="AG340" s="505"/>
    </row>
    <row r="341">
      <c r="A341" s="437"/>
      <c r="AG341" s="505"/>
    </row>
    <row r="342">
      <c r="A342" s="437"/>
      <c r="AG342" s="505"/>
    </row>
    <row r="343">
      <c r="A343" s="437"/>
      <c r="AG343" s="505"/>
    </row>
    <row r="344">
      <c r="A344" s="437"/>
      <c r="AG344" s="505"/>
    </row>
    <row r="345">
      <c r="A345" s="437"/>
      <c r="AG345" s="505"/>
    </row>
    <row r="346">
      <c r="A346" s="437"/>
      <c r="AG346" s="505"/>
    </row>
    <row r="347">
      <c r="A347" s="437"/>
      <c r="AG347" s="505"/>
    </row>
    <row r="348">
      <c r="A348" s="437"/>
      <c r="AG348" s="505"/>
    </row>
    <row r="349">
      <c r="A349" s="437"/>
      <c r="AG349" s="505"/>
    </row>
    <row r="350">
      <c r="A350" s="437"/>
      <c r="AG350" s="505"/>
    </row>
    <row r="351">
      <c r="A351" s="437"/>
      <c r="AG351" s="505"/>
    </row>
    <row r="352">
      <c r="A352" s="437"/>
      <c r="AG352" s="505"/>
    </row>
    <row r="353">
      <c r="A353" s="437"/>
      <c r="AG353" s="505"/>
    </row>
    <row r="354">
      <c r="A354" s="437"/>
      <c r="AG354" s="505"/>
    </row>
    <row r="355">
      <c r="A355" s="437"/>
      <c r="AG355" s="505"/>
    </row>
    <row r="356">
      <c r="A356" s="437"/>
      <c r="AG356" s="505"/>
    </row>
    <row r="357">
      <c r="A357" s="414"/>
      <c r="B357" s="313"/>
      <c r="C357" s="313"/>
      <c r="D357" s="313"/>
      <c r="E357" s="313"/>
      <c r="F357" s="313"/>
      <c r="G357" s="313"/>
      <c r="H357" s="313"/>
      <c r="I357" s="313"/>
      <c r="J357" s="313"/>
      <c r="K357" s="313"/>
      <c r="L357" s="313"/>
      <c r="M357" s="313"/>
      <c r="N357" s="313"/>
      <c r="O357" s="313"/>
      <c r="P357" s="313"/>
      <c r="Q357" s="313"/>
      <c r="R357" s="313"/>
      <c r="S357" s="313"/>
      <c r="T357" s="313"/>
      <c r="U357" s="313"/>
      <c r="V357" s="313"/>
      <c r="W357" s="313"/>
      <c r="X357" s="313"/>
      <c r="Y357" s="313"/>
      <c r="Z357" s="313"/>
      <c r="AA357" s="313"/>
      <c r="AB357" s="313"/>
      <c r="AC357" s="313"/>
      <c r="AD357" s="313"/>
      <c r="AE357" s="313"/>
      <c r="AF357" s="313"/>
      <c r="AG357" s="409"/>
    </row>
    <row r="358">
      <c r="A358" s="437"/>
      <c r="AG358" s="505"/>
    </row>
    <row r="359">
      <c r="A359" s="437"/>
      <c r="AG359" s="505"/>
    </row>
    <row r="360">
      <c r="A360" s="437"/>
      <c r="AG360" s="505"/>
    </row>
    <row r="361">
      <c r="A361" s="437"/>
      <c r="AG361" s="505"/>
    </row>
    <row r="362">
      <c r="A362" s="437"/>
      <c r="AG362" s="505"/>
    </row>
    <row r="363">
      <c r="A363" s="437"/>
      <c r="AG363" s="505"/>
    </row>
    <row r="364">
      <c r="A364" s="437"/>
      <c r="AG364" s="505"/>
    </row>
    <row r="365">
      <c r="A365" s="437"/>
      <c r="AG365" s="505"/>
    </row>
    <row r="366">
      <c r="A366" s="437"/>
      <c r="AG366" s="505"/>
    </row>
    <row r="367">
      <c r="A367" s="437"/>
      <c r="AG367" s="505"/>
    </row>
    <row r="368">
      <c r="A368" s="437"/>
      <c r="AG368" s="505"/>
    </row>
    <row r="369">
      <c r="A369" s="437"/>
      <c r="AG369" s="505"/>
    </row>
    <row r="370">
      <c r="A370" s="437"/>
      <c r="AG370" s="505"/>
    </row>
    <row r="371">
      <c r="A371" s="437"/>
      <c r="AG371" s="505"/>
    </row>
    <row r="372">
      <c r="A372" s="437"/>
      <c r="AG372" s="505"/>
    </row>
    <row r="373">
      <c r="A373" s="437"/>
      <c r="AG373" s="505"/>
    </row>
    <row r="374">
      <c r="A374" s="437"/>
      <c r="AG374" s="505"/>
    </row>
    <row r="375">
      <c r="A375" s="437"/>
      <c r="AG375" s="505"/>
    </row>
    <row r="376">
      <c r="A376" s="437"/>
      <c r="AG376" s="505"/>
    </row>
    <row r="377">
      <c r="A377" s="437"/>
      <c r="AG377" s="505"/>
    </row>
    <row r="378">
      <c r="A378" s="437"/>
      <c r="AG378" s="505"/>
    </row>
    <row r="379">
      <c r="A379" s="437"/>
      <c r="AG379" s="505"/>
    </row>
    <row r="380">
      <c r="A380" s="437"/>
      <c r="AG380" s="505"/>
    </row>
    <row r="381">
      <c r="A381" s="437"/>
      <c r="AG381" s="505"/>
    </row>
    <row r="382">
      <c r="A382" s="437"/>
      <c r="AG382" s="505"/>
    </row>
    <row r="383">
      <c r="A383" s="437"/>
      <c r="AG383" s="505"/>
    </row>
    <row r="384">
      <c r="A384" s="437"/>
      <c r="AG384" s="505"/>
    </row>
    <row r="385">
      <c r="A385" s="437"/>
      <c r="AG385" s="505"/>
    </row>
    <row r="386">
      <c r="A386" s="437"/>
      <c r="AG386" s="505"/>
    </row>
    <row r="387">
      <c r="A387" s="437"/>
      <c r="AG387" s="505"/>
    </row>
    <row r="388">
      <c r="A388" s="437"/>
      <c r="AG388" s="505"/>
    </row>
    <row r="389">
      <c r="A389" s="437"/>
      <c r="AG389" s="505"/>
    </row>
    <row r="390">
      <c r="A390" s="437"/>
      <c r="AG390" s="505"/>
    </row>
    <row r="391">
      <c r="A391" s="437"/>
      <c r="AG391" s="505"/>
    </row>
    <row r="392">
      <c r="A392" s="437"/>
      <c r="AG392" s="505"/>
    </row>
    <row r="393">
      <c r="A393" s="437"/>
      <c r="AG393" s="505"/>
    </row>
    <row r="394">
      <c r="A394" s="437"/>
      <c r="AG394" s="505"/>
    </row>
    <row r="395">
      <c r="A395" s="437"/>
      <c r="AG395" s="505"/>
    </row>
    <row r="396">
      <c r="A396" s="437"/>
      <c r="AG396" s="505"/>
    </row>
    <row r="397">
      <c r="A397" s="437"/>
      <c r="AG397" s="505"/>
    </row>
    <row r="398">
      <c r="A398" s="437"/>
      <c r="AG398" s="505"/>
    </row>
    <row r="399">
      <c r="A399" s="437"/>
      <c r="AG399" s="505"/>
    </row>
    <row r="400">
      <c r="A400" s="437"/>
      <c r="AG400" s="505"/>
    </row>
    <row r="401">
      <c r="A401" s="437"/>
      <c r="AG401" s="505"/>
    </row>
    <row r="402">
      <c r="A402" s="437"/>
      <c r="AG402" s="505"/>
    </row>
    <row r="403">
      <c r="A403" s="437"/>
      <c r="AG403" s="505"/>
    </row>
    <row r="404">
      <c r="A404" s="437"/>
      <c r="AG404" s="505"/>
    </row>
    <row r="405">
      <c r="A405" s="437"/>
      <c r="AG405" s="505"/>
    </row>
    <row r="406">
      <c r="A406" s="437"/>
      <c r="AG406" s="505"/>
    </row>
    <row r="407">
      <c r="A407" s="437"/>
      <c r="AG407" s="505"/>
    </row>
    <row r="408">
      <c r="A408" s="437"/>
      <c r="AG408" s="505"/>
    </row>
    <row r="409">
      <c r="A409" s="437"/>
      <c r="AG409" s="505"/>
    </row>
    <row r="410">
      <c r="A410" s="437"/>
      <c r="AG410" s="505"/>
    </row>
    <row r="411">
      <c r="A411" s="437"/>
      <c r="AG411" s="505"/>
    </row>
    <row r="412">
      <c r="A412" s="437"/>
      <c r="AG412" s="505"/>
    </row>
    <row r="413">
      <c r="A413" s="437"/>
      <c r="AG413" s="505"/>
    </row>
    <row r="414">
      <c r="A414" s="437"/>
      <c r="AG414" s="505"/>
    </row>
    <row r="415">
      <c r="A415" s="437"/>
      <c r="AG415" s="505"/>
    </row>
    <row r="416">
      <c r="A416" s="437"/>
      <c r="AG416" s="505"/>
    </row>
    <row r="417">
      <c r="A417" s="437"/>
      <c r="AG417" s="505"/>
    </row>
    <row r="418">
      <c r="A418" s="437"/>
      <c r="AG418" s="505"/>
    </row>
    <row r="419">
      <c r="A419" s="437"/>
      <c r="AG419" s="505"/>
    </row>
    <row r="420">
      <c r="A420" s="437"/>
      <c r="AG420" s="505"/>
    </row>
    <row r="421">
      <c r="A421" s="437"/>
      <c r="AG421" s="505"/>
    </row>
    <row r="422">
      <c r="A422" s="437"/>
      <c r="AG422" s="505"/>
    </row>
    <row r="423">
      <c r="A423" s="437"/>
      <c r="AG423" s="505"/>
    </row>
    <row r="424">
      <c r="A424" s="437"/>
      <c r="AG424" s="505"/>
    </row>
    <row r="425">
      <c r="A425" s="437"/>
      <c r="AG425" s="505"/>
    </row>
    <row r="426">
      <c r="A426" s="437"/>
      <c r="AG426" s="505"/>
    </row>
    <row r="427">
      <c r="A427" s="437"/>
      <c r="AG427" s="505"/>
    </row>
    <row r="428">
      <c r="A428" s="437"/>
      <c r="AG428" s="505"/>
    </row>
    <row r="429">
      <c r="A429" s="437"/>
      <c r="AG429" s="505"/>
    </row>
    <row r="430">
      <c r="A430" s="437"/>
      <c r="AG430" s="505"/>
    </row>
    <row r="431">
      <c r="A431" s="437"/>
      <c r="AG431" s="505"/>
    </row>
    <row r="432">
      <c r="A432" s="437"/>
      <c r="AG432" s="505"/>
    </row>
    <row r="433">
      <c r="A433" s="437"/>
      <c r="AG433" s="505"/>
    </row>
    <row r="434">
      <c r="A434" s="437"/>
      <c r="AG434" s="505"/>
    </row>
    <row r="435">
      <c r="A435" s="437"/>
      <c r="AG435" s="505"/>
    </row>
    <row r="436">
      <c r="A436" s="437"/>
      <c r="AG436" s="505"/>
    </row>
    <row r="437">
      <c r="A437" s="437"/>
      <c r="AG437" s="505"/>
    </row>
    <row r="438">
      <c r="A438" s="437"/>
      <c r="AG438" s="505"/>
    </row>
    <row r="439">
      <c r="A439" s="437"/>
      <c r="AG439" s="505"/>
    </row>
    <row r="440">
      <c r="A440" s="437"/>
      <c r="AG440" s="505"/>
    </row>
    <row r="441">
      <c r="A441" s="437"/>
      <c r="AG441" s="505"/>
    </row>
    <row r="442">
      <c r="A442" s="437"/>
      <c r="AG442" s="505"/>
    </row>
    <row r="443">
      <c r="A443" s="437"/>
      <c r="AG443" s="505"/>
    </row>
    <row r="444">
      <c r="A444" s="437"/>
      <c r="AG444" s="505"/>
    </row>
    <row r="445">
      <c r="A445" s="437"/>
      <c r="AG445" s="505"/>
    </row>
    <row r="446">
      <c r="A446" s="437"/>
      <c r="AG446" s="505"/>
    </row>
    <row r="447">
      <c r="A447" s="437"/>
      <c r="AG447" s="505"/>
    </row>
    <row r="448">
      <c r="A448" s="437"/>
      <c r="AG448" s="505"/>
    </row>
    <row r="449">
      <c r="A449" s="437"/>
      <c r="AG449" s="505"/>
    </row>
    <row r="450">
      <c r="A450" s="437"/>
      <c r="AG450" s="505"/>
    </row>
    <row r="451">
      <c r="A451" s="437"/>
      <c r="AG451" s="505"/>
    </row>
    <row r="452">
      <c r="A452" s="437"/>
      <c r="AG452" s="505"/>
    </row>
    <row r="453">
      <c r="A453" s="437"/>
      <c r="AG453" s="505"/>
    </row>
    <row r="454">
      <c r="A454" s="437"/>
      <c r="AG454" s="505"/>
    </row>
    <row r="455">
      <c r="A455" s="437"/>
      <c r="AG455" s="505"/>
    </row>
    <row r="456">
      <c r="A456" s="437"/>
      <c r="AG456" s="505"/>
    </row>
    <row r="457">
      <c r="A457" s="437"/>
      <c r="AG457" s="505"/>
    </row>
    <row r="458">
      <c r="A458" s="437"/>
      <c r="AG458" s="505"/>
    </row>
    <row r="459">
      <c r="A459" s="437"/>
      <c r="AG459" s="505"/>
    </row>
    <row r="460">
      <c r="A460" s="437"/>
      <c r="AG460" s="505"/>
    </row>
    <row r="461">
      <c r="A461" s="437"/>
      <c r="AG461" s="505"/>
    </row>
    <row r="462">
      <c r="A462" s="437"/>
      <c r="AG462" s="505"/>
    </row>
    <row r="463">
      <c r="A463" s="437"/>
      <c r="AG463" s="505"/>
    </row>
    <row r="464">
      <c r="A464" s="437"/>
      <c r="AG464" s="505"/>
    </row>
    <row r="465">
      <c r="A465" s="437"/>
      <c r="AG465" s="505"/>
    </row>
    <row r="466">
      <c r="A466" s="437"/>
      <c r="AG466" s="505"/>
    </row>
    <row r="467">
      <c r="A467" s="437"/>
      <c r="AG467" s="505"/>
    </row>
    <row r="468">
      <c r="A468" s="437"/>
      <c r="AG468" s="505"/>
    </row>
    <row r="469">
      <c r="A469" s="437"/>
      <c r="AG469" s="505"/>
    </row>
    <row r="470">
      <c r="A470" s="437"/>
      <c r="AG470" s="505"/>
    </row>
    <row r="471">
      <c r="A471" s="437"/>
      <c r="AG471" s="505"/>
    </row>
    <row r="472">
      <c r="A472" s="437"/>
      <c r="AG472" s="505"/>
    </row>
    <row r="473">
      <c r="A473" s="437"/>
      <c r="AG473" s="505"/>
    </row>
    <row r="474">
      <c r="A474" s="437"/>
      <c r="AG474" s="505"/>
    </row>
    <row r="475">
      <c r="A475" s="437"/>
      <c r="AG475" s="505"/>
    </row>
    <row r="476">
      <c r="A476" s="437"/>
      <c r="AG476" s="505"/>
    </row>
    <row r="477">
      <c r="A477" s="437"/>
      <c r="AG477" s="505"/>
    </row>
    <row r="478">
      <c r="A478" s="437"/>
      <c r="AG478" s="505"/>
    </row>
    <row r="479">
      <c r="A479" s="437"/>
      <c r="AG479" s="505"/>
    </row>
    <row r="480">
      <c r="A480" s="437"/>
      <c r="AG480" s="505"/>
    </row>
    <row r="481">
      <c r="A481" s="437"/>
      <c r="AG481" s="505"/>
    </row>
    <row r="482">
      <c r="A482" s="437"/>
      <c r="AG482" s="505"/>
    </row>
    <row r="483">
      <c r="A483" s="437"/>
      <c r="AG483" s="505"/>
    </row>
    <row r="484">
      <c r="A484" s="437"/>
      <c r="AG484" s="505"/>
    </row>
    <row r="485">
      <c r="A485" s="437"/>
      <c r="AG485" s="505"/>
    </row>
    <row r="486">
      <c r="A486" s="437"/>
      <c r="AG486" s="505"/>
    </row>
    <row r="487">
      <c r="A487" s="437"/>
      <c r="AG487" s="505"/>
    </row>
    <row r="488">
      <c r="A488" s="437"/>
      <c r="AG488" s="505"/>
    </row>
    <row r="489">
      <c r="A489" s="437"/>
      <c r="AG489" s="505"/>
    </row>
    <row r="490">
      <c r="A490" s="437"/>
      <c r="AG490" s="505"/>
    </row>
    <row r="491">
      <c r="A491" s="437"/>
      <c r="AG491" s="505"/>
    </row>
    <row r="492">
      <c r="A492" s="437"/>
      <c r="AG492" s="505"/>
    </row>
    <row r="493">
      <c r="A493" s="437"/>
      <c r="AG493" s="505"/>
    </row>
    <row r="494">
      <c r="A494" s="437"/>
      <c r="AG494" s="505"/>
    </row>
    <row r="495">
      <c r="A495" s="437"/>
      <c r="AG495" s="505"/>
    </row>
    <row r="496">
      <c r="A496" s="437"/>
      <c r="AG496" s="505"/>
    </row>
    <row r="497">
      <c r="A497" s="437"/>
      <c r="AG497" s="505"/>
    </row>
    <row r="498">
      <c r="A498" s="437"/>
      <c r="AG498" s="505"/>
    </row>
    <row r="499">
      <c r="A499" s="437"/>
      <c r="AG499" s="505"/>
    </row>
    <row r="500">
      <c r="A500" s="437"/>
      <c r="AG500" s="505"/>
    </row>
    <row r="501">
      <c r="A501" s="437"/>
      <c r="AG501" s="505"/>
    </row>
    <row r="502">
      <c r="A502" s="437"/>
      <c r="AG502" s="505"/>
    </row>
    <row r="503">
      <c r="A503" s="437"/>
      <c r="AG503" s="505"/>
    </row>
    <row r="504">
      <c r="A504" s="437"/>
      <c r="AG504" s="505"/>
    </row>
    <row r="505">
      <c r="A505" s="437"/>
      <c r="AG505" s="505"/>
    </row>
    <row r="506">
      <c r="A506" s="437"/>
      <c r="AG506" s="505"/>
    </row>
    <row r="507">
      <c r="A507" s="437"/>
      <c r="AG507" s="505"/>
    </row>
    <row r="508">
      <c r="A508" s="437"/>
      <c r="AG508" s="505"/>
    </row>
    <row r="509">
      <c r="A509" s="437"/>
      <c r="AG509" s="505"/>
    </row>
    <row r="510">
      <c r="A510" s="437"/>
      <c r="AG510" s="505"/>
    </row>
    <row r="511">
      <c r="A511" s="437"/>
      <c r="AG511" s="505"/>
    </row>
    <row r="512">
      <c r="A512" s="437"/>
      <c r="AG512" s="505"/>
    </row>
    <row r="513">
      <c r="A513" s="437"/>
      <c r="AG513" s="505"/>
    </row>
    <row r="514">
      <c r="A514" s="437"/>
      <c r="AG514" s="505"/>
    </row>
    <row r="515">
      <c r="A515" s="437"/>
      <c r="AG515" s="505"/>
    </row>
    <row r="516">
      <c r="A516" s="437"/>
      <c r="AG516" s="505"/>
    </row>
    <row r="517">
      <c r="A517" s="437"/>
      <c r="AG517" s="505"/>
    </row>
    <row r="518">
      <c r="A518" s="437"/>
      <c r="AG518" s="505"/>
    </row>
    <row r="519">
      <c r="A519" s="437"/>
      <c r="AG519" s="505"/>
    </row>
    <row r="520">
      <c r="A520" s="437"/>
      <c r="AG520" s="505"/>
    </row>
    <row r="521">
      <c r="A521" s="437"/>
      <c r="AG521" s="505"/>
    </row>
    <row r="522">
      <c r="A522" s="437"/>
      <c r="AG522" s="505"/>
    </row>
    <row r="523">
      <c r="A523" s="437"/>
      <c r="AG523" s="505"/>
    </row>
    <row r="524">
      <c r="A524" s="437"/>
      <c r="AG524" s="505"/>
    </row>
    <row r="525">
      <c r="A525" s="437"/>
      <c r="AG525" s="505"/>
    </row>
    <row r="526">
      <c r="A526" s="437"/>
      <c r="AG526" s="505"/>
    </row>
    <row r="527">
      <c r="A527" s="437"/>
      <c r="AG527" s="505"/>
    </row>
    <row r="528">
      <c r="A528" s="437"/>
      <c r="AG528" s="505"/>
    </row>
    <row r="529">
      <c r="A529" s="437"/>
      <c r="AG529" s="505"/>
    </row>
    <row r="530">
      <c r="A530" s="437"/>
      <c r="AG530" s="505"/>
    </row>
    <row r="531">
      <c r="A531" s="437"/>
      <c r="AG531" s="505"/>
    </row>
    <row r="532">
      <c r="A532" s="437"/>
      <c r="AG532" s="505"/>
    </row>
    <row r="533">
      <c r="A533" s="437"/>
      <c r="AG533" s="505"/>
    </row>
    <row r="534">
      <c r="A534" s="437"/>
      <c r="AG534" s="505"/>
    </row>
    <row r="535">
      <c r="A535" s="437"/>
      <c r="AG535" s="505"/>
    </row>
    <row r="536">
      <c r="A536" s="437"/>
      <c r="AG536" s="505"/>
    </row>
    <row r="537">
      <c r="A537" s="437"/>
      <c r="AG537" s="505"/>
    </row>
    <row r="538">
      <c r="A538" s="437"/>
      <c r="AG538" s="505"/>
    </row>
    <row r="539">
      <c r="A539" s="437"/>
      <c r="AG539" s="505"/>
    </row>
    <row r="540">
      <c r="A540" s="437"/>
      <c r="AG540" s="505"/>
    </row>
    <row r="541">
      <c r="A541" s="437"/>
      <c r="AG541" s="505"/>
    </row>
    <row r="542">
      <c r="A542" s="437"/>
      <c r="AG542" s="505"/>
    </row>
    <row r="543">
      <c r="A543" s="437"/>
      <c r="AG543" s="505"/>
    </row>
    <row r="544">
      <c r="A544" s="437"/>
      <c r="AG544" s="505"/>
    </row>
    <row r="545">
      <c r="A545" s="437"/>
      <c r="AG545" s="505"/>
    </row>
    <row r="546">
      <c r="A546" s="437"/>
      <c r="AG546" s="505"/>
    </row>
    <row r="547">
      <c r="A547" s="437"/>
      <c r="AG547" s="505"/>
    </row>
    <row r="548">
      <c r="A548" s="437"/>
      <c r="AG548" s="505"/>
    </row>
    <row r="549">
      <c r="A549" s="437"/>
      <c r="AG549" s="505"/>
    </row>
    <row r="550">
      <c r="A550" s="437"/>
      <c r="AG550" s="505"/>
    </row>
    <row r="551">
      <c r="A551" s="437"/>
      <c r="AG551" s="505"/>
    </row>
    <row r="552">
      <c r="A552" s="437"/>
      <c r="AG552" s="505"/>
    </row>
    <row r="553">
      <c r="A553" s="437"/>
      <c r="AG553" s="505"/>
    </row>
    <row r="554">
      <c r="A554" s="437"/>
      <c r="AG554" s="505"/>
    </row>
    <row r="555">
      <c r="A555" s="437"/>
      <c r="AG555" s="505"/>
    </row>
    <row r="556">
      <c r="A556" s="437"/>
      <c r="AG556" s="505"/>
    </row>
    <row r="557">
      <c r="A557" s="437"/>
      <c r="AG557" s="505"/>
    </row>
    <row r="558">
      <c r="A558" s="437"/>
      <c r="AG558" s="505"/>
    </row>
    <row r="559">
      <c r="A559" s="437"/>
      <c r="AG559" s="505"/>
    </row>
    <row r="560">
      <c r="A560" s="437"/>
      <c r="AG560" s="505"/>
    </row>
    <row r="561">
      <c r="A561" s="437"/>
      <c r="AG561" s="505"/>
    </row>
    <row r="562">
      <c r="A562" s="437"/>
      <c r="AG562" s="505"/>
    </row>
    <row r="563">
      <c r="A563" s="437"/>
      <c r="AG563" s="505"/>
    </row>
    <row r="564">
      <c r="A564" s="437"/>
      <c r="AG564" s="505"/>
    </row>
    <row r="565">
      <c r="A565" s="437"/>
      <c r="AG565" s="505"/>
    </row>
    <row r="566">
      <c r="A566" s="437"/>
      <c r="AG566" s="505"/>
    </row>
    <row r="567">
      <c r="A567" s="437"/>
      <c r="AG567" s="505"/>
    </row>
    <row r="568">
      <c r="A568" s="437"/>
      <c r="AG568" s="505"/>
    </row>
    <row r="569">
      <c r="A569" s="437"/>
      <c r="AG569" s="505"/>
    </row>
    <row r="570">
      <c r="A570" s="437"/>
      <c r="AG570" s="505"/>
    </row>
    <row r="571">
      <c r="A571" s="437"/>
      <c r="AG571" s="505"/>
    </row>
    <row r="572">
      <c r="A572" s="437"/>
      <c r="AG572" s="505"/>
    </row>
    <row r="573">
      <c r="A573" s="437"/>
      <c r="AG573" s="505"/>
    </row>
    <row r="574">
      <c r="A574" s="437"/>
      <c r="AG574" s="505"/>
    </row>
    <row r="575">
      <c r="A575" s="437"/>
      <c r="AG575" s="505"/>
    </row>
    <row r="576">
      <c r="A576" s="437"/>
      <c r="AG576" s="505"/>
    </row>
    <row r="577">
      <c r="A577" s="437"/>
      <c r="AG577" s="505"/>
    </row>
    <row r="578">
      <c r="A578" s="437"/>
      <c r="AG578" s="505"/>
    </row>
    <row r="579">
      <c r="A579" s="437"/>
      <c r="AG579" s="505"/>
    </row>
    <row r="580">
      <c r="A580" s="437"/>
      <c r="AG580" s="505"/>
    </row>
    <row r="581">
      <c r="A581" s="437"/>
      <c r="AG581" s="505"/>
    </row>
    <row r="582">
      <c r="A582" s="437"/>
      <c r="AG582" s="505"/>
    </row>
    <row r="583">
      <c r="A583" s="437"/>
      <c r="AG583" s="505"/>
    </row>
    <row r="584">
      <c r="A584" s="437"/>
      <c r="AG584" s="505"/>
    </row>
    <row r="585">
      <c r="A585" s="437"/>
      <c r="AG585" s="505"/>
    </row>
    <row r="586">
      <c r="A586" s="437"/>
      <c r="AG586" s="505"/>
    </row>
    <row r="587">
      <c r="A587" s="437"/>
      <c r="AG587" s="505"/>
    </row>
    <row r="588">
      <c r="A588" s="437"/>
      <c r="AG588" s="505"/>
    </row>
    <row r="589">
      <c r="A589" s="437"/>
      <c r="AG589" s="505"/>
    </row>
    <row r="590">
      <c r="A590" s="437"/>
      <c r="AG590" s="505"/>
    </row>
    <row r="591">
      <c r="A591" s="437"/>
      <c r="AG591" s="505"/>
    </row>
    <row r="592">
      <c r="A592" s="437"/>
      <c r="AG592" s="505"/>
    </row>
    <row r="593">
      <c r="A593" s="437"/>
      <c r="AG593" s="505"/>
    </row>
    <row r="594">
      <c r="A594" s="437"/>
      <c r="AG594" s="505"/>
    </row>
    <row r="595">
      <c r="A595" s="437"/>
      <c r="AG595" s="505"/>
    </row>
    <row r="596">
      <c r="A596" s="437"/>
      <c r="AG596" s="505"/>
    </row>
    <row r="597">
      <c r="A597" s="437"/>
      <c r="AG597" s="505"/>
    </row>
    <row r="598">
      <c r="A598" s="437"/>
      <c r="AG598" s="505"/>
    </row>
    <row r="599">
      <c r="A599" s="437"/>
      <c r="AG599" s="505"/>
    </row>
    <row r="600">
      <c r="A600" s="437"/>
      <c r="AG600" s="505"/>
    </row>
    <row r="601">
      <c r="A601" s="437"/>
      <c r="AG601" s="505"/>
    </row>
    <row r="602">
      <c r="A602" s="437"/>
      <c r="AG602" s="505"/>
    </row>
    <row r="603">
      <c r="A603" s="437"/>
      <c r="AG603" s="505"/>
    </row>
    <row r="604">
      <c r="A604" s="437"/>
      <c r="AG604" s="505"/>
    </row>
    <row r="605">
      <c r="A605" s="437"/>
      <c r="AG605" s="505"/>
    </row>
    <row r="606">
      <c r="A606" s="437"/>
      <c r="AG606" s="505"/>
    </row>
    <row r="607">
      <c r="A607" s="437"/>
      <c r="AG607" s="505"/>
    </row>
    <row r="608">
      <c r="A608" s="437"/>
      <c r="AG608" s="505"/>
    </row>
    <row r="609">
      <c r="A609" s="437"/>
      <c r="AG609" s="505"/>
    </row>
    <row r="610">
      <c r="A610" s="437"/>
      <c r="AG610" s="505"/>
    </row>
    <row r="611">
      <c r="A611" s="437"/>
      <c r="AG611" s="505"/>
    </row>
    <row r="612">
      <c r="A612" s="437"/>
      <c r="AG612" s="505"/>
    </row>
    <row r="613">
      <c r="A613" s="437"/>
      <c r="AG613" s="505"/>
    </row>
    <row r="614">
      <c r="A614" s="437"/>
      <c r="AG614" s="505"/>
    </row>
    <row r="615">
      <c r="A615" s="437"/>
      <c r="AG615" s="505"/>
    </row>
    <row r="616">
      <c r="A616" s="437"/>
      <c r="AG616" s="505"/>
    </row>
    <row r="617">
      <c r="A617" s="437"/>
      <c r="AG617" s="505"/>
    </row>
    <row r="618">
      <c r="A618" s="437"/>
      <c r="AG618" s="505"/>
    </row>
    <row r="619">
      <c r="A619" s="437"/>
      <c r="AG619" s="505"/>
    </row>
    <row r="620">
      <c r="A620" s="437"/>
      <c r="AG620" s="505"/>
    </row>
    <row r="621">
      <c r="A621" s="437"/>
      <c r="AG621" s="505"/>
    </row>
    <row r="622">
      <c r="A622" s="437"/>
      <c r="AG622" s="505"/>
    </row>
    <row r="623">
      <c r="A623" s="437"/>
      <c r="AG623" s="505"/>
    </row>
    <row r="624">
      <c r="A624" s="437"/>
      <c r="AG624" s="505"/>
    </row>
    <row r="625">
      <c r="A625" s="437"/>
      <c r="AG625" s="505"/>
    </row>
    <row r="626">
      <c r="A626" s="437"/>
      <c r="AG626" s="505"/>
    </row>
    <row r="627">
      <c r="A627" s="437"/>
      <c r="AG627" s="505"/>
    </row>
    <row r="628">
      <c r="A628" s="437"/>
      <c r="AG628" s="505"/>
    </row>
    <row r="629">
      <c r="A629" s="437"/>
      <c r="AG629" s="505"/>
    </row>
    <row r="630">
      <c r="A630" s="437"/>
      <c r="AG630" s="505"/>
    </row>
    <row r="631">
      <c r="A631" s="437"/>
      <c r="AG631" s="505"/>
    </row>
    <row r="632">
      <c r="A632" s="437"/>
      <c r="AG632" s="505"/>
    </row>
    <row r="633">
      <c r="A633" s="437"/>
      <c r="AG633" s="505"/>
    </row>
    <row r="634">
      <c r="A634" s="437"/>
      <c r="AG634" s="505"/>
    </row>
    <row r="635">
      <c r="A635" s="437"/>
      <c r="AG635" s="505"/>
    </row>
    <row r="636">
      <c r="A636" s="437"/>
      <c r="AG636" s="505"/>
    </row>
    <row r="637">
      <c r="A637" s="437"/>
      <c r="AG637" s="505"/>
    </row>
    <row r="638">
      <c r="A638" s="437"/>
      <c r="AG638" s="505"/>
    </row>
    <row r="639">
      <c r="A639" s="437"/>
      <c r="AG639" s="505"/>
    </row>
    <row r="640">
      <c r="A640" s="437"/>
      <c r="AG640" s="505"/>
    </row>
    <row r="641">
      <c r="A641" s="437"/>
      <c r="AG641" s="505"/>
    </row>
    <row r="642">
      <c r="A642" s="437"/>
      <c r="AG642" s="505"/>
    </row>
    <row r="643">
      <c r="A643" s="437"/>
      <c r="AG643" s="505"/>
    </row>
    <row r="644">
      <c r="A644" s="437"/>
      <c r="AG644" s="505"/>
    </row>
    <row r="645">
      <c r="A645" s="437"/>
      <c r="AG645" s="505"/>
    </row>
    <row r="646">
      <c r="A646" s="437"/>
      <c r="AG646" s="505"/>
    </row>
    <row r="647">
      <c r="A647" s="437"/>
      <c r="AG647" s="505"/>
    </row>
    <row r="648">
      <c r="A648" s="437"/>
      <c r="AG648" s="505"/>
    </row>
    <row r="649">
      <c r="A649" s="437"/>
      <c r="AG649" s="505"/>
    </row>
    <row r="650">
      <c r="A650" s="437"/>
      <c r="AG650" s="505"/>
    </row>
    <row r="651">
      <c r="A651" s="437"/>
      <c r="AG651" s="505"/>
    </row>
    <row r="652">
      <c r="A652" s="437"/>
      <c r="AG652" s="505"/>
    </row>
    <row r="653">
      <c r="A653" s="437"/>
      <c r="AG653" s="505"/>
    </row>
    <row r="654">
      <c r="A654" s="437"/>
      <c r="AG654" s="505"/>
    </row>
    <row r="655">
      <c r="A655" s="437"/>
      <c r="AG655" s="505"/>
    </row>
    <row r="656">
      <c r="A656" s="437"/>
      <c r="AG656" s="505"/>
    </row>
    <row r="657">
      <c r="A657" s="437"/>
      <c r="AG657" s="505"/>
    </row>
    <row r="658">
      <c r="A658" s="437"/>
      <c r="AG658" s="505"/>
    </row>
    <row r="659">
      <c r="A659" s="437"/>
      <c r="AG659" s="505"/>
    </row>
    <row r="660">
      <c r="A660" s="437"/>
      <c r="AG660" s="505"/>
    </row>
    <row r="661">
      <c r="A661" s="437"/>
      <c r="AG661" s="505"/>
    </row>
    <row r="662">
      <c r="A662" s="437"/>
      <c r="AG662" s="505"/>
    </row>
    <row r="663">
      <c r="A663" s="437"/>
      <c r="AG663" s="505"/>
    </row>
    <row r="664">
      <c r="A664" s="437"/>
      <c r="AG664" s="505"/>
    </row>
    <row r="665">
      <c r="A665" s="437"/>
      <c r="AG665" s="505"/>
    </row>
    <row r="666">
      <c r="A666" s="437"/>
      <c r="AG666" s="505"/>
    </row>
    <row r="667">
      <c r="A667" s="437"/>
      <c r="AG667" s="505"/>
    </row>
    <row r="668">
      <c r="A668" s="437"/>
      <c r="AG668" s="505"/>
    </row>
    <row r="669">
      <c r="A669" s="437"/>
      <c r="AG669" s="505"/>
    </row>
    <row r="670">
      <c r="A670" s="437"/>
      <c r="AG670" s="505"/>
    </row>
    <row r="671">
      <c r="A671" s="437"/>
      <c r="AG671" s="505"/>
    </row>
    <row r="672">
      <c r="A672" s="437"/>
      <c r="AG672" s="505"/>
    </row>
    <row r="673">
      <c r="A673" s="437"/>
      <c r="AG673" s="505"/>
    </row>
    <row r="674">
      <c r="A674" s="437"/>
      <c r="AG674" s="505"/>
    </row>
    <row r="675">
      <c r="A675" s="437"/>
      <c r="AG675" s="505"/>
    </row>
    <row r="676">
      <c r="A676" s="437"/>
      <c r="AG676" s="505"/>
    </row>
    <row r="677">
      <c r="A677" s="437"/>
      <c r="AG677" s="505"/>
    </row>
    <row r="678">
      <c r="A678" s="437"/>
      <c r="AG678" s="505"/>
    </row>
    <row r="679">
      <c r="A679" s="437"/>
      <c r="AG679" s="505"/>
    </row>
    <row r="680">
      <c r="A680" s="437"/>
      <c r="AG680" s="505"/>
    </row>
    <row r="681">
      <c r="A681" s="437"/>
      <c r="AG681" s="505"/>
    </row>
    <row r="682">
      <c r="A682" s="437"/>
      <c r="AG682" s="505"/>
    </row>
    <row r="683">
      <c r="A683" s="437"/>
      <c r="AG683" s="505"/>
    </row>
    <row r="684">
      <c r="A684" s="437"/>
      <c r="AG684" s="505"/>
    </row>
    <row r="685">
      <c r="A685" s="437"/>
      <c r="AG685" s="505"/>
    </row>
    <row r="686">
      <c r="A686" s="437"/>
      <c r="AG686" s="505"/>
    </row>
    <row r="687">
      <c r="A687" s="437"/>
      <c r="AG687" s="505"/>
    </row>
    <row r="688">
      <c r="A688" s="437"/>
      <c r="AG688" s="505"/>
    </row>
    <row r="689">
      <c r="A689" s="437"/>
      <c r="AG689" s="505"/>
    </row>
    <row r="690">
      <c r="A690" s="437"/>
      <c r="AG690" s="505"/>
    </row>
    <row r="691">
      <c r="A691" s="437"/>
      <c r="AG691" s="505"/>
    </row>
    <row r="692">
      <c r="A692" s="437"/>
      <c r="AG692" s="505"/>
    </row>
    <row r="693">
      <c r="A693" s="437"/>
      <c r="AG693" s="505"/>
    </row>
    <row r="694">
      <c r="A694" s="437"/>
      <c r="AG694" s="505"/>
    </row>
    <row r="695">
      <c r="A695" s="437"/>
      <c r="AG695" s="505"/>
    </row>
    <row r="696">
      <c r="A696" s="437"/>
      <c r="AG696" s="505"/>
    </row>
    <row r="697">
      <c r="A697" s="437"/>
      <c r="AG697" s="505"/>
    </row>
    <row r="698">
      <c r="A698" s="437"/>
      <c r="AG698" s="505"/>
    </row>
    <row r="699">
      <c r="A699" s="437"/>
      <c r="AG699" s="505"/>
    </row>
    <row r="700">
      <c r="A700" s="437"/>
      <c r="AG700" s="505"/>
    </row>
    <row r="701">
      <c r="A701" s="437"/>
      <c r="AG701" s="505"/>
    </row>
    <row r="702">
      <c r="A702" s="437"/>
      <c r="AG702" s="505"/>
    </row>
    <row r="703">
      <c r="A703" s="437"/>
      <c r="AG703" s="505"/>
    </row>
    <row r="704">
      <c r="A704" s="437"/>
      <c r="AG704" s="505"/>
    </row>
    <row r="705">
      <c r="A705" s="437"/>
      <c r="AG705" s="505"/>
    </row>
    <row r="706">
      <c r="A706" s="437"/>
      <c r="AG706" s="505"/>
    </row>
    <row r="707">
      <c r="A707" s="437"/>
      <c r="AG707" s="505"/>
    </row>
    <row r="708">
      <c r="A708" s="437"/>
      <c r="AG708" s="505"/>
    </row>
    <row r="709">
      <c r="A709" s="437"/>
      <c r="AG709" s="505"/>
    </row>
    <row r="710">
      <c r="A710" s="437"/>
      <c r="AG710" s="505"/>
    </row>
    <row r="711">
      <c r="A711" s="437"/>
      <c r="AG711" s="505"/>
    </row>
    <row r="712">
      <c r="A712" s="437"/>
      <c r="AG712" s="505"/>
    </row>
    <row r="713">
      <c r="A713" s="437"/>
      <c r="AG713" s="505"/>
    </row>
    <row r="714">
      <c r="A714" s="437"/>
      <c r="AG714" s="505"/>
    </row>
    <row r="715">
      <c r="A715" s="437"/>
      <c r="AG715" s="505"/>
    </row>
    <row r="716">
      <c r="A716" s="437"/>
      <c r="AG716" s="505"/>
    </row>
    <row r="717">
      <c r="A717" s="437"/>
      <c r="AG717" s="505"/>
    </row>
    <row r="718">
      <c r="A718" s="437"/>
      <c r="AG718" s="505"/>
    </row>
    <row r="719">
      <c r="A719" s="437"/>
      <c r="AG719" s="505"/>
    </row>
    <row r="720">
      <c r="A720" s="437"/>
      <c r="AG720" s="505"/>
    </row>
    <row r="721">
      <c r="A721" s="437"/>
      <c r="AG721" s="505"/>
    </row>
    <row r="722">
      <c r="A722" s="437"/>
      <c r="AG722" s="505"/>
    </row>
    <row r="723">
      <c r="A723" s="437"/>
      <c r="AG723" s="505"/>
    </row>
    <row r="724">
      <c r="A724" s="437"/>
      <c r="AG724" s="505"/>
    </row>
    <row r="725">
      <c r="A725" s="437"/>
      <c r="AG725" s="505"/>
    </row>
    <row r="726">
      <c r="A726" s="437"/>
      <c r="AG726" s="505"/>
    </row>
    <row r="727">
      <c r="A727" s="437"/>
      <c r="AG727" s="505"/>
    </row>
    <row r="728">
      <c r="A728" s="437"/>
      <c r="AG728" s="505"/>
    </row>
    <row r="729">
      <c r="A729" s="437"/>
      <c r="AG729" s="505"/>
    </row>
    <row r="730">
      <c r="A730" s="437"/>
      <c r="AG730" s="505"/>
    </row>
    <row r="731">
      <c r="A731" s="437"/>
      <c r="AG731" s="505"/>
    </row>
    <row r="732">
      <c r="A732" s="437"/>
      <c r="AG732" s="505"/>
    </row>
    <row r="733">
      <c r="A733" s="437"/>
      <c r="AG733" s="505"/>
    </row>
    <row r="734">
      <c r="A734" s="437"/>
      <c r="AG734" s="505"/>
    </row>
    <row r="735">
      <c r="A735" s="437"/>
      <c r="AG735" s="505"/>
    </row>
    <row r="736">
      <c r="A736" s="437"/>
      <c r="AG736" s="505"/>
    </row>
    <row r="737">
      <c r="A737" s="437"/>
      <c r="AG737" s="505"/>
    </row>
    <row r="738">
      <c r="A738" s="437"/>
      <c r="AG738" s="505"/>
    </row>
    <row r="739">
      <c r="A739" s="437"/>
      <c r="AG739" s="505"/>
    </row>
    <row r="740">
      <c r="A740" s="437"/>
      <c r="AG740" s="505"/>
    </row>
    <row r="741">
      <c r="A741" s="437"/>
      <c r="AG741" s="505"/>
    </row>
    <row r="742">
      <c r="A742" s="437"/>
      <c r="AG742" s="505"/>
    </row>
    <row r="743">
      <c r="A743" s="437"/>
      <c r="AG743" s="505"/>
    </row>
    <row r="744">
      <c r="A744" s="437"/>
      <c r="AG744" s="505"/>
    </row>
    <row r="745">
      <c r="A745" s="437"/>
      <c r="AG745" s="505"/>
    </row>
    <row r="746">
      <c r="A746" s="437"/>
      <c r="AG746" s="505"/>
    </row>
    <row r="747">
      <c r="A747" s="437"/>
      <c r="AG747" s="505"/>
    </row>
    <row r="748">
      <c r="A748" s="437"/>
      <c r="AG748" s="505"/>
    </row>
    <row r="749">
      <c r="A749" s="437"/>
      <c r="AG749" s="505"/>
    </row>
    <row r="750">
      <c r="A750" s="437"/>
      <c r="AG750" s="505"/>
    </row>
    <row r="751">
      <c r="A751" s="437"/>
      <c r="AG751" s="505"/>
    </row>
    <row r="752">
      <c r="A752" s="437"/>
      <c r="AG752" s="505"/>
    </row>
    <row r="753">
      <c r="A753" s="437"/>
      <c r="AG753" s="505"/>
    </row>
    <row r="754">
      <c r="A754" s="437"/>
      <c r="AG754" s="505"/>
    </row>
  </sheetData>
  <conditionalFormatting sqref="B196:AF196">
    <cfRule type="colorScale" priority="1">
      <colorScale>
        <cfvo type="min"/>
        <cfvo type="max"/>
        <color rgb="FFFFFFFF"/>
        <color rgb="FFE67C73"/>
      </colorScale>
    </cfRule>
  </conditionalFormatting>
  <conditionalFormatting sqref="B223:AF223 B287:AF287">
    <cfRule type="colorScale" priority="2">
      <colorScale>
        <cfvo type="min"/>
        <cfvo type="max"/>
        <color rgb="FFFFFFFF"/>
        <color rgb="FF57BB8A"/>
      </colorScale>
    </cfRule>
  </conditionalFormatting>
  <conditionalFormatting sqref="B214:AF214">
    <cfRule type="colorScale" priority="3">
      <colorScale>
        <cfvo type="min"/>
        <cfvo type="max"/>
        <color rgb="FFFFFFFF"/>
        <color rgb="FFE67C73"/>
      </colorScale>
    </cfRule>
  </conditionalFormatting>
  <conditionalFormatting sqref="B221:AF221">
    <cfRule type="cellIs" dxfId="2" priority="4" operator="greaterThan">
      <formula>0</formula>
    </cfRule>
  </conditionalFormatting>
  <conditionalFormatting sqref="B221:AF221">
    <cfRule type="cellIs" dxfId="1" priority="5" operator="lessThan">
      <formula>0</formula>
    </cfRule>
  </conditionalFormatting>
  <conditionalFormatting sqref="B219:AF219">
    <cfRule type="cellIs" dxfId="2" priority="6" operator="greaterThan">
      <formula>0</formula>
    </cfRule>
  </conditionalFormatting>
  <conditionalFormatting sqref="B219:AF219">
    <cfRule type="cellIs" dxfId="1" priority="7" operator="lessThan">
      <formula>0</formula>
    </cfRule>
  </conditionalFormatting>
  <conditionalFormatting sqref="B285:AF285">
    <cfRule type="cellIs" dxfId="0" priority="8" operator="greaterThan">
      <formula>0</formula>
    </cfRule>
  </conditionalFormatting>
  <conditionalFormatting sqref="B285:AF285">
    <cfRule type="cellIs" dxfId="1" priority="9" operator="lessThan">
      <formula>0</formula>
    </cfRule>
  </conditionalFormatting>
  <conditionalFormatting sqref="B215:AF215 B279:AF282">
    <cfRule type="cellIs" dxfId="0" priority="10" operator="greaterThan">
      <formula>0</formula>
    </cfRule>
  </conditionalFormatting>
  <conditionalFormatting sqref="B215:AF215 B279:AF282">
    <cfRule type="cellIs" dxfId="1" priority="11" operator="lessThan">
      <formula>0</formula>
    </cfRule>
  </conditionalFormatting>
  <conditionalFormatting sqref="B275:AF275">
    <cfRule type="colorScale" priority="12">
      <colorScale>
        <cfvo type="min"/>
        <cfvo type="max"/>
        <color rgb="FFE67C73"/>
        <color rgb="FFFFFFFF"/>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62" t="s">
        <v>267</v>
      </c>
      <c r="B1" s="1">
        <v>45931.0</v>
      </c>
      <c r="C1" s="1">
        <v>45932.0</v>
      </c>
      <c r="D1" s="1">
        <v>45933.0</v>
      </c>
      <c r="E1" s="1">
        <v>45934.0</v>
      </c>
      <c r="F1" s="1">
        <v>45935.0</v>
      </c>
      <c r="G1" s="1">
        <v>45936.0</v>
      </c>
      <c r="H1" s="1">
        <v>45937.0</v>
      </c>
      <c r="I1" s="1">
        <v>45938.0</v>
      </c>
      <c r="J1" s="1">
        <v>45939.0</v>
      </c>
      <c r="K1" s="1">
        <v>45940.0</v>
      </c>
      <c r="L1" s="1">
        <v>45941.0</v>
      </c>
      <c r="M1" s="1">
        <v>45942.0</v>
      </c>
      <c r="N1" s="1">
        <v>45943.0</v>
      </c>
      <c r="O1" s="1">
        <v>45944.0</v>
      </c>
      <c r="P1" s="1">
        <v>45945.0</v>
      </c>
      <c r="Q1" s="1">
        <v>45946.0</v>
      </c>
      <c r="R1" s="1">
        <v>45947.0</v>
      </c>
      <c r="S1" s="1">
        <v>45948.0</v>
      </c>
      <c r="T1" s="1">
        <v>45949.0</v>
      </c>
      <c r="U1" s="1">
        <v>45950.0</v>
      </c>
      <c r="V1" s="1">
        <v>45951.0</v>
      </c>
      <c r="W1" s="1">
        <v>45952.0</v>
      </c>
      <c r="X1" s="1">
        <v>45953.0</v>
      </c>
      <c r="Y1" s="1">
        <v>45954.0</v>
      </c>
      <c r="Z1" s="1">
        <v>45955.0</v>
      </c>
      <c r="AA1" s="1">
        <v>45956.0</v>
      </c>
      <c r="AB1" s="1">
        <v>45957.0</v>
      </c>
      <c r="AC1" s="1">
        <v>45958.0</v>
      </c>
      <c r="AD1" s="1">
        <v>45959.0</v>
      </c>
      <c r="AE1" s="1">
        <v>45960.0</v>
      </c>
      <c r="AF1" s="1">
        <v>45961.0</v>
      </c>
      <c r="AG1" s="165"/>
    </row>
    <row r="2">
      <c r="A2" s="401" t="s">
        <v>268</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row>
    <row r="3" ht="30.0" customHeight="1">
      <c r="A3" s="513" t="s">
        <v>1599</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514"/>
    </row>
    <row r="4">
      <c r="A4" s="402" t="s">
        <v>299</v>
      </c>
      <c r="B4" s="168"/>
      <c r="C4" s="168"/>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8"/>
      <c r="AD4" s="168"/>
      <c r="AE4" s="168"/>
      <c r="AF4" s="168"/>
      <c r="AG4" s="403"/>
    </row>
    <row r="5">
      <c r="A5" s="404" t="s">
        <v>244</v>
      </c>
      <c r="B5" s="168"/>
      <c r="C5" s="168"/>
      <c r="D5" s="168"/>
      <c r="E5" s="168"/>
      <c r="F5" s="168"/>
      <c r="G5" s="168"/>
      <c r="H5" s="168"/>
      <c r="I5" s="168"/>
      <c r="J5" s="168"/>
      <c r="K5" s="168"/>
      <c r="L5" s="168"/>
      <c r="M5" s="168"/>
      <c r="N5" s="168"/>
      <c r="O5" s="168"/>
      <c r="P5" s="168"/>
      <c r="Q5" s="168"/>
      <c r="R5" s="168"/>
      <c r="S5" s="168"/>
      <c r="T5" s="168"/>
      <c r="U5" s="168"/>
      <c r="V5" s="168"/>
      <c r="W5" s="168"/>
      <c r="X5" s="168"/>
      <c r="Y5" s="168"/>
      <c r="Z5" s="168"/>
      <c r="AA5" s="168"/>
      <c r="AB5" s="168"/>
      <c r="AC5" s="168"/>
      <c r="AD5" s="168"/>
      <c r="AE5" s="168"/>
      <c r="AF5" s="168"/>
      <c r="AG5" s="403"/>
    </row>
    <row r="6">
      <c r="A6" s="405" t="s">
        <v>1504</v>
      </c>
      <c r="B6" s="406">
        <f>Summary!B115</f>
        <v>3</v>
      </c>
      <c r="C6" s="406">
        <f>Summary!C115</f>
        <v>2</v>
      </c>
      <c r="D6" s="406">
        <f>Summary!D115</f>
        <v>0</v>
      </c>
      <c r="E6" s="406">
        <f>Summary!E115</f>
        <v>2</v>
      </c>
      <c r="F6" s="406">
        <f>Summary!F115</f>
        <v>0</v>
      </c>
      <c r="G6" s="406">
        <f>Summary!G115</f>
        <v>0</v>
      </c>
      <c r="H6" s="406">
        <f>Summary!H115</f>
        <v>1</v>
      </c>
      <c r="I6" s="406">
        <f>Summary!I115</f>
        <v>0</v>
      </c>
      <c r="J6" s="406">
        <f>Summary!J115</f>
        <v>0</v>
      </c>
      <c r="K6" s="406">
        <f>Summary!K115</f>
        <v>0</v>
      </c>
      <c r="L6" s="406">
        <f>Summary!L115</f>
        <v>4</v>
      </c>
      <c r="M6" s="406">
        <f>Summary!M115</f>
        <v>0</v>
      </c>
      <c r="N6" s="406">
        <f>Summary!N115</f>
        <v>2</v>
      </c>
      <c r="O6" s="406">
        <f>Summary!O115</f>
        <v>3</v>
      </c>
      <c r="P6" s="406">
        <f>Summary!P115</f>
        <v>0</v>
      </c>
      <c r="Q6" s="406">
        <f>Summary!Q115</f>
        <v>0</v>
      </c>
      <c r="R6" s="406">
        <f>Summary!R115</f>
        <v>0</v>
      </c>
      <c r="S6" s="406">
        <f>Summary!S115</f>
        <v>0</v>
      </c>
      <c r="T6" s="406">
        <f>Summary!T115</f>
        <v>2</v>
      </c>
      <c r="U6" s="406">
        <f>Summary!U115</f>
        <v>0</v>
      </c>
      <c r="V6" s="406">
        <f>Summary!V115</f>
        <v>1</v>
      </c>
      <c r="W6" s="406">
        <f>Summary!W115</f>
        <v>3</v>
      </c>
      <c r="X6" s="406">
        <f>Summary!X115</f>
        <v>0</v>
      </c>
      <c r="Y6" s="406">
        <f>Summary!Y115</f>
        <v>3</v>
      </c>
      <c r="Z6" s="406">
        <f>Summary!Z115</f>
        <v>5</v>
      </c>
      <c r="AA6" s="406">
        <f>Summary!AA115</f>
        <v>3</v>
      </c>
      <c r="AB6" s="406">
        <f>Summary!AB115</f>
        <v>1</v>
      </c>
      <c r="AC6" s="406">
        <f>Summary!AC115</f>
        <v>2</v>
      </c>
      <c r="AD6" s="406">
        <f>Summary!AD115</f>
        <v>2</v>
      </c>
      <c r="AE6" s="406">
        <f>Summary!AE115</f>
        <v>4</v>
      </c>
      <c r="AF6" s="406">
        <f>Summary!AF115</f>
        <v>1</v>
      </c>
      <c r="AG6" s="407"/>
    </row>
    <row r="7">
      <c r="A7" s="408" t="s">
        <v>308</v>
      </c>
      <c r="B7" s="183">
        <f t="shared" ref="B7:AF7" si="1">SUM(B6)</f>
        <v>3</v>
      </c>
      <c r="C7" s="183">
        <f t="shared" si="1"/>
        <v>2</v>
      </c>
      <c r="D7" s="183">
        <f t="shared" si="1"/>
        <v>0</v>
      </c>
      <c r="E7" s="183">
        <f t="shared" si="1"/>
        <v>2</v>
      </c>
      <c r="F7" s="183">
        <f t="shared" si="1"/>
        <v>0</v>
      </c>
      <c r="G7" s="183">
        <f t="shared" si="1"/>
        <v>0</v>
      </c>
      <c r="H7" s="183">
        <f t="shared" si="1"/>
        <v>1</v>
      </c>
      <c r="I7" s="183">
        <f t="shared" si="1"/>
        <v>0</v>
      </c>
      <c r="J7" s="183">
        <f t="shared" si="1"/>
        <v>0</v>
      </c>
      <c r="K7" s="183">
        <f t="shared" si="1"/>
        <v>0</v>
      </c>
      <c r="L7" s="183">
        <f t="shared" si="1"/>
        <v>4</v>
      </c>
      <c r="M7" s="183">
        <f t="shared" si="1"/>
        <v>0</v>
      </c>
      <c r="N7" s="183">
        <f t="shared" si="1"/>
        <v>2</v>
      </c>
      <c r="O7" s="183">
        <f t="shared" si="1"/>
        <v>3</v>
      </c>
      <c r="P7" s="183">
        <f t="shared" si="1"/>
        <v>0</v>
      </c>
      <c r="Q7" s="183">
        <f t="shared" si="1"/>
        <v>0</v>
      </c>
      <c r="R7" s="183">
        <f t="shared" si="1"/>
        <v>0</v>
      </c>
      <c r="S7" s="183">
        <f t="shared" si="1"/>
        <v>0</v>
      </c>
      <c r="T7" s="183">
        <f t="shared" si="1"/>
        <v>2</v>
      </c>
      <c r="U7" s="183">
        <f t="shared" si="1"/>
        <v>0</v>
      </c>
      <c r="V7" s="183">
        <f t="shared" si="1"/>
        <v>1</v>
      </c>
      <c r="W7" s="183">
        <f t="shared" si="1"/>
        <v>3</v>
      </c>
      <c r="X7" s="183">
        <f t="shared" si="1"/>
        <v>0</v>
      </c>
      <c r="Y7" s="183">
        <f t="shared" si="1"/>
        <v>3</v>
      </c>
      <c r="Z7" s="183">
        <f t="shared" si="1"/>
        <v>5</v>
      </c>
      <c r="AA7" s="183">
        <f t="shared" si="1"/>
        <v>3</v>
      </c>
      <c r="AB7" s="183">
        <f t="shared" si="1"/>
        <v>1</v>
      </c>
      <c r="AC7" s="183">
        <f t="shared" si="1"/>
        <v>2</v>
      </c>
      <c r="AD7" s="183">
        <f t="shared" si="1"/>
        <v>2</v>
      </c>
      <c r="AE7" s="183">
        <f t="shared" si="1"/>
        <v>4</v>
      </c>
      <c r="AF7" s="183">
        <f t="shared" si="1"/>
        <v>1</v>
      </c>
      <c r="AG7" s="409">
        <f>SUM(B7:AF7)</f>
        <v>44</v>
      </c>
    </row>
    <row r="8">
      <c r="A8" s="175"/>
      <c r="B8" s="168"/>
      <c r="C8" s="168"/>
      <c r="D8" s="168"/>
      <c r="E8" s="168"/>
      <c r="F8" s="168"/>
      <c r="G8" s="168"/>
      <c r="H8" s="168"/>
      <c r="I8" s="168"/>
      <c r="J8" s="168"/>
      <c r="K8" s="168"/>
      <c r="L8" s="168"/>
      <c r="M8" s="168"/>
      <c r="N8" s="168"/>
      <c r="O8" s="168"/>
      <c r="P8" s="168"/>
      <c r="Q8" s="168"/>
      <c r="R8" s="168"/>
      <c r="S8" s="168"/>
      <c r="T8" s="168"/>
      <c r="U8" s="168"/>
      <c r="V8" s="168"/>
      <c r="W8" s="168"/>
      <c r="X8" s="168"/>
      <c r="Y8" s="168"/>
      <c r="Z8" s="168"/>
      <c r="AA8" s="168"/>
      <c r="AB8" s="168"/>
      <c r="AC8" s="168"/>
      <c r="AD8" s="168"/>
      <c r="AE8" s="168"/>
      <c r="AF8" s="168"/>
      <c r="AG8" s="410"/>
    </row>
    <row r="9">
      <c r="A9" s="411" t="s">
        <v>232</v>
      </c>
      <c r="B9" s="168"/>
      <c r="C9" s="168"/>
      <c r="D9" s="168"/>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410"/>
    </row>
    <row r="10">
      <c r="A10" s="405" t="s">
        <v>1504</v>
      </c>
      <c r="B10" s="412">
        <f>Summary!B39</f>
        <v>136.8</v>
      </c>
      <c r="C10" s="412">
        <f>Summary!C39</f>
        <v>104.88</v>
      </c>
      <c r="D10" s="412">
        <f>Summary!D39</f>
        <v>0</v>
      </c>
      <c r="E10" s="412">
        <f>Summary!E39</f>
        <v>767.29</v>
      </c>
      <c r="F10" s="412">
        <f>Summary!F39</f>
        <v>0</v>
      </c>
      <c r="G10" s="412">
        <f>Summary!G39</f>
        <v>0</v>
      </c>
      <c r="H10" s="412">
        <f>Summary!H39</f>
        <v>45.41</v>
      </c>
      <c r="I10" s="412">
        <f>Summary!I39</f>
        <v>0</v>
      </c>
      <c r="J10" s="412">
        <f>Summary!J39</f>
        <v>0</v>
      </c>
      <c r="K10" s="412">
        <f>Summary!K39</f>
        <v>0</v>
      </c>
      <c r="L10" s="412">
        <f>Summary!L39</f>
        <v>710.38</v>
      </c>
      <c r="M10" s="412">
        <f>Summary!M39</f>
        <v>0</v>
      </c>
      <c r="N10" s="412">
        <f>Summary!N39</f>
        <v>354.61</v>
      </c>
      <c r="O10" s="412">
        <f>Summary!O39</f>
        <v>668.21</v>
      </c>
      <c r="P10" s="412">
        <f>Summary!P39</f>
        <v>0</v>
      </c>
      <c r="Q10" s="412">
        <f>Summary!Q39</f>
        <v>0</v>
      </c>
      <c r="R10" s="412">
        <f>Summary!R39</f>
        <v>0</v>
      </c>
      <c r="S10" s="412">
        <f>Summary!S39</f>
        <v>0</v>
      </c>
      <c r="T10" s="412">
        <f>Summary!T39</f>
        <v>357.16</v>
      </c>
      <c r="U10" s="412">
        <f>Summary!U39</f>
        <v>0</v>
      </c>
      <c r="V10" s="412">
        <f>Summary!V39</f>
        <v>283.87</v>
      </c>
      <c r="W10" s="412">
        <f>Summary!W39</f>
        <v>400.44</v>
      </c>
      <c r="X10" s="412">
        <f>Summary!X39</f>
        <v>0</v>
      </c>
      <c r="Y10" s="412">
        <f>Summary!Y39</f>
        <v>662.87</v>
      </c>
      <c r="Z10" s="412">
        <f>Summary!Z39</f>
        <v>759.08</v>
      </c>
      <c r="AA10" s="412">
        <f>Summary!AA39</f>
        <v>399.4</v>
      </c>
      <c r="AB10" s="412">
        <f>Summary!AB39</f>
        <v>309.72</v>
      </c>
      <c r="AC10" s="412">
        <f>Summary!AC39</f>
        <v>616.45</v>
      </c>
      <c r="AD10" s="412">
        <f>Summary!AD39</f>
        <v>612.6</v>
      </c>
      <c r="AE10" s="412">
        <f>Summary!AE39</f>
        <v>968.64</v>
      </c>
      <c r="AF10" s="412">
        <f>Summary!AF39</f>
        <v>44.5</v>
      </c>
      <c r="AG10" s="407"/>
    </row>
    <row r="11">
      <c r="A11" s="408" t="s">
        <v>308</v>
      </c>
      <c r="B11" s="192">
        <f t="shared" ref="B11:AF11" si="2">SUM(B10)</f>
        <v>136.8</v>
      </c>
      <c r="C11" s="192">
        <f t="shared" si="2"/>
        <v>104.88</v>
      </c>
      <c r="D11" s="192">
        <f t="shared" si="2"/>
        <v>0</v>
      </c>
      <c r="E11" s="192">
        <f t="shared" si="2"/>
        <v>767.29</v>
      </c>
      <c r="F11" s="192">
        <f t="shared" si="2"/>
        <v>0</v>
      </c>
      <c r="G11" s="192">
        <f t="shared" si="2"/>
        <v>0</v>
      </c>
      <c r="H11" s="192">
        <f t="shared" si="2"/>
        <v>45.41</v>
      </c>
      <c r="I11" s="192">
        <f t="shared" si="2"/>
        <v>0</v>
      </c>
      <c r="J11" s="192">
        <f t="shared" si="2"/>
        <v>0</v>
      </c>
      <c r="K11" s="192">
        <f t="shared" si="2"/>
        <v>0</v>
      </c>
      <c r="L11" s="192">
        <f t="shared" si="2"/>
        <v>710.38</v>
      </c>
      <c r="M11" s="192">
        <f t="shared" si="2"/>
        <v>0</v>
      </c>
      <c r="N11" s="192">
        <f t="shared" si="2"/>
        <v>354.61</v>
      </c>
      <c r="O11" s="192">
        <f t="shared" si="2"/>
        <v>668.21</v>
      </c>
      <c r="P11" s="192">
        <f t="shared" si="2"/>
        <v>0</v>
      </c>
      <c r="Q11" s="192">
        <f t="shared" si="2"/>
        <v>0</v>
      </c>
      <c r="R11" s="192">
        <f t="shared" si="2"/>
        <v>0</v>
      </c>
      <c r="S11" s="192">
        <f t="shared" si="2"/>
        <v>0</v>
      </c>
      <c r="T11" s="192">
        <f t="shared" si="2"/>
        <v>357.16</v>
      </c>
      <c r="U11" s="192">
        <f t="shared" si="2"/>
        <v>0</v>
      </c>
      <c r="V11" s="192">
        <f t="shared" si="2"/>
        <v>283.87</v>
      </c>
      <c r="W11" s="192">
        <f t="shared" si="2"/>
        <v>400.44</v>
      </c>
      <c r="X11" s="192">
        <f t="shared" si="2"/>
        <v>0</v>
      </c>
      <c r="Y11" s="192">
        <f t="shared" si="2"/>
        <v>662.87</v>
      </c>
      <c r="Z11" s="192">
        <f t="shared" si="2"/>
        <v>759.08</v>
      </c>
      <c r="AA11" s="192">
        <f t="shared" si="2"/>
        <v>399.4</v>
      </c>
      <c r="AB11" s="192">
        <f t="shared" si="2"/>
        <v>309.72</v>
      </c>
      <c r="AC11" s="192">
        <f t="shared" si="2"/>
        <v>616.45</v>
      </c>
      <c r="AD11" s="192">
        <f t="shared" si="2"/>
        <v>612.6</v>
      </c>
      <c r="AE11" s="192">
        <f t="shared" si="2"/>
        <v>968.64</v>
      </c>
      <c r="AF11" s="192">
        <f t="shared" si="2"/>
        <v>44.5</v>
      </c>
      <c r="AG11" s="409">
        <f>SUM(B11:AF11)</f>
        <v>8202.31</v>
      </c>
    </row>
    <row r="12">
      <c r="A12" s="515"/>
      <c r="B12" s="352">
        <v>1.3479</v>
      </c>
      <c r="C12" s="352">
        <v>1.3441</v>
      </c>
      <c r="D12" s="352">
        <v>1.3477</v>
      </c>
      <c r="E12" s="352">
        <v>1.3477</v>
      </c>
      <c r="F12" s="352">
        <v>1.3436</v>
      </c>
      <c r="G12" s="352">
        <v>1.3481</v>
      </c>
      <c r="H12" s="352">
        <v>1.3425</v>
      </c>
      <c r="I12" s="352">
        <v>1.3407</v>
      </c>
      <c r="J12" s="352">
        <v>1.3301</v>
      </c>
      <c r="K12" s="352">
        <v>1.3353</v>
      </c>
      <c r="L12" s="352">
        <v>1.3353</v>
      </c>
      <c r="M12" s="352">
        <v>1.3341</v>
      </c>
      <c r="N12" s="352">
        <v>1.3331</v>
      </c>
      <c r="O12" s="352">
        <v>1.332</v>
      </c>
      <c r="P12" s="352">
        <v>1.3404</v>
      </c>
      <c r="Q12" s="352">
        <v>1.3437</v>
      </c>
      <c r="R12" s="352">
        <v>1.3427</v>
      </c>
      <c r="S12" s="352">
        <v>1.3427</v>
      </c>
      <c r="T12" s="352">
        <v>1.3427</v>
      </c>
      <c r="U12" s="352">
        <v>1.3404</v>
      </c>
      <c r="V12" s="352">
        <v>1.3369</v>
      </c>
      <c r="W12" s="352">
        <v>1.3356</v>
      </c>
      <c r="X12" s="352">
        <v>1.3327</v>
      </c>
      <c r="Y12" s="352">
        <v>1.3306</v>
      </c>
      <c r="Z12" s="352">
        <v>1.3306</v>
      </c>
      <c r="AA12" s="352">
        <v>1.3321</v>
      </c>
      <c r="AB12" s="352">
        <v>1.334</v>
      </c>
      <c r="AC12" s="352">
        <v>1.3276</v>
      </c>
      <c r="AD12" s="352">
        <v>1.3193</v>
      </c>
      <c r="AE12" s="352">
        <v>1.3158</v>
      </c>
      <c r="AF12" s="352">
        <v>1.3155</v>
      </c>
      <c r="AG12" s="516"/>
    </row>
    <row r="13">
      <c r="A13" s="413" t="s">
        <v>309</v>
      </c>
      <c r="B13" s="517"/>
      <c r="C13" s="517"/>
      <c r="D13" s="517"/>
      <c r="E13" s="517"/>
      <c r="F13" s="517"/>
      <c r="G13" s="517"/>
      <c r="H13" s="517"/>
      <c r="I13" s="517"/>
      <c r="J13" s="517"/>
      <c r="K13" s="517"/>
      <c r="L13" s="517"/>
      <c r="M13" s="517"/>
      <c r="N13" s="517"/>
      <c r="O13" s="517"/>
      <c r="P13" s="517"/>
      <c r="Q13" s="517"/>
      <c r="R13" s="517"/>
      <c r="S13" s="517"/>
      <c r="T13" s="517"/>
      <c r="U13" s="517"/>
      <c r="V13" s="517"/>
      <c r="W13" s="517"/>
      <c r="X13" s="517"/>
      <c r="Y13" s="517"/>
      <c r="Z13" s="517"/>
      <c r="AA13" s="517"/>
      <c r="AB13" s="517"/>
      <c r="AC13" s="517"/>
      <c r="AD13" s="517"/>
      <c r="AE13" s="517"/>
      <c r="AF13" s="517"/>
      <c r="AG13" s="518"/>
    </row>
    <row r="14">
      <c r="A14" s="519" t="s">
        <v>1600</v>
      </c>
      <c r="B14" s="265">
        <f>Summary!B154</f>
        <v>103.91</v>
      </c>
      <c r="C14" s="265">
        <f>Summary!C154</f>
        <v>59.24</v>
      </c>
      <c r="D14" s="265">
        <f>Summary!D154</f>
        <v>36.87</v>
      </c>
      <c r="E14" s="265">
        <f>Summary!E154</f>
        <v>34.24</v>
      </c>
      <c r="F14" s="265">
        <f>Summary!F154</f>
        <v>38.27</v>
      </c>
      <c r="G14" s="265">
        <f>Summary!G154</f>
        <v>36.68</v>
      </c>
      <c r="H14" s="265">
        <f>Summary!H154</f>
        <v>49.12</v>
      </c>
      <c r="I14" s="265">
        <f>Summary!I154</f>
        <v>26.91</v>
      </c>
      <c r="J14" s="265">
        <f>Summary!J154</f>
        <v>32.7</v>
      </c>
      <c r="K14" s="265">
        <f>Summary!K154</f>
        <v>61.91</v>
      </c>
      <c r="L14" s="265">
        <f>Summary!L154</f>
        <v>89.97</v>
      </c>
      <c r="M14" s="265">
        <f>Summary!M154</f>
        <v>143.97</v>
      </c>
      <c r="N14" s="265">
        <f>Summary!N154</f>
        <v>130.04</v>
      </c>
      <c r="O14" s="265">
        <f>Summary!O154</f>
        <v>98.17</v>
      </c>
      <c r="P14" s="265">
        <f>Summary!P154</f>
        <v>86.11</v>
      </c>
      <c r="Q14" s="265">
        <f>Summary!Q154</f>
        <v>83.17</v>
      </c>
      <c r="R14" s="265">
        <f>Summary!R154</f>
        <v>101.32</v>
      </c>
      <c r="S14" s="265">
        <f>Summary!S154</f>
        <v>98.18</v>
      </c>
      <c r="T14" s="265">
        <f>Summary!T154</f>
        <v>138.95</v>
      </c>
      <c r="U14" s="265">
        <f>Summary!U154</f>
        <v>68.79</v>
      </c>
      <c r="V14" s="265">
        <f>Summary!V154</f>
        <v>86.02</v>
      </c>
      <c r="W14" s="265">
        <f>Summary!W154</f>
        <v>97.77</v>
      </c>
      <c r="X14" s="265">
        <f>Summary!X154</f>
        <v>125.4</v>
      </c>
      <c r="Y14" s="265">
        <f>Summary!Y154</f>
        <v>126.45</v>
      </c>
      <c r="Z14" s="265">
        <f>Summary!Z154</f>
        <v>135.58</v>
      </c>
      <c r="AA14" s="265">
        <f>Summary!AA154</f>
        <v>260.45</v>
      </c>
      <c r="AB14" s="265">
        <f>Summary!AB154</f>
        <v>132.35</v>
      </c>
      <c r="AC14" s="265">
        <f>Summary!AC154</f>
        <v>125.11</v>
      </c>
      <c r="AD14" s="265">
        <f>Summary!AD154</f>
        <v>89.26</v>
      </c>
      <c r="AE14" s="265">
        <f>Summary!AE154</f>
        <v>126.44</v>
      </c>
      <c r="AF14" s="265">
        <f>Summary!AF154</f>
        <v>87.24</v>
      </c>
      <c r="AG14" s="420"/>
    </row>
    <row r="15">
      <c r="A15" s="405" t="s">
        <v>1601</v>
      </c>
      <c r="B15" s="311"/>
      <c r="C15" s="311"/>
      <c r="D15" s="311"/>
      <c r="E15" s="311"/>
      <c r="F15" s="311"/>
      <c r="G15" s="311"/>
      <c r="H15" s="311"/>
      <c r="I15" s="311"/>
      <c r="J15" s="311"/>
      <c r="K15" s="311"/>
      <c r="L15" s="311"/>
      <c r="M15" s="311"/>
      <c r="N15" s="311"/>
      <c r="O15" s="311"/>
      <c r="P15" s="311"/>
      <c r="Q15" s="311"/>
      <c r="R15" s="311"/>
      <c r="S15" s="311"/>
      <c r="T15" s="311"/>
      <c r="U15" s="311"/>
      <c r="V15" s="311"/>
      <c r="W15" s="311"/>
      <c r="X15" s="311"/>
      <c r="Y15" s="311"/>
      <c r="Z15" s="311"/>
      <c r="AA15" s="311"/>
      <c r="AB15" s="311"/>
      <c r="AC15" s="311"/>
      <c r="AD15" s="311"/>
      <c r="AE15" s="311"/>
      <c r="AF15" s="311"/>
      <c r="AG15" s="407"/>
    </row>
    <row r="16">
      <c r="A16" s="408" t="s">
        <v>308</v>
      </c>
      <c r="B16" s="198">
        <f t="shared" ref="B16:AF16" si="3">SUM(B14:B15)</f>
        <v>103.91</v>
      </c>
      <c r="C16" s="198">
        <f t="shared" si="3"/>
        <v>59.24</v>
      </c>
      <c r="D16" s="198">
        <f t="shared" si="3"/>
        <v>36.87</v>
      </c>
      <c r="E16" s="198">
        <f t="shared" si="3"/>
        <v>34.24</v>
      </c>
      <c r="F16" s="198">
        <f t="shared" si="3"/>
        <v>38.27</v>
      </c>
      <c r="G16" s="198">
        <f t="shared" si="3"/>
        <v>36.68</v>
      </c>
      <c r="H16" s="198">
        <f t="shared" si="3"/>
        <v>49.12</v>
      </c>
      <c r="I16" s="198">
        <f t="shared" si="3"/>
        <v>26.91</v>
      </c>
      <c r="J16" s="198">
        <f t="shared" si="3"/>
        <v>32.7</v>
      </c>
      <c r="K16" s="198">
        <f t="shared" si="3"/>
        <v>61.91</v>
      </c>
      <c r="L16" s="198">
        <f t="shared" si="3"/>
        <v>89.97</v>
      </c>
      <c r="M16" s="198">
        <f t="shared" si="3"/>
        <v>143.97</v>
      </c>
      <c r="N16" s="198">
        <f t="shared" si="3"/>
        <v>130.04</v>
      </c>
      <c r="O16" s="198">
        <f t="shared" si="3"/>
        <v>98.17</v>
      </c>
      <c r="P16" s="198">
        <f t="shared" si="3"/>
        <v>86.11</v>
      </c>
      <c r="Q16" s="198">
        <f t="shared" si="3"/>
        <v>83.17</v>
      </c>
      <c r="R16" s="198">
        <f t="shared" si="3"/>
        <v>101.32</v>
      </c>
      <c r="S16" s="198">
        <f t="shared" si="3"/>
        <v>98.18</v>
      </c>
      <c r="T16" s="198">
        <f t="shared" si="3"/>
        <v>138.95</v>
      </c>
      <c r="U16" s="198">
        <f t="shared" si="3"/>
        <v>68.79</v>
      </c>
      <c r="V16" s="198">
        <f t="shared" si="3"/>
        <v>86.02</v>
      </c>
      <c r="W16" s="198">
        <f t="shared" si="3"/>
        <v>97.77</v>
      </c>
      <c r="X16" s="198">
        <f t="shared" si="3"/>
        <v>125.4</v>
      </c>
      <c r="Y16" s="198">
        <f t="shared" si="3"/>
        <v>126.45</v>
      </c>
      <c r="Z16" s="198">
        <f t="shared" si="3"/>
        <v>135.58</v>
      </c>
      <c r="AA16" s="198">
        <f t="shared" si="3"/>
        <v>260.45</v>
      </c>
      <c r="AB16" s="198">
        <f t="shared" si="3"/>
        <v>132.35</v>
      </c>
      <c r="AC16" s="198">
        <f t="shared" si="3"/>
        <v>125.11</v>
      </c>
      <c r="AD16" s="198">
        <f t="shared" si="3"/>
        <v>89.26</v>
      </c>
      <c r="AE16" s="198">
        <f t="shared" si="3"/>
        <v>126.44</v>
      </c>
      <c r="AF16" s="198">
        <f t="shared" si="3"/>
        <v>87.24</v>
      </c>
      <c r="AG16" s="409">
        <f>SUM(B16:AF16)</f>
        <v>2910.59</v>
      </c>
    </row>
    <row r="17">
      <c r="A17" s="175"/>
      <c r="B17" s="168"/>
      <c r="C17" s="168"/>
      <c r="D17" s="168"/>
      <c r="E17" s="168"/>
      <c r="F17" s="168"/>
      <c r="G17" s="16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c r="AE17" s="168"/>
      <c r="AF17" s="168"/>
      <c r="AG17" s="410"/>
    </row>
    <row r="18">
      <c r="A18" s="415"/>
      <c r="B18" s="204"/>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403"/>
    </row>
    <row r="19">
      <c r="A19" s="175"/>
      <c r="B19" s="168"/>
      <c r="C19" s="168"/>
      <c r="D19" s="168"/>
      <c r="E19" s="168"/>
      <c r="F19" s="168"/>
      <c r="G19" s="168"/>
      <c r="H19" s="168"/>
      <c r="I19" s="168"/>
      <c r="J19" s="168"/>
      <c r="K19" s="168"/>
      <c r="L19" s="168"/>
      <c r="M19" s="168"/>
      <c r="N19" s="168"/>
      <c r="O19" s="168"/>
      <c r="P19" s="168"/>
      <c r="Q19" s="168"/>
      <c r="R19" s="168"/>
      <c r="S19" s="168"/>
      <c r="T19" s="168"/>
      <c r="U19" s="168"/>
      <c r="V19" s="168"/>
      <c r="W19" s="168"/>
      <c r="X19" s="168"/>
      <c r="Y19" s="168"/>
      <c r="Z19" s="168"/>
      <c r="AA19" s="168"/>
      <c r="AB19" s="168"/>
      <c r="AC19" s="168"/>
      <c r="AD19" s="168"/>
      <c r="AE19" s="168"/>
      <c r="AF19" s="168"/>
      <c r="AG19" s="416"/>
    </row>
    <row r="20">
      <c r="A20" s="417" t="s">
        <v>1602</v>
      </c>
      <c r="B20" s="222"/>
      <c r="C20" s="222"/>
      <c r="D20" s="222"/>
      <c r="E20" s="222"/>
      <c r="F20" s="222"/>
      <c r="G20" s="222"/>
      <c r="H20" s="222"/>
      <c r="I20" s="222"/>
      <c r="J20" s="222"/>
      <c r="K20" s="222"/>
      <c r="L20" s="222"/>
      <c r="M20" s="222"/>
      <c r="N20" s="222"/>
      <c r="O20" s="222"/>
      <c r="P20" s="222"/>
      <c r="Q20" s="222"/>
      <c r="R20" s="222"/>
      <c r="S20" s="222"/>
      <c r="T20" s="222"/>
      <c r="U20" s="222"/>
      <c r="V20" s="222"/>
      <c r="W20" s="222"/>
      <c r="X20" s="222"/>
      <c r="Y20" s="222"/>
      <c r="Z20" s="222"/>
      <c r="AA20" s="222"/>
      <c r="AB20" s="222"/>
      <c r="AC20" s="222"/>
      <c r="AD20" s="222"/>
      <c r="AE20" s="222"/>
      <c r="AF20" s="222"/>
      <c r="AG20" s="418"/>
    </row>
    <row r="21">
      <c r="A21" s="225" t="s">
        <v>1343</v>
      </c>
      <c r="B21" s="224">
        <v>0.0</v>
      </c>
      <c r="C21" s="224">
        <v>0.0</v>
      </c>
      <c r="D21" s="224">
        <v>0.0</v>
      </c>
      <c r="E21" s="224">
        <v>657.68</v>
      </c>
      <c r="F21" s="224">
        <v>0.0</v>
      </c>
      <c r="G21" s="224">
        <v>0.0</v>
      </c>
      <c r="H21" s="224">
        <v>0.0</v>
      </c>
      <c r="I21" s="224">
        <v>0.0</v>
      </c>
      <c r="J21" s="224">
        <v>0.0</v>
      </c>
      <c r="K21" s="224">
        <v>0.0</v>
      </c>
      <c r="L21" s="224">
        <v>531.45</v>
      </c>
      <c r="M21" s="224">
        <v>0.0</v>
      </c>
      <c r="N21" s="224">
        <v>265.29</v>
      </c>
      <c r="O21" s="224">
        <v>530.14</v>
      </c>
      <c r="P21" s="224">
        <v>0.0</v>
      </c>
      <c r="Q21" s="224">
        <v>0.0</v>
      </c>
      <c r="R21" s="224">
        <v>0.0</v>
      </c>
      <c r="S21" s="224">
        <v>0.0</v>
      </c>
      <c r="T21" s="224">
        <v>267.2</v>
      </c>
      <c r="U21" s="224">
        <v>0.0</v>
      </c>
      <c r="V21" s="224">
        <v>243.32</v>
      </c>
      <c r="W21" s="224">
        <v>265.78</v>
      </c>
      <c r="X21" s="224">
        <v>0.0</v>
      </c>
      <c r="Y21" s="224">
        <v>529.58</v>
      </c>
      <c r="Z21" s="224">
        <v>529.58</v>
      </c>
      <c r="AA21" s="224">
        <v>265.09</v>
      </c>
      <c r="AB21" s="224">
        <v>265.47</v>
      </c>
      <c r="AC21" s="224">
        <v>528.38</v>
      </c>
      <c r="AD21" s="224">
        <v>525.08</v>
      </c>
      <c r="AE21" s="224">
        <v>785.53</v>
      </c>
      <c r="AF21" s="224">
        <v>0.0</v>
      </c>
      <c r="AG21" s="420">
        <f t="shared" ref="AG21:AG26" si="4">SUM(B21:AF21)</f>
        <v>6189.57</v>
      </c>
    </row>
    <row r="22">
      <c r="A22" s="225" t="s">
        <v>1344</v>
      </c>
      <c r="B22" s="224">
        <v>117.27</v>
      </c>
      <c r="C22" s="224">
        <v>74.1</v>
      </c>
      <c r="D22" s="224">
        <v>0.0</v>
      </c>
      <c r="E22" s="224">
        <v>0.0</v>
      </c>
      <c r="F22" s="224">
        <v>0.0</v>
      </c>
      <c r="G22" s="224">
        <v>0.0</v>
      </c>
      <c r="H22" s="224">
        <v>38.93</v>
      </c>
      <c r="I22" s="224">
        <v>0.0</v>
      </c>
      <c r="J22" s="224">
        <v>0.0</v>
      </c>
      <c r="K22" s="224">
        <v>0.0</v>
      </c>
      <c r="L22" s="224">
        <v>77.45</v>
      </c>
      <c r="M22" s="224">
        <v>0.0</v>
      </c>
      <c r="N22" s="224">
        <v>38.66</v>
      </c>
      <c r="O22" s="224">
        <v>38.63</v>
      </c>
      <c r="P22" s="224">
        <v>0.0</v>
      </c>
      <c r="Q22" s="224">
        <v>0.0</v>
      </c>
      <c r="R22" s="224">
        <v>0.0</v>
      </c>
      <c r="S22" s="224">
        <v>0.0</v>
      </c>
      <c r="T22" s="224">
        <v>38.94</v>
      </c>
      <c r="U22" s="224">
        <v>0.0</v>
      </c>
      <c r="V22" s="224">
        <v>0.0</v>
      </c>
      <c r="W22" s="224">
        <v>77.46</v>
      </c>
      <c r="X22" s="224">
        <v>0.0</v>
      </c>
      <c r="Y22" s="224">
        <v>38.59</v>
      </c>
      <c r="Z22" s="224">
        <v>115.76</v>
      </c>
      <c r="AA22" s="224">
        <v>77.26</v>
      </c>
      <c r="AB22" s="224">
        <v>0.0</v>
      </c>
      <c r="AC22" s="224">
        <v>0.0</v>
      </c>
      <c r="AD22" s="224">
        <v>0.0</v>
      </c>
      <c r="AE22" s="224">
        <v>38.16</v>
      </c>
      <c r="AF22" s="224">
        <v>38.15</v>
      </c>
      <c r="AG22" s="420">
        <f t="shared" si="4"/>
        <v>809.36</v>
      </c>
    </row>
    <row r="23">
      <c r="A23" s="225" t="s">
        <v>1345</v>
      </c>
      <c r="B23" s="224">
        <v>19.53</v>
      </c>
      <c r="C23" s="224">
        <v>10.63</v>
      </c>
      <c r="D23" s="224">
        <v>0.0</v>
      </c>
      <c r="E23" s="224">
        <v>109.61</v>
      </c>
      <c r="F23" s="224">
        <v>0.0</v>
      </c>
      <c r="G23" s="224">
        <v>0.0</v>
      </c>
      <c r="H23" s="224">
        <v>6.48</v>
      </c>
      <c r="I23" s="224">
        <v>0.0</v>
      </c>
      <c r="J23" s="224">
        <v>0.0</v>
      </c>
      <c r="K23" s="224">
        <v>0.0</v>
      </c>
      <c r="L23" s="224">
        <v>101.48</v>
      </c>
      <c r="M23" s="224">
        <v>0.0</v>
      </c>
      <c r="N23" s="224">
        <v>50.66</v>
      </c>
      <c r="O23" s="224">
        <v>95.46</v>
      </c>
      <c r="P23" s="224">
        <v>0.0</v>
      </c>
      <c r="Q23" s="224">
        <v>0.0</v>
      </c>
      <c r="R23" s="224">
        <v>0.0</v>
      </c>
      <c r="S23" s="224">
        <v>0.0</v>
      </c>
      <c r="T23" s="224">
        <v>51.02</v>
      </c>
      <c r="U23" s="224">
        <v>0.0</v>
      </c>
      <c r="V23" s="224">
        <v>40.55</v>
      </c>
      <c r="W23" s="224">
        <v>57.2</v>
      </c>
      <c r="X23" s="224">
        <v>0.0</v>
      </c>
      <c r="Y23" s="224">
        <v>94.7</v>
      </c>
      <c r="Z23" s="224">
        <v>108.44</v>
      </c>
      <c r="AA23" s="224">
        <v>57.05</v>
      </c>
      <c r="AB23" s="224">
        <v>44.25</v>
      </c>
      <c r="AC23" s="224">
        <v>88.07</v>
      </c>
      <c r="AD23" s="224">
        <v>87.52</v>
      </c>
      <c r="AE23" s="224">
        <v>138.38</v>
      </c>
      <c r="AF23" s="224">
        <v>6.35</v>
      </c>
      <c r="AG23" s="420">
        <f t="shared" si="4"/>
        <v>1167.38</v>
      </c>
    </row>
    <row r="24">
      <c r="A24" s="225" t="s">
        <v>1346</v>
      </c>
      <c r="B24" s="224">
        <v>0.0</v>
      </c>
      <c r="C24" s="224">
        <v>20.15</v>
      </c>
      <c r="D24" s="224">
        <v>0.0</v>
      </c>
      <c r="E24" s="224">
        <v>0.0</v>
      </c>
      <c r="F24" s="224">
        <v>0.0</v>
      </c>
      <c r="G24" s="224">
        <v>0.0</v>
      </c>
      <c r="H24" s="224">
        <v>0.0</v>
      </c>
      <c r="I24" s="224">
        <v>0.0</v>
      </c>
      <c r="J24" s="224">
        <v>0.0</v>
      </c>
      <c r="K24" s="224">
        <v>0.0</v>
      </c>
      <c r="L24" s="224">
        <v>0.0</v>
      </c>
      <c r="M24" s="224">
        <v>0.0</v>
      </c>
      <c r="N24" s="224">
        <v>0.0</v>
      </c>
      <c r="O24" s="224">
        <v>0.0</v>
      </c>
      <c r="P24" s="224">
        <v>0.0</v>
      </c>
      <c r="Q24" s="224">
        <v>0.0</v>
      </c>
      <c r="R24" s="224">
        <v>0.0</v>
      </c>
      <c r="S24" s="224">
        <v>0.0</v>
      </c>
      <c r="T24" s="224">
        <v>0.0</v>
      </c>
      <c r="U24" s="224">
        <v>0.0</v>
      </c>
      <c r="V24" s="224">
        <v>0.0</v>
      </c>
      <c r="W24" s="224">
        <v>0.0</v>
      </c>
      <c r="X24" s="224">
        <v>0.0</v>
      </c>
      <c r="Y24" s="224">
        <v>0.0</v>
      </c>
      <c r="Z24" s="224">
        <v>1.32</v>
      </c>
      <c r="AA24" s="224">
        <v>0.0</v>
      </c>
      <c r="AB24" s="224">
        <v>0.0</v>
      </c>
      <c r="AC24" s="224">
        <v>0.0</v>
      </c>
      <c r="AD24" s="224">
        <v>0.0</v>
      </c>
      <c r="AE24" s="224">
        <v>6.57</v>
      </c>
      <c r="AF24" s="224">
        <v>0.0</v>
      </c>
      <c r="AG24" s="420">
        <f t="shared" si="4"/>
        <v>28.04</v>
      </c>
    </row>
    <row r="25">
      <c r="A25" s="225" t="s">
        <v>1347</v>
      </c>
      <c r="B25" s="224">
        <v>0.0</v>
      </c>
      <c r="C25" s="224">
        <v>0.0</v>
      </c>
      <c r="D25" s="224">
        <v>0.0</v>
      </c>
      <c r="E25" s="224">
        <v>0.0</v>
      </c>
      <c r="F25" s="224">
        <v>0.0</v>
      </c>
      <c r="G25" s="224">
        <v>0.0</v>
      </c>
      <c r="H25" s="224">
        <v>0.0</v>
      </c>
      <c r="I25" s="224">
        <v>0.0</v>
      </c>
      <c r="J25" s="224">
        <v>0.0</v>
      </c>
      <c r="K25" s="224">
        <v>0.0</v>
      </c>
      <c r="L25" s="224">
        <v>0.0</v>
      </c>
      <c r="M25" s="224">
        <v>0.0</v>
      </c>
      <c r="N25" s="224">
        <v>0.0</v>
      </c>
      <c r="O25" s="224">
        <v>3.98</v>
      </c>
      <c r="P25" s="224">
        <v>0.0</v>
      </c>
      <c r="Q25" s="224">
        <v>0.0</v>
      </c>
      <c r="R25" s="224">
        <v>0.0</v>
      </c>
      <c r="S25" s="224">
        <v>0.0</v>
      </c>
      <c r="T25" s="224">
        <v>0.0</v>
      </c>
      <c r="U25" s="224">
        <v>0.0</v>
      </c>
      <c r="V25" s="224">
        <v>0.0</v>
      </c>
      <c r="W25" s="224">
        <v>0.0</v>
      </c>
      <c r="X25" s="224">
        <v>0.0</v>
      </c>
      <c r="Y25" s="224">
        <v>0.0</v>
      </c>
      <c r="Z25" s="224">
        <v>3.98</v>
      </c>
      <c r="AA25" s="224">
        <v>0.0</v>
      </c>
      <c r="AB25" s="224">
        <v>0.0</v>
      </c>
      <c r="AC25" s="224">
        <v>0.0</v>
      </c>
      <c r="AD25" s="224">
        <v>0.0</v>
      </c>
      <c r="AE25" s="224">
        <v>0.0</v>
      </c>
      <c r="AF25" s="224">
        <v>0.0</v>
      </c>
      <c r="AG25" s="420">
        <f t="shared" si="4"/>
        <v>7.96</v>
      </c>
    </row>
    <row r="26">
      <c r="A26" s="421" t="s">
        <v>1603</v>
      </c>
      <c r="B26" s="422">
        <f t="shared" ref="B26:AF26" si="5">SUM(B21:B25)</f>
        <v>136.8</v>
      </c>
      <c r="C26" s="422">
        <f t="shared" si="5"/>
        <v>104.88</v>
      </c>
      <c r="D26" s="422">
        <f t="shared" si="5"/>
        <v>0</v>
      </c>
      <c r="E26" s="422">
        <f t="shared" si="5"/>
        <v>767.29</v>
      </c>
      <c r="F26" s="422">
        <f t="shared" si="5"/>
        <v>0</v>
      </c>
      <c r="G26" s="422">
        <f t="shared" si="5"/>
        <v>0</v>
      </c>
      <c r="H26" s="422">
        <f t="shared" si="5"/>
        <v>45.41</v>
      </c>
      <c r="I26" s="422">
        <f t="shared" si="5"/>
        <v>0</v>
      </c>
      <c r="J26" s="422">
        <f t="shared" si="5"/>
        <v>0</v>
      </c>
      <c r="K26" s="422">
        <f t="shared" si="5"/>
        <v>0</v>
      </c>
      <c r="L26" s="422">
        <f t="shared" si="5"/>
        <v>710.38</v>
      </c>
      <c r="M26" s="422">
        <f t="shared" si="5"/>
        <v>0</v>
      </c>
      <c r="N26" s="422">
        <f t="shared" si="5"/>
        <v>354.61</v>
      </c>
      <c r="O26" s="422">
        <f t="shared" si="5"/>
        <v>668.21</v>
      </c>
      <c r="P26" s="422">
        <f t="shared" si="5"/>
        <v>0</v>
      </c>
      <c r="Q26" s="422">
        <f t="shared" si="5"/>
        <v>0</v>
      </c>
      <c r="R26" s="422">
        <f t="shared" si="5"/>
        <v>0</v>
      </c>
      <c r="S26" s="422">
        <f t="shared" si="5"/>
        <v>0</v>
      </c>
      <c r="T26" s="422">
        <f t="shared" si="5"/>
        <v>357.16</v>
      </c>
      <c r="U26" s="422">
        <f t="shared" si="5"/>
        <v>0</v>
      </c>
      <c r="V26" s="422">
        <f t="shared" si="5"/>
        <v>283.87</v>
      </c>
      <c r="W26" s="422">
        <f t="shared" si="5"/>
        <v>400.44</v>
      </c>
      <c r="X26" s="422">
        <f t="shared" si="5"/>
        <v>0</v>
      </c>
      <c r="Y26" s="422">
        <f t="shared" si="5"/>
        <v>662.87</v>
      </c>
      <c r="Z26" s="422">
        <f t="shared" si="5"/>
        <v>759.08</v>
      </c>
      <c r="AA26" s="422">
        <f t="shared" si="5"/>
        <v>399.4</v>
      </c>
      <c r="AB26" s="422">
        <f t="shared" si="5"/>
        <v>309.72</v>
      </c>
      <c r="AC26" s="422">
        <f t="shared" si="5"/>
        <v>616.45</v>
      </c>
      <c r="AD26" s="422">
        <f t="shared" si="5"/>
        <v>612.6</v>
      </c>
      <c r="AE26" s="422">
        <f t="shared" si="5"/>
        <v>968.64</v>
      </c>
      <c r="AF26" s="422">
        <f t="shared" si="5"/>
        <v>44.5</v>
      </c>
      <c r="AG26" s="420">
        <f t="shared" si="4"/>
        <v>8202.31</v>
      </c>
    </row>
    <row r="27">
      <c r="A27" s="175"/>
      <c r="B27" s="168"/>
      <c r="C27" s="168"/>
      <c r="D27" s="168"/>
      <c r="E27" s="168"/>
      <c r="F27" s="168"/>
      <c r="G27" s="168"/>
      <c r="H27" s="168"/>
      <c r="I27" s="168"/>
      <c r="J27" s="168"/>
      <c r="K27" s="168"/>
      <c r="L27" s="168"/>
      <c r="M27" s="168"/>
      <c r="N27" s="168"/>
      <c r="O27" s="168"/>
      <c r="P27" s="168"/>
      <c r="Q27" s="168"/>
      <c r="R27" s="168"/>
      <c r="S27" s="168"/>
      <c r="T27" s="168"/>
      <c r="U27" s="168"/>
      <c r="V27" s="168"/>
      <c r="W27" s="168"/>
      <c r="X27" s="168"/>
      <c r="Y27" s="168"/>
      <c r="Z27" s="168"/>
      <c r="AA27" s="168"/>
      <c r="AB27" s="168"/>
      <c r="AC27" s="168"/>
      <c r="AD27" s="168"/>
      <c r="AE27" s="168"/>
      <c r="AF27" s="168"/>
      <c r="AG27" s="423"/>
    </row>
    <row r="28">
      <c r="A28" s="417" t="s">
        <v>317</v>
      </c>
      <c r="B28" s="222"/>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c r="AA28" s="222"/>
      <c r="AB28" s="222"/>
      <c r="AC28" s="222"/>
      <c r="AD28" s="222"/>
      <c r="AE28" s="222"/>
      <c r="AF28" s="222"/>
      <c r="AG28" s="424"/>
    </row>
    <row r="29">
      <c r="A29" s="235" t="s">
        <v>1604</v>
      </c>
      <c r="B29" s="366">
        <v>0.0</v>
      </c>
      <c r="C29" s="366">
        <v>0.0</v>
      </c>
      <c r="D29" s="366">
        <v>0.0</v>
      </c>
      <c r="E29" s="366">
        <v>0.0</v>
      </c>
      <c r="F29" s="366">
        <v>0.0</v>
      </c>
      <c r="G29" s="366">
        <v>0.0</v>
      </c>
      <c r="H29" s="366">
        <v>0.0</v>
      </c>
      <c r="I29" s="366">
        <v>0.0</v>
      </c>
      <c r="J29" s="366">
        <v>0.0</v>
      </c>
      <c r="K29" s="366">
        <v>0.0</v>
      </c>
      <c r="L29" s="366">
        <v>0.0</v>
      </c>
      <c r="M29" s="366">
        <v>0.0</v>
      </c>
      <c r="N29" s="366">
        <v>0.0</v>
      </c>
      <c r="O29" s="366">
        <v>0.0</v>
      </c>
      <c r="P29" s="366">
        <v>0.0</v>
      </c>
      <c r="Q29" s="366">
        <v>0.0</v>
      </c>
      <c r="R29" s="366">
        <v>0.0</v>
      </c>
      <c r="S29" s="366">
        <v>0.0</v>
      </c>
      <c r="T29" s="366">
        <v>0.0</v>
      </c>
      <c r="U29" s="366">
        <v>0.0</v>
      </c>
      <c r="V29" s="366">
        <v>0.0</v>
      </c>
      <c r="W29" s="366">
        <v>0.0</v>
      </c>
      <c r="X29" s="366">
        <v>0.0</v>
      </c>
      <c r="Y29" s="366">
        <v>0.0</v>
      </c>
      <c r="Z29" s="366">
        <v>0.0</v>
      </c>
      <c r="AA29" s="366">
        <v>0.0</v>
      </c>
      <c r="AB29" s="366">
        <v>0.0</v>
      </c>
      <c r="AC29" s="366">
        <v>0.0</v>
      </c>
      <c r="AD29" s="366">
        <v>0.0</v>
      </c>
      <c r="AE29" s="366">
        <v>0.0</v>
      </c>
      <c r="AF29" s="366">
        <v>0.0</v>
      </c>
      <c r="AG29" s="423">
        <f t="shared" ref="AG29:AG37" si="6">SUM(B29:AF29)</f>
        <v>0</v>
      </c>
    </row>
    <row r="30">
      <c r="A30" s="235" t="s">
        <v>1605</v>
      </c>
      <c r="B30" s="366">
        <v>0.0</v>
      </c>
      <c r="C30" s="366">
        <v>0.0</v>
      </c>
      <c r="D30" s="366">
        <v>0.0</v>
      </c>
      <c r="E30" s="366">
        <v>0.0</v>
      </c>
      <c r="F30" s="366">
        <v>0.0</v>
      </c>
      <c r="G30" s="366">
        <v>0.0</v>
      </c>
      <c r="H30" s="366">
        <v>0.0</v>
      </c>
      <c r="I30" s="366">
        <v>0.0</v>
      </c>
      <c r="J30" s="366">
        <v>0.0</v>
      </c>
      <c r="K30" s="366">
        <v>0.0</v>
      </c>
      <c r="L30" s="366">
        <v>0.0</v>
      </c>
      <c r="M30" s="366">
        <v>0.0</v>
      </c>
      <c r="N30" s="366">
        <v>0.0</v>
      </c>
      <c r="O30" s="366">
        <v>0.0</v>
      </c>
      <c r="P30" s="366">
        <v>0.0</v>
      </c>
      <c r="Q30" s="366">
        <v>0.0</v>
      </c>
      <c r="R30" s="366">
        <v>0.0</v>
      </c>
      <c r="S30" s="366">
        <v>0.0</v>
      </c>
      <c r="T30" s="366">
        <v>0.0</v>
      </c>
      <c r="U30" s="366">
        <v>0.0</v>
      </c>
      <c r="V30" s="366">
        <v>0.0</v>
      </c>
      <c r="W30" s="366">
        <v>0.0</v>
      </c>
      <c r="X30" s="366">
        <v>0.0</v>
      </c>
      <c r="Y30" s="366">
        <v>0.0</v>
      </c>
      <c r="Z30" s="366">
        <v>0.0</v>
      </c>
      <c r="AA30" s="366">
        <v>0.0</v>
      </c>
      <c r="AB30" s="366">
        <v>0.0</v>
      </c>
      <c r="AC30" s="366">
        <v>0.0</v>
      </c>
      <c r="AD30" s="366">
        <v>0.0</v>
      </c>
      <c r="AE30" s="366">
        <v>0.0</v>
      </c>
      <c r="AF30" s="366">
        <v>0.0</v>
      </c>
      <c r="AG30" s="423">
        <f t="shared" si="6"/>
        <v>0</v>
      </c>
    </row>
    <row r="31">
      <c r="A31" s="235" t="s">
        <v>1606</v>
      </c>
      <c r="B31" s="242">
        <v>0.0</v>
      </c>
      <c r="C31" s="242">
        <v>0.0</v>
      </c>
      <c r="D31" s="366">
        <v>0.0</v>
      </c>
      <c r="E31" s="242">
        <v>0.0</v>
      </c>
      <c r="F31" s="366">
        <v>0.0</v>
      </c>
      <c r="G31" s="366">
        <v>0.0</v>
      </c>
      <c r="H31" s="242">
        <v>0.0</v>
      </c>
      <c r="I31" s="366">
        <v>0.0</v>
      </c>
      <c r="J31" s="366">
        <v>0.0</v>
      </c>
      <c r="K31" s="366">
        <v>0.0</v>
      </c>
      <c r="L31" s="242">
        <v>0.0</v>
      </c>
      <c r="M31" s="366">
        <v>0.0</v>
      </c>
      <c r="N31" s="242">
        <v>0.0</v>
      </c>
      <c r="O31" s="242">
        <v>0.0</v>
      </c>
      <c r="P31" s="366">
        <v>0.0</v>
      </c>
      <c r="Q31" s="366">
        <v>0.0</v>
      </c>
      <c r="R31" s="366">
        <v>0.0</v>
      </c>
      <c r="S31" s="366">
        <v>0.0</v>
      </c>
      <c r="T31" s="242">
        <v>0.0</v>
      </c>
      <c r="U31" s="366">
        <v>0.0</v>
      </c>
      <c r="V31" s="242">
        <v>0.0</v>
      </c>
      <c r="W31" s="242">
        <v>0.0</v>
      </c>
      <c r="X31" s="366">
        <v>0.0</v>
      </c>
      <c r="Y31" s="242">
        <v>0.0</v>
      </c>
      <c r="Z31" s="242">
        <v>0.0</v>
      </c>
      <c r="AA31" s="242">
        <v>0.0</v>
      </c>
      <c r="AB31" s="242">
        <v>0.0</v>
      </c>
      <c r="AC31" s="242">
        <v>0.0</v>
      </c>
      <c r="AD31" s="242">
        <v>0.0</v>
      </c>
      <c r="AE31" s="242">
        <v>0.0</v>
      </c>
      <c r="AF31" s="242">
        <v>0.0</v>
      </c>
      <c r="AG31" s="423">
        <f t="shared" si="6"/>
        <v>0</v>
      </c>
    </row>
    <row r="32">
      <c r="A32" s="235" t="s">
        <v>1607</v>
      </c>
      <c r="B32" s="249">
        <v>0.0</v>
      </c>
      <c r="C32" s="249">
        <v>0.0</v>
      </c>
      <c r="D32" s="366">
        <v>0.0</v>
      </c>
      <c r="E32" s="249">
        <v>0.0</v>
      </c>
      <c r="F32" s="366">
        <v>0.0</v>
      </c>
      <c r="G32" s="366">
        <v>0.0</v>
      </c>
      <c r="H32" s="249">
        <v>0.0</v>
      </c>
      <c r="I32" s="366">
        <v>0.0</v>
      </c>
      <c r="J32" s="366">
        <v>0.0</v>
      </c>
      <c r="K32" s="366">
        <v>0.0</v>
      </c>
      <c r="L32" s="249">
        <v>0.0</v>
      </c>
      <c r="M32" s="366">
        <v>0.0</v>
      </c>
      <c r="N32" s="249">
        <v>0.0</v>
      </c>
      <c r="O32" s="249">
        <v>0.0</v>
      </c>
      <c r="P32" s="366">
        <v>0.0</v>
      </c>
      <c r="Q32" s="366">
        <v>0.0</v>
      </c>
      <c r="R32" s="366">
        <v>0.0</v>
      </c>
      <c r="S32" s="366">
        <v>0.0</v>
      </c>
      <c r="T32" s="249">
        <v>0.0</v>
      </c>
      <c r="U32" s="366">
        <v>0.0</v>
      </c>
      <c r="V32" s="249">
        <v>0.0</v>
      </c>
      <c r="W32" s="249">
        <v>0.0</v>
      </c>
      <c r="X32" s="366">
        <v>0.0</v>
      </c>
      <c r="Y32" s="249">
        <v>0.0</v>
      </c>
      <c r="Z32" s="249">
        <v>0.0</v>
      </c>
      <c r="AA32" s="249">
        <v>0.0</v>
      </c>
      <c r="AB32" s="249">
        <v>0.0</v>
      </c>
      <c r="AC32" s="249">
        <v>0.0</v>
      </c>
      <c r="AD32" s="249">
        <v>0.0</v>
      </c>
      <c r="AE32" s="249">
        <v>0.0</v>
      </c>
      <c r="AF32" s="249">
        <v>0.0</v>
      </c>
      <c r="AG32" s="423">
        <f t="shared" si="6"/>
        <v>0</v>
      </c>
    </row>
    <row r="33">
      <c r="A33" s="235" t="s">
        <v>1608</v>
      </c>
      <c r="B33" s="249">
        <v>0.0</v>
      </c>
      <c r="C33" s="249">
        <v>0.0</v>
      </c>
      <c r="D33" s="366">
        <v>0.0</v>
      </c>
      <c r="E33" s="249">
        <v>1.0</v>
      </c>
      <c r="F33" s="366">
        <v>0.0</v>
      </c>
      <c r="G33" s="366">
        <v>0.0</v>
      </c>
      <c r="H33" s="249">
        <v>0.0</v>
      </c>
      <c r="I33" s="366">
        <v>0.0</v>
      </c>
      <c r="J33" s="366">
        <v>0.0</v>
      </c>
      <c r="K33" s="366">
        <v>0.0</v>
      </c>
      <c r="L33" s="249">
        <v>0.0</v>
      </c>
      <c r="M33" s="366">
        <v>0.0</v>
      </c>
      <c r="N33" s="249">
        <v>0.0</v>
      </c>
      <c r="O33" s="249">
        <v>0.0</v>
      </c>
      <c r="P33" s="366">
        <v>0.0</v>
      </c>
      <c r="Q33" s="366">
        <v>0.0</v>
      </c>
      <c r="R33" s="366">
        <v>0.0</v>
      </c>
      <c r="S33" s="366">
        <v>0.0</v>
      </c>
      <c r="T33" s="249">
        <v>0.0</v>
      </c>
      <c r="U33" s="366">
        <v>0.0</v>
      </c>
      <c r="V33" s="249">
        <v>1.0</v>
      </c>
      <c r="W33" s="249">
        <v>0.0</v>
      </c>
      <c r="X33" s="366">
        <v>0.0</v>
      </c>
      <c r="Y33" s="249">
        <v>0.0</v>
      </c>
      <c r="Z33" s="249">
        <v>0.0</v>
      </c>
      <c r="AA33" s="249">
        <v>0.0</v>
      </c>
      <c r="AB33" s="249">
        <v>0.0</v>
      </c>
      <c r="AC33" s="249">
        <v>0.0</v>
      </c>
      <c r="AD33" s="249">
        <v>0.0</v>
      </c>
      <c r="AE33" s="249">
        <v>0.0</v>
      </c>
      <c r="AF33" s="249">
        <v>0.0</v>
      </c>
      <c r="AG33" s="423">
        <f t="shared" si="6"/>
        <v>2</v>
      </c>
    </row>
    <row r="34">
      <c r="A34" s="235" t="s">
        <v>1609</v>
      </c>
      <c r="B34" s="249">
        <v>0.0</v>
      </c>
      <c r="C34" s="249">
        <v>0.0</v>
      </c>
      <c r="D34" s="366">
        <v>0.0</v>
      </c>
      <c r="E34" s="249">
        <v>0.0</v>
      </c>
      <c r="F34" s="366">
        <v>0.0</v>
      </c>
      <c r="G34" s="366">
        <v>0.0</v>
      </c>
      <c r="H34" s="249">
        <v>0.0</v>
      </c>
      <c r="I34" s="366">
        <v>0.0</v>
      </c>
      <c r="J34" s="366">
        <v>0.0</v>
      </c>
      <c r="K34" s="366">
        <v>0.0</v>
      </c>
      <c r="L34" s="249">
        <v>0.0</v>
      </c>
      <c r="M34" s="366">
        <v>0.0</v>
      </c>
      <c r="N34" s="249">
        <v>0.0</v>
      </c>
      <c r="O34" s="249">
        <v>0.0</v>
      </c>
      <c r="P34" s="366">
        <v>0.0</v>
      </c>
      <c r="Q34" s="366">
        <v>0.0</v>
      </c>
      <c r="R34" s="366">
        <v>0.0</v>
      </c>
      <c r="S34" s="366">
        <v>0.0</v>
      </c>
      <c r="T34" s="249">
        <v>0.0</v>
      </c>
      <c r="U34" s="366">
        <v>0.0</v>
      </c>
      <c r="V34" s="249">
        <v>0.0</v>
      </c>
      <c r="W34" s="249">
        <v>0.0</v>
      </c>
      <c r="X34" s="366">
        <v>0.0</v>
      </c>
      <c r="Y34" s="249">
        <v>0.0</v>
      </c>
      <c r="Z34" s="249">
        <v>0.0</v>
      </c>
      <c r="AA34" s="249">
        <v>0.0</v>
      </c>
      <c r="AB34" s="249">
        <v>0.0</v>
      </c>
      <c r="AC34" s="249">
        <v>0.0</v>
      </c>
      <c r="AD34" s="249">
        <v>0.0</v>
      </c>
      <c r="AE34" s="249">
        <v>0.0</v>
      </c>
      <c r="AF34" s="249">
        <v>0.0</v>
      </c>
      <c r="AG34" s="423">
        <f t="shared" si="6"/>
        <v>0</v>
      </c>
    </row>
    <row r="35">
      <c r="A35" s="235" t="s">
        <v>1610</v>
      </c>
      <c r="B35" s="249">
        <v>0.0</v>
      </c>
      <c r="C35" s="249">
        <v>0.0</v>
      </c>
      <c r="D35" s="366">
        <v>0.0</v>
      </c>
      <c r="E35" s="249">
        <v>1.0</v>
      </c>
      <c r="F35" s="366">
        <v>0.0</v>
      </c>
      <c r="G35" s="366">
        <v>0.0</v>
      </c>
      <c r="H35" s="249">
        <v>0.0</v>
      </c>
      <c r="I35" s="366">
        <v>0.0</v>
      </c>
      <c r="J35" s="366">
        <v>0.0</v>
      </c>
      <c r="K35" s="366">
        <v>0.0</v>
      </c>
      <c r="L35" s="249">
        <v>2.0</v>
      </c>
      <c r="M35" s="366">
        <v>0.0</v>
      </c>
      <c r="N35" s="249">
        <v>1.0</v>
      </c>
      <c r="O35" s="249">
        <v>2.0</v>
      </c>
      <c r="P35" s="366">
        <v>0.0</v>
      </c>
      <c r="Q35" s="366">
        <v>0.0</v>
      </c>
      <c r="R35" s="366">
        <v>0.0</v>
      </c>
      <c r="S35" s="366">
        <v>0.0</v>
      </c>
      <c r="T35" s="249">
        <v>1.0</v>
      </c>
      <c r="U35" s="366">
        <v>0.0</v>
      </c>
      <c r="V35" s="249">
        <v>0.0</v>
      </c>
      <c r="W35" s="249">
        <v>1.0</v>
      </c>
      <c r="X35" s="366">
        <v>0.0</v>
      </c>
      <c r="Y35" s="249">
        <v>2.0</v>
      </c>
      <c r="Z35" s="249">
        <v>2.0</v>
      </c>
      <c r="AA35" s="249">
        <v>1.0</v>
      </c>
      <c r="AB35" s="249">
        <v>1.0</v>
      </c>
      <c r="AC35" s="249">
        <v>2.0</v>
      </c>
      <c r="AD35" s="249">
        <v>2.0</v>
      </c>
      <c r="AE35" s="249">
        <v>3.0</v>
      </c>
      <c r="AF35" s="249">
        <v>0.0</v>
      </c>
      <c r="AG35" s="423">
        <f t="shared" si="6"/>
        <v>21</v>
      </c>
    </row>
    <row r="36">
      <c r="A36" s="235" t="s">
        <v>1611</v>
      </c>
      <c r="B36" s="249">
        <v>0.0</v>
      </c>
      <c r="C36" s="249">
        <v>0.0</v>
      </c>
      <c r="D36" s="366">
        <v>0.0</v>
      </c>
      <c r="E36" s="249">
        <v>0.0</v>
      </c>
      <c r="F36" s="366">
        <v>0.0</v>
      </c>
      <c r="G36" s="366">
        <v>0.0</v>
      </c>
      <c r="H36" s="249">
        <v>0.0</v>
      </c>
      <c r="I36" s="366">
        <v>0.0</v>
      </c>
      <c r="J36" s="366">
        <v>0.0</v>
      </c>
      <c r="K36" s="366">
        <v>0.0</v>
      </c>
      <c r="L36" s="249">
        <v>0.0</v>
      </c>
      <c r="M36" s="366">
        <v>0.0</v>
      </c>
      <c r="N36" s="249">
        <v>0.0</v>
      </c>
      <c r="O36" s="249">
        <v>0.0</v>
      </c>
      <c r="P36" s="366">
        <v>0.0</v>
      </c>
      <c r="Q36" s="366">
        <v>0.0</v>
      </c>
      <c r="R36" s="366">
        <v>0.0</v>
      </c>
      <c r="S36" s="366">
        <v>0.0</v>
      </c>
      <c r="T36" s="249">
        <v>0.0</v>
      </c>
      <c r="U36" s="366">
        <v>0.0</v>
      </c>
      <c r="V36" s="249">
        <v>0.0</v>
      </c>
      <c r="W36" s="249">
        <v>0.0</v>
      </c>
      <c r="X36" s="366">
        <v>0.0</v>
      </c>
      <c r="Y36" s="249">
        <v>0.0</v>
      </c>
      <c r="Z36" s="249">
        <v>0.0</v>
      </c>
      <c r="AA36" s="249">
        <v>0.0</v>
      </c>
      <c r="AB36" s="249">
        <v>0.0</v>
      </c>
      <c r="AC36" s="249">
        <v>0.0</v>
      </c>
      <c r="AD36" s="249">
        <v>0.0</v>
      </c>
      <c r="AE36" s="249">
        <v>0.0</v>
      </c>
      <c r="AF36" s="249">
        <v>0.0</v>
      </c>
      <c r="AG36" s="423">
        <f t="shared" si="6"/>
        <v>0</v>
      </c>
    </row>
    <row r="37">
      <c r="A37" s="241" t="s">
        <v>283</v>
      </c>
      <c r="B37" s="233">
        <f t="shared" ref="B37:AF37" si="7">SUM(B29:B36)</f>
        <v>0</v>
      </c>
      <c r="C37" s="233">
        <f t="shared" si="7"/>
        <v>0</v>
      </c>
      <c r="D37" s="233">
        <f t="shared" si="7"/>
        <v>0</v>
      </c>
      <c r="E37" s="233">
        <f t="shared" si="7"/>
        <v>2</v>
      </c>
      <c r="F37" s="233">
        <f t="shared" si="7"/>
        <v>0</v>
      </c>
      <c r="G37" s="233">
        <f t="shared" si="7"/>
        <v>0</v>
      </c>
      <c r="H37" s="233">
        <f t="shared" si="7"/>
        <v>0</v>
      </c>
      <c r="I37" s="233">
        <f t="shared" si="7"/>
        <v>0</v>
      </c>
      <c r="J37" s="233">
        <f t="shared" si="7"/>
        <v>0</v>
      </c>
      <c r="K37" s="233">
        <f t="shared" si="7"/>
        <v>0</v>
      </c>
      <c r="L37" s="233">
        <f t="shared" si="7"/>
        <v>2</v>
      </c>
      <c r="M37" s="233">
        <f t="shared" si="7"/>
        <v>0</v>
      </c>
      <c r="N37" s="233">
        <f t="shared" si="7"/>
        <v>1</v>
      </c>
      <c r="O37" s="233">
        <f t="shared" si="7"/>
        <v>2</v>
      </c>
      <c r="P37" s="233">
        <f t="shared" si="7"/>
        <v>0</v>
      </c>
      <c r="Q37" s="233">
        <f t="shared" si="7"/>
        <v>0</v>
      </c>
      <c r="R37" s="233">
        <f t="shared" si="7"/>
        <v>0</v>
      </c>
      <c r="S37" s="233">
        <f t="shared" si="7"/>
        <v>0</v>
      </c>
      <c r="T37" s="233">
        <f t="shared" si="7"/>
        <v>1</v>
      </c>
      <c r="U37" s="233">
        <f t="shared" si="7"/>
        <v>0</v>
      </c>
      <c r="V37" s="233">
        <f t="shared" si="7"/>
        <v>1</v>
      </c>
      <c r="W37" s="233">
        <f t="shared" si="7"/>
        <v>1</v>
      </c>
      <c r="X37" s="233">
        <f t="shared" si="7"/>
        <v>0</v>
      </c>
      <c r="Y37" s="233">
        <f t="shared" si="7"/>
        <v>2</v>
      </c>
      <c r="Z37" s="233">
        <f t="shared" si="7"/>
        <v>2</v>
      </c>
      <c r="AA37" s="233">
        <f t="shared" si="7"/>
        <v>1</v>
      </c>
      <c r="AB37" s="233">
        <f t="shared" si="7"/>
        <v>1</v>
      </c>
      <c r="AC37" s="233">
        <f t="shared" si="7"/>
        <v>2</v>
      </c>
      <c r="AD37" s="233">
        <f t="shared" si="7"/>
        <v>2</v>
      </c>
      <c r="AE37" s="233">
        <f t="shared" si="7"/>
        <v>3</v>
      </c>
      <c r="AF37" s="233">
        <f t="shared" si="7"/>
        <v>0</v>
      </c>
      <c r="AG37" s="423">
        <f t="shared" si="6"/>
        <v>23</v>
      </c>
    </row>
    <row r="38">
      <c r="A38" s="175"/>
      <c r="B38" s="168"/>
      <c r="C38" s="168"/>
      <c r="D38" s="168"/>
      <c r="E38" s="168"/>
      <c r="F38" s="168"/>
      <c r="G38" s="168"/>
      <c r="H38" s="168"/>
      <c r="I38" s="168"/>
      <c r="J38" s="168"/>
      <c r="K38" s="168"/>
      <c r="L38" s="168"/>
      <c r="M38" s="168"/>
      <c r="N38" s="168"/>
      <c r="O38" s="168"/>
      <c r="P38" s="168"/>
      <c r="Q38" s="168"/>
      <c r="R38" s="168"/>
      <c r="S38" s="168"/>
      <c r="T38" s="168"/>
      <c r="U38" s="168"/>
      <c r="V38" s="168"/>
      <c r="W38" s="168"/>
      <c r="X38" s="168"/>
      <c r="Y38" s="168"/>
      <c r="Z38" s="168"/>
      <c r="AA38" s="168"/>
      <c r="AB38" s="168"/>
      <c r="AC38" s="168"/>
      <c r="AD38" s="168"/>
      <c r="AE38" s="168"/>
      <c r="AF38" s="168"/>
      <c r="AG38" s="423"/>
    </row>
    <row r="39">
      <c r="A39" s="235" t="s">
        <v>1612</v>
      </c>
      <c r="B39" s="255">
        <v>0.0</v>
      </c>
      <c r="C39" s="255">
        <v>0.0</v>
      </c>
      <c r="D39" s="255">
        <v>0.0</v>
      </c>
      <c r="E39" s="255">
        <v>0.0</v>
      </c>
      <c r="F39" s="255">
        <v>0.0</v>
      </c>
      <c r="G39" s="255">
        <v>0.0</v>
      </c>
      <c r="H39" s="255">
        <v>0.0</v>
      </c>
      <c r="I39" s="255">
        <v>0.0</v>
      </c>
      <c r="J39" s="255">
        <v>0.0</v>
      </c>
      <c r="K39" s="255">
        <v>0.0</v>
      </c>
      <c r="L39" s="255">
        <v>0.0</v>
      </c>
      <c r="M39" s="255">
        <v>0.0</v>
      </c>
      <c r="N39" s="255">
        <v>0.0</v>
      </c>
      <c r="O39" s="255">
        <v>0.0</v>
      </c>
      <c r="P39" s="255">
        <v>0.0</v>
      </c>
      <c r="Q39" s="255">
        <v>0.0</v>
      </c>
      <c r="R39" s="255">
        <v>0.0</v>
      </c>
      <c r="S39" s="255">
        <v>0.0</v>
      </c>
      <c r="T39" s="255">
        <v>0.0</v>
      </c>
      <c r="U39" s="255">
        <v>0.0</v>
      </c>
      <c r="V39" s="255">
        <v>0.0</v>
      </c>
      <c r="W39" s="255">
        <v>0.0</v>
      </c>
      <c r="X39" s="255">
        <v>0.0</v>
      </c>
      <c r="Y39" s="255">
        <v>0.0</v>
      </c>
      <c r="Z39" s="255">
        <v>0.0</v>
      </c>
      <c r="AA39" s="255">
        <v>0.0</v>
      </c>
      <c r="AB39" s="255">
        <v>0.0</v>
      </c>
      <c r="AC39" s="255">
        <v>0.0</v>
      </c>
      <c r="AD39" s="255">
        <v>0.0</v>
      </c>
      <c r="AE39" s="255">
        <v>0.0</v>
      </c>
      <c r="AF39" s="255">
        <v>0.0</v>
      </c>
      <c r="AG39" s="228">
        <f t="shared" ref="AG39:AG41" si="8">SUM(B39:AF39)</f>
        <v>0</v>
      </c>
    </row>
    <row r="40">
      <c r="A40" s="235" t="s">
        <v>1613</v>
      </c>
      <c r="B40" s="255">
        <v>0.0</v>
      </c>
      <c r="C40" s="255">
        <v>0.0</v>
      </c>
      <c r="D40" s="255">
        <v>0.0</v>
      </c>
      <c r="E40" s="255">
        <v>0.0</v>
      </c>
      <c r="F40" s="255">
        <v>0.0</v>
      </c>
      <c r="G40" s="255">
        <v>0.0</v>
      </c>
      <c r="H40" s="255">
        <v>0.0</v>
      </c>
      <c r="I40" s="255">
        <v>0.0</v>
      </c>
      <c r="J40" s="255">
        <v>0.0</v>
      </c>
      <c r="K40" s="255">
        <v>0.0</v>
      </c>
      <c r="L40" s="255">
        <v>0.0</v>
      </c>
      <c r="M40" s="255">
        <v>0.0</v>
      </c>
      <c r="N40" s="255">
        <v>0.0</v>
      </c>
      <c r="O40" s="255">
        <v>0.0</v>
      </c>
      <c r="P40" s="255">
        <v>0.0</v>
      </c>
      <c r="Q40" s="255">
        <v>0.0</v>
      </c>
      <c r="R40" s="255">
        <v>0.0</v>
      </c>
      <c r="S40" s="255">
        <v>0.0</v>
      </c>
      <c r="T40" s="255">
        <v>0.0</v>
      </c>
      <c r="U40" s="255">
        <v>0.0</v>
      </c>
      <c r="V40" s="255">
        <v>0.0</v>
      </c>
      <c r="W40" s="255">
        <v>0.0</v>
      </c>
      <c r="X40" s="255">
        <v>0.0</v>
      </c>
      <c r="Y40" s="255">
        <v>0.0</v>
      </c>
      <c r="Z40" s="255">
        <v>0.0</v>
      </c>
      <c r="AA40" s="255">
        <v>0.0</v>
      </c>
      <c r="AB40" s="255">
        <v>0.0</v>
      </c>
      <c r="AC40" s="255">
        <v>0.0</v>
      </c>
      <c r="AD40" s="255">
        <v>0.0</v>
      </c>
      <c r="AE40" s="255">
        <v>0.0</v>
      </c>
      <c r="AF40" s="255">
        <v>0.0</v>
      </c>
      <c r="AG40" s="228">
        <f t="shared" si="8"/>
        <v>0</v>
      </c>
    </row>
    <row r="41">
      <c r="A41" s="161" t="s">
        <v>286</v>
      </c>
      <c r="B41" s="233">
        <f t="shared" ref="B41:AF41" si="9">SUM(B39:B40)</f>
        <v>0</v>
      </c>
      <c r="C41" s="233">
        <f t="shared" si="9"/>
        <v>0</v>
      </c>
      <c r="D41" s="233">
        <f t="shared" si="9"/>
        <v>0</v>
      </c>
      <c r="E41" s="233">
        <f t="shared" si="9"/>
        <v>0</v>
      </c>
      <c r="F41" s="233">
        <f t="shared" si="9"/>
        <v>0</v>
      </c>
      <c r="G41" s="233">
        <f t="shared" si="9"/>
        <v>0</v>
      </c>
      <c r="H41" s="233">
        <f t="shared" si="9"/>
        <v>0</v>
      </c>
      <c r="I41" s="233">
        <f t="shared" si="9"/>
        <v>0</v>
      </c>
      <c r="J41" s="233">
        <f t="shared" si="9"/>
        <v>0</v>
      </c>
      <c r="K41" s="233">
        <f t="shared" si="9"/>
        <v>0</v>
      </c>
      <c r="L41" s="233">
        <f t="shared" si="9"/>
        <v>0</v>
      </c>
      <c r="M41" s="233">
        <f t="shared" si="9"/>
        <v>0</v>
      </c>
      <c r="N41" s="233">
        <f t="shared" si="9"/>
        <v>0</v>
      </c>
      <c r="O41" s="233">
        <f t="shared" si="9"/>
        <v>0</v>
      </c>
      <c r="P41" s="233">
        <f t="shared" si="9"/>
        <v>0</v>
      </c>
      <c r="Q41" s="233">
        <f t="shared" si="9"/>
        <v>0</v>
      </c>
      <c r="R41" s="233">
        <f t="shared" si="9"/>
        <v>0</v>
      </c>
      <c r="S41" s="233">
        <f t="shared" si="9"/>
        <v>0</v>
      </c>
      <c r="T41" s="233">
        <f t="shared" si="9"/>
        <v>0</v>
      </c>
      <c r="U41" s="233">
        <f t="shared" si="9"/>
        <v>0</v>
      </c>
      <c r="V41" s="233">
        <f t="shared" si="9"/>
        <v>0</v>
      </c>
      <c r="W41" s="233">
        <f t="shared" si="9"/>
        <v>0</v>
      </c>
      <c r="X41" s="233">
        <f t="shared" si="9"/>
        <v>0</v>
      </c>
      <c r="Y41" s="233">
        <f t="shared" si="9"/>
        <v>0</v>
      </c>
      <c r="Z41" s="233">
        <f t="shared" si="9"/>
        <v>0</v>
      </c>
      <c r="AA41" s="233">
        <f t="shared" si="9"/>
        <v>0</v>
      </c>
      <c r="AB41" s="233">
        <f t="shared" si="9"/>
        <v>0</v>
      </c>
      <c r="AC41" s="233">
        <f t="shared" si="9"/>
        <v>0</v>
      </c>
      <c r="AD41" s="233">
        <f t="shared" si="9"/>
        <v>0</v>
      </c>
      <c r="AE41" s="233">
        <f t="shared" si="9"/>
        <v>0</v>
      </c>
      <c r="AF41" s="233">
        <f t="shared" si="9"/>
        <v>0</v>
      </c>
      <c r="AG41" s="228">
        <f t="shared" si="8"/>
        <v>0</v>
      </c>
    </row>
    <row r="42">
      <c r="A42" s="175"/>
      <c r="B42" s="168"/>
      <c r="C42" s="168"/>
      <c r="D42" s="168"/>
      <c r="E42" s="168"/>
      <c r="F42" s="168"/>
      <c r="G42" s="168"/>
      <c r="H42" s="168"/>
      <c r="I42" s="168"/>
      <c r="J42" s="168"/>
      <c r="K42" s="168"/>
      <c r="L42" s="168"/>
      <c r="M42" s="168"/>
      <c r="N42" s="168"/>
      <c r="O42" s="168"/>
      <c r="P42" s="168"/>
      <c r="Q42" s="168"/>
      <c r="R42" s="168"/>
      <c r="S42" s="168"/>
      <c r="T42" s="168"/>
      <c r="U42" s="168"/>
      <c r="V42" s="168"/>
      <c r="W42" s="168"/>
      <c r="X42" s="168"/>
      <c r="Y42" s="168"/>
      <c r="Z42" s="168"/>
      <c r="AA42" s="168"/>
      <c r="AB42" s="168"/>
      <c r="AC42" s="168"/>
      <c r="AD42" s="168"/>
      <c r="AE42" s="168"/>
      <c r="AF42" s="168"/>
      <c r="AG42" s="423"/>
    </row>
    <row r="43">
      <c r="A43" s="235" t="s">
        <v>287</v>
      </c>
      <c r="B43" s="354">
        <v>2.0</v>
      </c>
      <c r="C43" s="354">
        <v>1.0</v>
      </c>
      <c r="D43" s="354">
        <v>0.0</v>
      </c>
      <c r="E43" s="354">
        <v>0.0</v>
      </c>
      <c r="F43" s="354">
        <v>0.0</v>
      </c>
      <c r="G43" s="354">
        <v>0.0</v>
      </c>
      <c r="H43" s="354">
        <v>1.0</v>
      </c>
      <c r="I43" s="354">
        <v>0.0</v>
      </c>
      <c r="J43" s="354">
        <v>0.0</v>
      </c>
      <c r="K43" s="354">
        <v>0.0</v>
      </c>
      <c r="L43" s="354">
        <v>1.0</v>
      </c>
      <c r="M43" s="354">
        <v>0.0</v>
      </c>
      <c r="N43" s="354">
        <v>0.0</v>
      </c>
      <c r="O43" s="354">
        <v>1.0</v>
      </c>
      <c r="P43" s="354">
        <v>0.0</v>
      </c>
      <c r="Q43" s="354">
        <v>0.0</v>
      </c>
      <c r="R43" s="354">
        <v>0.0</v>
      </c>
      <c r="S43" s="354">
        <v>0.0</v>
      </c>
      <c r="T43" s="354">
        <v>1.0</v>
      </c>
      <c r="U43" s="354">
        <v>0.0</v>
      </c>
      <c r="V43" s="354">
        <v>0.0</v>
      </c>
      <c r="W43" s="354">
        <v>2.0</v>
      </c>
      <c r="X43" s="354">
        <v>0.0</v>
      </c>
      <c r="Y43" s="354">
        <v>1.0</v>
      </c>
      <c r="Z43" s="354">
        <v>3.0</v>
      </c>
      <c r="AA43" s="354">
        <v>1.0</v>
      </c>
      <c r="AB43" s="354">
        <v>0.0</v>
      </c>
      <c r="AC43" s="354">
        <v>0.0</v>
      </c>
      <c r="AD43" s="354">
        <v>0.0</v>
      </c>
      <c r="AE43" s="354">
        <v>1.0</v>
      </c>
      <c r="AF43" s="354">
        <v>1.0</v>
      </c>
      <c r="AG43" s="423">
        <f t="shared" ref="AG43:AG52" si="10">SUM(B43:AF43)</f>
        <v>16</v>
      </c>
    </row>
    <row r="44">
      <c r="A44" s="235" t="s">
        <v>288</v>
      </c>
      <c r="B44" s="354">
        <v>0.0</v>
      </c>
      <c r="C44" s="354">
        <v>0.0</v>
      </c>
      <c r="D44" s="354">
        <v>0.0</v>
      </c>
      <c r="E44" s="354">
        <v>0.0</v>
      </c>
      <c r="F44" s="354">
        <v>0.0</v>
      </c>
      <c r="G44" s="354">
        <v>0.0</v>
      </c>
      <c r="H44" s="354">
        <v>0.0</v>
      </c>
      <c r="I44" s="354">
        <v>0.0</v>
      </c>
      <c r="J44" s="354">
        <v>0.0</v>
      </c>
      <c r="K44" s="354">
        <v>0.0</v>
      </c>
      <c r="L44" s="354">
        <v>0.0</v>
      </c>
      <c r="M44" s="354">
        <v>0.0</v>
      </c>
      <c r="N44" s="354">
        <v>0.0</v>
      </c>
      <c r="O44" s="354">
        <v>0.0</v>
      </c>
      <c r="P44" s="354">
        <v>0.0</v>
      </c>
      <c r="Q44" s="354">
        <v>0.0</v>
      </c>
      <c r="R44" s="354">
        <v>0.0</v>
      </c>
      <c r="S44" s="354">
        <v>0.0</v>
      </c>
      <c r="T44" s="354">
        <v>0.0</v>
      </c>
      <c r="U44" s="354">
        <v>0.0</v>
      </c>
      <c r="V44" s="354">
        <v>0.0</v>
      </c>
      <c r="W44" s="354">
        <v>0.0</v>
      </c>
      <c r="X44" s="354">
        <v>0.0</v>
      </c>
      <c r="Y44" s="354">
        <v>0.0</v>
      </c>
      <c r="Z44" s="354">
        <v>0.0</v>
      </c>
      <c r="AA44" s="354">
        <v>0.0</v>
      </c>
      <c r="AB44" s="354">
        <v>0.0</v>
      </c>
      <c r="AC44" s="354">
        <v>0.0</v>
      </c>
      <c r="AD44" s="354">
        <v>0.0</v>
      </c>
      <c r="AE44" s="354">
        <v>0.0</v>
      </c>
      <c r="AF44" s="354">
        <v>0.0</v>
      </c>
      <c r="AG44" s="423">
        <f t="shared" si="10"/>
        <v>0</v>
      </c>
    </row>
    <row r="45">
      <c r="A45" s="235" t="s">
        <v>1614</v>
      </c>
      <c r="B45" s="242">
        <v>0.0</v>
      </c>
      <c r="C45" s="242">
        <v>0.0</v>
      </c>
      <c r="D45" s="354">
        <v>0.0</v>
      </c>
      <c r="E45" s="242">
        <v>0.0</v>
      </c>
      <c r="F45" s="354">
        <v>0.0</v>
      </c>
      <c r="G45" s="354">
        <v>0.0</v>
      </c>
      <c r="H45" s="242">
        <v>0.0</v>
      </c>
      <c r="I45" s="354">
        <v>0.0</v>
      </c>
      <c r="J45" s="354">
        <v>0.0</v>
      </c>
      <c r="K45" s="354">
        <v>0.0</v>
      </c>
      <c r="L45" s="242">
        <v>0.0</v>
      </c>
      <c r="M45" s="354">
        <v>0.0</v>
      </c>
      <c r="N45" s="242">
        <v>0.0</v>
      </c>
      <c r="O45" s="242">
        <v>0.0</v>
      </c>
      <c r="P45" s="354">
        <v>0.0</v>
      </c>
      <c r="Q45" s="354">
        <v>0.0</v>
      </c>
      <c r="R45" s="354">
        <v>0.0</v>
      </c>
      <c r="S45" s="354">
        <v>0.0</v>
      </c>
      <c r="T45" s="242">
        <v>0.0</v>
      </c>
      <c r="U45" s="354">
        <v>0.0</v>
      </c>
      <c r="V45" s="242">
        <v>0.0</v>
      </c>
      <c r="W45" s="242">
        <v>0.0</v>
      </c>
      <c r="X45" s="354">
        <v>0.0</v>
      </c>
      <c r="Y45" s="242">
        <v>0.0</v>
      </c>
      <c r="Z45" s="242">
        <v>0.0</v>
      </c>
      <c r="AA45" s="242">
        <v>0.0</v>
      </c>
      <c r="AB45" s="242">
        <v>0.0</v>
      </c>
      <c r="AC45" s="242">
        <v>0.0</v>
      </c>
      <c r="AD45" s="242">
        <v>0.0</v>
      </c>
      <c r="AE45" s="242">
        <v>0.0</v>
      </c>
      <c r="AF45" s="242">
        <v>0.0</v>
      </c>
      <c r="AG45" s="423">
        <f t="shared" si="10"/>
        <v>0</v>
      </c>
    </row>
    <row r="46">
      <c r="A46" s="235" t="s">
        <v>1615</v>
      </c>
      <c r="B46" s="242">
        <v>0.0</v>
      </c>
      <c r="C46" s="242">
        <v>0.0</v>
      </c>
      <c r="D46" s="354">
        <v>0.0</v>
      </c>
      <c r="E46" s="242">
        <v>0.0</v>
      </c>
      <c r="F46" s="354">
        <v>0.0</v>
      </c>
      <c r="G46" s="354">
        <v>0.0</v>
      </c>
      <c r="H46" s="242">
        <v>0.0</v>
      </c>
      <c r="I46" s="354">
        <v>0.0</v>
      </c>
      <c r="J46" s="354">
        <v>0.0</v>
      </c>
      <c r="K46" s="354">
        <v>0.0</v>
      </c>
      <c r="L46" s="242">
        <v>0.0</v>
      </c>
      <c r="M46" s="354">
        <v>0.0</v>
      </c>
      <c r="N46" s="242">
        <v>0.0</v>
      </c>
      <c r="O46" s="242">
        <v>0.0</v>
      </c>
      <c r="P46" s="354">
        <v>0.0</v>
      </c>
      <c r="Q46" s="354">
        <v>0.0</v>
      </c>
      <c r="R46" s="354">
        <v>0.0</v>
      </c>
      <c r="S46" s="354">
        <v>0.0</v>
      </c>
      <c r="T46" s="242">
        <v>0.0</v>
      </c>
      <c r="U46" s="354">
        <v>0.0</v>
      </c>
      <c r="V46" s="242">
        <v>0.0</v>
      </c>
      <c r="W46" s="242">
        <v>0.0</v>
      </c>
      <c r="X46" s="354">
        <v>0.0</v>
      </c>
      <c r="Y46" s="242">
        <v>0.0</v>
      </c>
      <c r="Z46" s="242">
        <v>0.0</v>
      </c>
      <c r="AA46" s="242">
        <v>0.0</v>
      </c>
      <c r="AB46" s="242">
        <v>0.0</v>
      </c>
      <c r="AC46" s="242">
        <v>0.0</v>
      </c>
      <c r="AD46" s="242">
        <v>0.0</v>
      </c>
      <c r="AE46" s="242">
        <v>0.0</v>
      </c>
      <c r="AF46" s="242">
        <v>0.0</v>
      </c>
      <c r="AG46" s="423">
        <f t="shared" si="10"/>
        <v>0</v>
      </c>
    </row>
    <row r="47">
      <c r="A47" s="235" t="s">
        <v>1616</v>
      </c>
      <c r="B47" s="242">
        <v>0.0</v>
      </c>
      <c r="C47" s="242">
        <v>0.0</v>
      </c>
      <c r="D47" s="354">
        <v>0.0</v>
      </c>
      <c r="E47" s="242">
        <v>0.0</v>
      </c>
      <c r="F47" s="354">
        <v>0.0</v>
      </c>
      <c r="G47" s="354">
        <v>0.0</v>
      </c>
      <c r="H47" s="242">
        <v>0.0</v>
      </c>
      <c r="I47" s="354">
        <v>0.0</v>
      </c>
      <c r="J47" s="354">
        <v>0.0</v>
      </c>
      <c r="K47" s="354">
        <v>0.0</v>
      </c>
      <c r="L47" s="242">
        <v>0.0</v>
      </c>
      <c r="M47" s="354">
        <v>0.0</v>
      </c>
      <c r="N47" s="242">
        <v>0.0</v>
      </c>
      <c r="O47" s="242">
        <v>0.0</v>
      </c>
      <c r="P47" s="354">
        <v>0.0</v>
      </c>
      <c r="Q47" s="354">
        <v>0.0</v>
      </c>
      <c r="R47" s="354">
        <v>0.0</v>
      </c>
      <c r="S47" s="354">
        <v>0.0</v>
      </c>
      <c r="T47" s="242">
        <v>0.0</v>
      </c>
      <c r="U47" s="354">
        <v>0.0</v>
      </c>
      <c r="V47" s="242">
        <v>0.0</v>
      </c>
      <c r="W47" s="242">
        <v>0.0</v>
      </c>
      <c r="X47" s="354">
        <v>0.0</v>
      </c>
      <c r="Y47" s="242">
        <v>0.0</v>
      </c>
      <c r="Z47" s="242">
        <v>0.0</v>
      </c>
      <c r="AA47" s="242">
        <v>0.0</v>
      </c>
      <c r="AB47" s="242">
        <v>0.0</v>
      </c>
      <c r="AC47" s="242">
        <v>0.0</v>
      </c>
      <c r="AD47" s="242">
        <v>0.0</v>
      </c>
      <c r="AE47" s="242">
        <v>0.0</v>
      </c>
      <c r="AF47" s="242">
        <v>0.0</v>
      </c>
      <c r="AG47" s="423">
        <f t="shared" si="10"/>
        <v>0</v>
      </c>
    </row>
    <row r="48">
      <c r="A48" s="235" t="s">
        <v>1617</v>
      </c>
      <c r="B48" s="242">
        <v>0.0</v>
      </c>
      <c r="C48" s="242">
        <v>0.0</v>
      </c>
      <c r="D48" s="354">
        <v>0.0</v>
      </c>
      <c r="E48" s="242">
        <v>0.0</v>
      </c>
      <c r="F48" s="354">
        <v>0.0</v>
      </c>
      <c r="G48" s="354">
        <v>0.0</v>
      </c>
      <c r="H48" s="242">
        <v>0.0</v>
      </c>
      <c r="I48" s="354">
        <v>0.0</v>
      </c>
      <c r="J48" s="354">
        <v>0.0</v>
      </c>
      <c r="K48" s="354">
        <v>0.0</v>
      </c>
      <c r="L48" s="242">
        <v>0.0</v>
      </c>
      <c r="M48" s="354">
        <v>0.0</v>
      </c>
      <c r="N48" s="242">
        <v>0.0</v>
      </c>
      <c r="O48" s="242">
        <v>0.0</v>
      </c>
      <c r="P48" s="354">
        <v>0.0</v>
      </c>
      <c r="Q48" s="354">
        <v>0.0</v>
      </c>
      <c r="R48" s="354">
        <v>0.0</v>
      </c>
      <c r="S48" s="354">
        <v>0.0</v>
      </c>
      <c r="T48" s="242">
        <v>0.0</v>
      </c>
      <c r="U48" s="354">
        <v>0.0</v>
      </c>
      <c r="V48" s="242">
        <v>0.0</v>
      </c>
      <c r="W48" s="242">
        <v>0.0</v>
      </c>
      <c r="X48" s="354">
        <v>0.0</v>
      </c>
      <c r="Y48" s="242">
        <v>0.0</v>
      </c>
      <c r="Z48" s="242">
        <v>0.0</v>
      </c>
      <c r="AA48" s="242">
        <v>0.0</v>
      </c>
      <c r="AB48" s="242">
        <v>0.0</v>
      </c>
      <c r="AC48" s="242">
        <v>0.0</v>
      </c>
      <c r="AD48" s="242">
        <v>0.0</v>
      </c>
      <c r="AE48" s="242">
        <v>0.0</v>
      </c>
      <c r="AF48" s="242">
        <v>0.0</v>
      </c>
      <c r="AG48" s="423">
        <f t="shared" si="10"/>
        <v>0</v>
      </c>
    </row>
    <row r="49">
      <c r="A49" s="235" t="s">
        <v>1618</v>
      </c>
      <c r="B49" s="427">
        <v>1.0</v>
      </c>
      <c r="C49" s="427">
        <v>1.0</v>
      </c>
      <c r="D49" s="354">
        <v>0.0</v>
      </c>
      <c r="E49" s="427">
        <v>0.0</v>
      </c>
      <c r="F49" s="354">
        <v>0.0</v>
      </c>
      <c r="G49" s="354">
        <v>0.0</v>
      </c>
      <c r="H49" s="427">
        <v>0.0</v>
      </c>
      <c r="I49" s="354">
        <v>0.0</v>
      </c>
      <c r="J49" s="354">
        <v>0.0</v>
      </c>
      <c r="K49" s="354">
        <v>0.0</v>
      </c>
      <c r="L49" s="427">
        <v>1.0</v>
      </c>
      <c r="M49" s="354">
        <v>0.0</v>
      </c>
      <c r="N49" s="427">
        <v>1.0</v>
      </c>
      <c r="O49" s="427">
        <v>0.0</v>
      </c>
      <c r="P49" s="354">
        <v>0.0</v>
      </c>
      <c r="Q49" s="354">
        <v>0.0</v>
      </c>
      <c r="R49" s="354">
        <v>0.0</v>
      </c>
      <c r="S49" s="354">
        <v>0.0</v>
      </c>
      <c r="T49" s="427">
        <v>0.0</v>
      </c>
      <c r="U49" s="354">
        <v>0.0</v>
      </c>
      <c r="V49" s="427">
        <v>0.0</v>
      </c>
      <c r="W49" s="427">
        <v>0.0</v>
      </c>
      <c r="X49" s="354">
        <v>0.0</v>
      </c>
      <c r="Y49" s="427">
        <v>0.0</v>
      </c>
      <c r="Z49" s="427">
        <v>0.0</v>
      </c>
      <c r="AA49" s="427">
        <v>1.0</v>
      </c>
      <c r="AB49" s="427">
        <v>0.0</v>
      </c>
      <c r="AC49" s="427">
        <v>0.0</v>
      </c>
      <c r="AD49" s="427">
        <v>0.0</v>
      </c>
      <c r="AE49" s="427">
        <v>0.0</v>
      </c>
      <c r="AF49" s="427">
        <v>0.0</v>
      </c>
      <c r="AG49" s="423">
        <f t="shared" si="10"/>
        <v>5</v>
      </c>
    </row>
    <row r="50">
      <c r="A50" s="235" t="s">
        <v>1619</v>
      </c>
      <c r="B50" s="427">
        <v>0.0</v>
      </c>
      <c r="C50" s="427">
        <v>0.0</v>
      </c>
      <c r="D50" s="354">
        <v>0.0</v>
      </c>
      <c r="E50" s="427">
        <v>0.0</v>
      </c>
      <c r="F50" s="354">
        <v>0.0</v>
      </c>
      <c r="G50" s="354">
        <v>0.0</v>
      </c>
      <c r="H50" s="427">
        <v>0.0</v>
      </c>
      <c r="I50" s="354">
        <v>0.0</v>
      </c>
      <c r="J50" s="354">
        <v>0.0</v>
      </c>
      <c r="K50" s="354">
        <v>0.0</v>
      </c>
      <c r="L50" s="427">
        <v>0.0</v>
      </c>
      <c r="M50" s="354">
        <v>0.0</v>
      </c>
      <c r="N50" s="427">
        <v>0.0</v>
      </c>
      <c r="O50" s="427">
        <v>0.0</v>
      </c>
      <c r="P50" s="354">
        <v>0.0</v>
      </c>
      <c r="Q50" s="354">
        <v>0.0</v>
      </c>
      <c r="R50" s="354">
        <v>0.0</v>
      </c>
      <c r="S50" s="354">
        <v>0.0</v>
      </c>
      <c r="T50" s="427">
        <v>0.0</v>
      </c>
      <c r="U50" s="354">
        <v>0.0</v>
      </c>
      <c r="V50" s="427">
        <v>0.0</v>
      </c>
      <c r="W50" s="427">
        <v>0.0</v>
      </c>
      <c r="X50" s="354">
        <v>0.0</v>
      </c>
      <c r="Y50" s="427">
        <v>0.0</v>
      </c>
      <c r="Z50" s="427">
        <v>0.0</v>
      </c>
      <c r="AA50" s="427">
        <v>0.0</v>
      </c>
      <c r="AB50" s="427">
        <v>0.0</v>
      </c>
      <c r="AC50" s="427">
        <v>0.0</v>
      </c>
      <c r="AD50" s="427">
        <v>0.0</v>
      </c>
      <c r="AE50" s="427">
        <v>0.0</v>
      </c>
      <c r="AF50" s="427">
        <v>0.0</v>
      </c>
      <c r="AG50" s="423">
        <f t="shared" si="10"/>
        <v>0</v>
      </c>
    </row>
    <row r="51">
      <c r="A51" s="235" t="s">
        <v>297</v>
      </c>
      <c r="B51" s="428">
        <v>0.0</v>
      </c>
      <c r="C51" s="428">
        <v>0.0</v>
      </c>
      <c r="D51" s="354">
        <v>0.0</v>
      </c>
      <c r="E51" s="428">
        <v>0.0</v>
      </c>
      <c r="F51" s="354">
        <v>0.0</v>
      </c>
      <c r="G51" s="354">
        <v>0.0</v>
      </c>
      <c r="H51" s="428">
        <v>0.0</v>
      </c>
      <c r="I51" s="354">
        <v>0.0</v>
      </c>
      <c r="J51" s="354">
        <v>0.0</v>
      </c>
      <c r="K51" s="354">
        <v>0.0</v>
      </c>
      <c r="L51" s="428">
        <v>0.0</v>
      </c>
      <c r="M51" s="354">
        <v>0.0</v>
      </c>
      <c r="N51" s="428">
        <v>0.0</v>
      </c>
      <c r="O51" s="428">
        <v>0.0</v>
      </c>
      <c r="P51" s="354">
        <v>0.0</v>
      </c>
      <c r="Q51" s="354">
        <v>0.0</v>
      </c>
      <c r="R51" s="354">
        <v>0.0</v>
      </c>
      <c r="S51" s="354">
        <v>0.0</v>
      </c>
      <c r="T51" s="428">
        <v>0.0</v>
      </c>
      <c r="U51" s="354">
        <v>0.0</v>
      </c>
      <c r="V51" s="428">
        <v>0.0</v>
      </c>
      <c r="W51" s="428">
        <v>0.0</v>
      </c>
      <c r="X51" s="354">
        <v>0.0</v>
      </c>
      <c r="Y51" s="428">
        <v>0.0</v>
      </c>
      <c r="Z51" s="428">
        <v>0.0</v>
      </c>
      <c r="AA51" s="428">
        <v>0.0</v>
      </c>
      <c r="AB51" s="428">
        <v>0.0</v>
      </c>
      <c r="AC51" s="428">
        <v>0.0</v>
      </c>
      <c r="AD51" s="428">
        <v>0.0</v>
      </c>
      <c r="AE51" s="428">
        <v>0.0</v>
      </c>
      <c r="AF51" s="428">
        <v>0.0</v>
      </c>
      <c r="AG51" s="423">
        <f t="shared" si="10"/>
        <v>0</v>
      </c>
    </row>
    <row r="52">
      <c r="A52" s="241" t="s">
        <v>298</v>
      </c>
      <c r="B52" s="233">
        <f t="shared" ref="B52:AF52" si="11">SUM(B43:B51)</f>
        <v>3</v>
      </c>
      <c r="C52" s="233">
        <f t="shared" si="11"/>
        <v>2</v>
      </c>
      <c r="D52" s="233">
        <f t="shared" si="11"/>
        <v>0</v>
      </c>
      <c r="E52" s="233">
        <f t="shared" si="11"/>
        <v>0</v>
      </c>
      <c r="F52" s="233">
        <f t="shared" si="11"/>
        <v>0</v>
      </c>
      <c r="G52" s="233">
        <f t="shared" si="11"/>
        <v>0</v>
      </c>
      <c r="H52" s="233">
        <f t="shared" si="11"/>
        <v>1</v>
      </c>
      <c r="I52" s="233">
        <f t="shared" si="11"/>
        <v>0</v>
      </c>
      <c r="J52" s="233">
        <f t="shared" si="11"/>
        <v>0</v>
      </c>
      <c r="K52" s="233">
        <f t="shared" si="11"/>
        <v>0</v>
      </c>
      <c r="L52" s="233">
        <f t="shared" si="11"/>
        <v>2</v>
      </c>
      <c r="M52" s="233">
        <f t="shared" si="11"/>
        <v>0</v>
      </c>
      <c r="N52" s="233">
        <f t="shared" si="11"/>
        <v>1</v>
      </c>
      <c r="O52" s="233">
        <f t="shared" si="11"/>
        <v>1</v>
      </c>
      <c r="P52" s="233">
        <f t="shared" si="11"/>
        <v>0</v>
      </c>
      <c r="Q52" s="233">
        <f t="shared" si="11"/>
        <v>0</v>
      </c>
      <c r="R52" s="233">
        <f t="shared" si="11"/>
        <v>0</v>
      </c>
      <c r="S52" s="233">
        <f t="shared" si="11"/>
        <v>0</v>
      </c>
      <c r="T52" s="233">
        <f t="shared" si="11"/>
        <v>1</v>
      </c>
      <c r="U52" s="233">
        <f t="shared" si="11"/>
        <v>0</v>
      </c>
      <c r="V52" s="233">
        <f t="shared" si="11"/>
        <v>0</v>
      </c>
      <c r="W52" s="233">
        <f t="shared" si="11"/>
        <v>2</v>
      </c>
      <c r="X52" s="233">
        <f t="shared" si="11"/>
        <v>0</v>
      </c>
      <c r="Y52" s="233">
        <f t="shared" si="11"/>
        <v>1</v>
      </c>
      <c r="Z52" s="233">
        <f t="shared" si="11"/>
        <v>3</v>
      </c>
      <c r="AA52" s="233">
        <f t="shared" si="11"/>
        <v>2</v>
      </c>
      <c r="AB52" s="233">
        <f t="shared" si="11"/>
        <v>0</v>
      </c>
      <c r="AC52" s="233">
        <f t="shared" si="11"/>
        <v>0</v>
      </c>
      <c r="AD52" s="233">
        <f t="shared" si="11"/>
        <v>0</v>
      </c>
      <c r="AE52" s="233">
        <f t="shared" si="11"/>
        <v>1</v>
      </c>
      <c r="AF52" s="233">
        <f t="shared" si="11"/>
        <v>1</v>
      </c>
      <c r="AG52" s="423">
        <f t="shared" si="10"/>
        <v>21</v>
      </c>
    </row>
    <row r="53">
      <c r="A53" s="408"/>
      <c r="B53" s="247"/>
      <c r="C53" s="247"/>
      <c r="D53" s="247"/>
      <c r="E53" s="247"/>
      <c r="F53" s="247"/>
      <c r="G53" s="247"/>
      <c r="H53" s="247"/>
      <c r="I53" s="247"/>
      <c r="J53" s="247"/>
      <c r="K53" s="247"/>
      <c r="L53" s="247"/>
      <c r="M53" s="247"/>
      <c r="N53" s="247"/>
      <c r="O53" s="247"/>
      <c r="P53" s="247"/>
      <c r="Q53" s="247"/>
      <c r="R53" s="247"/>
      <c r="S53" s="247"/>
      <c r="T53" s="247"/>
      <c r="U53" s="247"/>
      <c r="V53" s="247"/>
      <c r="W53" s="247"/>
      <c r="X53" s="247"/>
      <c r="Y53" s="247"/>
      <c r="Z53" s="247"/>
      <c r="AA53" s="247"/>
      <c r="AB53" s="247"/>
      <c r="AC53" s="247"/>
      <c r="AD53" s="247"/>
      <c r="AE53" s="247"/>
      <c r="AF53" s="247"/>
      <c r="AG53" s="429"/>
    </row>
    <row r="54">
      <c r="A54" s="417" t="s">
        <v>232</v>
      </c>
      <c r="B54" s="431"/>
      <c r="C54" s="431"/>
      <c r="D54" s="431"/>
      <c r="E54" s="431"/>
      <c r="F54" s="431"/>
      <c r="G54" s="431"/>
      <c r="H54" s="431"/>
      <c r="I54" s="431"/>
      <c r="J54" s="431"/>
      <c r="K54" s="431"/>
      <c r="L54" s="431"/>
      <c r="M54" s="431"/>
      <c r="N54" s="431"/>
      <c r="O54" s="431"/>
      <c r="P54" s="431"/>
      <c r="Q54" s="431"/>
      <c r="R54" s="431"/>
      <c r="S54" s="431"/>
      <c r="T54" s="431"/>
      <c r="U54" s="431"/>
      <c r="V54" s="431"/>
      <c r="W54" s="431"/>
      <c r="X54" s="431"/>
      <c r="Y54" s="431"/>
      <c r="Z54" s="431"/>
      <c r="AA54" s="431"/>
      <c r="AB54" s="431"/>
      <c r="AC54" s="431"/>
      <c r="AD54" s="431"/>
      <c r="AE54" s="431"/>
      <c r="AF54" s="431"/>
      <c r="AG54" s="424"/>
    </row>
    <row r="55">
      <c r="A55" s="235" t="s">
        <v>1620</v>
      </c>
      <c r="B55" s="342">
        <v>0.0</v>
      </c>
      <c r="C55" s="342">
        <v>0.0</v>
      </c>
      <c r="D55" s="342">
        <v>0.0</v>
      </c>
      <c r="E55" s="342">
        <v>0.0</v>
      </c>
      <c r="F55" s="342">
        <v>0.0</v>
      </c>
      <c r="G55" s="342">
        <v>0.0</v>
      </c>
      <c r="H55" s="342">
        <v>0.0</v>
      </c>
      <c r="I55" s="342">
        <v>0.0</v>
      </c>
      <c r="J55" s="342">
        <v>0.0</v>
      </c>
      <c r="K55" s="342">
        <v>0.0</v>
      </c>
      <c r="L55" s="342">
        <v>0.0</v>
      </c>
      <c r="M55" s="342">
        <v>0.0</v>
      </c>
      <c r="N55" s="342">
        <v>0.0</v>
      </c>
      <c r="O55" s="342">
        <v>0.0</v>
      </c>
      <c r="P55" s="342">
        <v>0.0</v>
      </c>
      <c r="Q55" s="342">
        <v>0.0</v>
      </c>
      <c r="R55" s="342">
        <v>0.0</v>
      </c>
      <c r="S55" s="342">
        <v>0.0</v>
      </c>
      <c r="T55" s="342">
        <v>0.0</v>
      </c>
      <c r="U55" s="342">
        <v>0.0</v>
      </c>
      <c r="V55" s="342">
        <v>0.0</v>
      </c>
      <c r="W55" s="342">
        <v>0.0</v>
      </c>
      <c r="X55" s="342">
        <v>0.0</v>
      </c>
      <c r="Y55" s="342">
        <v>0.0</v>
      </c>
      <c r="Z55" s="342">
        <v>0.0</v>
      </c>
      <c r="AA55" s="342">
        <v>0.0</v>
      </c>
      <c r="AB55" s="342">
        <v>0.0</v>
      </c>
      <c r="AC55" s="342">
        <v>0.0</v>
      </c>
      <c r="AD55" s="342">
        <v>0.0</v>
      </c>
      <c r="AE55" s="342">
        <v>0.0</v>
      </c>
      <c r="AF55" s="342">
        <v>0.0</v>
      </c>
      <c r="AG55" s="432"/>
    </row>
    <row r="56">
      <c r="A56" s="235" t="s">
        <v>1621</v>
      </c>
      <c r="B56" s="342">
        <v>0.0</v>
      </c>
      <c r="C56" s="342">
        <v>0.0</v>
      </c>
      <c r="D56" s="342">
        <v>0.0</v>
      </c>
      <c r="E56" s="342">
        <v>0.0</v>
      </c>
      <c r="F56" s="342">
        <v>0.0</v>
      </c>
      <c r="G56" s="342">
        <v>0.0</v>
      </c>
      <c r="H56" s="342">
        <v>0.0</v>
      </c>
      <c r="I56" s="342">
        <v>0.0</v>
      </c>
      <c r="J56" s="342">
        <v>0.0</v>
      </c>
      <c r="K56" s="342">
        <v>0.0</v>
      </c>
      <c r="L56" s="342">
        <v>0.0</v>
      </c>
      <c r="M56" s="342">
        <v>0.0</v>
      </c>
      <c r="N56" s="342">
        <v>0.0</v>
      </c>
      <c r="O56" s="342">
        <v>0.0</v>
      </c>
      <c r="P56" s="342">
        <v>0.0</v>
      </c>
      <c r="Q56" s="342">
        <v>0.0</v>
      </c>
      <c r="R56" s="342">
        <v>0.0</v>
      </c>
      <c r="S56" s="342">
        <v>0.0</v>
      </c>
      <c r="T56" s="342">
        <v>0.0</v>
      </c>
      <c r="U56" s="342">
        <v>0.0</v>
      </c>
      <c r="V56" s="342">
        <v>0.0</v>
      </c>
      <c r="W56" s="342">
        <v>0.0</v>
      </c>
      <c r="X56" s="342">
        <v>0.0</v>
      </c>
      <c r="Y56" s="342">
        <v>0.0</v>
      </c>
      <c r="Z56" s="342">
        <v>0.0</v>
      </c>
      <c r="AA56" s="342">
        <v>0.0</v>
      </c>
      <c r="AB56" s="342">
        <v>0.0</v>
      </c>
      <c r="AC56" s="342">
        <v>0.0</v>
      </c>
      <c r="AD56" s="342">
        <v>0.0</v>
      </c>
      <c r="AE56" s="342">
        <v>0.0</v>
      </c>
      <c r="AF56" s="342">
        <v>0.0</v>
      </c>
      <c r="AG56" s="432"/>
    </row>
    <row r="57">
      <c r="A57" s="235" t="s">
        <v>1622</v>
      </c>
      <c r="B57" s="342">
        <v>0.0</v>
      </c>
      <c r="C57" s="342">
        <v>0.0</v>
      </c>
      <c r="D57" s="342">
        <v>0.0</v>
      </c>
      <c r="E57" s="342">
        <v>0.0</v>
      </c>
      <c r="F57" s="342">
        <v>0.0</v>
      </c>
      <c r="G57" s="342">
        <v>0.0</v>
      </c>
      <c r="H57" s="342">
        <v>0.0</v>
      </c>
      <c r="I57" s="342">
        <v>0.0</v>
      </c>
      <c r="J57" s="342">
        <v>0.0</v>
      </c>
      <c r="K57" s="342">
        <v>0.0</v>
      </c>
      <c r="L57" s="342">
        <v>0.0</v>
      </c>
      <c r="M57" s="342">
        <v>0.0</v>
      </c>
      <c r="N57" s="342">
        <v>0.0</v>
      </c>
      <c r="O57" s="342">
        <v>0.0</v>
      </c>
      <c r="P57" s="342">
        <v>0.0</v>
      </c>
      <c r="Q57" s="342">
        <v>0.0</v>
      </c>
      <c r="R57" s="342">
        <v>0.0</v>
      </c>
      <c r="S57" s="342">
        <v>0.0</v>
      </c>
      <c r="T57" s="342">
        <v>0.0</v>
      </c>
      <c r="U57" s="342">
        <v>0.0</v>
      </c>
      <c r="V57" s="342">
        <v>0.0</v>
      </c>
      <c r="W57" s="342">
        <v>0.0</v>
      </c>
      <c r="X57" s="342">
        <v>0.0</v>
      </c>
      <c r="Y57" s="342">
        <v>0.0</v>
      </c>
      <c r="Z57" s="342">
        <v>0.0</v>
      </c>
      <c r="AA57" s="342">
        <v>0.0</v>
      </c>
      <c r="AB57" s="342">
        <v>0.0</v>
      </c>
      <c r="AC57" s="342">
        <v>0.0</v>
      </c>
      <c r="AD57" s="342">
        <v>0.0</v>
      </c>
      <c r="AE57" s="342">
        <v>0.0</v>
      </c>
      <c r="AF57" s="342">
        <v>0.0</v>
      </c>
      <c r="AG57" s="432"/>
    </row>
    <row r="58">
      <c r="A58" s="235" t="s">
        <v>1623</v>
      </c>
      <c r="B58" s="342">
        <v>0.0</v>
      </c>
      <c r="C58" s="342">
        <v>0.0</v>
      </c>
      <c r="D58" s="342">
        <v>0.0</v>
      </c>
      <c r="E58" s="342">
        <v>0.0</v>
      </c>
      <c r="F58" s="342">
        <v>0.0</v>
      </c>
      <c r="G58" s="342">
        <v>0.0</v>
      </c>
      <c r="H58" s="342">
        <v>0.0</v>
      </c>
      <c r="I58" s="342">
        <v>0.0</v>
      </c>
      <c r="J58" s="342">
        <v>0.0</v>
      </c>
      <c r="K58" s="342">
        <v>0.0</v>
      </c>
      <c r="L58" s="342">
        <v>0.0</v>
      </c>
      <c r="M58" s="342">
        <v>0.0</v>
      </c>
      <c r="N58" s="342">
        <v>0.0</v>
      </c>
      <c r="O58" s="342">
        <v>0.0</v>
      </c>
      <c r="P58" s="342">
        <v>0.0</v>
      </c>
      <c r="Q58" s="342">
        <v>0.0</v>
      </c>
      <c r="R58" s="342">
        <v>0.0</v>
      </c>
      <c r="S58" s="342">
        <v>0.0</v>
      </c>
      <c r="T58" s="342">
        <v>0.0</v>
      </c>
      <c r="U58" s="342">
        <v>0.0</v>
      </c>
      <c r="V58" s="342">
        <v>0.0</v>
      </c>
      <c r="W58" s="342">
        <v>0.0</v>
      </c>
      <c r="X58" s="342">
        <v>0.0</v>
      </c>
      <c r="Y58" s="342">
        <v>0.0</v>
      </c>
      <c r="Z58" s="342">
        <v>0.0</v>
      </c>
      <c r="AA58" s="342">
        <v>0.0</v>
      </c>
      <c r="AB58" s="342">
        <v>0.0</v>
      </c>
      <c r="AC58" s="342">
        <v>0.0</v>
      </c>
      <c r="AD58" s="342">
        <v>0.0</v>
      </c>
      <c r="AE58" s="342">
        <v>0.0</v>
      </c>
      <c r="AF58" s="342">
        <v>0.0</v>
      </c>
      <c r="AG58" s="432"/>
    </row>
    <row r="59">
      <c r="A59" s="235" t="s">
        <v>1624</v>
      </c>
      <c r="B59" s="342">
        <v>0.0</v>
      </c>
      <c r="C59" s="342">
        <v>0.0</v>
      </c>
      <c r="D59" s="342">
        <v>0.0</v>
      </c>
      <c r="E59" s="342">
        <v>322.1003</v>
      </c>
      <c r="F59" s="342">
        <v>0.0</v>
      </c>
      <c r="G59" s="342">
        <v>0.0</v>
      </c>
      <c r="H59" s="342">
        <v>0.0</v>
      </c>
      <c r="I59" s="342">
        <v>0.0</v>
      </c>
      <c r="J59" s="342">
        <v>0.0</v>
      </c>
      <c r="K59" s="342">
        <v>0.0</v>
      </c>
      <c r="L59" s="342">
        <v>0.0</v>
      </c>
      <c r="M59" s="342">
        <v>0.0</v>
      </c>
      <c r="N59" s="342">
        <v>0.0</v>
      </c>
      <c r="O59" s="342">
        <v>0.0</v>
      </c>
      <c r="P59" s="342">
        <v>0.0</v>
      </c>
      <c r="Q59" s="342">
        <v>0.0</v>
      </c>
      <c r="R59" s="342">
        <v>0.0</v>
      </c>
      <c r="S59" s="342">
        <v>0.0</v>
      </c>
      <c r="T59" s="342">
        <v>0.0</v>
      </c>
      <c r="U59" s="342">
        <v>0.0</v>
      </c>
      <c r="V59" s="342">
        <v>243.3158</v>
      </c>
      <c r="W59" s="342">
        <v>0.0</v>
      </c>
      <c r="X59" s="342">
        <v>0.0</v>
      </c>
      <c r="Y59" s="342">
        <v>0.0</v>
      </c>
      <c r="Z59" s="342">
        <v>0.0</v>
      </c>
      <c r="AA59" s="342">
        <v>0.0</v>
      </c>
      <c r="AB59" s="342">
        <v>0.0</v>
      </c>
      <c r="AC59" s="342">
        <v>0.0</v>
      </c>
      <c r="AD59" s="342">
        <v>0.0</v>
      </c>
      <c r="AE59" s="342">
        <v>0.0</v>
      </c>
      <c r="AF59" s="342">
        <v>0.0</v>
      </c>
      <c r="AG59" s="432"/>
    </row>
    <row r="60">
      <c r="A60" s="235" t="s">
        <v>1625</v>
      </c>
      <c r="B60" s="342">
        <v>0.0</v>
      </c>
      <c r="C60" s="342">
        <v>0.0</v>
      </c>
      <c r="D60" s="342">
        <v>0.0</v>
      </c>
      <c r="E60" s="342">
        <v>0.0</v>
      </c>
      <c r="F60" s="342">
        <v>0.0</v>
      </c>
      <c r="G60" s="342">
        <v>0.0</v>
      </c>
      <c r="H60" s="342">
        <v>0.0</v>
      </c>
      <c r="I60" s="342">
        <v>0.0</v>
      </c>
      <c r="J60" s="342">
        <v>0.0</v>
      </c>
      <c r="K60" s="342">
        <v>0.0</v>
      </c>
      <c r="L60" s="342">
        <v>0.0</v>
      </c>
      <c r="M60" s="342">
        <v>0.0</v>
      </c>
      <c r="N60" s="342">
        <v>0.0</v>
      </c>
      <c r="O60" s="342">
        <v>0.0</v>
      </c>
      <c r="P60" s="342">
        <v>0.0</v>
      </c>
      <c r="Q60" s="342">
        <v>0.0</v>
      </c>
      <c r="R60" s="342">
        <v>0.0</v>
      </c>
      <c r="S60" s="342">
        <v>0.0</v>
      </c>
      <c r="T60" s="342">
        <v>0.0</v>
      </c>
      <c r="U60" s="342">
        <v>0.0</v>
      </c>
      <c r="V60" s="342">
        <v>0.0</v>
      </c>
      <c r="W60" s="342">
        <v>0.0</v>
      </c>
      <c r="X60" s="342">
        <v>0.0</v>
      </c>
      <c r="Y60" s="342">
        <v>0.0</v>
      </c>
      <c r="Z60" s="342">
        <v>0.0</v>
      </c>
      <c r="AA60" s="342">
        <v>0.0</v>
      </c>
      <c r="AB60" s="342">
        <v>0.0</v>
      </c>
      <c r="AC60" s="342">
        <v>0.0</v>
      </c>
      <c r="AD60" s="342">
        <v>0.0</v>
      </c>
      <c r="AE60" s="342">
        <v>0.0</v>
      </c>
      <c r="AF60" s="342">
        <v>0.0</v>
      </c>
      <c r="AG60" s="432"/>
    </row>
    <row r="61">
      <c r="A61" s="235" t="s">
        <v>1626</v>
      </c>
      <c r="B61" s="342">
        <v>0.0</v>
      </c>
      <c r="C61" s="342">
        <v>0.0</v>
      </c>
      <c r="D61" s="342">
        <v>0.0</v>
      </c>
      <c r="E61" s="342">
        <v>335.5773</v>
      </c>
      <c r="F61" s="342">
        <v>0.0</v>
      </c>
      <c r="G61" s="342">
        <v>0.0</v>
      </c>
      <c r="H61" s="342">
        <v>0.0</v>
      </c>
      <c r="I61" s="342">
        <v>0.0</v>
      </c>
      <c r="J61" s="342">
        <v>0.0</v>
      </c>
      <c r="K61" s="342">
        <v>0.0</v>
      </c>
      <c r="L61" s="342">
        <v>531.4494</v>
      </c>
      <c r="M61" s="342">
        <v>0.0</v>
      </c>
      <c r="N61" s="342">
        <v>265.2869</v>
      </c>
      <c r="O61" s="342">
        <v>530.136</v>
      </c>
      <c r="P61" s="342">
        <v>0.0</v>
      </c>
      <c r="Q61" s="342">
        <v>0.0</v>
      </c>
      <c r="R61" s="342">
        <v>0.0</v>
      </c>
      <c r="S61" s="342">
        <v>0.0</v>
      </c>
      <c r="T61" s="342">
        <v>267.1973</v>
      </c>
      <c r="U61" s="342">
        <v>0.0</v>
      </c>
      <c r="V61" s="342">
        <v>0.0</v>
      </c>
      <c r="W61" s="342">
        <v>265.7844</v>
      </c>
      <c r="X61" s="342">
        <v>0.0</v>
      </c>
      <c r="Y61" s="342">
        <v>529.5788</v>
      </c>
      <c r="Z61" s="342">
        <v>529.5788</v>
      </c>
      <c r="AA61" s="342">
        <v>265.0879</v>
      </c>
      <c r="AB61" s="342">
        <v>265.466</v>
      </c>
      <c r="AC61" s="342">
        <v>528.3848</v>
      </c>
      <c r="AD61" s="342">
        <v>525.0814</v>
      </c>
      <c r="AE61" s="342">
        <v>785.5326</v>
      </c>
      <c r="AF61" s="342">
        <v>0.0</v>
      </c>
      <c r="AG61" s="432"/>
    </row>
    <row r="62">
      <c r="A62" s="235" t="s">
        <v>1627</v>
      </c>
      <c r="B62" s="342">
        <v>0.0</v>
      </c>
      <c r="C62" s="342">
        <v>0.0</v>
      </c>
      <c r="D62" s="342">
        <v>0.0</v>
      </c>
      <c r="E62" s="342">
        <v>0.0</v>
      </c>
      <c r="F62" s="342">
        <v>0.0</v>
      </c>
      <c r="G62" s="342">
        <v>0.0</v>
      </c>
      <c r="H62" s="342">
        <v>0.0</v>
      </c>
      <c r="I62" s="342">
        <v>0.0</v>
      </c>
      <c r="J62" s="342">
        <v>0.0</v>
      </c>
      <c r="K62" s="342">
        <v>0.0</v>
      </c>
      <c r="L62" s="342">
        <v>0.0</v>
      </c>
      <c r="M62" s="342">
        <v>0.0</v>
      </c>
      <c r="N62" s="342">
        <v>0.0</v>
      </c>
      <c r="O62" s="342">
        <v>0.0</v>
      </c>
      <c r="P62" s="342">
        <v>0.0</v>
      </c>
      <c r="Q62" s="342">
        <v>0.0</v>
      </c>
      <c r="R62" s="342">
        <v>0.0</v>
      </c>
      <c r="S62" s="342">
        <v>0.0</v>
      </c>
      <c r="T62" s="342">
        <v>0.0</v>
      </c>
      <c r="U62" s="342">
        <v>0.0</v>
      </c>
      <c r="V62" s="342">
        <v>0.0</v>
      </c>
      <c r="W62" s="342">
        <v>0.0</v>
      </c>
      <c r="X62" s="342">
        <v>0.0</v>
      </c>
      <c r="Y62" s="342">
        <v>0.0</v>
      </c>
      <c r="Z62" s="342">
        <v>0.0</v>
      </c>
      <c r="AA62" s="342">
        <v>0.0</v>
      </c>
      <c r="AB62" s="342">
        <v>0.0</v>
      </c>
      <c r="AC62" s="342">
        <v>0.0</v>
      </c>
      <c r="AD62" s="342">
        <v>0.0</v>
      </c>
      <c r="AE62" s="342">
        <v>0.0</v>
      </c>
      <c r="AF62" s="342">
        <v>0.0</v>
      </c>
      <c r="AG62" s="432"/>
    </row>
    <row r="63">
      <c r="A63" s="241" t="s">
        <v>283</v>
      </c>
      <c r="B63" s="434">
        <f t="shared" ref="B63:AF63" si="12">SUM(B55:B62)</f>
        <v>0</v>
      </c>
      <c r="C63" s="434">
        <f t="shared" si="12"/>
        <v>0</v>
      </c>
      <c r="D63" s="434">
        <f t="shared" si="12"/>
        <v>0</v>
      </c>
      <c r="E63" s="434">
        <f t="shared" si="12"/>
        <v>657.6776</v>
      </c>
      <c r="F63" s="434">
        <f t="shared" si="12"/>
        <v>0</v>
      </c>
      <c r="G63" s="434">
        <f t="shared" si="12"/>
        <v>0</v>
      </c>
      <c r="H63" s="434">
        <f t="shared" si="12"/>
        <v>0</v>
      </c>
      <c r="I63" s="434">
        <f t="shared" si="12"/>
        <v>0</v>
      </c>
      <c r="J63" s="434">
        <f t="shared" si="12"/>
        <v>0</v>
      </c>
      <c r="K63" s="434">
        <f t="shared" si="12"/>
        <v>0</v>
      </c>
      <c r="L63" s="434">
        <f t="shared" si="12"/>
        <v>531.4494</v>
      </c>
      <c r="M63" s="434">
        <f t="shared" si="12"/>
        <v>0</v>
      </c>
      <c r="N63" s="434">
        <f t="shared" si="12"/>
        <v>265.2869</v>
      </c>
      <c r="O63" s="434">
        <f t="shared" si="12"/>
        <v>530.136</v>
      </c>
      <c r="P63" s="434">
        <f t="shared" si="12"/>
        <v>0</v>
      </c>
      <c r="Q63" s="434">
        <f t="shared" si="12"/>
        <v>0</v>
      </c>
      <c r="R63" s="434">
        <f t="shared" si="12"/>
        <v>0</v>
      </c>
      <c r="S63" s="434">
        <f t="shared" si="12"/>
        <v>0</v>
      </c>
      <c r="T63" s="434">
        <f t="shared" si="12"/>
        <v>267.1973</v>
      </c>
      <c r="U63" s="434">
        <f t="shared" si="12"/>
        <v>0</v>
      </c>
      <c r="V63" s="434">
        <f t="shared" si="12"/>
        <v>243.3158</v>
      </c>
      <c r="W63" s="434">
        <f t="shared" si="12"/>
        <v>265.7844</v>
      </c>
      <c r="X63" s="434">
        <f t="shared" si="12"/>
        <v>0</v>
      </c>
      <c r="Y63" s="434">
        <f t="shared" si="12"/>
        <v>529.5788</v>
      </c>
      <c r="Z63" s="434">
        <f t="shared" si="12"/>
        <v>529.5788</v>
      </c>
      <c r="AA63" s="434">
        <f t="shared" si="12"/>
        <v>265.0879</v>
      </c>
      <c r="AB63" s="434">
        <f t="shared" si="12"/>
        <v>265.466</v>
      </c>
      <c r="AC63" s="434">
        <f t="shared" si="12"/>
        <v>528.3848</v>
      </c>
      <c r="AD63" s="434">
        <f t="shared" si="12"/>
        <v>525.0814</v>
      </c>
      <c r="AE63" s="434">
        <f t="shared" si="12"/>
        <v>785.5326</v>
      </c>
      <c r="AF63" s="434">
        <f t="shared" si="12"/>
        <v>0</v>
      </c>
      <c r="AG63" s="420">
        <f>SUM(B63:AF63)</f>
        <v>6189.5577</v>
      </c>
    </row>
    <row r="64">
      <c r="A64" s="175"/>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247"/>
      <c r="Z64" s="247"/>
      <c r="AA64" s="247"/>
      <c r="AB64" s="247"/>
      <c r="AC64" s="247"/>
      <c r="AD64" s="247"/>
      <c r="AE64" s="247"/>
      <c r="AF64" s="247"/>
      <c r="AG64" s="429"/>
    </row>
    <row r="65">
      <c r="A65" s="235" t="s">
        <v>1628</v>
      </c>
      <c r="B65" s="263">
        <v>0.0</v>
      </c>
      <c r="C65" s="263">
        <v>0.0</v>
      </c>
      <c r="D65" s="263">
        <v>0.0</v>
      </c>
      <c r="E65" s="263">
        <v>0.0</v>
      </c>
      <c r="F65" s="263">
        <v>0.0</v>
      </c>
      <c r="G65" s="263">
        <v>0.0</v>
      </c>
      <c r="H65" s="263">
        <v>0.0</v>
      </c>
      <c r="I65" s="263">
        <v>0.0</v>
      </c>
      <c r="J65" s="263">
        <v>0.0</v>
      </c>
      <c r="K65" s="263">
        <v>0.0</v>
      </c>
      <c r="L65" s="263">
        <v>0.0</v>
      </c>
      <c r="M65" s="263">
        <v>0.0</v>
      </c>
      <c r="N65" s="263">
        <v>0.0</v>
      </c>
      <c r="O65" s="263">
        <v>0.0</v>
      </c>
      <c r="P65" s="263">
        <v>0.0</v>
      </c>
      <c r="Q65" s="263">
        <v>0.0</v>
      </c>
      <c r="R65" s="263">
        <v>0.0</v>
      </c>
      <c r="S65" s="263">
        <v>0.0</v>
      </c>
      <c r="T65" s="263">
        <v>0.0</v>
      </c>
      <c r="U65" s="263">
        <v>0.0</v>
      </c>
      <c r="V65" s="263">
        <v>0.0</v>
      </c>
      <c r="W65" s="263">
        <v>0.0</v>
      </c>
      <c r="X65" s="263">
        <v>0.0</v>
      </c>
      <c r="Y65" s="263">
        <v>0.0</v>
      </c>
      <c r="Z65" s="263">
        <v>0.0</v>
      </c>
      <c r="AA65" s="263">
        <v>0.0</v>
      </c>
      <c r="AB65" s="263">
        <v>0.0</v>
      </c>
      <c r="AC65" s="263">
        <v>0.0</v>
      </c>
      <c r="AD65" s="263">
        <v>0.0</v>
      </c>
      <c r="AE65" s="263">
        <v>0.0</v>
      </c>
      <c r="AF65" s="263">
        <v>0.0</v>
      </c>
      <c r="AG65" s="435"/>
    </row>
    <row r="66">
      <c r="A66" s="235" t="s">
        <v>1629</v>
      </c>
      <c r="B66" s="263">
        <v>0.0</v>
      </c>
      <c r="C66" s="263">
        <v>0.0</v>
      </c>
      <c r="D66" s="263">
        <v>0.0</v>
      </c>
      <c r="E66" s="263">
        <v>0.0</v>
      </c>
      <c r="F66" s="263">
        <v>0.0</v>
      </c>
      <c r="G66" s="263">
        <v>0.0</v>
      </c>
      <c r="H66" s="263">
        <v>0.0</v>
      </c>
      <c r="I66" s="263">
        <v>0.0</v>
      </c>
      <c r="J66" s="263">
        <v>0.0</v>
      </c>
      <c r="K66" s="263">
        <v>0.0</v>
      </c>
      <c r="L66" s="263">
        <v>0.0</v>
      </c>
      <c r="M66" s="263">
        <v>0.0</v>
      </c>
      <c r="N66" s="263">
        <v>0.0</v>
      </c>
      <c r="O66" s="263">
        <v>0.0</v>
      </c>
      <c r="P66" s="263">
        <v>0.0</v>
      </c>
      <c r="Q66" s="263">
        <v>0.0</v>
      </c>
      <c r="R66" s="263">
        <v>0.0</v>
      </c>
      <c r="S66" s="263">
        <v>0.0</v>
      </c>
      <c r="T66" s="263">
        <v>0.0</v>
      </c>
      <c r="U66" s="263">
        <v>0.0</v>
      </c>
      <c r="V66" s="263">
        <v>0.0</v>
      </c>
      <c r="W66" s="263">
        <v>0.0</v>
      </c>
      <c r="X66" s="263">
        <v>0.0</v>
      </c>
      <c r="Y66" s="263">
        <v>0.0</v>
      </c>
      <c r="Z66" s="263">
        <v>0.0</v>
      </c>
      <c r="AA66" s="263">
        <v>0.0</v>
      </c>
      <c r="AB66" s="263">
        <v>0.0</v>
      </c>
      <c r="AC66" s="263">
        <v>0.0</v>
      </c>
      <c r="AD66" s="263">
        <v>0.0</v>
      </c>
      <c r="AE66" s="263">
        <v>0.0</v>
      </c>
      <c r="AF66" s="263">
        <v>0.0</v>
      </c>
      <c r="AG66" s="435"/>
    </row>
    <row r="67">
      <c r="A67" s="161" t="s">
        <v>286</v>
      </c>
      <c r="B67" s="434">
        <f t="shared" ref="B67:AF67" si="13">SUM(B65:B66)</f>
        <v>0</v>
      </c>
      <c r="C67" s="434">
        <f t="shared" si="13"/>
        <v>0</v>
      </c>
      <c r="D67" s="434">
        <f t="shared" si="13"/>
        <v>0</v>
      </c>
      <c r="E67" s="434">
        <f t="shared" si="13"/>
        <v>0</v>
      </c>
      <c r="F67" s="434">
        <f t="shared" si="13"/>
        <v>0</v>
      </c>
      <c r="G67" s="434">
        <f t="shared" si="13"/>
        <v>0</v>
      </c>
      <c r="H67" s="434">
        <f t="shared" si="13"/>
        <v>0</v>
      </c>
      <c r="I67" s="434">
        <f t="shared" si="13"/>
        <v>0</v>
      </c>
      <c r="J67" s="434">
        <f t="shared" si="13"/>
        <v>0</v>
      </c>
      <c r="K67" s="434">
        <f t="shared" si="13"/>
        <v>0</v>
      </c>
      <c r="L67" s="434">
        <f t="shared" si="13"/>
        <v>0</v>
      </c>
      <c r="M67" s="434">
        <f t="shared" si="13"/>
        <v>0</v>
      </c>
      <c r="N67" s="434">
        <f t="shared" si="13"/>
        <v>0</v>
      </c>
      <c r="O67" s="434">
        <f t="shared" si="13"/>
        <v>0</v>
      </c>
      <c r="P67" s="434">
        <f t="shared" si="13"/>
        <v>0</v>
      </c>
      <c r="Q67" s="434">
        <f t="shared" si="13"/>
        <v>0</v>
      </c>
      <c r="R67" s="434">
        <f t="shared" si="13"/>
        <v>0</v>
      </c>
      <c r="S67" s="434">
        <f t="shared" si="13"/>
        <v>0</v>
      </c>
      <c r="T67" s="434">
        <f t="shared" si="13"/>
        <v>0</v>
      </c>
      <c r="U67" s="434">
        <f t="shared" si="13"/>
        <v>0</v>
      </c>
      <c r="V67" s="434">
        <f t="shared" si="13"/>
        <v>0</v>
      </c>
      <c r="W67" s="434">
        <f t="shared" si="13"/>
        <v>0</v>
      </c>
      <c r="X67" s="434">
        <f t="shared" si="13"/>
        <v>0</v>
      </c>
      <c r="Y67" s="434">
        <f t="shared" si="13"/>
        <v>0</v>
      </c>
      <c r="Z67" s="434">
        <f t="shared" si="13"/>
        <v>0</v>
      </c>
      <c r="AA67" s="434">
        <f t="shared" si="13"/>
        <v>0</v>
      </c>
      <c r="AB67" s="434">
        <f t="shared" si="13"/>
        <v>0</v>
      </c>
      <c r="AC67" s="434">
        <f t="shared" si="13"/>
        <v>0</v>
      </c>
      <c r="AD67" s="434">
        <f t="shared" si="13"/>
        <v>0</v>
      </c>
      <c r="AE67" s="434">
        <f t="shared" si="13"/>
        <v>0</v>
      </c>
      <c r="AF67" s="434">
        <f t="shared" si="13"/>
        <v>0</v>
      </c>
      <c r="AG67" s="260">
        <f>SUM(B67:AF67)</f>
        <v>0</v>
      </c>
    </row>
    <row r="68">
      <c r="A68" s="175"/>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c r="AA68" s="247"/>
      <c r="AB68" s="247"/>
      <c r="AC68" s="247"/>
      <c r="AD68" s="247"/>
      <c r="AE68" s="247"/>
      <c r="AF68" s="247"/>
      <c r="AG68" s="429"/>
    </row>
    <row r="69">
      <c r="A69" s="235" t="s">
        <v>287</v>
      </c>
      <c r="B69" s="342">
        <v>78.1782</v>
      </c>
      <c r="C69" s="342">
        <v>38.9789</v>
      </c>
      <c r="D69" s="342">
        <v>0.0</v>
      </c>
      <c r="E69" s="342">
        <v>0.0</v>
      </c>
      <c r="F69" s="342">
        <v>0.0</v>
      </c>
      <c r="G69" s="342">
        <v>0.0</v>
      </c>
      <c r="H69" s="342">
        <v>38.9325</v>
      </c>
      <c r="I69" s="342">
        <v>0.0</v>
      </c>
      <c r="J69" s="342">
        <v>0.0</v>
      </c>
      <c r="K69" s="342">
        <v>0.0</v>
      </c>
      <c r="L69" s="342">
        <v>38.7237</v>
      </c>
      <c r="M69" s="342">
        <v>0.0</v>
      </c>
      <c r="N69" s="342">
        <v>0.0</v>
      </c>
      <c r="O69" s="342">
        <v>38.628</v>
      </c>
      <c r="P69" s="342">
        <v>0.0</v>
      </c>
      <c r="Q69" s="342">
        <v>0.0</v>
      </c>
      <c r="R69" s="342">
        <v>0.0</v>
      </c>
      <c r="S69" s="342">
        <v>0.0</v>
      </c>
      <c r="T69" s="342">
        <v>38.9383</v>
      </c>
      <c r="U69" s="342">
        <v>0.0</v>
      </c>
      <c r="V69" s="342">
        <v>0.0</v>
      </c>
      <c r="W69" s="342">
        <v>77.4648</v>
      </c>
      <c r="X69" s="342">
        <v>0.0</v>
      </c>
      <c r="Y69" s="342">
        <v>38.5874</v>
      </c>
      <c r="Z69" s="342">
        <v>115.7622</v>
      </c>
      <c r="AA69" s="342">
        <v>38.6309</v>
      </c>
      <c r="AB69" s="342">
        <v>0.0</v>
      </c>
      <c r="AC69" s="342">
        <v>0.0</v>
      </c>
      <c r="AD69" s="342">
        <v>0.0</v>
      </c>
      <c r="AE69" s="342">
        <v>38.1582</v>
      </c>
      <c r="AF69" s="342">
        <v>38.1495</v>
      </c>
      <c r="AG69" s="432"/>
    </row>
    <row r="70">
      <c r="A70" s="235" t="s">
        <v>288</v>
      </c>
      <c r="B70" s="342">
        <v>0.0</v>
      </c>
      <c r="C70" s="342">
        <v>0.0</v>
      </c>
      <c r="D70" s="342">
        <v>0.0</v>
      </c>
      <c r="E70" s="342">
        <v>0.0</v>
      </c>
      <c r="F70" s="342">
        <v>0.0</v>
      </c>
      <c r="G70" s="342">
        <v>0.0</v>
      </c>
      <c r="H70" s="342">
        <v>0.0</v>
      </c>
      <c r="I70" s="342">
        <v>0.0</v>
      </c>
      <c r="J70" s="342">
        <v>0.0</v>
      </c>
      <c r="K70" s="342">
        <v>0.0</v>
      </c>
      <c r="L70" s="342">
        <v>0.0</v>
      </c>
      <c r="M70" s="342">
        <v>0.0</v>
      </c>
      <c r="N70" s="342">
        <v>0.0</v>
      </c>
      <c r="O70" s="342">
        <v>0.0</v>
      </c>
      <c r="P70" s="342">
        <v>0.0</v>
      </c>
      <c r="Q70" s="342">
        <v>0.0</v>
      </c>
      <c r="R70" s="342">
        <v>0.0</v>
      </c>
      <c r="S70" s="342">
        <v>0.0</v>
      </c>
      <c r="T70" s="342">
        <v>0.0</v>
      </c>
      <c r="U70" s="342">
        <v>0.0</v>
      </c>
      <c r="V70" s="342">
        <v>0.0</v>
      </c>
      <c r="W70" s="342">
        <v>0.0</v>
      </c>
      <c r="X70" s="342">
        <v>0.0</v>
      </c>
      <c r="Y70" s="342">
        <v>0.0</v>
      </c>
      <c r="Z70" s="342">
        <v>0.0</v>
      </c>
      <c r="AA70" s="342">
        <v>0.0</v>
      </c>
      <c r="AB70" s="342">
        <v>0.0</v>
      </c>
      <c r="AC70" s="342">
        <v>0.0</v>
      </c>
      <c r="AD70" s="342">
        <v>0.0</v>
      </c>
      <c r="AE70" s="342">
        <v>0.0</v>
      </c>
      <c r="AF70" s="342">
        <v>0.0</v>
      </c>
      <c r="AG70" s="432"/>
    </row>
    <row r="71">
      <c r="A71" s="235" t="s">
        <v>1630</v>
      </c>
      <c r="B71" s="342">
        <v>0.0</v>
      </c>
      <c r="C71" s="342">
        <v>0.0</v>
      </c>
      <c r="D71" s="342">
        <v>0.0</v>
      </c>
      <c r="E71" s="342">
        <v>0.0</v>
      </c>
      <c r="F71" s="342">
        <v>0.0</v>
      </c>
      <c r="G71" s="342">
        <v>0.0</v>
      </c>
      <c r="H71" s="342">
        <v>0.0</v>
      </c>
      <c r="I71" s="342">
        <v>0.0</v>
      </c>
      <c r="J71" s="342">
        <v>0.0</v>
      </c>
      <c r="K71" s="342">
        <v>0.0</v>
      </c>
      <c r="L71" s="342">
        <v>0.0</v>
      </c>
      <c r="M71" s="342">
        <v>0.0</v>
      </c>
      <c r="N71" s="342">
        <v>0.0</v>
      </c>
      <c r="O71" s="342">
        <v>0.0</v>
      </c>
      <c r="P71" s="342">
        <v>0.0</v>
      </c>
      <c r="Q71" s="342">
        <v>0.0</v>
      </c>
      <c r="R71" s="342">
        <v>0.0</v>
      </c>
      <c r="S71" s="342">
        <v>0.0</v>
      </c>
      <c r="T71" s="342">
        <v>0.0</v>
      </c>
      <c r="U71" s="342">
        <v>0.0</v>
      </c>
      <c r="V71" s="342">
        <v>0.0</v>
      </c>
      <c r="W71" s="342">
        <v>0.0</v>
      </c>
      <c r="X71" s="342">
        <v>0.0</v>
      </c>
      <c r="Y71" s="342">
        <v>0.0</v>
      </c>
      <c r="Z71" s="342">
        <v>0.0</v>
      </c>
      <c r="AA71" s="342">
        <v>0.0</v>
      </c>
      <c r="AB71" s="342">
        <v>0.0</v>
      </c>
      <c r="AC71" s="342">
        <v>0.0</v>
      </c>
      <c r="AD71" s="342">
        <v>0.0</v>
      </c>
      <c r="AE71" s="342">
        <v>0.0</v>
      </c>
      <c r="AF71" s="342">
        <v>0.0</v>
      </c>
      <c r="AG71" s="432"/>
    </row>
    <row r="72">
      <c r="A72" s="235" t="s">
        <v>1631</v>
      </c>
      <c r="B72" s="342">
        <v>0.0</v>
      </c>
      <c r="C72" s="342">
        <v>0.0</v>
      </c>
      <c r="D72" s="342">
        <v>0.0</v>
      </c>
      <c r="E72" s="342">
        <v>0.0</v>
      </c>
      <c r="F72" s="342">
        <v>0.0</v>
      </c>
      <c r="G72" s="342">
        <v>0.0</v>
      </c>
      <c r="H72" s="342">
        <v>0.0</v>
      </c>
      <c r="I72" s="342">
        <v>0.0</v>
      </c>
      <c r="J72" s="342">
        <v>0.0</v>
      </c>
      <c r="K72" s="342">
        <v>0.0</v>
      </c>
      <c r="L72" s="342">
        <v>0.0</v>
      </c>
      <c r="M72" s="342">
        <v>0.0</v>
      </c>
      <c r="N72" s="342">
        <v>0.0</v>
      </c>
      <c r="O72" s="342">
        <v>0.0</v>
      </c>
      <c r="P72" s="342">
        <v>0.0</v>
      </c>
      <c r="Q72" s="342">
        <v>0.0</v>
      </c>
      <c r="R72" s="342">
        <v>0.0</v>
      </c>
      <c r="S72" s="342">
        <v>0.0</v>
      </c>
      <c r="T72" s="342">
        <v>0.0</v>
      </c>
      <c r="U72" s="342">
        <v>0.0</v>
      </c>
      <c r="V72" s="342">
        <v>0.0</v>
      </c>
      <c r="W72" s="342">
        <v>0.0</v>
      </c>
      <c r="X72" s="342">
        <v>0.0</v>
      </c>
      <c r="Y72" s="342">
        <v>0.0</v>
      </c>
      <c r="Z72" s="342">
        <v>0.0</v>
      </c>
      <c r="AA72" s="342">
        <v>0.0</v>
      </c>
      <c r="AB72" s="342">
        <v>0.0</v>
      </c>
      <c r="AC72" s="342">
        <v>0.0</v>
      </c>
      <c r="AD72" s="342">
        <v>0.0</v>
      </c>
      <c r="AE72" s="342">
        <v>0.0</v>
      </c>
      <c r="AF72" s="342">
        <v>0.0</v>
      </c>
      <c r="AG72" s="432"/>
    </row>
    <row r="73">
      <c r="A73" s="235" t="s">
        <v>1632</v>
      </c>
      <c r="B73" s="342">
        <v>0.0</v>
      </c>
      <c r="C73" s="342">
        <v>0.0</v>
      </c>
      <c r="D73" s="342">
        <v>0.0</v>
      </c>
      <c r="E73" s="342">
        <v>0.0</v>
      </c>
      <c r="F73" s="342">
        <v>0.0</v>
      </c>
      <c r="G73" s="342">
        <v>0.0</v>
      </c>
      <c r="H73" s="342">
        <v>0.0</v>
      </c>
      <c r="I73" s="342">
        <v>0.0</v>
      </c>
      <c r="J73" s="342">
        <v>0.0</v>
      </c>
      <c r="K73" s="342">
        <v>0.0</v>
      </c>
      <c r="L73" s="342">
        <v>0.0</v>
      </c>
      <c r="M73" s="342">
        <v>0.0</v>
      </c>
      <c r="N73" s="342">
        <v>0.0</v>
      </c>
      <c r="O73" s="342">
        <v>0.0</v>
      </c>
      <c r="P73" s="342">
        <v>0.0</v>
      </c>
      <c r="Q73" s="342">
        <v>0.0</v>
      </c>
      <c r="R73" s="342">
        <v>0.0</v>
      </c>
      <c r="S73" s="342">
        <v>0.0</v>
      </c>
      <c r="T73" s="342">
        <v>0.0</v>
      </c>
      <c r="U73" s="342">
        <v>0.0</v>
      </c>
      <c r="V73" s="342">
        <v>0.0</v>
      </c>
      <c r="W73" s="342">
        <v>0.0</v>
      </c>
      <c r="X73" s="342">
        <v>0.0</v>
      </c>
      <c r="Y73" s="342">
        <v>0.0</v>
      </c>
      <c r="Z73" s="342">
        <v>0.0</v>
      </c>
      <c r="AA73" s="342">
        <v>0.0</v>
      </c>
      <c r="AB73" s="342">
        <v>0.0</v>
      </c>
      <c r="AC73" s="342">
        <v>0.0</v>
      </c>
      <c r="AD73" s="342">
        <v>0.0</v>
      </c>
      <c r="AE73" s="342">
        <v>0.0</v>
      </c>
      <c r="AF73" s="342">
        <v>0.0</v>
      </c>
      <c r="AG73" s="432"/>
    </row>
    <row r="74">
      <c r="A74" s="235" t="s">
        <v>1633</v>
      </c>
      <c r="B74" s="342">
        <v>0.0</v>
      </c>
      <c r="C74" s="342">
        <v>0.0</v>
      </c>
      <c r="D74" s="342">
        <v>0.0</v>
      </c>
      <c r="E74" s="342">
        <v>0.0</v>
      </c>
      <c r="F74" s="342">
        <v>0.0</v>
      </c>
      <c r="G74" s="342">
        <v>0.0</v>
      </c>
      <c r="H74" s="342">
        <v>0.0</v>
      </c>
      <c r="I74" s="342">
        <v>0.0</v>
      </c>
      <c r="J74" s="342">
        <v>0.0</v>
      </c>
      <c r="K74" s="342">
        <v>0.0</v>
      </c>
      <c r="L74" s="342">
        <v>0.0</v>
      </c>
      <c r="M74" s="342">
        <v>0.0</v>
      </c>
      <c r="N74" s="342">
        <v>0.0</v>
      </c>
      <c r="O74" s="342">
        <v>0.0</v>
      </c>
      <c r="P74" s="342">
        <v>0.0</v>
      </c>
      <c r="Q74" s="342">
        <v>0.0</v>
      </c>
      <c r="R74" s="342">
        <v>0.0</v>
      </c>
      <c r="S74" s="342">
        <v>0.0</v>
      </c>
      <c r="T74" s="342">
        <v>0.0</v>
      </c>
      <c r="U74" s="342">
        <v>0.0</v>
      </c>
      <c r="V74" s="342">
        <v>0.0</v>
      </c>
      <c r="W74" s="342">
        <v>0.0</v>
      </c>
      <c r="X74" s="342">
        <v>0.0</v>
      </c>
      <c r="Y74" s="342">
        <v>0.0</v>
      </c>
      <c r="Z74" s="342">
        <v>0.0</v>
      </c>
      <c r="AA74" s="342">
        <v>0.0</v>
      </c>
      <c r="AB74" s="342">
        <v>0.0</v>
      </c>
      <c r="AC74" s="342">
        <v>0.0</v>
      </c>
      <c r="AD74" s="342">
        <v>0.0</v>
      </c>
      <c r="AE74" s="342">
        <v>0.0</v>
      </c>
      <c r="AF74" s="342">
        <v>0.0</v>
      </c>
      <c r="AG74" s="432"/>
    </row>
    <row r="75">
      <c r="A75" s="235" t="s">
        <v>1634</v>
      </c>
      <c r="B75" s="342">
        <v>39.0891</v>
      </c>
      <c r="C75" s="342">
        <v>35.121333</v>
      </c>
      <c r="D75" s="342">
        <v>0.0</v>
      </c>
      <c r="E75" s="342">
        <v>0.0</v>
      </c>
      <c r="F75" s="342">
        <v>0.0</v>
      </c>
      <c r="G75" s="342">
        <v>0.0</v>
      </c>
      <c r="H75" s="342">
        <v>0.0</v>
      </c>
      <c r="I75" s="342">
        <v>0.0</v>
      </c>
      <c r="J75" s="342">
        <v>0.0</v>
      </c>
      <c r="K75" s="342">
        <v>0.0</v>
      </c>
      <c r="L75" s="342">
        <v>38.7237</v>
      </c>
      <c r="M75" s="342">
        <v>0.0</v>
      </c>
      <c r="N75" s="342">
        <v>38.6599</v>
      </c>
      <c r="O75" s="342">
        <v>0.0</v>
      </c>
      <c r="P75" s="342">
        <v>0.0</v>
      </c>
      <c r="Q75" s="342">
        <v>0.0</v>
      </c>
      <c r="R75" s="342">
        <v>0.0</v>
      </c>
      <c r="S75" s="342">
        <v>0.0</v>
      </c>
      <c r="T75" s="342">
        <v>0.0</v>
      </c>
      <c r="U75" s="342">
        <v>0.0</v>
      </c>
      <c r="V75" s="342">
        <v>0.0</v>
      </c>
      <c r="W75" s="342">
        <v>0.0</v>
      </c>
      <c r="X75" s="342">
        <v>0.0</v>
      </c>
      <c r="Y75" s="342">
        <v>0.0</v>
      </c>
      <c r="Z75" s="342">
        <v>0.0</v>
      </c>
      <c r="AA75" s="342">
        <v>38.6309</v>
      </c>
      <c r="AB75" s="342">
        <v>0.0</v>
      </c>
      <c r="AC75" s="342">
        <v>0.0</v>
      </c>
      <c r="AD75" s="342">
        <v>0.0</v>
      </c>
      <c r="AE75" s="342">
        <v>0.0</v>
      </c>
      <c r="AF75" s="342">
        <v>0.0</v>
      </c>
      <c r="AG75" s="432"/>
    </row>
    <row r="76">
      <c r="A76" s="235" t="s">
        <v>1635</v>
      </c>
      <c r="B76" s="342">
        <v>0.0</v>
      </c>
      <c r="C76" s="342">
        <v>0.0</v>
      </c>
      <c r="D76" s="342">
        <v>0.0</v>
      </c>
      <c r="E76" s="342">
        <v>0.0</v>
      </c>
      <c r="F76" s="342">
        <v>0.0</v>
      </c>
      <c r="G76" s="342">
        <v>0.0</v>
      </c>
      <c r="H76" s="342">
        <v>0.0</v>
      </c>
      <c r="I76" s="342">
        <v>0.0</v>
      </c>
      <c r="J76" s="342">
        <v>0.0</v>
      </c>
      <c r="K76" s="342">
        <v>0.0</v>
      </c>
      <c r="L76" s="342">
        <v>0.0</v>
      </c>
      <c r="M76" s="342">
        <v>0.0</v>
      </c>
      <c r="N76" s="342">
        <v>0.0</v>
      </c>
      <c r="O76" s="342">
        <v>0.0</v>
      </c>
      <c r="P76" s="342">
        <v>0.0</v>
      </c>
      <c r="Q76" s="342">
        <v>0.0</v>
      </c>
      <c r="R76" s="342">
        <v>0.0</v>
      </c>
      <c r="S76" s="342">
        <v>0.0</v>
      </c>
      <c r="T76" s="342">
        <v>0.0</v>
      </c>
      <c r="U76" s="342">
        <v>0.0</v>
      </c>
      <c r="V76" s="342">
        <v>0.0</v>
      </c>
      <c r="W76" s="342">
        <v>0.0</v>
      </c>
      <c r="X76" s="342">
        <v>0.0</v>
      </c>
      <c r="Y76" s="342">
        <v>0.0</v>
      </c>
      <c r="Z76" s="342">
        <v>0.0</v>
      </c>
      <c r="AA76" s="342">
        <v>0.0</v>
      </c>
      <c r="AB76" s="342">
        <v>0.0</v>
      </c>
      <c r="AC76" s="342">
        <v>0.0</v>
      </c>
      <c r="AD76" s="342">
        <v>0.0</v>
      </c>
      <c r="AE76" s="342">
        <v>0.0</v>
      </c>
      <c r="AF76" s="342">
        <v>0.0</v>
      </c>
      <c r="AG76" s="432"/>
    </row>
    <row r="77">
      <c r="A77" s="235" t="s">
        <v>297</v>
      </c>
      <c r="B77" s="363">
        <v>0.0</v>
      </c>
      <c r="C77" s="363">
        <v>0.0</v>
      </c>
      <c r="D77" s="342">
        <v>0.0</v>
      </c>
      <c r="E77" s="363">
        <v>0.0</v>
      </c>
      <c r="F77" s="342">
        <v>0.0</v>
      </c>
      <c r="G77" s="342">
        <v>0.0</v>
      </c>
      <c r="H77" s="363">
        <v>0.0</v>
      </c>
      <c r="I77" s="342">
        <v>0.0</v>
      </c>
      <c r="J77" s="342">
        <v>0.0</v>
      </c>
      <c r="K77" s="342">
        <v>0.0</v>
      </c>
      <c r="L77" s="363">
        <v>0.0</v>
      </c>
      <c r="M77" s="342">
        <v>0.0</v>
      </c>
      <c r="N77" s="363">
        <v>0.0</v>
      </c>
      <c r="O77" s="363">
        <v>0.0</v>
      </c>
      <c r="P77" s="342">
        <v>0.0</v>
      </c>
      <c r="Q77" s="342">
        <v>0.0</v>
      </c>
      <c r="R77" s="342">
        <v>0.0</v>
      </c>
      <c r="S77" s="342">
        <v>0.0</v>
      </c>
      <c r="T77" s="363">
        <v>0.0</v>
      </c>
      <c r="U77" s="342">
        <v>0.0</v>
      </c>
      <c r="V77" s="342">
        <v>0.0</v>
      </c>
      <c r="W77" s="363">
        <v>0.0</v>
      </c>
      <c r="X77" s="342">
        <v>0.0</v>
      </c>
      <c r="Y77" s="363">
        <v>0.0</v>
      </c>
      <c r="Z77" s="363">
        <v>0.0</v>
      </c>
      <c r="AA77" s="363">
        <v>0.0</v>
      </c>
      <c r="AB77" s="363">
        <v>0.0</v>
      </c>
      <c r="AC77" s="363">
        <v>0.0</v>
      </c>
      <c r="AD77" s="363">
        <v>0.0</v>
      </c>
      <c r="AE77" s="363">
        <v>0.0</v>
      </c>
      <c r="AF77" s="363">
        <v>0.0</v>
      </c>
      <c r="AG77" s="432"/>
    </row>
    <row r="78">
      <c r="A78" s="241" t="s">
        <v>298</v>
      </c>
      <c r="B78" s="434">
        <f t="shared" ref="B78:AF78" si="14">SUM(B69:B77)</f>
        <v>117.2673</v>
      </c>
      <c r="C78" s="434">
        <f t="shared" si="14"/>
        <v>74.100233</v>
      </c>
      <c r="D78" s="434">
        <f t="shared" si="14"/>
        <v>0</v>
      </c>
      <c r="E78" s="434">
        <f t="shared" si="14"/>
        <v>0</v>
      </c>
      <c r="F78" s="434">
        <f t="shared" si="14"/>
        <v>0</v>
      </c>
      <c r="G78" s="434">
        <f t="shared" si="14"/>
        <v>0</v>
      </c>
      <c r="H78" s="434">
        <f t="shared" si="14"/>
        <v>38.9325</v>
      </c>
      <c r="I78" s="434">
        <f t="shared" si="14"/>
        <v>0</v>
      </c>
      <c r="J78" s="434">
        <f t="shared" si="14"/>
        <v>0</v>
      </c>
      <c r="K78" s="434">
        <f t="shared" si="14"/>
        <v>0</v>
      </c>
      <c r="L78" s="434">
        <f t="shared" si="14"/>
        <v>77.4474</v>
      </c>
      <c r="M78" s="434">
        <f t="shared" si="14"/>
        <v>0</v>
      </c>
      <c r="N78" s="434">
        <f t="shared" si="14"/>
        <v>38.6599</v>
      </c>
      <c r="O78" s="434">
        <f t="shared" si="14"/>
        <v>38.628</v>
      </c>
      <c r="P78" s="434">
        <f t="shared" si="14"/>
        <v>0</v>
      </c>
      <c r="Q78" s="434">
        <f t="shared" si="14"/>
        <v>0</v>
      </c>
      <c r="R78" s="434">
        <f t="shared" si="14"/>
        <v>0</v>
      </c>
      <c r="S78" s="434">
        <f t="shared" si="14"/>
        <v>0</v>
      </c>
      <c r="T78" s="434">
        <f t="shared" si="14"/>
        <v>38.9383</v>
      </c>
      <c r="U78" s="434">
        <f t="shared" si="14"/>
        <v>0</v>
      </c>
      <c r="V78" s="434">
        <f t="shared" si="14"/>
        <v>0</v>
      </c>
      <c r="W78" s="434">
        <f t="shared" si="14"/>
        <v>77.4648</v>
      </c>
      <c r="X78" s="434">
        <f t="shared" si="14"/>
        <v>0</v>
      </c>
      <c r="Y78" s="434">
        <f t="shared" si="14"/>
        <v>38.5874</v>
      </c>
      <c r="Z78" s="434">
        <f t="shared" si="14"/>
        <v>115.7622</v>
      </c>
      <c r="AA78" s="434">
        <f t="shared" si="14"/>
        <v>77.2618</v>
      </c>
      <c r="AB78" s="434">
        <f t="shared" si="14"/>
        <v>0</v>
      </c>
      <c r="AC78" s="434">
        <f t="shared" si="14"/>
        <v>0</v>
      </c>
      <c r="AD78" s="434">
        <f t="shared" si="14"/>
        <v>0</v>
      </c>
      <c r="AE78" s="434">
        <f t="shared" si="14"/>
        <v>38.1582</v>
      </c>
      <c r="AF78" s="434">
        <f t="shared" si="14"/>
        <v>38.1495</v>
      </c>
      <c r="AG78" s="420">
        <f>SUM(B78:AF78)</f>
        <v>809.357533</v>
      </c>
    </row>
    <row r="79">
      <c r="A79" s="437"/>
      <c r="AG79" s="423"/>
    </row>
    <row r="80">
      <c r="A80" s="437"/>
      <c r="AG80" s="409"/>
    </row>
    <row r="81">
      <c r="A81" s="437"/>
      <c r="AG81" s="409"/>
    </row>
    <row r="82">
      <c r="A82" s="417" t="s">
        <v>1418</v>
      </c>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c r="AA82" s="222"/>
      <c r="AB82" s="222"/>
      <c r="AC82" s="222"/>
      <c r="AD82" s="222"/>
      <c r="AE82" s="222"/>
      <c r="AF82" s="222"/>
      <c r="AG82" s="454"/>
    </row>
    <row r="83" outlineLevel="1">
      <c r="A83" s="277" t="s">
        <v>1636</v>
      </c>
      <c r="B83" s="236">
        <v>0.0</v>
      </c>
      <c r="C83" s="236">
        <v>0.0</v>
      </c>
      <c r="D83" s="236">
        <v>0.0</v>
      </c>
      <c r="E83" s="236">
        <v>0.0</v>
      </c>
      <c r="F83" s="236">
        <v>0.0</v>
      </c>
      <c r="G83" s="236">
        <v>0.0</v>
      </c>
      <c r="H83" s="236">
        <v>0.0</v>
      </c>
      <c r="I83" s="236">
        <v>0.0</v>
      </c>
      <c r="J83" s="236">
        <v>0.0</v>
      </c>
      <c r="K83" s="236">
        <v>0.0</v>
      </c>
      <c r="L83" s="236">
        <v>0.0</v>
      </c>
      <c r="M83" s="236">
        <v>0.0</v>
      </c>
      <c r="N83" s="236">
        <v>0.0</v>
      </c>
      <c r="O83" s="236">
        <v>0.0</v>
      </c>
      <c r="P83" s="236">
        <v>0.0</v>
      </c>
      <c r="Q83" s="236">
        <v>0.0</v>
      </c>
      <c r="R83" s="236">
        <v>0.0</v>
      </c>
      <c r="S83" s="236">
        <v>0.0</v>
      </c>
      <c r="T83" s="236">
        <v>0.0</v>
      </c>
      <c r="U83" s="236">
        <v>0.0</v>
      </c>
      <c r="V83" s="236">
        <v>0.0</v>
      </c>
      <c r="W83" s="236">
        <v>0.0</v>
      </c>
      <c r="X83" s="236">
        <v>0.0</v>
      </c>
      <c r="Y83" s="236">
        <v>0.0</v>
      </c>
      <c r="Z83" s="236">
        <v>0.0</v>
      </c>
      <c r="AA83" s="236">
        <v>0.0</v>
      </c>
      <c r="AB83" s="236">
        <v>0.0</v>
      </c>
      <c r="AC83" s="236">
        <v>0.0</v>
      </c>
      <c r="AD83" s="236">
        <v>0.0</v>
      </c>
      <c r="AE83" s="236">
        <v>0.0</v>
      </c>
      <c r="AF83" s="236">
        <v>0.0</v>
      </c>
      <c r="AG83" s="409">
        <f t="shared" ref="AG83:AG86" si="15">SUM(B83:AF83)</f>
        <v>0</v>
      </c>
    </row>
    <row r="84" outlineLevel="1">
      <c r="A84" s="277" t="s">
        <v>1637</v>
      </c>
      <c r="B84" s="236">
        <v>0.0</v>
      </c>
      <c r="C84" s="236">
        <v>0.0</v>
      </c>
      <c r="D84" s="236">
        <v>0.0</v>
      </c>
      <c r="E84" s="236">
        <v>0.0</v>
      </c>
      <c r="F84" s="236">
        <v>0.0</v>
      </c>
      <c r="G84" s="236">
        <v>0.0</v>
      </c>
      <c r="H84" s="236">
        <v>0.0</v>
      </c>
      <c r="I84" s="236">
        <v>0.0</v>
      </c>
      <c r="J84" s="236">
        <v>0.0</v>
      </c>
      <c r="K84" s="236">
        <v>0.0</v>
      </c>
      <c r="L84" s="236">
        <v>0.0</v>
      </c>
      <c r="M84" s="236">
        <v>0.0</v>
      </c>
      <c r="N84" s="236">
        <v>0.0</v>
      </c>
      <c r="O84" s="236">
        <v>0.0</v>
      </c>
      <c r="P84" s="236">
        <v>0.0</v>
      </c>
      <c r="Q84" s="236">
        <v>0.0</v>
      </c>
      <c r="R84" s="236">
        <v>0.0</v>
      </c>
      <c r="S84" s="236">
        <v>0.0</v>
      </c>
      <c r="T84" s="236">
        <v>0.0</v>
      </c>
      <c r="U84" s="236">
        <v>0.0</v>
      </c>
      <c r="V84" s="236">
        <v>0.0</v>
      </c>
      <c r="W84" s="236">
        <v>0.0</v>
      </c>
      <c r="X84" s="236">
        <v>0.0</v>
      </c>
      <c r="Y84" s="236">
        <v>0.0</v>
      </c>
      <c r="Z84" s="236">
        <v>0.0</v>
      </c>
      <c r="AA84" s="236">
        <v>0.0</v>
      </c>
      <c r="AB84" s="236">
        <v>0.0</v>
      </c>
      <c r="AC84" s="236">
        <v>0.0</v>
      </c>
      <c r="AD84" s="236">
        <v>0.0</v>
      </c>
      <c r="AE84" s="236">
        <v>0.0</v>
      </c>
      <c r="AF84" s="236">
        <v>0.0</v>
      </c>
      <c r="AG84" s="409">
        <f t="shared" si="15"/>
        <v>0</v>
      </c>
    </row>
    <row r="85" outlineLevel="1">
      <c r="A85" s="277" t="s">
        <v>1638</v>
      </c>
      <c r="B85" s="236">
        <v>0.0</v>
      </c>
      <c r="C85" s="236">
        <v>0.0</v>
      </c>
      <c r="D85" s="236">
        <v>0.0</v>
      </c>
      <c r="E85" s="236">
        <v>0.0</v>
      </c>
      <c r="F85" s="236">
        <v>0.0</v>
      </c>
      <c r="G85" s="236">
        <v>0.0</v>
      </c>
      <c r="H85" s="236">
        <v>0.0</v>
      </c>
      <c r="I85" s="236">
        <v>0.0</v>
      </c>
      <c r="J85" s="236">
        <v>0.0</v>
      </c>
      <c r="K85" s="236">
        <v>0.0</v>
      </c>
      <c r="L85" s="236">
        <v>0.0</v>
      </c>
      <c r="M85" s="236">
        <v>0.0</v>
      </c>
      <c r="N85" s="236">
        <v>0.0</v>
      </c>
      <c r="O85" s="236">
        <v>0.0</v>
      </c>
      <c r="P85" s="236">
        <v>0.0</v>
      </c>
      <c r="Q85" s="236">
        <v>0.0</v>
      </c>
      <c r="R85" s="236">
        <v>0.0</v>
      </c>
      <c r="S85" s="236">
        <v>0.0</v>
      </c>
      <c r="T85" s="236">
        <v>0.0</v>
      </c>
      <c r="U85" s="236">
        <v>0.0</v>
      </c>
      <c r="V85" s="236">
        <v>0.0</v>
      </c>
      <c r="W85" s="236">
        <v>0.0</v>
      </c>
      <c r="X85" s="236">
        <v>0.0</v>
      </c>
      <c r="Y85" s="236">
        <v>0.0</v>
      </c>
      <c r="Z85" s="236">
        <v>0.0</v>
      </c>
      <c r="AA85" s="236">
        <v>0.0</v>
      </c>
      <c r="AB85" s="236">
        <v>0.0</v>
      </c>
      <c r="AC85" s="236">
        <v>0.0</v>
      </c>
      <c r="AD85" s="236">
        <v>0.0</v>
      </c>
      <c r="AE85" s="236">
        <v>0.0</v>
      </c>
      <c r="AF85" s="236">
        <v>0.0</v>
      </c>
      <c r="AG85" s="409">
        <f t="shared" si="15"/>
        <v>0</v>
      </c>
    </row>
    <row r="86" outlineLevel="1">
      <c r="A86" s="277" t="s">
        <v>1639</v>
      </c>
      <c r="B86" s="236">
        <v>0.0</v>
      </c>
      <c r="C86" s="236">
        <v>0.0</v>
      </c>
      <c r="D86" s="236">
        <v>0.0</v>
      </c>
      <c r="E86" s="236">
        <v>0.0</v>
      </c>
      <c r="F86" s="236">
        <v>0.0</v>
      </c>
      <c r="G86" s="236">
        <v>0.0</v>
      </c>
      <c r="H86" s="236">
        <v>0.0</v>
      </c>
      <c r="I86" s="236">
        <v>0.0</v>
      </c>
      <c r="J86" s="236">
        <v>0.0</v>
      </c>
      <c r="K86" s="236">
        <v>0.0</v>
      </c>
      <c r="L86" s="236">
        <v>0.0</v>
      </c>
      <c r="M86" s="236">
        <v>0.0</v>
      </c>
      <c r="N86" s="236">
        <v>0.0</v>
      </c>
      <c r="O86" s="236">
        <v>0.0</v>
      </c>
      <c r="P86" s="236">
        <v>0.0</v>
      </c>
      <c r="Q86" s="236">
        <v>0.0</v>
      </c>
      <c r="R86" s="236">
        <v>0.0</v>
      </c>
      <c r="S86" s="236">
        <v>0.0</v>
      </c>
      <c r="T86" s="236">
        <v>0.0</v>
      </c>
      <c r="U86" s="236">
        <v>0.0</v>
      </c>
      <c r="V86" s="236">
        <v>0.0</v>
      </c>
      <c r="W86" s="236">
        <v>0.0</v>
      </c>
      <c r="X86" s="236">
        <v>0.0</v>
      </c>
      <c r="Y86" s="236">
        <v>0.0</v>
      </c>
      <c r="Z86" s="236">
        <v>0.0</v>
      </c>
      <c r="AA86" s="236">
        <v>0.0</v>
      </c>
      <c r="AB86" s="236">
        <v>0.0</v>
      </c>
      <c r="AC86" s="236">
        <v>0.0</v>
      </c>
      <c r="AD86" s="236">
        <v>0.0</v>
      </c>
      <c r="AE86" s="236">
        <v>0.0</v>
      </c>
      <c r="AF86" s="236">
        <v>0.0</v>
      </c>
      <c r="AG86" s="409">
        <f t="shared" si="15"/>
        <v>0</v>
      </c>
    </row>
    <row r="87" outlineLevel="1">
      <c r="A87" s="457" t="s">
        <v>1640</v>
      </c>
      <c r="B87" s="236">
        <v>0.0</v>
      </c>
      <c r="C87" s="236">
        <v>0.0</v>
      </c>
      <c r="D87" s="236">
        <v>0.0</v>
      </c>
      <c r="E87" s="236">
        <v>0.0</v>
      </c>
      <c r="F87" s="236">
        <v>0.0</v>
      </c>
      <c r="G87" s="236">
        <v>0.0</v>
      </c>
      <c r="H87" s="236">
        <v>0.0</v>
      </c>
      <c r="I87" s="236">
        <v>0.0</v>
      </c>
      <c r="J87" s="236">
        <v>0.0</v>
      </c>
      <c r="K87" s="236">
        <v>0.0</v>
      </c>
      <c r="L87" s="236">
        <v>0.0</v>
      </c>
      <c r="M87" s="236">
        <v>0.0</v>
      </c>
      <c r="N87" s="236">
        <v>0.0</v>
      </c>
      <c r="O87" s="236">
        <v>0.0</v>
      </c>
      <c r="P87" s="236">
        <v>0.0</v>
      </c>
      <c r="Q87" s="236">
        <v>0.0</v>
      </c>
      <c r="R87" s="236">
        <v>0.0</v>
      </c>
      <c r="S87" s="236">
        <v>0.0</v>
      </c>
      <c r="T87" s="236">
        <v>0.0</v>
      </c>
      <c r="U87" s="236">
        <v>0.0</v>
      </c>
      <c r="V87" s="236">
        <v>0.0</v>
      </c>
      <c r="W87" s="236">
        <v>0.0</v>
      </c>
      <c r="X87" s="236">
        <v>0.0</v>
      </c>
      <c r="Y87" s="236">
        <v>0.0</v>
      </c>
      <c r="Z87" s="236">
        <v>0.0</v>
      </c>
      <c r="AA87" s="236">
        <v>0.0</v>
      </c>
      <c r="AB87" s="236">
        <v>0.0</v>
      </c>
      <c r="AC87" s="236">
        <v>0.0</v>
      </c>
      <c r="AD87" s="236">
        <v>0.0</v>
      </c>
      <c r="AE87" s="236">
        <v>0.0</v>
      </c>
      <c r="AF87" s="236">
        <v>0.0</v>
      </c>
      <c r="AG87" s="409"/>
    </row>
    <row r="88" outlineLevel="1">
      <c r="A88" s="457" t="s">
        <v>1641</v>
      </c>
      <c r="B88" s="236">
        <v>0.0</v>
      </c>
      <c r="C88" s="236">
        <v>0.0</v>
      </c>
      <c r="D88" s="236">
        <v>0.0</v>
      </c>
      <c r="E88" s="236">
        <v>0.0</v>
      </c>
      <c r="F88" s="236">
        <v>0.0</v>
      </c>
      <c r="G88" s="236">
        <v>0.0</v>
      </c>
      <c r="H88" s="236">
        <v>0.0</v>
      </c>
      <c r="I88" s="236">
        <v>0.0</v>
      </c>
      <c r="J88" s="236">
        <v>0.0</v>
      </c>
      <c r="K88" s="236">
        <v>0.0</v>
      </c>
      <c r="L88" s="236">
        <v>0.0</v>
      </c>
      <c r="M88" s="236">
        <v>0.0</v>
      </c>
      <c r="N88" s="236">
        <v>0.0</v>
      </c>
      <c r="O88" s="236">
        <v>0.0</v>
      </c>
      <c r="P88" s="236">
        <v>0.0</v>
      </c>
      <c r="Q88" s="236">
        <v>0.0</v>
      </c>
      <c r="R88" s="236">
        <v>0.0</v>
      </c>
      <c r="S88" s="236">
        <v>0.0</v>
      </c>
      <c r="T88" s="236">
        <v>0.0</v>
      </c>
      <c r="U88" s="236">
        <v>0.0</v>
      </c>
      <c r="V88" s="236">
        <v>0.0</v>
      </c>
      <c r="W88" s="236">
        <v>0.0</v>
      </c>
      <c r="X88" s="236">
        <v>0.0</v>
      </c>
      <c r="Y88" s="236">
        <v>0.0</v>
      </c>
      <c r="Z88" s="236">
        <v>0.0</v>
      </c>
      <c r="AA88" s="236">
        <v>0.0</v>
      </c>
      <c r="AB88" s="236">
        <v>0.0</v>
      </c>
      <c r="AC88" s="236">
        <v>0.0</v>
      </c>
      <c r="AD88" s="236">
        <v>0.0</v>
      </c>
      <c r="AE88" s="236">
        <v>0.0</v>
      </c>
      <c r="AF88" s="236">
        <v>0.0</v>
      </c>
      <c r="AG88" s="409"/>
    </row>
    <row r="89" outlineLevel="1">
      <c r="A89" s="457" t="s">
        <v>1642</v>
      </c>
      <c r="B89" s="236">
        <v>0.0</v>
      </c>
      <c r="C89" s="236">
        <v>0.0</v>
      </c>
      <c r="D89" s="236">
        <v>0.0</v>
      </c>
      <c r="E89" s="236">
        <v>0.0</v>
      </c>
      <c r="F89" s="236">
        <v>0.0</v>
      </c>
      <c r="G89" s="236">
        <v>0.0</v>
      </c>
      <c r="H89" s="236">
        <v>0.0</v>
      </c>
      <c r="I89" s="236">
        <v>0.0</v>
      </c>
      <c r="J89" s="236">
        <v>0.0</v>
      </c>
      <c r="K89" s="236">
        <v>0.0</v>
      </c>
      <c r="L89" s="236">
        <v>0.0</v>
      </c>
      <c r="M89" s="236">
        <v>0.0</v>
      </c>
      <c r="N89" s="236">
        <v>0.0</v>
      </c>
      <c r="O89" s="236">
        <v>0.0</v>
      </c>
      <c r="P89" s="236">
        <v>0.0</v>
      </c>
      <c r="Q89" s="236">
        <v>0.0</v>
      </c>
      <c r="R89" s="236">
        <v>0.0</v>
      </c>
      <c r="S89" s="236">
        <v>0.0</v>
      </c>
      <c r="T89" s="236">
        <v>0.0</v>
      </c>
      <c r="U89" s="236">
        <v>0.0</v>
      </c>
      <c r="V89" s="236">
        <v>0.0</v>
      </c>
      <c r="W89" s="236">
        <v>0.0</v>
      </c>
      <c r="X89" s="236">
        <v>0.0</v>
      </c>
      <c r="Y89" s="236">
        <v>0.0</v>
      </c>
      <c r="Z89" s="236">
        <v>0.0</v>
      </c>
      <c r="AA89" s="236">
        <v>0.0</v>
      </c>
      <c r="AB89" s="236">
        <v>0.0</v>
      </c>
      <c r="AC89" s="236">
        <v>0.0</v>
      </c>
      <c r="AD89" s="236">
        <v>0.0</v>
      </c>
      <c r="AE89" s="236">
        <v>0.0</v>
      </c>
      <c r="AF89" s="236">
        <v>0.0</v>
      </c>
      <c r="AG89" s="409"/>
    </row>
    <row r="90" outlineLevel="1">
      <c r="A90" s="457" t="s">
        <v>1643</v>
      </c>
      <c r="B90" s="236">
        <v>0.0</v>
      </c>
      <c r="C90" s="236">
        <v>0.0</v>
      </c>
      <c r="D90" s="236">
        <v>0.0</v>
      </c>
      <c r="E90" s="236">
        <v>0.0</v>
      </c>
      <c r="F90" s="236">
        <v>0.0</v>
      </c>
      <c r="G90" s="236">
        <v>0.0</v>
      </c>
      <c r="H90" s="236">
        <v>0.0</v>
      </c>
      <c r="I90" s="236">
        <v>0.0</v>
      </c>
      <c r="J90" s="236">
        <v>0.0</v>
      </c>
      <c r="K90" s="236">
        <v>0.0</v>
      </c>
      <c r="L90" s="236">
        <v>0.0</v>
      </c>
      <c r="M90" s="236">
        <v>0.0</v>
      </c>
      <c r="N90" s="236">
        <v>0.0</v>
      </c>
      <c r="O90" s="236">
        <v>0.0</v>
      </c>
      <c r="P90" s="236">
        <v>0.0</v>
      </c>
      <c r="Q90" s="236">
        <v>0.0</v>
      </c>
      <c r="R90" s="236">
        <v>0.0</v>
      </c>
      <c r="S90" s="236">
        <v>0.0</v>
      </c>
      <c r="T90" s="236">
        <v>0.0</v>
      </c>
      <c r="U90" s="236">
        <v>0.0</v>
      </c>
      <c r="V90" s="236">
        <v>0.0</v>
      </c>
      <c r="W90" s="236">
        <v>0.0</v>
      </c>
      <c r="X90" s="236">
        <v>0.0</v>
      </c>
      <c r="Y90" s="236">
        <v>0.0</v>
      </c>
      <c r="Z90" s="236">
        <v>0.0</v>
      </c>
      <c r="AA90" s="236">
        <v>0.0</v>
      </c>
      <c r="AB90" s="236">
        <v>0.0</v>
      </c>
      <c r="AC90" s="236">
        <v>0.0</v>
      </c>
      <c r="AD90" s="236">
        <v>0.0</v>
      </c>
      <c r="AE90" s="236">
        <v>0.0</v>
      </c>
      <c r="AF90" s="236">
        <v>0.0</v>
      </c>
      <c r="AG90" s="409"/>
    </row>
    <row r="91" outlineLevel="1">
      <c r="A91" s="281" t="s">
        <v>439</v>
      </c>
      <c r="B91" s="458">
        <f t="shared" ref="B91:AF91" si="16">B83+B84+B87+B88</f>
        <v>0</v>
      </c>
      <c r="C91" s="458">
        <f t="shared" si="16"/>
        <v>0</v>
      </c>
      <c r="D91" s="458">
        <f t="shared" si="16"/>
        <v>0</v>
      </c>
      <c r="E91" s="458">
        <f t="shared" si="16"/>
        <v>0</v>
      </c>
      <c r="F91" s="458">
        <f t="shared" si="16"/>
        <v>0</v>
      </c>
      <c r="G91" s="458">
        <f t="shared" si="16"/>
        <v>0</v>
      </c>
      <c r="H91" s="458">
        <f t="shared" si="16"/>
        <v>0</v>
      </c>
      <c r="I91" s="458">
        <f t="shared" si="16"/>
        <v>0</v>
      </c>
      <c r="J91" s="458">
        <f t="shared" si="16"/>
        <v>0</v>
      </c>
      <c r="K91" s="458">
        <f t="shared" si="16"/>
        <v>0</v>
      </c>
      <c r="L91" s="458">
        <f t="shared" si="16"/>
        <v>0</v>
      </c>
      <c r="M91" s="458">
        <f t="shared" si="16"/>
        <v>0</v>
      </c>
      <c r="N91" s="458">
        <f t="shared" si="16"/>
        <v>0</v>
      </c>
      <c r="O91" s="458">
        <f t="shared" si="16"/>
        <v>0</v>
      </c>
      <c r="P91" s="458">
        <f t="shared" si="16"/>
        <v>0</v>
      </c>
      <c r="Q91" s="458">
        <f t="shared" si="16"/>
        <v>0</v>
      </c>
      <c r="R91" s="458">
        <f t="shared" si="16"/>
        <v>0</v>
      </c>
      <c r="S91" s="458">
        <f t="shared" si="16"/>
        <v>0</v>
      </c>
      <c r="T91" s="458">
        <f t="shared" si="16"/>
        <v>0</v>
      </c>
      <c r="U91" s="458">
        <f t="shared" si="16"/>
        <v>0</v>
      </c>
      <c r="V91" s="458">
        <f t="shared" si="16"/>
        <v>0</v>
      </c>
      <c r="W91" s="458">
        <f t="shared" si="16"/>
        <v>0</v>
      </c>
      <c r="X91" s="458">
        <f t="shared" si="16"/>
        <v>0</v>
      </c>
      <c r="Y91" s="458">
        <f t="shared" si="16"/>
        <v>0</v>
      </c>
      <c r="Z91" s="458">
        <f t="shared" si="16"/>
        <v>0</v>
      </c>
      <c r="AA91" s="458">
        <f t="shared" si="16"/>
        <v>0</v>
      </c>
      <c r="AB91" s="458">
        <f t="shared" si="16"/>
        <v>0</v>
      </c>
      <c r="AC91" s="458">
        <f t="shared" si="16"/>
        <v>0</v>
      </c>
      <c r="AD91" s="458">
        <f t="shared" si="16"/>
        <v>0</v>
      </c>
      <c r="AE91" s="458">
        <f t="shared" si="16"/>
        <v>0</v>
      </c>
      <c r="AF91" s="458">
        <f t="shared" si="16"/>
        <v>0</v>
      </c>
      <c r="AG91" s="409">
        <f t="shared" ref="AG91:AG92" si="18">SUM(B91:AF91)</f>
        <v>0</v>
      </c>
    </row>
    <row r="92" outlineLevel="1">
      <c r="A92" s="281" t="s">
        <v>440</v>
      </c>
      <c r="B92" s="458">
        <f t="shared" ref="B92:AF92" si="17">B85+B86+B89+B90</f>
        <v>0</v>
      </c>
      <c r="C92" s="458">
        <f t="shared" si="17"/>
        <v>0</v>
      </c>
      <c r="D92" s="458">
        <f t="shared" si="17"/>
        <v>0</v>
      </c>
      <c r="E92" s="458">
        <f t="shared" si="17"/>
        <v>0</v>
      </c>
      <c r="F92" s="458">
        <f t="shared" si="17"/>
        <v>0</v>
      </c>
      <c r="G92" s="458">
        <f t="shared" si="17"/>
        <v>0</v>
      </c>
      <c r="H92" s="458">
        <f t="shared" si="17"/>
        <v>0</v>
      </c>
      <c r="I92" s="458">
        <f t="shared" si="17"/>
        <v>0</v>
      </c>
      <c r="J92" s="458">
        <f t="shared" si="17"/>
        <v>0</v>
      </c>
      <c r="K92" s="458">
        <f t="shared" si="17"/>
        <v>0</v>
      </c>
      <c r="L92" s="458">
        <f t="shared" si="17"/>
        <v>0</v>
      </c>
      <c r="M92" s="458">
        <f t="shared" si="17"/>
        <v>0</v>
      </c>
      <c r="N92" s="458">
        <f t="shared" si="17"/>
        <v>0</v>
      </c>
      <c r="O92" s="458">
        <f t="shared" si="17"/>
        <v>0</v>
      </c>
      <c r="P92" s="458">
        <f t="shared" si="17"/>
        <v>0</v>
      </c>
      <c r="Q92" s="458">
        <f t="shared" si="17"/>
        <v>0</v>
      </c>
      <c r="R92" s="458">
        <f t="shared" si="17"/>
        <v>0</v>
      </c>
      <c r="S92" s="458">
        <f t="shared" si="17"/>
        <v>0</v>
      </c>
      <c r="T92" s="458">
        <f t="shared" si="17"/>
        <v>0</v>
      </c>
      <c r="U92" s="458">
        <f t="shared" si="17"/>
        <v>0</v>
      </c>
      <c r="V92" s="458">
        <f t="shared" si="17"/>
        <v>0</v>
      </c>
      <c r="W92" s="458">
        <f t="shared" si="17"/>
        <v>0</v>
      </c>
      <c r="X92" s="458">
        <f t="shared" si="17"/>
        <v>0</v>
      </c>
      <c r="Y92" s="458">
        <f t="shared" si="17"/>
        <v>0</v>
      </c>
      <c r="Z92" s="458">
        <f t="shared" si="17"/>
        <v>0</v>
      </c>
      <c r="AA92" s="458">
        <f t="shared" si="17"/>
        <v>0</v>
      </c>
      <c r="AB92" s="458">
        <f t="shared" si="17"/>
        <v>0</v>
      </c>
      <c r="AC92" s="458">
        <f t="shared" si="17"/>
        <v>0</v>
      </c>
      <c r="AD92" s="458">
        <f t="shared" si="17"/>
        <v>0</v>
      </c>
      <c r="AE92" s="458">
        <f t="shared" si="17"/>
        <v>0</v>
      </c>
      <c r="AF92" s="458">
        <f t="shared" si="17"/>
        <v>0</v>
      </c>
      <c r="AG92" s="409">
        <f t="shared" si="18"/>
        <v>0</v>
      </c>
    </row>
    <row r="93" outlineLevel="1">
      <c r="A93" s="175"/>
      <c r="B93" s="168"/>
      <c r="C93" s="168"/>
      <c r="D93" s="168"/>
      <c r="E93" s="168"/>
      <c r="F93" s="168"/>
      <c r="G93" s="168"/>
      <c r="H93" s="168"/>
      <c r="I93" s="168"/>
      <c r="J93" s="168"/>
      <c r="K93" s="168"/>
      <c r="L93" s="168"/>
      <c r="M93" s="168"/>
      <c r="N93" s="168"/>
      <c r="O93" s="168"/>
      <c r="P93" s="168"/>
      <c r="Q93" s="168"/>
      <c r="R93" s="168"/>
      <c r="S93" s="168"/>
      <c r="T93" s="168"/>
      <c r="U93" s="168"/>
      <c r="V93" s="168"/>
      <c r="W93" s="168"/>
      <c r="X93" s="168"/>
      <c r="Y93" s="168"/>
      <c r="Z93" s="168"/>
      <c r="AA93" s="168"/>
      <c r="AB93" s="168"/>
      <c r="AC93" s="168"/>
      <c r="AD93" s="168"/>
      <c r="AE93" s="168"/>
      <c r="AF93" s="168"/>
      <c r="AG93" s="423"/>
    </row>
    <row r="94" outlineLevel="1">
      <c r="A94" s="457" t="s">
        <v>1644</v>
      </c>
      <c r="B94" s="255">
        <v>0.0</v>
      </c>
      <c r="C94" s="255">
        <v>0.0</v>
      </c>
      <c r="D94" s="255">
        <v>0.0</v>
      </c>
      <c r="E94" s="255">
        <v>0.0</v>
      </c>
      <c r="F94" s="255">
        <v>0.0</v>
      </c>
      <c r="G94" s="255">
        <v>0.0</v>
      </c>
      <c r="H94" s="255">
        <v>0.0</v>
      </c>
      <c r="I94" s="255">
        <v>0.0</v>
      </c>
      <c r="J94" s="255">
        <v>0.0</v>
      </c>
      <c r="K94" s="255">
        <v>0.0</v>
      </c>
      <c r="L94" s="255">
        <v>0.0</v>
      </c>
      <c r="M94" s="255">
        <v>0.0</v>
      </c>
      <c r="N94" s="255">
        <v>0.0</v>
      </c>
      <c r="O94" s="255">
        <v>0.0</v>
      </c>
      <c r="P94" s="255">
        <v>0.0</v>
      </c>
      <c r="Q94" s="255">
        <v>0.0</v>
      </c>
      <c r="R94" s="255">
        <v>0.0</v>
      </c>
      <c r="S94" s="255">
        <v>0.0</v>
      </c>
      <c r="T94" s="255">
        <v>0.0</v>
      </c>
      <c r="U94" s="255">
        <v>0.0</v>
      </c>
      <c r="V94" s="255">
        <v>0.0</v>
      </c>
      <c r="W94" s="255">
        <v>0.0</v>
      </c>
      <c r="X94" s="255">
        <v>0.0</v>
      </c>
      <c r="Y94" s="255">
        <v>0.0</v>
      </c>
      <c r="Z94" s="255">
        <v>0.0</v>
      </c>
      <c r="AA94" s="255">
        <v>0.0</v>
      </c>
      <c r="AB94" s="255">
        <v>0.0</v>
      </c>
      <c r="AC94" s="255">
        <v>0.0</v>
      </c>
      <c r="AD94" s="255">
        <v>0.0</v>
      </c>
      <c r="AE94" s="255">
        <v>0.0</v>
      </c>
      <c r="AF94" s="255">
        <v>0.0</v>
      </c>
      <c r="AG94" s="464"/>
    </row>
    <row r="95" outlineLevel="1">
      <c r="A95" s="457" t="s">
        <v>1645</v>
      </c>
      <c r="B95" s="255">
        <v>0.0</v>
      </c>
      <c r="C95" s="255">
        <v>0.0</v>
      </c>
      <c r="D95" s="255">
        <v>0.0</v>
      </c>
      <c r="E95" s="255">
        <v>0.0</v>
      </c>
      <c r="F95" s="255">
        <v>0.0</v>
      </c>
      <c r="G95" s="255">
        <v>0.0</v>
      </c>
      <c r="H95" s="255">
        <v>0.0</v>
      </c>
      <c r="I95" s="255">
        <v>0.0</v>
      </c>
      <c r="J95" s="255">
        <v>0.0</v>
      </c>
      <c r="K95" s="255">
        <v>0.0</v>
      </c>
      <c r="L95" s="255">
        <v>0.0</v>
      </c>
      <c r="M95" s="255">
        <v>0.0</v>
      </c>
      <c r="N95" s="255">
        <v>0.0</v>
      </c>
      <c r="O95" s="255">
        <v>0.0</v>
      </c>
      <c r="P95" s="255">
        <v>0.0</v>
      </c>
      <c r="Q95" s="255">
        <v>0.0</v>
      </c>
      <c r="R95" s="255">
        <v>0.0</v>
      </c>
      <c r="S95" s="255">
        <v>0.0</v>
      </c>
      <c r="T95" s="255">
        <v>0.0</v>
      </c>
      <c r="U95" s="255">
        <v>0.0</v>
      </c>
      <c r="V95" s="255">
        <v>0.0</v>
      </c>
      <c r="W95" s="255">
        <v>0.0</v>
      </c>
      <c r="X95" s="255">
        <v>0.0</v>
      </c>
      <c r="Y95" s="255">
        <v>0.0</v>
      </c>
      <c r="Z95" s="255">
        <v>0.0</v>
      </c>
      <c r="AA95" s="255">
        <v>0.0</v>
      </c>
      <c r="AB95" s="255">
        <v>0.0</v>
      </c>
      <c r="AC95" s="255">
        <v>0.0</v>
      </c>
      <c r="AD95" s="255">
        <v>0.0</v>
      </c>
      <c r="AE95" s="255">
        <v>0.0</v>
      </c>
      <c r="AF95" s="255">
        <v>0.0</v>
      </c>
      <c r="AG95" s="464"/>
    </row>
    <row r="96" outlineLevel="1">
      <c r="A96" s="461" t="s">
        <v>1429</v>
      </c>
      <c r="B96" s="458">
        <f t="shared" ref="B96:AF96" si="19">B94+B95</f>
        <v>0</v>
      </c>
      <c r="C96" s="458">
        <f t="shared" si="19"/>
        <v>0</v>
      </c>
      <c r="D96" s="458">
        <f t="shared" si="19"/>
        <v>0</v>
      </c>
      <c r="E96" s="458">
        <f t="shared" si="19"/>
        <v>0</v>
      </c>
      <c r="F96" s="458">
        <f t="shared" si="19"/>
        <v>0</v>
      </c>
      <c r="G96" s="458">
        <f t="shared" si="19"/>
        <v>0</v>
      </c>
      <c r="H96" s="458">
        <f t="shared" si="19"/>
        <v>0</v>
      </c>
      <c r="I96" s="458">
        <f t="shared" si="19"/>
        <v>0</v>
      </c>
      <c r="J96" s="458">
        <f t="shared" si="19"/>
        <v>0</v>
      </c>
      <c r="K96" s="458">
        <f t="shared" si="19"/>
        <v>0</v>
      </c>
      <c r="L96" s="458">
        <f t="shared" si="19"/>
        <v>0</v>
      </c>
      <c r="M96" s="458">
        <f t="shared" si="19"/>
        <v>0</v>
      </c>
      <c r="N96" s="458">
        <f t="shared" si="19"/>
        <v>0</v>
      </c>
      <c r="O96" s="458">
        <f t="shared" si="19"/>
        <v>0</v>
      </c>
      <c r="P96" s="458">
        <f t="shared" si="19"/>
        <v>0</v>
      </c>
      <c r="Q96" s="458">
        <f t="shared" si="19"/>
        <v>0</v>
      </c>
      <c r="R96" s="458">
        <f t="shared" si="19"/>
        <v>0</v>
      </c>
      <c r="S96" s="458">
        <f t="shared" si="19"/>
        <v>0</v>
      </c>
      <c r="T96" s="458">
        <f t="shared" si="19"/>
        <v>0</v>
      </c>
      <c r="U96" s="458">
        <f t="shared" si="19"/>
        <v>0</v>
      </c>
      <c r="V96" s="458">
        <f t="shared" si="19"/>
        <v>0</v>
      </c>
      <c r="W96" s="458">
        <f t="shared" si="19"/>
        <v>0</v>
      </c>
      <c r="X96" s="458">
        <f t="shared" si="19"/>
        <v>0</v>
      </c>
      <c r="Y96" s="458">
        <f t="shared" si="19"/>
        <v>0</v>
      </c>
      <c r="Z96" s="458">
        <f t="shared" si="19"/>
        <v>0</v>
      </c>
      <c r="AA96" s="458">
        <f t="shared" si="19"/>
        <v>0</v>
      </c>
      <c r="AB96" s="458">
        <f t="shared" si="19"/>
        <v>0</v>
      </c>
      <c r="AC96" s="458">
        <f t="shared" si="19"/>
        <v>0</v>
      </c>
      <c r="AD96" s="458">
        <f t="shared" si="19"/>
        <v>0</v>
      </c>
      <c r="AE96" s="458">
        <f t="shared" si="19"/>
        <v>0</v>
      </c>
      <c r="AF96" s="458">
        <f t="shared" si="19"/>
        <v>0</v>
      </c>
      <c r="AG96" s="409">
        <f>SUM(B96:AF96)</f>
        <v>0</v>
      </c>
    </row>
    <row r="97" outlineLevel="1">
      <c r="A97" s="175"/>
      <c r="B97" s="168"/>
      <c r="C97" s="168"/>
      <c r="D97" s="168"/>
      <c r="E97" s="168"/>
      <c r="F97" s="168"/>
      <c r="G97" s="168"/>
      <c r="H97" s="168"/>
      <c r="I97" s="168"/>
      <c r="J97" s="168"/>
      <c r="K97" s="168"/>
      <c r="L97" s="168"/>
      <c r="M97" s="168"/>
      <c r="N97" s="168"/>
      <c r="O97" s="168"/>
      <c r="P97" s="168"/>
      <c r="Q97" s="168"/>
      <c r="R97" s="168"/>
      <c r="S97" s="168"/>
      <c r="T97" s="168"/>
      <c r="U97" s="168"/>
      <c r="V97" s="168"/>
      <c r="W97" s="168"/>
      <c r="X97" s="168"/>
      <c r="Y97" s="168"/>
      <c r="Z97" s="168"/>
      <c r="AA97" s="168"/>
      <c r="AB97" s="168"/>
      <c r="AC97" s="168"/>
      <c r="AD97" s="168"/>
      <c r="AE97" s="168"/>
      <c r="AF97" s="168"/>
      <c r="AG97" s="423"/>
    </row>
    <row r="98" outlineLevel="1">
      <c r="A98" s="277" t="s">
        <v>442</v>
      </c>
      <c r="B98" s="236">
        <v>0.0</v>
      </c>
      <c r="C98" s="236">
        <v>0.0</v>
      </c>
      <c r="D98" s="236">
        <v>0.0</v>
      </c>
      <c r="E98" s="236">
        <v>0.0</v>
      </c>
      <c r="F98" s="236">
        <v>0.0</v>
      </c>
      <c r="G98" s="236">
        <v>0.0</v>
      </c>
      <c r="H98" s="236">
        <v>0.0</v>
      </c>
      <c r="I98" s="236">
        <v>0.0</v>
      </c>
      <c r="J98" s="236">
        <v>0.0</v>
      </c>
      <c r="K98" s="236">
        <v>0.0</v>
      </c>
      <c r="L98" s="236">
        <v>0.0</v>
      </c>
      <c r="M98" s="236">
        <v>0.0</v>
      </c>
      <c r="N98" s="236">
        <v>0.0</v>
      </c>
      <c r="O98" s="236">
        <v>0.0</v>
      </c>
      <c r="P98" s="236">
        <v>0.0</v>
      </c>
      <c r="Q98" s="236">
        <v>0.0</v>
      </c>
      <c r="R98" s="236">
        <v>0.0</v>
      </c>
      <c r="S98" s="236">
        <v>0.0</v>
      </c>
      <c r="T98" s="236">
        <v>0.0</v>
      </c>
      <c r="U98" s="236">
        <v>0.0</v>
      </c>
      <c r="V98" s="236">
        <v>0.0</v>
      </c>
      <c r="W98" s="236">
        <v>1.0</v>
      </c>
      <c r="X98" s="236">
        <v>0.0</v>
      </c>
      <c r="Y98" s="236">
        <v>0.0</v>
      </c>
      <c r="Z98" s="236">
        <v>0.0</v>
      </c>
      <c r="AA98" s="236">
        <v>0.0</v>
      </c>
      <c r="AB98" s="236">
        <v>0.0</v>
      </c>
      <c r="AC98" s="236">
        <v>0.0</v>
      </c>
      <c r="AD98" s="236">
        <v>0.0</v>
      </c>
      <c r="AE98" s="236">
        <v>0.0</v>
      </c>
      <c r="AF98" s="236">
        <v>0.0</v>
      </c>
      <c r="AG98" s="409">
        <f t="shared" ref="AG98:AG107" si="20">SUM(B98:AF98)</f>
        <v>1</v>
      </c>
    </row>
    <row r="99" outlineLevel="1">
      <c r="A99" s="277" t="s">
        <v>443</v>
      </c>
      <c r="B99" s="236">
        <v>0.0</v>
      </c>
      <c r="C99" s="236">
        <v>0.0</v>
      </c>
      <c r="D99" s="236">
        <v>0.0</v>
      </c>
      <c r="E99" s="236">
        <v>0.0</v>
      </c>
      <c r="F99" s="236">
        <v>0.0</v>
      </c>
      <c r="G99" s="236">
        <v>0.0</v>
      </c>
      <c r="H99" s="236">
        <v>0.0</v>
      </c>
      <c r="I99" s="236">
        <v>0.0</v>
      </c>
      <c r="J99" s="236">
        <v>0.0</v>
      </c>
      <c r="K99" s="236">
        <v>0.0</v>
      </c>
      <c r="L99" s="236">
        <v>0.0</v>
      </c>
      <c r="M99" s="236">
        <v>0.0</v>
      </c>
      <c r="N99" s="236">
        <v>0.0</v>
      </c>
      <c r="O99" s="236">
        <v>0.0</v>
      </c>
      <c r="P99" s="236">
        <v>0.0</v>
      </c>
      <c r="Q99" s="236">
        <v>0.0</v>
      </c>
      <c r="R99" s="236">
        <v>0.0</v>
      </c>
      <c r="S99" s="236">
        <v>0.0</v>
      </c>
      <c r="T99" s="236">
        <v>0.0</v>
      </c>
      <c r="U99" s="236">
        <v>0.0</v>
      </c>
      <c r="V99" s="236">
        <v>0.0</v>
      </c>
      <c r="W99" s="236">
        <v>0.0</v>
      </c>
      <c r="X99" s="236">
        <v>0.0</v>
      </c>
      <c r="Y99" s="236">
        <v>0.0</v>
      </c>
      <c r="Z99" s="236">
        <v>0.0</v>
      </c>
      <c r="AA99" s="236">
        <v>0.0</v>
      </c>
      <c r="AB99" s="236">
        <v>0.0</v>
      </c>
      <c r="AC99" s="236">
        <v>0.0</v>
      </c>
      <c r="AD99" s="236">
        <v>0.0</v>
      </c>
      <c r="AE99" s="236">
        <v>0.0</v>
      </c>
      <c r="AF99" s="236">
        <v>0.0</v>
      </c>
      <c r="AG99" s="409">
        <f t="shared" si="20"/>
        <v>0</v>
      </c>
    </row>
    <row r="100" outlineLevel="1">
      <c r="A100" s="277" t="s">
        <v>1646</v>
      </c>
      <c r="B100" s="236">
        <v>0.0</v>
      </c>
      <c r="C100" s="236">
        <v>0.0</v>
      </c>
      <c r="D100" s="236">
        <v>0.0</v>
      </c>
      <c r="E100" s="236">
        <v>0.0</v>
      </c>
      <c r="F100" s="236">
        <v>0.0</v>
      </c>
      <c r="G100" s="236">
        <v>0.0</v>
      </c>
      <c r="H100" s="236">
        <v>0.0</v>
      </c>
      <c r="I100" s="236">
        <v>0.0</v>
      </c>
      <c r="J100" s="236">
        <v>0.0</v>
      </c>
      <c r="K100" s="236">
        <v>0.0</v>
      </c>
      <c r="L100" s="236">
        <v>0.0</v>
      </c>
      <c r="M100" s="236">
        <v>0.0</v>
      </c>
      <c r="N100" s="236">
        <v>0.0</v>
      </c>
      <c r="O100" s="236">
        <v>0.0</v>
      </c>
      <c r="P100" s="236">
        <v>0.0</v>
      </c>
      <c r="Q100" s="236">
        <v>0.0</v>
      </c>
      <c r="R100" s="236">
        <v>0.0</v>
      </c>
      <c r="S100" s="236">
        <v>0.0</v>
      </c>
      <c r="T100" s="236">
        <v>0.0</v>
      </c>
      <c r="U100" s="236">
        <v>0.0</v>
      </c>
      <c r="V100" s="236">
        <v>0.0</v>
      </c>
      <c r="W100" s="236">
        <v>0.0</v>
      </c>
      <c r="X100" s="236">
        <v>0.0</v>
      </c>
      <c r="Y100" s="236">
        <v>0.0</v>
      </c>
      <c r="Z100" s="236">
        <v>0.0</v>
      </c>
      <c r="AA100" s="236">
        <v>0.0</v>
      </c>
      <c r="AB100" s="236">
        <v>0.0</v>
      </c>
      <c r="AC100" s="236">
        <v>0.0</v>
      </c>
      <c r="AD100" s="236">
        <v>0.0</v>
      </c>
      <c r="AE100" s="236">
        <v>0.0</v>
      </c>
      <c r="AF100" s="236">
        <v>0.0</v>
      </c>
      <c r="AG100" s="409">
        <f t="shared" si="20"/>
        <v>0</v>
      </c>
    </row>
    <row r="101" outlineLevel="1">
      <c r="A101" s="277" t="s">
        <v>1647</v>
      </c>
      <c r="B101" s="236">
        <v>0.0</v>
      </c>
      <c r="C101" s="236">
        <v>0.0</v>
      </c>
      <c r="D101" s="236">
        <v>0.0</v>
      </c>
      <c r="E101" s="236">
        <v>0.0</v>
      </c>
      <c r="F101" s="236">
        <v>0.0</v>
      </c>
      <c r="G101" s="236">
        <v>0.0</v>
      </c>
      <c r="H101" s="236">
        <v>0.0</v>
      </c>
      <c r="I101" s="236">
        <v>0.0</v>
      </c>
      <c r="J101" s="236">
        <v>0.0</v>
      </c>
      <c r="K101" s="236">
        <v>0.0</v>
      </c>
      <c r="L101" s="236">
        <v>0.0</v>
      </c>
      <c r="M101" s="236">
        <v>0.0</v>
      </c>
      <c r="N101" s="236">
        <v>0.0</v>
      </c>
      <c r="O101" s="236">
        <v>0.0</v>
      </c>
      <c r="P101" s="236">
        <v>0.0</v>
      </c>
      <c r="Q101" s="236">
        <v>0.0</v>
      </c>
      <c r="R101" s="236">
        <v>0.0</v>
      </c>
      <c r="S101" s="236">
        <v>0.0</v>
      </c>
      <c r="T101" s="236">
        <v>0.0</v>
      </c>
      <c r="U101" s="236">
        <v>0.0</v>
      </c>
      <c r="V101" s="236">
        <v>0.0</v>
      </c>
      <c r="W101" s="236">
        <v>0.0</v>
      </c>
      <c r="X101" s="236">
        <v>0.0</v>
      </c>
      <c r="Y101" s="236">
        <v>0.0</v>
      </c>
      <c r="Z101" s="236">
        <v>0.0</v>
      </c>
      <c r="AA101" s="236">
        <v>0.0</v>
      </c>
      <c r="AB101" s="236">
        <v>0.0</v>
      </c>
      <c r="AC101" s="236">
        <v>0.0</v>
      </c>
      <c r="AD101" s="236">
        <v>0.0</v>
      </c>
      <c r="AE101" s="236">
        <v>0.0</v>
      </c>
      <c r="AF101" s="236">
        <v>0.0</v>
      </c>
      <c r="AG101" s="409">
        <f t="shared" si="20"/>
        <v>0</v>
      </c>
    </row>
    <row r="102" outlineLevel="1">
      <c r="A102" s="277" t="s">
        <v>1648</v>
      </c>
      <c r="B102" s="236">
        <v>0.0</v>
      </c>
      <c r="C102" s="236">
        <v>0.0</v>
      </c>
      <c r="D102" s="236">
        <v>0.0</v>
      </c>
      <c r="E102" s="236">
        <v>0.0</v>
      </c>
      <c r="F102" s="236">
        <v>0.0</v>
      </c>
      <c r="G102" s="236">
        <v>0.0</v>
      </c>
      <c r="H102" s="236">
        <v>0.0</v>
      </c>
      <c r="I102" s="236">
        <v>0.0</v>
      </c>
      <c r="J102" s="236">
        <v>0.0</v>
      </c>
      <c r="K102" s="236">
        <v>0.0</v>
      </c>
      <c r="L102" s="236">
        <v>0.0</v>
      </c>
      <c r="M102" s="236">
        <v>0.0</v>
      </c>
      <c r="N102" s="236">
        <v>0.0</v>
      </c>
      <c r="O102" s="236">
        <v>0.0</v>
      </c>
      <c r="P102" s="236">
        <v>0.0</v>
      </c>
      <c r="Q102" s="236">
        <v>0.0</v>
      </c>
      <c r="R102" s="236">
        <v>0.0</v>
      </c>
      <c r="S102" s="236">
        <v>0.0</v>
      </c>
      <c r="T102" s="236">
        <v>0.0</v>
      </c>
      <c r="U102" s="236">
        <v>0.0</v>
      </c>
      <c r="V102" s="236">
        <v>0.0</v>
      </c>
      <c r="W102" s="236">
        <v>0.0</v>
      </c>
      <c r="X102" s="236">
        <v>0.0</v>
      </c>
      <c r="Y102" s="236">
        <v>0.0</v>
      </c>
      <c r="Z102" s="236">
        <v>0.0</v>
      </c>
      <c r="AA102" s="236">
        <v>0.0</v>
      </c>
      <c r="AB102" s="236">
        <v>0.0</v>
      </c>
      <c r="AC102" s="236">
        <v>0.0</v>
      </c>
      <c r="AD102" s="236">
        <v>0.0</v>
      </c>
      <c r="AE102" s="236">
        <v>0.0</v>
      </c>
      <c r="AF102" s="236">
        <v>0.0</v>
      </c>
      <c r="AG102" s="409">
        <f t="shared" si="20"/>
        <v>0</v>
      </c>
    </row>
    <row r="103" outlineLevel="1">
      <c r="A103" s="277" t="s">
        <v>1649</v>
      </c>
      <c r="B103" s="236">
        <v>0.0</v>
      </c>
      <c r="C103" s="236">
        <v>0.0</v>
      </c>
      <c r="D103" s="236">
        <v>0.0</v>
      </c>
      <c r="E103" s="236">
        <v>0.0</v>
      </c>
      <c r="F103" s="236">
        <v>0.0</v>
      </c>
      <c r="G103" s="236">
        <v>0.0</v>
      </c>
      <c r="H103" s="236">
        <v>0.0</v>
      </c>
      <c r="I103" s="236">
        <v>0.0</v>
      </c>
      <c r="J103" s="236">
        <v>0.0</v>
      </c>
      <c r="K103" s="236">
        <v>0.0</v>
      </c>
      <c r="L103" s="236">
        <v>0.0</v>
      </c>
      <c r="M103" s="236">
        <v>0.0</v>
      </c>
      <c r="N103" s="236">
        <v>0.0</v>
      </c>
      <c r="O103" s="236">
        <v>0.0</v>
      </c>
      <c r="P103" s="236">
        <v>0.0</v>
      </c>
      <c r="Q103" s="236">
        <v>0.0</v>
      </c>
      <c r="R103" s="236">
        <v>0.0</v>
      </c>
      <c r="S103" s="236">
        <v>0.0</v>
      </c>
      <c r="T103" s="236">
        <v>0.0</v>
      </c>
      <c r="U103" s="236">
        <v>0.0</v>
      </c>
      <c r="V103" s="236">
        <v>0.0</v>
      </c>
      <c r="W103" s="236">
        <v>0.0</v>
      </c>
      <c r="X103" s="236">
        <v>0.0</v>
      </c>
      <c r="Y103" s="236">
        <v>0.0</v>
      </c>
      <c r="Z103" s="236">
        <v>0.0</v>
      </c>
      <c r="AA103" s="236">
        <v>0.0</v>
      </c>
      <c r="AB103" s="236">
        <v>0.0</v>
      </c>
      <c r="AC103" s="236">
        <v>0.0</v>
      </c>
      <c r="AD103" s="236">
        <v>0.0</v>
      </c>
      <c r="AE103" s="236">
        <v>0.0</v>
      </c>
      <c r="AF103" s="236">
        <v>0.0</v>
      </c>
      <c r="AG103" s="409">
        <f t="shared" si="20"/>
        <v>0</v>
      </c>
    </row>
    <row r="104" outlineLevel="1">
      <c r="A104" s="277" t="s">
        <v>1650</v>
      </c>
      <c r="B104" s="236">
        <v>0.0</v>
      </c>
      <c r="C104" s="236">
        <v>0.0</v>
      </c>
      <c r="D104" s="236">
        <v>0.0</v>
      </c>
      <c r="E104" s="236">
        <v>0.0</v>
      </c>
      <c r="F104" s="236">
        <v>0.0</v>
      </c>
      <c r="G104" s="236">
        <v>0.0</v>
      </c>
      <c r="H104" s="236">
        <v>0.0</v>
      </c>
      <c r="I104" s="236">
        <v>0.0</v>
      </c>
      <c r="J104" s="236">
        <v>0.0</v>
      </c>
      <c r="K104" s="236">
        <v>0.0</v>
      </c>
      <c r="L104" s="236">
        <v>0.0</v>
      </c>
      <c r="M104" s="236">
        <v>0.0</v>
      </c>
      <c r="N104" s="236">
        <v>0.0</v>
      </c>
      <c r="O104" s="236">
        <v>0.0</v>
      </c>
      <c r="P104" s="236">
        <v>0.0</v>
      </c>
      <c r="Q104" s="236">
        <v>0.0</v>
      </c>
      <c r="R104" s="236">
        <v>0.0</v>
      </c>
      <c r="S104" s="236">
        <v>0.0</v>
      </c>
      <c r="T104" s="236">
        <v>0.0</v>
      </c>
      <c r="U104" s="236">
        <v>0.0</v>
      </c>
      <c r="V104" s="236">
        <v>0.0</v>
      </c>
      <c r="W104" s="236">
        <v>0.0</v>
      </c>
      <c r="X104" s="236">
        <v>0.0</v>
      </c>
      <c r="Y104" s="236">
        <v>0.0</v>
      </c>
      <c r="Z104" s="236">
        <v>0.0</v>
      </c>
      <c r="AA104" s="236">
        <v>0.0</v>
      </c>
      <c r="AB104" s="236">
        <v>0.0</v>
      </c>
      <c r="AC104" s="236">
        <v>0.0</v>
      </c>
      <c r="AD104" s="236">
        <v>0.0</v>
      </c>
      <c r="AE104" s="236">
        <v>0.0</v>
      </c>
      <c r="AF104" s="236">
        <v>0.0</v>
      </c>
      <c r="AG104" s="409">
        <f t="shared" si="20"/>
        <v>0</v>
      </c>
    </row>
    <row r="105" outlineLevel="1">
      <c r="A105" s="277" t="s">
        <v>1651</v>
      </c>
      <c r="B105" s="236">
        <v>0.0</v>
      </c>
      <c r="C105" s="236">
        <v>0.0</v>
      </c>
      <c r="D105" s="236">
        <v>0.0</v>
      </c>
      <c r="E105" s="236">
        <v>0.0</v>
      </c>
      <c r="F105" s="236">
        <v>0.0</v>
      </c>
      <c r="G105" s="236">
        <v>0.0</v>
      </c>
      <c r="H105" s="236">
        <v>0.0</v>
      </c>
      <c r="I105" s="236">
        <v>0.0</v>
      </c>
      <c r="J105" s="236">
        <v>0.0</v>
      </c>
      <c r="K105" s="236">
        <v>0.0</v>
      </c>
      <c r="L105" s="236">
        <v>0.0</v>
      </c>
      <c r="M105" s="236">
        <v>0.0</v>
      </c>
      <c r="N105" s="236">
        <v>0.0</v>
      </c>
      <c r="O105" s="236">
        <v>0.0</v>
      </c>
      <c r="P105" s="236">
        <v>0.0</v>
      </c>
      <c r="Q105" s="236">
        <v>0.0</v>
      </c>
      <c r="R105" s="236">
        <v>0.0</v>
      </c>
      <c r="S105" s="236">
        <v>0.0</v>
      </c>
      <c r="T105" s="236">
        <v>0.0</v>
      </c>
      <c r="U105" s="236">
        <v>0.0</v>
      </c>
      <c r="V105" s="236">
        <v>0.0</v>
      </c>
      <c r="W105" s="236">
        <v>0.0</v>
      </c>
      <c r="X105" s="236">
        <v>0.0</v>
      </c>
      <c r="Y105" s="236">
        <v>0.0</v>
      </c>
      <c r="Z105" s="236">
        <v>0.0</v>
      </c>
      <c r="AA105" s="236">
        <v>0.0</v>
      </c>
      <c r="AB105" s="236">
        <v>0.0</v>
      </c>
      <c r="AC105" s="236">
        <v>0.0</v>
      </c>
      <c r="AD105" s="236">
        <v>0.0</v>
      </c>
      <c r="AE105" s="236">
        <v>0.0</v>
      </c>
      <c r="AF105" s="236">
        <v>0.0</v>
      </c>
      <c r="AG105" s="409">
        <f t="shared" si="20"/>
        <v>0</v>
      </c>
    </row>
    <row r="106" outlineLevel="1">
      <c r="A106" s="277" t="s">
        <v>1436</v>
      </c>
      <c r="B106" s="236">
        <v>0.0</v>
      </c>
      <c r="C106" s="236">
        <v>0.0</v>
      </c>
      <c r="D106" s="236">
        <v>0.0</v>
      </c>
      <c r="E106" s="236">
        <v>0.0</v>
      </c>
      <c r="F106" s="236">
        <v>0.0</v>
      </c>
      <c r="G106" s="236">
        <v>0.0</v>
      </c>
      <c r="H106" s="236">
        <v>0.0</v>
      </c>
      <c r="I106" s="236">
        <v>0.0</v>
      </c>
      <c r="J106" s="236">
        <v>0.0</v>
      </c>
      <c r="K106" s="236">
        <v>0.0</v>
      </c>
      <c r="L106" s="236">
        <v>0.0</v>
      </c>
      <c r="M106" s="236">
        <v>0.0</v>
      </c>
      <c r="N106" s="236">
        <v>0.0</v>
      </c>
      <c r="O106" s="236">
        <v>0.0</v>
      </c>
      <c r="P106" s="236">
        <v>0.0</v>
      </c>
      <c r="Q106" s="236">
        <v>0.0</v>
      </c>
      <c r="R106" s="236">
        <v>0.0</v>
      </c>
      <c r="S106" s="236">
        <v>0.0</v>
      </c>
      <c r="T106" s="236">
        <v>0.0</v>
      </c>
      <c r="U106" s="236">
        <v>0.0</v>
      </c>
      <c r="V106" s="236">
        <v>0.0</v>
      </c>
      <c r="W106" s="236">
        <v>0.0</v>
      </c>
      <c r="X106" s="236">
        <v>0.0</v>
      </c>
      <c r="Y106" s="236">
        <v>0.0</v>
      </c>
      <c r="Z106" s="236">
        <v>0.0</v>
      </c>
      <c r="AA106" s="236">
        <v>0.0</v>
      </c>
      <c r="AB106" s="236">
        <v>0.0</v>
      </c>
      <c r="AC106" s="236">
        <v>0.0</v>
      </c>
      <c r="AD106" s="236">
        <v>0.0</v>
      </c>
      <c r="AE106" s="236">
        <v>0.0</v>
      </c>
      <c r="AF106" s="236">
        <v>0.0</v>
      </c>
      <c r="AG106" s="409">
        <f t="shared" si="20"/>
        <v>0</v>
      </c>
    </row>
    <row r="107" outlineLevel="1">
      <c r="A107" s="462" t="s">
        <v>298</v>
      </c>
      <c r="B107" s="458">
        <f t="shared" ref="B107:AF107" si="21">SUM(B98:B106)</f>
        <v>0</v>
      </c>
      <c r="C107" s="458">
        <f t="shared" si="21"/>
        <v>0</v>
      </c>
      <c r="D107" s="458">
        <f t="shared" si="21"/>
        <v>0</v>
      </c>
      <c r="E107" s="458">
        <f t="shared" si="21"/>
        <v>0</v>
      </c>
      <c r="F107" s="458">
        <f t="shared" si="21"/>
        <v>0</v>
      </c>
      <c r="G107" s="458">
        <f t="shared" si="21"/>
        <v>0</v>
      </c>
      <c r="H107" s="458">
        <f t="shared" si="21"/>
        <v>0</v>
      </c>
      <c r="I107" s="458">
        <f t="shared" si="21"/>
        <v>0</v>
      </c>
      <c r="J107" s="458">
        <f t="shared" si="21"/>
        <v>0</v>
      </c>
      <c r="K107" s="458">
        <f t="shared" si="21"/>
        <v>0</v>
      </c>
      <c r="L107" s="458">
        <f t="shared" si="21"/>
        <v>0</v>
      </c>
      <c r="M107" s="458">
        <f t="shared" si="21"/>
        <v>0</v>
      </c>
      <c r="N107" s="458">
        <f t="shared" si="21"/>
        <v>0</v>
      </c>
      <c r="O107" s="458">
        <f t="shared" si="21"/>
        <v>0</v>
      </c>
      <c r="P107" s="458">
        <f t="shared" si="21"/>
        <v>0</v>
      </c>
      <c r="Q107" s="458">
        <f t="shared" si="21"/>
        <v>0</v>
      </c>
      <c r="R107" s="458">
        <f t="shared" si="21"/>
        <v>0</v>
      </c>
      <c r="S107" s="458">
        <f t="shared" si="21"/>
        <v>0</v>
      </c>
      <c r="T107" s="458">
        <f t="shared" si="21"/>
        <v>0</v>
      </c>
      <c r="U107" s="458">
        <f t="shared" si="21"/>
        <v>0</v>
      </c>
      <c r="V107" s="458">
        <f t="shared" si="21"/>
        <v>0</v>
      </c>
      <c r="W107" s="458">
        <f t="shared" si="21"/>
        <v>1</v>
      </c>
      <c r="X107" s="458">
        <f t="shared" si="21"/>
        <v>0</v>
      </c>
      <c r="Y107" s="458">
        <f t="shared" si="21"/>
        <v>0</v>
      </c>
      <c r="Z107" s="458">
        <f t="shared" si="21"/>
        <v>0</v>
      </c>
      <c r="AA107" s="458">
        <f t="shared" si="21"/>
        <v>0</v>
      </c>
      <c r="AB107" s="458">
        <f t="shared" si="21"/>
        <v>0</v>
      </c>
      <c r="AC107" s="458">
        <f t="shared" si="21"/>
        <v>0</v>
      </c>
      <c r="AD107" s="458">
        <f t="shared" si="21"/>
        <v>0</v>
      </c>
      <c r="AE107" s="458">
        <f t="shared" si="21"/>
        <v>0</v>
      </c>
      <c r="AF107" s="458">
        <f t="shared" si="21"/>
        <v>0</v>
      </c>
      <c r="AG107" s="409">
        <f t="shared" si="20"/>
        <v>1</v>
      </c>
    </row>
    <row r="108">
      <c r="A108" s="437"/>
      <c r="AG108" s="463"/>
    </row>
    <row r="109">
      <c r="A109" s="417" t="s">
        <v>1437</v>
      </c>
      <c r="B109" s="246"/>
      <c r="C109" s="246"/>
      <c r="D109" s="246"/>
      <c r="E109" s="246"/>
      <c r="F109" s="246"/>
      <c r="G109" s="246"/>
      <c r="H109" s="246"/>
      <c r="I109" s="246"/>
      <c r="J109" s="246"/>
      <c r="K109" s="246"/>
      <c r="L109" s="246"/>
      <c r="M109" s="246"/>
      <c r="N109" s="246"/>
      <c r="O109" s="246"/>
      <c r="P109" s="246"/>
      <c r="Q109" s="246"/>
      <c r="R109" s="246"/>
      <c r="S109" s="246"/>
      <c r="T109" s="246"/>
      <c r="U109" s="246"/>
      <c r="V109" s="246"/>
      <c r="W109" s="246"/>
      <c r="X109" s="246"/>
      <c r="Y109" s="246"/>
      <c r="Z109" s="246"/>
      <c r="AA109" s="246"/>
      <c r="AB109" s="246"/>
      <c r="AC109" s="246"/>
      <c r="AD109" s="246"/>
      <c r="AE109" s="246"/>
      <c r="AF109" s="246"/>
      <c r="AG109" s="454"/>
    </row>
    <row r="110" outlineLevel="1">
      <c r="A110" s="277" t="s">
        <v>1652</v>
      </c>
      <c r="B110" s="236">
        <v>0.0</v>
      </c>
      <c r="C110" s="236">
        <v>0.0</v>
      </c>
      <c r="D110" s="236">
        <v>0.0</v>
      </c>
      <c r="E110" s="236">
        <v>0.0</v>
      </c>
      <c r="F110" s="236">
        <v>0.0</v>
      </c>
      <c r="G110" s="236">
        <v>0.0</v>
      </c>
      <c r="H110" s="236">
        <v>0.0</v>
      </c>
      <c r="I110" s="236">
        <v>0.0</v>
      </c>
      <c r="J110" s="236">
        <v>0.0</v>
      </c>
      <c r="K110" s="236">
        <v>0.0</v>
      </c>
      <c r="L110" s="236">
        <v>0.0</v>
      </c>
      <c r="M110" s="236">
        <v>0.0</v>
      </c>
      <c r="N110" s="236">
        <v>0.0</v>
      </c>
      <c r="O110" s="236">
        <v>0.0</v>
      </c>
      <c r="P110" s="236">
        <v>0.0</v>
      </c>
      <c r="Q110" s="236">
        <v>0.0</v>
      </c>
      <c r="R110" s="236">
        <v>0.0</v>
      </c>
      <c r="S110" s="236">
        <v>0.0</v>
      </c>
      <c r="T110" s="236">
        <v>0.0</v>
      </c>
      <c r="U110" s="236">
        <v>0.0</v>
      </c>
      <c r="V110" s="236">
        <v>0.0</v>
      </c>
      <c r="W110" s="236">
        <v>0.0</v>
      </c>
      <c r="X110" s="236">
        <v>0.0</v>
      </c>
      <c r="Y110" s="236">
        <v>0.0</v>
      </c>
      <c r="Z110" s="236">
        <v>0.0</v>
      </c>
      <c r="AA110" s="236">
        <v>0.0</v>
      </c>
      <c r="AB110" s="236">
        <v>0.0</v>
      </c>
      <c r="AC110" s="236">
        <v>0.0</v>
      </c>
      <c r="AD110" s="236">
        <v>0.0</v>
      </c>
      <c r="AE110" s="236">
        <v>0.0</v>
      </c>
      <c r="AF110" s="236">
        <v>0.0</v>
      </c>
      <c r="AG110" s="409">
        <f t="shared" ref="AG110:AG113" si="22">SUM(B110:AF110)</f>
        <v>0</v>
      </c>
    </row>
    <row r="111" outlineLevel="1">
      <c r="A111" s="277" t="s">
        <v>1653</v>
      </c>
      <c r="B111" s="236">
        <v>0.0</v>
      </c>
      <c r="C111" s="236">
        <v>0.0</v>
      </c>
      <c r="D111" s="236">
        <v>0.0</v>
      </c>
      <c r="E111" s="236">
        <v>0.0</v>
      </c>
      <c r="F111" s="236">
        <v>0.0</v>
      </c>
      <c r="G111" s="236">
        <v>0.0</v>
      </c>
      <c r="H111" s="236">
        <v>0.0</v>
      </c>
      <c r="I111" s="236">
        <v>0.0</v>
      </c>
      <c r="J111" s="236">
        <v>0.0</v>
      </c>
      <c r="K111" s="236">
        <v>0.0</v>
      </c>
      <c r="L111" s="236">
        <v>0.0</v>
      </c>
      <c r="M111" s="236">
        <v>0.0</v>
      </c>
      <c r="N111" s="236">
        <v>0.0</v>
      </c>
      <c r="O111" s="236">
        <v>0.0</v>
      </c>
      <c r="P111" s="236">
        <v>0.0</v>
      </c>
      <c r="Q111" s="236">
        <v>0.0</v>
      </c>
      <c r="R111" s="236">
        <v>0.0</v>
      </c>
      <c r="S111" s="236">
        <v>0.0</v>
      </c>
      <c r="T111" s="236">
        <v>0.0</v>
      </c>
      <c r="U111" s="236">
        <v>0.0</v>
      </c>
      <c r="V111" s="236">
        <v>0.0</v>
      </c>
      <c r="W111" s="236">
        <v>0.0</v>
      </c>
      <c r="X111" s="236">
        <v>0.0</v>
      </c>
      <c r="Y111" s="236">
        <v>0.0</v>
      </c>
      <c r="Z111" s="236">
        <v>0.0</v>
      </c>
      <c r="AA111" s="236">
        <v>0.0</v>
      </c>
      <c r="AB111" s="236">
        <v>0.0</v>
      </c>
      <c r="AC111" s="236">
        <v>0.0</v>
      </c>
      <c r="AD111" s="236">
        <v>0.0</v>
      </c>
      <c r="AE111" s="236">
        <v>0.0</v>
      </c>
      <c r="AF111" s="236">
        <v>0.0</v>
      </c>
      <c r="AG111" s="409">
        <f t="shared" si="22"/>
        <v>0</v>
      </c>
    </row>
    <row r="112" outlineLevel="1">
      <c r="A112" s="277" t="s">
        <v>1654</v>
      </c>
      <c r="B112" s="236">
        <v>0.0</v>
      </c>
      <c r="C112" s="236">
        <v>0.0</v>
      </c>
      <c r="D112" s="236">
        <v>0.0</v>
      </c>
      <c r="E112" s="236">
        <v>0.0</v>
      </c>
      <c r="F112" s="236">
        <v>0.0</v>
      </c>
      <c r="G112" s="236">
        <v>0.0</v>
      </c>
      <c r="H112" s="236">
        <v>0.0</v>
      </c>
      <c r="I112" s="236">
        <v>0.0</v>
      </c>
      <c r="J112" s="236">
        <v>0.0</v>
      </c>
      <c r="K112" s="236">
        <v>0.0</v>
      </c>
      <c r="L112" s="236">
        <v>0.0</v>
      </c>
      <c r="M112" s="236">
        <v>0.0</v>
      </c>
      <c r="N112" s="236">
        <v>0.0</v>
      </c>
      <c r="O112" s="236">
        <v>0.0</v>
      </c>
      <c r="P112" s="236">
        <v>0.0</v>
      </c>
      <c r="Q112" s="236">
        <v>0.0</v>
      </c>
      <c r="R112" s="236">
        <v>0.0</v>
      </c>
      <c r="S112" s="236">
        <v>0.0</v>
      </c>
      <c r="T112" s="236">
        <v>0.0</v>
      </c>
      <c r="U112" s="236">
        <v>0.0</v>
      </c>
      <c r="V112" s="236">
        <v>0.0</v>
      </c>
      <c r="W112" s="236">
        <v>0.0</v>
      </c>
      <c r="X112" s="236">
        <v>0.0</v>
      </c>
      <c r="Y112" s="236">
        <v>0.0</v>
      </c>
      <c r="Z112" s="236">
        <v>0.0</v>
      </c>
      <c r="AA112" s="236">
        <v>0.0</v>
      </c>
      <c r="AB112" s="236">
        <v>0.0</v>
      </c>
      <c r="AC112" s="236">
        <v>0.0</v>
      </c>
      <c r="AD112" s="236">
        <v>0.0</v>
      </c>
      <c r="AE112" s="236">
        <v>0.0</v>
      </c>
      <c r="AF112" s="236">
        <v>0.0</v>
      </c>
      <c r="AG112" s="409">
        <f t="shared" si="22"/>
        <v>0</v>
      </c>
    </row>
    <row r="113" outlineLevel="1">
      <c r="A113" s="277" t="s">
        <v>1655</v>
      </c>
      <c r="B113" s="236">
        <v>0.0</v>
      </c>
      <c r="C113" s="236">
        <v>0.0</v>
      </c>
      <c r="D113" s="236">
        <v>0.0</v>
      </c>
      <c r="E113" s="236">
        <v>0.0</v>
      </c>
      <c r="F113" s="236">
        <v>0.0</v>
      </c>
      <c r="G113" s="236">
        <v>0.0</v>
      </c>
      <c r="H113" s="236">
        <v>0.0</v>
      </c>
      <c r="I113" s="236">
        <v>0.0</v>
      </c>
      <c r="J113" s="236">
        <v>0.0</v>
      </c>
      <c r="K113" s="236">
        <v>0.0</v>
      </c>
      <c r="L113" s="236">
        <v>0.0</v>
      </c>
      <c r="M113" s="236">
        <v>0.0</v>
      </c>
      <c r="N113" s="236">
        <v>0.0</v>
      </c>
      <c r="O113" s="236">
        <v>0.0</v>
      </c>
      <c r="P113" s="236">
        <v>0.0</v>
      </c>
      <c r="Q113" s="236">
        <v>0.0</v>
      </c>
      <c r="R113" s="236">
        <v>0.0</v>
      </c>
      <c r="S113" s="236">
        <v>0.0</v>
      </c>
      <c r="T113" s="236">
        <v>0.0</v>
      </c>
      <c r="U113" s="236">
        <v>0.0</v>
      </c>
      <c r="V113" s="236">
        <v>0.0</v>
      </c>
      <c r="W113" s="236">
        <v>0.0</v>
      </c>
      <c r="X113" s="236">
        <v>0.0</v>
      </c>
      <c r="Y113" s="236">
        <v>0.0</v>
      </c>
      <c r="Z113" s="236">
        <v>0.0</v>
      </c>
      <c r="AA113" s="236">
        <v>0.0</v>
      </c>
      <c r="AB113" s="236">
        <v>0.0</v>
      </c>
      <c r="AC113" s="236">
        <v>0.0</v>
      </c>
      <c r="AD113" s="236">
        <v>0.0</v>
      </c>
      <c r="AE113" s="236">
        <v>0.0</v>
      </c>
      <c r="AF113" s="236">
        <v>0.0</v>
      </c>
      <c r="AG113" s="409">
        <f t="shared" si="22"/>
        <v>0</v>
      </c>
    </row>
    <row r="114" outlineLevel="1">
      <c r="A114" s="457" t="s">
        <v>1656</v>
      </c>
      <c r="B114" s="236">
        <v>0.0</v>
      </c>
      <c r="C114" s="236">
        <v>0.0</v>
      </c>
      <c r="D114" s="236">
        <v>0.0</v>
      </c>
      <c r="E114" s="236">
        <v>0.0</v>
      </c>
      <c r="F114" s="236">
        <v>0.0</v>
      </c>
      <c r="G114" s="236">
        <v>0.0</v>
      </c>
      <c r="H114" s="236">
        <v>0.0</v>
      </c>
      <c r="I114" s="236">
        <v>0.0</v>
      </c>
      <c r="J114" s="236">
        <v>0.0</v>
      </c>
      <c r="K114" s="236">
        <v>0.0</v>
      </c>
      <c r="L114" s="236">
        <v>0.0</v>
      </c>
      <c r="M114" s="236">
        <v>0.0</v>
      </c>
      <c r="N114" s="236">
        <v>0.0</v>
      </c>
      <c r="O114" s="236">
        <v>0.0</v>
      </c>
      <c r="P114" s="236">
        <v>0.0</v>
      </c>
      <c r="Q114" s="236">
        <v>0.0</v>
      </c>
      <c r="R114" s="236">
        <v>0.0</v>
      </c>
      <c r="S114" s="236">
        <v>0.0</v>
      </c>
      <c r="T114" s="236">
        <v>0.0</v>
      </c>
      <c r="U114" s="236">
        <v>0.0</v>
      </c>
      <c r="V114" s="236">
        <v>0.0</v>
      </c>
      <c r="W114" s="236">
        <v>0.0</v>
      </c>
      <c r="X114" s="236">
        <v>0.0</v>
      </c>
      <c r="Y114" s="236">
        <v>0.0</v>
      </c>
      <c r="Z114" s="236">
        <v>0.0</v>
      </c>
      <c r="AA114" s="236">
        <v>0.0</v>
      </c>
      <c r="AB114" s="236">
        <v>0.0</v>
      </c>
      <c r="AC114" s="236">
        <v>0.0</v>
      </c>
      <c r="AD114" s="236">
        <v>0.0</v>
      </c>
      <c r="AE114" s="236">
        <v>0.0</v>
      </c>
      <c r="AF114" s="236">
        <v>0.0</v>
      </c>
      <c r="AG114" s="409"/>
    </row>
    <row r="115" outlineLevel="1">
      <c r="A115" s="457" t="s">
        <v>1657</v>
      </c>
      <c r="B115" s="236">
        <v>0.0</v>
      </c>
      <c r="C115" s="236">
        <v>0.0</v>
      </c>
      <c r="D115" s="236">
        <v>0.0</v>
      </c>
      <c r="E115" s="236">
        <v>0.0</v>
      </c>
      <c r="F115" s="236">
        <v>0.0</v>
      </c>
      <c r="G115" s="236">
        <v>0.0</v>
      </c>
      <c r="H115" s="236">
        <v>0.0</v>
      </c>
      <c r="I115" s="236">
        <v>0.0</v>
      </c>
      <c r="J115" s="236">
        <v>0.0</v>
      </c>
      <c r="K115" s="236">
        <v>0.0</v>
      </c>
      <c r="L115" s="236">
        <v>0.0</v>
      </c>
      <c r="M115" s="236">
        <v>0.0</v>
      </c>
      <c r="N115" s="236">
        <v>0.0</v>
      </c>
      <c r="O115" s="236">
        <v>0.0</v>
      </c>
      <c r="P115" s="236">
        <v>0.0</v>
      </c>
      <c r="Q115" s="236">
        <v>0.0</v>
      </c>
      <c r="R115" s="236">
        <v>0.0</v>
      </c>
      <c r="S115" s="236">
        <v>0.0</v>
      </c>
      <c r="T115" s="236">
        <v>0.0</v>
      </c>
      <c r="U115" s="236">
        <v>0.0</v>
      </c>
      <c r="V115" s="236">
        <v>0.0</v>
      </c>
      <c r="W115" s="236">
        <v>0.0</v>
      </c>
      <c r="X115" s="236">
        <v>0.0</v>
      </c>
      <c r="Y115" s="236">
        <v>0.0</v>
      </c>
      <c r="Z115" s="236">
        <v>0.0</v>
      </c>
      <c r="AA115" s="236">
        <v>0.0</v>
      </c>
      <c r="AB115" s="236">
        <v>0.0</v>
      </c>
      <c r="AC115" s="236">
        <v>0.0</v>
      </c>
      <c r="AD115" s="236">
        <v>0.0</v>
      </c>
      <c r="AE115" s="236">
        <v>0.0</v>
      </c>
      <c r="AF115" s="236">
        <v>0.0</v>
      </c>
      <c r="AG115" s="409"/>
    </row>
    <row r="116" ht="18.75" customHeight="1" outlineLevel="1">
      <c r="A116" s="457" t="s">
        <v>1658</v>
      </c>
      <c r="B116" s="236">
        <v>0.0</v>
      </c>
      <c r="C116" s="236">
        <v>0.0</v>
      </c>
      <c r="D116" s="236">
        <v>0.0</v>
      </c>
      <c r="E116" s="236">
        <v>0.0</v>
      </c>
      <c r="F116" s="236">
        <v>0.0</v>
      </c>
      <c r="G116" s="236">
        <v>0.0</v>
      </c>
      <c r="H116" s="236">
        <v>0.0</v>
      </c>
      <c r="I116" s="236">
        <v>0.0</v>
      </c>
      <c r="J116" s="236">
        <v>0.0</v>
      </c>
      <c r="K116" s="236">
        <v>0.0</v>
      </c>
      <c r="L116" s="236">
        <v>0.0</v>
      </c>
      <c r="M116" s="236">
        <v>0.0</v>
      </c>
      <c r="N116" s="236">
        <v>0.0</v>
      </c>
      <c r="O116" s="236">
        <v>0.0</v>
      </c>
      <c r="P116" s="236">
        <v>0.0</v>
      </c>
      <c r="Q116" s="236">
        <v>0.0</v>
      </c>
      <c r="R116" s="236">
        <v>0.0</v>
      </c>
      <c r="S116" s="236">
        <v>0.0</v>
      </c>
      <c r="T116" s="236">
        <v>0.0</v>
      </c>
      <c r="U116" s="236">
        <v>0.0</v>
      </c>
      <c r="V116" s="236">
        <v>0.0</v>
      </c>
      <c r="W116" s="236">
        <v>0.0</v>
      </c>
      <c r="X116" s="236">
        <v>0.0</v>
      </c>
      <c r="Y116" s="236">
        <v>0.0</v>
      </c>
      <c r="Z116" s="236">
        <v>0.0</v>
      </c>
      <c r="AA116" s="236">
        <v>0.0</v>
      </c>
      <c r="AB116" s="236">
        <v>0.0</v>
      </c>
      <c r="AC116" s="236">
        <v>0.0</v>
      </c>
      <c r="AD116" s="236">
        <v>0.0</v>
      </c>
      <c r="AE116" s="236">
        <v>0.0</v>
      </c>
      <c r="AF116" s="236">
        <v>0.0</v>
      </c>
      <c r="AG116" s="409"/>
    </row>
    <row r="117" outlineLevel="1">
      <c r="A117" s="457" t="s">
        <v>1659</v>
      </c>
      <c r="B117" s="236">
        <v>0.0</v>
      </c>
      <c r="C117" s="236">
        <v>0.0</v>
      </c>
      <c r="D117" s="236">
        <v>0.0</v>
      </c>
      <c r="E117" s="236">
        <v>0.0</v>
      </c>
      <c r="F117" s="236">
        <v>0.0</v>
      </c>
      <c r="G117" s="236">
        <v>0.0</v>
      </c>
      <c r="H117" s="236">
        <v>0.0</v>
      </c>
      <c r="I117" s="236">
        <v>0.0</v>
      </c>
      <c r="J117" s="236">
        <v>0.0</v>
      </c>
      <c r="K117" s="236">
        <v>0.0</v>
      </c>
      <c r="L117" s="236">
        <v>0.0</v>
      </c>
      <c r="M117" s="236">
        <v>0.0</v>
      </c>
      <c r="N117" s="236">
        <v>0.0</v>
      </c>
      <c r="O117" s="236">
        <v>0.0</v>
      </c>
      <c r="P117" s="236">
        <v>0.0</v>
      </c>
      <c r="Q117" s="236">
        <v>0.0</v>
      </c>
      <c r="R117" s="236">
        <v>0.0</v>
      </c>
      <c r="S117" s="236">
        <v>0.0</v>
      </c>
      <c r="T117" s="236">
        <v>0.0</v>
      </c>
      <c r="U117" s="236">
        <v>0.0</v>
      </c>
      <c r="V117" s="236">
        <v>0.0</v>
      </c>
      <c r="W117" s="236">
        <v>0.0</v>
      </c>
      <c r="X117" s="236">
        <v>0.0</v>
      </c>
      <c r="Y117" s="236">
        <v>0.0</v>
      </c>
      <c r="Z117" s="236">
        <v>0.0</v>
      </c>
      <c r="AA117" s="236">
        <v>0.0</v>
      </c>
      <c r="AB117" s="236">
        <v>0.0</v>
      </c>
      <c r="AC117" s="236">
        <v>0.0</v>
      </c>
      <c r="AD117" s="236">
        <v>0.0</v>
      </c>
      <c r="AE117" s="236">
        <v>0.0</v>
      </c>
      <c r="AF117" s="236">
        <v>0.0</v>
      </c>
      <c r="AG117" s="409"/>
    </row>
    <row r="118" outlineLevel="1">
      <c r="A118" s="281" t="s">
        <v>439</v>
      </c>
      <c r="B118" s="458">
        <f t="shared" ref="B118:AF118" si="23">B110+B111+B114+B115</f>
        <v>0</v>
      </c>
      <c r="C118" s="458">
        <f t="shared" si="23"/>
        <v>0</v>
      </c>
      <c r="D118" s="458">
        <f t="shared" si="23"/>
        <v>0</v>
      </c>
      <c r="E118" s="458">
        <f t="shared" si="23"/>
        <v>0</v>
      </c>
      <c r="F118" s="458">
        <f t="shared" si="23"/>
        <v>0</v>
      </c>
      <c r="G118" s="458">
        <f t="shared" si="23"/>
        <v>0</v>
      </c>
      <c r="H118" s="458">
        <f t="shared" si="23"/>
        <v>0</v>
      </c>
      <c r="I118" s="458">
        <f t="shared" si="23"/>
        <v>0</v>
      </c>
      <c r="J118" s="458">
        <f t="shared" si="23"/>
        <v>0</v>
      </c>
      <c r="K118" s="458">
        <f t="shared" si="23"/>
        <v>0</v>
      </c>
      <c r="L118" s="458">
        <f t="shared" si="23"/>
        <v>0</v>
      </c>
      <c r="M118" s="458">
        <f t="shared" si="23"/>
        <v>0</v>
      </c>
      <c r="N118" s="458">
        <f t="shared" si="23"/>
        <v>0</v>
      </c>
      <c r="O118" s="458">
        <f t="shared" si="23"/>
        <v>0</v>
      </c>
      <c r="P118" s="458">
        <f t="shared" si="23"/>
        <v>0</v>
      </c>
      <c r="Q118" s="458">
        <f t="shared" si="23"/>
        <v>0</v>
      </c>
      <c r="R118" s="458">
        <f t="shared" si="23"/>
        <v>0</v>
      </c>
      <c r="S118" s="458">
        <f t="shared" si="23"/>
        <v>0</v>
      </c>
      <c r="T118" s="458">
        <f t="shared" si="23"/>
        <v>0</v>
      </c>
      <c r="U118" s="458">
        <f t="shared" si="23"/>
        <v>0</v>
      </c>
      <c r="V118" s="458">
        <f t="shared" si="23"/>
        <v>0</v>
      </c>
      <c r="W118" s="458">
        <f t="shared" si="23"/>
        <v>0</v>
      </c>
      <c r="X118" s="458">
        <f t="shared" si="23"/>
        <v>0</v>
      </c>
      <c r="Y118" s="458">
        <f t="shared" si="23"/>
        <v>0</v>
      </c>
      <c r="Z118" s="458">
        <f t="shared" si="23"/>
        <v>0</v>
      </c>
      <c r="AA118" s="458">
        <f t="shared" si="23"/>
        <v>0</v>
      </c>
      <c r="AB118" s="458">
        <f t="shared" si="23"/>
        <v>0</v>
      </c>
      <c r="AC118" s="458">
        <f t="shared" si="23"/>
        <v>0</v>
      </c>
      <c r="AD118" s="458">
        <f t="shared" si="23"/>
        <v>0</v>
      </c>
      <c r="AE118" s="458">
        <f t="shared" si="23"/>
        <v>0</v>
      </c>
      <c r="AF118" s="458">
        <f t="shared" si="23"/>
        <v>0</v>
      </c>
      <c r="AG118" s="409">
        <f t="shared" ref="AG118:AG119" si="25">SUM(B118:AF118)</f>
        <v>0</v>
      </c>
    </row>
    <row r="119" outlineLevel="1">
      <c r="A119" s="281" t="s">
        <v>440</v>
      </c>
      <c r="B119" s="458">
        <f t="shared" ref="B119:AF119" si="24">B112+B113+B116+B117</f>
        <v>0</v>
      </c>
      <c r="C119" s="458">
        <f t="shared" si="24"/>
        <v>0</v>
      </c>
      <c r="D119" s="458">
        <f t="shared" si="24"/>
        <v>0</v>
      </c>
      <c r="E119" s="458">
        <f t="shared" si="24"/>
        <v>0</v>
      </c>
      <c r="F119" s="458">
        <f t="shared" si="24"/>
        <v>0</v>
      </c>
      <c r="G119" s="458">
        <f t="shared" si="24"/>
        <v>0</v>
      </c>
      <c r="H119" s="458">
        <f t="shared" si="24"/>
        <v>0</v>
      </c>
      <c r="I119" s="458">
        <f t="shared" si="24"/>
        <v>0</v>
      </c>
      <c r="J119" s="458">
        <f t="shared" si="24"/>
        <v>0</v>
      </c>
      <c r="K119" s="458">
        <f t="shared" si="24"/>
        <v>0</v>
      </c>
      <c r="L119" s="458">
        <f t="shared" si="24"/>
        <v>0</v>
      </c>
      <c r="M119" s="458">
        <f t="shared" si="24"/>
        <v>0</v>
      </c>
      <c r="N119" s="458">
        <f t="shared" si="24"/>
        <v>0</v>
      </c>
      <c r="O119" s="458">
        <f t="shared" si="24"/>
        <v>0</v>
      </c>
      <c r="P119" s="458">
        <f t="shared" si="24"/>
        <v>0</v>
      </c>
      <c r="Q119" s="458">
        <f t="shared" si="24"/>
        <v>0</v>
      </c>
      <c r="R119" s="458">
        <f t="shared" si="24"/>
        <v>0</v>
      </c>
      <c r="S119" s="458">
        <f t="shared" si="24"/>
        <v>0</v>
      </c>
      <c r="T119" s="458">
        <f t="shared" si="24"/>
        <v>0</v>
      </c>
      <c r="U119" s="458">
        <f t="shared" si="24"/>
        <v>0</v>
      </c>
      <c r="V119" s="458">
        <f t="shared" si="24"/>
        <v>0</v>
      </c>
      <c r="W119" s="458">
        <f t="shared" si="24"/>
        <v>0</v>
      </c>
      <c r="X119" s="458">
        <f t="shared" si="24"/>
        <v>0</v>
      </c>
      <c r="Y119" s="458">
        <f t="shared" si="24"/>
        <v>0</v>
      </c>
      <c r="Z119" s="458">
        <f t="shared" si="24"/>
        <v>0</v>
      </c>
      <c r="AA119" s="458">
        <f t="shared" si="24"/>
        <v>0</v>
      </c>
      <c r="AB119" s="458">
        <f t="shared" si="24"/>
        <v>0</v>
      </c>
      <c r="AC119" s="458">
        <f t="shared" si="24"/>
        <v>0</v>
      </c>
      <c r="AD119" s="458">
        <f t="shared" si="24"/>
        <v>0</v>
      </c>
      <c r="AE119" s="458">
        <f t="shared" si="24"/>
        <v>0</v>
      </c>
      <c r="AF119" s="458">
        <f t="shared" si="24"/>
        <v>0</v>
      </c>
      <c r="AG119" s="409">
        <f t="shared" si="25"/>
        <v>0</v>
      </c>
    </row>
    <row r="120" outlineLevel="1">
      <c r="A120" s="175"/>
      <c r="AG120" s="409"/>
    </row>
    <row r="121" outlineLevel="1">
      <c r="A121" s="457" t="s">
        <v>1660</v>
      </c>
      <c r="B121" s="255">
        <v>0.0</v>
      </c>
      <c r="C121" s="255">
        <v>0.0</v>
      </c>
      <c r="D121" s="255">
        <v>0.0</v>
      </c>
      <c r="E121" s="255">
        <v>0.0</v>
      </c>
      <c r="F121" s="255">
        <v>0.0</v>
      </c>
      <c r="G121" s="255">
        <v>0.0</v>
      </c>
      <c r="H121" s="255">
        <v>0.0</v>
      </c>
      <c r="I121" s="255">
        <v>0.0</v>
      </c>
      <c r="J121" s="255">
        <v>0.0</v>
      </c>
      <c r="K121" s="255">
        <v>0.0</v>
      </c>
      <c r="L121" s="255">
        <v>0.0</v>
      </c>
      <c r="M121" s="255">
        <v>0.0</v>
      </c>
      <c r="N121" s="255">
        <v>0.0</v>
      </c>
      <c r="O121" s="255">
        <v>0.0</v>
      </c>
      <c r="P121" s="255">
        <v>0.0</v>
      </c>
      <c r="Q121" s="255">
        <v>0.0</v>
      </c>
      <c r="R121" s="255">
        <v>0.0</v>
      </c>
      <c r="S121" s="255">
        <v>0.0</v>
      </c>
      <c r="T121" s="255">
        <v>0.0</v>
      </c>
      <c r="U121" s="255">
        <v>0.0</v>
      </c>
      <c r="V121" s="255">
        <v>0.0</v>
      </c>
      <c r="W121" s="255">
        <v>0.0</v>
      </c>
      <c r="X121" s="255">
        <v>0.0</v>
      </c>
      <c r="Y121" s="255">
        <v>0.0</v>
      </c>
      <c r="Z121" s="255">
        <v>0.0</v>
      </c>
      <c r="AA121" s="255">
        <v>0.0</v>
      </c>
      <c r="AB121" s="255">
        <v>0.0</v>
      </c>
      <c r="AC121" s="255">
        <v>0.0</v>
      </c>
      <c r="AD121" s="255">
        <v>0.0</v>
      </c>
      <c r="AE121" s="255">
        <v>0.0</v>
      </c>
      <c r="AF121" s="255">
        <v>0.0</v>
      </c>
      <c r="AG121" s="464"/>
    </row>
    <row r="122" outlineLevel="1">
      <c r="A122" s="457" t="s">
        <v>1661</v>
      </c>
      <c r="B122" s="255">
        <v>0.0</v>
      </c>
      <c r="C122" s="255">
        <v>0.0</v>
      </c>
      <c r="D122" s="255">
        <v>0.0</v>
      </c>
      <c r="E122" s="255">
        <v>0.0</v>
      </c>
      <c r="F122" s="255">
        <v>0.0</v>
      </c>
      <c r="G122" s="255">
        <v>0.0</v>
      </c>
      <c r="H122" s="255">
        <v>0.0</v>
      </c>
      <c r="I122" s="255">
        <v>0.0</v>
      </c>
      <c r="J122" s="255">
        <v>0.0</v>
      </c>
      <c r="K122" s="255">
        <v>0.0</v>
      </c>
      <c r="L122" s="255">
        <v>0.0</v>
      </c>
      <c r="M122" s="255">
        <v>0.0</v>
      </c>
      <c r="N122" s="255">
        <v>0.0</v>
      </c>
      <c r="O122" s="255">
        <v>0.0</v>
      </c>
      <c r="P122" s="255">
        <v>0.0</v>
      </c>
      <c r="Q122" s="255">
        <v>0.0</v>
      </c>
      <c r="R122" s="255">
        <v>0.0</v>
      </c>
      <c r="S122" s="255">
        <v>0.0</v>
      </c>
      <c r="T122" s="255">
        <v>0.0</v>
      </c>
      <c r="U122" s="255">
        <v>0.0</v>
      </c>
      <c r="V122" s="255">
        <v>0.0</v>
      </c>
      <c r="W122" s="255">
        <v>0.0</v>
      </c>
      <c r="X122" s="255">
        <v>0.0</v>
      </c>
      <c r="Y122" s="255">
        <v>0.0</v>
      </c>
      <c r="Z122" s="255">
        <v>0.0</v>
      </c>
      <c r="AA122" s="255">
        <v>0.0</v>
      </c>
      <c r="AB122" s="255">
        <v>0.0</v>
      </c>
      <c r="AC122" s="255">
        <v>0.0</v>
      </c>
      <c r="AD122" s="255">
        <v>0.0</v>
      </c>
      <c r="AE122" s="255">
        <v>0.0</v>
      </c>
      <c r="AF122" s="255">
        <v>0.0</v>
      </c>
      <c r="AG122" s="464"/>
    </row>
    <row r="123" outlineLevel="1">
      <c r="A123" s="461" t="s">
        <v>1429</v>
      </c>
      <c r="B123" s="458">
        <f t="shared" ref="B123:AF123" si="26">B121+B122</f>
        <v>0</v>
      </c>
      <c r="C123" s="458">
        <f t="shared" si="26"/>
        <v>0</v>
      </c>
      <c r="D123" s="458">
        <f t="shared" si="26"/>
        <v>0</v>
      </c>
      <c r="E123" s="458">
        <f t="shared" si="26"/>
        <v>0</v>
      </c>
      <c r="F123" s="458">
        <f t="shared" si="26"/>
        <v>0</v>
      </c>
      <c r="G123" s="458">
        <f t="shared" si="26"/>
        <v>0</v>
      </c>
      <c r="H123" s="458">
        <f t="shared" si="26"/>
        <v>0</v>
      </c>
      <c r="I123" s="458">
        <f t="shared" si="26"/>
        <v>0</v>
      </c>
      <c r="J123" s="458">
        <f t="shared" si="26"/>
        <v>0</v>
      </c>
      <c r="K123" s="458">
        <f t="shared" si="26"/>
        <v>0</v>
      </c>
      <c r="L123" s="458">
        <f t="shared" si="26"/>
        <v>0</v>
      </c>
      <c r="M123" s="458">
        <f t="shared" si="26"/>
        <v>0</v>
      </c>
      <c r="N123" s="458">
        <f t="shared" si="26"/>
        <v>0</v>
      </c>
      <c r="O123" s="458">
        <f t="shared" si="26"/>
        <v>0</v>
      </c>
      <c r="P123" s="458">
        <f t="shared" si="26"/>
        <v>0</v>
      </c>
      <c r="Q123" s="458">
        <f t="shared" si="26"/>
        <v>0</v>
      </c>
      <c r="R123" s="458">
        <f t="shared" si="26"/>
        <v>0</v>
      </c>
      <c r="S123" s="458">
        <f t="shared" si="26"/>
        <v>0</v>
      </c>
      <c r="T123" s="458">
        <f t="shared" si="26"/>
        <v>0</v>
      </c>
      <c r="U123" s="458">
        <f t="shared" si="26"/>
        <v>0</v>
      </c>
      <c r="V123" s="458">
        <f t="shared" si="26"/>
        <v>0</v>
      </c>
      <c r="W123" s="458">
        <f t="shared" si="26"/>
        <v>0</v>
      </c>
      <c r="X123" s="458">
        <f t="shared" si="26"/>
        <v>0</v>
      </c>
      <c r="Y123" s="458">
        <f t="shared" si="26"/>
        <v>0</v>
      </c>
      <c r="Z123" s="458">
        <f t="shared" si="26"/>
        <v>0</v>
      </c>
      <c r="AA123" s="458">
        <f t="shared" si="26"/>
        <v>0</v>
      </c>
      <c r="AB123" s="458">
        <f t="shared" si="26"/>
        <v>0</v>
      </c>
      <c r="AC123" s="458">
        <f t="shared" si="26"/>
        <v>0</v>
      </c>
      <c r="AD123" s="458">
        <f t="shared" si="26"/>
        <v>0</v>
      </c>
      <c r="AE123" s="458">
        <f t="shared" si="26"/>
        <v>0</v>
      </c>
      <c r="AF123" s="458">
        <f t="shared" si="26"/>
        <v>0</v>
      </c>
      <c r="AG123" s="409">
        <f>SUM(B123:AF123)</f>
        <v>0</v>
      </c>
    </row>
    <row r="124" outlineLevel="1">
      <c r="A124" s="175"/>
      <c r="AG124" s="409"/>
    </row>
    <row r="125" outlineLevel="1">
      <c r="A125" s="277" t="s">
        <v>442</v>
      </c>
      <c r="B125" s="236">
        <v>0.0</v>
      </c>
      <c r="C125" s="236">
        <v>0.0</v>
      </c>
      <c r="D125" s="236">
        <v>0.0</v>
      </c>
      <c r="E125" s="236">
        <v>0.0</v>
      </c>
      <c r="F125" s="236">
        <v>0.0</v>
      </c>
      <c r="G125" s="236">
        <v>0.0</v>
      </c>
      <c r="H125" s="236">
        <v>0.0</v>
      </c>
      <c r="I125" s="236">
        <v>0.0</v>
      </c>
      <c r="J125" s="236">
        <v>0.0</v>
      </c>
      <c r="K125" s="236">
        <v>0.0</v>
      </c>
      <c r="L125" s="236">
        <v>0.0</v>
      </c>
      <c r="M125" s="236">
        <v>0.0</v>
      </c>
      <c r="N125" s="236">
        <v>0.0</v>
      </c>
      <c r="O125" s="236">
        <v>0.0</v>
      </c>
      <c r="P125" s="236">
        <v>0.0</v>
      </c>
      <c r="Q125" s="236">
        <v>0.0</v>
      </c>
      <c r="R125" s="236">
        <v>0.0</v>
      </c>
      <c r="S125" s="236">
        <v>0.0</v>
      </c>
      <c r="T125" s="236">
        <v>0.0</v>
      </c>
      <c r="U125" s="236">
        <v>0.0</v>
      </c>
      <c r="V125" s="236">
        <v>0.0</v>
      </c>
      <c r="W125" s="236">
        <v>0.0</v>
      </c>
      <c r="X125" s="236">
        <v>0.0</v>
      </c>
      <c r="Y125" s="236">
        <v>0.0</v>
      </c>
      <c r="Z125" s="236">
        <v>0.0</v>
      </c>
      <c r="AA125" s="236">
        <v>0.0</v>
      </c>
      <c r="AB125" s="236">
        <v>0.0</v>
      </c>
      <c r="AC125" s="236">
        <v>0.0</v>
      </c>
      <c r="AD125" s="236">
        <v>0.0</v>
      </c>
      <c r="AE125" s="236">
        <v>0.0</v>
      </c>
      <c r="AF125" s="236">
        <v>0.0</v>
      </c>
      <c r="AG125" s="409">
        <f t="shared" ref="AG125:AG134" si="27">SUM(B125:AF125)</f>
        <v>0</v>
      </c>
    </row>
    <row r="126" outlineLevel="1">
      <c r="A126" s="277" t="s">
        <v>443</v>
      </c>
      <c r="B126" s="236">
        <v>0.0</v>
      </c>
      <c r="C126" s="236">
        <v>0.0</v>
      </c>
      <c r="D126" s="236">
        <v>0.0</v>
      </c>
      <c r="E126" s="236">
        <v>0.0</v>
      </c>
      <c r="F126" s="236">
        <v>0.0</v>
      </c>
      <c r="G126" s="236">
        <v>0.0</v>
      </c>
      <c r="H126" s="236">
        <v>0.0</v>
      </c>
      <c r="I126" s="236">
        <v>0.0</v>
      </c>
      <c r="J126" s="236">
        <v>0.0</v>
      </c>
      <c r="K126" s="236">
        <v>0.0</v>
      </c>
      <c r="L126" s="236">
        <v>0.0</v>
      </c>
      <c r="M126" s="236">
        <v>0.0</v>
      </c>
      <c r="N126" s="236">
        <v>0.0</v>
      </c>
      <c r="O126" s="236">
        <v>0.0</v>
      </c>
      <c r="P126" s="236">
        <v>0.0</v>
      </c>
      <c r="Q126" s="236">
        <v>0.0</v>
      </c>
      <c r="R126" s="236">
        <v>0.0</v>
      </c>
      <c r="S126" s="236">
        <v>0.0</v>
      </c>
      <c r="T126" s="236">
        <v>0.0</v>
      </c>
      <c r="U126" s="236">
        <v>0.0</v>
      </c>
      <c r="V126" s="236">
        <v>0.0</v>
      </c>
      <c r="W126" s="236">
        <v>0.0</v>
      </c>
      <c r="X126" s="236">
        <v>0.0</v>
      </c>
      <c r="Y126" s="236">
        <v>0.0</v>
      </c>
      <c r="Z126" s="236">
        <v>0.0</v>
      </c>
      <c r="AA126" s="236">
        <v>0.0</v>
      </c>
      <c r="AB126" s="236">
        <v>0.0</v>
      </c>
      <c r="AC126" s="236">
        <v>0.0</v>
      </c>
      <c r="AD126" s="236">
        <v>0.0</v>
      </c>
      <c r="AE126" s="236">
        <v>0.0</v>
      </c>
      <c r="AF126" s="236">
        <v>0.0</v>
      </c>
      <c r="AG126" s="409">
        <f t="shared" si="27"/>
        <v>0</v>
      </c>
    </row>
    <row r="127" outlineLevel="1">
      <c r="A127" s="277" t="s">
        <v>1662</v>
      </c>
      <c r="B127" s="236">
        <v>0.0</v>
      </c>
      <c r="C127" s="236">
        <v>0.0</v>
      </c>
      <c r="D127" s="236">
        <v>0.0</v>
      </c>
      <c r="E127" s="236">
        <v>0.0</v>
      </c>
      <c r="F127" s="236">
        <v>0.0</v>
      </c>
      <c r="G127" s="236">
        <v>0.0</v>
      </c>
      <c r="H127" s="236">
        <v>0.0</v>
      </c>
      <c r="I127" s="236">
        <v>0.0</v>
      </c>
      <c r="J127" s="236">
        <v>0.0</v>
      </c>
      <c r="K127" s="236">
        <v>0.0</v>
      </c>
      <c r="L127" s="236">
        <v>0.0</v>
      </c>
      <c r="M127" s="236">
        <v>0.0</v>
      </c>
      <c r="N127" s="236">
        <v>0.0</v>
      </c>
      <c r="O127" s="236">
        <v>0.0</v>
      </c>
      <c r="P127" s="236">
        <v>0.0</v>
      </c>
      <c r="Q127" s="236">
        <v>0.0</v>
      </c>
      <c r="R127" s="236">
        <v>0.0</v>
      </c>
      <c r="S127" s="236">
        <v>0.0</v>
      </c>
      <c r="T127" s="236">
        <v>0.0</v>
      </c>
      <c r="U127" s="236">
        <v>0.0</v>
      </c>
      <c r="V127" s="236">
        <v>0.0</v>
      </c>
      <c r="W127" s="236">
        <v>0.0</v>
      </c>
      <c r="X127" s="236">
        <v>0.0</v>
      </c>
      <c r="Y127" s="236">
        <v>0.0</v>
      </c>
      <c r="Z127" s="236">
        <v>0.0</v>
      </c>
      <c r="AA127" s="236">
        <v>0.0</v>
      </c>
      <c r="AB127" s="236">
        <v>0.0</v>
      </c>
      <c r="AC127" s="236">
        <v>0.0</v>
      </c>
      <c r="AD127" s="236">
        <v>0.0</v>
      </c>
      <c r="AE127" s="236">
        <v>0.0</v>
      </c>
      <c r="AF127" s="236">
        <v>0.0</v>
      </c>
      <c r="AG127" s="409">
        <f t="shared" si="27"/>
        <v>0</v>
      </c>
    </row>
    <row r="128" outlineLevel="1">
      <c r="A128" s="277" t="s">
        <v>1663</v>
      </c>
      <c r="B128" s="236">
        <v>0.0</v>
      </c>
      <c r="C128" s="236">
        <v>0.0</v>
      </c>
      <c r="D128" s="236">
        <v>0.0</v>
      </c>
      <c r="E128" s="236">
        <v>0.0</v>
      </c>
      <c r="F128" s="236">
        <v>0.0</v>
      </c>
      <c r="G128" s="236">
        <v>0.0</v>
      </c>
      <c r="H128" s="236">
        <v>0.0</v>
      </c>
      <c r="I128" s="236">
        <v>0.0</v>
      </c>
      <c r="J128" s="236">
        <v>0.0</v>
      </c>
      <c r="K128" s="236">
        <v>0.0</v>
      </c>
      <c r="L128" s="236">
        <v>0.0</v>
      </c>
      <c r="M128" s="236">
        <v>0.0</v>
      </c>
      <c r="N128" s="236">
        <v>0.0</v>
      </c>
      <c r="O128" s="236">
        <v>0.0</v>
      </c>
      <c r="P128" s="236">
        <v>0.0</v>
      </c>
      <c r="Q128" s="236">
        <v>0.0</v>
      </c>
      <c r="R128" s="236">
        <v>0.0</v>
      </c>
      <c r="S128" s="236">
        <v>0.0</v>
      </c>
      <c r="T128" s="236">
        <v>0.0</v>
      </c>
      <c r="U128" s="236">
        <v>0.0</v>
      </c>
      <c r="V128" s="236">
        <v>0.0</v>
      </c>
      <c r="W128" s="236">
        <v>0.0</v>
      </c>
      <c r="X128" s="236">
        <v>0.0</v>
      </c>
      <c r="Y128" s="236">
        <v>0.0</v>
      </c>
      <c r="Z128" s="236">
        <v>0.0</v>
      </c>
      <c r="AA128" s="236">
        <v>0.0</v>
      </c>
      <c r="AB128" s="236">
        <v>0.0</v>
      </c>
      <c r="AC128" s="236">
        <v>0.0</v>
      </c>
      <c r="AD128" s="236">
        <v>0.0</v>
      </c>
      <c r="AE128" s="236">
        <v>0.0</v>
      </c>
      <c r="AF128" s="236">
        <v>0.0</v>
      </c>
      <c r="AG128" s="409">
        <f t="shared" si="27"/>
        <v>0</v>
      </c>
    </row>
    <row r="129" outlineLevel="1">
      <c r="A129" s="277" t="s">
        <v>1664</v>
      </c>
      <c r="B129" s="236">
        <v>0.0</v>
      </c>
      <c r="C129" s="236">
        <v>0.0</v>
      </c>
      <c r="D129" s="236">
        <v>0.0</v>
      </c>
      <c r="E129" s="236">
        <v>0.0</v>
      </c>
      <c r="F129" s="236">
        <v>0.0</v>
      </c>
      <c r="G129" s="236">
        <v>0.0</v>
      </c>
      <c r="H129" s="236">
        <v>0.0</v>
      </c>
      <c r="I129" s="236">
        <v>0.0</v>
      </c>
      <c r="J129" s="236">
        <v>0.0</v>
      </c>
      <c r="K129" s="236">
        <v>0.0</v>
      </c>
      <c r="L129" s="236">
        <v>0.0</v>
      </c>
      <c r="M129" s="236">
        <v>0.0</v>
      </c>
      <c r="N129" s="236">
        <v>0.0</v>
      </c>
      <c r="O129" s="236">
        <v>0.0</v>
      </c>
      <c r="P129" s="236">
        <v>0.0</v>
      </c>
      <c r="Q129" s="236">
        <v>0.0</v>
      </c>
      <c r="R129" s="236">
        <v>0.0</v>
      </c>
      <c r="S129" s="236">
        <v>0.0</v>
      </c>
      <c r="T129" s="236">
        <v>0.0</v>
      </c>
      <c r="U129" s="236">
        <v>0.0</v>
      </c>
      <c r="V129" s="236">
        <v>0.0</v>
      </c>
      <c r="W129" s="236">
        <v>0.0</v>
      </c>
      <c r="X129" s="236">
        <v>0.0</v>
      </c>
      <c r="Y129" s="236">
        <v>0.0</v>
      </c>
      <c r="Z129" s="236">
        <v>0.0</v>
      </c>
      <c r="AA129" s="236">
        <v>0.0</v>
      </c>
      <c r="AB129" s="236">
        <v>0.0</v>
      </c>
      <c r="AC129" s="236">
        <v>0.0</v>
      </c>
      <c r="AD129" s="236">
        <v>0.0</v>
      </c>
      <c r="AE129" s="236">
        <v>0.0</v>
      </c>
      <c r="AF129" s="236">
        <v>0.0</v>
      </c>
      <c r="AG129" s="409">
        <f t="shared" si="27"/>
        <v>0</v>
      </c>
    </row>
    <row r="130" outlineLevel="1">
      <c r="A130" s="277" t="s">
        <v>1665</v>
      </c>
      <c r="B130" s="236">
        <v>0.0</v>
      </c>
      <c r="C130" s="236">
        <v>0.0</v>
      </c>
      <c r="D130" s="236">
        <v>0.0</v>
      </c>
      <c r="E130" s="236">
        <v>0.0</v>
      </c>
      <c r="F130" s="236">
        <v>0.0</v>
      </c>
      <c r="G130" s="236">
        <v>0.0</v>
      </c>
      <c r="H130" s="236">
        <v>0.0</v>
      </c>
      <c r="I130" s="236">
        <v>0.0</v>
      </c>
      <c r="J130" s="236">
        <v>0.0</v>
      </c>
      <c r="K130" s="236">
        <v>0.0</v>
      </c>
      <c r="L130" s="236">
        <v>0.0</v>
      </c>
      <c r="M130" s="236">
        <v>0.0</v>
      </c>
      <c r="N130" s="236">
        <v>0.0</v>
      </c>
      <c r="O130" s="236">
        <v>0.0</v>
      </c>
      <c r="P130" s="236">
        <v>0.0</v>
      </c>
      <c r="Q130" s="236">
        <v>0.0</v>
      </c>
      <c r="R130" s="236">
        <v>0.0</v>
      </c>
      <c r="S130" s="236">
        <v>0.0</v>
      </c>
      <c r="T130" s="236">
        <v>0.0</v>
      </c>
      <c r="U130" s="236">
        <v>0.0</v>
      </c>
      <c r="V130" s="236">
        <v>0.0</v>
      </c>
      <c r="W130" s="236">
        <v>0.0</v>
      </c>
      <c r="X130" s="236">
        <v>0.0</v>
      </c>
      <c r="Y130" s="236">
        <v>0.0</v>
      </c>
      <c r="Z130" s="236">
        <v>0.0</v>
      </c>
      <c r="AA130" s="236">
        <v>0.0</v>
      </c>
      <c r="AB130" s="236">
        <v>0.0</v>
      </c>
      <c r="AC130" s="236">
        <v>0.0</v>
      </c>
      <c r="AD130" s="236">
        <v>0.0</v>
      </c>
      <c r="AE130" s="236">
        <v>0.0</v>
      </c>
      <c r="AF130" s="236">
        <v>0.0</v>
      </c>
      <c r="AG130" s="409">
        <f t="shared" si="27"/>
        <v>0</v>
      </c>
    </row>
    <row r="131" outlineLevel="1">
      <c r="A131" s="277" t="s">
        <v>1666</v>
      </c>
      <c r="B131" s="236">
        <v>0.0</v>
      </c>
      <c r="C131" s="236">
        <v>0.0</v>
      </c>
      <c r="D131" s="236">
        <v>0.0</v>
      </c>
      <c r="E131" s="236">
        <v>0.0</v>
      </c>
      <c r="F131" s="236">
        <v>0.0</v>
      </c>
      <c r="G131" s="236">
        <v>0.0</v>
      </c>
      <c r="H131" s="236">
        <v>0.0</v>
      </c>
      <c r="I131" s="236">
        <v>0.0</v>
      </c>
      <c r="J131" s="236">
        <v>0.0</v>
      </c>
      <c r="K131" s="236">
        <v>0.0</v>
      </c>
      <c r="L131" s="236">
        <v>0.0</v>
      </c>
      <c r="M131" s="236">
        <v>0.0</v>
      </c>
      <c r="N131" s="236">
        <v>0.0</v>
      </c>
      <c r="O131" s="236">
        <v>0.0</v>
      </c>
      <c r="P131" s="236">
        <v>0.0</v>
      </c>
      <c r="Q131" s="236">
        <v>0.0</v>
      </c>
      <c r="R131" s="236">
        <v>0.0</v>
      </c>
      <c r="S131" s="236">
        <v>0.0</v>
      </c>
      <c r="T131" s="236">
        <v>0.0</v>
      </c>
      <c r="U131" s="236">
        <v>0.0</v>
      </c>
      <c r="V131" s="236">
        <v>0.0</v>
      </c>
      <c r="W131" s="236">
        <v>0.0</v>
      </c>
      <c r="X131" s="236">
        <v>0.0</v>
      </c>
      <c r="Y131" s="236">
        <v>0.0</v>
      </c>
      <c r="Z131" s="236">
        <v>0.0</v>
      </c>
      <c r="AA131" s="236">
        <v>0.0</v>
      </c>
      <c r="AB131" s="236">
        <v>0.0</v>
      </c>
      <c r="AC131" s="236">
        <v>0.0</v>
      </c>
      <c r="AD131" s="236">
        <v>0.0</v>
      </c>
      <c r="AE131" s="236">
        <v>0.0</v>
      </c>
      <c r="AF131" s="236">
        <v>0.0</v>
      </c>
      <c r="AG131" s="409">
        <f t="shared" si="27"/>
        <v>0</v>
      </c>
    </row>
    <row r="132" outlineLevel="1">
      <c r="A132" s="277" t="s">
        <v>1667</v>
      </c>
      <c r="B132" s="236">
        <v>0.0</v>
      </c>
      <c r="C132" s="236">
        <v>0.0</v>
      </c>
      <c r="D132" s="236">
        <v>0.0</v>
      </c>
      <c r="E132" s="236">
        <v>0.0</v>
      </c>
      <c r="F132" s="236">
        <v>0.0</v>
      </c>
      <c r="G132" s="236">
        <v>0.0</v>
      </c>
      <c r="H132" s="236">
        <v>0.0</v>
      </c>
      <c r="I132" s="236">
        <v>0.0</v>
      </c>
      <c r="J132" s="236">
        <v>0.0</v>
      </c>
      <c r="K132" s="236">
        <v>0.0</v>
      </c>
      <c r="L132" s="236">
        <v>0.0</v>
      </c>
      <c r="M132" s="236">
        <v>0.0</v>
      </c>
      <c r="N132" s="236">
        <v>0.0</v>
      </c>
      <c r="O132" s="236">
        <v>0.0</v>
      </c>
      <c r="P132" s="236">
        <v>0.0</v>
      </c>
      <c r="Q132" s="236">
        <v>0.0</v>
      </c>
      <c r="R132" s="236">
        <v>0.0</v>
      </c>
      <c r="S132" s="236">
        <v>0.0</v>
      </c>
      <c r="T132" s="236">
        <v>0.0</v>
      </c>
      <c r="U132" s="236">
        <v>0.0</v>
      </c>
      <c r="V132" s="236">
        <v>0.0</v>
      </c>
      <c r="W132" s="236">
        <v>0.0</v>
      </c>
      <c r="X132" s="236">
        <v>0.0</v>
      </c>
      <c r="Y132" s="236">
        <v>0.0</v>
      </c>
      <c r="Z132" s="236">
        <v>0.0</v>
      </c>
      <c r="AA132" s="236">
        <v>0.0</v>
      </c>
      <c r="AB132" s="236">
        <v>0.0</v>
      </c>
      <c r="AC132" s="236">
        <v>0.0</v>
      </c>
      <c r="AD132" s="236">
        <v>0.0</v>
      </c>
      <c r="AE132" s="236">
        <v>0.0</v>
      </c>
      <c r="AF132" s="236">
        <v>0.0</v>
      </c>
      <c r="AG132" s="409">
        <f t="shared" si="27"/>
        <v>0</v>
      </c>
    </row>
    <row r="133" outlineLevel="1">
      <c r="A133" s="277" t="s">
        <v>1436</v>
      </c>
      <c r="B133" s="236">
        <v>0.0</v>
      </c>
      <c r="C133" s="236">
        <v>0.0</v>
      </c>
      <c r="D133" s="236">
        <v>0.0</v>
      </c>
      <c r="E133" s="236">
        <v>0.0</v>
      </c>
      <c r="F133" s="236">
        <v>0.0</v>
      </c>
      <c r="G133" s="236">
        <v>0.0</v>
      </c>
      <c r="H133" s="236">
        <v>0.0</v>
      </c>
      <c r="I133" s="236">
        <v>0.0</v>
      </c>
      <c r="J133" s="236">
        <v>0.0</v>
      </c>
      <c r="K133" s="236">
        <v>0.0</v>
      </c>
      <c r="L133" s="236">
        <v>0.0</v>
      </c>
      <c r="M133" s="236">
        <v>0.0</v>
      </c>
      <c r="N133" s="236">
        <v>0.0</v>
      </c>
      <c r="O133" s="236">
        <v>0.0</v>
      </c>
      <c r="P133" s="236">
        <v>0.0</v>
      </c>
      <c r="Q133" s="236">
        <v>0.0</v>
      </c>
      <c r="R133" s="236">
        <v>0.0</v>
      </c>
      <c r="S133" s="236">
        <v>0.0</v>
      </c>
      <c r="T133" s="236">
        <v>0.0</v>
      </c>
      <c r="U133" s="236">
        <v>0.0</v>
      </c>
      <c r="V133" s="236">
        <v>0.0</v>
      </c>
      <c r="W133" s="236">
        <v>0.0</v>
      </c>
      <c r="X133" s="236">
        <v>0.0</v>
      </c>
      <c r="Y133" s="236">
        <v>0.0</v>
      </c>
      <c r="Z133" s="236">
        <v>0.0</v>
      </c>
      <c r="AA133" s="236">
        <v>0.0</v>
      </c>
      <c r="AB133" s="236">
        <v>0.0</v>
      </c>
      <c r="AC133" s="236">
        <v>0.0</v>
      </c>
      <c r="AD133" s="236">
        <v>0.0</v>
      </c>
      <c r="AE133" s="236">
        <v>0.0</v>
      </c>
      <c r="AF133" s="236">
        <v>0.0</v>
      </c>
      <c r="AG133" s="409">
        <f t="shared" si="27"/>
        <v>0</v>
      </c>
    </row>
    <row r="134" outlineLevel="1">
      <c r="A134" s="462" t="s">
        <v>298</v>
      </c>
      <c r="B134" s="458">
        <f t="shared" ref="B134:AF134" si="28">SUM(B125:B133)</f>
        <v>0</v>
      </c>
      <c r="C134" s="458">
        <f t="shared" si="28"/>
        <v>0</v>
      </c>
      <c r="D134" s="458">
        <f t="shared" si="28"/>
        <v>0</v>
      </c>
      <c r="E134" s="458">
        <f t="shared" si="28"/>
        <v>0</v>
      </c>
      <c r="F134" s="458">
        <f t="shared" si="28"/>
        <v>0</v>
      </c>
      <c r="G134" s="458">
        <f t="shared" si="28"/>
        <v>0</v>
      </c>
      <c r="H134" s="458">
        <f t="shared" si="28"/>
        <v>0</v>
      </c>
      <c r="I134" s="458">
        <f t="shared" si="28"/>
        <v>0</v>
      </c>
      <c r="J134" s="458">
        <f t="shared" si="28"/>
        <v>0</v>
      </c>
      <c r="K134" s="458">
        <f t="shared" si="28"/>
        <v>0</v>
      </c>
      <c r="L134" s="458">
        <f t="shared" si="28"/>
        <v>0</v>
      </c>
      <c r="M134" s="458">
        <f t="shared" si="28"/>
        <v>0</v>
      </c>
      <c r="N134" s="458">
        <f t="shared" si="28"/>
        <v>0</v>
      </c>
      <c r="O134" s="458">
        <f t="shared" si="28"/>
        <v>0</v>
      </c>
      <c r="P134" s="458">
        <f t="shared" si="28"/>
        <v>0</v>
      </c>
      <c r="Q134" s="458">
        <f t="shared" si="28"/>
        <v>0</v>
      </c>
      <c r="R134" s="458">
        <f t="shared" si="28"/>
        <v>0</v>
      </c>
      <c r="S134" s="458">
        <f t="shared" si="28"/>
        <v>0</v>
      </c>
      <c r="T134" s="458">
        <f t="shared" si="28"/>
        <v>0</v>
      </c>
      <c r="U134" s="458">
        <f t="shared" si="28"/>
        <v>0</v>
      </c>
      <c r="V134" s="458">
        <f t="shared" si="28"/>
        <v>0</v>
      </c>
      <c r="W134" s="458">
        <f t="shared" si="28"/>
        <v>0</v>
      </c>
      <c r="X134" s="458">
        <f t="shared" si="28"/>
        <v>0</v>
      </c>
      <c r="Y134" s="458">
        <f t="shared" si="28"/>
        <v>0</v>
      </c>
      <c r="Z134" s="458">
        <f t="shared" si="28"/>
        <v>0</v>
      </c>
      <c r="AA134" s="458">
        <f t="shared" si="28"/>
        <v>0</v>
      </c>
      <c r="AB134" s="458">
        <f t="shared" si="28"/>
        <v>0</v>
      </c>
      <c r="AC134" s="458">
        <f t="shared" si="28"/>
        <v>0</v>
      </c>
      <c r="AD134" s="458">
        <f t="shared" si="28"/>
        <v>0</v>
      </c>
      <c r="AE134" s="458">
        <f t="shared" si="28"/>
        <v>0</v>
      </c>
      <c r="AF134" s="458">
        <f t="shared" si="28"/>
        <v>0</v>
      </c>
      <c r="AG134" s="409">
        <f t="shared" si="27"/>
        <v>0</v>
      </c>
    </row>
    <row r="135">
      <c r="A135" s="437"/>
      <c r="AG135" s="463"/>
    </row>
    <row r="136">
      <c r="A136" s="437"/>
      <c r="AG136" s="463"/>
    </row>
    <row r="137">
      <c r="A137" s="417" t="s">
        <v>1454</v>
      </c>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c r="AA137" s="222"/>
      <c r="AB137" s="222"/>
      <c r="AC137" s="222"/>
      <c r="AD137" s="222"/>
      <c r="AE137" s="222"/>
      <c r="AF137" s="222"/>
      <c r="AG137" s="454"/>
    </row>
    <row r="138" outlineLevel="1">
      <c r="A138" s="465"/>
      <c r="B138" s="262">
        <v>0.0</v>
      </c>
      <c r="C138" s="262">
        <v>0.0</v>
      </c>
      <c r="D138" s="262">
        <v>0.0</v>
      </c>
      <c r="E138" s="262">
        <v>0.0</v>
      </c>
      <c r="F138" s="262">
        <v>0.0</v>
      </c>
      <c r="G138" s="262">
        <v>0.0</v>
      </c>
      <c r="H138" s="262">
        <v>0.0</v>
      </c>
      <c r="I138" s="262">
        <v>0.0</v>
      </c>
      <c r="J138" s="262">
        <v>0.0</v>
      </c>
      <c r="K138" s="262">
        <v>0.0</v>
      </c>
      <c r="L138" s="262">
        <v>0.0</v>
      </c>
      <c r="M138" s="262">
        <v>0.0</v>
      </c>
      <c r="N138" s="262">
        <v>0.0</v>
      </c>
      <c r="O138" s="262">
        <v>0.0</v>
      </c>
      <c r="P138" s="262">
        <v>0.0</v>
      </c>
      <c r="Q138" s="262">
        <v>0.0</v>
      </c>
      <c r="R138" s="262">
        <v>0.0</v>
      </c>
      <c r="S138" s="262">
        <v>0.0</v>
      </c>
      <c r="T138" s="262">
        <v>0.0</v>
      </c>
      <c r="U138" s="262">
        <v>0.0</v>
      </c>
      <c r="V138" s="262">
        <v>0.0</v>
      </c>
      <c r="W138" s="262">
        <v>29.0</v>
      </c>
      <c r="X138" s="262">
        <v>0.0</v>
      </c>
      <c r="Y138" s="262">
        <v>0.0</v>
      </c>
      <c r="Z138" s="262">
        <v>0.0</v>
      </c>
      <c r="AA138" s="262">
        <v>0.0</v>
      </c>
      <c r="AB138" s="262">
        <v>0.0</v>
      </c>
      <c r="AC138" s="262">
        <v>0.0</v>
      </c>
      <c r="AD138" s="262">
        <v>0.0</v>
      </c>
      <c r="AE138" s="262">
        <v>0.0</v>
      </c>
      <c r="AF138" s="262">
        <v>0.0</v>
      </c>
      <c r="AG138" s="409">
        <f t="shared" ref="AG138:AG142" si="30">SUM(B138:AF138)</f>
        <v>29</v>
      </c>
    </row>
    <row r="139" outlineLevel="1">
      <c r="A139" s="520" t="s">
        <v>1668</v>
      </c>
      <c r="B139" s="466">
        <f t="shared" ref="B139:AF139" si="29">0.29*(B91+B92+B96+B107)</f>
        <v>0</v>
      </c>
      <c r="C139" s="466">
        <f t="shared" si="29"/>
        <v>0</v>
      </c>
      <c r="D139" s="466">
        <f t="shared" si="29"/>
        <v>0</v>
      </c>
      <c r="E139" s="466">
        <f t="shared" si="29"/>
        <v>0</v>
      </c>
      <c r="F139" s="466">
        <f t="shared" si="29"/>
        <v>0</v>
      </c>
      <c r="G139" s="466">
        <f t="shared" si="29"/>
        <v>0</v>
      </c>
      <c r="H139" s="466">
        <f t="shared" si="29"/>
        <v>0</v>
      </c>
      <c r="I139" s="466">
        <f t="shared" si="29"/>
        <v>0</v>
      </c>
      <c r="J139" s="466">
        <f t="shared" si="29"/>
        <v>0</v>
      </c>
      <c r="K139" s="466">
        <f t="shared" si="29"/>
        <v>0</v>
      </c>
      <c r="L139" s="466">
        <f t="shared" si="29"/>
        <v>0</v>
      </c>
      <c r="M139" s="466">
        <f t="shared" si="29"/>
        <v>0</v>
      </c>
      <c r="N139" s="466">
        <f t="shared" si="29"/>
        <v>0</v>
      </c>
      <c r="O139" s="466">
        <f t="shared" si="29"/>
        <v>0</v>
      </c>
      <c r="P139" s="466">
        <f t="shared" si="29"/>
        <v>0</v>
      </c>
      <c r="Q139" s="466">
        <f t="shared" si="29"/>
        <v>0</v>
      </c>
      <c r="R139" s="466">
        <f t="shared" si="29"/>
        <v>0</v>
      </c>
      <c r="S139" s="466">
        <f t="shared" si="29"/>
        <v>0</v>
      </c>
      <c r="T139" s="466">
        <f t="shared" si="29"/>
        <v>0</v>
      </c>
      <c r="U139" s="466">
        <f t="shared" si="29"/>
        <v>0</v>
      </c>
      <c r="V139" s="466">
        <f t="shared" si="29"/>
        <v>0</v>
      </c>
      <c r="W139" s="466">
        <f t="shared" si="29"/>
        <v>0.29</v>
      </c>
      <c r="X139" s="466">
        <f t="shared" si="29"/>
        <v>0</v>
      </c>
      <c r="Y139" s="466">
        <f t="shared" si="29"/>
        <v>0</v>
      </c>
      <c r="Z139" s="466">
        <f t="shared" si="29"/>
        <v>0</v>
      </c>
      <c r="AA139" s="466">
        <f t="shared" si="29"/>
        <v>0</v>
      </c>
      <c r="AB139" s="466">
        <f t="shared" si="29"/>
        <v>0</v>
      </c>
      <c r="AC139" s="466">
        <f t="shared" si="29"/>
        <v>0</v>
      </c>
      <c r="AD139" s="466">
        <f t="shared" si="29"/>
        <v>0</v>
      </c>
      <c r="AE139" s="466">
        <f t="shared" si="29"/>
        <v>0</v>
      </c>
      <c r="AF139" s="466">
        <f t="shared" si="29"/>
        <v>0</v>
      </c>
      <c r="AG139" s="409">
        <f t="shared" si="30"/>
        <v>0.29</v>
      </c>
    </row>
    <row r="140" outlineLevel="1">
      <c r="A140" s="520" t="s">
        <v>1669</v>
      </c>
      <c r="B140" s="262">
        <f t="shared" ref="B140:AF140" si="31">17.58*(B91+B92+B96)</f>
        <v>0</v>
      </c>
      <c r="C140" s="262">
        <f t="shared" si="31"/>
        <v>0</v>
      </c>
      <c r="D140" s="262">
        <f t="shared" si="31"/>
        <v>0</v>
      </c>
      <c r="E140" s="262">
        <f t="shared" si="31"/>
        <v>0</v>
      </c>
      <c r="F140" s="262">
        <f t="shared" si="31"/>
        <v>0</v>
      </c>
      <c r="G140" s="262">
        <f t="shared" si="31"/>
        <v>0</v>
      </c>
      <c r="H140" s="262">
        <f t="shared" si="31"/>
        <v>0</v>
      </c>
      <c r="I140" s="262">
        <f t="shared" si="31"/>
        <v>0</v>
      </c>
      <c r="J140" s="262">
        <f t="shared" si="31"/>
        <v>0</v>
      </c>
      <c r="K140" s="262">
        <f t="shared" si="31"/>
        <v>0</v>
      </c>
      <c r="L140" s="262">
        <f t="shared" si="31"/>
        <v>0</v>
      </c>
      <c r="M140" s="262">
        <f t="shared" si="31"/>
        <v>0</v>
      </c>
      <c r="N140" s="262">
        <f t="shared" si="31"/>
        <v>0</v>
      </c>
      <c r="O140" s="262">
        <f t="shared" si="31"/>
        <v>0</v>
      </c>
      <c r="P140" s="262">
        <f t="shared" si="31"/>
        <v>0</v>
      </c>
      <c r="Q140" s="262">
        <f t="shared" si="31"/>
        <v>0</v>
      </c>
      <c r="R140" s="262">
        <f t="shared" si="31"/>
        <v>0</v>
      </c>
      <c r="S140" s="262">
        <f t="shared" si="31"/>
        <v>0</v>
      </c>
      <c r="T140" s="262">
        <f t="shared" si="31"/>
        <v>0</v>
      </c>
      <c r="U140" s="262">
        <f t="shared" si="31"/>
        <v>0</v>
      </c>
      <c r="V140" s="262">
        <f t="shared" si="31"/>
        <v>0</v>
      </c>
      <c r="W140" s="262">
        <f t="shared" si="31"/>
        <v>0</v>
      </c>
      <c r="X140" s="262">
        <f t="shared" si="31"/>
        <v>0</v>
      </c>
      <c r="Y140" s="262">
        <f t="shared" si="31"/>
        <v>0</v>
      </c>
      <c r="Z140" s="262">
        <f t="shared" si="31"/>
        <v>0</v>
      </c>
      <c r="AA140" s="262">
        <f t="shared" si="31"/>
        <v>0</v>
      </c>
      <c r="AB140" s="262">
        <f t="shared" si="31"/>
        <v>0</v>
      </c>
      <c r="AC140" s="262">
        <f t="shared" si="31"/>
        <v>0</v>
      </c>
      <c r="AD140" s="262">
        <f t="shared" si="31"/>
        <v>0</v>
      </c>
      <c r="AE140" s="262">
        <f t="shared" si="31"/>
        <v>0</v>
      </c>
      <c r="AF140" s="262">
        <f t="shared" si="31"/>
        <v>0</v>
      </c>
      <c r="AG140" s="409">
        <f t="shared" si="30"/>
        <v>0</v>
      </c>
    </row>
    <row r="141" outlineLevel="1">
      <c r="A141" s="520" t="s">
        <v>1670</v>
      </c>
      <c r="B141" s="262">
        <f t="shared" ref="B141:AF141" si="32">0.17*(B91+B92+B96+B107)</f>
        <v>0</v>
      </c>
      <c r="C141" s="262">
        <f t="shared" si="32"/>
        <v>0</v>
      </c>
      <c r="D141" s="262">
        <f t="shared" si="32"/>
        <v>0</v>
      </c>
      <c r="E141" s="262">
        <f t="shared" si="32"/>
        <v>0</v>
      </c>
      <c r="F141" s="262">
        <f t="shared" si="32"/>
        <v>0</v>
      </c>
      <c r="G141" s="262">
        <f t="shared" si="32"/>
        <v>0</v>
      </c>
      <c r="H141" s="262">
        <f t="shared" si="32"/>
        <v>0</v>
      </c>
      <c r="I141" s="262">
        <f t="shared" si="32"/>
        <v>0</v>
      </c>
      <c r="J141" s="262">
        <f t="shared" si="32"/>
        <v>0</v>
      </c>
      <c r="K141" s="262">
        <f t="shared" si="32"/>
        <v>0</v>
      </c>
      <c r="L141" s="262">
        <f t="shared" si="32"/>
        <v>0</v>
      </c>
      <c r="M141" s="262">
        <f t="shared" si="32"/>
        <v>0</v>
      </c>
      <c r="N141" s="262">
        <f t="shared" si="32"/>
        <v>0</v>
      </c>
      <c r="O141" s="262">
        <f t="shared" si="32"/>
        <v>0</v>
      </c>
      <c r="P141" s="262">
        <f t="shared" si="32"/>
        <v>0</v>
      </c>
      <c r="Q141" s="262">
        <f t="shared" si="32"/>
        <v>0</v>
      </c>
      <c r="R141" s="262">
        <f t="shared" si="32"/>
        <v>0</v>
      </c>
      <c r="S141" s="262">
        <f t="shared" si="32"/>
        <v>0</v>
      </c>
      <c r="T141" s="262">
        <f t="shared" si="32"/>
        <v>0</v>
      </c>
      <c r="U141" s="262">
        <f t="shared" si="32"/>
        <v>0</v>
      </c>
      <c r="V141" s="262">
        <f t="shared" si="32"/>
        <v>0</v>
      </c>
      <c r="W141" s="262">
        <f t="shared" si="32"/>
        <v>0.17</v>
      </c>
      <c r="X141" s="262">
        <f t="shared" si="32"/>
        <v>0</v>
      </c>
      <c r="Y141" s="262">
        <f t="shared" si="32"/>
        <v>0</v>
      </c>
      <c r="Z141" s="262">
        <f t="shared" si="32"/>
        <v>0</v>
      </c>
      <c r="AA141" s="262">
        <f t="shared" si="32"/>
        <v>0</v>
      </c>
      <c r="AB141" s="262">
        <f t="shared" si="32"/>
        <v>0</v>
      </c>
      <c r="AC141" s="262">
        <f t="shared" si="32"/>
        <v>0</v>
      </c>
      <c r="AD141" s="262">
        <f t="shared" si="32"/>
        <v>0</v>
      </c>
      <c r="AE141" s="262">
        <f t="shared" si="32"/>
        <v>0</v>
      </c>
      <c r="AF141" s="262">
        <f t="shared" si="32"/>
        <v>0</v>
      </c>
      <c r="AG141" s="409">
        <f t="shared" si="30"/>
        <v>0.17</v>
      </c>
    </row>
    <row r="142" outlineLevel="1">
      <c r="A142" s="467" t="s">
        <v>1671</v>
      </c>
      <c r="B142" s="468">
        <f t="shared" ref="B142:AF142" si="33">B138+B139+B140</f>
        <v>0</v>
      </c>
      <c r="C142" s="468">
        <f t="shared" si="33"/>
        <v>0</v>
      </c>
      <c r="D142" s="468">
        <f t="shared" si="33"/>
        <v>0</v>
      </c>
      <c r="E142" s="468">
        <f t="shared" si="33"/>
        <v>0</v>
      </c>
      <c r="F142" s="468">
        <f t="shared" si="33"/>
        <v>0</v>
      </c>
      <c r="G142" s="468">
        <f t="shared" si="33"/>
        <v>0</v>
      </c>
      <c r="H142" s="468">
        <f t="shared" si="33"/>
        <v>0</v>
      </c>
      <c r="I142" s="468">
        <f t="shared" si="33"/>
        <v>0</v>
      </c>
      <c r="J142" s="468">
        <f t="shared" si="33"/>
        <v>0</v>
      </c>
      <c r="K142" s="468">
        <f t="shared" si="33"/>
        <v>0</v>
      </c>
      <c r="L142" s="468">
        <f t="shared" si="33"/>
        <v>0</v>
      </c>
      <c r="M142" s="468">
        <f t="shared" si="33"/>
        <v>0</v>
      </c>
      <c r="N142" s="468">
        <f t="shared" si="33"/>
        <v>0</v>
      </c>
      <c r="O142" s="468">
        <f t="shared" si="33"/>
        <v>0</v>
      </c>
      <c r="P142" s="468">
        <f t="shared" si="33"/>
        <v>0</v>
      </c>
      <c r="Q142" s="468">
        <f t="shared" si="33"/>
        <v>0</v>
      </c>
      <c r="R142" s="468">
        <f t="shared" si="33"/>
        <v>0</v>
      </c>
      <c r="S142" s="468">
        <f t="shared" si="33"/>
        <v>0</v>
      </c>
      <c r="T142" s="468">
        <f t="shared" si="33"/>
        <v>0</v>
      </c>
      <c r="U142" s="468">
        <f t="shared" si="33"/>
        <v>0</v>
      </c>
      <c r="V142" s="468">
        <f t="shared" si="33"/>
        <v>0</v>
      </c>
      <c r="W142" s="468">
        <f t="shared" si="33"/>
        <v>29.29</v>
      </c>
      <c r="X142" s="468">
        <f t="shared" si="33"/>
        <v>0</v>
      </c>
      <c r="Y142" s="468">
        <f t="shared" si="33"/>
        <v>0</v>
      </c>
      <c r="Z142" s="468">
        <f t="shared" si="33"/>
        <v>0</v>
      </c>
      <c r="AA142" s="468">
        <f t="shared" si="33"/>
        <v>0</v>
      </c>
      <c r="AB142" s="468">
        <f t="shared" si="33"/>
        <v>0</v>
      </c>
      <c r="AC142" s="468">
        <f t="shared" si="33"/>
        <v>0</v>
      </c>
      <c r="AD142" s="468">
        <f t="shared" si="33"/>
        <v>0</v>
      </c>
      <c r="AE142" s="468">
        <f t="shared" si="33"/>
        <v>0</v>
      </c>
      <c r="AF142" s="468">
        <f t="shared" si="33"/>
        <v>0</v>
      </c>
      <c r="AG142" s="409">
        <f t="shared" si="30"/>
        <v>29.29</v>
      </c>
    </row>
    <row r="143">
      <c r="A143" s="437"/>
      <c r="AG143" s="463"/>
    </row>
    <row r="144">
      <c r="A144" s="417" t="s">
        <v>1459</v>
      </c>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469"/>
    </row>
    <row r="145" outlineLevel="1">
      <c r="A145" s="520" t="s">
        <v>1672</v>
      </c>
      <c r="B145" s="367">
        <v>0.0</v>
      </c>
      <c r="C145" s="367">
        <v>0.0</v>
      </c>
      <c r="D145" s="367">
        <v>0.0</v>
      </c>
      <c r="E145" s="367">
        <v>0.0</v>
      </c>
      <c r="F145" s="367">
        <v>0.0</v>
      </c>
      <c r="G145" s="367">
        <v>0.0</v>
      </c>
      <c r="H145" s="367">
        <v>0.0</v>
      </c>
      <c r="I145" s="367">
        <v>0.0</v>
      </c>
      <c r="J145" s="367">
        <v>0.0</v>
      </c>
      <c r="K145" s="367">
        <v>0.0</v>
      </c>
      <c r="L145" s="367">
        <v>0.0</v>
      </c>
      <c r="M145" s="367">
        <v>0.0</v>
      </c>
      <c r="N145" s="367">
        <v>0.0</v>
      </c>
      <c r="O145" s="367">
        <v>0.0</v>
      </c>
      <c r="P145" s="367">
        <v>0.0</v>
      </c>
      <c r="Q145" s="367">
        <v>0.0</v>
      </c>
      <c r="R145" s="367">
        <v>0.0</v>
      </c>
      <c r="S145" s="367">
        <v>0.0</v>
      </c>
      <c r="T145" s="367">
        <v>0.0</v>
      </c>
      <c r="U145" s="367">
        <v>0.0</v>
      </c>
      <c r="V145" s="367">
        <v>0.0</v>
      </c>
      <c r="W145" s="367">
        <v>0.0</v>
      </c>
      <c r="X145" s="367">
        <v>0.0</v>
      </c>
      <c r="Y145" s="367">
        <v>0.0</v>
      </c>
      <c r="Z145" s="367">
        <v>0.0</v>
      </c>
      <c r="AA145" s="367">
        <v>0.0</v>
      </c>
      <c r="AB145" s="367">
        <v>0.0</v>
      </c>
      <c r="AC145" s="367">
        <v>0.0</v>
      </c>
      <c r="AD145" s="367">
        <v>0.0</v>
      </c>
      <c r="AE145" s="367">
        <v>0.0</v>
      </c>
      <c r="AF145" s="367">
        <v>0.0</v>
      </c>
      <c r="AG145" s="409">
        <f t="shared" ref="AG145:AG149" si="34">SUM(B145:AF145)</f>
        <v>0</v>
      </c>
    </row>
    <row r="146" outlineLevel="1">
      <c r="A146" s="520" t="s">
        <v>1673</v>
      </c>
      <c r="B146" s="470"/>
      <c r="C146" s="470"/>
      <c r="D146" s="470"/>
      <c r="E146" s="470"/>
      <c r="F146" s="470"/>
      <c r="G146" s="470"/>
      <c r="H146" s="470"/>
      <c r="I146" s="470"/>
      <c r="J146" s="470"/>
      <c r="K146" s="470"/>
      <c r="L146" s="470"/>
      <c r="M146" s="470"/>
      <c r="N146" s="470"/>
      <c r="O146" s="470"/>
      <c r="P146" s="470"/>
      <c r="Q146" s="470"/>
      <c r="R146" s="470"/>
      <c r="S146" s="470"/>
      <c r="T146" s="470"/>
      <c r="U146" s="470"/>
      <c r="V146" s="470"/>
      <c r="W146" s="470"/>
      <c r="X146" s="470"/>
      <c r="Y146" s="470"/>
      <c r="Z146" s="470"/>
      <c r="AA146" s="470"/>
      <c r="AB146" s="470"/>
      <c r="AC146" s="470"/>
      <c r="AD146" s="470"/>
      <c r="AE146" s="470"/>
      <c r="AF146" s="470"/>
      <c r="AG146" s="409">
        <f t="shared" si="34"/>
        <v>0</v>
      </c>
    </row>
    <row r="147" outlineLevel="1">
      <c r="A147" s="521" t="s">
        <v>1674</v>
      </c>
      <c r="B147" s="471"/>
      <c r="C147" s="471"/>
      <c r="D147" s="471"/>
      <c r="E147" s="471"/>
      <c r="F147" s="471"/>
      <c r="G147" s="471"/>
      <c r="H147" s="471"/>
      <c r="I147" s="471"/>
      <c r="J147" s="471"/>
      <c r="K147" s="471"/>
      <c r="L147" s="471"/>
      <c r="M147" s="471"/>
      <c r="N147" s="471"/>
      <c r="O147" s="471"/>
      <c r="P147" s="471"/>
      <c r="Q147" s="471"/>
      <c r="R147" s="471"/>
      <c r="S147" s="471"/>
      <c r="T147" s="471"/>
      <c r="U147" s="471"/>
      <c r="V147" s="471"/>
      <c r="W147" s="471"/>
      <c r="X147" s="471"/>
      <c r="Y147" s="471"/>
      <c r="Z147" s="471"/>
      <c r="AA147" s="471"/>
      <c r="AB147" s="471"/>
      <c r="AC147" s="471"/>
      <c r="AD147" s="471"/>
      <c r="AE147" s="471"/>
      <c r="AF147" s="471"/>
      <c r="AG147" s="409">
        <f t="shared" si="34"/>
        <v>0</v>
      </c>
    </row>
    <row r="148" outlineLevel="1">
      <c r="A148" s="520" t="s">
        <v>1675</v>
      </c>
      <c r="B148" s="471"/>
      <c r="C148" s="471"/>
      <c r="D148" s="471"/>
      <c r="E148" s="471"/>
      <c r="F148" s="471"/>
      <c r="G148" s="471"/>
      <c r="H148" s="471"/>
      <c r="I148" s="471"/>
      <c r="J148" s="471"/>
      <c r="K148" s="471"/>
      <c r="L148" s="471"/>
      <c r="M148" s="471"/>
      <c r="N148" s="471"/>
      <c r="O148" s="471"/>
      <c r="P148" s="471"/>
      <c r="Q148" s="471"/>
      <c r="R148" s="471"/>
      <c r="S148" s="471"/>
      <c r="T148" s="471"/>
      <c r="U148" s="471"/>
      <c r="V148" s="471"/>
      <c r="W148" s="471"/>
      <c r="X148" s="471"/>
      <c r="Y148" s="471"/>
      <c r="Z148" s="471"/>
      <c r="AA148" s="471"/>
      <c r="AB148" s="471"/>
      <c r="AC148" s="471"/>
      <c r="AD148" s="471"/>
      <c r="AE148" s="471"/>
      <c r="AF148" s="471"/>
      <c r="AG148" s="409">
        <f t="shared" si="34"/>
        <v>0</v>
      </c>
    </row>
    <row r="149" outlineLevel="1">
      <c r="A149" s="522" t="s">
        <v>1676</v>
      </c>
      <c r="B149" s="472">
        <f t="shared" ref="B149:AF149" si="35">sum(B145:B147)</f>
        <v>0</v>
      </c>
      <c r="C149" s="472">
        <f t="shared" si="35"/>
        <v>0</v>
      </c>
      <c r="D149" s="472">
        <f t="shared" si="35"/>
        <v>0</v>
      </c>
      <c r="E149" s="472">
        <f t="shared" si="35"/>
        <v>0</v>
      </c>
      <c r="F149" s="472">
        <f t="shared" si="35"/>
        <v>0</v>
      </c>
      <c r="G149" s="472">
        <f t="shared" si="35"/>
        <v>0</v>
      </c>
      <c r="H149" s="472">
        <f t="shared" si="35"/>
        <v>0</v>
      </c>
      <c r="I149" s="472">
        <f t="shared" si="35"/>
        <v>0</v>
      </c>
      <c r="J149" s="472">
        <f t="shared" si="35"/>
        <v>0</v>
      </c>
      <c r="K149" s="472">
        <f t="shared" si="35"/>
        <v>0</v>
      </c>
      <c r="L149" s="472">
        <f t="shared" si="35"/>
        <v>0</v>
      </c>
      <c r="M149" s="472">
        <f t="shared" si="35"/>
        <v>0</v>
      </c>
      <c r="N149" s="472">
        <f t="shared" si="35"/>
        <v>0</v>
      </c>
      <c r="O149" s="472">
        <f t="shared" si="35"/>
        <v>0</v>
      </c>
      <c r="P149" s="472">
        <f t="shared" si="35"/>
        <v>0</v>
      </c>
      <c r="Q149" s="472">
        <f t="shared" si="35"/>
        <v>0</v>
      </c>
      <c r="R149" s="472">
        <f t="shared" si="35"/>
        <v>0</v>
      </c>
      <c r="S149" s="472">
        <f t="shared" si="35"/>
        <v>0</v>
      </c>
      <c r="T149" s="472">
        <f t="shared" si="35"/>
        <v>0</v>
      </c>
      <c r="U149" s="472">
        <f t="shared" si="35"/>
        <v>0</v>
      </c>
      <c r="V149" s="472">
        <f t="shared" si="35"/>
        <v>0</v>
      </c>
      <c r="W149" s="472">
        <f t="shared" si="35"/>
        <v>0</v>
      </c>
      <c r="X149" s="472">
        <f t="shared" si="35"/>
        <v>0</v>
      </c>
      <c r="Y149" s="472">
        <f t="shared" si="35"/>
        <v>0</v>
      </c>
      <c r="Z149" s="472">
        <f t="shared" si="35"/>
        <v>0</v>
      </c>
      <c r="AA149" s="472">
        <f t="shared" si="35"/>
        <v>0</v>
      </c>
      <c r="AB149" s="472">
        <f t="shared" si="35"/>
        <v>0</v>
      </c>
      <c r="AC149" s="472">
        <f t="shared" si="35"/>
        <v>0</v>
      </c>
      <c r="AD149" s="472">
        <f t="shared" si="35"/>
        <v>0</v>
      </c>
      <c r="AE149" s="472">
        <f t="shared" si="35"/>
        <v>0</v>
      </c>
      <c r="AF149" s="472">
        <f t="shared" si="35"/>
        <v>0</v>
      </c>
      <c r="AG149" s="409">
        <f t="shared" si="34"/>
        <v>0</v>
      </c>
    </row>
    <row r="150">
      <c r="A150" s="437"/>
      <c r="B150" s="473"/>
      <c r="C150" s="473"/>
      <c r="D150" s="473"/>
      <c r="E150" s="473"/>
      <c r="F150" s="473"/>
      <c r="G150" s="473"/>
      <c r="H150" s="473"/>
      <c r="I150" s="473"/>
      <c r="J150" s="473"/>
      <c r="K150" s="473"/>
      <c r="L150" s="473"/>
      <c r="M150" s="473"/>
      <c r="N150" s="473"/>
      <c r="O150" s="473"/>
      <c r="P150" s="473"/>
      <c r="Q150" s="473"/>
      <c r="R150" s="473"/>
      <c r="S150" s="473"/>
      <c r="T150" s="473"/>
      <c r="U150" s="473"/>
      <c r="V150" s="473"/>
      <c r="W150" s="473"/>
      <c r="X150" s="473"/>
      <c r="Y150" s="473"/>
      <c r="Z150" s="473"/>
      <c r="AA150" s="473"/>
      <c r="AB150" s="473"/>
      <c r="AC150" s="473"/>
      <c r="AD150" s="473"/>
      <c r="AE150" s="473"/>
      <c r="AF150" s="473"/>
      <c r="AG150" s="463"/>
    </row>
    <row r="151">
      <c r="A151" s="437"/>
      <c r="AG151" s="463"/>
    </row>
    <row r="152">
      <c r="A152" s="474" t="s">
        <v>1465</v>
      </c>
      <c r="AG152" s="463"/>
    </row>
    <row r="153">
      <c r="A153" s="277" t="s">
        <v>1677</v>
      </c>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6"/>
      <c r="Y153" s="236"/>
      <c r="Z153" s="236"/>
      <c r="AA153" s="236"/>
      <c r="AB153" s="236"/>
      <c r="AC153" s="236"/>
      <c r="AD153" s="236"/>
      <c r="AE153" s="236"/>
      <c r="AF153" s="236"/>
      <c r="AG153" s="423">
        <f t="shared" ref="AG153:AG156" si="36">SUM(B153:AF153)</f>
        <v>0</v>
      </c>
    </row>
    <row r="154">
      <c r="A154" s="277" t="s">
        <v>1678</v>
      </c>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6"/>
      <c r="Y154" s="236"/>
      <c r="Z154" s="236"/>
      <c r="AA154" s="236"/>
      <c r="AB154" s="236"/>
      <c r="AC154" s="236"/>
      <c r="AD154" s="236"/>
      <c r="AE154" s="236"/>
      <c r="AF154" s="236"/>
      <c r="AG154" s="423">
        <f t="shared" si="36"/>
        <v>0</v>
      </c>
    </row>
    <row r="155">
      <c r="A155" s="277" t="s">
        <v>1679</v>
      </c>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6"/>
      <c r="Y155" s="236"/>
      <c r="Z155" s="236"/>
      <c r="AA155" s="236"/>
      <c r="AB155" s="236"/>
      <c r="AC155" s="236"/>
      <c r="AD155" s="236"/>
      <c r="AE155" s="236"/>
      <c r="AF155" s="236"/>
      <c r="AG155" s="423">
        <f t="shared" si="36"/>
        <v>0</v>
      </c>
    </row>
    <row r="156">
      <c r="A156" s="277" t="s">
        <v>1680</v>
      </c>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6"/>
      <c r="Y156" s="236"/>
      <c r="Z156" s="236"/>
      <c r="AA156" s="236"/>
      <c r="AB156" s="236"/>
      <c r="AC156" s="236"/>
      <c r="AD156" s="236"/>
      <c r="AE156" s="236"/>
      <c r="AF156" s="236"/>
      <c r="AG156" s="423">
        <f t="shared" si="36"/>
        <v>0</v>
      </c>
    </row>
    <row r="157">
      <c r="A157" s="457" t="s">
        <v>1681</v>
      </c>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6"/>
      <c r="Y157" s="236"/>
      <c r="Z157" s="236"/>
      <c r="AA157" s="236"/>
      <c r="AB157" s="236"/>
      <c r="AC157" s="236"/>
      <c r="AD157" s="236"/>
      <c r="AE157" s="236"/>
      <c r="AF157" s="236"/>
      <c r="AG157" s="423"/>
    </row>
    <row r="158">
      <c r="A158" s="457" t="s">
        <v>1682</v>
      </c>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6"/>
      <c r="Y158" s="236"/>
      <c r="Z158" s="236"/>
      <c r="AA158" s="236"/>
      <c r="AB158" s="236"/>
      <c r="AC158" s="236"/>
      <c r="AD158" s="236"/>
      <c r="AE158" s="236"/>
      <c r="AF158" s="236"/>
      <c r="AG158" s="423"/>
    </row>
    <row r="159">
      <c r="A159" s="457" t="s">
        <v>1683</v>
      </c>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6"/>
      <c r="Y159" s="236"/>
      <c r="Z159" s="236"/>
      <c r="AA159" s="236"/>
      <c r="AB159" s="236"/>
      <c r="AC159" s="236"/>
      <c r="AD159" s="236"/>
      <c r="AE159" s="236"/>
      <c r="AF159" s="236"/>
      <c r="AG159" s="423"/>
    </row>
    <row r="160">
      <c r="A160" s="457" t="s">
        <v>1684</v>
      </c>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6"/>
      <c r="Y160" s="236"/>
      <c r="Z160" s="236"/>
      <c r="AA160" s="236"/>
      <c r="AB160" s="236"/>
      <c r="AC160" s="236"/>
      <c r="AD160" s="236"/>
      <c r="AE160" s="236"/>
      <c r="AF160" s="236"/>
      <c r="AG160" s="423"/>
    </row>
    <row r="161">
      <c r="A161" s="294" t="s">
        <v>439</v>
      </c>
      <c r="B161" s="475">
        <f t="shared" ref="B161:AF161" si="37">B153+B154+B157+B158</f>
        <v>0</v>
      </c>
      <c r="C161" s="475">
        <f t="shared" si="37"/>
        <v>0</v>
      </c>
      <c r="D161" s="475">
        <f t="shared" si="37"/>
        <v>0</v>
      </c>
      <c r="E161" s="475">
        <f t="shared" si="37"/>
        <v>0</v>
      </c>
      <c r="F161" s="475">
        <f t="shared" si="37"/>
        <v>0</v>
      </c>
      <c r="G161" s="475">
        <f t="shared" si="37"/>
        <v>0</v>
      </c>
      <c r="H161" s="475">
        <f t="shared" si="37"/>
        <v>0</v>
      </c>
      <c r="I161" s="475">
        <f t="shared" si="37"/>
        <v>0</v>
      </c>
      <c r="J161" s="475">
        <f t="shared" si="37"/>
        <v>0</v>
      </c>
      <c r="K161" s="475">
        <f t="shared" si="37"/>
        <v>0</v>
      </c>
      <c r="L161" s="475">
        <f t="shared" si="37"/>
        <v>0</v>
      </c>
      <c r="M161" s="475">
        <f t="shared" si="37"/>
        <v>0</v>
      </c>
      <c r="N161" s="475">
        <f t="shared" si="37"/>
        <v>0</v>
      </c>
      <c r="O161" s="475">
        <f t="shared" si="37"/>
        <v>0</v>
      </c>
      <c r="P161" s="475">
        <f t="shared" si="37"/>
        <v>0</v>
      </c>
      <c r="Q161" s="475">
        <f t="shared" si="37"/>
        <v>0</v>
      </c>
      <c r="R161" s="475">
        <f t="shared" si="37"/>
        <v>0</v>
      </c>
      <c r="S161" s="475">
        <f t="shared" si="37"/>
        <v>0</v>
      </c>
      <c r="T161" s="475">
        <f t="shared" si="37"/>
        <v>0</v>
      </c>
      <c r="U161" s="475">
        <f t="shared" si="37"/>
        <v>0</v>
      </c>
      <c r="V161" s="475">
        <f t="shared" si="37"/>
        <v>0</v>
      </c>
      <c r="W161" s="475">
        <f t="shared" si="37"/>
        <v>0</v>
      </c>
      <c r="X161" s="475">
        <f t="shared" si="37"/>
        <v>0</v>
      </c>
      <c r="Y161" s="475">
        <f t="shared" si="37"/>
        <v>0</v>
      </c>
      <c r="Z161" s="475">
        <f t="shared" si="37"/>
        <v>0</v>
      </c>
      <c r="AA161" s="475">
        <f t="shared" si="37"/>
        <v>0</v>
      </c>
      <c r="AB161" s="475">
        <f t="shared" si="37"/>
        <v>0</v>
      </c>
      <c r="AC161" s="475">
        <f t="shared" si="37"/>
        <v>0</v>
      </c>
      <c r="AD161" s="475">
        <f t="shared" si="37"/>
        <v>0</v>
      </c>
      <c r="AE161" s="475">
        <f t="shared" si="37"/>
        <v>0</v>
      </c>
      <c r="AF161" s="475">
        <f t="shared" si="37"/>
        <v>0</v>
      </c>
      <c r="AG161" s="423">
        <f t="shared" ref="AG161:AG162" si="39">SUM(B161:AF161)</f>
        <v>0</v>
      </c>
    </row>
    <row r="162">
      <c r="A162" s="294" t="s">
        <v>440</v>
      </c>
      <c r="B162" s="475">
        <f t="shared" ref="B162:AF162" si="38">B155+B156+B159+B160</f>
        <v>0</v>
      </c>
      <c r="C162" s="475">
        <f t="shared" si="38"/>
        <v>0</v>
      </c>
      <c r="D162" s="475">
        <f t="shared" si="38"/>
        <v>0</v>
      </c>
      <c r="E162" s="475">
        <f t="shared" si="38"/>
        <v>0</v>
      </c>
      <c r="F162" s="475">
        <f t="shared" si="38"/>
        <v>0</v>
      </c>
      <c r="G162" s="475">
        <f t="shared" si="38"/>
        <v>0</v>
      </c>
      <c r="H162" s="475">
        <f t="shared" si="38"/>
        <v>0</v>
      </c>
      <c r="I162" s="475">
        <f t="shared" si="38"/>
        <v>0</v>
      </c>
      <c r="J162" s="475">
        <f t="shared" si="38"/>
        <v>0</v>
      </c>
      <c r="K162" s="475">
        <f t="shared" si="38"/>
        <v>0</v>
      </c>
      <c r="L162" s="475">
        <f t="shared" si="38"/>
        <v>0</v>
      </c>
      <c r="M162" s="475">
        <f t="shared" si="38"/>
        <v>0</v>
      </c>
      <c r="N162" s="475">
        <f t="shared" si="38"/>
        <v>0</v>
      </c>
      <c r="O162" s="475">
        <f t="shared" si="38"/>
        <v>0</v>
      </c>
      <c r="P162" s="475">
        <f t="shared" si="38"/>
        <v>0</v>
      </c>
      <c r="Q162" s="475">
        <f t="shared" si="38"/>
        <v>0</v>
      </c>
      <c r="R162" s="475">
        <f t="shared" si="38"/>
        <v>0</v>
      </c>
      <c r="S162" s="475">
        <f t="shared" si="38"/>
        <v>0</v>
      </c>
      <c r="T162" s="475">
        <f t="shared" si="38"/>
        <v>0</v>
      </c>
      <c r="U162" s="475">
        <f t="shared" si="38"/>
        <v>0</v>
      </c>
      <c r="V162" s="475">
        <f t="shared" si="38"/>
        <v>0</v>
      </c>
      <c r="W162" s="475">
        <f t="shared" si="38"/>
        <v>0</v>
      </c>
      <c r="X162" s="475">
        <f t="shared" si="38"/>
        <v>0</v>
      </c>
      <c r="Y162" s="475">
        <f t="shared" si="38"/>
        <v>0</v>
      </c>
      <c r="Z162" s="475">
        <f t="shared" si="38"/>
        <v>0</v>
      </c>
      <c r="AA162" s="475">
        <f t="shared" si="38"/>
        <v>0</v>
      </c>
      <c r="AB162" s="475">
        <f t="shared" si="38"/>
        <v>0</v>
      </c>
      <c r="AC162" s="475">
        <f t="shared" si="38"/>
        <v>0</v>
      </c>
      <c r="AD162" s="475">
        <f t="shared" si="38"/>
        <v>0</v>
      </c>
      <c r="AE162" s="475">
        <f t="shared" si="38"/>
        <v>0</v>
      </c>
      <c r="AF162" s="475">
        <f t="shared" si="38"/>
        <v>0</v>
      </c>
      <c r="AG162" s="423">
        <f t="shared" si="39"/>
        <v>0</v>
      </c>
    </row>
    <row r="163">
      <c r="A163" s="175"/>
      <c r="B163" s="267"/>
      <c r="C163" s="267"/>
      <c r="D163" s="267"/>
      <c r="E163" s="267"/>
      <c r="F163" s="267"/>
      <c r="G163" s="267"/>
      <c r="H163" s="267"/>
      <c r="I163" s="267"/>
      <c r="J163" s="267"/>
      <c r="K163" s="267"/>
      <c r="L163" s="267"/>
      <c r="M163" s="267"/>
      <c r="N163" s="267"/>
      <c r="O163" s="267"/>
      <c r="P163" s="267"/>
      <c r="Q163" s="267"/>
      <c r="R163" s="267"/>
      <c r="S163" s="267"/>
      <c r="T163" s="267"/>
      <c r="U163" s="267"/>
      <c r="V163" s="267"/>
      <c r="W163" s="267"/>
      <c r="X163" s="267"/>
      <c r="Y163" s="267"/>
      <c r="Z163" s="267"/>
      <c r="AA163" s="267"/>
      <c r="AB163" s="267"/>
      <c r="AC163" s="267"/>
      <c r="AD163" s="267"/>
      <c r="AE163" s="267"/>
      <c r="AF163" s="267"/>
      <c r="AG163" s="476"/>
    </row>
    <row r="164">
      <c r="A164" s="457" t="s">
        <v>1685</v>
      </c>
      <c r="B164" s="478"/>
      <c r="C164" s="478"/>
      <c r="D164" s="478"/>
      <c r="E164" s="478"/>
      <c r="F164" s="478"/>
      <c r="G164" s="478"/>
      <c r="H164" s="478"/>
      <c r="I164" s="478"/>
      <c r="J164" s="478"/>
      <c r="K164" s="478"/>
      <c r="L164" s="478"/>
      <c r="M164" s="478"/>
      <c r="N164" s="478"/>
      <c r="O164" s="478"/>
      <c r="P164" s="478"/>
      <c r="Q164" s="478"/>
      <c r="R164" s="478"/>
      <c r="S164" s="478"/>
      <c r="T164" s="478"/>
      <c r="U164" s="478"/>
      <c r="V164" s="478"/>
      <c r="W164" s="478"/>
      <c r="X164" s="478"/>
      <c r="Y164" s="478"/>
      <c r="Z164" s="478"/>
      <c r="AA164" s="478"/>
      <c r="AB164" s="478"/>
      <c r="AC164" s="478"/>
      <c r="AD164" s="478"/>
      <c r="AE164" s="478"/>
      <c r="AF164" s="478"/>
      <c r="AG164" s="464"/>
    </row>
    <row r="165">
      <c r="A165" s="457" t="s">
        <v>1686</v>
      </c>
      <c r="B165" s="478"/>
      <c r="C165" s="478"/>
      <c r="D165" s="478"/>
      <c r="E165" s="478"/>
      <c r="F165" s="478"/>
      <c r="G165" s="478"/>
      <c r="H165" s="478"/>
      <c r="I165" s="478"/>
      <c r="J165" s="478"/>
      <c r="K165" s="478"/>
      <c r="L165" s="478"/>
      <c r="M165" s="478"/>
      <c r="N165" s="478"/>
      <c r="O165" s="478"/>
      <c r="P165" s="478"/>
      <c r="Q165" s="478"/>
      <c r="R165" s="478"/>
      <c r="S165" s="478"/>
      <c r="T165" s="478"/>
      <c r="U165" s="478"/>
      <c r="V165" s="478"/>
      <c r="W165" s="478"/>
      <c r="X165" s="478"/>
      <c r="Y165" s="478"/>
      <c r="Z165" s="478"/>
      <c r="AA165" s="478"/>
      <c r="AB165" s="478"/>
      <c r="AC165" s="478"/>
      <c r="AD165" s="478"/>
      <c r="AE165" s="478"/>
      <c r="AF165" s="478"/>
      <c r="AG165" s="464"/>
    </row>
    <row r="166">
      <c r="A166" s="461" t="s">
        <v>1429</v>
      </c>
      <c r="B166" s="458">
        <f t="shared" ref="B166:AF166" si="40">B164+B165</f>
        <v>0</v>
      </c>
      <c r="C166" s="458">
        <f t="shared" si="40"/>
        <v>0</v>
      </c>
      <c r="D166" s="458">
        <f t="shared" si="40"/>
        <v>0</v>
      </c>
      <c r="E166" s="458">
        <f t="shared" si="40"/>
        <v>0</v>
      </c>
      <c r="F166" s="458">
        <f t="shared" si="40"/>
        <v>0</v>
      </c>
      <c r="G166" s="458">
        <f t="shared" si="40"/>
        <v>0</v>
      </c>
      <c r="H166" s="458">
        <f t="shared" si="40"/>
        <v>0</v>
      </c>
      <c r="I166" s="458">
        <f t="shared" si="40"/>
        <v>0</v>
      </c>
      <c r="J166" s="458">
        <f t="shared" si="40"/>
        <v>0</v>
      </c>
      <c r="K166" s="458">
        <f t="shared" si="40"/>
        <v>0</v>
      </c>
      <c r="L166" s="458">
        <f t="shared" si="40"/>
        <v>0</v>
      </c>
      <c r="M166" s="458">
        <f t="shared" si="40"/>
        <v>0</v>
      </c>
      <c r="N166" s="458">
        <f t="shared" si="40"/>
        <v>0</v>
      </c>
      <c r="O166" s="458">
        <f t="shared" si="40"/>
        <v>0</v>
      </c>
      <c r="P166" s="458">
        <f t="shared" si="40"/>
        <v>0</v>
      </c>
      <c r="Q166" s="458">
        <f t="shared" si="40"/>
        <v>0</v>
      </c>
      <c r="R166" s="458">
        <f t="shared" si="40"/>
        <v>0</v>
      </c>
      <c r="S166" s="458">
        <f t="shared" si="40"/>
        <v>0</v>
      </c>
      <c r="T166" s="458">
        <f t="shared" si="40"/>
        <v>0</v>
      </c>
      <c r="U166" s="458">
        <f t="shared" si="40"/>
        <v>0</v>
      </c>
      <c r="V166" s="458">
        <f t="shared" si="40"/>
        <v>0</v>
      </c>
      <c r="W166" s="458">
        <f t="shared" si="40"/>
        <v>0</v>
      </c>
      <c r="X166" s="458">
        <f t="shared" si="40"/>
        <v>0</v>
      </c>
      <c r="Y166" s="458">
        <f t="shared" si="40"/>
        <v>0</v>
      </c>
      <c r="Z166" s="458">
        <f t="shared" si="40"/>
        <v>0</v>
      </c>
      <c r="AA166" s="458">
        <f t="shared" si="40"/>
        <v>0</v>
      </c>
      <c r="AB166" s="458">
        <f t="shared" si="40"/>
        <v>0</v>
      </c>
      <c r="AC166" s="458">
        <f t="shared" si="40"/>
        <v>0</v>
      </c>
      <c r="AD166" s="458">
        <f t="shared" si="40"/>
        <v>0</v>
      </c>
      <c r="AE166" s="458">
        <f t="shared" si="40"/>
        <v>0</v>
      </c>
      <c r="AF166" s="458">
        <f t="shared" si="40"/>
        <v>0</v>
      </c>
      <c r="AG166" s="409">
        <f>SUM(B166:AF166)</f>
        <v>0</v>
      </c>
    </row>
    <row r="167">
      <c r="A167" s="175"/>
      <c r="B167" s="267"/>
      <c r="C167" s="267"/>
      <c r="D167" s="267"/>
      <c r="E167" s="267"/>
      <c r="F167" s="267"/>
      <c r="G167" s="267"/>
      <c r="H167" s="267"/>
      <c r="I167" s="267"/>
      <c r="J167" s="267"/>
      <c r="K167" s="267"/>
      <c r="L167" s="267"/>
      <c r="M167" s="267"/>
      <c r="N167" s="267"/>
      <c r="O167" s="267"/>
      <c r="P167" s="267"/>
      <c r="Q167" s="267"/>
      <c r="R167" s="267"/>
      <c r="S167" s="267"/>
      <c r="T167" s="267"/>
      <c r="U167" s="267"/>
      <c r="V167" s="267"/>
      <c r="W167" s="267"/>
      <c r="X167" s="267"/>
      <c r="Y167" s="267"/>
      <c r="Z167" s="267"/>
      <c r="AA167" s="267"/>
      <c r="AB167" s="267"/>
      <c r="AC167" s="267"/>
      <c r="AD167" s="267"/>
      <c r="AE167" s="267"/>
      <c r="AF167" s="267"/>
      <c r="AG167" s="476"/>
    </row>
    <row r="168">
      <c r="A168" s="277" t="s">
        <v>442</v>
      </c>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6"/>
      <c r="Y168" s="236"/>
      <c r="Z168" s="236"/>
      <c r="AA168" s="236"/>
      <c r="AB168" s="236"/>
      <c r="AC168" s="236"/>
      <c r="AD168" s="236"/>
      <c r="AE168" s="236"/>
      <c r="AF168" s="236"/>
      <c r="AG168" s="423">
        <f t="shared" ref="AG168:AG175" si="41">SUM(B168:AF168)</f>
        <v>0</v>
      </c>
    </row>
    <row r="169">
      <c r="A169" s="277" t="s">
        <v>443</v>
      </c>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6"/>
      <c r="Y169" s="236"/>
      <c r="Z169" s="236"/>
      <c r="AA169" s="236"/>
      <c r="AB169" s="236"/>
      <c r="AC169" s="236"/>
      <c r="AD169" s="236"/>
      <c r="AE169" s="236"/>
      <c r="AF169" s="236"/>
      <c r="AG169" s="423">
        <f t="shared" si="41"/>
        <v>0</v>
      </c>
    </row>
    <row r="170">
      <c r="A170" s="277" t="s">
        <v>1687</v>
      </c>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6"/>
      <c r="Y170" s="236"/>
      <c r="Z170" s="236"/>
      <c r="AA170" s="236"/>
      <c r="AB170" s="236"/>
      <c r="AC170" s="236"/>
      <c r="AD170" s="236"/>
      <c r="AE170" s="236"/>
      <c r="AF170" s="236"/>
      <c r="AG170" s="423">
        <f t="shared" si="41"/>
        <v>0</v>
      </c>
    </row>
    <row r="171">
      <c r="A171" s="277" t="s">
        <v>1688</v>
      </c>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6"/>
      <c r="Y171" s="236"/>
      <c r="Z171" s="236"/>
      <c r="AA171" s="236"/>
      <c r="AB171" s="236"/>
      <c r="AC171" s="236"/>
      <c r="AD171" s="236"/>
      <c r="AE171" s="236"/>
      <c r="AF171" s="236"/>
      <c r="AG171" s="423">
        <f t="shared" si="41"/>
        <v>0</v>
      </c>
    </row>
    <row r="172">
      <c r="A172" s="277" t="s">
        <v>1689</v>
      </c>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6"/>
      <c r="Y172" s="236"/>
      <c r="Z172" s="236"/>
      <c r="AA172" s="236"/>
      <c r="AB172" s="236"/>
      <c r="AC172" s="236"/>
      <c r="AD172" s="236"/>
      <c r="AE172" s="236"/>
      <c r="AF172" s="236"/>
      <c r="AG172" s="423">
        <f t="shared" si="41"/>
        <v>0</v>
      </c>
    </row>
    <row r="173">
      <c r="A173" s="277" t="s">
        <v>1690</v>
      </c>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6"/>
      <c r="Y173" s="236"/>
      <c r="Z173" s="236"/>
      <c r="AA173" s="236"/>
      <c r="AB173" s="236"/>
      <c r="AC173" s="236"/>
      <c r="AD173" s="236"/>
      <c r="AE173" s="236"/>
      <c r="AF173" s="236"/>
      <c r="AG173" s="423">
        <f t="shared" si="41"/>
        <v>0</v>
      </c>
    </row>
    <row r="174">
      <c r="A174" s="277" t="s">
        <v>1691</v>
      </c>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6"/>
      <c r="Y174" s="236"/>
      <c r="Z174" s="236"/>
      <c r="AA174" s="236"/>
      <c r="AB174" s="236"/>
      <c r="AC174" s="236"/>
      <c r="AD174" s="236"/>
      <c r="AE174" s="236"/>
      <c r="AF174" s="236"/>
      <c r="AG174" s="423">
        <f t="shared" si="41"/>
        <v>0</v>
      </c>
    </row>
    <row r="175">
      <c r="A175" s="277" t="s">
        <v>1692</v>
      </c>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6"/>
      <c r="Y175" s="236"/>
      <c r="Z175" s="236"/>
      <c r="AA175" s="236"/>
      <c r="AB175" s="236"/>
      <c r="AC175" s="236"/>
      <c r="AD175" s="236"/>
      <c r="AE175" s="236"/>
      <c r="AF175" s="236"/>
      <c r="AG175" s="423">
        <f t="shared" si="41"/>
        <v>0</v>
      </c>
    </row>
    <row r="176">
      <c r="A176" s="277" t="s">
        <v>1436</v>
      </c>
      <c r="B176" s="479"/>
      <c r="C176" s="479"/>
      <c r="D176" s="479"/>
      <c r="E176" s="479"/>
      <c r="F176" s="479"/>
      <c r="G176" s="479"/>
      <c r="H176" s="479"/>
      <c r="I176" s="479"/>
      <c r="J176" s="479"/>
      <c r="K176" s="479"/>
      <c r="L176" s="479"/>
      <c r="M176" s="479"/>
      <c r="N176" s="479"/>
      <c r="O176" s="479"/>
      <c r="P176" s="479"/>
      <c r="Q176" s="479"/>
      <c r="R176" s="479"/>
      <c r="S176" s="479"/>
      <c r="T176" s="479"/>
      <c r="U176" s="479"/>
      <c r="V176" s="479"/>
      <c r="W176" s="479"/>
      <c r="X176" s="479"/>
      <c r="Y176" s="479"/>
      <c r="Z176" s="479"/>
      <c r="AA176" s="479"/>
      <c r="AB176" s="479"/>
      <c r="AC176" s="479"/>
      <c r="AD176" s="479"/>
      <c r="AE176" s="479"/>
      <c r="AF176" s="479"/>
      <c r="AG176" s="423"/>
    </row>
    <row r="177">
      <c r="A177" s="462" t="s">
        <v>298</v>
      </c>
      <c r="B177" s="475">
        <f t="shared" ref="B177:AF177" si="42">SUM(B168:B176)</f>
        <v>0</v>
      </c>
      <c r="C177" s="475">
        <f t="shared" si="42"/>
        <v>0</v>
      </c>
      <c r="D177" s="475">
        <f t="shared" si="42"/>
        <v>0</v>
      </c>
      <c r="E177" s="475">
        <f t="shared" si="42"/>
        <v>0</v>
      </c>
      <c r="F177" s="475">
        <f t="shared" si="42"/>
        <v>0</v>
      </c>
      <c r="G177" s="475">
        <f t="shared" si="42"/>
        <v>0</v>
      </c>
      <c r="H177" s="475">
        <f t="shared" si="42"/>
        <v>0</v>
      </c>
      <c r="I177" s="475">
        <f t="shared" si="42"/>
        <v>0</v>
      </c>
      <c r="J177" s="475">
        <f t="shared" si="42"/>
        <v>0</v>
      </c>
      <c r="K177" s="475">
        <f t="shared" si="42"/>
        <v>0</v>
      </c>
      <c r="L177" s="475">
        <f t="shared" si="42"/>
        <v>0</v>
      </c>
      <c r="M177" s="475">
        <f t="shared" si="42"/>
        <v>0</v>
      </c>
      <c r="N177" s="475">
        <f t="shared" si="42"/>
        <v>0</v>
      </c>
      <c r="O177" s="475">
        <f t="shared" si="42"/>
        <v>0</v>
      </c>
      <c r="P177" s="475">
        <f t="shared" si="42"/>
        <v>0</v>
      </c>
      <c r="Q177" s="475">
        <f t="shared" si="42"/>
        <v>0</v>
      </c>
      <c r="R177" s="475">
        <f t="shared" si="42"/>
        <v>0</v>
      </c>
      <c r="S177" s="475">
        <f t="shared" si="42"/>
        <v>0</v>
      </c>
      <c r="T177" s="475">
        <f t="shared" si="42"/>
        <v>0</v>
      </c>
      <c r="U177" s="475">
        <f t="shared" si="42"/>
        <v>0</v>
      </c>
      <c r="V177" s="475">
        <f t="shared" si="42"/>
        <v>0</v>
      </c>
      <c r="W177" s="475">
        <f t="shared" si="42"/>
        <v>0</v>
      </c>
      <c r="X177" s="475">
        <f t="shared" si="42"/>
        <v>0</v>
      </c>
      <c r="Y177" s="475">
        <f t="shared" si="42"/>
        <v>0</v>
      </c>
      <c r="Z177" s="475">
        <f t="shared" si="42"/>
        <v>0</v>
      </c>
      <c r="AA177" s="475">
        <f t="shared" si="42"/>
        <v>0</v>
      </c>
      <c r="AB177" s="475">
        <f t="shared" si="42"/>
        <v>0</v>
      </c>
      <c r="AC177" s="475">
        <f t="shared" si="42"/>
        <v>0</v>
      </c>
      <c r="AD177" s="475">
        <f t="shared" si="42"/>
        <v>0</v>
      </c>
      <c r="AE177" s="475">
        <f t="shared" si="42"/>
        <v>0</v>
      </c>
      <c r="AF177" s="475">
        <f t="shared" si="42"/>
        <v>0</v>
      </c>
      <c r="AG177" s="423">
        <f>SUM(B177:AF177)</f>
        <v>0</v>
      </c>
    </row>
    <row r="178">
      <c r="A178" s="480"/>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c r="AA178" s="236"/>
      <c r="AB178" s="236"/>
      <c r="AC178" s="236"/>
      <c r="AD178" s="236"/>
      <c r="AE178" s="236"/>
      <c r="AF178" s="236"/>
      <c r="AG178" s="423"/>
    </row>
    <row r="179">
      <c r="A179" s="462" t="s">
        <v>1482</v>
      </c>
      <c r="B179" s="475"/>
      <c r="C179" s="475"/>
      <c r="D179" s="475"/>
      <c r="E179" s="475"/>
      <c r="F179" s="475"/>
      <c r="G179" s="475"/>
      <c r="H179" s="475"/>
      <c r="I179" s="475"/>
      <c r="J179" s="475"/>
      <c r="K179" s="475"/>
      <c r="L179" s="475"/>
      <c r="M179" s="475"/>
      <c r="N179" s="475"/>
      <c r="O179" s="475"/>
      <c r="P179" s="475"/>
      <c r="Q179" s="475"/>
      <c r="R179" s="475"/>
      <c r="S179" s="475"/>
      <c r="T179" s="475"/>
      <c r="U179" s="475"/>
      <c r="V179" s="475"/>
      <c r="W179" s="475"/>
      <c r="X179" s="475"/>
      <c r="Y179" s="475"/>
      <c r="Z179" s="475"/>
      <c r="AA179" s="475"/>
      <c r="AB179" s="475"/>
      <c r="AC179" s="475"/>
      <c r="AD179" s="475"/>
      <c r="AE179" s="475"/>
      <c r="AF179" s="475"/>
      <c r="AG179" s="423"/>
    </row>
    <row r="180">
      <c r="A180" s="277" t="s">
        <v>1483</v>
      </c>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c r="AA180" s="236"/>
      <c r="AB180" s="236"/>
      <c r="AC180" s="236"/>
      <c r="AD180" s="236"/>
      <c r="AE180" s="236"/>
      <c r="AF180" s="236"/>
      <c r="AG180" s="423"/>
    </row>
    <row r="181">
      <c r="A181" s="277" t="s">
        <v>1484</v>
      </c>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6"/>
      <c r="Y181" s="236"/>
      <c r="Z181" s="236"/>
      <c r="AA181" s="236"/>
      <c r="AB181" s="236"/>
      <c r="AC181" s="236"/>
      <c r="AD181" s="236"/>
      <c r="AE181" s="236"/>
      <c r="AF181" s="236"/>
      <c r="AG181" s="423"/>
    </row>
    <row r="182">
      <c r="A182" s="277" t="s">
        <v>1485</v>
      </c>
      <c r="B182" s="242"/>
      <c r="C182" s="242"/>
      <c r="D182" s="242"/>
      <c r="E182" s="242"/>
      <c r="F182" s="242"/>
      <c r="G182" s="242"/>
      <c r="H182" s="242"/>
      <c r="I182" s="242"/>
      <c r="J182" s="242"/>
      <c r="K182" s="242"/>
      <c r="L182" s="242"/>
      <c r="M182" s="242"/>
      <c r="N182" s="242"/>
      <c r="O182" s="242"/>
      <c r="P182" s="242"/>
      <c r="Q182" s="242"/>
      <c r="R182" s="242"/>
      <c r="S182" s="242"/>
      <c r="T182" s="242"/>
      <c r="U182" s="242"/>
      <c r="V182" s="242"/>
      <c r="W182" s="242"/>
      <c r="X182" s="242"/>
      <c r="Y182" s="242"/>
      <c r="Z182" s="242"/>
      <c r="AA182" s="242"/>
      <c r="AB182" s="242"/>
      <c r="AC182" s="242"/>
      <c r="AD182" s="242"/>
      <c r="AE182" s="242"/>
      <c r="AF182" s="242"/>
      <c r="AG182" s="423"/>
    </row>
    <row r="183">
      <c r="A183" s="481"/>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6"/>
      <c r="Y183" s="236"/>
      <c r="Z183" s="236"/>
      <c r="AA183" s="236"/>
      <c r="AB183" s="236"/>
      <c r="AC183" s="236"/>
      <c r="AD183" s="236"/>
      <c r="AE183" s="236"/>
      <c r="AF183" s="236"/>
      <c r="AG183" s="423"/>
    </row>
    <row r="184">
      <c r="A184" s="482" t="s">
        <v>1486</v>
      </c>
      <c r="B184" s="475"/>
      <c r="C184" s="475"/>
      <c r="D184" s="475"/>
      <c r="E184" s="475"/>
      <c r="F184" s="475"/>
      <c r="G184" s="475"/>
      <c r="H184" s="475"/>
      <c r="I184" s="475"/>
      <c r="J184" s="475"/>
      <c r="K184" s="475"/>
      <c r="L184" s="475"/>
      <c r="M184" s="475"/>
      <c r="N184" s="475"/>
      <c r="O184" s="475"/>
      <c r="P184" s="475"/>
      <c r="Q184" s="475"/>
      <c r="R184" s="475"/>
      <c r="S184" s="475"/>
      <c r="T184" s="475"/>
      <c r="U184" s="475"/>
      <c r="V184" s="475"/>
      <c r="W184" s="475"/>
      <c r="X184" s="475"/>
      <c r="Y184" s="475"/>
      <c r="Z184" s="475"/>
      <c r="AA184" s="475"/>
      <c r="AB184" s="475"/>
      <c r="AC184" s="475"/>
      <c r="AD184" s="475"/>
      <c r="AE184" s="475"/>
      <c r="AF184" s="475"/>
      <c r="AG184" s="423">
        <f>SUM(B184:AF184)</f>
        <v>0</v>
      </c>
    </row>
    <row r="185">
      <c r="A185" s="437"/>
      <c r="AG185" s="476"/>
    </row>
    <row r="186">
      <c r="A186" s="474" t="s">
        <v>638</v>
      </c>
      <c r="AG186" s="476"/>
    </row>
    <row r="187">
      <c r="A187" s="462" t="s">
        <v>1487</v>
      </c>
      <c r="B187" s="475" t="str">
        <f t="shared" ref="B187:AF187" si="43">B265</f>
        <v/>
      </c>
      <c r="C187" s="475" t="str">
        <f t="shared" si="43"/>
        <v/>
      </c>
      <c r="D187" s="475" t="str">
        <f t="shared" si="43"/>
        <v/>
      </c>
      <c r="E187" s="475" t="str">
        <f t="shared" si="43"/>
        <v/>
      </c>
      <c r="F187" s="475" t="str">
        <f t="shared" si="43"/>
        <v/>
      </c>
      <c r="G187" s="475" t="str">
        <f t="shared" si="43"/>
        <v/>
      </c>
      <c r="H187" s="475" t="str">
        <f t="shared" si="43"/>
        <v/>
      </c>
      <c r="I187" s="475" t="str">
        <f t="shared" si="43"/>
        <v/>
      </c>
      <c r="J187" s="475" t="str">
        <f t="shared" si="43"/>
        <v/>
      </c>
      <c r="K187" s="475" t="str">
        <f t="shared" si="43"/>
        <v/>
      </c>
      <c r="L187" s="475" t="str">
        <f t="shared" si="43"/>
        <v/>
      </c>
      <c r="M187" s="475" t="str">
        <f t="shared" si="43"/>
        <v/>
      </c>
      <c r="N187" s="475" t="str">
        <f t="shared" si="43"/>
        <v/>
      </c>
      <c r="O187" s="475" t="str">
        <f t="shared" si="43"/>
        <v/>
      </c>
      <c r="P187" s="475" t="str">
        <f t="shared" si="43"/>
        <v/>
      </c>
      <c r="Q187" s="475" t="str">
        <f t="shared" si="43"/>
        <v/>
      </c>
      <c r="R187" s="475" t="str">
        <f t="shared" si="43"/>
        <v/>
      </c>
      <c r="S187" s="475" t="str">
        <f t="shared" si="43"/>
        <v/>
      </c>
      <c r="T187" s="475" t="str">
        <f t="shared" si="43"/>
        <v/>
      </c>
      <c r="U187" s="475" t="str">
        <f t="shared" si="43"/>
        <v/>
      </c>
      <c r="V187" s="475" t="str">
        <f t="shared" si="43"/>
        <v/>
      </c>
      <c r="W187" s="475" t="str">
        <f t="shared" si="43"/>
        <v/>
      </c>
      <c r="X187" s="475" t="str">
        <f t="shared" si="43"/>
        <v/>
      </c>
      <c r="Y187" s="475" t="str">
        <f t="shared" si="43"/>
        <v/>
      </c>
      <c r="Z187" s="475" t="str">
        <f t="shared" si="43"/>
        <v/>
      </c>
      <c r="AA187" s="475" t="str">
        <f t="shared" si="43"/>
        <v/>
      </c>
      <c r="AB187" s="475" t="str">
        <f t="shared" si="43"/>
        <v/>
      </c>
      <c r="AC187" s="475" t="str">
        <f t="shared" si="43"/>
        <v/>
      </c>
      <c r="AD187" s="475" t="str">
        <f t="shared" si="43"/>
        <v/>
      </c>
      <c r="AE187" s="475" t="str">
        <f t="shared" si="43"/>
        <v/>
      </c>
      <c r="AF187" s="475" t="str">
        <f t="shared" si="43"/>
        <v/>
      </c>
      <c r="AG187" s="423">
        <f>SUM(B187:AF187)</f>
        <v>0</v>
      </c>
    </row>
    <row r="188" ht="30.0" customHeight="1">
      <c r="A188" s="523"/>
      <c r="B188" s="524"/>
      <c r="C188" s="524"/>
      <c r="D188" s="524"/>
      <c r="E188" s="524"/>
      <c r="F188" s="524"/>
      <c r="G188" s="524"/>
      <c r="H188" s="524"/>
      <c r="I188" s="524"/>
      <c r="J188" s="524"/>
      <c r="K188" s="524"/>
      <c r="L188" s="524"/>
      <c r="M188" s="524"/>
      <c r="N188" s="524"/>
      <c r="O188" s="524"/>
      <c r="P188" s="524"/>
      <c r="Q188" s="524"/>
      <c r="R188" s="524"/>
      <c r="S188" s="524"/>
      <c r="T188" s="524"/>
      <c r="U188" s="524"/>
      <c r="V188" s="524"/>
      <c r="W188" s="524"/>
      <c r="X188" s="524"/>
      <c r="Y188" s="524"/>
      <c r="Z188" s="524"/>
      <c r="AA188" s="524"/>
      <c r="AB188" s="524"/>
      <c r="AC188" s="524"/>
      <c r="AD188" s="524"/>
      <c r="AE188" s="524"/>
      <c r="AF188" s="524"/>
      <c r="AG188" s="525"/>
    </row>
    <row r="189" ht="30.0" customHeight="1">
      <c r="A189" s="513" t="s">
        <v>1693</v>
      </c>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c r="AA189" s="222"/>
      <c r="AB189" s="222"/>
      <c r="AC189" s="222"/>
      <c r="AD189" s="222"/>
      <c r="AE189" s="222"/>
      <c r="AF189" s="222"/>
      <c r="AG189" s="514"/>
    </row>
    <row r="190">
      <c r="A190" s="402" t="s">
        <v>299</v>
      </c>
      <c r="B190" s="168"/>
      <c r="C190" s="168"/>
      <c r="D190" s="168"/>
      <c r="E190" s="168"/>
      <c r="F190" s="168"/>
      <c r="G190" s="168"/>
      <c r="H190" s="168"/>
      <c r="I190" s="168"/>
      <c r="J190" s="168"/>
      <c r="K190" s="168"/>
      <c r="L190" s="168"/>
      <c r="M190" s="168"/>
      <c r="N190" s="168"/>
      <c r="O190" s="168"/>
      <c r="P190" s="168"/>
      <c r="Q190" s="168"/>
      <c r="R190" s="168"/>
      <c r="S190" s="168"/>
      <c r="T190" s="168"/>
      <c r="U190" s="168"/>
      <c r="V190" s="168"/>
      <c r="W190" s="168"/>
      <c r="X190" s="168"/>
      <c r="Y190" s="168"/>
      <c r="Z190" s="168"/>
      <c r="AA190" s="168"/>
      <c r="AB190" s="168"/>
      <c r="AC190" s="168"/>
      <c r="AD190" s="168"/>
      <c r="AE190" s="168"/>
      <c r="AF190" s="168"/>
      <c r="AG190" s="403"/>
    </row>
    <row r="191">
      <c r="A191" s="404" t="s">
        <v>244</v>
      </c>
      <c r="B191" s="168"/>
      <c r="C191" s="168"/>
      <c r="D191" s="168"/>
      <c r="E191" s="168"/>
      <c r="F191" s="168"/>
      <c r="G191" s="168"/>
      <c r="H191" s="168"/>
      <c r="I191" s="168"/>
      <c r="J191" s="168"/>
      <c r="K191" s="168"/>
      <c r="L191" s="168"/>
      <c r="M191" s="168"/>
      <c r="N191" s="168"/>
      <c r="O191" s="168"/>
      <c r="P191" s="168"/>
      <c r="Q191" s="168"/>
      <c r="R191" s="168"/>
      <c r="S191" s="168"/>
      <c r="T191" s="168"/>
      <c r="U191" s="168"/>
      <c r="V191" s="168"/>
      <c r="W191" s="168"/>
      <c r="X191" s="168"/>
      <c r="Y191" s="168"/>
      <c r="Z191" s="168"/>
      <c r="AA191" s="168"/>
      <c r="AB191" s="168"/>
      <c r="AC191" s="168"/>
      <c r="AD191" s="168"/>
      <c r="AE191" s="168"/>
      <c r="AF191" s="168"/>
      <c r="AG191" s="403"/>
    </row>
    <row r="192">
      <c r="A192" s="405" t="s">
        <v>1505</v>
      </c>
      <c r="B192" s="406">
        <f>Summary!B116</f>
        <v>1</v>
      </c>
      <c r="C192" s="406">
        <f>Summary!C116</f>
        <v>3</v>
      </c>
      <c r="D192" s="406">
        <f>Summary!D116</f>
        <v>1</v>
      </c>
      <c r="E192" s="406">
        <f>Summary!E116</f>
        <v>0</v>
      </c>
      <c r="F192" s="406">
        <f>Summary!F116</f>
        <v>1</v>
      </c>
      <c r="G192" s="406">
        <f>Summary!G116</f>
        <v>0</v>
      </c>
      <c r="H192" s="406">
        <f>Summary!H116</f>
        <v>1</v>
      </c>
      <c r="I192" s="406">
        <f>Summary!I116</f>
        <v>0</v>
      </c>
      <c r="J192" s="406">
        <f>Summary!J116</f>
        <v>4</v>
      </c>
      <c r="K192" s="406">
        <f>Summary!K116</f>
        <v>0</v>
      </c>
      <c r="L192" s="406">
        <f>Summary!L116</f>
        <v>0</v>
      </c>
      <c r="M192" s="406">
        <f>Summary!M116</f>
        <v>1</v>
      </c>
      <c r="N192" s="406">
        <f>Summary!N116</f>
        <v>0</v>
      </c>
      <c r="O192" s="406">
        <f>Summary!O116</f>
        <v>0</v>
      </c>
      <c r="P192" s="406">
        <f>Summary!P116</f>
        <v>0</v>
      </c>
      <c r="Q192" s="406">
        <f>Summary!Q116</f>
        <v>6</v>
      </c>
      <c r="R192" s="406">
        <f>Summary!R116</f>
        <v>0</v>
      </c>
      <c r="S192" s="406">
        <f>Summary!S116</f>
        <v>1</v>
      </c>
      <c r="T192" s="406">
        <f>Summary!T116</f>
        <v>0</v>
      </c>
      <c r="U192" s="406">
        <f>Summary!U116</f>
        <v>4</v>
      </c>
      <c r="V192" s="406">
        <f>Summary!V116</f>
        <v>0</v>
      </c>
      <c r="W192" s="406">
        <f>Summary!W116</f>
        <v>0</v>
      </c>
      <c r="X192" s="406">
        <f>Summary!X116</f>
        <v>0</v>
      </c>
      <c r="Y192" s="406">
        <f>Summary!Y116</f>
        <v>1</v>
      </c>
      <c r="Z192" s="406">
        <f>Summary!Z116</f>
        <v>2</v>
      </c>
      <c r="AA192" s="406">
        <f>Summary!AA116</f>
        <v>0</v>
      </c>
      <c r="AB192" s="406">
        <f>Summary!AB116</f>
        <v>0</v>
      </c>
      <c r="AC192" s="406">
        <f>Summary!AC116</f>
        <v>0</v>
      </c>
      <c r="AD192" s="406">
        <f>Summary!AD116</f>
        <v>2</v>
      </c>
      <c r="AE192" s="406">
        <f>Summary!AE116</f>
        <v>0</v>
      </c>
      <c r="AF192" s="406">
        <f>Summary!AF116</f>
        <v>0</v>
      </c>
      <c r="AG192" s="407"/>
    </row>
    <row r="193">
      <c r="A193" s="408" t="s">
        <v>308</v>
      </c>
      <c r="B193" s="183">
        <f t="shared" ref="B193:AF193" si="44">SUM(B192)</f>
        <v>1</v>
      </c>
      <c r="C193" s="183">
        <f t="shared" si="44"/>
        <v>3</v>
      </c>
      <c r="D193" s="183">
        <f t="shared" si="44"/>
        <v>1</v>
      </c>
      <c r="E193" s="183">
        <f t="shared" si="44"/>
        <v>0</v>
      </c>
      <c r="F193" s="183">
        <f t="shared" si="44"/>
        <v>1</v>
      </c>
      <c r="G193" s="183">
        <f t="shared" si="44"/>
        <v>0</v>
      </c>
      <c r="H193" s="183">
        <f t="shared" si="44"/>
        <v>1</v>
      </c>
      <c r="I193" s="183">
        <f t="shared" si="44"/>
        <v>0</v>
      </c>
      <c r="J193" s="183">
        <f t="shared" si="44"/>
        <v>4</v>
      </c>
      <c r="K193" s="183">
        <f t="shared" si="44"/>
        <v>0</v>
      </c>
      <c r="L193" s="183">
        <f t="shared" si="44"/>
        <v>0</v>
      </c>
      <c r="M193" s="183">
        <f t="shared" si="44"/>
        <v>1</v>
      </c>
      <c r="N193" s="183">
        <f t="shared" si="44"/>
        <v>0</v>
      </c>
      <c r="O193" s="183">
        <f t="shared" si="44"/>
        <v>0</v>
      </c>
      <c r="P193" s="183">
        <f t="shared" si="44"/>
        <v>0</v>
      </c>
      <c r="Q193" s="183">
        <f t="shared" si="44"/>
        <v>6</v>
      </c>
      <c r="R193" s="183">
        <f t="shared" si="44"/>
        <v>0</v>
      </c>
      <c r="S193" s="183">
        <f t="shared" si="44"/>
        <v>1</v>
      </c>
      <c r="T193" s="183">
        <f t="shared" si="44"/>
        <v>0</v>
      </c>
      <c r="U193" s="183">
        <f t="shared" si="44"/>
        <v>4</v>
      </c>
      <c r="V193" s="183">
        <f t="shared" si="44"/>
        <v>0</v>
      </c>
      <c r="W193" s="183">
        <f t="shared" si="44"/>
        <v>0</v>
      </c>
      <c r="X193" s="183">
        <f t="shared" si="44"/>
        <v>0</v>
      </c>
      <c r="Y193" s="183">
        <f t="shared" si="44"/>
        <v>1</v>
      </c>
      <c r="Z193" s="183">
        <f t="shared" si="44"/>
        <v>2</v>
      </c>
      <c r="AA193" s="183">
        <f t="shared" si="44"/>
        <v>0</v>
      </c>
      <c r="AB193" s="183">
        <f t="shared" si="44"/>
        <v>0</v>
      </c>
      <c r="AC193" s="183">
        <f t="shared" si="44"/>
        <v>0</v>
      </c>
      <c r="AD193" s="183">
        <f t="shared" si="44"/>
        <v>2</v>
      </c>
      <c r="AE193" s="183">
        <f t="shared" si="44"/>
        <v>0</v>
      </c>
      <c r="AF193" s="183">
        <f t="shared" si="44"/>
        <v>0</v>
      </c>
      <c r="AG193" s="409">
        <f>SUM(B193:AF193)</f>
        <v>28</v>
      </c>
    </row>
    <row r="194">
      <c r="A194" s="175"/>
      <c r="B194" s="168"/>
      <c r="C194" s="168"/>
      <c r="D194" s="168"/>
      <c r="E194" s="168"/>
      <c r="F194" s="168"/>
      <c r="G194" s="168"/>
      <c r="H194" s="168"/>
      <c r="I194" s="168"/>
      <c r="J194" s="168"/>
      <c r="K194" s="168"/>
      <c r="L194" s="168"/>
      <c r="M194" s="168"/>
      <c r="N194" s="168"/>
      <c r="O194" s="168"/>
      <c r="P194" s="168"/>
      <c r="Q194" s="168"/>
      <c r="R194" s="168"/>
      <c r="S194" s="168"/>
      <c r="T194" s="168"/>
      <c r="U194" s="168"/>
      <c r="V194" s="168"/>
      <c r="W194" s="168"/>
      <c r="X194" s="168"/>
      <c r="Y194" s="168"/>
      <c r="Z194" s="168"/>
      <c r="AA194" s="168"/>
      <c r="AB194" s="168"/>
      <c r="AC194" s="168"/>
      <c r="AD194" s="168"/>
      <c r="AE194" s="168"/>
      <c r="AF194" s="168"/>
      <c r="AG194" s="410"/>
    </row>
    <row r="195">
      <c r="A195" s="411" t="s">
        <v>232</v>
      </c>
      <c r="B195" s="168"/>
      <c r="C195" s="168"/>
      <c r="D195" s="168"/>
      <c r="E195" s="168"/>
      <c r="F195" s="168"/>
      <c r="G195" s="168"/>
      <c r="H195" s="168"/>
      <c r="I195" s="168"/>
      <c r="J195" s="168"/>
      <c r="K195" s="168"/>
      <c r="L195" s="168"/>
      <c r="M195" s="168"/>
      <c r="N195" s="168"/>
      <c r="O195" s="168"/>
      <c r="P195" s="168"/>
      <c r="Q195" s="168"/>
      <c r="R195" s="168"/>
      <c r="S195" s="168"/>
      <c r="T195" s="168"/>
      <c r="U195" s="168"/>
      <c r="V195" s="168"/>
      <c r="W195" s="168"/>
      <c r="X195" s="168"/>
      <c r="Y195" s="168"/>
      <c r="Z195" s="168"/>
      <c r="AA195" s="168"/>
      <c r="AB195" s="168"/>
      <c r="AC195" s="168"/>
      <c r="AD195" s="168"/>
      <c r="AE195" s="168"/>
      <c r="AF195" s="168"/>
      <c r="AG195" s="410"/>
    </row>
    <row r="196">
      <c r="A196" s="405" t="s">
        <v>1505</v>
      </c>
      <c r="B196" s="412">
        <f>Summary!B40</f>
        <v>365.55</v>
      </c>
      <c r="C196" s="412">
        <f>Summary!C40</f>
        <v>474.15</v>
      </c>
      <c r="D196" s="412">
        <f>Summary!D40</f>
        <v>40.32</v>
      </c>
      <c r="E196" s="412">
        <f>Summary!E40</f>
        <v>0</v>
      </c>
      <c r="F196" s="412">
        <f>Summary!F40</f>
        <v>381.38</v>
      </c>
      <c r="G196" s="412">
        <f>Summary!G40</f>
        <v>0</v>
      </c>
      <c r="H196" s="412">
        <f>Summary!H40</f>
        <v>383.6</v>
      </c>
      <c r="I196" s="412">
        <f>Summary!I40</f>
        <v>0</v>
      </c>
      <c r="J196" s="412">
        <f>Summary!J40</f>
        <v>831.14</v>
      </c>
      <c r="K196" s="412">
        <f>Summary!K40</f>
        <v>0</v>
      </c>
      <c r="L196" s="412">
        <f>Summary!L40</f>
        <v>0</v>
      </c>
      <c r="M196" s="412">
        <f>Summary!M40</f>
        <v>377.65</v>
      </c>
      <c r="N196" s="412">
        <f>Summary!N40</f>
        <v>0</v>
      </c>
      <c r="O196" s="412">
        <f>Summary!O40</f>
        <v>0</v>
      </c>
      <c r="P196" s="412">
        <f>Summary!P40</f>
        <v>0</v>
      </c>
      <c r="Q196" s="412">
        <f>Summary!Q40</f>
        <v>1260.71</v>
      </c>
      <c r="R196" s="412">
        <f>Summary!R40</f>
        <v>0</v>
      </c>
      <c r="S196" s="412">
        <f>Summary!S40</f>
        <v>325.03</v>
      </c>
      <c r="T196" s="412">
        <f>Summary!T40</f>
        <v>0</v>
      </c>
      <c r="U196" s="412">
        <f>Summary!U40</f>
        <v>834.7</v>
      </c>
      <c r="V196" s="412">
        <f>Summary!V40</f>
        <v>0</v>
      </c>
      <c r="W196" s="412">
        <f>Summary!W40</f>
        <v>0</v>
      </c>
      <c r="X196" s="412">
        <f>Summary!X40</f>
        <v>0</v>
      </c>
      <c r="Y196" s="412">
        <f>Summary!Y40</f>
        <v>378.4</v>
      </c>
      <c r="Z196" s="412">
        <f>Summary!Z40</f>
        <v>78.66</v>
      </c>
      <c r="AA196" s="412">
        <f>Summary!AA40</f>
        <v>0</v>
      </c>
      <c r="AB196" s="412">
        <f>Summary!AB40</f>
        <v>0</v>
      </c>
      <c r="AC196" s="412">
        <f>Summary!AC40</f>
        <v>0</v>
      </c>
      <c r="AD196" s="412">
        <f>Summary!AD40</f>
        <v>430.4</v>
      </c>
      <c r="AE196" s="412">
        <f>Summary!AE40</f>
        <v>0</v>
      </c>
      <c r="AF196" s="412">
        <f>Summary!AF40</f>
        <v>0</v>
      </c>
      <c r="AG196" s="407"/>
    </row>
    <row r="197">
      <c r="A197" s="408" t="s">
        <v>308</v>
      </c>
      <c r="B197" s="192">
        <f t="shared" ref="B197:AF197" si="45">SUM(B196)</f>
        <v>365.55</v>
      </c>
      <c r="C197" s="192">
        <f t="shared" si="45"/>
        <v>474.15</v>
      </c>
      <c r="D197" s="192">
        <f t="shared" si="45"/>
        <v>40.32</v>
      </c>
      <c r="E197" s="192">
        <f t="shared" si="45"/>
        <v>0</v>
      </c>
      <c r="F197" s="192">
        <f t="shared" si="45"/>
        <v>381.38</v>
      </c>
      <c r="G197" s="192">
        <f t="shared" si="45"/>
        <v>0</v>
      </c>
      <c r="H197" s="192">
        <f t="shared" si="45"/>
        <v>383.6</v>
      </c>
      <c r="I197" s="192">
        <f t="shared" si="45"/>
        <v>0</v>
      </c>
      <c r="J197" s="192">
        <f t="shared" si="45"/>
        <v>831.14</v>
      </c>
      <c r="K197" s="192">
        <f t="shared" si="45"/>
        <v>0</v>
      </c>
      <c r="L197" s="192">
        <f t="shared" si="45"/>
        <v>0</v>
      </c>
      <c r="M197" s="192">
        <f t="shared" si="45"/>
        <v>377.65</v>
      </c>
      <c r="N197" s="192">
        <f t="shared" si="45"/>
        <v>0</v>
      </c>
      <c r="O197" s="192">
        <f t="shared" si="45"/>
        <v>0</v>
      </c>
      <c r="P197" s="192">
        <f t="shared" si="45"/>
        <v>0</v>
      </c>
      <c r="Q197" s="192">
        <f t="shared" si="45"/>
        <v>1260.71</v>
      </c>
      <c r="R197" s="192">
        <f t="shared" si="45"/>
        <v>0</v>
      </c>
      <c r="S197" s="192">
        <f t="shared" si="45"/>
        <v>325.03</v>
      </c>
      <c r="T197" s="192">
        <f t="shared" si="45"/>
        <v>0</v>
      </c>
      <c r="U197" s="192">
        <f t="shared" si="45"/>
        <v>834.7</v>
      </c>
      <c r="V197" s="192">
        <f t="shared" si="45"/>
        <v>0</v>
      </c>
      <c r="W197" s="192">
        <f t="shared" si="45"/>
        <v>0</v>
      </c>
      <c r="X197" s="192">
        <f t="shared" si="45"/>
        <v>0</v>
      </c>
      <c r="Y197" s="192">
        <f t="shared" si="45"/>
        <v>378.4</v>
      </c>
      <c r="Z197" s="192">
        <f t="shared" si="45"/>
        <v>78.66</v>
      </c>
      <c r="AA197" s="192">
        <f t="shared" si="45"/>
        <v>0</v>
      </c>
      <c r="AB197" s="192">
        <f t="shared" si="45"/>
        <v>0</v>
      </c>
      <c r="AC197" s="192">
        <f t="shared" si="45"/>
        <v>0</v>
      </c>
      <c r="AD197" s="192">
        <f t="shared" si="45"/>
        <v>430.4</v>
      </c>
      <c r="AE197" s="192">
        <f t="shared" si="45"/>
        <v>0</v>
      </c>
      <c r="AF197" s="192">
        <f t="shared" si="45"/>
        <v>0</v>
      </c>
      <c r="AG197" s="409">
        <f>SUM(B197:AF197)</f>
        <v>6161.69</v>
      </c>
    </row>
    <row r="198">
      <c r="A198" s="175"/>
      <c r="B198" s="168"/>
      <c r="C198" s="168"/>
      <c r="D198" s="168"/>
      <c r="E198" s="168"/>
      <c r="F198" s="168"/>
      <c r="G198" s="168"/>
      <c r="H198" s="168"/>
      <c r="I198" s="168"/>
      <c r="J198" s="168"/>
      <c r="K198" s="168"/>
      <c r="L198" s="168"/>
      <c r="M198" s="168"/>
      <c r="N198" s="168"/>
      <c r="O198" s="168"/>
      <c r="P198" s="168"/>
      <c r="Q198" s="168"/>
      <c r="R198" s="168"/>
      <c r="S198" s="168"/>
      <c r="T198" s="168"/>
      <c r="U198" s="168"/>
      <c r="V198" s="168"/>
      <c r="W198" s="168"/>
      <c r="X198" s="168"/>
      <c r="Y198" s="168"/>
      <c r="Z198" s="168"/>
      <c r="AA198" s="168"/>
      <c r="AB198" s="168"/>
      <c r="AC198" s="168"/>
      <c r="AD198" s="168"/>
      <c r="AE198" s="168"/>
      <c r="AF198" s="168"/>
      <c r="AG198" s="410"/>
    </row>
    <row r="199">
      <c r="A199" s="413" t="s">
        <v>309</v>
      </c>
      <c r="B199" s="526"/>
      <c r="C199" s="526"/>
      <c r="D199" s="526"/>
      <c r="E199" s="526"/>
      <c r="F199" s="526"/>
      <c r="G199" s="526"/>
      <c r="H199" s="526"/>
      <c r="I199" s="526"/>
      <c r="J199" s="526"/>
      <c r="K199" s="526"/>
      <c r="L199" s="526"/>
      <c r="M199" s="526"/>
      <c r="N199" s="526"/>
      <c r="O199" s="526"/>
      <c r="P199" s="526"/>
      <c r="Q199" s="526"/>
      <c r="R199" s="526"/>
      <c r="S199" s="526"/>
      <c r="T199" s="526"/>
      <c r="U199" s="526"/>
      <c r="V199" s="526"/>
      <c r="W199" s="526"/>
      <c r="X199" s="526"/>
      <c r="Y199" s="526"/>
      <c r="Z199" s="526"/>
      <c r="AA199" s="526"/>
      <c r="AB199" s="526"/>
      <c r="AC199" s="526"/>
      <c r="AD199" s="526"/>
      <c r="AE199" s="526"/>
      <c r="AF199" s="526"/>
      <c r="AG199" s="410"/>
    </row>
    <row r="200">
      <c r="A200" s="414" t="s">
        <v>1694</v>
      </c>
      <c r="B200" s="262">
        <f>Summary!B155</f>
        <v>57.2</v>
      </c>
      <c r="C200" s="262">
        <f>Summary!C155</f>
        <v>93.11</v>
      </c>
      <c r="D200" s="262">
        <f>Summary!D155</f>
        <v>88.68</v>
      </c>
      <c r="E200" s="262">
        <f>Summary!E155</f>
        <v>132.88</v>
      </c>
      <c r="F200" s="262">
        <f>Summary!F155</f>
        <v>133.27</v>
      </c>
      <c r="G200" s="262">
        <f>Summary!G155</f>
        <v>101.41</v>
      </c>
      <c r="H200" s="262">
        <f>Summary!H155</f>
        <v>106.09</v>
      </c>
      <c r="I200" s="262">
        <f>Summary!I155</f>
        <v>92.64</v>
      </c>
      <c r="J200" s="262">
        <f>Summary!J155</f>
        <v>121.3</v>
      </c>
      <c r="K200" s="262">
        <f>Summary!K155</f>
        <v>122.23</v>
      </c>
      <c r="L200" s="262">
        <f>Summary!L155</f>
        <v>109.16</v>
      </c>
      <c r="M200" s="262">
        <f>Summary!M155</f>
        <v>141.2</v>
      </c>
      <c r="N200" s="262">
        <f>Summary!N155</f>
        <v>99.53</v>
      </c>
      <c r="O200" s="262">
        <f>Summary!O155</f>
        <v>65.67</v>
      </c>
      <c r="P200" s="262">
        <f>Summary!P155</f>
        <v>88.52</v>
      </c>
      <c r="Q200" s="262">
        <f>Summary!Q155</f>
        <v>84.79</v>
      </c>
      <c r="R200" s="262">
        <f>Summary!R155</f>
        <v>76.47</v>
      </c>
      <c r="S200" s="262">
        <f>Summary!S155</f>
        <v>97.86</v>
      </c>
      <c r="T200" s="262">
        <f>Summary!T155</f>
        <v>123.97</v>
      </c>
      <c r="U200" s="262">
        <f>Summary!U155</f>
        <v>106.11</v>
      </c>
      <c r="V200" s="262">
        <f>Summary!V155</f>
        <v>76.04</v>
      </c>
      <c r="W200" s="262">
        <f>Summary!W155</f>
        <v>70.41</v>
      </c>
      <c r="X200" s="262">
        <f>Summary!X155</f>
        <v>70.23</v>
      </c>
      <c r="Y200" s="262">
        <f>Summary!Y155</f>
        <v>90.47</v>
      </c>
      <c r="Z200" s="262">
        <f>Summary!Z155</f>
        <v>93.64</v>
      </c>
      <c r="AA200" s="262">
        <f>Summary!AA155</f>
        <v>193.64</v>
      </c>
      <c r="AB200" s="262">
        <f>Summary!AB155</f>
        <v>82.63</v>
      </c>
      <c r="AC200" s="262">
        <f>Summary!AC155</f>
        <v>92.29</v>
      </c>
      <c r="AD200" s="262">
        <f>Summary!AD155</f>
        <v>100.68</v>
      </c>
      <c r="AE200" s="262">
        <f>Summary!AE155</f>
        <v>90.94</v>
      </c>
      <c r="AF200" s="262">
        <f>Summary!AF155</f>
        <v>90.11</v>
      </c>
      <c r="AG200" s="410"/>
    </row>
    <row r="201">
      <c r="A201" s="405" t="s">
        <v>1695</v>
      </c>
      <c r="B201" s="311"/>
      <c r="C201" s="311"/>
      <c r="D201" s="311"/>
      <c r="E201" s="311"/>
      <c r="F201" s="311"/>
      <c r="G201" s="311"/>
      <c r="H201" s="311"/>
      <c r="I201" s="311"/>
      <c r="J201" s="311"/>
      <c r="K201" s="311"/>
      <c r="L201" s="311"/>
      <c r="M201" s="311"/>
      <c r="N201" s="311"/>
      <c r="O201" s="311"/>
      <c r="P201" s="311"/>
      <c r="Q201" s="311"/>
      <c r="R201" s="311"/>
      <c r="S201" s="311"/>
      <c r="T201" s="311"/>
      <c r="U201" s="311"/>
      <c r="V201" s="311"/>
      <c r="W201" s="311"/>
      <c r="X201" s="311"/>
      <c r="Y201" s="311"/>
      <c r="Z201" s="311"/>
      <c r="AA201" s="311"/>
      <c r="AB201" s="311"/>
      <c r="AC201" s="311"/>
      <c r="AD201" s="311"/>
      <c r="AE201" s="311"/>
      <c r="AF201" s="311"/>
      <c r="AG201" s="407"/>
    </row>
    <row r="202">
      <c r="A202" s="408" t="s">
        <v>308</v>
      </c>
      <c r="B202" s="198">
        <f t="shared" ref="B202:AF202" si="46">SUM(B200:B201)</f>
        <v>57.2</v>
      </c>
      <c r="C202" s="198">
        <f t="shared" si="46"/>
        <v>93.11</v>
      </c>
      <c r="D202" s="198">
        <f t="shared" si="46"/>
        <v>88.68</v>
      </c>
      <c r="E202" s="198">
        <f t="shared" si="46"/>
        <v>132.88</v>
      </c>
      <c r="F202" s="198">
        <f t="shared" si="46"/>
        <v>133.27</v>
      </c>
      <c r="G202" s="198">
        <f t="shared" si="46"/>
        <v>101.41</v>
      </c>
      <c r="H202" s="198">
        <f t="shared" si="46"/>
        <v>106.09</v>
      </c>
      <c r="I202" s="198">
        <f t="shared" si="46"/>
        <v>92.64</v>
      </c>
      <c r="J202" s="198">
        <f t="shared" si="46"/>
        <v>121.3</v>
      </c>
      <c r="K202" s="198">
        <f t="shared" si="46"/>
        <v>122.23</v>
      </c>
      <c r="L202" s="198">
        <f t="shared" si="46"/>
        <v>109.16</v>
      </c>
      <c r="M202" s="198">
        <f t="shared" si="46"/>
        <v>141.2</v>
      </c>
      <c r="N202" s="198">
        <f t="shared" si="46"/>
        <v>99.53</v>
      </c>
      <c r="O202" s="198">
        <f t="shared" si="46"/>
        <v>65.67</v>
      </c>
      <c r="P202" s="198">
        <f t="shared" si="46"/>
        <v>88.52</v>
      </c>
      <c r="Q202" s="198">
        <f t="shared" si="46"/>
        <v>84.79</v>
      </c>
      <c r="R202" s="198">
        <f t="shared" si="46"/>
        <v>76.47</v>
      </c>
      <c r="S202" s="198">
        <f t="shared" si="46"/>
        <v>97.86</v>
      </c>
      <c r="T202" s="198">
        <f t="shared" si="46"/>
        <v>123.97</v>
      </c>
      <c r="U202" s="198">
        <f t="shared" si="46"/>
        <v>106.11</v>
      </c>
      <c r="V202" s="198">
        <f t="shared" si="46"/>
        <v>76.04</v>
      </c>
      <c r="W202" s="198">
        <f t="shared" si="46"/>
        <v>70.41</v>
      </c>
      <c r="X202" s="198">
        <f t="shared" si="46"/>
        <v>70.23</v>
      </c>
      <c r="Y202" s="198">
        <f t="shared" si="46"/>
        <v>90.47</v>
      </c>
      <c r="Z202" s="198">
        <f t="shared" si="46"/>
        <v>93.64</v>
      </c>
      <c r="AA202" s="198">
        <f t="shared" si="46"/>
        <v>193.64</v>
      </c>
      <c r="AB202" s="198">
        <f t="shared" si="46"/>
        <v>82.63</v>
      </c>
      <c r="AC202" s="198">
        <f t="shared" si="46"/>
        <v>92.29</v>
      </c>
      <c r="AD202" s="198">
        <f t="shared" si="46"/>
        <v>100.68</v>
      </c>
      <c r="AE202" s="198">
        <f t="shared" si="46"/>
        <v>90.94</v>
      </c>
      <c r="AF202" s="198">
        <f t="shared" si="46"/>
        <v>90.11</v>
      </c>
      <c r="AG202" s="409">
        <f>SUM(B202:AF202)</f>
        <v>3093.17</v>
      </c>
    </row>
    <row r="203">
      <c r="A203" s="175"/>
      <c r="B203" s="168"/>
      <c r="C203" s="168"/>
      <c r="D203" s="168"/>
      <c r="E203" s="168"/>
      <c r="F203" s="168"/>
      <c r="G203" s="168"/>
      <c r="H203" s="168"/>
      <c r="I203" s="168"/>
      <c r="J203" s="168"/>
      <c r="K203" s="168"/>
      <c r="L203" s="168"/>
      <c r="M203" s="168"/>
      <c r="N203" s="168"/>
      <c r="O203" s="168"/>
      <c r="P203" s="168"/>
      <c r="Q203" s="168"/>
      <c r="R203" s="168"/>
      <c r="S203" s="168"/>
      <c r="T203" s="168"/>
      <c r="U203" s="168"/>
      <c r="V203" s="168"/>
      <c r="W203" s="168"/>
      <c r="X203" s="168"/>
      <c r="Y203" s="168"/>
      <c r="Z203" s="168"/>
      <c r="AA203" s="168"/>
      <c r="AB203" s="168"/>
      <c r="AC203" s="168"/>
      <c r="AD203" s="168"/>
      <c r="AE203" s="168"/>
      <c r="AF203" s="168"/>
      <c r="AG203" s="410"/>
    </row>
    <row r="204">
      <c r="A204" s="415"/>
      <c r="B204" s="204"/>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403"/>
    </row>
    <row r="205">
      <c r="A205" s="175"/>
      <c r="B205" s="168"/>
      <c r="C205" s="168"/>
      <c r="D205" s="168"/>
      <c r="E205" s="168"/>
      <c r="F205" s="168"/>
      <c r="G205" s="168"/>
      <c r="H205" s="168"/>
      <c r="I205" s="168"/>
      <c r="J205" s="168"/>
      <c r="K205" s="168"/>
      <c r="L205" s="168"/>
      <c r="M205" s="168"/>
      <c r="N205" s="168"/>
      <c r="O205" s="168"/>
      <c r="P205" s="168"/>
      <c r="Q205" s="168"/>
      <c r="R205" s="168"/>
      <c r="S205" s="168"/>
      <c r="T205" s="168"/>
      <c r="U205" s="168"/>
      <c r="V205" s="168"/>
      <c r="W205" s="168"/>
      <c r="X205" s="168"/>
      <c r="Y205" s="168"/>
      <c r="Z205" s="168"/>
      <c r="AA205" s="168"/>
      <c r="AB205" s="168"/>
      <c r="AC205" s="168"/>
      <c r="AD205" s="168"/>
      <c r="AE205" s="168"/>
      <c r="AF205" s="168"/>
      <c r="AG205" s="416"/>
    </row>
    <row r="206">
      <c r="A206" s="417" t="s">
        <v>1696</v>
      </c>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c r="AA206" s="222"/>
      <c r="AB206" s="222"/>
      <c r="AC206" s="222"/>
      <c r="AD206" s="222"/>
      <c r="AE206" s="222"/>
      <c r="AF206" s="222"/>
      <c r="AG206" s="418"/>
    </row>
    <row r="207">
      <c r="A207" s="225" t="s">
        <v>1343</v>
      </c>
      <c r="B207" s="224">
        <v>319.17</v>
      </c>
      <c r="C207" s="224">
        <v>326.96</v>
      </c>
      <c r="D207" s="224">
        <v>0.0</v>
      </c>
      <c r="E207" s="224">
        <v>0.0</v>
      </c>
      <c r="F207" s="224">
        <v>326.9</v>
      </c>
      <c r="G207" s="224">
        <v>0.0</v>
      </c>
      <c r="H207" s="224">
        <v>325.31</v>
      </c>
      <c r="I207" s="224">
        <v>0.0</v>
      </c>
      <c r="J207" s="224">
        <v>645.33</v>
      </c>
      <c r="K207" s="224">
        <v>0.0</v>
      </c>
      <c r="L207" s="224">
        <v>0.0</v>
      </c>
      <c r="M207" s="224">
        <v>323.7</v>
      </c>
      <c r="N207" s="224">
        <v>0.0</v>
      </c>
      <c r="O207" s="224">
        <v>0.0</v>
      </c>
      <c r="P207" s="224">
        <v>0.0</v>
      </c>
      <c r="Q207" s="224">
        <v>978.87</v>
      </c>
      <c r="R207" s="224">
        <v>0.0</v>
      </c>
      <c r="S207" s="224">
        <v>278.6</v>
      </c>
      <c r="T207" s="224">
        <v>0.0</v>
      </c>
      <c r="U207" s="224">
        <v>649.74</v>
      </c>
      <c r="V207" s="224">
        <v>0.0</v>
      </c>
      <c r="W207" s="224">
        <v>0.0</v>
      </c>
      <c r="X207" s="224">
        <v>0.0</v>
      </c>
      <c r="Y207" s="224">
        <v>324.34</v>
      </c>
      <c r="Z207" s="224">
        <v>0.0</v>
      </c>
      <c r="AA207" s="224">
        <v>0.0</v>
      </c>
      <c r="AB207" s="224">
        <v>0.0</v>
      </c>
      <c r="AC207" s="224">
        <v>0.0</v>
      </c>
      <c r="AD207" s="224">
        <v>323.67</v>
      </c>
      <c r="AE207" s="224">
        <v>0.0</v>
      </c>
      <c r="AF207" s="224">
        <v>0.0</v>
      </c>
      <c r="AG207" s="420">
        <f t="shared" ref="AG207:AG212" si="47">SUM(B207:AF207)</f>
        <v>4822.59</v>
      </c>
    </row>
    <row r="208">
      <c r="A208" s="225" t="s">
        <v>1344</v>
      </c>
      <c r="B208" s="224">
        <v>0.0</v>
      </c>
      <c r="C208" s="224">
        <v>75.15</v>
      </c>
      <c r="D208" s="224">
        <v>34.35</v>
      </c>
      <c r="E208" s="224">
        <v>0.0</v>
      </c>
      <c r="F208" s="224">
        <v>0.0</v>
      </c>
      <c r="G208" s="224">
        <v>0.0</v>
      </c>
      <c r="H208" s="224">
        <v>0.0</v>
      </c>
      <c r="I208" s="224">
        <v>0.0</v>
      </c>
      <c r="J208" s="224">
        <v>67.08</v>
      </c>
      <c r="K208" s="224">
        <v>0.0</v>
      </c>
      <c r="L208" s="224">
        <v>0.0</v>
      </c>
      <c r="M208" s="224">
        <v>0.0</v>
      </c>
      <c r="N208" s="224">
        <v>0.0</v>
      </c>
      <c r="O208" s="224">
        <v>0.0</v>
      </c>
      <c r="P208" s="224">
        <v>0.0</v>
      </c>
      <c r="Q208" s="224">
        <v>101.75</v>
      </c>
      <c r="R208" s="224">
        <v>0.0</v>
      </c>
      <c r="S208" s="224">
        <v>0.0</v>
      </c>
      <c r="T208" s="224">
        <v>0.0</v>
      </c>
      <c r="U208" s="224">
        <v>71.33</v>
      </c>
      <c r="V208" s="224">
        <v>0.0</v>
      </c>
      <c r="W208" s="224">
        <v>0.0</v>
      </c>
      <c r="X208" s="224">
        <v>0.0</v>
      </c>
      <c r="Y208" s="224">
        <v>0.0</v>
      </c>
      <c r="Z208" s="224">
        <v>67.43</v>
      </c>
      <c r="AA208" s="224">
        <v>0.0</v>
      </c>
      <c r="AB208" s="224">
        <v>0.0</v>
      </c>
      <c r="AC208" s="224">
        <v>0.0</v>
      </c>
      <c r="AD208" s="224">
        <v>45.24</v>
      </c>
      <c r="AE208" s="224">
        <v>0.0</v>
      </c>
      <c r="AF208" s="224">
        <v>0.0</v>
      </c>
      <c r="AG208" s="420">
        <f t="shared" si="47"/>
        <v>462.33</v>
      </c>
    </row>
    <row r="209">
      <c r="A209" s="225" t="s">
        <v>1345</v>
      </c>
      <c r="B209" s="224">
        <v>46.38</v>
      </c>
      <c r="C209" s="224">
        <v>63.85</v>
      </c>
      <c r="D209" s="224">
        <v>5.97</v>
      </c>
      <c r="E209" s="224">
        <v>0.0</v>
      </c>
      <c r="F209" s="224">
        <v>54.48</v>
      </c>
      <c r="G209" s="224">
        <v>0.0</v>
      </c>
      <c r="H209" s="224">
        <v>54.8</v>
      </c>
      <c r="I209" s="224">
        <v>0.0</v>
      </c>
      <c r="J209" s="224">
        <v>118.73</v>
      </c>
      <c r="K209" s="224">
        <v>0.0</v>
      </c>
      <c r="L209" s="224">
        <v>0.0</v>
      </c>
      <c r="M209" s="224">
        <v>53.95</v>
      </c>
      <c r="N209" s="224">
        <v>0.0</v>
      </c>
      <c r="O209" s="224">
        <v>0.0</v>
      </c>
      <c r="P209" s="224">
        <v>0.0</v>
      </c>
      <c r="Q209" s="224">
        <v>180.09</v>
      </c>
      <c r="R209" s="224">
        <v>0.0</v>
      </c>
      <c r="S209" s="224">
        <v>46.43</v>
      </c>
      <c r="T209" s="224">
        <v>0.0</v>
      </c>
      <c r="U209" s="224">
        <v>113.63</v>
      </c>
      <c r="V209" s="224">
        <v>0.0</v>
      </c>
      <c r="W209" s="224">
        <v>0.0</v>
      </c>
      <c r="X209" s="224">
        <v>0.0</v>
      </c>
      <c r="Y209" s="224">
        <v>54.06</v>
      </c>
      <c r="Z209" s="224">
        <v>11.23</v>
      </c>
      <c r="AA209" s="224">
        <v>0.0</v>
      </c>
      <c r="AB209" s="224">
        <v>0.0</v>
      </c>
      <c r="AC209" s="224">
        <v>0.0</v>
      </c>
      <c r="AD209" s="224">
        <v>61.49</v>
      </c>
      <c r="AE209" s="224">
        <v>0.0</v>
      </c>
      <c r="AF209" s="224">
        <v>0.0</v>
      </c>
      <c r="AG209" s="420">
        <f t="shared" si="47"/>
        <v>865.09</v>
      </c>
    </row>
    <row r="210">
      <c r="A210" s="225" t="s">
        <v>1346</v>
      </c>
      <c r="B210" s="224">
        <v>0.0</v>
      </c>
      <c r="C210" s="224">
        <v>8.19</v>
      </c>
      <c r="D210" s="224">
        <v>0.0</v>
      </c>
      <c r="E210" s="224">
        <v>0.0</v>
      </c>
      <c r="F210" s="224">
        <v>0.0</v>
      </c>
      <c r="G210" s="224">
        <v>0.0</v>
      </c>
      <c r="H210" s="224">
        <v>0.0</v>
      </c>
      <c r="I210" s="224">
        <v>0.0</v>
      </c>
      <c r="J210" s="224">
        <v>0.0</v>
      </c>
      <c r="K210" s="224">
        <v>0.0</v>
      </c>
      <c r="L210" s="224">
        <v>0.0</v>
      </c>
      <c r="M210" s="224">
        <v>0.0</v>
      </c>
      <c r="N210" s="224">
        <v>0.0</v>
      </c>
      <c r="O210" s="224">
        <v>0.0</v>
      </c>
      <c r="P210" s="224">
        <v>0.0</v>
      </c>
      <c r="Q210" s="224">
        <v>0.0</v>
      </c>
      <c r="R210" s="224">
        <v>0.0</v>
      </c>
      <c r="S210" s="224">
        <v>0.0</v>
      </c>
      <c r="T210" s="224">
        <v>0.0</v>
      </c>
      <c r="U210" s="224">
        <v>0.0</v>
      </c>
      <c r="V210" s="224">
        <v>0.0</v>
      </c>
      <c r="W210" s="224">
        <v>0.0</v>
      </c>
      <c r="X210" s="224">
        <v>0.0</v>
      </c>
      <c r="Y210" s="224">
        <v>0.0</v>
      </c>
      <c r="Z210" s="224">
        <v>0.0</v>
      </c>
      <c r="AA210" s="224">
        <v>0.0</v>
      </c>
      <c r="AB210" s="224">
        <v>0.0</v>
      </c>
      <c r="AC210" s="224">
        <v>0.0</v>
      </c>
      <c r="AD210" s="224">
        <v>0.0</v>
      </c>
      <c r="AE210" s="224">
        <v>0.0</v>
      </c>
      <c r="AF210" s="224">
        <v>0.0</v>
      </c>
      <c r="AG210" s="420">
        <f t="shared" si="47"/>
        <v>8.19</v>
      </c>
    </row>
    <row r="211">
      <c r="A211" s="225" t="s">
        <v>1347</v>
      </c>
      <c r="B211" s="224">
        <v>0.0</v>
      </c>
      <c r="C211" s="224">
        <v>0.0</v>
      </c>
      <c r="D211" s="224">
        <v>0.0</v>
      </c>
      <c r="E211" s="224">
        <v>0.0</v>
      </c>
      <c r="F211" s="224">
        <v>0.0</v>
      </c>
      <c r="G211" s="224">
        <v>0.0</v>
      </c>
      <c r="H211" s="224">
        <v>3.49</v>
      </c>
      <c r="I211" s="224">
        <v>0.0</v>
      </c>
      <c r="J211" s="224">
        <v>0.0</v>
      </c>
      <c r="K211" s="224">
        <v>0.0</v>
      </c>
      <c r="L211" s="224">
        <v>0.0</v>
      </c>
      <c r="M211" s="224">
        <v>0.0</v>
      </c>
      <c r="N211" s="224">
        <v>0.0</v>
      </c>
      <c r="O211" s="224">
        <v>0.0</v>
      </c>
      <c r="P211" s="224">
        <v>0.0</v>
      </c>
      <c r="Q211" s="224">
        <v>0.0</v>
      </c>
      <c r="R211" s="224">
        <v>0.0</v>
      </c>
      <c r="S211" s="224">
        <v>0.0</v>
      </c>
      <c r="T211" s="224">
        <v>0.0</v>
      </c>
      <c r="U211" s="224">
        <v>0.0</v>
      </c>
      <c r="V211" s="224">
        <v>0.0</v>
      </c>
      <c r="W211" s="224">
        <v>0.0</v>
      </c>
      <c r="X211" s="224">
        <v>0.0</v>
      </c>
      <c r="Y211" s="224">
        <v>0.0</v>
      </c>
      <c r="Z211" s="224">
        <v>0.0</v>
      </c>
      <c r="AA211" s="224">
        <v>0.0</v>
      </c>
      <c r="AB211" s="224">
        <v>0.0</v>
      </c>
      <c r="AC211" s="224">
        <v>0.0</v>
      </c>
      <c r="AD211" s="224">
        <v>0.0</v>
      </c>
      <c r="AE211" s="224">
        <v>0.0</v>
      </c>
      <c r="AF211" s="224">
        <v>0.0</v>
      </c>
      <c r="AG211" s="420">
        <f t="shared" si="47"/>
        <v>3.49</v>
      </c>
    </row>
    <row r="212">
      <c r="A212" s="421" t="s">
        <v>1697</v>
      </c>
      <c r="B212" s="422">
        <f t="shared" ref="B212:AF212" si="48">SUM(B207:B211)</f>
        <v>365.55</v>
      </c>
      <c r="C212" s="422">
        <f t="shared" si="48"/>
        <v>474.15</v>
      </c>
      <c r="D212" s="422">
        <f t="shared" si="48"/>
        <v>40.32</v>
      </c>
      <c r="E212" s="422">
        <f t="shared" si="48"/>
        <v>0</v>
      </c>
      <c r="F212" s="422">
        <f t="shared" si="48"/>
        <v>381.38</v>
      </c>
      <c r="G212" s="422">
        <f t="shared" si="48"/>
        <v>0</v>
      </c>
      <c r="H212" s="422">
        <f t="shared" si="48"/>
        <v>383.6</v>
      </c>
      <c r="I212" s="422">
        <f t="shared" si="48"/>
        <v>0</v>
      </c>
      <c r="J212" s="422">
        <f t="shared" si="48"/>
        <v>831.14</v>
      </c>
      <c r="K212" s="422">
        <f t="shared" si="48"/>
        <v>0</v>
      </c>
      <c r="L212" s="422">
        <f t="shared" si="48"/>
        <v>0</v>
      </c>
      <c r="M212" s="422">
        <f t="shared" si="48"/>
        <v>377.65</v>
      </c>
      <c r="N212" s="422">
        <f t="shared" si="48"/>
        <v>0</v>
      </c>
      <c r="O212" s="422">
        <f t="shared" si="48"/>
        <v>0</v>
      </c>
      <c r="P212" s="422">
        <f t="shared" si="48"/>
        <v>0</v>
      </c>
      <c r="Q212" s="422">
        <f t="shared" si="48"/>
        <v>1260.71</v>
      </c>
      <c r="R212" s="422">
        <f t="shared" si="48"/>
        <v>0</v>
      </c>
      <c r="S212" s="422">
        <f t="shared" si="48"/>
        <v>325.03</v>
      </c>
      <c r="T212" s="422">
        <f t="shared" si="48"/>
        <v>0</v>
      </c>
      <c r="U212" s="422">
        <f t="shared" si="48"/>
        <v>834.7</v>
      </c>
      <c r="V212" s="422">
        <f t="shared" si="48"/>
        <v>0</v>
      </c>
      <c r="W212" s="422">
        <f t="shared" si="48"/>
        <v>0</v>
      </c>
      <c r="X212" s="422">
        <f t="shared" si="48"/>
        <v>0</v>
      </c>
      <c r="Y212" s="422">
        <f t="shared" si="48"/>
        <v>378.4</v>
      </c>
      <c r="Z212" s="422">
        <f t="shared" si="48"/>
        <v>78.66</v>
      </c>
      <c r="AA212" s="422">
        <f t="shared" si="48"/>
        <v>0</v>
      </c>
      <c r="AB212" s="422">
        <f t="shared" si="48"/>
        <v>0</v>
      </c>
      <c r="AC212" s="422">
        <f t="shared" si="48"/>
        <v>0</v>
      </c>
      <c r="AD212" s="422">
        <f t="shared" si="48"/>
        <v>430.4</v>
      </c>
      <c r="AE212" s="422">
        <f t="shared" si="48"/>
        <v>0</v>
      </c>
      <c r="AF212" s="422">
        <f t="shared" si="48"/>
        <v>0</v>
      </c>
      <c r="AG212" s="420">
        <f t="shared" si="47"/>
        <v>6161.69</v>
      </c>
    </row>
    <row r="213">
      <c r="A213" s="175"/>
      <c r="B213" s="168"/>
      <c r="C213" s="168"/>
      <c r="D213" s="168"/>
      <c r="E213" s="168"/>
      <c r="F213" s="168"/>
      <c r="G213" s="168"/>
      <c r="H213" s="168"/>
      <c r="I213" s="168"/>
      <c r="J213" s="168"/>
      <c r="K213" s="168"/>
      <c r="L213" s="168"/>
      <c r="M213" s="168"/>
      <c r="N213" s="168"/>
      <c r="O213" s="168"/>
      <c r="P213" s="168"/>
      <c r="Q213" s="168"/>
      <c r="R213" s="168"/>
      <c r="S213" s="168"/>
      <c r="T213" s="168"/>
      <c r="U213" s="168"/>
      <c r="V213" s="168"/>
      <c r="W213" s="168"/>
      <c r="X213" s="168"/>
      <c r="Y213" s="168"/>
      <c r="Z213" s="168"/>
      <c r="AA213" s="168"/>
      <c r="AB213" s="168"/>
      <c r="AC213" s="168"/>
      <c r="AD213" s="168"/>
      <c r="AE213" s="168"/>
      <c r="AF213" s="168"/>
      <c r="AG213" s="423"/>
    </row>
    <row r="214">
      <c r="A214" s="417" t="s">
        <v>317</v>
      </c>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c r="AA214" s="222"/>
      <c r="AB214" s="222"/>
      <c r="AC214" s="222"/>
      <c r="AD214" s="222"/>
      <c r="AE214" s="222"/>
      <c r="AF214" s="222"/>
      <c r="AG214" s="424"/>
    </row>
    <row r="215">
      <c r="A215" s="235" t="s">
        <v>1698</v>
      </c>
      <c r="B215" s="366">
        <v>0.0</v>
      </c>
      <c r="C215" s="366">
        <v>0.0</v>
      </c>
      <c r="D215" s="366">
        <v>0.0</v>
      </c>
      <c r="E215" s="366">
        <v>0.0</v>
      </c>
      <c r="F215" s="366">
        <v>0.0</v>
      </c>
      <c r="G215" s="366">
        <v>0.0</v>
      </c>
      <c r="H215" s="366">
        <v>0.0</v>
      </c>
      <c r="I215" s="366">
        <v>0.0</v>
      </c>
      <c r="J215" s="366">
        <v>0.0</v>
      </c>
      <c r="K215" s="366">
        <v>0.0</v>
      </c>
      <c r="L215" s="366">
        <v>0.0</v>
      </c>
      <c r="M215" s="366">
        <v>0.0</v>
      </c>
      <c r="N215" s="366">
        <v>0.0</v>
      </c>
      <c r="O215" s="366">
        <v>0.0</v>
      </c>
      <c r="P215" s="366">
        <v>0.0</v>
      </c>
      <c r="Q215" s="366">
        <v>0.0</v>
      </c>
      <c r="R215" s="366">
        <v>0.0</v>
      </c>
      <c r="S215" s="366">
        <v>0.0</v>
      </c>
      <c r="T215" s="366">
        <v>0.0</v>
      </c>
      <c r="U215" s="366">
        <v>0.0</v>
      </c>
      <c r="V215" s="366">
        <v>0.0</v>
      </c>
      <c r="W215" s="366">
        <v>0.0</v>
      </c>
      <c r="X215" s="366">
        <v>0.0</v>
      </c>
      <c r="Y215" s="366">
        <v>0.0</v>
      </c>
      <c r="Z215" s="366">
        <v>0.0</v>
      </c>
      <c r="AA215" s="366">
        <v>0.0</v>
      </c>
      <c r="AB215" s="366">
        <v>0.0</v>
      </c>
      <c r="AC215" s="366">
        <v>0.0</v>
      </c>
      <c r="AD215" s="366">
        <v>0.0</v>
      </c>
      <c r="AE215" s="366">
        <v>0.0</v>
      </c>
      <c r="AF215" s="366">
        <v>0.0</v>
      </c>
      <c r="AG215" s="423">
        <f t="shared" ref="AG215:AG223" si="49">SUM(B215:AF215)</f>
        <v>0</v>
      </c>
    </row>
    <row r="216">
      <c r="A216" s="235" t="s">
        <v>1699</v>
      </c>
      <c r="B216" s="366">
        <v>0.0</v>
      </c>
      <c r="C216" s="366">
        <v>0.0</v>
      </c>
      <c r="D216" s="366">
        <v>0.0</v>
      </c>
      <c r="E216" s="366">
        <v>0.0</v>
      </c>
      <c r="F216" s="366">
        <v>0.0</v>
      </c>
      <c r="G216" s="366">
        <v>0.0</v>
      </c>
      <c r="H216" s="366">
        <v>0.0</v>
      </c>
      <c r="I216" s="366">
        <v>0.0</v>
      </c>
      <c r="J216" s="366">
        <v>0.0</v>
      </c>
      <c r="K216" s="366">
        <v>0.0</v>
      </c>
      <c r="L216" s="366">
        <v>0.0</v>
      </c>
      <c r="M216" s="366">
        <v>0.0</v>
      </c>
      <c r="N216" s="366">
        <v>0.0</v>
      </c>
      <c r="O216" s="366">
        <v>0.0</v>
      </c>
      <c r="P216" s="366">
        <v>0.0</v>
      </c>
      <c r="Q216" s="366">
        <v>0.0</v>
      </c>
      <c r="R216" s="366">
        <v>0.0</v>
      </c>
      <c r="S216" s="366">
        <v>0.0</v>
      </c>
      <c r="T216" s="366">
        <v>0.0</v>
      </c>
      <c r="U216" s="366">
        <v>0.0</v>
      </c>
      <c r="V216" s="366">
        <v>0.0</v>
      </c>
      <c r="W216" s="366">
        <v>0.0</v>
      </c>
      <c r="X216" s="366">
        <v>0.0</v>
      </c>
      <c r="Y216" s="366">
        <v>0.0</v>
      </c>
      <c r="Z216" s="366">
        <v>0.0</v>
      </c>
      <c r="AA216" s="366">
        <v>0.0</v>
      </c>
      <c r="AB216" s="366">
        <v>0.0</v>
      </c>
      <c r="AC216" s="366">
        <v>0.0</v>
      </c>
      <c r="AD216" s="366">
        <v>0.0</v>
      </c>
      <c r="AE216" s="366">
        <v>0.0</v>
      </c>
      <c r="AF216" s="366">
        <v>0.0</v>
      </c>
      <c r="AG216" s="423">
        <f t="shared" si="49"/>
        <v>0</v>
      </c>
    </row>
    <row r="217">
      <c r="A217" s="235" t="s">
        <v>1700</v>
      </c>
      <c r="B217" s="242">
        <v>0.0</v>
      </c>
      <c r="C217" s="242">
        <v>0.0</v>
      </c>
      <c r="D217" s="242">
        <v>0.0</v>
      </c>
      <c r="E217" s="366">
        <v>0.0</v>
      </c>
      <c r="F217" s="242">
        <v>0.0</v>
      </c>
      <c r="G217" s="366">
        <v>0.0</v>
      </c>
      <c r="H217" s="242">
        <v>0.0</v>
      </c>
      <c r="I217" s="366">
        <v>0.0</v>
      </c>
      <c r="J217" s="242">
        <v>0.0</v>
      </c>
      <c r="K217" s="366">
        <v>0.0</v>
      </c>
      <c r="L217" s="366">
        <v>0.0</v>
      </c>
      <c r="M217" s="242">
        <v>0.0</v>
      </c>
      <c r="N217" s="366">
        <v>0.0</v>
      </c>
      <c r="O217" s="366">
        <v>0.0</v>
      </c>
      <c r="P217" s="366">
        <v>0.0</v>
      </c>
      <c r="Q217" s="242">
        <v>0.0</v>
      </c>
      <c r="R217" s="366">
        <v>0.0</v>
      </c>
      <c r="S217" s="242">
        <v>0.0</v>
      </c>
      <c r="T217" s="366">
        <v>0.0</v>
      </c>
      <c r="U217" s="242">
        <v>0.0</v>
      </c>
      <c r="V217" s="366">
        <v>0.0</v>
      </c>
      <c r="W217" s="366">
        <v>0.0</v>
      </c>
      <c r="X217" s="366">
        <v>0.0</v>
      </c>
      <c r="Y217" s="242">
        <v>0.0</v>
      </c>
      <c r="Z217" s="242">
        <v>0.0</v>
      </c>
      <c r="AA217" s="366">
        <v>0.0</v>
      </c>
      <c r="AB217" s="366">
        <v>0.0</v>
      </c>
      <c r="AC217" s="366">
        <v>0.0</v>
      </c>
      <c r="AD217" s="242">
        <v>0.0</v>
      </c>
      <c r="AE217" s="366">
        <v>0.0</v>
      </c>
      <c r="AF217" s="366">
        <v>0.0</v>
      </c>
      <c r="AG217" s="423">
        <f t="shared" si="49"/>
        <v>0</v>
      </c>
    </row>
    <row r="218">
      <c r="A218" s="235" t="s">
        <v>1701</v>
      </c>
      <c r="B218" s="249">
        <v>0.0</v>
      </c>
      <c r="C218" s="249">
        <v>0.0</v>
      </c>
      <c r="D218" s="249">
        <v>0.0</v>
      </c>
      <c r="E218" s="366">
        <v>0.0</v>
      </c>
      <c r="F218" s="249">
        <v>0.0</v>
      </c>
      <c r="G218" s="366">
        <v>0.0</v>
      </c>
      <c r="H218" s="249">
        <v>0.0</v>
      </c>
      <c r="I218" s="366">
        <v>0.0</v>
      </c>
      <c r="J218" s="249">
        <v>0.0</v>
      </c>
      <c r="K218" s="366">
        <v>0.0</v>
      </c>
      <c r="L218" s="366">
        <v>0.0</v>
      </c>
      <c r="M218" s="249">
        <v>0.0</v>
      </c>
      <c r="N218" s="366">
        <v>0.0</v>
      </c>
      <c r="O218" s="366">
        <v>0.0</v>
      </c>
      <c r="P218" s="366">
        <v>0.0</v>
      </c>
      <c r="Q218" s="249">
        <v>0.0</v>
      </c>
      <c r="R218" s="366">
        <v>0.0</v>
      </c>
      <c r="S218" s="249">
        <v>0.0</v>
      </c>
      <c r="T218" s="366">
        <v>0.0</v>
      </c>
      <c r="U218" s="249">
        <v>0.0</v>
      </c>
      <c r="V218" s="366">
        <v>0.0</v>
      </c>
      <c r="W218" s="366">
        <v>0.0</v>
      </c>
      <c r="X218" s="366">
        <v>0.0</v>
      </c>
      <c r="Y218" s="249">
        <v>0.0</v>
      </c>
      <c r="Z218" s="249">
        <v>0.0</v>
      </c>
      <c r="AA218" s="366">
        <v>0.0</v>
      </c>
      <c r="AB218" s="366">
        <v>0.0</v>
      </c>
      <c r="AC218" s="366">
        <v>0.0</v>
      </c>
      <c r="AD218" s="249">
        <v>0.0</v>
      </c>
      <c r="AE218" s="366">
        <v>0.0</v>
      </c>
      <c r="AF218" s="366">
        <v>0.0</v>
      </c>
      <c r="AG218" s="423">
        <f t="shared" si="49"/>
        <v>0</v>
      </c>
    </row>
    <row r="219">
      <c r="A219" s="235" t="s">
        <v>1702</v>
      </c>
      <c r="B219" s="249">
        <v>0.0</v>
      </c>
      <c r="C219" s="249">
        <v>0.0</v>
      </c>
      <c r="D219" s="249">
        <v>0.0</v>
      </c>
      <c r="E219" s="366">
        <v>0.0</v>
      </c>
      <c r="F219" s="249">
        <v>0.0</v>
      </c>
      <c r="G219" s="366">
        <v>0.0</v>
      </c>
      <c r="H219" s="249">
        <v>0.0</v>
      </c>
      <c r="I219" s="366">
        <v>0.0</v>
      </c>
      <c r="J219" s="249">
        <v>0.0</v>
      </c>
      <c r="K219" s="366">
        <v>0.0</v>
      </c>
      <c r="L219" s="366">
        <v>0.0</v>
      </c>
      <c r="M219" s="249">
        <v>0.0</v>
      </c>
      <c r="N219" s="366">
        <v>0.0</v>
      </c>
      <c r="O219" s="366">
        <v>0.0</v>
      </c>
      <c r="P219" s="366">
        <v>0.0</v>
      </c>
      <c r="Q219" s="249">
        <v>0.0</v>
      </c>
      <c r="R219" s="366">
        <v>0.0</v>
      </c>
      <c r="S219" s="249">
        <v>1.0</v>
      </c>
      <c r="T219" s="366">
        <v>0.0</v>
      </c>
      <c r="U219" s="249">
        <v>0.0</v>
      </c>
      <c r="V219" s="366">
        <v>0.0</v>
      </c>
      <c r="W219" s="366">
        <v>0.0</v>
      </c>
      <c r="X219" s="366">
        <v>0.0</v>
      </c>
      <c r="Y219" s="249">
        <v>0.0</v>
      </c>
      <c r="Z219" s="249">
        <v>0.0</v>
      </c>
      <c r="AA219" s="366">
        <v>0.0</v>
      </c>
      <c r="AB219" s="366">
        <v>0.0</v>
      </c>
      <c r="AC219" s="366">
        <v>0.0</v>
      </c>
      <c r="AD219" s="249">
        <v>0.0</v>
      </c>
      <c r="AE219" s="366">
        <v>0.0</v>
      </c>
      <c r="AF219" s="366">
        <v>0.0</v>
      </c>
      <c r="AG219" s="423">
        <f t="shared" si="49"/>
        <v>1</v>
      </c>
    </row>
    <row r="220">
      <c r="A220" s="235" t="s">
        <v>1703</v>
      </c>
      <c r="B220" s="249">
        <v>0.0</v>
      </c>
      <c r="C220" s="249">
        <v>0.0</v>
      </c>
      <c r="D220" s="249">
        <v>0.0</v>
      </c>
      <c r="E220" s="366">
        <v>0.0</v>
      </c>
      <c r="F220" s="249">
        <v>0.0</v>
      </c>
      <c r="G220" s="366">
        <v>0.0</v>
      </c>
      <c r="H220" s="249">
        <v>0.0</v>
      </c>
      <c r="I220" s="366">
        <v>0.0</v>
      </c>
      <c r="J220" s="249">
        <v>0.0</v>
      </c>
      <c r="K220" s="366">
        <v>0.0</v>
      </c>
      <c r="L220" s="366">
        <v>0.0</v>
      </c>
      <c r="M220" s="249">
        <v>0.0</v>
      </c>
      <c r="N220" s="366">
        <v>0.0</v>
      </c>
      <c r="O220" s="366">
        <v>0.0</v>
      </c>
      <c r="P220" s="366">
        <v>0.0</v>
      </c>
      <c r="Q220" s="249">
        <v>0.0</v>
      </c>
      <c r="R220" s="366">
        <v>0.0</v>
      </c>
      <c r="S220" s="249">
        <v>0.0</v>
      </c>
      <c r="T220" s="366">
        <v>0.0</v>
      </c>
      <c r="U220" s="249">
        <v>0.0</v>
      </c>
      <c r="V220" s="366">
        <v>0.0</v>
      </c>
      <c r="W220" s="366">
        <v>0.0</v>
      </c>
      <c r="X220" s="366">
        <v>0.0</v>
      </c>
      <c r="Y220" s="249">
        <v>0.0</v>
      </c>
      <c r="Z220" s="249">
        <v>0.0</v>
      </c>
      <c r="AA220" s="366">
        <v>0.0</v>
      </c>
      <c r="AB220" s="366">
        <v>0.0</v>
      </c>
      <c r="AC220" s="366">
        <v>0.0</v>
      </c>
      <c r="AD220" s="249">
        <v>0.0</v>
      </c>
      <c r="AE220" s="366">
        <v>0.0</v>
      </c>
      <c r="AF220" s="366">
        <v>0.0</v>
      </c>
      <c r="AG220" s="423">
        <f t="shared" si="49"/>
        <v>0</v>
      </c>
    </row>
    <row r="221">
      <c r="A221" s="235" t="s">
        <v>1704</v>
      </c>
      <c r="B221" s="249">
        <v>1.0</v>
      </c>
      <c r="C221" s="249">
        <v>1.0</v>
      </c>
      <c r="D221" s="249">
        <v>0.0</v>
      </c>
      <c r="E221" s="366">
        <v>0.0</v>
      </c>
      <c r="F221" s="249">
        <v>1.0</v>
      </c>
      <c r="G221" s="366">
        <v>0.0</v>
      </c>
      <c r="H221" s="249">
        <v>1.0</v>
      </c>
      <c r="I221" s="366">
        <v>0.0</v>
      </c>
      <c r="J221" s="249">
        <v>2.0</v>
      </c>
      <c r="K221" s="366">
        <v>0.0</v>
      </c>
      <c r="L221" s="366">
        <v>0.0</v>
      </c>
      <c r="M221" s="249">
        <v>1.0</v>
      </c>
      <c r="N221" s="366">
        <v>0.0</v>
      </c>
      <c r="O221" s="366">
        <v>0.0</v>
      </c>
      <c r="P221" s="366">
        <v>0.0</v>
      </c>
      <c r="Q221" s="249">
        <v>3.0</v>
      </c>
      <c r="R221" s="366">
        <v>0.0</v>
      </c>
      <c r="S221" s="249">
        <v>0.0</v>
      </c>
      <c r="T221" s="366">
        <v>0.0</v>
      </c>
      <c r="U221" s="249">
        <v>2.0</v>
      </c>
      <c r="V221" s="366">
        <v>0.0</v>
      </c>
      <c r="W221" s="366">
        <v>0.0</v>
      </c>
      <c r="X221" s="366">
        <v>0.0</v>
      </c>
      <c r="Y221" s="249">
        <v>1.0</v>
      </c>
      <c r="Z221" s="249">
        <v>0.0</v>
      </c>
      <c r="AA221" s="366">
        <v>0.0</v>
      </c>
      <c r="AB221" s="366">
        <v>0.0</v>
      </c>
      <c r="AC221" s="366">
        <v>0.0</v>
      </c>
      <c r="AD221" s="249">
        <v>1.0</v>
      </c>
      <c r="AE221" s="366">
        <v>0.0</v>
      </c>
      <c r="AF221" s="366">
        <v>0.0</v>
      </c>
      <c r="AG221" s="423">
        <f t="shared" si="49"/>
        <v>14</v>
      </c>
    </row>
    <row r="222">
      <c r="A222" s="235" t="s">
        <v>1705</v>
      </c>
      <c r="B222" s="249">
        <v>0.0</v>
      </c>
      <c r="C222" s="249">
        <v>0.0</v>
      </c>
      <c r="D222" s="249">
        <v>0.0</v>
      </c>
      <c r="E222" s="366">
        <v>0.0</v>
      </c>
      <c r="F222" s="249">
        <v>0.0</v>
      </c>
      <c r="G222" s="366">
        <v>0.0</v>
      </c>
      <c r="H222" s="249">
        <v>0.0</v>
      </c>
      <c r="I222" s="366">
        <v>0.0</v>
      </c>
      <c r="J222" s="249">
        <v>0.0</v>
      </c>
      <c r="K222" s="366">
        <v>0.0</v>
      </c>
      <c r="L222" s="366">
        <v>0.0</v>
      </c>
      <c r="M222" s="249">
        <v>0.0</v>
      </c>
      <c r="N222" s="366">
        <v>0.0</v>
      </c>
      <c r="O222" s="366">
        <v>0.0</v>
      </c>
      <c r="P222" s="366">
        <v>0.0</v>
      </c>
      <c r="Q222" s="249">
        <v>0.0</v>
      </c>
      <c r="R222" s="366">
        <v>0.0</v>
      </c>
      <c r="S222" s="249">
        <v>0.0</v>
      </c>
      <c r="T222" s="366">
        <v>0.0</v>
      </c>
      <c r="U222" s="249">
        <v>0.0</v>
      </c>
      <c r="V222" s="366">
        <v>0.0</v>
      </c>
      <c r="W222" s="366">
        <v>0.0</v>
      </c>
      <c r="X222" s="366">
        <v>0.0</v>
      </c>
      <c r="Y222" s="249">
        <v>0.0</v>
      </c>
      <c r="Z222" s="249">
        <v>0.0</v>
      </c>
      <c r="AA222" s="366">
        <v>0.0</v>
      </c>
      <c r="AB222" s="366">
        <v>0.0</v>
      </c>
      <c r="AC222" s="366">
        <v>0.0</v>
      </c>
      <c r="AD222" s="249">
        <v>0.0</v>
      </c>
      <c r="AE222" s="366">
        <v>0.0</v>
      </c>
      <c r="AF222" s="366">
        <v>0.0</v>
      </c>
      <c r="AG222" s="423">
        <f t="shared" si="49"/>
        <v>0</v>
      </c>
    </row>
    <row r="223">
      <c r="A223" s="241" t="s">
        <v>283</v>
      </c>
      <c r="B223" s="233">
        <f t="shared" ref="B223:AF223" si="50">SUM(B215:B222)</f>
        <v>1</v>
      </c>
      <c r="C223" s="233">
        <f t="shared" si="50"/>
        <v>1</v>
      </c>
      <c r="D223" s="233">
        <f t="shared" si="50"/>
        <v>0</v>
      </c>
      <c r="E223" s="233">
        <f t="shared" si="50"/>
        <v>0</v>
      </c>
      <c r="F223" s="233">
        <f t="shared" si="50"/>
        <v>1</v>
      </c>
      <c r="G223" s="233">
        <f t="shared" si="50"/>
        <v>0</v>
      </c>
      <c r="H223" s="233">
        <f t="shared" si="50"/>
        <v>1</v>
      </c>
      <c r="I223" s="233">
        <f t="shared" si="50"/>
        <v>0</v>
      </c>
      <c r="J223" s="233">
        <f t="shared" si="50"/>
        <v>2</v>
      </c>
      <c r="K223" s="233">
        <f t="shared" si="50"/>
        <v>0</v>
      </c>
      <c r="L223" s="233">
        <f t="shared" si="50"/>
        <v>0</v>
      </c>
      <c r="M223" s="233">
        <f t="shared" si="50"/>
        <v>1</v>
      </c>
      <c r="N223" s="233">
        <f t="shared" si="50"/>
        <v>0</v>
      </c>
      <c r="O223" s="233">
        <f t="shared" si="50"/>
        <v>0</v>
      </c>
      <c r="P223" s="233">
        <f t="shared" si="50"/>
        <v>0</v>
      </c>
      <c r="Q223" s="233">
        <f t="shared" si="50"/>
        <v>3</v>
      </c>
      <c r="R223" s="233">
        <f t="shared" si="50"/>
        <v>0</v>
      </c>
      <c r="S223" s="233">
        <f t="shared" si="50"/>
        <v>1</v>
      </c>
      <c r="T223" s="233">
        <f t="shared" si="50"/>
        <v>0</v>
      </c>
      <c r="U223" s="233">
        <f t="shared" si="50"/>
        <v>2</v>
      </c>
      <c r="V223" s="233">
        <f t="shared" si="50"/>
        <v>0</v>
      </c>
      <c r="W223" s="233">
        <f t="shared" si="50"/>
        <v>0</v>
      </c>
      <c r="X223" s="233">
        <f t="shared" si="50"/>
        <v>0</v>
      </c>
      <c r="Y223" s="233">
        <f t="shared" si="50"/>
        <v>1</v>
      </c>
      <c r="Z223" s="233">
        <f t="shared" si="50"/>
        <v>0</v>
      </c>
      <c r="AA223" s="233">
        <f t="shared" si="50"/>
        <v>0</v>
      </c>
      <c r="AB223" s="233">
        <f t="shared" si="50"/>
        <v>0</v>
      </c>
      <c r="AC223" s="233">
        <f t="shared" si="50"/>
        <v>0</v>
      </c>
      <c r="AD223" s="233">
        <f t="shared" si="50"/>
        <v>1</v>
      </c>
      <c r="AE223" s="233">
        <f t="shared" si="50"/>
        <v>0</v>
      </c>
      <c r="AF223" s="233">
        <f t="shared" si="50"/>
        <v>0</v>
      </c>
      <c r="AG223" s="423">
        <f t="shared" si="49"/>
        <v>15</v>
      </c>
    </row>
    <row r="224">
      <c r="A224" s="175"/>
      <c r="B224" s="168"/>
      <c r="C224" s="168"/>
      <c r="D224" s="168"/>
      <c r="E224" s="168"/>
      <c r="F224" s="168"/>
      <c r="G224" s="168"/>
      <c r="H224" s="168"/>
      <c r="I224" s="168"/>
      <c r="J224" s="168"/>
      <c r="K224" s="168"/>
      <c r="L224" s="168"/>
      <c r="M224" s="168"/>
      <c r="N224" s="168"/>
      <c r="O224" s="168"/>
      <c r="P224" s="168"/>
      <c r="Q224" s="168"/>
      <c r="R224" s="168"/>
      <c r="S224" s="168"/>
      <c r="T224" s="168"/>
      <c r="U224" s="168"/>
      <c r="V224" s="168"/>
      <c r="W224" s="168"/>
      <c r="X224" s="168"/>
      <c r="Y224" s="168"/>
      <c r="Z224" s="168"/>
      <c r="AA224" s="168"/>
      <c r="AB224" s="168"/>
      <c r="AC224" s="168"/>
      <c r="AD224" s="168"/>
      <c r="AE224" s="168"/>
      <c r="AF224" s="168"/>
      <c r="AG224" s="423"/>
    </row>
    <row r="225">
      <c r="A225" s="235" t="s">
        <v>1706</v>
      </c>
      <c r="B225" s="255">
        <v>0.0</v>
      </c>
      <c r="C225" s="255">
        <v>0.0</v>
      </c>
      <c r="D225" s="255">
        <v>0.0</v>
      </c>
      <c r="E225" s="255">
        <v>0.0</v>
      </c>
      <c r="F225" s="255">
        <v>0.0</v>
      </c>
      <c r="G225" s="255">
        <v>0.0</v>
      </c>
      <c r="H225" s="255">
        <v>0.0</v>
      </c>
      <c r="I225" s="255">
        <v>0.0</v>
      </c>
      <c r="J225" s="255">
        <v>0.0</v>
      </c>
      <c r="K225" s="255">
        <v>0.0</v>
      </c>
      <c r="L225" s="255">
        <v>0.0</v>
      </c>
      <c r="M225" s="255">
        <v>0.0</v>
      </c>
      <c r="N225" s="255">
        <v>0.0</v>
      </c>
      <c r="O225" s="255">
        <v>0.0</v>
      </c>
      <c r="P225" s="255">
        <v>0.0</v>
      </c>
      <c r="Q225" s="255">
        <v>0.0</v>
      </c>
      <c r="R225" s="255">
        <v>0.0</v>
      </c>
      <c r="S225" s="255">
        <v>0.0</v>
      </c>
      <c r="T225" s="255">
        <v>0.0</v>
      </c>
      <c r="U225" s="255">
        <v>0.0</v>
      </c>
      <c r="V225" s="255">
        <v>0.0</v>
      </c>
      <c r="W225" s="255">
        <v>0.0</v>
      </c>
      <c r="X225" s="255">
        <v>0.0</v>
      </c>
      <c r="Y225" s="255">
        <v>0.0</v>
      </c>
      <c r="Z225" s="255">
        <v>0.0</v>
      </c>
      <c r="AA225" s="255">
        <v>0.0</v>
      </c>
      <c r="AB225" s="255">
        <v>0.0</v>
      </c>
      <c r="AC225" s="255">
        <v>0.0</v>
      </c>
      <c r="AD225" s="255">
        <v>0.0</v>
      </c>
      <c r="AE225" s="255">
        <v>0.0</v>
      </c>
      <c r="AF225" s="255">
        <v>0.0</v>
      </c>
      <c r="AG225" s="228">
        <f t="shared" ref="AG225:AG227" si="51">SUM(B225:AF225)</f>
        <v>0</v>
      </c>
    </row>
    <row r="226">
      <c r="A226" s="235" t="s">
        <v>1707</v>
      </c>
      <c r="B226" s="255">
        <v>0.0</v>
      </c>
      <c r="C226" s="255">
        <v>0.0</v>
      </c>
      <c r="D226" s="255">
        <v>0.0</v>
      </c>
      <c r="E226" s="255">
        <v>0.0</v>
      </c>
      <c r="F226" s="255">
        <v>0.0</v>
      </c>
      <c r="G226" s="255">
        <v>0.0</v>
      </c>
      <c r="H226" s="255">
        <v>0.0</v>
      </c>
      <c r="I226" s="255">
        <v>0.0</v>
      </c>
      <c r="J226" s="255">
        <v>0.0</v>
      </c>
      <c r="K226" s="255">
        <v>0.0</v>
      </c>
      <c r="L226" s="255">
        <v>0.0</v>
      </c>
      <c r="M226" s="255">
        <v>0.0</v>
      </c>
      <c r="N226" s="255">
        <v>0.0</v>
      </c>
      <c r="O226" s="255">
        <v>0.0</v>
      </c>
      <c r="P226" s="255">
        <v>0.0</v>
      </c>
      <c r="Q226" s="255">
        <v>0.0</v>
      </c>
      <c r="R226" s="255">
        <v>0.0</v>
      </c>
      <c r="S226" s="255">
        <v>0.0</v>
      </c>
      <c r="T226" s="255">
        <v>0.0</v>
      </c>
      <c r="U226" s="255">
        <v>0.0</v>
      </c>
      <c r="V226" s="255">
        <v>0.0</v>
      </c>
      <c r="W226" s="255">
        <v>0.0</v>
      </c>
      <c r="X226" s="255">
        <v>0.0</v>
      </c>
      <c r="Y226" s="255">
        <v>0.0</v>
      </c>
      <c r="Z226" s="255">
        <v>0.0</v>
      </c>
      <c r="AA226" s="255">
        <v>0.0</v>
      </c>
      <c r="AB226" s="255">
        <v>0.0</v>
      </c>
      <c r="AC226" s="255">
        <v>0.0</v>
      </c>
      <c r="AD226" s="255">
        <v>0.0</v>
      </c>
      <c r="AE226" s="255">
        <v>0.0</v>
      </c>
      <c r="AF226" s="255">
        <v>0.0</v>
      </c>
      <c r="AG226" s="228">
        <f t="shared" si="51"/>
        <v>0</v>
      </c>
    </row>
    <row r="227">
      <c r="A227" s="161" t="s">
        <v>286</v>
      </c>
      <c r="B227" s="233">
        <f t="shared" ref="B227:AF227" si="52">SUM(B225:B226)</f>
        <v>0</v>
      </c>
      <c r="C227" s="233">
        <f t="shared" si="52"/>
        <v>0</v>
      </c>
      <c r="D227" s="233">
        <f t="shared" si="52"/>
        <v>0</v>
      </c>
      <c r="E227" s="233">
        <f t="shared" si="52"/>
        <v>0</v>
      </c>
      <c r="F227" s="233">
        <f t="shared" si="52"/>
        <v>0</v>
      </c>
      <c r="G227" s="233">
        <f t="shared" si="52"/>
        <v>0</v>
      </c>
      <c r="H227" s="233">
        <f t="shared" si="52"/>
        <v>0</v>
      </c>
      <c r="I227" s="233">
        <f t="shared" si="52"/>
        <v>0</v>
      </c>
      <c r="J227" s="233">
        <f t="shared" si="52"/>
        <v>0</v>
      </c>
      <c r="K227" s="233">
        <f t="shared" si="52"/>
        <v>0</v>
      </c>
      <c r="L227" s="233">
        <f t="shared" si="52"/>
        <v>0</v>
      </c>
      <c r="M227" s="233">
        <f t="shared" si="52"/>
        <v>0</v>
      </c>
      <c r="N227" s="233">
        <f t="shared" si="52"/>
        <v>0</v>
      </c>
      <c r="O227" s="233">
        <f t="shared" si="52"/>
        <v>0</v>
      </c>
      <c r="P227" s="233">
        <f t="shared" si="52"/>
        <v>0</v>
      </c>
      <c r="Q227" s="233">
        <f t="shared" si="52"/>
        <v>0</v>
      </c>
      <c r="R227" s="233">
        <f t="shared" si="52"/>
        <v>0</v>
      </c>
      <c r="S227" s="233">
        <f t="shared" si="52"/>
        <v>0</v>
      </c>
      <c r="T227" s="233">
        <f t="shared" si="52"/>
        <v>0</v>
      </c>
      <c r="U227" s="233">
        <f t="shared" si="52"/>
        <v>0</v>
      </c>
      <c r="V227" s="233">
        <f t="shared" si="52"/>
        <v>0</v>
      </c>
      <c r="W227" s="233">
        <f t="shared" si="52"/>
        <v>0</v>
      </c>
      <c r="X227" s="233">
        <f t="shared" si="52"/>
        <v>0</v>
      </c>
      <c r="Y227" s="233">
        <f t="shared" si="52"/>
        <v>0</v>
      </c>
      <c r="Z227" s="233">
        <f t="shared" si="52"/>
        <v>0</v>
      </c>
      <c r="AA227" s="233">
        <f t="shared" si="52"/>
        <v>0</v>
      </c>
      <c r="AB227" s="233">
        <f t="shared" si="52"/>
        <v>0</v>
      </c>
      <c r="AC227" s="233">
        <f t="shared" si="52"/>
        <v>0</v>
      </c>
      <c r="AD227" s="233">
        <f t="shared" si="52"/>
        <v>0</v>
      </c>
      <c r="AE227" s="233">
        <f t="shared" si="52"/>
        <v>0</v>
      </c>
      <c r="AF227" s="233">
        <f t="shared" si="52"/>
        <v>0</v>
      </c>
      <c r="AG227" s="228">
        <f t="shared" si="51"/>
        <v>0</v>
      </c>
    </row>
    <row r="228">
      <c r="A228" s="175"/>
      <c r="B228" s="168"/>
      <c r="C228" s="168"/>
      <c r="D228" s="168"/>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68"/>
      <c r="AA228" s="168"/>
      <c r="AB228" s="168"/>
      <c r="AC228" s="168"/>
      <c r="AD228" s="168"/>
      <c r="AE228" s="168"/>
      <c r="AF228" s="168"/>
      <c r="AG228" s="423"/>
    </row>
    <row r="229">
      <c r="A229" s="235" t="s">
        <v>287</v>
      </c>
      <c r="B229" s="354">
        <v>0.0</v>
      </c>
      <c r="C229" s="354">
        <v>1.0</v>
      </c>
      <c r="D229" s="354">
        <v>1.0</v>
      </c>
      <c r="E229" s="354">
        <v>0.0</v>
      </c>
      <c r="F229" s="354">
        <v>0.0</v>
      </c>
      <c r="G229" s="354">
        <v>0.0</v>
      </c>
      <c r="H229" s="354">
        <v>0.0</v>
      </c>
      <c r="I229" s="354">
        <v>0.0</v>
      </c>
      <c r="J229" s="354">
        <v>2.0</v>
      </c>
      <c r="K229" s="354">
        <v>0.0</v>
      </c>
      <c r="L229" s="354">
        <v>0.0</v>
      </c>
      <c r="M229" s="354">
        <v>0.0</v>
      </c>
      <c r="N229" s="354">
        <v>0.0</v>
      </c>
      <c r="O229" s="354">
        <v>0.0</v>
      </c>
      <c r="P229" s="354">
        <v>0.0</v>
      </c>
      <c r="Q229" s="354">
        <v>3.0</v>
      </c>
      <c r="R229" s="354">
        <v>0.0</v>
      </c>
      <c r="S229" s="354">
        <v>0.0</v>
      </c>
      <c r="T229" s="354">
        <v>0.0</v>
      </c>
      <c r="U229" s="354">
        <v>1.0</v>
      </c>
      <c r="V229" s="354">
        <v>0.0</v>
      </c>
      <c r="W229" s="354">
        <v>0.0</v>
      </c>
      <c r="X229" s="354">
        <v>0.0</v>
      </c>
      <c r="Y229" s="354">
        <v>0.0</v>
      </c>
      <c r="Z229" s="354">
        <v>2.0</v>
      </c>
      <c r="AA229" s="354">
        <v>0.0</v>
      </c>
      <c r="AB229" s="354">
        <v>0.0</v>
      </c>
      <c r="AC229" s="354">
        <v>0.0</v>
      </c>
      <c r="AD229" s="354">
        <v>0.0</v>
      </c>
      <c r="AE229" s="354">
        <v>0.0</v>
      </c>
      <c r="AF229" s="354">
        <v>0.0</v>
      </c>
      <c r="AG229" s="423">
        <f t="shared" ref="AG229:AG238" si="53">SUM(B229:AF229)</f>
        <v>10</v>
      </c>
    </row>
    <row r="230">
      <c r="A230" s="235" t="s">
        <v>288</v>
      </c>
      <c r="B230" s="354">
        <v>0.0</v>
      </c>
      <c r="C230" s="354">
        <v>0.0</v>
      </c>
      <c r="D230" s="354">
        <v>0.0</v>
      </c>
      <c r="E230" s="354">
        <v>0.0</v>
      </c>
      <c r="F230" s="354">
        <v>0.0</v>
      </c>
      <c r="G230" s="354">
        <v>0.0</v>
      </c>
      <c r="H230" s="354">
        <v>0.0</v>
      </c>
      <c r="I230" s="354">
        <v>0.0</v>
      </c>
      <c r="J230" s="354">
        <v>0.0</v>
      </c>
      <c r="K230" s="354">
        <v>0.0</v>
      </c>
      <c r="L230" s="354">
        <v>0.0</v>
      </c>
      <c r="M230" s="354">
        <v>0.0</v>
      </c>
      <c r="N230" s="354">
        <v>0.0</v>
      </c>
      <c r="O230" s="354">
        <v>0.0</v>
      </c>
      <c r="P230" s="354">
        <v>0.0</v>
      </c>
      <c r="Q230" s="354">
        <v>0.0</v>
      </c>
      <c r="R230" s="354">
        <v>0.0</v>
      </c>
      <c r="S230" s="354">
        <v>0.0</v>
      </c>
      <c r="T230" s="354">
        <v>0.0</v>
      </c>
      <c r="U230" s="354">
        <v>0.0</v>
      </c>
      <c r="V230" s="354">
        <v>0.0</v>
      </c>
      <c r="W230" s="354">
        <v>0.0</v>
      </c>
      <c r="X230" s="354">
        <v>0.0</v>
      </c>
      <c r="Y230" s="354">
        <v>0.0</v>
      </c>
      <c r="Z230" s="354">
        <v>0.0</v>
      </c>
      <c r="AA230" s="354">
        <v>0.0</v>
      </c>
      <c r="AB230" s="354">
        <v>0.0</v>
      </c>
      <c r="AC230" s="354">
        <v>0.0</v>
      </c>
      <c r="AD230" s="354">
        <v>0.0</v>
      </c>
      <c r="AE230" s="354">
        <v>0.0</v>
      </c>
      <c r="AF230" s="354">
        <v>0.0</v>
      </c>
      <c r="AG230" s="423">
        <f t="shared" si="53"/>
        <v>0</v>
      </c>
    </row>
    <row r="231">
      <c r="A231" s="235" t="s">
        <v>1708</v>
      </c>
      <c r="B231" s="242">
        <v>0.0</v>
      </c>
      <c r="C231" s="242">
        <v>1.0</v>
      </c>
      <c r="D231" s="242">
        <v>0.0</v>
      </c>
      <c r="E231" s="354">
        <v>0.0</v>
      </c>
      <c r="F231" s="242">
        <v>0.0</v>
      </c>
      <c r="G231" s="354">
        <v>0.0</v>
      </c>
      <c r="H231" s="242">
        <v>0.0</v>
      </c>
      <c r="I231" s="354">
        <v>0.0</v>
      </c>
      <c r="J231" s="242">
        <v>0.0</v>
      </c>
      <c r="K231" s="354">
        <v>0.0</v>
      </c>
      <c r="L231" s="354">
        <v>0.0</v>
      </c>
      <c r="M231" s="242">
        <v>0.0</v>
      </c>
      <c r="N231" s="354">
        <v>0.0</v>
      </c>
      <c r="O231" s="354">
        <v>0.0</v>
      </c>
      <c r="P231" s="354">
        <v>0.0</v>
      </c>
      <c r="Q231" s="242">
        <v>0.0</v>
      </c>
      <c r="R231" s="354">
        <v>0.0</v>
      </c>
      <c r="S231" s="242">
        <v>0.0</v>
      </c>
      <c r="T231" s="354">
        <v>0.0</v>
      </c>
      <c r="U231" s="242">
        <v>1.0</v>
      </c>
      <c r="V231" s="354">
        <v>0.0</v>
      </c>
      <c r="W231" s="354">
        <v>0.0</v>
      </c>
      <c r="X231" s="354">
        <v>0.0</v>
      </c>
      <c r="Y231" s="242">
        <v>0.0</v>
      </c>
      <c r="Z231" s="242">
        <v>0.0</v>
      </c>
      <c r="AA231" s="354">
        <v>0.0</v>
      </c>
      <c r="AB231" s="354">
        <v>0.0</v>
      </c>
      <c r="AC231" s="354">
        <v>0.0</v>
      </c>
      <c r="AD231" s="242">
        <v>1.0</v>
      </c>
      <c r="AE231" s="354">
        <v>0.0</v>
      </c>
      <c r="AF231" s="354">
        <v>0.0</v>
      </c>
      <c r="AG231" s="423">
        <f t="shared" si="53"/>
        <v>3</v>
      </c>
    </row>
    <row r="232">
      <c r="A232" s="235" t="s">
        <v>1709</v>
      </c>
      <c r="B232" s="242">
        <v>0.0</v>
      </c>
      <c r="C232" s="242">
        <v>0.0</v>
      </c>
      <c r="D232" s="242">
        <v>0.0</v>
      </c>
      <c r="E232" s="354">
        <v>0.0</v>
      </c>
      <c r="F232" s="242">
        <v>0.0</v>
      </c>
      <c r="G232" s="354">
        <v>0.0</v>
      </c>
      <c r="H232" s="242">
        <v>0.0</v>
      </c>
      <c r="I232" s="354">
        <v>0.0</v>
      </c>
      <c r="J232" s="242">
        <v>0.0</v>
      </c>
      <c r="K232" s="354">
        <v>0.0</v>
      </c>
      <c r="L232" s="354">
        <v>0.0</v>
      </c>
      <c r="M232" s="242">
        <v>0.0</v>
      </c>
      <c r="N232" s="354">
        <v>0.0</v>
      </c>
      <c r="O232" s="354">
        <v>0.0</v>
      </c>
      <c r="P232" s="354">
        <v>0.0</v>
      </c>
      <c r="Q232" s="242">
        <v>0.0</v>
      </c>
      <c r="R232" s="354">
        <v>0.0</v>
      </c>
      <c r="S232" s="242">
        <v>0.0</v>
      </c>
      <c r="T232" s="354">
        <v>0.0</v>
      </c>
      <c r="U232" s="242">
        <v>0.0</v>
      </c>
      <c r="V232" s="354">
        <v>0.0</v>
      </c>
      <c r="W232" s="354">
        <v>0.0</v>
      </c>
      <c r="X232" s="354">
        <v>0.0</v>
      </c>
      <c r="Y232" s="242">
        <v>0.0</v>
      </c>
      <c r="Z232" s="242">
        <v>0.0</v>
      </c>
      <c r="AA232" s="354">
        <v>0.0</v>
      </c>
      <c r="AB232" s="354">
        <v>0.0</v>
      </c>
      <c r="AC232" s="354">
        <v>0.0</v>
      </c>
      <c r="AD232" s="242">
        <v>0.0</v>
      </c>
      <c r="AE232" s="354">
        <v>0.0</v>
      </c>
      <c r="AF232" s="354">
        <v>0.0</v>
      </c>
      <c r="AG232" s="423">
        <f t="shared" si="53"/>
        <v>0</v>
      </c>
    </row>
    <row r="233">
      <c r="A233" s="235" t="s">
        <v>1710</v>
      </c>
      <c r="B233" s="242">
        <v>0.0</v>
      </c>
      <c r="C233" s="242">
        <v>0.0</v>
      </c>
      <c r="D233" s="242">
        <v>0.0</v>
      </c>
      <c r="E233" s="354">
        <v>0.0</v>
      </c>
      <c r="F233" s="242">
        <v>0.0</v>
      </c>
      <c r="G233" s="354">
        <v>0.0</v>
      </c>
      <c r="H233" s="242">
        <v>0.0</v>
      </c>
      <c r="I233" s="354">
        <v>0.0</v>
      </c>
      <c r="J233" s="242">
        <v>0.0</v>
      </c>
      <c r="K233" s="354">
        <v>0.0</v>
      </c>
      <c r="L233" s="354">
        <v>0.0</v>
      </c>
      <c r="M233" s="242">
        <v>0.0</v>
      </c>
      <c r="N233" s="354">
        <v>0.0</v>
      </c>
      <c r="O233" s="354">
        <v>0.0</v>
      </c>
      <c r="P233" s="354">
        <v>0.0</v>
      </c>
      <c r="Q233" s="242">
        <v>0.0</v>
      </c>
      <c r="R233" s="354">
        <v>0.0</v>
      </c>
      <c r="S233" s="242">
        <v>0.0</v>
      </c>
      <c r="T233" s="354">
        <v>0.0</v>
      </c>
      <c r="U233" s="242">
        <v>0.0</v>
      </c>
      <c r="V233" s="354">
        <v>0.0</v>
      </c>
      <c r="W233" s="354">
        <v>0.0</v>
      </c>
      <c r="X233" s="354">
        <v>0.0</v>
      </c>
      <c r="Y233" s="242">
        <v>0.0</v>
      </c>
      <c r="Z233" s="242">
        <v>0.0</v>
      </c>
      <c r="AA233" s="354">
        <v>0.0</v>
      </c>
      <c r="AB233" s="354">
        <v>0.0</v>
      </c>
      <c r="AC233" s="354">
        <v>0.0</v>
      </c>
      <c r="AD233" s="242">
        <v>0.0</v>
      </c>
      <c r="AE233" s="354">
        <v>0.0</v>
      </c>
      <c r="AF233" s="354">
        <v>0.0</v>
      </c>
      <c r="AG233" s="423">
        <f t="shared" si="53"/>
        <v>0</v>
      </c>
    </row>
    <row r="234">
      <c r="A234" s="235" t="s">
        <v>1711</v>
      </c>
      <c r="B234" s="242">
        <v>0.0</v>
      </c>
      <c r="C234" s="242">
        <v>0.0</v>
      </c>
      <c r="D234" s="242">
        <v>0.0</v>
      </c>
      <c r="E234" s="354">
        <v>0.0</v>
      </c>
      <c r="F234" s="242">
        <v>0.0</v>
      </c>
      <c r="G234" s="354">
        <v>0.0</v>
      </c>
      <c r="H234" s="242">
        <v>0.0</v>
      </c>
      <c r="I234" s="354">
        <v>0.0</v>
      </c>
      <c r="J234" s="242">
        <v>0.0</v>
      </c>
      <c r="K234" s="354">
        <v>0.0</v>
      </c>
      <c r="L234" s="354">
        <v>0.0</v>
      </c>
      <c r="M234" s="242">
        <v>0.0</v>
      </c>
      <c r="N234" s="354">
        <v>0.0</v>
      </c>
      <c r="O234" s="354">
        <v>0.0</v>
      </c>
      <c r="P234" s="354">
        <v>0.0</v>
      </c>
      <c r="Q234" s="242">
        <v>0.0</v>
      </c>
      <c r="R234" s="354">
        <v>0.0</v>
      </c>
      <c r="S234" s="242">
        <v>0.0</v>
      </c>
      <c r="T234" s="354">
        <v>0.0</v>
      </c>
      <c r="U234" s="242">
        <v>0.0</v>
      </c>
      <c r="V234" s="354">
        <v>0.0</v>
      </c>
      <c r="W234" s="354">
        <v>0.0</v>
      </c>
      <c r="X234" s="354">
        <v>0.0</v>
      </c>
      <c r="Y234" s="242">
        <v>0.0</v>
      </c>
      <c r="Z234" s="242">
        <v>0.0</v>
      </c>
      <c r="AA234" s="354">
        <v>0.0</v>
      </c>
      <c r="AB234" s="354">
        <v>0.0</v>
      </c>
      <c r="AC234" s="354">
        <v>0.0</v>
      </c>
      <c r="AD234" s="242">
        <v>0.0</v>
      </c>
      <c r="AE234" s="354">
        <v>0.0</v>
      </c>
      <c r="AF234" s="354">
        <v>0.0</v>
      </c>
      <c r="AG234" s="423">
        <f t="shared" si="53"/>
        <v>0</v>
      </c>
    </row>
    <row r="235">
      <c r="A235" s="235" t="s">
        <v>1712</v>
      </c>
      <c r="B235" s="427">
        <v>0.0</v>
      </c>
      <c r="C235" s="427">
        <v>0.0</v>
      </c>
      <c r="D235" s="427">
        <v>0.0</v>
      </c>
      <c r="E235" s="354">
        <v>0.0</v>
      </c>
      <c r="F235" s="427">
        <v>0.0</v>
      </c>
      <c r="G235" s="354">
        <v>0.0</v>
      </c>
      <c r="H235" s="427">
        <v>0.0</v>
      </c>
      <c r="I235" s="354">
        <v>0.0</v>
      </c>
      <c r="J235" s="427">
        <v>0.0</v>
      </c>
      <c r="K235" s="354">
        <v>0.0</v>
      </c>
      <c r="L235" s="354">
        <v>0.0</v>
      </c>
      <c r="M235" s="427">
        <v>0.0</v>
      </c>
      <c r="N235" s="354">
        <v>0.0</v>
      </c>
      <c r="O235" s="354">
        <v>0.0</v>
      </c>
      <c r="P235" s="354">
        <v>0.0</v>
      </c>
      <c r="Q235" s="427">
        <v>0.0</v>
      </c>
      <c r="R235" s="354">
        <v>0.0</v>
      </c>
      <c r="S235" s="427">
        <v>0.0</v>
      </c>
      <c r="T235" s="354">
        <v>0.0</v>
      </c>
      <c r="U235" s="427">
        <v>0.0</v>
      </c>
      <c r="V235" s="354">
        <v>0.0</v>
      </c>
      <c r="W235" s="354">
        <v>0.0</v>
      </c>
      <c r="X235" s="354">
        <v>0.0</v>
      </c>
      <c r="Y235" s="427">
        <v>0.0</v>
      </c>
      <c r="Z235" s="427">
        <v>0.0</v>
      </c>
      <c r="AA235" s="354">
        <v>0.0</v>
      </c>
      <c r="AB235" s="354">
        <v>0.0</v>
      </c>
      <c r="AC235" s="354">
        <v>0.0</v>
      </c>
      <c r="AD235" s="427">
        <v>0.0</v>
      </c>
      <c r="AE235" s="354">
        <v>0.0</v>
      </c>
      <c r="AF235" s="354">
        <v>0.0</v>
      </c>
      <c r="AG235" s="423">
        <f t="shared" si="53"/>
        <v>0</v>
      </c>
    </row>
    <row r="236">
      <c r="A236" s="235" t="s">
        <v>1713</v>
      </c>
      <c r="B236" s="427">
        <v>0.0</v>
      </c>
      <c r="C236" s="427">
        <v>0.0</v>
      </c>
      <c r="D236" s="427">
        <v>0.0</v>
      </c>
      <c r="E236" s="354">
        <v>0.0</v>
      </c>
      <c r="F236" s="427">
        <v>0.0</v>
      </c>
      <c r="G236" s="354">
        <v>0.0</v>
      </c>
      <c r="H236" s="427">
        <v>0.0</v>
      </c>
      <c r="I236" s="354">
        <v>0.0</v>
      </c>
      <c r="J236" s="427">
        <v>0.0</v>
      </c>
      <c r="K236" s="354">
        <v>0.0</v>
      </c>
      <c r="L236" s="354">
        <v>0.0</v>
      </c>
      <c r="M236" s="427">
        <v>0.0</v>
      </c>
      <c r="N236" s="354">
        <v>0.0</v>
      </c>
      <c r="O236" s="354">
        <v>0.0</v>
      </c>
      <c r="P236" s="354">
        <v>0.0</v>
      </c>
      <c r="Q236" s="427">
        <v>0.0</v>
      </c>
      <c r="R236" s="354">
        <v>0.0</v>
      </c>
      <c r="S236" s="427">
        <v>0.0</v>
      </c>
      <c r="T236" s="354">
        <v>0.0</v>
      </c>
      <c r="U236" s="427">
        <v>0.0</v>
      </c>
      <c r="V236" s="354">
        <v>0.0</v>
      </c>
      <c r="W236" s="354">
        <v>0.0</v>
      </c>
      <c r="X236" s="354">
        <v>0.0</v>
      </c>
      <c r="Y236" s="427">
        <v>0.0</v>
      </c>
      <c r="Z236" s="427">
        <v>0.0</v>
      </c>
      <c r="AA236" s="354">
        <v>0.0</v>
      </c>
      <c r="AB236" s="354">
        <v>0.0</v>
      </c>
      <c r="AC236" s="354">
        <v>0.0</v>
      </c>
      <c r="AD236" s="427">
        <v>0.0</v>
      </c>
      <c r="AE236" s="354">
        <v>0.0</v>
      </c>
      <c r="AF236" s="354">
        <v>0.0</v>
      </c>
      <c r="AG236" s="423">
        <f t="shared" si="53"/>
        <v>0</v>
      </c>
    </row>
    <row r="237">
      <c r="A237" s="235" t="s">
        <v>297</v>
      </c>
      <c r="B237" s="428">
        <v>0.0</v>
      </c>
      <c r="C237" s="428">
        <v>0.0</v>
      </c>
      <c r="D237" s="428">
        <v>0.0</v>
      </c>
      <c r="E237" s="354">
        <v>0.0</v>
      </c>
      <c r="F237" s="428">
        <v>0.0</v>
      </c>
      <c r="G237" s="354">
        <v>0.0</v>
      </c>
      <c r="H237" s="428">
        <v>0.0</v>
      </c>
      <c r="I237" s="354">
        <v>0.0</v>
      </c>
      <c r="J237" s="428">
        <v>0.0</v>
      </c>
      <c r="K237" s="354">
        <v>0.0</v>
      </c>
      <c r="L237" s="354">
        <v>0.0</v>
      </c>
      <c r="M237" s="428">
        <v>0.0</v>
      </c>
      <c r="N237" s="354">
        <v>0.0</v>
      </c>
      <c r="O237" s="354">
        <v>0.0</v>
      </c>
      <c r="P237" s="354">
        <v>0.0</v>
      </c>
      <c r="Q237" s="428">
        <v>0.0</v>
      </c>
      <c r="R237" s="354">
        <v>0.0</v>
      </c>
      <c r="S237" s="428">
        <v>0.0</v>
      </c>
      <c r="T237" s="354">
        <v>0.0</v>
      </c>
      <c r="U237" s="428">
        <v>0.0</v>
      </c>
      <c r="V237" s="354">
        <v>0.0</v>
      </c>
      <c r="W237" s="354">
        <v>0.0</v>
      </c>
      <c r="X237" s="354">
        <v>0.0</v>
      </c>
      <c r="Y237" s="428">
        <v>0.0</v>
      </c>
      <c r="Z237" s="428">
        <v>0.0</v>
      </c>
      <c r="AA237" s="354">
        <v>0.0</v>
      </c>
      <c r="AB237" s="354">
        <v>0.0</v>
      </c>
      <c r="AC237" s="354">
        <v>0.0</v>
      </c>
      <c r="AD237" s="428">
        <v>0.0</v>
      </c>
      <c r="AE237" s="354">
        <v>0.0</v>
      </c>
      <c r="AF237" s="354">
        <v>0.0</v>
      </c>
      <c r="AG237" s="423">
        <f t="shared" si="53"/>
        <v>0</v>
      </c>
    </row>
    <row r="238">
      <c r="A238" s="241" t="s">
        <v>298</v>
      </c>
      <c r="B238" s="233">
        <f t="shared" ref="B238:AF238" si="54">SUM(B229:B237)</f>
        <v>0</v>
      </c>
      <c r="C238" s="233">
        <f t="shared" si="54"/>
        <v>2</v>
      </c>
      <c r="D238" s="233">
        <f t="shared" si="54"/>
        <v>1</v>
      </c>
      <c r="E238" s="233">
        <f t="shared" si="54"/>
        <v>0</v>
      </c>
      <c r="F238" s="233">
        <f t="shared" si="54"/>
        <v>0</v>
      </c>
      <c r="G238" s="233">
        <f t="shared" si="54"/>
        <v>0</v>
      </c>
      <c r="H238" s="233">
        <f t="shared" si="54"/>
        <v>0</v>
      </c>
      <c r="I238" s="233">
        <f t="shared" si="54"/>
        <v>0</v>
      </c>
      <c r="J238" s="233">
        <f t="shared" si="54"/>
        <v>2</v>
      </c>
      <c r="K238" s="233">
        <f t="shared" si="54"/>
        <v>0</v>
      </c>
      <c r="L238" s="233">
        <f t="shared" si="54"/>
        <v>0</v>
      </c>
      <c r="M238" s="233">
        <f t="shared" si="54"/>
        <v>0</v>
      </c>
      <c r="N238" s="233">
        <f t="shared" si="54"/>
        <v>0</v>
      </c>
      <c r="O238" s="233">
        <f t="shared" si="54"/>
        <v>0</v>
      </c>
      <c r="P238" s="233">
        <f t="shared" si="54"/>
        <v>0</v>
      </c>
      <c r="Q238" s="233">
        <f t="shared" si="54"/>
        <v>3</v>
      </c>
      <c r="R238" s="233">
        <f t="shared" si="54"/>
        <v>0</v>
      </c>
      <c r="S238" s="233">
        <f t="shared" si="54"/>
        <v>0</v>
      </c>
      <c r="T238" s="233">
        <f t="shared" si="54"/>
        <v>0</v>
      </c>
      <c r="U238" s="233">
        <f t="shared" si="54"/>
        <v>2</v>
      </c>
      <c r="V238" s="233">
        <f t="shared" si="54"/>
        <v>0</v>
      </c>
      <c r="W238" s="233">
        <f t="shared" si="54"/>
        <v>0</v>
      </c>
      <c r="X238" s="233">
        <f t="shared" si="54"/>
        <v>0</v>
      </c>
      <c r="Y238" s="233">
        <f t="shared" si="54"/>
        <v>0</v>
      </c>
      <c r="Z238" s="233">
        <f t="shared" si="54"/>
        <v>2</v>
      </c>
      <c r="AA238" s="233">
        <f t="shared" si="54"/>
        <v>0</v>
      </c>
      <c r="AB238" s="233">
        <f t="shared" si="54"/>
        <v>0</v>
      </c>
      <c r="AC238" s="233">
        <f t="shared" si="54"/>
        <v>0</v>
      </c>
      <c r="AD238" s="233">
        <f t="shared" si="54"/>
        <v>1</v>
      </c>
      <c r="AE238" s="233">
        <f t="shared" si="54"/>
        <v>0</v>
      </c>
      <c r="AF238" s="233">
        <f t="shared" si="54"/>
        <v>0</v>
      </c>
      <c r="AG238" s="423">
        <f t="shared" si="53"/>
        <v>13</v>
      </c>
    </row>
    <row r="239">
      <c r="A239" s="408"/>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c r="AA239" s="247"/>
      <c r="AB239" s="247"/>
      <c r="AC239" s="247"/>
      <c r="AD239" s="247"/>
      <c r="AE239" s="247"/>
      <c r="AF239" s="247"/>
      <c r="AG239" s="429"/>
    </row>
    <row r="240">
      <c r="A240" s="417" t="s">
        <v>232</v>
      </c>
      <c r="B240" s="431"/>
      <c r="C240" s="431"/>
      <c r="D240" s="431"/>
      <c r="E240" s="431"/>
      <c r="F240" s="431"/>
      <c r="G240" s="431"/>
      <c r="H240" s="431"/>
      <c r="I240" s="431"/>
      <c r="J240" s="431"/>
      <c r="K240" s="431"/>
      <c r="L240" s="431"/>
      <c r="M240" s="431"/>
      <c r="N240" s="431"/>
      <c r="O240" s="431"/>
      <c r="P240" s="431"/>
      <c r="Q240" s="431"/>
      <c r="R240" s="431"/>
      <c r="S240" s="431"/>
      <c r="T240" s="431"/>
      <c r="U240" s="431"/>
      <c r="V240" s="431"/>
      <c r="W240" s="431"/>
      <c r="X240" s="431"/>
      <c r="Y240" s="431"/>
      <c r="Z240" s="431"/>
      <c r="AA240" s="431"/>
      <c r="AB240" s="431"/>
      <c r="AC240" s="431"/>
      <c r="AD240" s="431"/>
      <c r="AE240" s="431"/>
      <c r="AF240" s="431"/>
      <c r="AG240" s="424"/>
    </row>
    <row r="241">
      <c r="A241" s="235" t="s">
        <v>1714</v>
      </c>
      <c r="B241" s="342">
        <v>0.0</v>
      </c>
      <c r="C241" s="342">
        <v>0.0</v>
      </c>
      <c r="D241" s="342">
        <v>0.0</v>
      </c>
      <c r="E241" s="342">
        <v>0.0</v>
      </c>
      <c r="F241" s="342">
        <v>0.0</v>
      </c>
      <c r="G241" s="342">
        <v>0.0</v>
      </c>
      <c r="H241" s="342">
        <v>0.0</v>
      </c>
      <c r="I241" s="342">
        <v>0.0</v>
      </c>
      <c r="J241" s="342">
        <v>0.0</v>
      </c>
      <c r="K241" s="342">
        <v>0.0</v>
      </c>
      <c r="L241" s="342">
        <v>0.0</v>
      </c>
      <c r="M241" s="342">
        <v>0.0</v>
      </c>
      <c r="N241" s="342">
        <v>0.0</v>
      </c>
      <c r="O241" s="342">
        <v>0.0</v>
      </c>
      <c r="P241" s="342">
        <v>0.0</v>
      </c>
      <c r="Q241" s="342">
        <v>0.0</v>
      </c>
      <c r="R241" s="342">
        <v>0.0</v>
      </c>
      <c r="S241" s="342">
        <v>0.0</v>
      </c>
      <c r="T241" s="342">
        <v>0.0</v>
      </c>
      <c r="U241" s="342">
        <v>0.0</v>
      </c>
      <c r="V241" s="342">
        <v>0.0</v>
      </c>
      <c r="W241" s="342">
        <v>0.0</v>
      </c>
      <c r="X241" s="342">
        <v>0.0</v>
      </c>
      <c r="Y241" s="342">
        <v>0.0</v>
      </c>
      <c r="Z241" s="342">
        <v>0.0</v>
      </c>
      <c r="AA241" s="342">
        <v>0.0</v>
      </c>
      <c r="AB241" s="342">
        <v>0.0</v>
      </c>
      <c r="AC241" s="342">
        <v>0.0</v>
      </c>
      <c r="AD241" s="342">
        <v>0.0</v>
      </c>
      <c r="AE241" s="342">
        <v>0.0</v>
      </c>
      <c r="AF241" s="342">
        <v>0.0</v>
      </c>
      <c r="AG241" s="432"/>
    </row>
    <row r="242">
      <c r="A242" s="235" t="s">
        <v>1715</v>
      </c>
      <c r="B242" s="342">
        <v>0.0</v>
      </c>
      <c r="C242" s="342">
        <v>0.0</v>
      </c>
      <c r="D242" s="342">
        <v>0.0</v>
      </c>
      <c r="E242" s="342">
        <v>0.0</v>
      </c>
      <c r="F242" s="342">
        <v>0.0</v>
      </c>
      <c r="G242" s="342">
        <v>0.0</v>
      </c>
      <c r="H242" s="342">
        <v>0.0</v>
      </c>
      <c r="I242" s="342">
        <v>0.0</v>
      </c>
      <c r="J242" s="342">
        <v>0.0</v>
      </c>
      <c r="K242" s="342">
        <v>0.0</v>
      </c>
      <c r="L242" s="342">
        <v>0.0</v>
      </c>
      <c r="M242" s="342">
        <v>0.0</v>
      </c>
      <c r="N242" s="342">
        <v>0.0</v>
      </c>
      <c r="O242" s="342">
        <v>0.0</v>
      </c>
      <c r="P242" s="342">
        <v>0.0</v>
      </c>
      <c r="Q242" s="342">
        <v>0.0</v>
      </c>
      <c r="R242" s="342">
        <v>0.0</v>
      </c>
      <c r="S242" s="342">
        <v>0.0</v>
      </c>
      <c r="T242" s="342">
        <v>0.0</v>
      </c>
      <c r="U242" s="342">
        <v>0.0</v>
      </c>
      <c r="V242" s="342">
        <v>0.0</v>
      </c>
      <c r="W242" s="342">
        <v>0.0</v>
      </c>
      <c r="X242" s="342">
        <v>0.0</v>
      </c>
      <c r="Y242" s="342">
        <v>0.0</v>
      </c>
      <c r="Z242" s="342">
        <v>0.0</v>
      </c>
      <c r="AA242" s="342">
        <v>0.0</v>
      </c>
      <c r="AB242" s="342">
        <v>0.0</v>
      </c>
      <c r="AC242" s="342">
        <v>0.0</v>
      </c>
      <c r="AD242" s="342">
        <v>0.0</v>
      </c>
      <c r="AE242" s="342">
        <v>0.0</v>
      </c>
      <c r="AF242" s="342">
        <v>0.0</v>
      </c>
      <c r="AG242" s="432"/>
    </row>
    <row r="243">
      <c r="A243" s="235" t="s">
        <v>1716</v>
      </c>
      <c r="B243" s="342">
        <v>0.0</v>
      </c>
      <c r="C243" s="342">
        <v>0.0</v>
      </c>
      <c r="D243" s="342">
        <v>0.0</v>
      </c>
      <c r="E243" s="342">
        <v>0.0</v>
      </c>
      <c r="F243" s="342">
        <v>0.0</v>
      </c>
      <c r="G243" s="342">
        <v>0.0</v>
      </c>
      <c r="H243" s="342">
        <v>0.0</v>
      </c>
      <c r="I243" s="342">
        <v>0.0</v>
      </c>
      <c r="J243" s="342">
        <v>0.0</v>
      </c>
      <c r="K243" s="342">
        <v>0.0</v>
      </c>
      <c r="L243" s="342">
        <v>0.0</v>
      </c>
      <c r="M243" s="342">
        <v>0.0</v>
      </c>
      <c r="N243" s="342">
        <v>0.0</v>
      </c>
      <c r="O243" s="342">
        <v>0.0</v>
      </c>
      <c r="P243" s="342">
        <v>0.0</v>
      </c>
      <c r="Q243" s="342">
        <v>0.0</v>
      </c>
      <c r="R243" s="342">
        <v>0.0</v>
      </c>
      <c r="S243" s="342">
        <v>0.0</v>
      </c>
      <c r="T243" s="342">
        <v>0.0</v>
      </c>
      <c r="U243" s="342">
        <v>0.0</v>
      </c>
      <c r="V243" s="342">
        <v>0.0</v>
      </c>
      <c r="W243" s="342">
        <v>0.0</v>
      </c>
      <c r="X243" s="342">
        <v>0.0</v>
      </c>
      <c r="Y243" s="342">
        <v>0.0</v>
      </c>
      <c r="Z243" s="342">
        <v>0.0</v>
      </c>
      <c r="AA243" s="342">
        <v>0.0</v>
      </c>
      <c r="AB243" s="342">
        <v>0.0</v>
      </c>
      <c r="AC243" s="342">
        <v>0.0</v>
      </c>
      <c r="AD243" s="342">
        <v>0.0</v>
      </c>
      <c r="AE243" s="342">
        <v>0.0</v>
      </c>
      <c r="AF243" s="342">
        <v>0.0</v>
      </c>
      <c r="AG243" s="432"/>
    </row>
    <row r="244">
      <c r="A244" s="235" t="s">
        <v>1717</v>
      </c>
      <c r="B244" s="342">
        <v>0.0</v>
      </c>
      <c r="C244" s="342">
        <v>0.0</v>
      </c>
      <c r="D244" s="342">
        <v>0.0</v>
      </c>
      <c r="E244" s="342">
        <v>0.0</v>
      </c>
      <c r="F244" s="342">
        <v>0.0</v>
      </c>
      <c r="G244" s="342">
        <v>0.0</v>
      </c>
      <c r="H244" s="342">
        <v>0.0</v>
      </c>
      <c r="I244" s="342">
        <v>0.0</v>
      </c>
      <c r="J244" s="342">
        <v>0.0</v>
      </c>
      <c r="K244" s="342">
        <v>0.0</v>
      </c>
      <c r="L244" s="342">
        <v>0.0</v>
      </c>
      <c r="M244" s="342">
        <v>0.0</v>
      </c>
      <c r="N244" s="342">
        <v>0.0</v>
      </c>
      <c r="O244" s="342">
        <v>0.0</v>
      </c>
      <c r="P244" s="342">
        <v>0.0</v>
      </c>
      <c r="Q244" s="342">
        <v>0.0</v>
      </c>
      <c r="R244" s="342">
        <v>0.0</v>
      </c>
      <c r="S244" s="342">
        <v>0.0</v>
      </c>
      <c r="T244" s="342">
        <v>0.0</v>
      </c>
      <c r="U244" s="342">
        <v>0.0</v>
      </c>
      <c r="V244" s="342">
        <v>0.0</v>
      </c>
      <c r="W244" s="342">
        <v>0.0</v>
      </c>
      <c r="X244" s="342">
        <v>0.0</v>
      </c>
      <c r="Y244" s="342">
        <v>0.0</v>
      </c>
      <c r="Z244" s="342">
        <v>0.0</v>
      </c>
      <c r="AA244" s="342">
        <v>0.0</v>
      </c>
      <c r="AB244" s="342">
        <v>0.0</v>
      </c>
      <c r="AC244" s="342">
        <v>0.0</v>
      </c>
      <c r="AD244" s="342">
        <v>0.0</v>
      </c>
      <c r="AE244" s="342">
        <v>0.0</v>
      </c>
      <c r="AF244" s="342">
        <v>0.0</v>
      </c>
      <c r="AG244" s="432"/>
    </row>
    <row r="245">
      <c r="A245" s="235" t="s">
        <v>1718</v>
      </c>
      <c r="B245" s="342">
        <v>0.0</v>
      </c>
      <c r="C245" s="342">
        <v>0.0</v>
      </c>
      <c r="D245" s="342">
        <v>0.0</v>
      </c>
      <c r="E245" s="342">
        <v>0.0</v>
      </c>
      <c r="F245" s="342">
        <v>0.0</v>
      </c>
      <c r="G245" s="342">
        <v>0.0</v>
      </c>
      <c r="H245" s="342">
        <v>0.0</v>
      </c>
      <c r="I245" s="342">
        <v>0.0</v>
      </c>
      <c r="J245" s="342">
        <v>0.0</v>
      </c>
      <c r="K245" s="342">
        <v>0.0</v>
      </c>
      <c r="L245" s="342">
        <v>0.0</v>
      </c>
      <c r="M245" s="342">
        <v>0.0</v>
      </c>
      <c r="N245" s="342">
        <v>0.0</v>
      </c>
      <c r="O245" s="342">
        <v>0.0</v>
      </c>
      <c r="P245" s="342">
        <v>0.0</v>
      </c>
      <c r="Q245" s="342">
        <v>0.0</v>
      </c>
      <c r="R245" s="342">
        <v>0.0</v>
      </c>
      <c r="S245" s="342">
        <v>278.6023</v>
      </c>
      <c r="T245" s="342">
        <v>0.0</v>
      </c>
      <c r="U245" s="342">
        <v>0.0</v>
      </c>
      <c r="V245" s="342">
        <v>0.0</v>
      </c>
      <c r="W245" s="342">
        <v>0.0</v>
      </c>
      <c r="X245" s="342">
        <v>0.0</v>
      </c>
      <c r="Y245" s="342">
        <v>0.0</v>
      </c>
      <c r="Z245" s="342">
        <v>0.0</v>
      </c>
      <c r="AA245" s="342">
        <v>0.0</v>
      </c>
      <c r="AB245" s="342">
        <v>0.0</v>
      </c>
      <c r="AC245" s="342">
        <v>0.0</v>
      </c>
      <c r="AD245" s="342">
        <v>0.0</v>
      </c>
      <c r="AE245" s="342">
        <v>0.0</v>
      </c>
      <c r="AF245" s="342">
        <v>0.0</v>
      </c>
      <c r="AG245" s="432"/>
    </row>
    <row r="246">
      <c r="A246" s="235" t="s">
        <v>1719</v>
      </c>
      <c r="B246" s="342">
        <v>0.0</v>
      </c>
      <c r="C246" s="342">
        <v>0.0</v>
      </c>
      <c r="D246" s="342">
        <v>0.0</v>
      </c>
      <c r="E246" s="342">
        <v>0.0</v>
      </c>
      <c r="F246" s="342">
        <v>0.0</v>
      </c>
      <c r="G246" s="342">
        <v>0.0</v>
      </c>
      <c r="H246" s="342">
        <v>0.0</v>
      </c>
      <c r="I246" s="342">
        <v>0.0</v>
      </c>
      <c r="J246" s="342">
        <v>0.0</v>
      </c>
      <c r="K246" s="342">
        <v>0.0</v>
      </c>
      <c r="L246" s="342">
        <v>0.0</v>
      </c>
      <c r="M246" s="342">
        <v>0.0</v>
      </c>
      <c r="N246" s="342">
        <v>0.0</v>
      </c>
      <c r="O246" s="342">
        <v>0.0</v>
      </c>
      <c r="P246" s="342">
        <v>0.0</v>
      </c>
      <c r="Q246" s="342">
        <v>0.0</v>
      </c>
      <c r="R246" s="342">
        <v>0.0</v>
      </c>
      <c r="S246" s="342">
        <v>0.0</v>
      </c>
      <c r="T246" s="342">
        <v>0.0</v>
      </c>
      <c r="U246" s="342">
        <v>0.0</v>
      </c>
      <c r="V246" s="342">
        <v>0.0</v>
      </c>
      <c r="W246" s="342">
        <v>0.0</v>
      </c>
      <c r="X246" s="342">
        <v>0.0</v>
      </c>
      <c r="Y246" s="342">
        <v>0.0</v>
      </c>
      <c r="Z246" s="342">
        <v>0.0</v>
      </c>
      <c r="AA246" s="342">
        <v>0.0</v>
      </c>
      <c r="AB246" s="342">
        <v>0.0</v>
      </c>
      <c r="AC246" s="342">
        <v>0.0</v>
      </c>
      <c r="AD246" s="342">
        <v>0.0</v>
      </c>
      <c r="AE246" s="342">
        <v>0.0</v>
      </c>
      <c r="AF246" s="342">
        <v>0.0</v>
      </c>
      <c r="AG246" s="432"/>
    </row>
    <row r="247">
      <c r="A247" s="235" t="s">
        <v>1720</v>
      </c>
      <c r="B247" s="342">
        <v>319.172799</v>
      </c>
      <c r="C247" s="342">
        <v>326.9601</v>
      </c>
      <c r="D247" s="342">
        <v>0.0</v>
      </c>
      <c r="E247" s="342">
        <v>0.0</v>
      </c>
      <c r="F247" s="342">
        <v>326.9043</v>
      </c>
      <c r="G247" s="342">
        <v>0.0</v>
      </c>
      <c r="H247" s="342">
        <v>325.314</v>
      </c>
      <c r="I247" s="342">
        <v>0.0</v>
      </c>
      <c r="J247" s="342">
        <v>645.327</v>
      </c>
      <c r="K247" s="342">
        <v>0.0</v>
      </c>
      <c r="L247" s="342">
        <v>0.0</v>
      </c>
      <c r="M247" s="342">
        <v>323.6958</v>
      </c>
      <c r="N247" s="342">
        <v>0.0</v>
      </c>
      <c r="O247" s="342">
        <v>0.0</v>
      </c>
      <c r="P247" s="342">
        <v>0.0</v>
      </c>
      <c r="Q247" s="342">
        <v>978.8715</v>
      </c>
      <c r="R247" s="342">
        <v>0.0</v>
      </c>
      <c r="S247" s="342">
        <v>0.0</v>
      </c>
      <c r="T247" s="342">
        <v>0.0</v>
      </c>
      <c r="U247" s="342">
        <v>649.7352</v>
      </c>
      <c r="V247" s="342">
        <v>0.0</v>
      </c>
      <c r="W247" s="342">
        <v>0.0</v>
      </c>
      <c r="X247" s="342">
        <v>0.0</v>
      </c>
      <c r="Y247" s="342">
        <v>324.3375</v>
      </c>
      <c r="Z247" s="342">
        <v>0.0</v>
      </c>
      <c r="AA247" s="342">
        <v>0.0</v>
      </c>
      <c r="AB247" s="342">
        <v>0.0</v>
      </c>
      <c r="AC247" s="342">
        <v>0.0</v>
      </c>
      <c r="AD247" s="342">
        <v>323.6679</v>
      </c>
      <c r="AE247" s="342">
        <v>0.0</v>
      </c>
      <c r="AF247" s="342">
        <v>0.0</v>
      </c>
      <c r="AG247" s="432"/>
    </row>
    <row r="248">
      <c r="A248" s="235" t="s">
        <v>1721</v>
      </c>
      <c r="B248" s="342">
        <v>0.0</v>
      </c>
      <c r="C248" s="342">
        <v>0.0</v>
      </c>
      <c r="D248" s="342">
        <v>0.0</v>
      </c>
      <c r="E248" s="342">
        <v>0.0</v>
      </c>
      <c r="F248" s="342">
        <v>0.0</v>
      </c>
      <c r="G248" s="342">
        <v>0.0</v>
      </c>
      <c r="H248" s="342">
        <v>0.0</v>
      </c>
      <c r="I248" s="342">
        <v>0.0</v>
      </c>
      <c r="J248" s="342">
        <v>0.0</v>
      </c>
      <c r="K248" s="342">
        <v>0.0</v>
      </c>
      <c r="L248" s="342">
        <v>0.0</v>
      </c>
      <c r="M248" s="342">
        <v>0.0</v>
      </c>
      <c r="N248" s="342">
        <v>0.0</v>
      </c>
      <c r="O248" s="342">
        <v>0.0</v>
      </c>
      <c r="P248" s="342">
        <v>0.0</v>
      </c>
      <c r="Q248" s="342">
        <v>0.0</v>
      </c>
      <c r="R248" s="342">
        <v>0.0</v>
      </c>
      <c r="S248" s="342">
        <v>0.0</v>
      </c>
      <c r="T248" s="342">
        <v>0.0</v>
      </c>
      <c r="U248" s="342">
        <v>0.0</v>
      </c>
      <c r="V248" s="342">
        <v>0.0</v>
      </c>
      <c r="W248" s="342">
        <v>0.0</v>
      </c>
      <c r="X248" s="342">
        <v>0.0</v>
      </c>
      <c r="Y248" s="342">
        <v>0.0</v>
      </c>
      <c r="Z248" s="342">
        <v>0.0</v>
      </c>
      <c r="AA248" s="342">
        <v>0.0</v>
      </c>
      <c r="AB248" s="342">
        <v>0.0</v>
      </c>
      <c r="AC248" s="342">
        <v>0.0</v>
      </c>
      <c r="AD248" s="342">
        <v>0.0</v>
      </c>
      <c r="AE248" s="342">
        <v>0.0</v>
      </c>
      <c r="AF248" s="342">
        <v>0.0</v>
      </c>
      <c r="AG248" s="432"/>
    </row>
    <row r="249">
      <c r="A249" s="241" t="s">
        <v>283</v>
      </c>
      <c r="B249" s="434">
        <f t="shared" ref="B249:AF249" si="55">SUM(B241:B248)</f>
        <v>319.172799</v>
      </c>
      <c r="C249" s="434">
        <f t="shared" si="55"/>
        <v>326.9601</v>
      </c>
      <c r="D249" s="434">
        <f t="shared" si="55"/>
        <v>0</v>
      </c>
      <c r="E249" s="434">
        <f t="shared" si="55"/>
        <v>0</v>
      </c>
      <c r="F249" s="434">
        <f t="shared" si="55"/>
        <v>326.9043</v>
      </c>
      <c r="G249" s="434">
        <f t="shared" si="55"/>
        <v>0</v>
      </c>
      <c r="H249" s="434">
        <f t="shared" si="55"/>
        <v>325.314</v>
      </c>
      <c r="I249" s="434">
        <f t="shared" si="55"/>
        <v>0</v>
      </c>
      <c r="J249" s="434">
        <f t="shared" si="55"/>
        <v>645.327</v>
      </c>
      <c r="K249" s="434">
        <f t="shared" si="55"/>
        <v>0</v>
      </c>
      <c r="L249" s="434">
        <f t="shared" si="55"/>
        <v>0</v>
      </c>
      <c r="M249" s="434">
        <f t="shared" si="55"/>
        <v>323.6958</v>
      </c>
      <c r="N249" s="434">
        <f t="shared" si="55"/>
        <v>0</v>
      </c>
      <c r="O249" s="434">
        <f t="shared" si="55"/>
        <v>0</v>
      </c>
      <c r="P249" s="434">
        <f t="shared" si="55"/>
        <v>0</v>
      </c>
      <c r="Q249" s="434">
        <f t="shared" si="55"/>
        <v>978.8715</v>
      </c>
      <c r="R249" s="434">
        <f t="shared" si="55"/>
        <v>0</v>
      </c>
      <c r="S249" s="434">
        <f t="shared" si="55"/>
        <v>278.6023</v>
      </c>
      <c r="T249" s="434">
        <f t="shared" si="55"/>
        <v>0</v>
      </c>
      <c r="U249" s="434">
        <f t="shared" si="55"/>
        <v>649.7352</v>
      </c>
      <c r="V249" s="434">
        <f t="shared" si="55"/>
        <v>0</v>
      </c>
      <c r="W249" s="434">
        <f t="shared" si="55"/>
        <v>0</v>
      </c>
      <c r="X249" s="434">
        <f t="shared" si="55"/>
        <v>0</v>
      </c>
      <c r="Y249" s="434">
        <f t="shared" si="55"/>
        <v>324.3375</v>
      </c>
      <c r="Z249" s="434">
        <f t="shared" si="55"/>
        <v>0</v>
      </c>
      <c r="AA249" s="434">
        <f t="shared" si="55"/>
        <v>0</v>
      </c>
      <c r="AB249" s="434">
        <f t="shared" si="55"/>
        <v>0</v>
      </c>
      <c r="AC249" s="434">
        <f t="shared" si="55"/>
        <v>0</v>
      </c>
      <c r="AD249" s="434">
        <f t="shared" si="55"/>
        <v>323.6679</v>
      </c>
      <c r="AE249" s="434">
        <f t="shared" si="55"/>
        <v>0</v>
      </c>
      <c r="AF249" s="434">
        <f t="shared" si="55"/>
        <v>0</v>
      </c>
      <c r="AG249" s="420">
        <f>SUM(B249:AF249)</f>
        <v>4822.588399</v>
      </c>
    </row>
    <row r="250">
      <c r="A250" s="175"/>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c r="AA250" s="247"/>
      <c r="AB250" s="247"/>
      <c r="AC250" s="247"/>
      <c r="AD250" s="247"/>
      <c r="AE250" s="247"/>
      <c r="AF250" s="247"/>
      <c r="AG250" s="429"/>
    </row>
    <row r="251">
      <c r="A251" s="235" t="s">
        <v>1722</v>
      </c>
      <c r="B251" s="263">
        <v>0.0</v>
      </c>
      <c r="C251" s="263">
        <v>0.0</v>
      </c>
      <c r="D251" s="263">
        <v>0.0</v>
      </c>
      <c r="E251" s="263">
        <v>0.0</v>
      </c>
      <c r="F251" s="263">
        <v>0.0</v>
      </c>
      <c r="G251" s="263">
        <v>0.0</v>
      </c>
      <c r="H251" s="263">
        <v>0.0</v>
      </c>
      <c r="I251" s="263">
        <v>0.0</v>
      </c>
      <c r="J251" s="263">
        <v>0.0</v>
      </c>
      <c r="K251" s="263">
        <v>0.0</v>
      </c>
      <c r="L251" s="263">
        <v>0.0</v>
      </c>
      <c r="M251" s="263">
        <v>0.0</v>
      </c>
      <c r="N251" s="263">
        <v>0.0</v>
      </c>
      <c r="O251" s="263">
        <v>0.0</v>
      </c>
      <c r="P251" s="263">
        <v>0.0</v>
      </c>
      <c r="Q251" s="263">
        <v>0.0</v>
      </c>
      <c r="R251" s="263">
        <v>0.0</v>
      </c>
      <c r="S251" s="263">
        <v>0.0</v>
      </c>
      <c r="T251" s="263">
        <v>0.0</v>
      </c>
      <c r="U251" s="263">
        <v>0.0</v>
      </c>
      <c r="V251" s="263">
        <v>0.0</v>
      </c>
      <c r="W251" s="263">
        <v>0.0</v>
      </c>
      <c r="X251" s="263">
        <v>0.0</v>
      </c>
      <c r="Y251" s="263">
        <v>0.0</v>
      </c>
      <c r="Z251" s="263">
        <v>0.0</v>
      </c>
      <c r="AA251" s="263">
        <v>0.0</v>
      </c>
      <c r="AB251" s="263">
        <v>0.0</v>
      </c>
      <c r="AC251" s="263">
        <v>0.0</v>
      </c>
      <c r="AD251" s="263">
        <v>0.0</v>
      </c>
      <c r="AE251" s="263">
        <v>0.0</v>
      </c>
      <c r="AF251" s="263">
        <v>0.0</v>
      </c>
      <c r="AG251" s="435"/>
    </row>
    <row r="252">
      <c r="A252" s="235" t="s">
        <v>1723</v>
      </c>
      <c r="B252" s="263">
        <v>0.0</v>
      </c>
      <c r="C252" s="263">
        <v>0.0</v>
      </c>
      <c r="D252" s="263">
        <v>0.0</v>
      </c>
      <c r="E252" s="263">
        <v>0.0</v>
      </c>
      <c r="F252" s="263">
        <v>0.0</v>
      </c>
      <c r="G252" s="263">
        <v>0.0</v>
      </c>
      <c r="H252" s="263">
        <v>0.0</v>
      </c>
      <c r="I252" s="263">
        <v>0.0</v>
      </c>
      <c r="J252" s="263">
        <v>0.0</v>
      </c>
      <c r="K252" s="263">
        <v>0.0</v>
      </c>
      <c r="L252" s="263">
        <v>0.0</v>
      </c>
      <c r="M252" s="263">
        <v>0.0</v>
      </c>
      <c r="N252" s="263">
        <v>0.0</v>
      </c>
      <c r="O252" s="263">
        <v>0.0</v>
      </c>
      <c r="P252" s="263">
        <v>0.0</v>
      </c>
      <c r="Q252" s="263">
        <v>0.0</v>
      </c>
      <c r="R252" s="263">
        <v>0.0</v>
      </c>
      <c r="S252" s="263">
        <v>0.0</v>
      </c>
      <c r="T252" s="263">
        <v>0.0</v>
      </c>
      <c r="U252" s="263">
        <v>0.0</v>
      </c>
      <c r="V252" s="263">
        <v>0.0</v>
      </c>
      <c r="W252" s="263">
        <v>0.0</v>
      </c>
      <c r="X252" s="263">
        <v>0.0</v>
      </c>
      <c r="Y252" s="263">
        <v>0.0</v>
      </c>
      <c r="Z252" s="263">
        <v>0.0</v>
      </c>
      <c r="AA252" s="263">
        <v>0.0</v>
      </c>
      <c r="AB252" s="263">
        <v>0.0</v>
      </c>
      <c r="AC252" s="263">
        <v>0.0</v>
      </c>
      <c r="AD252" s="263">
        <v>0.0</v>
      </c>
      <c r="AE252" s="263">
        <v>0.0</v>
      </c>
      <c r="AF252" s="263">
        <v>0.0</v>
      </c>
      <c r="AG252" s="435"/>
    </row>
    <row r="253">
      <c r="A253" s="161" t="s">
        <v>286</v>
      </c>
      <c r="B253" s="434">
        <f t="shared" ref="B253:AF253" si="56">SUM(B251:B252)</f>
        <v>0</v>
      </c>
      <c r="C253" s="434">
        <f t="shared" si="56"/>
        <v>0</v>
      </c>
      <c r="D253" s="434">
        <f t="shared" si="56"/>
        <v>0</v>
      </c>
      <c r="E253" s="434">
        <f t="shared" si="56"/>
        <v>0</v>
      </c>
      <c r="F253" s="434">
        <f t="shared" si="56"/>
        <v>0</v>
      </c>
      <c r="G253" s="434">
        <f t="shared" si="56"/>
        <v>0</v>
      </c>
      <c r="H253" s="434">
        <f t="shared" si="56"/>
        <v>0</v>
      </c>
      <c r="I253" s="434">
        <f t="shared" si="56"/>
        <v>0</v>
      </c>
      <c r="J253" s="434">
        <f t="shared" si="56"/>
        <v>0</v>
      </c>
      <c r="K253" s="434">
        <f t="shared" si="56"/>
        <v>0</v>
      </c>
      <c r="L253" s="434">
        <f t="shared" si="56"/>
        <v>0</v>
      </c>
      <c r="M253" s="434">
        <f t="shared" si="56"/>
        <v>0</v>
      </c>
      <c r="N253" s="434">
        <f t="shared" si="56"/>
        <v>0</v>
      </c>
      <c r="O253" s="434">
        <f t="shared" si="56"/>
        <v>0</v>
      </c>
      <c r="P253" s="434">
        <f t="shared" si="56"/>
        <v>0</v>
      </c>
      <c r="Q253" s="434">
        <f t="shared" si="56"/>
        <v>0</v>
      </c>
      <c r="R253" s="434">
        <f t="shared" si="56"/>
        <v>0</v>
      </c>
      <c r="S253" s="434">
        <f t="shared" si="56"/>
        <v>0</v>
      </c>
      <c r="T253" s="434">
        <f t="shared" si="56"/>
        <v>0</v>
      </c>
      <c r="U253" s="434">
        <f t="shared" si="56"/>
        <v>0</v>
      </c>
      <c r="V253" s="434">
        <f t="shared" si="56"/>
        <v>0</v>
      </c>
      <c r="W253" s="434">
        <f t="shared" si="56"/>
        <v>0</v>
      </c>
      <c r="X253" s="434">
        <f t="shared" si="56"/>
        <v>0</v>
      </c>
      <c r="Y253" s="434">
        <f t="shared" si="56"/>
        <v>0</v>
      </c>
      <c r="Z253" s="434">
        <f t="shared" si="56"/>
        <v>0</v>
      </c>
      <c r="AA253" s="434">
        <f t="shared" si="56"/>
        <v>0</v>
      </c>
      <c r="AB253" s="434">
        <f t="shared" si="56"/>
        <v>0</v>
      </c>
      <c r="AC253" s="434">
        <f t="shared" si="56"/>
        <v>0</v>
      </c>
      <c r="AD253" s="434">
        <f t="shared" si="56"/>
        <v>0</v>
      </c>
      <c r="AE253" s="434">
        <f t="shared" si="56"/>
        <v>0</v>
      </c>
      <c r="AF253" s="434">
        <f t="shared" si="56"/>
        <v>0</v>
      </c>
      <c r="AG253" s="260">
        <f>SUM(B253:AF253)</f>
        <v>0</v>
      </c>
    </row>
    <row r="254">
      <c r="A254" s="175"/>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c r="AA254" s="247"/>
      <c r="AB254" s="247"/>
      <c r="AC254" s="247"/>
      <c r="AD254" s="247"/>
      <c r="AE254" s="247"/>
      <c r="AF254" s="247"/>
      <c r="AG254" s="429"/>
    </row>
    <row r="255">
      <c r="A255" s="235" t="s">
        <v>287</v>
      </c>
      <c r="B255" s="342">
        <v>0.0</v>
      </c>
      <c r="C255" s="342">
        <v>33.9851</v>
      </c>
      <c r="D255" s="342">
        <v>34.348275</v>
      </c>
      <c r="E255" s="342">
        <v>0.0</v>
      </c>
      <c r="F255" s="342">
        <v>0.0</v>
      </c>
      <c r="G255" s="342">
        <v>0.0</v>
      </c>
      <c r="H255" s="342">
        <v>0.0</v>
      </c>
      <c r="I255" s="342">
        <v>0.0</v>
      </c>
      <c r="J255" s="342">
        <v>67.077</v>
      </c>
      <c r="K255" s="342">
        <v>0.0</v>
      </c>
      <c r="L255" s="342">
        <v>0.0</v>
      </c>
      <c r="M255" s="342">
        <v>0.0</v>
      </c>
      <c r="N255" s="342">
        <v>0.0</v>
      </c>
      <c r="O255" s="342">
        <v>0.0</v>
      </c>
      <c r="P255" s="342">
        <v>0.0</v>
      </c>
      <c r="Q255" s="342">
        <v>101.7465</v>
      </c>
      <c r="R255" s="342">
        <v>0.0</v>
      </c>
      <c r="S255" s="342">
        <v>0.0</v>
      </c>
      <c r="T255" s="342">
        <v>0.0</v>
      </c>
      <c r="U255" s="342">
        <v>30.425772</v>
      </c>
      <c r="V255" s="342">
        <v>0.0</v>
      </c>
      <c r="W255" s="342">
        <v>0.0</v>
      </c>
      <c r="X255" s="342">
        <v>0.0</v>
      </c>
      <c r="Y255" s="342">
        <v>0.0</v>
      </c>
      <c r="Z255" s="342">
        <v>67.425</v>
      </c>
      <c r="AA255" s="342">
        <v>0.0</v>
      </c>
      <c r="AB255" s="342">
        <v>0.0</v>
      </c>
      <c r="AC255" s="342">
        <v>0.0</v>
      </c>
      <c r="AD255" s="342">
        <v>0.0</v>
      </c>
      <c r="AE255" s="342">
        <v>0.0</v>
      </c>
      <c r="AF255" s="342">
        <v>0.0</v>
      </c>
      <c r="AG255" s="432"/>
    </row>
    <row r="256">
      <c r="A256" s="235" t="s">
        <v>288</v>
      </c>
      <c r="B256" s="342">
        <v>0.0</v>
      </c>
      <c r="C256" s="342">
        <v>0.0</v>
      </c>
      <c r="D256" s="342">
        <v>0.0</v>
      </c>
      <c r="E256" s="342">
        <v>0.0</v>
      </c>
      <c r="F256" s="342">
        <v>0.0</v>
      </c>
      <c r="G256" s="342">
        <v>0.0</v>
      </c>
      <c r="H256" s="342">
        <v>0.0</v>
      </c>
      <c r="I256" s="342">
        <v>0.0</v>
      </c>
      <c r="J256" s="342">
        <v>0.0</v>
      </c>
      <c r="K256" s="342">
        <v>0.0</v>
      </c>
      <c r="L256" s="342">
        <v>0.0</v>
      </c>
      <c r="M256" s="342">
        <v>0.0</v>
      </c>
      <c r="N256" s="342">
        <v>0.0</v>
      </c>
      <c r="O256" s="342">
        <v>0.0</v>
      </c>
      <c r="P256" s="342">
        <v>0.0</v>
      </c>
      <c r="Q256" s="342">
        <v>0.0</v>
      </c>
      <c r="R256" s="342">
        <v>0.0</v>
      </c>
      <c r="S256" s="342">
        <v>0.0</v>
      </c>
      <c r="T256" s="342">
        <v>0.0</v>
      </c>
      <c r="U256" s="342">
        <v>0.0</v>
      </c>
      <c r="V256" s="342">
        <v>0.0</v>
      </c>
      <c r="W256" s="342">
        <v>0.0</v>
      </c>
      <c r="X256" s="342">
        <v>0.0</v>
      </c>
      <c r="Y256" s="342">
        <v>0.0</v>
      </c>
      <c r="Z256" s="342">
        <v>0.0</v>
      </c>
      <c r="AA256" s="342">
        <v>0.0</v>
      </c>
      <c r="AB256" s="342">
        <v>0.0</v>
      </c>
      <c r="AC256" s="342">
        <v>0.0</v>
      </c>
      <c r="AD256" s="342">
        <v>0.0</v>
      </c>
      <c r="AE256" s="342">
        <v>0.0</v>
      </c>
      <c r="AF256" s="342">
        <v>0.0</v>
      </c>
      <c r="AG256" s="432"/>
    </row>
    <row r="257">
      <c r="A257" s="235" t="s">
        <v>1724</v>
      </c>
      <c r="B257" s="342">
        <v>0.0</v>
      </c>
      <c r="C257" s="342">
        <v>41.168847</v>
      </c>
      <c r="D257" s="342">
        <v>0.0</v>
      </c>
      <c r="E257" s="342">
        <v>0.0</v>
      </c>
      <c r="F257" s="342">
        <v>0.0</v>
      </c>
      <c r="G257" s="342">
        <v>0.0</v>
      </c>
      <c r="H257" s="342">
        <v>0.0</v>
      </c>
      <c r="I257" s="342">
        <v>0.0</v>
      </c>
      <c r="J257" s="342">
        <v>0.0</v>
      </c>
      <c r="K257" s="342">
        <v>0.0</v>
      </c>
      <c r="L257" s="342">
        <v>0.0</v>
      </c>
      <c r="M257" s="342">
        <v>0.0</v>
      </c>
      <c r="N257" s="342">
        <v>0.0</v>
      </c>
      <c r="O257" s="342">
        <v>0.0</v>
      </c>
      <c r="P257" s="342">
        <v>0.0</v>
      </c>
      <c r="Q257" s="342">
        <v>0.0</v>
      </c>
      <c r="R257" s="342">
        <v>0.0</v>
      </c>
      <c r="S257" s="342">
        <v>0.0</v>
      </c>
      <c r="T257" s="342">
        <v>0.0</v>
      </c>
      <c r="U257" s="342">
        <v>40.905372</v>
      </c>
      <c r="V257" s="342">
        <v>0.0</v>
      </c>
      <c r="W257" s="342">
        <v>0.0</v>
      </c>
      <c r="X257" s="342">
        <v>0.0</v>
      </c>
      <c r="Y257" s="342">
        <v>0.0</v>
      </c>
      <c r="Z257" s="342">
        <v>0.0</v>
      </c>
      <c r="AA257" s="342">
        <v>0.0</v>
      </c>
      <c r="AB257" s="342">
        <v>0.0</v>
      </c>
      <c r="AC257" s="342">
        <v>0.0</v>
      </c>
      <c r="AD257" s="342">
        <v>45.2439</v>
      </c>
      <c r="AE257" s="342">
        <v>0.0</v>
      </c>
      <c r="AF257" s="342">
        <v>0.0</v>
      </c>
      <c r="AG257" s="432"/>
    </row>
    <row r="258">
      <c r="A258" s="235" t="s">
        <v>1725</v>
      </c>
      <c r="B258" s="342">
        <v>0.0</v>
      </c>
      <c r="C258" s="342">
        <v>0.0</v>
      </c>
      <c r="D258" s="342">
        <v>0.0</v>
      </c>
      <c r="E258" s="342">
        <v>0.0</v>
      </c>
      <c r="F258" s="342">
        <v>0.0</v>
      </c>
      <c r="G258" s="342">
        <v>0.0</v>
      </c>
      <c r="H258" s="342">
        <v>0.0</v>
      </c>
      <c r="I258" s="342">
        <v>0.0</v>
      </c>
      <c r="J258" s="342">
        <v>0.0</v>
      </c>
      <c r="K258" s="342">
        <v>0.0</v>
      </c>
      <c r="L258" s="342">
        <v>0.0</v>
      </c>
      <c r="M258" s="342">
        <v>0.0</v>
      </c>
      <c r="N258" s="342">
        <v>0.0</v>
      </c>
      <c r="O258" s="342">
        <v>0.0</v>
      </c>
      <c r="P258" s="342">
        <v>0.0</v>
      </c>
      <c r="Q258" s="342">
        <v>0.0</v>
      </c>
      <c r="R258" s="342">
        <v>0.0</v>
      </c>
      <c r="S258" s="342">
        <v>0.0</v>
      </c>
      <c r="T258" s="342">
        <v>0.0</v>
      </c>
      <c r="U258" s="342">
        <v>0.0</v>
      </c>
      <c r="V258" s="342">
        <v>0.0</v>
      </c>
      <c r="W258" s="342">
        <v>0.0</v>
      </c>
      <c r="X258" s="342">
        <v>0.0</v>
      </c>
      <c r="Y258" s="342">
        <v>0.0</v>
      </c>
      <c r="Z258" s="342">
        <v>0.0</v>
      </c>
      <c r="AA258" s="342">
        <v>0.0</v>
      </c>
      <c r="AB258" s="342">
        <v>0.0</v>
      </c>
      <c r="AC258" s="342">
        <v>0.0</v>
      </c>
      <c r="AD258" s="342">
        <v>0.0</v>
      </c>
      <c r="AE258" s="342">
        <v>0.0</v>
      </c>
      <c r="AF258" s="342">
        <v>0.0</v>
      </c>
      <c r="AG258" s="432"/>
    </row>
    <row r="259">
      <c r="A259" s="235" t="s">
        <v>1726</v>
      </c>
      <c r="B259" s="342">
        <v>0.0</v>
      </c>
      <c r="C259" s="342">
        <v>0.0</v>
      </c>
      <c r="D259" s="342">
        <v>0.0</v>
      </c>
      <c r="E259" s="342">
        <v>0.0</v>
      </c>
      <c r="F259" s="342">
        <v>0.0</v>
      </c>
      <c r="G259" s="342">
        <v>0.0</v>
      </c>
      <c r="H259" s="342">
        <v>0.0</v>
      </c>
      <c r="I259" s="342">
        <v>0.0</v>
      </c>
      <c r="J259" s="342">
        <v>0.0</v>
      </c>
      <c r="K259" s="342">
        <v>0.0</v>
      </c>
      <c r="L259" s="342">
        <v>0.0</v>
      </c>
      <c r="M259" s="342">
        <v>0.0</v>
      </c>
      <c r="N259" s="342">
        <v>0.0</v>
      </c>
      <c r="O259" s="342">
        <v>0.0</v>
      </c>
      <c r="P259" s="342">
        <v>0.0</v>
      </c>
      <c r="Q259" s="342">
        <v>0.0</v>
      </c>
      <c r="R259" s="342">
        <v>0.0</v>
      </c>
      <c r="S259" s="342">
        <v>0.0</v>
      </c>
      <c r="T259" s="342">
        <v>0.0</v>
      </c>
      <c r="U259" s="342">
        <v>0.0</v>
      </c>
      <c r="V259" s="342">
        <v>0.0</v>
      </c>
      <c r="W259" s="342">
        <v>0.0</v>
      </c>
      <c r="X259" s="342">
        <v>0.0</v>
      </c>
      <c r="Y259" s="342">
        <v>0.0</v>
      </c>
      <c r="Z259" s="342">
        <v>0.0</v>
      </c>
      <c r="AA259" s="342">
        <v>0.0</v>
      </c>
      <c r="AB259" s="342">
        <v>0.0</v>
      </c>
      <c r="AC259" s="342">
        <v>0.0</v>
      </c>
      <c r="AD259" s="342">
        <v>0.0</v>
      </c>
      <c r="AE259" s="342">
        <v>0.0</v>
      </c>
      <c r="AF259" s="342">
        <v>0.0</v>
      </c>
      <c r="AG259" s="432"/>
    </row>
    <row r="260">
      <c r="A260" s="235" t="s">
        <v>1727</v>
      </c>
      <c r="B260" s="342">
        <v>0.0</v>
      </c>
      <c r="C260" s="342">
        <v>0.0</v>
      </c>
      <c r="D260" s="342">
        <v>0.0</v>
      </c>
      <c r="E260" s="342">
        <v>0.0</v>
      </c>
      <c r="F260" s="342">
        <v>0.0</v>
      </c>
      <c r="G260" s="342">
        <v>0.0</v>
      </c>
      <c r="H260" s="342">
        <v>0.0</v>
      </c>
      <c r="I260" s="342">
        <v>0.0</v>
      </c>
      <c r="J260" s="342">
        <v>0.0</v>
      </c>
      <c r="K260" s="342">
        <v>0.0</v>
      </c>
      <c r="L260" s="342">
        <v>0.0</v>
      </c>
      <c r="M260" s="342">
        <v>0.0</v>
      </c>
      <c r="N260" s="342">
        <v>0.0</v>
      </c>
      <c r="O260" s="342">
        <v>0.0</v>
      </c>
      <c r="P260" s="342">
        <v>0.0</v>
      </c>
      <c r="Q260" s="342">
        <v>0.0</v>
      </c>
      <c r="R260" s="342">
        <v>0.0</v>
      </c>
      <c r="S260" s="342">
        <v>0.0</v>
      </c>
      <c r="T260" s="342">
        <v>0.0</v>
      </c>
      <c r="U260" s="342">
        <v>0.0</v>
      </c>
      <c r="V260" s="342">
        <v>0.0</v>
      </c>
      <c r="W260" s="342">
        <v>0.0</v>
      </c>
      <c r="X260" s="342">
        <v>0.0</v>
      </c>
      <c r="Y260" s="342">
        <v>0.0</v>
      </c>
      <c r="Z260" s="342">
        <v>0.0</v>
      </c>
      <c r="AA260" s="342">
        <v>0.0</v>
      </c>
      <c r="AB260" s="342">
        <v>0.0</v>
      </c>
      <c r="AC260" s="342">
        <v>0.0</v>
      </c>
      <c r="AD260" s="342">
        <v>0.0</v>
      </c>
      <c r="AE260" s="342">
        <v>0.0</v>
      </c>
      <c r="AF260" s="342">
        <v>0.0</v>
      </c>
      <c r="AG260" s="432"/>
    </row>
    <row r="261">
      <c r="A261" s="235" t="s">
        <v>1728</v>
      </c>
      <c r="B261" s="342">
        <v>0.0</v>
      </c>
      <c r="C261" s="342">
        <v>0.0</v>
      </c>
      <c r="D261" s="342">
        <v>0.0</v>
      </c>
      <c r="E261" s="342">
        <v>0.0</v>
      </c>
      <c r="F261" s="342">
        <v>0.0</v>
      </c>
      <c r="G261" s="342">
        <v>0.0</v>
      </c>
      <c r="H261" s="342">
        <v>0.0</v>
      </c>
      <c r="I261" s="342">
        <v>0.0</v>
      </c>
      <c r="J261" s="342">
        <v>0.0</v>
      </c>
      <c r="K261" s="342">
        <v>0.0</v>
      </c>
      <c r="L261" s="342">
        <v>0.0</v>
      </c>
      <c r="M261" s="342">
        <v>0.0</v>
      </c>
      <c r="N261" s="342">
        <v>0.0</v>
      </c>
      <c r="O261" s="342">
        <v>0.0</v>
      </c>
      <c r="P261" s="342">
        <v>0.0</v>
      </c>
      <c r="Q261" s="342">
        <v>0.0</v>
      </c>
      <c r="R261" s="342">
        <v>0.0</v>
      </c>
      <c r="S261" s="342">
        <v>0.0</v>
      </c>
      <c r="T261" s="342">
        <v>0.0</v>
      </c>
      <c r="U261" s="342">
        <v>0.0</v>
      </c>
      <c r="V261" s="342">
        <v>0.0</v>
      </c>
      <c r="W261" s="342">
        <v>0.0</v>
      </c>
      <c r="X261" s="342">
        <v>0.0</v>
      </c>
      <c r="Y261" s="342">
        <v>0.0</v>
      </c>
      <c r="Z261" s="342">
        <v>0.0</v>
      </c>
      <c r="AA261" s="342">
        <v>0.0</v>
      </c>
      <c r="AB261" s="342">
        <v>0.0</v>
      </c>
      <c r="AC261" s="342">
        <v>0.0</v>
      </c>
      <c r="AD261" s="342">
        <v>0.0</v>
      </c>
      <c r="AE261" s="342">
        <v>0.0</v>
      </c>
      <c r="AF261" s="342">
        <v>0.0</v>
      </c>
      <c r="AG261" s="432"/>
    </row>
    <row r="262">
      <c r="A262" s="235" t="s">
        <v>1729</v>
      </c>
      <c r="B262" s="342">
        <v>0.0</v>
      </c>
      <c r="C262" s="342">
        <v>0.0</v>
      </c>
      <c r="D262" s="342">
        <v>0.0</v>
      </c>
      <c r="E262" s="342">
        <v>0.0</v>
      </c>
      <c r="F262" s="342">
        <v>0.0</v>
      </c>
      <c r="G262" s="342">
        <v>0.0</v>
      </c>
      <c r="H262" s="342">
        <v>0.0</v>
      </c>
      <c r="I262" s="342">
        <v>0.0</v>
      </c>
      <c r="J262" s="342">
        <v>0.0</v>
      </c>
      <c r="K262" s="342">
        <v>0.0</v>
      </c>
      <c r="L262" s="342">
        <v>0.0</v>
      </c>
      <c r="M262" s="342">
        <v>0.0</v>
      </c>
      <c r="N262" s="342">
        <v>0.0</v>
      </c>
      <c r="O262" s="342">
        <v>0.0</v>
      </c>
      <c r="P262" s="342">
        <v>0.0</v>
      </c>
      <c r="Q262" s="342">
        <v>0.0</v>
      </c>
      <c r="R262" s="342">
        <v>0.0</v>
      </c>
      <c r="S262" s="342">
        <v>0.0</v>
      </c>
      <c r="T262" s="342">
        <v>0.0</v>
      </c>
      <c r="U262" s="342">
        <v>0.0</v>
      </c>
      <c r="V262" s="342">
        <v>0.0</v>
      </c>
      <c r="W262" s="342">
        <v>0.0</v>
      </c>
      <c r="X262" s="342">
        <v>0.0</v>
      </c>
      <c r="Y262" s="342">
        <v>0.0</v>
      </c>
      <c r="Z262" s="342">
        <v>0.0</v>
      </c>
      <c r="AA262" s="342">
        <v>0.0</v>
      </c>
      <c r="AB262" s="342">
        <v>0.0</v>
      </c>
      <c r="AC262" s="342">
        <v>0.0</v>
      </c>
      <c r="AD262" s="342">
        <v>0.0</v>
      </c>
      <c r="AE262" s="342">
        <v>0.0</v>
      </c>
      <c r="AF262" s="342">
        <v>0.0</v>
      </c>
      <c r="AG262" s="432"/>
    </row>
    <row r="263">
      <c r="A263" s="235" t="s">
        <v>297</v>
      </c>
      <c r="B263" s="363">
        <v>0.0</v>
      </c>
      <c r="C263" s="363">
        <v>0.0</v>
      </c>
      <c r="D263" s="363">
        <v>0.0</v>
      </c>
      <c r="E263" s="342">
        <v>0.0</v>
      </c>
      <c r="F263" s="363">
        <v>0.0</v>
      </c>
      <c r="G263" s="342">
        <v>0.0</v>
      </c>
      <c r="H263" s="363">
        <v>0.0</v>
      </c>
      <c r="I263" s="342">
        <v>0.0</v>
      </c>
      <c r="J263" s="363">
        <v>0.0</v>
      </c>
      <c r="K263" s="342">
        <v>0.0</v>
      </c>
      <c r="L263" s="342">
        <v>0.0</v>
      </c>
      <c r="M263" s="363">
        <v>0.0</v>
      </c>
      <c r="N263" s="342">
        <v>0.0</v>
      </c>
      <c r="O263" s="342">
        <v>0.0</v>
      </c>
      <c r="P263" s="342">
        <v>0.0</v>
      </c>
      <c r="Q263" s="363">
        <v>0.0</v>
      </c>
      <c r="R263" s="342">
        <v>0.0</v>
      </c>
      <c r="S263" s="342">
        <v>0.0</v>
      </c>
      <c r="T263" s="342">
        <v>0.0</v>
      </c>
      <c r="U263" s="363">
        <v>0.0</v>
      </c>
      <c r="V263" s="342">
        <v>0.0</v>
      </c>
      <c r="W263" s="342">
        <v>0.0</v>
      </c>
      <c r="X263" s="342">
        <v>0.0</v>
      </c>
      <c r="Y263" s="363">
        <v>0.0</v>
      </c>
      <c r="Z263" s="363">
        <v>0.0</v>
      </c>
      <c r="AA263" s="342">
        <v>0.0</v>
      </c>
      <c r="AB263" s="342">
        <v>0.0</v>
      </c>
      <c r="AC263" s="342">
        <v>0.0</v>
      </c>
      <c r="AD263" s="363">
        <v>0.0</v>
      </c>
      <c r="AE263" s="342">
        <v>0.0</v>
      </c>
      <c r="AF263" s="342">
        <v>0.0</v>
      </c>
      <c r="AG263" s="432"/>
    </row>
    <row r="264">
      <c r="A264" s="241" t="s">
        <v>298</v>
      </c>
      <c r="B264" s="434">
        <f t="shared" ref="B264:AF264" si="57">SUM(B255:B263)</f>
        <v>0</v>
      </c>
      <c r="C264" s="434">
        <f t="shared" si="57"/>
        <v>75.153947</v>
      </c>
      <c r="D264" s="434">
        <f t="shared" si="57"/>
        <v>34.348275</v>
      </c>
      <c r="E264" s="434">
        <f t="shared" si="57"/>
        <v>0</v>
      </c>
      <c r="F264" s="434">
        <f t="shared" si="57"/>
        <v>0</v>
      </c>
      <c r="G264" s="434">
        <f t="shared" si="57"/>
        <v>0</v>
      </c>
      <c r="H264" s="434">
        <f t="shared" si="57"/>
        <v>0</v>
      </c>
      <c r="I264" s="434">
        <f t="shared" si="57"/>
        <v>0</v>
      </c>
      <c r="J264" s="434">
        <f t="shared" si="57"/>
        <v>67.077</v>
      </c>
      <c r="K264" s="434">
        <f t="shared" si="57"/>
        <v>0</v>
      </c>
      <c r="L264" s="434">
        <f t="shared" si="57"/>
        <v>0</v>
      </c>
      <c r="M264" s="434">
        <f t="shared" si="57"/>
        <v>0</v>
      </c>
      <c r="N264" s="434">
        <f t="shared" si="57"/>
        <v>0</v>
      </c>
      <c r="O264" s="434">
        <f t="shared" si="57"/>
        <v>0</v>
      </c>
      <c r="P264" s="434">
        <f t="shared" si="57"/>
        <v>0</v>
      </c>
      <c r="Q264" s="434">
        <f t="shared" si="57"/>
        <v>101.7465</v>
      </c>
      <c r="R264" s="434">
        <f t="shared" si="57"/>
        <v>0</v>
      </c>
      <c r="S264" s="434">
        <f t="shared" si="57"/>
        <v>0</v>
      </c>
      <c r="T264" s="434">
        <f t="shared" si="57"/>
        <v>0</v>
      </c>
      <c r="U264" s="434">
        <f t="shared" si="57"/>
        <v>71.331144</v>
      </c>
      <c r="V264" s="434">
        <f t="shared" si="57"/>
        <v>0</v>
      </c>
      <c r="W264" s="434">
        <f t="shared" si="57"/>
        <v>0</v>
      </c>
      <c r="X264" s="434">
        <f t="shared" si="57"/>
        <v>0</v>
      </c>
      <c r="Y264" s="434">
        <f t="shared" si="57"/>
        <v>0</v>
      </c>
      <c r="Z264" s="434">
        <f t="shared" si="57"/>
        <v>67.425</v>
      </c>
      <c r="AA264" s="434">
        <f t="shared" si="57"/>
        <v>0</v>
      </c>
      <c r="AB264" s="434">
        <f t="shared" si="57"/>
        <v>0</v>
      </c>
      <c r="AC264" s="434">
        <f t="shared" si="57"/>
        <v>0</v>
      </c>
      <c r="AD264" s="434">
        <f t="shared" si="57"/>
        <v>45.2439</v>
      </c>
      <c r="AE264" s="434">
        <f t="shared" si="57"/>
        <v>0</v>
      </c>
      <c r="AF264" s="434">
        <f t="shared" si="57"/>
        <v>0</v>
      </c>
      <c r="AG264" s="420">
        <f>SUM(B264:AF264)</f>
        <v>462.325766</v>
      </c>
    </row>
    <row r="265">
      <c r="A265" s="437"/>
      <c r="AG265" s="423"/>
    </row>
    <row r="266">
      <c r="A266" s="437"/>
      <c r="AG266" s="409"/>
    </row>
    <row r="267">
      <c r="A267" s="437"/>
      <c r="AG267" s="409"/>
    </row>
    <row r="268">
      <c r="A268" s="417" t="s">
        <v>1418</v>
      </c>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c r="AA268" s="222"/>
      <c r="AB268" s="222"/>
      <c r="AC268" s="222"/>
      <c r="AD268" s="222"/>
      <c r="AE268" s="222"/>
      <c r="AF268" s="222"/>
      <c r="AG268" s="454"/>
    </row>
    <row r="269" outlineLevel="1">
      <c r="A269" s="277" t="s">
        <v>1730</v>
      </c>
      <c r="B269" s="236">
        <v>0.0</v>
      </c>
      <c r="C269" s="236">
        <v>0.0</v>
      </c>
      <c r="D269" s="236">
        <v>0.0</v>
      </c>
      <c r="E269" s="236">
        <v>0.0</v>
      </c>
      <c r="F269" s="236">
        <v>0.0</v>
      </c>
      <c r="G269" s="236">
        <v>0.0</v>
      </c>
      <c r="H269" s="236">
        <v>0.0</v>
      </c>
      <c r="I269" s="236">
        <v>0.0</v>
      </c>
      <c r="J269" s="236">
        <v>0.0</v>
      </c>
      <c r="K269" s="236">
        <v>0.0</v>
      </c>
      <c r="L269" s="236">
        <v>0.0</v>
      </c>
      <c r="M269" s="236">
        <v>0.0</v>
      </c>
      <c r="N269" s="236">
        <v>0.0</v>
      </c>
      <c r="O269" s="236">
        <v>0.0</v>
      </c>
      <c r="P269" s="236">
        <v>0.0</v>
      </c>
      <c r="Q269" s="236">
        <v>0.0</v>
      </c>
      <c r="R269" s="236">
        <v>0.0</v>
      </c>
      <c r="S269" s="236">
        <v>0.0</v>
      </c>
      <c r="T269" s="236">
        <v>0.0</v>
      </c>
      <c r="U269" s="236">
        <v>0.0</v>
      </c>
      <c r="V269" s="236">
        <v>0.0</v>
      </c>
      <c r="W269" s="236">
        <v>0.0</v>
      </c>
      <c r="X269" s="236">
        <v>0.0</v>
      </c>
      <c r="Y269" s="236">
        <v>0.0</v>
      </c>
      <c r="Z269" s="236">
        <v>0.0</v>
      </c>
      <c r="AA269" s="236">
        <v>0.0</v>
      </c>
      <c r="AB269" s="236">
        <v>0.0</v>
      </c>
      <c r="AC269" s="236">
        <v>0.0</v>
      </c>
      <c r="AD269" s="236">
        <v>0.0</v>
      </c>
      <c r="AE269" s="236">
        <v>0.0</v>
      </c>
      <c r="AF269" s="236">
        <v>0.0</v>
      </c>
      <c r="AG269" s="409">
        <f t="shared" ref="AG269:AG278" si="58">SUM(B269:AF269)</f>
        <v>0</v>
      </c>
    </row>
    <row r="270" outlineLevel="1">
      <c r="A270" s="277" t="s">
        <v>1731</v>
      </c>
      <c r="B270" s="236">
        <v>0.0</v>
      </c>
      <c r="C270" s="236">
        <v>0.0</v>
      </c>
      <c r="D270" s="236">
        <v>0.0</v>
      </c>
      <c r="E270" s="236">
        <v>0.0</v>
      </c>
      <c r="F270" s="236">
        <v>0.0</v>
      </c>
      <c r="G270" s="236">
        <v>0.0</v>
      </c>
      <c r="H270" s="236">
        <v>0.0</v>
      </c>
      <c r="I270" s="236">
        <v>0.0</v>
      </c>
      <c r="J270" s="236">
        <v>0.0</v>
      </c>
      <c r="K270" s="236">
        <v>0.0</v>
      </c>
      <c r="L270" s="236">
        <v>0.0</v>
      </c>
      <c r="M270" s="236">
        <v>0.0</v>
      </c>
      <c r="N270" s="236">
        <v>0.0</v>
      </c>
      <c r="O270" s="236">
        <v>0.0</v>
      </c>
      <c r="P270" s="236">
        <v>0.0</v>
      </c>
      <c r="Q270" s="236">
        <v>0.0</v>
      </c>
      <c r="R270" s="236">
        <v>0.0</v>
      </c>
      <c r="S270" s="236">
        <v>0.0</v>
      </c>
      <c r="T270" s="236">
        <v>0.0</v>
      </c>
      <c r="U270" s="236">
        <v>0.0</v>
      </c>
      <c r="V270" s="236">
        <v>0.0</v>
      </c>
      <c r="W270" s="236">
        <v>0.0</v>
      </c>
      <c r="X270" s="236">
        <v>0.0</v>
      </c>
      <c r="Y270" s="236">
        <v>0.0</v>
      </c>
      <c r="Z270" s="236">
        <v>0.0</v>
      </c>
      <c r="AA270" s="236">
        <v>0.0</v>
      </c>
      <c r="AB270" s="236">
        <v>0.0</v>
      </c>
      <c r="AC270" s="236">
        <v>0.0</v>
      </c>
      <c r="AD270" s="236">
        <v>0.0</v>
      </c>
      <c r="AE270" s="236">
        <v>0.0</v>
      </c>
      <c r="AF270" s="236">
        <v>0.0</v>
      </c>
      <c r="AG270" s="409">
        <f t="shared" si="58"/>
        <v>0</v>
      </c>
    </row>
    <row r="271" outlineLevel="1">
      <c r="A271" s="277" t="s">
        <v>1732</v>
      </c>
      <c r="B271" s="236">
        <v>0.0</v>
      </c>
      <c r="C271" s="236">
        <v>0.0</v>
      </c>
      <c r="D271" s="236">
        <v>0.0</v>
      </c>
      <c r="E271" s="236">
        <v>0.0</v>
      </c>
      <c r="F271" s="236">
        <v>0.0</v>
      </c>
      <c r="G271" s="236">
        <v>0.0</v>
      </c>
      <c r="H271" s="236">
        <v>0.0</v>
      </c>
      <c r="I271" s="236">
        <v>0.0</v>
      </c>
      <c r="J271" s="236">
        <v>0.0</v>
      </c>
      <c r="K271" s="236">
        <v>0.0</v>
      </c>
      <c r="L271" s="236">
        <v>0.0</v>
      </c>
      <c r="M271" s="236">
        <v>0.0</v>
      </c>
      <c r="N271" s="236">
        <v>0.0</v>
      </c>
      <c r="O271" s="236">
        <v>0.0</v>
      </c>
      <c r="P271" s="236">
        <v>0.0</v>
      </c>
      <c r="Q271" s="236">
        <v>0.0</v>
      </c>
      <c r="R271" s="236">
        <v>0.0</v>
      </c>
      <c r="S271" s="236">
        <v>0.0</v>
      </c>
      <c r="T271" s="236">
        <v>0.0</v>
      </c>
      <c r="U271" s="236">
        <v>0.0</v>
      </c>
      <c r="V271" s="236">
        <v>0.0</v>
      </c>
      <c r="W271" s="236">
        <v>0.0</v>
      </c>
      <c r="X271" s="236">
        <v>0.0</v>
      </c>
      <c r="Y271" s="236">
        <v>0.0</v>
      </c>
      <c r="Z271" s="236">
        <v>0.0</v>
      </c>
      <c r="AA271" s="236">
        <v>0.0</v>
      </c>
      <c r="AB271" s="236">
        <v>0.0</v>
      </c>
      <c r="AC271" s="236">
        <v>0.0</v>
      </c>
      <c r="AD271" s="236">
        <v>0.0</v>
      </c>
      <c r="AE271" s="236">
        <v>0.0</v>
      </c>
      <c r="AF271" s="236">
        <v>0.0</v>
      </c>
      <c r="AG271" s="409">
        <f t="shared" si="58"/>
        <v>0</v>
      </c>
    </row>
    <row r="272" outlineLevel="1">
      <c r="A272" s="277" t="s">
        <v>1733</v>
      </c>
      <c r="B272" s="236">
        <v>0.0</v>
      </c>
      <c r="C272" s="236">
        <v>0.0</v>
      </c>
      <c r="D272" s="236">
        <v>0.0</v>
      </c>
      <c r="E272" s="236">
        <v>0.0</v>
      </c>
      <c r="F272" s="236">
        <v>0.0</v>
      </c>
      <c r="G272" s="236">
        <v>0.0</v>
      </c>
      <c r="H272" s="236">
        <v>0.0</v>
      </c>
      <c r="I272" s="236">
        <v>0.0</v>
      </c>
      <c r="J272" s="236">
        <v>0.0</v>
      </c>
      <c r="K272" s="236">
        <v>0.0</v>
      </c>
      <c r="L272" s="236">
        <v>0.0</v>
      </c>
      <c r="M272" s="236">
        <v>0.0</v>
      </c>
      <c r="N272" s="236">
        <v>0.0</v>
      </c>
      <c r="O272" s="236">
        <v>0.0</v>
      </c>
      <c r="P272" s="236">
        <v>0.0</v>
      </c>
      <c r="Q272" s="236">
        <v>0.0</v>
      </c>
      <c r="R272" s="236">
        <v>0.0</v>
      </c>
      <c r="S272" s="236">
        <v>0.0</v>
      </c>
      <c r="T272" s="236">
        <v>0.0</v>
      </c>
      <c r="U272" s="236">
        <v>0.0</v>
      </c>
      <c r="V272" s="236">
        <v>0.0</v>
      </c>
      <c r="W272" s="236">
        <v>0.0</v>
      </c>
      <c r="X272" s="236">
        <v>0.0</v>
      </c>
      <c r="Y272" s="236">
        <v>0.0</v>
      </c>
      <c r="Z272" s="236">
        <v>0.0</v>
      </c>
      <c r="AA272" s="236">
        <v>0.0</v>
      </c>
      <c r="AB272" s="236">
        <v>0.0</v>
      </c>
      <c r="AC272" s="236">
        <v>0.0</v>
      </c>
      <c r="AD272" s="236">
        <v>0.0</v>
      </c>
      <c r="AE272" s="236">
        <v>0.0</v>
      </c>
      <c r="AF272" s="236">
        <v>0.0</v>
      </c>
      <c r="AG272" s="409">
        <f t="shared" si="58"/>
        <v>0</v>
      </c>
    </row>
    <row r="273" outlineLevel="1">
      <c r="A273" s="457" t="s">
        <v>1734</v>
      </c>
      <c r="B273" s="236">
        <v>0.0</v>
      </c>
      <c r="C273" s="236">
        <v>0.0</v>
      </c>
      <c r="D273" s="236">
        <v>0.0</v>
      </c>
      <c r="E273" s="236">
        <v>0.0</v>
      </c>
      <c r="F273" s="236">
        <v>0.0</v>
      </c>
      <c r="G273" s="236">
        <v>0.0</v>
      </c>
      <c r="H273" s="236">
        <v>0.0</v>
      </c>
      <c r="I273" s="236">
        <v>0.0</v>
      </c>
      <c r="J273" s="236">
        <v>0.0</v>
      </c>
      <c r="K273" s="236">
        <v>0.0</v>
      </c>
      <c r="L273" s="236">
        <v>0.0</v>
      </c>
      <c r="M273" s="236">
        <v>0.0</v>
      </c>
      <c r="N273" s="236">
        <v>0.0</v>
      </c>
      <c r="O273" s="236">
        <v>0.0</v>
      </c>
      <c r="P273" s="236">
        <v>0.0</v>
      </c>
      <c r="Q273" s="236">
        <v>0.0</v>
      </c>
      <c r="R273" s="236">
        <v>0.0</v>
      </c>
      <c r="S273" s="236">
        <v>0.0</v>
      </c>
      <c r="T273" s="236">
        <v>0.0</v>
      </c>
      <c r="U273" s="236">
        <v>0.0</v>
      </c>
      <c r="V273" s="236">
        <v>0.0</v>
      </c>
      <c r="W273" s="236">
        <v>0.0</v>
      </c>
      <c r="X273" s="236">
        <v>0.0</v>
      </c>
      <c r="Y273" s="236">
        <v>0.0</v>
      </c>
      <c r="Z273" s="236">
        <v>0.0</v>
      </c>
      <c r="AA273" s="236">
        <v>0.0</v>
      </c>
      <c r="AB273" s="236">
        <v>0.0</v>
      </c>
      <c r="AC273" s="236">
        <v>0.0</v>
      </c>
      <c r="AD273" s="236">
        <v>0.0</v>
      </c>
      <c r="AE273" s="236">
        <v>0.0</v>
      </c>
      <c r="AF273" s="236">
        <v>0.0</v>
      </c>
      <c r="AG273" s="409">
        <f t="shared" si="58"/>
        <v>0</v>
      </c>
    </row>
    <row r="274" outlineLevel="1">
      <c r="A274" s="457" t="s">
        <v>1735</v>
      </c>
      <c r="B274" s="236">
        <v>0.0</v>
      </c>
      <c r="C274" s="236">
        <v>0.0</v>
      </c>
      <c r="D274" s="236">
        <v>0.0</v>
      </c>
      <c r="E274" s="236">
        <v>0.0</v>
      </c>
      <c r="F274" s="236">
        <v>0.0</v>
      </c>
      <c r="G274" s="236">
        <v>0.0</v>
      </c>
      <c r="H274" s="236">
        <v>0.0</v>
      </c>
      <c r="I274" s="236">
        <v>0.0</v>
      </c>
      <c r="J274" s="236">
        <v>0.0</v>
      </c>
      <c r="K274" s="236">
        <v>0.0</v>
      </c>
      <c r="L274" s="236">
        <v>0.0</v>
      </c>
      <c r="M274" s="236">
        <v>0.0</v>
      </c>
      <c r="N274" s="236">
        <v>0.0</v>
      </c>
      <c r="O274" s="236">
        <v>0.0</v>
      </c>
      <c r="P274" s="236">
        <v>0.0</v>
      </c>
      <c r="Q274" s="236">
        <v>0.0</v>
      </c>
      <c r="R274" s="236">
        <v>0.0</v>
      </c>
      <c r="S274" s="236">
        <v>0.0</v>
      </c>
      <c r="T274" s="236">
        <v>0.0</v>
      </c>
      <c r="U274" s="236">
        <v>0.0</v>
      </c>
      <c r="V274" s="236">
        <v>0.0</v>
      </c>
      <c r="W274" s="236">
        <v>0.0</v>
      </c>
      <c r="X274" s="236">
        <v>0.0</v>
      </c>
      <c r="Y274" s="236">
        <v>0.0</v>
      </c>
      <c r="Z274" s="236">
        <v>0.0</v>
      </c>
      <c r="AA274" s="236">
        <v>0.0</v>
      </c>
      <c r="AB274" s="236">
        <v>0.0</v>
      </c>
      <c r="AC274" s="236">
        <v>0.0</v>
      </c>
      <c r="AD274" s="236">
        <v>0.0</v>
      </c>
      <c r="AE274" s="236">
        <v>0.0</v>
      </c>
      <c r="AF274" s="236">
        <v>0.0</v>
      </c>
      <c r="AG274" s="409">
        <f t="shared" si="58"/>
        <v>0</v>
      </c>
    </row>
    <row r="275" outlineLevel="1">
      <c r="A275" s="457" t="s">
        <v>1736</v>
      </c>
      <c r="B275" s="236">
        <v>0.0</v>
      </c>
      <c r="C275" s="236">
        <v>0.0</v>
      </c>
      <c r="D275" s="236">
        <v>0.0</v>
      </c>
      <c r="E275" s="236">
        <v>0.0</v>
      </c>
      <c r="F275" s="236">
        <v>0.0</v>
      </c>
      <c r="G275" s="236">
        <v>0.0</v>
      </c>
      <c r="H275" s="236">
        <v>0.0</v>
      </c>
      <c r="I275" s="236">
        <v>0.0</v>
      </c>
      <c r="J275" s="236">
        <v>0.0</v>
      </c>
      <c r="K275" s="236">
        <v>0.0</v>
      </c>
      <c r="L275" s="236">
        <v>0.0</v>
      </c>
      <c r="M275" s="236">
        <v>0.0</v>
      </c>
      <c r="N275" s="236">
        <v>0.0</v>
      </c>
      <c r="O275" s="236">
        <v>0.0</v>
      </c>
      <c r="P275" s="236">
        <v>0.0</v>
      </c>
      <c r="Q275" s="236">
        <v>2.0</v>
      </c>
      <c r="R275" s="236">
        <v>0.0</v>
      </c>
      <c r="S275" s="236">
        <v>0.0</v>
      </c>
      <c r="T275" s="236">
        <v>0.0</v>
      </c>
      <c r="U275" s="236">
        <v>0.0</v>
      </c>
      <c r="V275" s="236">
        <v>0.0</v>
      </c>
      <c r="W275" s="236">
        <v>0.0</v>
      </c>
      <c r="X275" s="236">
        <v>0.0</v>
      </c>
      <c r="Y275" s="236">
        <v>0.0</v>
      </c>
      <c r="Z275" s="236">
        <v>0.0</v>
      </c>
      <c r="AA275" s="236">
        <v>0.0</v>
      </c>
      <c r="AB275" s="236">
        <v>0.0</v>
      </c>
      <c r="AC275" s="236">
        <v>0.0</v>
      </c>
      <c r="AD275" s="236">
        <v>0.0</v>
      </c>
      <c r="AE275" s="236">
        <v>0.0</v>
      </c>
      <c r="AF275" s="236">
        <v>0.0</v>
      </c>
      <c r="AG275" s="409">
        <f t="shared" si="58"/>
        <v>2</v>
      </c>
    </row>
    <row r="276" outlineLevel="1">
      <c r="A276" s="457" t="s">
        <v>1737</v>
      </c>
      <c r="B276" s="236">
        <v>0.0</v>
      </c>
      <c r="C276" s="236">
        <v>0.0</v>
      </c>
      <c r="D276" s="236">
        <v>0.0</v>
      </c>
      <c r="E276" s="236">
        <v>0.0</v>
      </c>
      <c r="F276" s="236">
        <v>0.0</v>
      </c>
      <c r="G276" s="236">
        <v>0.0</v>
      </c>
      <c r="H276" s="236">
        <v>0.0</v>
      </c>
      <c r="I276" s="236">
        <v>0.0</v>
      </c>
      <c r="J276" s="236">
        <v>0.0</v>
      </c>
      <c r="K276" s="236">
        <v>0.0</v>
      </c>
      <c r="L276" s="236">
        <v>0.0</v>
      </c>
      <c r="M276" s="236">
        <v>0.0</v>
      </c>
      <c r="N276" s="236">
        <v>0.0</v>
      </c>
      <c r="O276" s="236">
        <v>0.0</v>
      </c>
      <c r="P276" s="236">
        <v>0.0</v>
      </c>
      <c r="Q276" s="236">
        <v>0.0</v>
      </c>
      <c r="R276" s="236">
        <v>0.0</v>
      </c>
      <c r="S276" s="236">
        <v>0.0</v>
      </c>
      <c r="T276" s="236">
        <v>0.0</v>
      </c>
      <c r="U276" s="236">
        <v>0.0</v>
      </c>
      <c r="V276" s="236">
        <v>0.0</v>
      </c>
      <c r="W276" s="236">
        <v>0.0</v>
      </c>
      <c r="X276" s="236">
        <v>0.0</v>
      </c>
      <c r="Y276" s="236">
        <v>0.0</v>
      </c>
      <c r="Z276" s="236">
        <v>0.0</v>
      </c>
      <c r="AA276" s="236">
        <v>0.0</v>
      </c>
      <c r="AB276" s="236">
        <v>0.0</v>
      </c>
      <c r="AC276" s="236">
        <v>0.0</v>
      </c>
      <c r="AD276" s="236">
        <v>0.0</v>
      </c>
      <c r="AE276" s="236">
        <v>0.0</v>
      </c>
      <c r="AF276" s="236">
        <v>0.0</v>
      </c>
      <c r="AG276" s="409">
        <f t="shared" si="58"/>
        <v>0</v>
      </c>
    </row>
    <row r="277" outlineLevel="1">
      <c r="A277" s="281" t="s">
        <v>439</v>
      </c>
      <c r="B277" s="458">
        <f t="shared" ref="B277:AF277" si="59">B269+B270+B273+B274</f>
        <v>0</v>
      </c>
      <c r="C277" s="458">
        <f t="shared" si="59"/>
        <v>0</v>
      </c>
      <c r="D277" s="458">
        <f t="shared" si="59"/>
        <v>0</v>
      </c>
      <c r="E277" s="458">
        <f t="shared" si="59"/>
        <v>0</v>
      </c>
      <c r="F277" s="458">
        <f t="shared" si="59"/>
        <v>0</v>
      </c>
      <c r="G277" s="458">
        <f t="shared" si="59"/>
        <v>0</v>
      </c>
      <c r="H277" s="458">
        <f t="shared" si="59"/>
        <v>0</v>
      </c>
      <c r="I277" s="458">
        <f t="shared" si="59"/>
        <v>0</v>
      </c>
      <c r="J277" s="458">
        <f t="shared" si="59"/>
        <v>0</v>
      </c>
      <c r="K277" s="458">
        <f t="shared" si="59"/>
        <v>0</v>
      </c>
      <c r="L277" s="458">
        <f t="shared" si="59"/>
        <v>0</v>
      </c>
      <c r="M277" s="458">
        <f t="shared" si="59"/>
        <v>0</v>
      </c>
      <c r="N277" s="458">
        <f t="shared" si="59"/>
        <v>0</v>
      </c>
      <c r="O277" s="458">
        <f t="shared" si="59"/>
        <v>0</v>
      </c>
      <c r="P277" s="458">
        <f t="shared" si="59"/>
        <v>0</v>
      </c>
      <c r="Q277" s="458">
        <f t="shared" si="59"/>
        <v>0</v>
      </c>
      <c r="R277" s="458">
        <f t="shared" si="59"/>
        <v>0</v>
      </c>
      <c r="S277" s="458">
        <f t="shared" si="59"/>
        <v>0</v>
      </c>
      <c r="T277" s="458">
        <f t="shared" si="59"/>
        <v>0</v>
      </c>
      <c r="U277" s="458">
        <f t="shared" si="59"/>
        <v>0</v>
      </c>
      <c r="V277" s="458">
        <f t="shared" si="59"/>
        <v>0</v>
      </c>
      <c r="W277" s="458">
        <f t="shared" si="59"/>
        <v>0</v>
      </c>
      <c r="X277" s="458">
        <f t="shared" si="59"/>
        <v>0</v>
      </c>
      <c r="Y277" s="458">
        <f t="shared" si="59"/>
        <v>0</v>
      </c>
      <c r="Z277" s="458">
        <f t="shared" si="59"/>
        <v>0</v>
      </c>
      <c r="AA277" s="458">
        <f t="shared" si="59"/>
        <v>0</v>
      </c>
      <c r="AB277" s="458">
        <f t="shared" si="59"/>
        <v>0</v>
      </c>
      <c r="AC277" s="458">
        <f t="shared" si="59"/>
        <v>0</v>
      </c>
      <c r="AD277" s="458">
        <f t="shared" si="59"/>
        <v>0</v>
      </c>
      <c r="AE277" s="458">
        <f t="shared" si="59"/>
        <v>0</v>
      </c>
      <c r="AF277" s="458">
        <f t="shared" si="59"/>
        <v>0</v>
      </c>
      <c r="AG277" s="409">
        <f t="shared" si="58"/>
        <v>0</v>
      </c>
    </row>
    <row r="278" outlineLevel="1">
      <c r="A278" s="281" t="s">
        <v>440</v>
      </c>
      <c r="B278" s="458">
        <f t="shared" ref="B278:AF278" si="60">B271+B272+B275+B276</f>
        <v>0</v>
      </c>
      <c r="C278" s="458">
        <f t="shared" si="60"/>
        <v>0</v>
      </c>
      <c r="D278" s="458">
        <f t="shared" si="60"/>
        <v>0</v>
      </c>
      <c r="E278" s="458">
        <f t="shared" si="60"/>
        <v>0</v>
      </c>
      <c r="F278" s="458">
        <f t="shared" si="60"/>
        <v>0</v>
      </c>
      <c r="G278" s="458">
        <f t="shared" si="60"/>
        <v>0</v>
      </c>
      <c r="H278" s="458">
        <f t="shared" si="60"/>
        <v>0</v>
      </c>
      <c r="I278" s="458">
        <f t="shared" si="60"/>
        <v>0</v>
      </c>
      <c r="J278" s="458">
        <f t="shared" si="60"/>
        <v>0</v>
      </c>
      <c r="K278" s="458">
        <f t="shared" si="60"/>
        <v>0</v>
      </c>
      <c r="L278" s="458">
        <f t="shared" si="60"/>
        <v>0</v>
      </c>
      <c r="M278" s="458">
        <f t="shared" si="60"/>
        <v>0</v>
      </c>
      <c r="N278" s="458">
        <f t="shared" si="60"/>
        <v>0</v>
      </c>
      <c r="O278" s="458">
        <f t="shared" si="60"/>
        <v>0</v>
      </c>
      <c r="P278" s="458">
        <f t="shared" si="60"/>
        <v>0</v>
      </c>
      <c r="Q278" s="458">
        <f t="shared" si="60"/>
        <v>2</v>
      </c>
      <c r="R278" s="458">
        <f t="shared" si="60"/>
        <v>0</v>
      </c>
      <c r="S278" s="458">
        <f t="shared" si="60"/>
        <v>0</v>
      </c>
      <c r="T278" s="458">
        <f t="shared" si="60"/>
        <v>0</v>
      </c>
      <c r="U278" s="458">
        <f t="shared" si="60"/>
        <v>0</v>
      </c>
      <c r="V278" s="458">
        <f t="shared" si="60"/>
        <v>0</v>
      </c>
      <c r="W278" s="458">
        <f t="shared" si="60"/>
        <v>0</v>
      </c>
      <c r="X278" s="458">
        <f t="shared" si="60"/>
        <v>0</v>
      </c>
      <c r="Y278" s="458">
        <f t="shared" si="60"/>
        <v>0</v>
      </c>
      <c r="Z278" s="458">
        <f t="shared" si="60"/>
        <v>0</v>
      </c>
      <c r="AA278" s="458">
        <f t="shared" si="60"/>
        <v>0</v>
      </c>
      <c r="AB278" s="458">
        <f t="shared" si="60"/>
        <v>0</v>
      </c>
      <c r="AC278" s="458">
        <f t="shared" si="60"/>
        <v>0</v>
      </c>
      <c r="AD278" s="458">
        <f t="shared" si="60"/>
        <v>0</v>
      </c>
      <c r="AE278" s="458">
        <f t="shared" si="60"/>
        <v>0</v>
      </c>
      <c r="AF278" s="458">
        <f t="shared" si="60"/>
        <v>0</v>
      </c>
      <c r="AG278" s="409">
        <f t="shared" si="58"/>
        <v>2</v>
      </c>
    </row>
    <row r="279" outlineLevel="1">
      <c r="A279" s="175"/>
      <c r="B279" s="168"/>
      <c r="C279" s="168"/>
      <c r="D279" s="168"/>
      <c r="E279" s="168"/>
      <c r="F279" s="168"/>
      <c r="G279" s="168"/>
      <c r="H279" s="168"/>
      <c r="I279" s="168"/>
      <c r="J279" s="168"/>
      <c r="K279" s="168"/>
      <c r="L279" s="168"/>
      <c r="M279" s="168"/>
      <c r="N279" s="168"/>
      <c r="O279" s="168"/>
      <c r="P279" s="168"/>
      <c r="Q279" s="168"/>
      <c r="R279" s="168"/>
      <c r="S279" s="168"/>
      <c r="T279" s="168"/>
      <c r="U279" s="168"/>
      <c r="V279" s="168"/>
      <c r="W279" s="168"/>
      <c r="X279" s="168"/>
      <c r="Y279" s="168"/>
      <c r="Z279" s="168"/>
      <c r="AA279" s="168"/>
      <c r="AB279" s="168"/>
      <c r="AC279" s="168"/>
      <c r="AD279" s="168"/>
      <c r="AE279" s="168"/>
      <c r="AF279" s="168"/>
      <c r="AG279" s="423"/>
    </row>
    <row r="280" outlineLevel="1">
      <c r="A280" s="457" t="s">
        <v>1738</v>
      </c>
      <c r="B280" s="255">
        <v>0.0</v>
      </c>
      <c r="C280" s="255">
        <v>0.0</v>
      </c>
      <c r="D280" s="255">
        <v>0.0</v>
      </c>
      <c r="E280" s="255">
        <v>0.0</v>
      </c>
      <c r="F280" s="255">
        <v>0.0</v>
      </c>
      <c r="G280" s="255">
        <v>0.0</v>
      </c>
      <c r="H280" s="255">
        <v>0.0</v>
      </c>
      <c r="I280" s="255">
        <v>0.0</v>
      </c>
      <c r="J280" s="255">
        <v>0.0</v>
      </c>
      <c r="K280" s="255">
        <v>0.0</v>
      </c>
      <c r="L280" s="255">
        <v>0.0</v>
      </c>
      <c r="M280" s="255">
        <v>0.0</v>
      </c>
      <c r="N280" s="255">
        <v>0.0</v>
      </c>
      <c r="O280" s="255">
        <v>0.0</v>
      </c>
      <c r="P280" s="255">
        <v>0.0</v>
      </c>
      <c r="Q280" s="255">
        <v>0.0</v>
      </c>
      <c r="R280" s="255">
        <v>0.0</v>
      </c>
      <c r="S280" s="255">
        <v>0.0</v>
      </c>
      <c r="T280" s="255">
        <v>0.0</v>
      </c>
      <c r="U280" s="255">
        <v>0.0</v>
      </c>
      <c r="V280" s="255">
        <v>0.0</v>
      </c>
      <c r="W280" s="255">
        <v>0.0</v>
      </c>
      <c r="X280" s="255">
        <v>0.0</v>
      </c>
      <c r="Y280" s="255">
        <v>0.0</v>
      </c>
      <c r="Z280" s="255">
        <v>0.0</v>
      </c>
      <c r="AA280" s="255">
        <v>0.0</v>
      </c>
      <c r="AB280" s="255">
        <v>0.0</v>
      </c>
      <c r="AC280" s="255">
        <v>0.0</v>
      </c>
      <c r="AD280" s="255">
        <v>0.0</v>
      </c>
      <c r="AE280" s="255">
        <v>0.0</v>
      </c>
      <c r="AF280" s="255">
        <v>0.0</v>
      </c>
      <c r="AG280" s="464"/>
    </row>
    <row r="281" outlineLevel="1">
      <c r="A281" s="457" t="s">
        <v>1739</v>
      </c>
      <c r="B281" s="255">
        <v>0.0</v>
      </c>
      <c r="C281" s="255">
        <v>0.0</v>
      </c>
      <c r="D281" s="255">
        <v>0.0</v>
      </c>
      <c r="E281" s="255">
        <v>0.0</v>
      </c>
      <c r="F281" s="255">
        <v>0.0</v>
      </c>
      <c r="G281" s="255">
        <v>0.0</v>
      </c>
      <c r="H281" s="255">
        <v>0.0</v>
      </c>
      <c r="I281" s="255">
        <v>0.0</v>
      </c>
      <c r="J281" s="255">
        <v>0.0</v>
      </c>
      <c r="K281" s="255">
        <v>0.0</v>
      </c>
      <c r="L281" s="255">
        <v>0.0</v>
      </c>
      <c r="M281" s="255">
        <v>0.0</v>
      </c>
      <c r="N281" s="255">
        <v>0.0</v>
      </c>
      <c r="O281" s="255">
        <v>0.0</v>
      </c>
      <c r="P281" s="255">
        <v>0.0</v>
      </c>
      <c r="Q281" s="255">
        <v>0.0</v>
      </c>
      <c r="R281" s="255">
        <v>0.0</v>
      </c>
      <c r="S281" s="255">
        <v>0.0</v>
      </c>
      <c r="T281" s="255">
        <v>0.0</v>
      </c>
      <c r="U281" s="255">
        <v>0.0</v>
      </c>
      <c r="V281" s="255">
        <v>0.0</v>
      </c>
      <c r="W281" s="255">
        <v>0.0</v>
      </c>
      <c r="X281" s="255">
        <v>0.0</v>
      </c>
      <c r="Y281" s="255">
        <v>0.0</v>
      </c>
      <c r="Z281" s="255">
        <v>0.0</v>
      </c>
      <c r="AA281" s="255">
        <v>0.0</v>
      </c>
      <c r="AB281" s="255">
        <v>0.0</v>
      </c>
      <c r="AC281" s="255">
        <v>0.0</v>
      </c>
      <c r="AD281" s="255">
        <v>0.0</v>
      </c>
      <c r="AE281" s="255">
        <v>0.0</v>
      </c>
      <c r="AF281" s="255">
        <v>0.0</v>
      </c>
      <c r="AG281" s="464"/>
    </row>
    <row r="282" outlineLevel="1">
      <c r="A282" s="461" t="s">
        <v>1429</v>
      </c>
      <c r="B282" s="458">
        <f t="shared" ref="B282:AF282" si="61">B280+B281</f>
        <v>0</v>
      </c>
      <c r="C282" s="458">
        <f t="shared" si="61"/>
        <v>0</v>
      </c>
      <c r="D282" s="458">
        <f t="shared" si="61"/>
        <v>0</v>
      </c>
      <c r="E282" s="458">
        <f t="shared" si="61"/>
        <v>0</v>
      </c>
      <c r="F282" s="458">
        <f t="shared" si="61"/>
        <v>0</v>
      </c>
      <c r="G282" s="458">
        <f t="shared" si="61"/>
        <v>0</v>
      </c>
      <c r="H282" s="458">
        <f t="shared" si="61"/>
        <v>0</v>
      </c>
      <c r="I282" s="458">
        <f t="shared" si="61"/>
        <v>0</v>
      </c>
      <c r="J282" s="458">
        <f t="shared" si="61"/>
        <v>0</v>
      </c>
      <c r="K282" s="458">
        <f t="shared" si="61"/>
        <v>0</v>
      </c>
      <c r="L282" s="458">
        <f t="shared" si="61"/>
        <v>0</v>
      </c>
      <c r="M282" s="458">
        <f t="shared" si="61"/>
        <v>0</v>
      </c>
      <c r="N282" s="458">
        <f t="shared" si="61"/>
        <v>0</v>
      </c>
      <c r="O282" s="458">
        <f t="shared" si="61"/>
        <v>0</v>
      </c>
      <c r="P282" s="458">
        <f t="shared" si="61"/>
        <v>0</v>
      </c>
      <c r="Q282" s="458">
        <f t="shared" si="61"/>
        <v>0</v>
      </c>
      <c r="R282" s="458">
        <f t="shared" si="61"/>
        <v>0</v>
      </c>
      <c r="S282" s="458">
        <f t="shared" si="61"/>
        <v>0</v>
      </c>
      <c r="T282" s="458">
        <f t="shared" si="61"/>
        <v>0</v>
      </c>
      <c r="U282" s="458">
        <f t="shared" si="61"/>
        <v>0</v>
      </c>
      <c r="V282" s="458">
        <f t="shared" si="61"/>
        <v>0</v>
      </c>
      <c r="W282" s="458">
        <f t="shared" si="61"/>
        <v>0</v>
      </c>
      <c r="X282" s="458">
        <f t="shared" si="61"/>
        <v>0</v>
      </c>
      <c r="Y282" s="458">
        <f t="shared" si="61"/>
        <v>0</v>
      </c>
      <c r="Z282" s="458">
        <f t="shared" si="61"/>
        <v>0</v>
      </c>
      <c r="AA282" s="458">
        <f t="shared" si="61"/>
        <v>0</v>
      </c>
      <c r="AB282" s="458">
        <f t="shared" si="61"/>
        <v>0</v>
      </c>
      <c r="AC282" s="458">
        <f t="shared" si="61"/>
        <v>0</v>
      </c>
      <c r="AD282" s="458">
        <f t="shared" si="61"/>
        <v>0</v>
      </c>
      <c r="AE282" s="458">
        <f t="shared" si="61"/>
        <v>0</v>
      </c>
      <c r="AF282" s="458">
        <f t="shared" si="61"/>
        <v>0</v>
      </c>
      <c r="AG282" s="409">
        <f>SUM(B282:AF282)</f>
        <v>0</v>
      </c>
    </row>
    <row r="283" outlineLevel="1">
      <c r="A283" s="175"/>
      <c r="B283" s="168"/>
      <c r="C283" s="168"/>
      <c r="D283" s="168"/>
      <c r="E283" s="168"/>
      <c r="F283" s="168"/>
      <c r="G283" s="168"/>
      <c r="H283" s="168"/>
      <c r="I283" s="168"/>
      <c r="J283" s="168"/>
      <c r="K283" s="168"/>
      <c r="L283" s="168"/>
      <c r="M283" s="168"/>
      <c r="N283" s="168"/>
      <c r="O283" s="168"/>
      <c r="P283" s="168"/>
      <c r="Q283" s="168"/>
      <c r="R283" s="168"/>
      <c r="S283" s="168"/>
      <c r="T283" s="168"/>
      <c r="U283" s="168"/>
      <c r="V283" s="168"/>
      <c r="W283" s="168"/>
      <c r="X283" s="168"/>
      <c r="Y283" s="168"/>
      <c r="Z283" s="168"/>
      <c r="AA283" s="168"/>
      <c r="AB283" s="168"/>
      <c r="AC283" s="168"/>
      <c r="AD283" s="168"/>
      <c r="AE283" s="168"/>
      <c r="AF283" s="168"/>
      <c r="AG283" s="423"/>
    </row>
    <row r="284" outlineLevel="1">
      <c r="A284" s="277" t="s">
        <v>442</v>
      </c>
      <c r="B284" s="236">
        <v>0.0</v>
      </c>
      <c r="C284" s="236">
        <v>0.0</v>
      </c>
      <c r="D284" s="236">
        <v>0.0</v>
      </c>
      <c r="E284" s="236">
        <v>0.0</v>
      </c>
      <c r="F284" s="236">
        <v>0.0</v>
      </c>
      <c r="G284" s="236">
        <v>0.0</v>
      </c>
      <c r="H284" s="236">
        <v>0.0</v>
      </c>
      <c r="I284" s="236">
        <v>0.0</v>
      </c>
      <c r="J284" s="236">
        <v>0.0</v>
      </c>
      <c r="K284" s="236">
        <v>0.0</v>
      </c>
      <c r="L284" s="236">
        <v>0.0</v>
      </c>
      <c r="M284" s="236">
        <v>0.0</v>
      </c>
      <c r="N284" s="236">
        <v>0.0</v>
      </c>
      <c r="O284" s="236">
        <v>0.0</v>
      </c>
      <c r="P284" s="236">
        <v>0.0</v>
      </c>
      <c r="Q284" s="236">
        <v>2.0</v>
      </c>
      <c r="R284" s="236">
        <v>0.0</v>
      </c>
      <c r="S284" s="236">
        <v>0.0</v>
      </c>
      <c r="T284" s="236">
        <v>0.0</v>
      </c>
      <c r="U284" s="236">
        <v>0.0</v>
      </c>
      <c r="V284" s="236">
        <v>0.0</v>
      </c>
      <c r="W284" s="236">
        <v>0.0</v>
      </c>
      <c r="X284" s="236">
        <v>0.0</v>
      </c>
      <c r="Y284" s="236">
        <v>0.0</v>
      </c>
      <c r="Z284" s="236">
        <v>1.0</v>
      </c>
      <c r="AA284" s="236">
        <v>0.0</v>
      </c>
      <c r="AB284" s="236">
        <v>0.0</v>
      </c>
      <c r="AC284" s="236">
        <v>0.0</v>
      </c>
      <c r="AD284" s="236">
        <v>0.0</v>
      </c>
      <c r="AE284" s="236">
        <v>0.0</v>
      </c>
      <c r="AF284" s="236">
        <v>0.0</v>
      </c>
      <c r="AG284" s="409">
        <f t="shared" ref="AG284:AG293" si="62">SUM(B284:AF284)</f>
        <v>3</v>
      </c>
    </row>
    <row r="285" outlineLevel="1">
      <c r="A285" s="277" t="s">
        <v>443</v>
      </c>
      <c r="B285" s="236">
        <v>0.0</v>
      </c>
      <c r="C285" s="236">
        <v>0.0</v>
      </c>
      <c r="D285" s="236">
        <v>0.0</v>
      </c>
      <c r="E285" s="236">
        <v>0.0</v>
      </c>
      <c r="F285" s="236">
        <v>0.0</v>
      </c>
      <c r="G285" s="236">
        <v>0.0</v>
      </c>
      <c r="H285" s="236">
        <v>0.0</v>
      </c>
      <c r="I285" s="236">
        <v>0.0</v>
      </c>
      <c r="J285" s="236">
        <v>0.0</v>
      </c>
      <c r="K285" s="236">
        <v>0.0</v>
      </c>
      <c r="L285" s="236">
        <v>0.0</v>
      </c>
      <c r="M285" s="236">
        <v>0.0</v>
      </c>
      <c r="N285" s="236">
        <v>0.0</v>
      </c>
      <c r="O285" s="236">
        <v>0.0</v>
      </c>
      <c r="P285" s="236">
        <v>0.0</v>
      </c>
      <c r="Q285" s="236">
        <v>0.0</v>
      </c>
      <c r="R285" s="236">
        <v>0.0</v>
      </c>
      <c r="S285" s="236">
        <v>0.0</v>
      </c>
      <c r="T285" s="236">
        <v>0.0</v>
      </c>
      <c r="U285" s="236">
        <v>0.0</v>
      </c>
      <c r="V285" s="236">
        <v>0.0</v>
      </c>
      <c r="W285" s="236">
        <v>0.0</v>
      </c>
      <c r="X285" s="236">
        <v>0.0</v>
      </c>
      <c r="Y285" s="236">
        <v>0.0</v>
      </c>
      <c r="Z285" s="236">
        <v>0.0</v>
      </c>
      <c r="AA285" s="236">
        <v>0.0</v>
      </c>
      <c r="AB285" s="236">
        <v>0.0</v>
      </c>
      <c r="AC285" s="236">
        <v>0.0</v>
      </c>
      <c r="AD285" s="236">
        <v>0.0</v>
      </c>
      <c r="AE285" s="236">
        <v>0.0</v>
      </c>
      <c r="AF285" s="236">
        <v>0.0</v>
      </c>
      <c r="AG285" s="409">
        <f t="shared" si="62"/>
        <v>0</v>
      </c>
    </row>
    <row r="286" outlineLevel="1">
      <c r="A286" s="277" t="s">
        <v>1740</v>
      </c>
      <c r="B286" s="236">
        <v>0.0</v>
      </c>
      <c r="C286" s="236">
        <v>0.0</v>
      </c>
      <c r="D286" s="236">
        <v>0.0</v>
      </c>
      <c r="E286" s="236">
        <v>0.0</v>
      </c>
      <c r="F286" s="236">
        <v>0.0</v>
      </c>
      <c r="G286" s="236">
        <v>0.0</v>
      </c>
      <c r="H286" s="236">
        <v>0.0</v>
      </c>
      <c r="I286" s="236">
        <v>0.0</v>
      </c>
      <c r="J286" s="236">
        <v>0.0</v>
      </c>
      <c r="K286" s="236">
        <v>0.0</v>
      </c>
      <c r="L286" s="236">
        <v>0.0</v>
      </c>
      <c r="M286" s="236">
        <v>0.0</v>
      </c>
      <c r="N286" s="236">
        <v>0.0</v>
      </c>
      <c r="O286" s="236">
        <v>0.0</v>
      </c>
      <c r="P286" s="236">
        <v>0.0</v>
      </c>
      <c r="Q286" s="236">
        <v>0.0</v>
      </c>
      <c r="R286" s="236">
        <v>0.0</v>
      </c>
      <c r="S286" s="236">
        <v>0.0</v>
      </c>
      <c r="T286" s="236">
        <v>0.0</v>
      </c>
      <c r="U286" s="236">
        <v>0.0</v>
      </c>
      <c r="V286" s="236">
        <v>0.0</v>
      </c>
      <c r="W286" s="236">
        <v>0.0</v>
      </c>
      <c r="X286" s="236">
        <v>0.0</v>
      </c>
      <c r="Y286" s="236">
        <v>0.0</v>
      </c>
      <c r="Z286" s="236">
        <v>0.0</v>
      </c>
      <c r="AA286" s="236">
        <v>0.0</v>
      </c>
      <c r="AB286" s="236">
        <v>0.0</v>
      </c>
      <c r="AC286" s="236">
        <v>0.0</v>
      </c>
      <c r="AD286" s="236">
        <v>0.0</v>
      </c>
      <c r="AE286" s="236">
        <v>0.0</v>
      </c>
      <c r="AF286" s="236">
        <v>0.0</v>
      </c>
      <c r="AG286" s="409">
        <f t="shared" si="62"/>
        <v>0</v>
      </c>
    </row>
    <row r="287" outlineLevel="1">
      <c r="A287" s="277" t="s">
        <v>1741</v>
      </c>
      <c r="B287" s="236">
        <v>0.0</v>
      </c>
      <c r="C287" s="236">
        <v>0.0</v>
      </c>
      <c r="D287" s="236">
        <v>0.0</v>
      </c>
      <c r="E287" s="236">
        <v>0.0</v>
      </c>
      <c r="F287" s="236">
        <v>0.0</v>
      </c>
      <c r="G287" s="236">
        <v>0.0</v>
      </c>
      <c r="H287" s="236">
        <v>0.0</v>
      </c>
      <c r="I287" s="236">
        <v>0.0</v>
      </c>
      <c r="J287" s="236">
        <v>0.0</v>
      </c>
      <c r="K287" s="236">
        <v>0.0</v>
      </c>
      <c r="L287" s="236">
        <v>0.0</v>
      </c>
      <c r="M287" s="236">
        <v>0.0</v>
      </c>
      <c r="N287" s="236">
        <v>0.0</v>
      </c>
      <c r="O287" s="236">
        <v>0.0</v>
      </c>
      <c r="P287" s="236">
        <v>0.0</v>
      </c>
      <c r="Q287" s="236">
        <v>0.0</v>
      </c>
      <c r="R287" s="236">
        <v>0.0</v>
      </c>
      <c r="S287" s="236">
        <v>0.0</v>
      </c>
      <c r="T287" s="236">
        <v>0.0</v>
      </c>
      <c r="U287" s="236">
        <v>0.0</v>
      </c>
      <c r="V287" s="236">
        <v>0.0</v>
      </c>
      <c r="W287" s="236">
        <v>0.0</v>
      </c>
      <c r="X287" s="236">
        <v>0.0</v>
      </c>
      <c r="Y287" s="236">
        <v>0.0</v>
      </c>
      <c r="Z287" s="236">
        <v>0.0</v>
      </c>
      <c r="AA287" s="236">
        <v>0.0</v>
      </c>
      <c r="AB287" s="236">
        <v>0.0</v>
      </c>
      <c r="AC287" s="236">
        <v>0.0</v>
      </c>
      <c r="AD287" s="236">
        <v>0.0</v>
      </c>
      <c r="AE287" s="236">
        <v>0.0</v>
      </c>
      <c r="AF287" s="236">
        <v>0.0</v>
      </c>
      <c r="AG287" s="409">
        <f t="shared" si="62"/>
        <v>0</v>
      </c>
    </row>
    <row r="288" outlineLevel="1">
      <c r="A288" s="277" t="s">
        <v>1742</v>
      </c>
      <c r="B288" s="236">
        <v>0.0</v>
      </c>
      <c r="C288" s="236">
        <v>0.0</v>
      </c>
      <c r="D288" s="236">
        <v>0.0</v>
      </c>
      <c r="E288" s="236">
        <v>0.0</v>
      </c>
      <c r="F288" s="236">
        <v>0.0</v>
      </c>
      <c r="G288" s="236">
        <v>0.0</v>
      </c>
      <c r="H288" s="236">
        <v>0.0</v>
      </c>
      <c r="I288" s="236">
        <v>0.0</v>
      </c>
      <c r="J288" s="236">
        <v>0.0</v>
      </c>
      <c r="K288" s="236">
        <v>0.0</v>
      </c>
      <c r="L288" s="236">
        <v>0.0</v>
      </c>
      <c r="M288" s="236">
        <v>0.0</v>
      </c>
      <c r="N288" s="236">
        <v>0.0</v>
      </c>
      <c r="O288" s="236">
        <v>0.0</v>
      </c>
      <c r="P288" s="236">
        <v>0.0</v>
      </c>
      <c r="Q288" s="236">
        <v>0.0</v>
      </c>
      <c r="R288" s="236">
        <v>0.0</v>
      </c>
      <c r="S288" s="236">
        <v>0.0</v>
      </c>
      <c r="T288" s="236">
        <v>0.0</v>
      </c>
      <c r="U288" s="236">
        <v>0.0</v>
      </c>
      <c r="V288" s="236">
        <v>0.0</v>
      </c>
      <c r="W288" s="236">
        <v>0.0</v>
      </c>
      <c r="X288" s="236">
        <v>0.0</v>
      </c>
      <c r="Y288" s="236">
        <v>0.0</v>
      </c>
      <c r="Z288" s="236">
        <v>0.0</v>
      </c>
      <c r="AA288" s="236">
        <v>0.0</v>
      </c>
      <c r="AB288" s="236">
        <v>0.0</v>
      </c>
      <c r="AC288" s="236">
        <v>0.0</v>
      </c>
      <c r="AD288" s="236">
        <v>0.0</v>
      </c>
      <c r="AE288" s="236">
        <v>0.0</v>
      </c>
      <c r="AF288" s="236">
        <v>0.0</v>
      </c>
      <c r="AG288" s="409">
        <f t="shared" si="62"/>
        <v>0</v>
      </c>
    </row>
    <row r="289" outlineLevel="1">
      <c r="A289" s="277" t="s">
        <v>1743</v>
      </c>
      <c r="B289" s="236">
        <v>0.0</v>
      </c>
      <c r="C289" s="236">
        <v>0.0</v>
      </c>
      <c r="D289" s="236">
        <v>0.0</v>
      </c>
      <c r="E289" s="236">
        <v>0.0</v>
      </c>
      <c r="F289" s="236">
        <v>0.0</v>
      </c>
      <c r="G289" s="236">
        <v>0.0</v>
      </c>
      <c r="H289" s="236">
        <v>0.0</v>
      </c>
      <c r="I289" s="236">
        <v>0.0</v>
      </c>
      <c r="J289" s="236">
        <v>0.0</v>
      </c>
      <c r="K289" s="236">
        <v>0.0</v>
      </c>
      <c r="L289" s="236">
        <v>0.0</v>
      </c>
      <c r="M289" s="236">
        <v>0.0</v>
      </c>
      <c r="N289" s="236">
        <v>0.0</v>
      </c>
      <c r="O289" s="236">
        <v>0.0</v>
      </c>
      <c r="P289" s="236">
        <v>0.0</v>
      </c>
      <c r="Q289" s="236">
        <v>0.0</v>
      </c>
      <c r="R289" s="236">
        <v>0.0</v>
      </c>
      <c r="S289" s="236">
        <v>0.0</v>
      </c>
      <c r="T289" s="236">
        <v>0.0</v>
      </c>
      <c r="U289" s="236">
        <v>0.0</v>
      </c>
      <c r="V289" s="236">
        <v>0.0</v>
      </c>
      <c r="W289" s="236">
        <v>0.0</v>
      </c>
      <c r="X289" s="236">
        <v>0.0</v>
      </c>
      <c r="Y289" s="236">
        <v>0.0</v>
      </c>
      <c r="Z289" s="236">
        <v>0.0</v>
      </c>
      <c r="AA289" s="236">
        <v>0.0</v>
      </c>
      <c r="AB289" s="236">
        <v>0.0</v>
      </c>
      <c r="AC289" s="236">
        <v>0.0</v>
      </c>
      <c r="AD289" s="236">
        <v>0.0</v>
      </c>
      <c r="AE289" s="236">
        <v>0.0</v>
      </c>
      <c r="AF289" s="236">
        <v>0.0</v>
      </c>
      <c r="AG289" s="409">
        <f t="shared" si="62"/>
        <v>0</v>
      </c>
    </row>
    <row r="290" outlineLevel="1">
      <c r="A290" s="277" t="s">
        <v>1744</v>
      </c>
      <c r="B290" s="236">
        <v>0.0</v>
      </c>
      <c r="C290" s="236">
        <v>0.0</v>
      </c>
      <c r="D290" s="236">
        <v>0.0</v>
      </c>
      <c r="E290" s="236">
        <v>0.0</v>
      </c>
      <c r="F290" s="236">
        <v>0.0</v>
      </c>
      <c r="G290" s="236">
        <v>0.0</v>
      </c>
      <c r="H290" s="236">
        <v>0.0</v>
      </c>
      <c r="I290" s="236">
        <v>0.0</v>
      </c>
      <c r="J290" s="236">
        <v>0.0</v>
      </c>
      <c r="K290" s="236">
        <v>0.0</v>
      </c>
      <c r="L290" s="236">
        <v>0.0</v>
      </c>
      <c r="M290" s="236">
        <v>0.0</v>
      </c>
      <c r="N290" s="236">
        <v>0.0</v>
      </c>
      <c r="O290" s="236">
        <v>0.0</v>
      </c>
      <c r="P290" s="236">
        <v>0.0</v>
      </c>
      <c r="Q290" s="236">
        <v>0.0</v>
      </c>
      <c r="R290" s="236">
        <v>0.0</v>
      </c>
      <c r="S290" s="236">
        <v>0.0</v>
      </c>
      <c r="T290" s="236">
        <v>0.0</v>
      </c>
      <c r="U290" s="236">
        <v>0.0</v>
      </c>
      <c r="V290" s="236">
        <v>0.0</v>
      </c>
      <c r="W290" s="236">
        <v>0.0</v>
      </c>
      <c r="X290" s="236">
        <v>0.0</v>
      </c>
      <c r="Y290" s="236">
        <v>0.0</v>
      </c>
      <c r="Z290" s="236">
        <v>0.0</v>
      </c>
      <c r="AA290" s="236">
        <v>0.0</v>
      </c>
      <c r="AB290" s="236">
        <v>0.0</v>
      </c>
      <c r="AC290" s="236">
        <v>0.0</v>
      </c>
      <c r="AD290" s="236">
        <v>0.0</v>
      </c>
      <c r="AE290" s="236">
        <v>0.0</v>
      </c>
      <c r="AF290" s="236">
        <v>0.0</v>
      </c>
      <c r="AG290" s="409">
        <f t="shared" si="62"/>
        <v>0</v>
      </c>
    </row>
    <row r="291" outlineLevel="1">
      <c r="A291" s="277" t="s">
        <v>1745</v>
      </c>
      <c r="B291" s="236">
        <v>0.0</v>
      </c>
      <c r="C291" s="236">
        <v>0.0</v>
      </c>
      <c r="D291" s="236">
        <v>0.0</v>
      </c>
      <c r="E291" s="236">
        <v>0.0</v>
      </c>
      <c r="F291" s="236">
        <v>0.0</v>
      </c>
      <c r="G291" s="236">
        <v>0.0</v>
      </c>
      <c r="H291" s="236">
        <v>0.0</v>
      </c>
      <c r="I291" s="236">
        <v>0.0</v>
      </c>
      <c r="J291" s="236">
        <v>0.0</v>
      </c>
      <c r="K291" s="236">
        <v>0.0</v>
      </c>
      <c r="L291" s="236">
        <v>0.0</v>
      </c>
      <c r="M291" s="236">
        <v>0.0</v>
      </c>
      <c r="N291" s="236">
        <v>0.0</v>
      </c>
      <c r="O291" s="236">
        <v>0.0</v>
      </c>
      <c r="P291" s="236">
        <v>0.0</v>
      </c>
      <c r="Q291" s="236">
        <v>0.0</v>
      </c>
      <c r="R291" s="236">
        <v>0.0</v>
      </c>
      <c r="S291" s="236">
        <v>0.0</v>
      </c>
      <c r="T291" s="236">
        <v>0.0</v>
      </c>
      <c r="U291" s="236">
        <v>0.0</v>
      </c>
      <c r="V291" s="236">
        <v>0.0</v>
      </c>
      <c r="W291" s="236">
        <v>0.0</v>
      </c>
      <c r="X291" s="236">
        <v>0.0</v>
      </c>
      <c r="Y291" s="236">
        <v>0.0</v>
      </c>
      <c r="Z291" s="236">
        <v>0.0</v>
      </c>
      <c r="AA291" s="236">
        <v>0.0</v>
      </c>
      <c r="AB291" s="236">
        <v>0.0</v>
      </c>
      <c r="AC291" s="236">
        <v>0.0</v>
      </c>
      <c r="AD291" s="236">
        <v>0.0</v>
      </c>
      <c r="AE291" s="236">
        <v>0.0</v>
      </c>
      <c r="AF291" s="236">
        <v>0.0</v>
      </c>
      <c r="AG291" s="409">
        <f t="shared" si="62"/>
        <v>0</v>
      </c>
    </row>
    <row r="292" outlineLevel="1">
      <c r="A292" s="277" t="s">
        <v>1436</v>
      </c>
      <c r="B292" s="236">
        <v>0.0</v>
      </c>
      <c r="C292" s="236">
        <v>0.0</v>
      </c>
      <c r="D292" s="236">
        <v>0.0</v>
      </c>
      <c r="E292" s="236">
        <v>0.0</v>
      </c>
      <c r="F292" s="236">
        <v>0.0</v>
      </c>
      <c r="G292" s="236">
        <v>0.0</v>
      </c>
      <c r="H292" s="236">
        <v>0.0</v>
      </c>
      <c r="I292" s="236">
        <v>0.0</v>
      </c>
      <c r="J292" s="236">
        <v>0.0</v>
      </c>
      <c r="K292" s="236">
        <v>0.0</v>
      </c>
      <c r="L292" s="236">
        <v>0.0</v>
      </c>
      <c r="M292" s="236">
        <v>0.0</v>
      </c>
      <c r="N292" s="236">
        <v>0.0</v>
      </c>
      <c r="O292" s="236">
        <v>0.0</v>
      </c>
      <c r="P292" s="236">
        <v>0.0</v>
      </c>
      <c r="Q292" s="236">
        <v>0.0</v>
      </c>
      <c r="R292" s="236">
        <v>0.0</v>
      </c>
      <c r="S292" s="236">
        <v>0.0</v>
      </c>
      <c r="T292" s="236">
        <v>0.0</v>
      </c>
      <c r="U292" s="236">
        <v>0.0</v>
      </c>
      <c r="V292" s="236">
        <v>0.0</v>
      </c>
      <c r="W292" s="236">
        <v>0.0</v>
      </c>
      <c r="X292" s="236">
        <v>0.0</v>
      </c>
      <c r="Y292" s="236">
        <v>0.0</v>
      </c>
      <c r="Z292" s="236">
        <v>0.0</v>
      </c>
      <c r="AA292" s="236">
        <v>0.0</v>
      </c>
      <c r="AB292" s="236">
        <v>0.0</v>
      </c>
      <c r="AC292" s="236">
        <v>0.0</v>
      </c>
      <c r="AD292" s="236">
        <v>0.0</v>
      </c>
      <c r="AE292" s="236">
        <v>0.0</v>
      </c>
      <c r="AF292" s="236">
        <v>0.0</v>
      </c>
      <c r="AG292" s="409">
        <f t="shared" si="62"/>
        <v>0</v>
      </c>
    </row>
    <row r="293" outlineLevel="1">
      <c r="A293" s="462" t="s">
        <v>298</v>
      </c>
      <c r="B293" s="458">
        <f t="shared" ref="B293:AF293" si="63">SUM(B284:B292)</f>
        <v>0</v>
      </c>
      <c r="C293" s="458">
        <f t="shared" si="63"/>
        <v>0</v>
      </c>
      <c r="D293" s="458">
        <f t="shared" si="63"/>
        <v>0</v>
      </c>
      <c r="E293" s="458">
        <f t="shared" si="63"/>
        <v>0</v>
      </c>
      <c r="F293" s="458">
        <f t="shared" si="63"/>
        <v>0</v>
      </c>
      <c r="G293" s="458">
        <f t="shared" si="63"/>
        <v>0</v>
      </c>
      <c r="H293" s="458">
        <f t="shared" si="63"/>
        <v>0</v>
      </c>
      <c r="I293" s="458">
        <f t="shared" si="63"/>
        <v>0</v>
      </c>
      <c r="J293" s="458">
        <f t="shared" si="63"/>
        <v>0</v>
      </c>
      <c r="K293" s="458">
        <f t="shared" si="63"/>
        <v>0</v>
      </c>
      <c r="L293" s="458">
        <f t="shared" si="63"/>
        <v>0</v>
      </c>
      <c r="M293" s="458">
        <f t="shared" si="63"/>
        <v>0</v>
      </c>
      <c r="N293" s="458">
        <f t="shared" si="63"/>
        <v>0</v>
      </c>
      <c r="O293" s="458">
        <f t="shared" si="63"/>
        <v>0</v>
      </c>
      <c r="P293" s="458">
        <f t="shared" si="63"/>
        <v>0</v>
      </c>
      <c r="Q293" s="458">
        <f t="shared" si="63"/>
        <v>2</v>
      </c>
      <c r="R293" s="458">
        <f t="shared" si="63"/>
        <v>0</v>
      </c>
      <c r="S293" s="458">
        <f t="shared" si="63"/>
        <v>0</v>
      </c>
      <c r="T293" s="458">
        <f t="shared" si="63"/>
        <v>0</v>
      </c>
      <c r="U293" s="458">
        <f t="shared" si="63"/>
        <v>0</v>
      </c>
      <c r="V293" s="458">
        <f t="shared" si="63"/>
        <v>0</v>
      </c>
      <c r="W293" s="458">
        <f t="shared" si="63"/>
        <v>0</v>
      </c>
      <c r="X293" s="458">
        <f t="shared" si="63"/>
        <v>0</v>
      </c>
      <c r="Y293" s="458">
        <f t="shared" si="63"/>
        <v>0</v>
      </c>
      <c r="Z293" s="458">
        <f t="shared" si="63"/>
        <v>1</v>
      </c>
      <c r="AA293" s="458">
        <f t="shared" si="63"/>
        <v>0</v>
      </c>
      <c r="AB293" s="458">
        <f t="shared" si="63"/>
        <v>0</v>
      </c>
      <c r="AC293" s="458">
        <f t="shared" si="63"/>
        <v>0</v>
      </c>
      <c r="AD293" s="458">
        <f t="shared" si="63"/>
        <v>0</v>
      </c>
      <c r="AE293" s="458">
        <f t="shared" si="63"/>
        <v>0</v>
      </c>
      <c r="AF293" s="458">
        <f t="shared" si="63"/>
        <v>0</v>
      </c>
      <c r="AG293" s="409">
        <f t="shared" si="62"/>
        <v>3</v>
      </c>
    </row>
    <row r="294">
      <c r="A294" s="437"/>
      <c r="AG294" s="463"/>
    </row>
    <row r="295">
      <c r="A295" s="417" t="s">
        <v>1437</v>
      </c>
      <c r="B295" s="246"/>
      <c r="C295" s="246"/>
      <c r="D295" s="246"/>
      <c r="E295" s="246"/>
      <c r="F295" s="246"/>
      <c r="G295" s="246"/>
      <c r="H295" s="246"/>
      <c r="I295" s="246"/>
      <c r="J295" s="246"/>
      <c r="K295" s="246"/>
      <c r="L295" s="246"/>
      <c r="M295" s="246"/>
      <c r="N295" s="246"/>
      <c r="O295" s="246"/>
      <c r="P295" s="246"/>
      <c r="Q295" s="246"/>
      <c r="R295" s="246"/>
      <c r="S295" s="246"/>
      <c r="T295" s="246"/>
      <c r="U295" s="246"/>
      <c r="V295" s="246"/>
      <c r="W295" s="246"/>
      <c r="X295" s="246"/>
      <c r="Y295" s="246"/>
      <c r="Z295" s="246"/>
      <c r="AA295" s="246"/>
      <c r="AB295" s="246"/>
      <c r="AC295" s="246"/>
      <c r="AD295" s="246"/>
      <c r="AE295" s="246"/>
      <c r="AF295" s="246"/>
      <c r="AG295" s="454"/>
    </row>
    <row r="296" outlineLevel="1">
      <c r="A296" s="277" t="s">
        <v>1746</v>
      </c>
      <c r="B296" s="236">
        <v>0.0</v>
      </c>
      <c r="C296" s="236">
        <v>0.0</v>
      </c>
      <c r="D296" s="236">
        <v>0.0</v>
      </c>
      <c r="E296" s="236">
        <v>0.0</v>
      </c>
      <c r="F296" s="236">
        <v>0.0</v>
      </c>
      <c r="G296" s="236">
        <v>0.0</v>
      </c>
      <c r="H296" s="236">
        <v>0.0</v>
      </c>
      <c r="I296" s="236">
        <v>0.0</v>
      </c>
      <c r="J296" s="236">
        <v>0.0</v>
      </c>
      <c r="K296" s="236">
        <v>0.0</v>
      </c>
      <c r="L296" s="236">
        <v>0.0</v>
      </c>
      <c r="M296" s="236">
        <v>0.0</v>
      </c>
      <c r="N296" s="236">
        <v>0.0</v>
      </c>
      <c r="O296" s="236">
        <v>0.0</v>
      </c>
      <c r="P296" s="236">
        <v>0.0</v>
      </c>
      <c r="Q296" s="236">
        <v>0.0</v>
      </c>
      <c r="R296" s="236">
        <v>0.0</v>
      </c>
      <c r="S296" s="236">
        <v>0.0</v>
      </c>
      <c r="T296" s="236">
        <v>0.0</v>
      </c>
      <c r="U296" s="236">
        <v>0.0</v>
      </c>
      <c r="V296" s="236">
        <v>0.0</v>
      </c>
      <c r="W296" s="236">
        <v>0.0</v>
      </c>
      <c r="X296" s="236">
        <v>0.0</v>
      </c>
      <c r="Y296" s="236">
        <v>0.0</v>
      </c>
      <c r="Z296" s="236">
        <v>0.0</v>
      </c>
      <c r="AA296" s="236">
        <v>0.0</v>
      </c>
      <c r="AB296" s="236">
        <v>0.0</v>
      </c>
      <c r="AC296" s="236">
        <v>0.0</v>
      </c>
      <c r="AD296" s="236">
        <v>0.0</v>
      </c>
      <c r="AE296" s="236">
        <v>0.0</v>
      </c>
      <c r="AF296" s="236">
        <v>0.0</v>
      </c>
      <c r="AG296" s="409">
        <f t="shared" ref="AG296:AG299" si="64">SUM(B296:AF296)</f>
        <v>0</v>
      </c>
    </row>
    <row r="297" outlineLevel="1">
      <c r="A297" s="277" t="s">
        <v>1747</v>
      </c>
      <c r="B297" s="236">
        <v>0.0</v>
      </c>
      <c r="C297" s="236">
        <v>0.0</v>
      </c>
      <c r="D297" s="236">
        <v>0.0</v>
      </c>
      <c r="E297" s="236">
        <v>0.0</v>
      </c>
      <c r="F297" s="236">
        <v>0.0</v>
      </c>
      <c r="G297" s="236">
        <v>0.0</v>
      </c>
      <c r="H297" s="236">
        <v>0.0</v>
      </c>
      <c r="I297" s="236">
        <v>0.0</v>
      </c>
      <c r="J297" s="236">
        <v>0.0</v>
      </c>
      <c r="K297" s="236">
        <v>0.0</v>
      </c>
      <c r="L297" s="236">
        <v>0.0</v>
      </c>
      <c r="M297" s="236">
        <v>0.0</v>
      </c>
      <c r="N297" s="236">
        <v>0.0</v>
      </c>
      <c r="O297" s="236">
        <v>0.0</v>
      </c>
      <c r="P297" s="236">
        <v>0.0</v>
      </c>
      <c r="Q297" s="236">
        <v>0.0</v>
      </c>
      <c r="R297" s="236">
        <v>0.0</v>
      </c>
      <c r="S297" s="236">
        <v>0.0</v>
      </c>
      <c r="T297" s="236">
        <v>0.0</v>
      </c>
      <c r="U297" s="236">
        <v>0.0</v>
      </c>
      <c r="V297" s="236">
        <v>0.0</v>
      </c>
      <c r="W297" s="236">
        <v>0.0</v>
      </c>
      <c r="X297" s="236">
        <v>0.0</v>
      </c>
      <c r="Y297" s="236">
        <v>0.0</v>
      </c>
      <c r="Z297" s="236">
        <v>0.0</v>
      </c>
      <c r="AA297" s="236">
        <v>0.0</v>
      </c>
      <c r="AB297" s="236">
        <v>0.0</v>
      </c>
      <c r="AC297" s="236">
        <v>0.0</v>
      </c>
      <c r="AD297" s="236">
        <v>0.0</v>
      </c>
      <c r="AE297" s="236">
        <v>0.0</v>
      </c>
      <c r="AF297" s="236">
        <v>0.0</v>
      </c>
      <c r="AG297" s="409">
        <f t="shared" si="64"/>
        <v>0</v>
      </c>
    </row>
    <row r="298" outlineLevel="1">
      <c r="A298" s="277" t="s">
        <v>1748</v>
      </c>
      <c r="B298" s="236">
        <v>0.0</v>
      </c>
      <c r="C298" s="236">
        <v>0.0</v>
      </c>
      <c r="D298" s="236">
        <v>0.0</v>
      </c>
      <c r="E298" s="236">
        <v>0.0</v>
      </c>
      <c r="F298" s="236">
        <v>0.0</v>
      </c>
      <c r="G298" s="236">
        <v>0.0</v>
      </c>
      <c r="H298" s="236">
        <v>0.0</v>
      </c>
      <c r="I298" s="236">
        <v>0.0</v>
      </c>
      <c r="J298" s="236">
        <v>0.0</v>
      </c>
      <c r="K298" s="236">
        <v>0.0</v>
      </c>
      <c r="L298" s="236">
        <v>0.0</v>
      </c>
      <c r="M298" s="236">
        <v>0.0</v>
      </c>
      <c r="N298" s="236">
        <v>0.0</v>
      </c>
      <c r="O298" s="236">
        <v>0.0</v>
      </c>
      <c r="P298" s="236">
        <v>0.0</v>
      </c>
      <c r="Q298" s="236">
        <v>0.0</v>
      </c>
      <c r="R298" s="236">
        <v>0.0</v>
      </c>
      <c r="S298" s="236">
        <v>0.0</v>
      </c>
      <c r="T298" s="236">
        <v>0.0</v>
      </c>
      <c r="U298" s="236">
        <v>0.0</v>
      </c>
      <c r="V298" s="236">
        <v>0.0</v>
      </c>
      <c r="W298" s="236">
        <v>0.0</v>
      </c>
      <c r="X298" s="236">
        <v>0.0</v>
      </c>
      <c r="Y298" s="236">
        <v>0.0</v>
      </c>
      <c r="Z298" s="236">
        <v>0.0</v>
      </c>
      <c r="AA298" s="236">
        <v>0.0</v>
      </c>
      <c r="AB298" s="236">
        <v>0.0</v>
      </c>
      <c r="AC298" s="236">
        <v>0.0</v>
      </c>
      <c r="AD298" s="236">
        <v>0.0</v>
      </c>
      <c r="AE298" s="236">
        <v>0.0</v>
      </c>
      <c r="AF298" s="236">
        <v>0.0</v>
      </c>
      <c r="AG298" s="409">
        <f t="shared" si="64"/>
        <v>0</v>
      </c>
    </row>
    <row r="299" outlineLevel="1">
      <c r="A299" s="277" t="s">
        <v>1749</v>
      </c>
      <c r="B299" s="236">
        <v>0.0</v>
      </c>
      <c r="C299" s="236">
        <v>0.0</v>
      </c>
      <c r="D299" s="236">
        <v>0.0</v>
      </c>
      <c r="E299" s="236">
        <v>0.0</v>
      </c>
      <c r="F299" s="236">
        <v>0.0</v>
      </c>
      <c r="G299" s="236">
        <v>0.0</v>
      </c>
      <c r="H299" s="236">
        <v>0.0</v>
      </c>
      <c r="I299" s="236">
        <v>0.0</v>
      </c>
      <c r="J299" s="236">
        <v>0.0</v>
      </c>
      <c r="K299" s="236">
        <v>0.0</v>
      </c>
      <c r="L299" s="236">
        <v>0.0</v>
      </c>
      <c r="M299" s="236">
        <v>0.0</v>
      </c>
      <c r="N299" s="236">
        <v>0.0</v>
      </c>
      <c r="O299" s="236">
        <v>0.0</v>
      </c>
      <c r="P299" s="236">
        <v>0.0</v>
      </c>
      <c r="Q299" s="236">
        <v>0.0</v>
      </c>
      <c r="R299" s="236">
        <v>0.0</v>
      </c>
      <c r="S299" s="236">
        <v>0.0</v>
      </c>
      <c r="T299" s="236">
        <v>0.0</v>
      </c>
      <c r="U299" s="236">
        <v>0.0</v>
      </c>
      <c r="V299" s="236">
        <v>0.0</v>
      </c>
      <c r="W299" s="236">
        <v>0.0</v>
      </c>
      <c r="X299" s="236">
        <v>0.0</v>
      </c>
      <c r="Y299" s="236">
        <v>0.0</v>
      </c>
      <c r="Z299" s="236">
        <v>0.0</v>
      </c>
      <c r="AA299" s="236">
        <v>0.0</v>
      </c>
      <c r="AB299" s="236">
        <v>0.0</v>
      </c>
      <c r="AC299" s="236">
        <v>0.0</v>
      </c>
      <c r="AD299" s="236">
        <v>0.0</v>
      </c>
      <c r="AE299" s="236">
        <v>0.0</v>
      </c>
      <c r="AF299" s="236">
        <v>0.0</v>
      </c>
      <c r="AG299" s="409">
        <f t="shared" si="64"/>
        <v>0</v>
      </c>
    </row>
    <row r="300" outlineLevel="1">
      <c r="A300" s="457" t="s">
        <v>1750</v>
      </c>
      <c r="B300" s="236">
        <v>0.0</v>
      </c>
      <c r="C300" s="236">
        <v>0.0</v>
      </c>
      <c r="D300" s="236">
        <v>0.0</v>
      </c>
      <c r="E300" s="236">
        <v>0.0</v>
      </c>
      <c r="F300" s="236">
        <v>0.0</v>
      </c>
      <c r="G300" s="236">
        <v>0.0</v>
      </c>
      <c r="H300" s="236">
        <v>0.0</v>
      </c>
      <c r="I300" s="236">
        <v>0.0</v>
      </c>
      <c r="J300" s="236">
        <v>0.0</v>
      </c>
      <c r="K300" s="236">
        <v>0.0</v>
      </c>
      <c r="L300" s="236">
        <v>0.0</v>
      </c>
      <c r="M300" s="236">
        <v>0.0</v>
      </c>
      <c r="N300" s="236">
        <v>0.0</v>
      </c>
      <c r="O300" s="236">
        <v>0.0</v>
      </c>
      <c r="P300" s="236">
        <v>0.0</v>
      </c>
      <c r="Q300" s="236">
        <v>0.0</v>
      </c>
      <c r="R300" s="236">
        <v>0.0</v>
      </c>
      <c r="S300" s="236">
        <v>0.0</v>
      </c>
      <c r="T300" s="236">
        <v>0.0</v>
      </c>
      <c r="U300" s="236">
        <v>0.0</v>
      </c>
      <c r="V300" s="236">
        <v>0.0</v>
      </c>
      <c r="W300" s="236">
        <v>0.0</v>
      </c>
      <c r="X300" s="236">
        <v>0.0</v>
      </c>
      <c r="Y300" s="236">
        <v>0.0</v>
      </c>
      <c r="Z300" s="236">
        <v>0.0</v>
      </c>
      <c r="AA300" s="236">
        <v>0.0</v>
      </c>
      <c r="AB300" s="236">
        <v>0.0</v>
      </c>
      <c r="AC300" s="236">
        <v>0.0</v>
      </c>
      <c r="AD300" s="236">
        <v>0.0</v>
      </c>
      <c r="AE300" s="236">
        <v>0.0</v>
      </c>
      <c r="AF300" s="236">
        <v>0.0</v>
      </c>
      <c r="AG300" s="409"/>
    </row>
    <row r="301" outlineLevel="1">
      <c r="A301" s="457" t="s">
        <v>1751</v>
      </c>
      <c r="B301" s="236">
        <v>0.0</v>
      </c>
      <c r="C301" s="236">
        <v>0.0</v>
      </c>
      <c r="D301" s="236">
        <v>0.0</v>
      </c>
      <c r="E301" s="236">
        <v>0.0</v>
      </c>
      <c r="F301" s="236">
        <v>0.0</v>
      </c>
      <c r="G301" s="236">
        <v>0.0</v>
      </c>
      <c r="H301" s="236">
        <v>0.0</v>
      </c>
      <c r="I301" s="236">
        <v>0.0</v>
      </c>
      <c r="J301" s="236">
        <v>0.0</v>
      </c>
      <c r="K301" s="236">
        <v>0.0</v>
      </c>
      <c r="L301" s="236">
        <v>0.0</v>
      </c>
      <c r="M301" s="236">
        <v>0.0</v>
      </c>
      <c r="N301" s="236">
        <v>0.0</v>
      </c>
      <c r="O301" s="236">
        <v>0.0</v>
      </c>
      <c r="P301" s="236">
        <v>0.0</v>
      </c>
      <c r="Q301" s="236">
        <v>0.0</v>
      </c>
      <c r="R301" s="236">
        <v>0.0</v>
      </c>
      <c r="S301" s="236">
        <v>0.0</v>
      </c>
      <c r="T301" s="236">
        <v>0.0</v>
      </c>
      <c r="U301" s="236">
        <v>0.0</v>
      </c>
      <c r="V301" s="236">
        <v>0.0</v>
      </c>
      <c r="W301" s="236">
        <v>0.0</v>
      </c>
      <c r="X301" s="236">
        <v>0.0</v>
      </c>
      <c r="Y301" s="236">
        <v>0.0</v>
      </c>
      <c r="Z301" s="236">
        <v>0.0</v>
      </c>
      <c r="AA301" s="236">
        <v>0.0</v>
      </c>
      <c r="AB301" s="236">
        <v>0.0</v>
      </c>
      <c r="AC301" s="236">
        <v>0.0</v>
      </c>
      <c r="AD301" s="236">
        <v>0.0</v>
      </c>
      <c r="AE301" s="236">
        <v>0.0</v>
      </c>
      <c r="AF301" s="236">
        <v>0.0</v>
      </c>
      <c r="AG301" s="409"/>
    </row>
    <row r="302" ht="18.75" customHeight="1" outlineLevel="1">
      <c r="A302" s="457" t="s">
        <v>1752</v>
      </c>
      <c r="B302" s="236">
        <v>0.0</v>
      </c>
      <c r="C302" s="236">
        <v>0.0</v>
      </c>
      <c r="D302" s="236">
        <v>0.0</v>
      </c>
      <c r="E302" s="236">
        <v>0.0</v>
      </c>
      <c r="F302" s="236">
        <v>0.0</v>
      </c>
      <c r="G302" s="236">
        <v>0.0</v>
      </c>
      <c r="H302" s="236">
        <v>0.0</v>
      </c>
      <c r="I302" s="236">
        <v>0.0</v>
      </c>
      <c r="J302" s="236">
        <v>0.0</v>
      </c>
      <c r="K302" s="236">
        <v>0.0</v>
      </c>
      <c r="L302" s="236">
        <v>0.0</v>
      </c>
      <c r="M302" s="236">
        <v>0.0</v>
      </c>
      <c r="N302" s="236">
        <v>0.0</v>
      </c>
      <c r="O302" s="236">
        <v>0.0</v>
      </c>
      <c r="P302" s="236">
        <v>0.0</v>
      </c>
      <c r="Q302" s="236">
        <v>0.0</v>
      </c>
      <c r="R302" s="236">
        <v>0.0</v>
      </c>
      <c r="S302" s="236">
        <v>0.0</v>
      </c>
      <c r="T302" s="236">
        <v>0.0</v>
      </c>
      <c r="U302" s="236">
        <v>0.0</v>
      </c>
      <c r="V302" s="236">
        <v>0.0</v>
      </c>
      <c r="W302" s="236">
        <v>0.0</v>
      </c>
      <c r="X302" s="236">
        <v>0.0</v>
      </c>
      <c r="Y302" s="236">
        <v>0.0</v>
      </c>
      <c r="Z302" s="236">
        <v>0.0</v>
      </c>
      <c r="AA302" s="236">
        <v>0.0</v>
      </c>
      <c r="AB302" s="236">
        <v>0.0</v>
      </c>
      <c r="AC302" s="236">
        <v>0.0</v>
      </c>
      <c r="AD302" s="236">
        <v>0.0</v>
      </c>
      <c r="AE302" s="236">
        <v>0.0</v>
      </c>
      <c r="AF302" s="236">
        <v>0.0</v>
      </c>
      <c r="AG302" s="409"/>
    </row>
    <row r="303" outlineLevel="1">
      <c r="A303" s="457" t="s">
        <v>1753</v>
      </c>
      <c r="B303" s="236">
        <v>0.0</v>
      </c>
      <c r="C303" s="236">
        <v>0.0</v>
      </c>
      <c r="D303" s="236">
        <v>0.0</v>
      </c>
      <c r="E303" s="236">
        <v>0.0</v>
      </c>
      <c r="F303" s="236">
        <v>0.0</v>
      </c>
      <c r="G303" s="236">
        <v>0.0</v>
      </c>
      <c r="H303" s="236">
        <v>0.0</v>
      </c>
      <c r="I303" s="236">
        <v>0.0</v>
      </c>
      <c r="J303" s="236">
        <v>0.0</v>
      </c>
      <c r="K303" s="236">
        <v>0.0</v>
      </c>
      <c r="L303" s="236">
        <v>0.0</v>
      </c>
      <c r="M303" s="236">
        <v>0.0</v>
      </c>
      <c r="N303" s="236">
        <v>0.0</v>
      </c>
      <c r="O303" s="236">
        <v>0.0</v>
      </c>
      <c r="P303" s="236">
        <v>0.0</v>
      </c>
      <c r="Q303" s="236">
        <v>0.0</v>
      </c>
      <c r="R303" s="236">
        <v>0.0</v>
      </c>
      <c r="S303" s="236">
        <v>0.0</v>
      </c>
      <c r="T303" s="236">
        <v>0.0</v>
      </c>
      <c r="U303" s="236">
        <v>0.0</v>
      </c>
      <c r="V303" s="236">
        <v>0.0</v>
      </c>
      <c r="W303" s="236">
        <v>0.0</v>
      </c>
      <c r="X303" s="236">
        <v>0.0</v>
      </c>
      <c r="Y303" s="236">
        <v>0.0</v>
      </c>
      <c r="Z303" s="236">
        <v>0.0</v>
      </c>
      <c r="AA303" s="236">
        <v>0.0</v>
      </c>
      <c r="AB303" s="236">
        <v>0.0</v>
      </c>
      <c r="AC303" s="236">
        <v>0.0</v>
      </c>
      <c r="AD303" s="236">
        <v>0.0</v>
      </c>
      <c r="AE303" s="236">
        <v>0.0</v>
      </c>
      <c r="AF303" s="236">
        <v>0.0</v>
      </c>
      <c r="AG303" s="409"/>
    </row>
    <row r="304" outlineLevel="1">
      <c r="A304" s="281" t="s">
        <v>439</v>
      </c>
      <c r="B304" s="458">
        <f t="shared" ref="B304:AF304" si="65">B296+B297+B300+B301</f>
        <v>0</v>
      </c>
      <c r="C304" s="458">
        <f t="shared" si="65"/>
        <v>0</v>
      </c>
      <c r="D304" s="458">
        <f t="shared" si="65"/>
        <v>0</v>
      </c>
      <c r="E304" s="458">
        <f t="shared" si="65"/>
        <v>0</v>
      </c>
      <c r="F304" s="458">
        <f t="shared" si="65"/>
        <v>0</v>
      </c>
      <c r="G304" s="458">
        <f t="shared" si="65"/>
        <v>0</v>
      </c>
      <c r="H304" s="458">
        <f t="shared" si="65"/>
        <v>0</v>
      </c>
      <c r="I304" s="458">
        <f t="shared" si="65"/>
        <v>0</v>
      </c>
      <c r="J304" s="458">
        <f t="shared" si="65"/>
        <v>0</v>
      </c>
      <c r="K304" s="458">
        <f t="shared" si="65"/>
        <v>0</v>
      </c>
      <c r="L304" s="458">
        <f t="shared" si="65"/>
        <v>0</v>
      </c>
      <c r="M304" s="458">
        <f t="shared" si="65"/>
        <v>0</v>
      </c>
      <c r="N304" s="458">
        <f t="shared" si="65"/>
        <v>0</v>
      </c>
      <c r="O304" s="458">
        <f t="shared" si="65"/>
        <v>0</v>
      </c>
      <c r="P304" s="458">
        <f t="shared" si="65"/>
        <v>0</v>
      </c>
      <c r="Q304" s="458">
        <f t="shared" si="65"/>
        <v>0</v>
      </c>
      <c r="R304" s="458">
        <f t="shared" si="65"/>
        <v>0</v>
      </c>
      <c r="S304" s="458">
        <f t="shared" si="65"/>
        <v>0</v>
      </c>
      <c r="T304" s="458">
        <f t="shared" si="65"/>
        <v>0</v>
      </c>
      <c r="U304" s="458">
        <f t="shared" si="65"/>
        <v>0</v>
      </c>
      <c r="V304" s="458">
        <f t="shared" si="65"/>
        <v>0</v>
      </c>
      <c r="W304" s="458">
        <f t="shared" si="65"/>
        <v>0</v>
      </c>
      <c r="X304" s="458">
        <f t="shared" si="65"/>
        <v>0</v>
      </c>
      <c r="Y304" s="458">
        <f t="shared" si="65"/>
        <v>0</v>
      </c>
      <c r="Z304" s="458">
        <f t="shared" si="65"/>
        <v>0</v>
      </c>
      <c r="AA304" s="458">
        <f t="shared" si="65"/>
        <v>0</v>
      </c>
      <c r="AB304" s="458">
        <f t="shared" si="65"/>
        <v>0</v>
      </c>
      <c r="AC304" s="458">
        <f t="shared" si="65"/>
        <v>0</v>
      </c>
      <c r="AD304" s="458">
        <f t="shared" si="65"/>
        <v>0</v>
      </c>
      <c r="AE304" s="458">
        <f t="shared" si="65"/>
        <v>0</v>
      </c>
      <c r="AF304" s="458">
        <f t="shared" si="65"/>
        <v>0</v>
      </c>
      <c r="AG304" s="409">
        <f t="shared" ref="AG304:AG305" si="67">SUM(B304:AF304)</f>
        <v>0</v>
      </c>
    </row>
    <row r="305" outlineLevel="1">
      <c r="A305" s="281" t="s">
        <v>440</v>
      </c>
      <c r="B305" s="458">
        <f t="shared" ref="B305:AF305" si="66">B298+B299+B302+B303</f>
        <v>0</v>
      </c>
      <c r="C305" s="458">
        <f t="shared" si="66"/>
        <v>0</v>
      </c>
      <c r="D305" s="458">
        <f t="shared" si="66"/>
        <v>0</v>
      </c>
      <c r="E305" s="458">
        <f t="shared" si="66"/>
        <v>0</v>
      </c>
      <c r="F305" s="458">
        <f t="shared" si="66"/>
        <v>0</v>
      </c>
      <c r="G305" s="458">
        <f t="shared" si="66"/>
        <v>0</v>
      </c>
      <c r="H305" s="458">
        <f t="shared" si="66"/>
        <v>0</v>
      </c>
      <c r="I305" s="458">
        <f t="shared" si="66"/>
        <v>0</v>
      </c>
      <c r="J305" s="458">
        <f t="shared" si="66"/>
        <v>0</v>
      </c>
      <c r="K305" s="458">
        <f t="shared" si="66"/>
        <v>0</v>
      </c>
      <c r="L305" s="458">
        <f t="shared" si="66"/>
        <v>0</v>
      </c>
      <c r="M305" s="458">
        <f t="shared" si="66"/>
        <v>0</v>
      </c>
      <c r="N305" s="458">
        <f t="shared" si="66"/>
        <v>0</v>
      </c>
      <c r="O305" s="458">
        <f t="shared" si="66"/>
        <v>0</v>
      </c>
      <c r="P305" s="458">
        <f t="shared" si="66"/>
        <v>0</v>
      </c>
      <c r="Q305" s="458">
        <f t="shared" si="66"/>
        <v>0</v>
      </c>
      <c r="R305" s="458">
        <f t="shared" si="66"/>
        <v>0</v>
      </c>
      <c r="S305" s="458">
        <f t="shared" si="66"/>
        <v>0</v>
      </c>
      <c r="T305" s="458">
        <f t="shared" si="66"/>
        <v>0</v>
      </c>
      <c r="U305" s="458">
        <f t="shared" si="66"/>
        <v>0</v>
      </c>
      <c r="V305" s="458">
        <f t="shared" si="66"/>
        <v>0</v>
      </c>
      <c r="W305" s="458">
        <f t="shared" si="66"/>
        <v>0</v>
      </c>
      <c r="X305" s="458">
        <f t="shared" si="66"/>
        <v>0</v>
      </c>
      <c r="Y305" s="458">
        <f t="shared" si="66"/>
        <v>0</v>
      </c>
      <c r="Z305" s="458">
        <f t="shared" si="66"/>
        <v>0</v>
      </c>
      <c r="AA305" s="458">
        <f t="shared" si="66"/>
        <v>0</v>
      </c>
      <c r="AB305" s="458">
        <f t="shared" si="66"/>
        <v>0</v>
      </c>
      <c r="AC305" s="458">
        <f t="shared" si="66"/>
        <v>0</v>
      </c>
      <c r="AD305" s="458">
        <f t="shared" si="66"/>
        <v>0</v>
      </c>
      <c r="AE305" s="458">
        <f t="shared" si="66"/>
        <v>0</v>
      </c>
      <c r="AF305" s="458">
        <f t="shared" si="66"/>
        <v>0</v>
      </c>
      <c r="AG305" s="409">
        <f t="shared" si="67"/>
        <v>0</v>
      </c>
    </row>
    <row r="306" outlineLevel="1">
      <c r="A306" s="175"/>
      <c r="AG306" s="409"/>
    </row>
    <row r="307" outlineLevel="1">
      <c r="A307" s="457" t="s">
        <v>1754</v>
      </c>
      <c r="B307" s="255">
        <v>0.0</v>
      </c>
      <c r="C307" s="255">
        <v>0.0</v>
      </c>
      <c r="D307" s="255">
        <v>0.0</v>
      </c>
      <c r="E307" s="255">
        <v>0.0</v>
      </c>
      <c r="F307" s="255">
        <v>0.0</v>
      </c>
      <c r="G307" s="255">
        <v>0.0</v>
      </c>
      <c r="H307" s="255">
        <v>0.0</v>
      </c>
      <c r="I307" s="255">
        <v>0.0</v>
      </c>
      <c r="J307" s="255">
        <v>0.0</v>
      </c>
      <c r="K307" s="255">
        <v>0.0</v>
      </c>
      <c r="L307" s="255">
        <v>0.0</v>
      </c>
      <c r="M307" s="255">
        <v>0.0</v>
      </c>
      <c r="N307" s="255">
        <v>0.0</v>
      </c>
      <c r="O307" s="255">
        <v>0.0</v>
      </c>
      <c r="P307" s="255">
        <v>0.0</v>
      </c>
      <c r="Q307" s="255">
        <v>0.0</v>
      </c>
      <c r="R307" s="255">
        <v>0.0</v>
      </c>
      <c r="S307" s="255">
        <v>0.0</v>
      </c>
      <c r="T307" s="255">
        <v>0.0</v>
      </c>
      <c r="U307" s="255">
        <v>0.0</v>
      </c>
      <c r="V307" s="255">
        <v>0.0</v>
      </c>
      <c r="W307" s="255">
        <v>0.0</v>
      </c>
      <c r="X307" s="255">
        <v>0.0</v>
      </c>
      <c r="Y307" s="255">
        <v>0.0</v>
      </c>
      <c r="Z307" s="255">
        <v>0.0</v>
      </c>
      <c r="AA307" s="255">
        <v>0.0</v>
      </c>
      <c r="AB307" s="255">
        <v>0.0</v>
      </c>
      <c r="AC307" s="255">
        <v>0.0</v>
      </c>
      <c r="AD307" s="255">
        <v>0.0</v>
      </c>
      <c r="AE307" s="255">
        <v>0.0</v>
      </c>
      <c r="AF307" s="255">
        <v>0.0</v>
      </c>
      <c r="AG307" s="464"/>
    </row>
    <row r="308" outlineLevel="1">
      <c r="A308" s="457" t="s">
        <v>1755</v>
      </c>
      <c r="B308" s="255">
        <v>0.0</v>
      </c>
      <c r="C308" s="255">
        <v>0.0</v>
      </c>
      <c r="D308" s="255">
        <v>0.0</v>
      </c>
      <c r="E308" s="255">
        <v>0.0</v>
      </c>
      <c r="F308" s="255">
        <v>0.0</v>
      </c>
      <c r="G308" s="255">
        <v>0.0</v>
      </c>
      <c r="H308" s="255">
        <v>0.0</v>
      </c>
      <c r="I308" s="255">
        <v>0.0</v>
      </c>
      <c r="J308" s="255">
        <v>0.0</v>
      </c>
      <c r="K308" s="255">
        <v>0.0</v>
      </c>
      <c r="L308" s="255">
        <v>0.0</v>
      </c>
      <c r="M308" s="255">
        <v>0.0</v>
      </c>
      <c r="N308" s="255">
        <v>0.0</v>
      </c>
      <c r="O308" s="255">
        <v>0.0</v>
      </c>
      <c r="P308" s="255">
        <v>0.0</v>
      </c>
      <c r="Q308" s="255">
        <v>0.0</v>
      </c>
      <c r="R308" s="255">
        <v>0.0</v>
      </c>
      <c r="S308" s="255">
        <v>0.0</v>
      </c>
      <c r="T308" s="255">
        <v>0.0</v>
      </c>
      <c r="U308" s="255">
        <v>0.0</v>
      </c>
      <c r="V308" s="255">
        <v>0.0</v>
      </c>
      <c r="W308" s="255">
        <v>0.0</v>
      </c>
      <c r="X308" s="255">
        <v>0.0</v>
      </c>
      <c r="Y308" s="255">
        <v>0.0</v>
      </c>
      <c r="Z308" s="255">
        <v>0.0</v>
      </c>
      <c r="AA308" s="255">
        <v>0.0</v>
      </c>
      <c r="AB308" s="255">
        <v>0.0</v>
      </c>
      <c r="AC308" s="255">
        <v>0.0</v>
      </c>
      <c r="AD308" s="255">
        <v>0.0</v>
      </c>
      <c r="AE308" s="255">
        <v>0.0</v>
      </c>
      <c r="AF308" s="255">
        <v>0.0</v>
      </c>
      <c r="AG308" s="464"/>
    </row>
    <row r="309" outlineLevel="1">
      <c r="A309" s="461" t="s">
        <v>1429</v>
      </c>
      <c r="B309" s="458">
        <f t="shared" ref="B309:AF309" si="68">B307+B308</f>
        <v>0</v>
      </c>
      <c r="C309" s="458">
        <f t="shared" si="68"/>
        <v>0</v>
      </c>
      <c r="D309" s="458">
        <f t="shared" si="68"/>
        <v>0</v>
      </c>
      <c r="E309" s="458">
        <f t="shared" si="68"/>
        <v>0</v>
      </c>
      <c r="F309" s="458">
        <f t="shared" si="68"/>
        <v>0</v>
      </c>
      <c r="G309" s="458">
        <f t="shared" si="68"/>
        <v>0</v>
      </c>
      <c r="H309" s="458">
        <f t="shared" si="68"/>
        <v>0</v>
      </c>
      <c r="I309" s="458">
        <f t="shared" si="68"/>
        <v>0</v>
      </c>
      <c r="J309" s="458">
        <f t="shared" si="68"/>
        <v>0</v>
      </c>
      <c r="K309" s="458">
        <f t="shared" si="68"/>
        <v>0</v>
      </c>
      <c r="L309" s="458">
        <f t="shared" si="68"/>
        <v>0</v>
      </c>
      <c r="M309" s="458">
        <f t="shared" si="68"/>
        <v>0</v>
      </c>
      <c r="N309" s="458">
        <f t="shared" si="68"/>
        <v>0</v>
      </c>
      <c r="O309" s="458">
        <f t="shared" si="68"/>
        <v>0</v>
      </c>
      <c r="P309" s="458">
        <f t="shared" si="68"/>
        <v>0</v>
      </c>
      <c r="Q309" s="458">
        <f t="shared" si="68"/>
        <v>0</v>
      </c>
      <c r="R309" s="458">
        <f t="shared" si="68"/>
        <v>0</v>
      </c>
      <c r="S309" s="458">
        <f t="shared" si="68"/>
        <v>0</v>
      </c>
      <c r="T309" s="458">
        <f t="shared" si="68"/>
        <v>0</v>
      </c>
      <c r="U309" s="458">
        <f t="shared" si="68"/>
        <v>0</v>
      </c>
      <c r="V309" s="458">
        <f t="shared" si="68"/>
        <v>0</v>
      </c>
      <c r="W309" s="458">
        <f t="shared" si="68"/>
        <v>0</v>
      </c>
      <c r="X309" s="458">
        <f t="shared" si="68"/>
        <v>0</v>
      </c>
      <c r="Y309" s="458">
        <f t="shared" si="68"/>
        <v>0</v>
      </c>
      <c r="Z309" s="458">
        <f t="shared" si="68"/>
        <v>0</v>
      </c>
      <c r="AA309" s="458">
        <f t="shared" si="68"/>
        <v>0</v>
      </c>
      <c r="AB309" s="458">
        <f t="shared" si="68"/>
        <v>0</v>
      </c>
      <c r="AC309" s="458">
        <f t="shared" si="68"/>
        <v>0</v>
      </c>
      <c r="AD309" s="458">
        <f t="shared" si="68"/>
        <v>0</v>
      </c>
      <c r="AE309" s="458">
        <f t="shared" si="68"/>
        <v>0</v>
      </c>
      <c r="AF309" s="458">
        <f t="shared" si="68"/>
        <v>0</v>
      </c>
      <c r="AG309" s="409">
        <f>SUM(B309:AF309)</f>
        <v>0</v>
      </c>
    </row>
    <row r="310" outlineLevel="1">
      <c r="A310" s="175"/>
      <c r="AG310" s="409"/>
    </row>
    <row r="311" outlineLevel="1">
      <c r="A311" s="277" t="s">
        <v>442</v>
      </c>
      <c r="B311" s="236">
        <v>0.0</v>
      </c>
      <c r="C311" s="236">
        <v>0.0</v>
      </c>
      <c r="D311" s="236">
        <v>0.0</v>
      </c>
      <c r="E311" s="236">
        <v>0.0</v>
      </c>
      <c r="F311" s="236">
        <v>0.0</v>
      </c>
      <c r="G311" s="236">
        <v>0.0</v>
      </c>
      <c r="H311" s="236">
        <v>0.0</v>
      </c>
      <c r="I311" s="236">
        <v>0.0</v>
      </c>
      <c r="J311" s="236">
        <v>0.0</v>
      </c>
      <c r="K311" s="236">
        <v>0.0</v>
      </c>
      <c r="L311" s="236">
        <v>0.0</v>
      </c>
      <c r="M311" s="236">
        <v>0.0</v>
      </c>
      <c r="N311" s="236">
        <v>0.0</v>
      </c>
      <c r="O311" s="236">
        <v>0.0</v>
      </c>
      <c r="P311" s="236">
        <v>0.0</v>
      </c>
      <c r="Q311" s="236">
        <v>0.0</v>
      </c>
      <c r="R311" s="236">
        <v>0.0</v>
      </c>
      <c r="S311" s="236">
        <v>0.0</v>
      </c>
      <c r="T311" s="236">
        <v>0.0</v>
      </c>
      <c r="U311" s="236">
        <v>0.0</v>
      </c>
      <c r="V311" s="236">
        <v>0.0</v>
      </c>
      <c r="W311" s="236">
        <v>0.0</v>
      </c>
      <c r="X311" s="236">
        <v>0.0</v>
      </c>
      <c r="Y311" s="236">
        <v>0.0</v>
      </c>
      <c r="Z311" s="236">
        <v>0.0</v>
      </c>
      <c r="AA311" s="236">
        <v>0.0</v>
      </c>
      <c r="AB311" s="236">
        <v>0.0</v>
      </c>
      <c r="AC311" s="236">
        <v>0.0</v>
      </c>
      <c r="AD311" s="236">
        <v>0.0</v>
      </c>
      <c r="AE311" s="236">
        <v>0.0</v>
      </c>
      <c r="AF311" s="236">
        <v>0.0</v>
      </c>
      <c r="AG311" s="409">
        <f t="shared" ref="AG311:AG320" si="69">SUM(B311:AF311)</f>
        <v>0</v>
      </c>
    </row>
    <row r="312" outlineLevel="1">
      <c r="A312" s="277" t="s">
        <v>443</v>
      </c>
      <c r="B312" s="236">
        <v>0.0</v>
      </c>
      <c r="C312" s="236">
        <v>0.0</v>
      </c>
      <c r="D312" s="236">
        <v>0.0</v>
      </c>
      <c r="E312" s="236">
        <v>0.0</v>
      </c>
      <c r="F312" s="236">
        <v>0.0</v>
      </c>
      <c r="G312" s="236">
        <v>0.0</v>
      </c>
      <c r="H312" s="236">
        <v>0.0</v>
      </c>
      <c r="I312" s="236">
        <v>0.0</v>
      </c>
      <c r="J312" s="236">
        <v>0.0</v>
      </c>
      <c r="K312" s="236">
        <v>0.0</v>
      </c>
      <c r="L312" s="236">
        <v>0.0</v>
      </c>
      <c r="M312" s="236">
        <v>0.0</v>
      </c>
      <c r="N312" s="236">
        <v>0.0</v>
      </c>
      <c r="O312" s="236">
        <v>0.0</v>
      </c>
      <c r="P312" s="236">
        <v>0.0</v>
      </c>
      <c r="Q312" s="236">
        <v>0.0</v>
      </c>
      <c r="R312" s="236">
        <v>0.0</v>
      </c>
      <c r="S312" s="236">
        <v>0.0</v>
      </c>
      <c r="T312" s="236">
        <v>0.0</v>
      </c>
      <c r="U312" s="236">
        <v>0.0</v>
      </c>
      <c r="V312" s="236">
        <v>0.0</v>
      </c>
      <c r="W312" s="236">
        <v>0.0</v>
      </c>
      <c r="X312" s="236">
        <v>0.0</v>
      </c>
      <c r="Y312" s="236">
        <v>0.0</v>
      </c>
      <c r="Z312" s="236">
        <v>0.0</v>
      </c>
      <c r="AA312" s="236">
        <v>0.0</v>
      </c>
      <c r="AB312" s="236">
        <v>0.0</v>
      </c>
      <c r="AC312" s="236">
        <v>0.0</v>
      </c>
      <c r="AD312" s="236">
        <v>0.0</v>
      </c>
      <c r="AE312" s="236">
        <v>0.0</v>
      </c>
      <c r="AF312" s="236">
        <v>0.0</v>
      </c>
      <c r="AG312" s="409">
        <f t="shared" si="69"/>
        <v>0</v>
      </c>
    </row>
    <row r="313" outlineLevel="1">
      <c r="A313" s="277" t="s">
        <v>1756</v>
      </c>
      <c r="B313" s="236">
        <v>0.0</v>
      </c>
      <c r="C313" s="236">
        <v>0.0</v>
      </c>
      <c r="D313" s="236">
        <v>0.0</v>
      </c>
      <c r="E313" s="236">
        <v>0.0</v>
      </c>
      <c r="F313" s="236">
        <v>0.0</v>
      </c>
      <c r="G313" s="236">
        <v>0.0</v>
      </c>
      <c r="H313" s="236">
        <v>0.0</v>
      </c>
      <c r="I313" s="236">
        <v>0.0</v>
      </c>
      <c r="J313" s="236">
        <v>0.0</v>
      </c>
      <c r="K313" s="236">
        <v>0.0</v>
      </c>
      <c r="L313" s="236">
        <v>0.0</v>
      </c>
      <c r="M313" s="236">
        <v>0.0</v>
      </c>
      <c r="N313" s="236">
        <v>0.0</v>
      </c>
      <c r="O313" s="236">
        <v>0.0</v>
      </c>
      <c r="P313" s="236">
        <v>0.0</v>
      </c>
      <c r="Q313" s="236">
        <v>0.0</v>
      </c>
      <c r="R313" s="236">
        <v>0.0</v>
      </c>
      <c r="S313" s="236">
        <v>0.0</v>
      </c>
      <c r="T313" s="236">
        <v>0.0</v>
      </c>
      <c r="U313" s="236">
        <v>0.0</v>
      </c>
      <c r="V313" s="236">
        <v>0.0</v>
      </c>
      <c r="W313" s="236">
        <v>0.0</v>
      </c>
      <c r="X313" s="236">
        <v>0.0</v>
      </c>
      <c r="Y313" s="236">
        <v>0.0</v>
      </c>
      <c r="Z313" s="236">
        <v>0.0</v>
      </c>
      <c r="AA313" s="236">
        <v>0.0</v>
      </c>
      <c r="AB313" s="236">
        <v>0.0</v>
      </c>
      <c r="AC313" s="236">
        <v>0.0</v>
      </c>
      <c r="AD313" s="236">
        <v>0.0</v>
      </c>
      <c r="AE313" s="236">
        <v>0.0</v>
      </c>
      <c r="AF313" s="236">
        <v>0.0</v>
      </c>
      <c r="AG313" s="409">
        <f t="shared" si="69"/>
        <v>0</v>
      </c>
    </row>
    <row r="314" outlineLevel="1">
      <c r="A314" s="277" t="s">
        <v>1757</v>
      </c>
      <c r="B314" s="236">
        <v>0.0</v>
      </c>
      <c r="C314" s="236">
        <v>0.0</v>
      </c>
      <c r="D314" s="236">
        <v>0.0</v>
      </c>
      <c r="E314" s="236">
        <v>0.0</v>
      </c>
      <c r="F314" s="236">
        <v>0.0</v>
      </c>
      <c r="G314" s="236">
        <v>0.0</v>
      </c>
      <c r="H314" s="236">
        <v>0.0</v>
      </c>
      <c r="I314" s="236">
        <v>0.0</v>
      </c>
      <c r="J314" s="236">
        <v>0.0</v>
      </c>
      <c r="K314" s="236">
        <v>0.0</v>
      </c>
      <c r="L314" s="236">
        <v>0.0</v>
      </c>
      <c r="M314" s="236">
        <v>0.0</v>
      </c>
      <c r="N314" s="236">
        <v>0.0</v>
      </c>
      <c r="O314" s="236">
        <v>0.0</v>
      </c>
      <c r="P314" s="236">
        <v>0.0</v>
      </c>
      <c r="Q314" s="236">
        <v>0.0</v>
      </c>
      <c r="R314" s="236">
        <v>0.0</v>
      </c>
      <c r="S314" s="236">
        <v>0.0</v>
      </c>
      <c r="T314" s="236">
        <v>0.0</v>
      </c>
      <c r="U314" s="236">
        <v>0.0</v>
      </c>
      <c r="V314" s="236">
        <v>0.0</v>
      </c>
      <c r="W314" s="236">
        <v>0.0</v>
      </c>
      <c r="X314" s="236">
        <v>0.0</v>
      </c>
      <c r="Y314" s="236">
        <v>0.0</v>
      </c>
      <c r="Z314" s="236">
        <v>0.0</v>
      </c>
      <c r="AA314" s="236">
        <v>0.0</v>
      </c>
      <c r="AB314" s="236">
        <v>0.0</v>
      </c>
      <c r="AC314" s="236">
        <v>0.0</v>
      </c>
      <c r="AD314" s="236">
        <v>0.0</v>
      </c>
      <c r="AE314" s="236">
        <v>0.0</v>
      </c>
      <c r="AF314" s="236">
        <v>0.0</v>
      </c>
      <c r="AG314" s="409">
        <f t="shared" si="69"/>
        <v>0</v>
      </c>
    </row>
    <row r="315" outlineLevel="1">
      <c r="A315" s="277" t="s">
        <v>1758</v>
      </c>
      <c r="B315" s="236">
        <v>0.0</v>
      </c>
      <c r="C315" s="236">
        <v>0.0</v>
      </c>
      <c r="D315" s="236">
        <v>0.0</v>
      </c>
      <c r="E315" s="236">
        <v>0.0</v>
      </c>
      <c r="F315" s="236">
        <v>0.0</v>
      </c>
      <c r="G315" s="236">
        <v>0.0</v>
      </c>
      <c r="H315" s="236">
        <v>0.0</v>
      </c>
      <c r="I315" s="236">
        <v>0.0</v>
      </c>
      <c r="J315" s="236">
        <v>0.0</v>
      </c>
      <c r="K315" s="236">
        <v>0.0</v>
      </c>
      <c r="L315" s="236">
        <v>0.0</v>
      </c>
      <c r="M315" s="236">
        <v>0.0</v>
      </c>
      <c r="N315" s="236">
        <v>0.0</v>
      </c>
      <c r="O315" s="236">
        <v>0.0</v>
      </c>
      <c r="P315" s="236">
        <v>0.0</v>
      </c>
      <c r="Q315" s="236">
        <v>0.0</v>
      </c>
      <c r="R315" s="236">
        <v>0.0</v>
      </c>
      <c r="S315" s="236">
        <v>0.0</v>
      </c>
      <c r="T315" s="236">
        <v>0.0</v>
      </c>
      <c r="U315" s="236">
        <v>0.0</v>
      </c>
      <c r="V315" s="236">
        <v>0.0</v>
      </c>
      <c r="W315" s="236">
        <v>0.0</v>
      </c>
      <c r="X315" s="236">
        <v>0.0</v>
      </c>
      <c r="Y315" s="236">
        <v>0.0</v>
      </c>
      <c r="Z315" s="236">
        <v>0.0</v>
      </c>
      <c r="AA315" s="236">
        <v>0.0</v>
      </c>
      <c r="AB315" s="236">
        <v>0.0</v>
      </c>
      <c r="AC315" s="236">
        <v>0.0</v>
      </c>
      <c r="AD315" s="236">
        <v>0.0</v>
      </c>
      <c r="AE315" s="236">
        <v>0.0</v>
      </c>
      <c r="AF315" s="236">
        <v>0.0</v>
      </c>
      <c r="AG315" s="409">
        <f t="shared" si="69"/>
        <v>0</v>
      </c>
    </row>
    <row r="316" outlineLevel="1">
      <c r="A316" s="277" t="s">
        <v>1759</v>
      </c>
      <c r="B316" s="236">
        <v>0.0</v>
      </c>
      <c r="C316" s="236">
        <v>0.0</v>
      </c>
      <c r="D316" s="236">
        <v>0.0</v>
      </c>
      <c r="E316" s="236">
        <v>0.0</v>
      </c>
      <c r="F316" s="236">
        <v>0.0</v>
      </c>
      <c r="G316" s="236">
        <v>0.0</v>
      </c>
      <c r="H316" s="236">
        <v>0.0</v>
      </c>
      <c r="I316" s="236">
        <v>0.0</v>
      </c>
      <c r="J316" s="236">
        <v>0.0</v>
      </c>
      <c r="K316" s="236">
        <v>0.0</v>
      </c>
      <c r="L316" s="236">
        <v>0.0</v>
      </c>
      <c r="M316" s="236">
        <v>0.0</v>
      </c>
      <c r="N316" s="236">
        <v>0.0</v>
      </c>
      <c r="O316" s="236">
        <v>0.0</v>
      </c>
      <c r="P316" s="236">
        <v>0.0</v>
      </c>
      <c r="Q316" s="236">
        <v>0.0</v>
      </c>
      <c r="R316" s="236">
        <v>0.0</v>
      </c>
      <c r="S316" s="236">
        <v>0.0</v>
      </c>
      <c r="T316" s="236">
        <v>0.0</v>
      </c>
      <c r="U316" s="236">
        <v>0.0</v>
      </c>
      <c r="V316" s="236">
        <v>0.0</v>
      </c>
      <c r="W316" s="236">
        <v>0.0</v>
      </c>
      <c r="X316" s="236">
        <v>0.0</v>
      </c>
      <c r="Y316" s="236">
        <v>0.0</v>
      </c>
      <c r="Z316" s="236">
        <v>0.0</v>
      </c>
      <c r="AA316" s="236">
        <v>0.0</v>
      </c>
      <c r="AB316" s="236">
        <v>0.0</v>
      </c>
      <c r="AC316" s="236">
        <v>0.0</v>
      </c>
      <c r="AD316" s="236">
        <v>0.0</v>
      </c>
      <c r="AE316" s="236">
        <v>0.0</v>
      </c>
      <c r="AF316" s="236">
        <v>0.0</v>
      </c>
      <c r="AG316" s="409">
        <f t="shared" si="69"/>
        <v>0</v>
      </c>
    </row>
    <row r="317" outlineLevel="1">
      <c r="A317" s="277" t="s">
        <v>1760</v>
      </c>
      <c r="B317" s="236">
        <v>0.0</v>
      </c>
      <c r="C317" s="236">
        <v>0.0</v>
      </c>
      <c r="D317" s="236">
        <v>0.0</v>
      </c>
      <c r="E317" s="236">
        <v>0.0</v>
      </c>
      <c r="F317" s="236">
        <v>0.0</v>
      </c>
      <c r="G317" s="236">
        <v>0.0</v>
      </c>
      <c r="H317" s="236">
        <v>0.0</v>
      </c>
      <c r="I317" s="236">
        <v>0.0</v>
      </c>
      <c r="J317" s="236">
        <v>0.0</v>
      </c>
      <c r="K317" s="236">
        <v>0.0</v>
      </c>
      <c r="L317" s="236">
        <v>0.0</v>
      </c>
      <c r="M317" s="236">
        <v>0.0</v>
      </c>
      <c r="N317" s="236">
        <v>0.0</v>
      </c>
      <c r="O317" s="236">
        <v>0.0</v>
      </c>
      <c r="P317" s="236">
        <v>0.0</v>
      </c>
      <c r="Q317" s="236">
        <v>0.0</v>
      </c>
      <c r="R317" s="236">
        <v>0.0</v>
      </c>
      <c r="S317" s="236">
        <v>0.0</v>
      </c>
      <c r="T317" s="236">
        <v>0.0</v>
      </c>
      <c r="U317" s="236">
        <v>0.0</v>
      </c>
      <c r="V317" s="236">
        <v>0.0</v>
      </c>
      <c r="W317" s="236">
        <v>0.0</v>
      </c>
      <c r="X317" s="236">
        <v>0.0</v>
      </c>
      <c r="Y317" s="236">
        <v>0.0</v>
      </c>
      <c r="Z317" s="236">
        <v>0.0</v>
      </c>
      <c r="AA317" s="236">
        <v>0.0</v>
      </c>
      <c r="AB317" s="236">
        <v>0.0</v>
      </c>
      <c r="AC317" s="236">
        <v>0.0</v>
      </c>
      <c r="AD317" s="236">
        <v>0.0</v>
      </c>
      <c r="AE317" s="236">
        <v>0.0</v>
      </c>
      <c r="AF317" s="236">
        <v>0.0</v>
      </c>
      <c r="AG317" s="409">
        <f t="shared" si="69"/>
        <v>0</v>
      </c>
    </row>
    <row r="318" outlineLevel="1">
      <c r="A318" s="277" t="s">
        <v>1761</v>
      </c>
      <c r="B318" s="236">
        <v>0.0</v>
      </c>
      <c r="C318" s="236">
        <v>0.0</v>
      </c>
      <c r="D318" s="236">
        <v>0.0</v>
      </c>
      <c r="E318" s="236">
        <v>0.0</v>
      </c>
      <c r="F318" s="236">
        <v>0.0</v>
      </c>
      <c r="G318" s="236">
        <v>0.0</v>
      </c>
      <c r="H318" s="236">
        <v>0.0</v>
      </c>
      <c r="I318" s="236">
        <v>0.0</v>
      </c>
      <c r="J318" s="236">
        <v>0.0</v>
      </c>
      <c r="K318" s="236">
        <v>0.0</v>
      </c>
      <c r="L318" s="236">
        <v>0.0</v>
      </c>
      <c r="M318" s="236">
        <v>0.0</v>
      </c>
      <c r="N318" s="236">
        <v>0.0</v>
      </c>
      <c r="O318" s="236">
        <v>0.0</v>
      </c>
      <c r="P318" s="236">
        <v>0.0</v>
      </c>
      <c r="Q318" s="236">
        <v>0.0</v>
      </c>
      <c r="R318" s="236">
        <v>0.0</v>
      </c>
      <c r="S318" s="236">
        <v>0.0</v>
      </c>
      <c r="T318" s="236">
        <v>0.0</v>
      </c>
      <c r="U318" s="236">
        <v>0.0</v>
      </c>
      <c r="V318" s="236">
        <v>0.0</v>
      </c>
      <c r="W318" s="236">
        <v>0.0</v>
      </c>
      <c r="X318" s="236">
        <v>0.0</v>
      </c>
      <c r="Y318" s="236">
        <v>0.0</v>
      </c>
      <c r="Z318" s="236">
        <v>0.0</v>
      </c>
      <c r="AA318" s="236">
        <v>0.0</v>
      </c>
      <c r="AB318" s="236">
        <v>0.0</v>
      </c>
      <c r="AC318" s="236">
        <v>0.0</v>
      </c>
      <c r="AD318" s="236">
        <v>0.0</v>
      </c>
      <c r="AE318" s="236">
        <v>0.0</v>
      </c>
      <c r="AF318" s="236">
        <v>0.0</v>
      </c>
      <c r="AG318" s="409">
        <f t="shared" si="69"/>
        <v>0</v>
      </c>
    </row>
    <row r="319" outlineLevel="1">
      <c r="A319" s="277" t="s">
        <v>1436</v>
      </c>
      <c r="B319" s="236">
        <v>0.0</v>
      </c>
      <c r="C319" s="236">
        <v>0.0</v>
      </c>
      <c r="D319" s="236">
        <v>0.0</v>
      </c>
      <c r="E319" s="236">
        <v>0.0</v>
      </c>
      <c r="F319" s="236">
        <v>0.0</v>
      </c>
      <c r="G319" s="236">
        <v>0.0</v>
      </c>
      <c r="H319" s="236">
        <v>0.0</v>
      </c>
      <c r="I319" s="236">
        <v>0.0</v>
      </c>
      <c r="J319" s="236">
        <v>0.0</v>
      </c>
      <c r="K319" s="236">
        <v>0.0</v>
      </c>
      <c r="L319" s="236">
        <v>0.0</v>
      </c>
      <c r="M319" s="236">
        <v>0.0</v>
      </c>
      <c r="N319" s="236">
        <v>0.0</v>
      </c>
      <c r="O319" s="236">
        <v>0.0</v>
      </c>
      <c r="P319" s="236">
        <v>0.0</v>
      </c>
      <c r="Q319" s="236">
        <v>0.0</v>
      </c>
      <c r="R319" s="236">
        <v>0.0</v>
      </c>
      <c r="S319" s="236">
        <v>0.0</v>
      </c>
      <c r="T319" s="236">
        <v>0.0</v>
      </c>
      <c r="U319" s="236">
        <v>0.0</v>
      </c>
      <c r="V319" s="236">
        <v>0.0</v>
      </c>
      <c r="W319" s="236">
        <v>0.0</v>
      </c>
      <c r="X319" s="236">
        <v>0.0</v>
      </c>
      <c r="Y319" s="236">
        <v>0.0</v>
      </c>
      <c r="Z319" s="236">
        <v>0.0</v>
      </c>
      <c r="AA319" s="236">
        <v>0.0</v>
      </c>
      <c r="AB319" s="236">
        <v>0.0</v>
      </c>
      <c r="AC319" s="236">
        <v>0.0</v>
      </c>
      <c r="AD319" s="236">
        <v>0.0</v>
      </c>
      <c r="AE319" s="236">
        <v>0.0</v>
      </c>
      <c r="AF319" s="236">
        <v>0.0</v>
      </c>
      <c r="AG319" s="409">
        <f t="shared" si="69"/>
        <v>0</v>
      </c>
    </row>
    <row r="320" outlineLevel="1">
      <c r="A320" s="462" t="s">
        <v>298</v>
      </c>
      <c r="B320" s="458">
        <f t="shared" ref="B320:AF320" si="70">SUM(B311:B319)</f>
        <v>0</v>
      </c>
      <c r="C320" s="458">
        <f t="shared" si="70"/>
        <v>0</v>
      </c>
      <c r="D320" s="458">
        <f t="shared" si="70"/>
        <v>0</v>
      </c>
      <c r="E320" s="458">
        <f t="shared" si="70"/>
        <v>0</v>
      </c>
      <c r="F320" s="458">
        <f t="shared" si="70"/>
        <v>0</v>
      </c>
      <c r="G320" s="458">
        <f t="shared" si="70"/>
        <v>0</v>
      </c>
      <c r="H320" s="458">
        <f t="shared" si="70"/>
        <v>0</v>
      </c>
      <c r="I320" s="458">
        <f t="shared" si="70"/>
        <v>0</v>
      </c>
      <c r="J320" s="458">
        <f t="shared" si="70"/>
        <v>0</v>
      </c>
      <c r="K320" s="458">
        <f t="shared" si="70"/>
        <v>0</v>
      </c>
      <c r="L320" s="458">
        <f t="shared" si="70"/>
        <v>0</v>
      </c>
      <c r="M320" s="458">
        <f t="shared" si="70"/>
        <v>0</v>
      </c>
      <c r="N320" s="458">
        <f t="shared" si="70"/>
        <v>0</v>
      </c>
      <c r="O320" s="458">
        <f t="shared" si="70"/>
        <v>0</v>
      </c>
      <c r="P320" s="458">
        <f t="shared" si="70"/>
        <v>0</v>
      </c>
      <c r="Q320" s="458">
        <f t="shared" si="70"/>
        <v>0</v>
      </c>
      <c r="R320" s="458">
        <f t="shared" si="70"/>
        <v>0</v>
      </c>
      <c r="S320" s="458">
        <f t="shared" si="70"/>
        <v>0</v>
      </c>
      <c r="T320" s="458">
        <f t="shared" si="70"/>
        <v>0</v>
      </c>
      <c r="U320" s="458">
        <f t="shared" si="70"/>
        <v>0</v>
      </c>
      <c r="V320" s="458">
        <f t="shared" si="70"/>
        <v>0</v>
      </c>
      <c r="W320" s="458">
        <f t="shared" si="70"/>
        <v>0</v>
      </c>
      <c r="X320" s="458">
        <f t="shared" si="70"/>
        <v>0</v>
      </c>
      <c r="Y320" s="458">
        <f t="shared" si="70"/>
        <v>0</v>
      </c>
      <c r="Z320" s="458">
        <f t="shared" si="70"/>
        <v>0</v>
      </c>
      <c r="AA320" s="458">
        <f t="shared" si="70"/>
        <v>0</v>
      </c>
      <c r="AB320" s="458">
        <f t="shared" si="70"/>
        <v>0</v>
      </c>
      <c r="AC320" s="458">
        <f t="shared" si="70"/>
        <v>0</v>
      </c>
      <c r="AD320" s="458">
        <f t="shared" si="70"/>
        <v>0</v>
      </c>
      <c r="AE320" s="458">
        <f t="shared" si="70"/>
        <v>0</v>
      </c>
      <c r="AF320" s="458">
        <f t="shared" si="70"/>
        <v>0</v>
      </c>
      <c r="AG320" s="409">
        <f t="shared" si="69"/>
        <v>0</v>
      </c>
    </row>
    <row r="321">
      <c r="A321" s="437"/>
      <c r="AG321" s="463"/>
    </row>
    <row r="322">
      <c r="A322" s="437"/>
      <c r="AG322" s="463"/>
    </row>
    <row r="323">
      <c r="A323" s="417" t="s">
        <v>1454</v>
      </c>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c r="AA323" s="222"/>
      <c r="AB323" s="222"/>
      <c r="AC323" s="222"/>
      <c r="AD323" s="222"/>
      <c r="AE323" s="222"/>
      <c r="AF323" s="222"/>
      <c r="AG323" s="454"/>
    </row>
    <row r="324" outlineLevel="1">
      <c r="A324" s="465"/>
      <c r="B324" s="262">
        <v>0.0</v>
      </c>
      <c r="C324" s="262">
        <v>0.0</v>
      </c>
      <c r="D324" s="262">
        <v>0.0</v>
      </c>
      <c r="E324" s="262">
        <v>0.0</v>
      </c>
      <c r="F324" s="262">
        <v>0.0</v>
      </c>
      <c r="G324" s="262">
        <v>0.0</v>
      </c>
      <c r="H324" s="262">
        <v>0.0</v>
      </c>
      <c r="I324" s="262">
        <v>0.0</v>
      </c>
      <c r="J324" s="262">
        <v>0.0</v>
      </c>
      <c r="K324" s="262">
        <v>0.0</v>
      </c>
      <c r="L324" s="262">
        <v>0.0</v>
      </c>
      <c r="M324" s="262">
        <v>0.0</v>
      </c>
      <c r="N324" s="262">
        <v>0.0</v>
      </c>
      <c r="O324" s="262">
        <v>0.0</v>
      </c>
      <c r="P324" s="262">
        <v>0.0</v>
      </c>
      <c r="Q324" s="262">
        <v>0.0</v>
      </c>
      <c r="R324" s="262">
        <v>0.0</v>
      </c>
      <c r="S324" s="262">
        <v>0.0</v>
      </c>
      <c r="T324" s="262">
        <v>0.0</v>
      </c>
      <c r="U324" s="262">
        <v>0.0</v>
      </c>
      <c r="V324" s="262">
        <v>0.0</v>
      </c>
      <c r="W324" s="262">
        <v>0.0</v>
      </c>
      <c r="X324" s="262">
        <v>0.0</v>
      </c>
      <c r="Y324" s="262">
        <v>0.0</v>
      </c>
      <c r="Z324" s="262">
        <v>33.71</v>
      </c>
      <c r="AA324" s="262">
        <v>0.0</v>
      </c>
      <c r="AB324" s="262">
        <v>0.0</v>
      </c>
      <c r="AC324" s="262">
        <v>0.0</v>
      </c>
      <c r="AD324" s="262">
        <v>0.0</v>
      </c>
      <c r="AE324" s="262">
        <v>0.0</v>
      </c>
      <c r="AF324" s="262">
        <v>0.0</v>
      </c>
      <c r="AG324" s="409">
        <f t="shared" ref="AG324:AG328" si="72">SUM(B324:AF324)</f>
        <v>33.71</v>
      </c>
    </row>
    <row r="325" outlineLevel="1">
      <c r="A325" s="520" t="s">
        <v>1762</v>
      </c>
      <c r="B325" s="466">
        <f t="shared" ref="B325:AF325" si="71">0.29*(B277+B278+B282+B293)</f>
        <v>0</v>
      </c>
      <c r="C325" s="466">
        <f t="shared" si="71"/>
        <v>0</v>
      </c>
      <c r="D325" s="466">
        <f t="shared" si="71"/>
        <v>0</v>
      </c>
      <c r="E325" s="466">
        <f t="shared" si="71"/>
        <v>0</v>
      </c>
      <c r="F325" s="466">
        <f t="shared" si="71"/>
        <v>0</v>
      </c>
      <c r="G325" s="466">
        <f t="shared" si="71"/>
        <v>0</v>
      </c>
      <c r="H325" s="466">
        <f t="shared" si="71"/>
        <v>0</v>
      </c>
      <c r="I325" s="466">
        <f t="shared" si="71"/>
        <v>0</v>
      </c>
      <c r="J325" s="466">
        <f t="shared" si="71"/>
        <v>0</v>
      </c>
      <c r="K325" s="466">
        <f t="shared" si="71"/>
        <v>0</v>
      </c>
      <c r="L325" s="466">
        <f t="shared" si="71"/>
        <v>0</v>
      </c>
      <c r="M325" s="466">
        <f t="shared" si="71"/>
        <v>0</v>
      </c>
      <c r="N325" s="466">
        <f t="shared" si="71"/>
        <v>0</v>
      </c>
      <c r="O325" s="466">
        <f t="shared" si="71"/>
        <v>0</v>
      </c>
      <c r="P325" s="466">
        <f t="shared" si="71"/>
        <v>0</v>
      </c>
      <c r="Q325" s="466">
        <f t="shared" si="71"/>
        <v>1.16</v>
      </c>
      <c r="R325" s="466">
        <f t="shared" si="71"/>
        <v>0</v>
      </c>
      <c r="S325" s="466">
        <f t="shared" si="71"/>
        <v>0</v>
      </c>
      <c r="T325" s="466">
        <f t="shared" si="71"/>
        <v>0</v>
      </c>
      <c r="U325" s="466">
        <f t="shared" si="71"/>
        <v>0</v>
      </c>
      <c r="V325" s="466">
        <f t="shared" si="71"/>
        <v>0</v>
      </c>
      <c r="W325" s="466">
        <f t="shared" si="71"/>
        <v>0</v>
      </c>
      <c r="X325" s="466">
        <f t="shared" si="71"/>
        <v>0</v>
      </c>
      <c r="Y325" s="466">
        <f t="shared" si="71"/>
        <v>0</v>
      </c>
      <c r="Z325" s="466">
        <f t="shared" si="71"/>
        <v>0.29</v>
      </c>
      <c r="AA325" s="466">
        <f t="shared" si="71"/>
        <v>0</v>
      </c>
      <c r="AB325" s="466">
        <f t="shared" si="71"/>
        <v>0</v>
      </c>
      <c r="AC325" s="466">
        <f t="shared" si="71"/>
        <v>0</v>
      </c>
      <c r="AD325" s="466">
        <f t="shared" si="71"/>
        <v>0</v>
      </c>
      <c r="AE325" s="466">
        <f t="shared" si="71"/>
        <v>0</v>
      </c>
      <c r="AF325" s="466">
        <f t="shared" si="71"/>
        <v>0</v>
      </c>
      <c r="AG325" s="409">
        <f t="shared" si="72"/>
        <v>1.45</v>
      </c>
    </row>
    <row r="326" outlineLevel="1">
      <c r="A326" s="527" t="s">
        <v>1763</v>
      </c>
      <c r="B326" s="262">
        <f t="shared" ref="B326:AF326" si="73">17.58*(B277+B278+B282)</f>
        <v>0</v>
      </c>
      <c r="C326" s="262">
        <f t="shared" si="73"/>
        <v>0</v>
      </c>
      <c r="D326" s="262">
        <f t="shared" si="73"/>
        <v>0</v>
      </c>
      <c r="E326" s="262">
        <f t="shared" si="73"/>
        <v>0</v>
      </c>
      <c r="F326" s="262">
        <f t="shared" si="73"/>
        <v>0</v>
      </c>
      <c r="G326" s="262">
        <f t="shared" si="73"/>
        <v>0</v>
      </c>
      <c r="H326" s="262">
        <f t="shared" si="73"/>
        <v>0</v>
      </c>
      <c r="I326" s="262">
        <f t="shared" si="73"/>
        <v>0</v>
      </c>
      <c r="J326" s="262">
        <f t="shared" si="73"/>
        <v>0</v>
      </c>
      <c r="K326" s="262">
        <f t="shared" si="73"/>
        <v>0</v>
      </c>
      <c r="L326" s="262">
        <f t="shared" si="73"/>
        <v>0</v>
      </c>
      <c r="M326" s="262">
        <f t="shared" si="73"/>
        <v>0</v>
      </c>
      <c r="N326" s="262">
        <f t="shared" si="73"/>
        <v>0</v>
      </c>
      <c r="O326" s="262">
        <f t="shared" si="73"/>
        <v>0</v>
      </c>
      <c r="P326" s="262">
        <f t="shared" si="73"/>
        <v>0</v>
      </c>
      <c r="Q326" s="262">
        <f t="shared" si="73"/>
        <v>35.16</v>
      </c>
      <c r="R326" s="262">
        <f t="shared" si="73"/>
        <v>0</v>
      </c>
      <c r="S326" s="262">
        <f t="shared" si="73"/>
        <v>0</v>
      </c>
      <c r="T326" s="262">
        <f t="shared" si="73"/>
        <v>0</v>
      </c>
      <c r="U326" s="262">
        <f t="shared" si="73"/>
        <v>0</v>
      </c>
      <c r="V326" s="262">
        <f t="shared" si="73"/>
        <v>0</v>
      </c>
      <c r="W326" s="262">
        <f t="shared" si="73"/>
        <v>0</v>
      </c>
      <c r="X326" s="262">
        <f t="shared" si="73"/>
        <v>0</v>
      </c>
      <c r="Y326" s="262">
        <f t="shared" si="73"/>
        <v>0</v>
      </c>
      <c r="Z326" s="262">
        <f t="shared" si="73"/>
        <v>0</v>
      </c>
      <c r="AA326" s="262">
        <f t="shared" si="73"/>
        <v>0</v>
      </c>
      <c r="AB326" s="262">
        <f t="shared" si="73"/>
        <v>0</v>
      </c>
      <c r="AC326" s="262">
        <f t="shared" si="73"/>
        <v>0</v>
      </c>
      <c r="AD326" s="262">
        <f t="shared" si="73"/>
        <v>0</v>
      </c>
      <c r="AE326" s="262">
        <f t="shared" si="73"/>
        <v>0</v>
      </c>
      <c r="AF326" s="262">
        <f t="shared" si="73"/>
        <v>0</v>
      </c>
      <c r="AG326" s="409">
        <f t="shared" si="72"/>
        <v>35.16</v>
      </c>
    </row>
    <row r="327" outlineLevel="1">
      <c r="A327" s="527" t="s">
        <v>1764</v>
      </c>
      <c r="B327" s="262">
        <f t="shared" ref="B327:AF327" si="74">0.17*(B277+B278+B282+B293)</f>
        <v>0</v>
      </c>
      <c r="C327" s="262">
        <f t="shared" si="74"/>
        <v>0</v>
      </c>
      <c r="D327" s="262">
        <f t="shared" si="74"/>
        <v>0</v>
      </c>
      <c r="E327" s="262">
        <f t="shared" si="74"/>
        <v>0</v>
      </c>
      <c r="F327" s="262">
        <f t="shared" si="74"/>
        <v>0</v>
      </c>
      <c r="G327" s="262">
        <f t="shared" si="74"/>
        <v>0</v>
      </c>
      <c r="H327" s="262">
        <f t="shared" si="74"/>
        <v>0</v>
      </c>
      <c r="I327" s="262">
        <f t="shared" si="74"/>
        <v>0</v>
      </c>
      <c r="J327" s="262">
        <f t="shared" si="74"/>
        <v>0</v>
      </c>
      <c r="K327" s="262">
        <f t="shared" si="74"/>
        <v>0</v>
      </c>
      <c r="L327" s="262">
        <f t="shared" si="74"/>
        <v>0</v>
      </c>
      <c r="M327" s="262">
        <f t="shared" si="74"/>
        <v>0</v>
      </c>
      <c r="N327" s="262">
        <f t="shared" si="74"/>
        <v>0</v>
      </c>
      <c r="O327" s="262">
        <f t="shared" si="74"/>
        <v>0</v>
      </c>
      <c r="P327" s="262">
        <f t="shared" si="74"/>
        <v>0</v>
      </c>
      <c r="Q327" s="262">
        <f t="shared" si="74"/>
        <v>0.68</v>
      </c>
      <c r="R327" s="262">
        <f t="shared" si="74"/>
        <v>0</v>
      </c>
      <c r="S327" s="262">
        <f t="shared" si="74"/>
        <v>0</v>
      </c>
      <c r="T327" s="262">
        <f t="shared" si="74"/>
        <v>0</v>
      </c>
      <c r="U327" s="262">
        <f t="shared" si="74"/>
        <v>0</v>
      </c>
      <c r="V327" s="262">
        <f t="shared" si="74"/>
        <v>0</v>
      </c>
      <c r="W327" s="262">
        <f t="shared" si="74"/>
        <v>0</v>
      </c>
      <c r="X327" s="262">
        <f t="shared" si="74"/>
        <v>0</v>
      </c>
      <c r="Y327" s="262">
        <f t="shared" si="74"/>
        <v>0</v>
      </c>
      <c r="Z327" s="262">
        <f t="shared" si="74"/>
        <v>0.17</v>
      </c>
      <c r="AA327" s="262">
        <f t="shared" si="74"/>
        <v>0</v>
      </c>
      <c r="AB327" s="262">
        <f t="shared" si="74"/>
        <v>0</v>
      </c>
      <c r="AC327" s="262">
        <f t="shared" si="74"/>
        <v>0</v>
      </c>
      <c r="AD327" s="262">
        <f t="shared" si="74"/>
        <v>0</v>
      </c>
      <c r="AE327" s="262">
        <f t="shared" si="74"/>
        <v>0</v>
      </c>
      <c r="AF327" s="262">
        <f t="shared" si="74"/>
        <v>0</v>
      </c>
      <c r="AG327" s="409">
        <f t="shared" si="72"/>
        <v>0.85</v>
      </c>
    </row>
    <row r="328" outlineLevel="1">
      <c r="A328" s="522" t="s">
        <v>1765</v>
      </c>
      <c r="B328" s="468">
        <f t="shared" ref="B328:AF328" si="75">B324+B325+B326</f>
        <v>0</v>
      </c>
      <c r="C328" s="468">
        <f t="shared" si="75"/>
        <v>0</v>
      </c>
      <c r="D328" s="468">
        <f t="shared" si="75"/>
        <v>0</v>
      </c>
      <c r="E328" s="468">
        <f t="shared" si="75"/>
        <v>0</v>
      </c>
      <c r="F328" s="468">
        <f t="shared" si="75"/>
        <v>0</v>
      </c>
      <c r="G328" s="468">
        <f t="shared" si="75"/>
        <v>0</v>
      </c>
      <c r="H328" s="468">
        <f t="shared" si="75"/>
        <v>0</v>
      </c>
      <c r="I328" s="468">
        <f t="shared" si="75"/>
        <v>0</v>
      </c>
      <c r="J328" s="468">
        <f t="shared" si="75"/>
        <v>0</v>
      </c>
      <c r="K328" s="468">
        <f t="shared" si="75"/>
        <v>0</v>
      </c>
      <c r="L328" s="468">
        <f t="shared" si="75"/>
        <v>0</v>
      </c>
      <c r="M328" s="468">
        <f t="shared" si="75"/>
        <v>0</v>
      </c>
      <c r="N328" s="468">
        <f t="shared" si="75"/>
        <v>0</v>
      </c>
      <c r="O328" s="468">
        <f t="shared" si="75"/>
        <v>0</v>
      </c>
      <c r="P328" s="468">
        <f t="shared" si="75"/>
        <v>0</v>
      </c>
      <c r="Q328" s="468">
        <f t="shared" si="75"/>
        <v>36.32</v>
      </c>
      <c r="R328" s="468">
        <f t="shared" si="75"/>
        <v>0</v>
      </c>
      <c r="S328" s="468">
        <f t="shared" si="75"/>
        <v>0</v>
      </c>
      <c r="T328" s="468">
        <f t="shared" si="75"/>
        <v>0</v>
      </c>
      <c r="U328" s="468">
        <f t="shared" si="75"/>
        <v>0</v>
      </c>
      <c r="V328" s="468">
        <f t="shared" si="75"/>
        <v>0</v>
      </c>
      <c r="W328" s="468">
        <f t="shared" si="75"/>
        <v>0</v>
      </c>
      <c r="X328" s="468">
        <f t="shared" si="75"/>
        <v>0</v>
      </c>
      <c r="Y328" s="468">
        <f t="shared" si="75"/>
        <v>0</v>
      </c>
      <c r="Z328" s="468">
        <f t="shared" si="75"/>
        <v>34</v>
      </c>
      <c r="AA328" s="468">
        <f t="shared" si="75"/>
        <v>0</v>
      </c>
      <c r="AB328" s="468">
        <f t="shared" si="75"/>
        <v>0</v>
      </c>
      <c r="AC328" s="468">
        <f t="shared" si="75"/>
        <v>0</v>
      </c>
      <c r="AD328" s="468">
        <f t="shared" si="75"/>
        <v>0</v>
      </c>
      <c r="AE328" s="468">
        <f t="shared" si="75"/>
        <v>0</v>
      </c>
      <c r="AF328" s="468">
        <f t="shared" si="75"/>
        <v>0</v>
      </c>
      <c r="AG328" s="409">
        <f t="shared" si="72"/>
        <v>70.32</v>
      </c>
    </row>
    <row r="329">
      <c r="A329" s="437"/>
      <c r="AG329" s="463"/>
    </row>
    <row r="330">
      <c r="A330" s="417" t="s">
        <v>1459</v>
      </c>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469"/>
    </row>
    <row r="331" outlineLevel="1">
      <c r="A331" s="520" t="s">
        <v>1766</v>
      </c>
      <c r="B331" s="367">
        <v>0.0</v>
      </c>
      <c r="C331" s="367">
        <v>0.0</v>
      </c>
      <c r="D331" s="367">
        <v>0.0</v>
      </c>
      <c r="E331" s="367">
        <v>0.0</v>
      </c>
      <c r="F331" s="367">
        <v>0.0</v>
      </c>
      <c r="G331" s="367">
        <v>0.0</v>
      </c>
      <c r="H331" s="367">
        <v>0.0</v>
      </c>
      <c r="I331" s="367">
        <v>0.0</v>
      </c>
      <c r="J331" s="367">
        <v>0.0</v>
      </c>
      <c r="K331" s="367">
        <v>0.0</v>
      </c>
      <c r="L331" s="367">
        <v>0.0</v>
      </c>
      <c r="M331" s="367">
        <v>0.0</v>
      </c>
      <c r="N331" s="367">
        <v>0.0</v>
      </c>
      <c r="O331" s="367">
        <v>0.0</v>
      </c>
      <c r="P331" s="367">
        <v>0.0</v>
      </c>
      <c r="Q331" s="367">
        <v>720.412</v>
      </c>
      <c r="R331" s="367">
        <v>0.0</v>
      </c>
      <c r="S331" s="367">
        <v>0.0</v>
      </c>
      <c r="T331" s="367">
        <v>0.0</v>
      </c>
      <c r="U331" s="367">
        <v>0.0</v>
      </c>
      <c r="V331" s="367">
        <v>0.0</v>
      </c>
      <c r="W331" s="367">
        <v>0.0</v>
      </c>
      <c r="X331" s="367">
        <v>0.0</v>
      </c>
      <c r="Y331" s="367">
        <v>0.0</v>
      </c>
      <c r="Z331" s="367">
        <v>33.7125</v>
      </c>
      <c r="AA331" s="367">
        <v>0.0</v>
      </c>
      <c r="AB331" s="367">
        <v>0.0</v>
      </c>
      <c r="AC331" s="367">
        <v>0.0</v>
      </c>
      <c r="AD331" s="367">
        <v>0.0</v>
      </c>
      <c r="AE331" s="367">
        <v>0.0</v>
      </c>
      <c r="AF331" s="367">
        <v>0.0</v>
      </c>
      <c r="AG331" s="409">
        <f t="shared" ref="AG331:AG335" si="76">SUM(B331:AF331)</f>
        <v>754.1245</v>
      </c>
    </row>
    <row r="332" outlineLevel="1">
      <c r="A332" s="520" t="s">
        <v>1767</v>
      </c>
      <c r="B332" s="470"/>
      <c r="C332" s="470"/>
      <c r="D332" s="470"/>
      <c r="E332" s="470"/>
      <c r="F332" s="470"/>
      <c r="G332" s="470"/>
      <c r="H332" s="470"/>
      <c r="I332" s="470"/>
      <c r="J332" s="470"/>
      <c r="K332" s="470"/>
      <c r="L332" s="470"/>
      <c r="M332" s="470"/>
      <c r="N332" s="470"/>
      <c r="O332" s="470"/>
      <c r="P332" s="470"/>
      <c r="Q332" s="470"/>
      <c r="R332" s="470"/>
      <c r="S332" s="470"/>
      <c r="T332" s="470"/>
      <c r="U332" s="470"/>
      <c r="V332" s="470"/>
      <c r="W332" s="470"/>
      <c r="X332" s="470"/>
      <c r="Y332" s="470"/>
      <c r="Z332" s="470"/>
      <c r="AA332" s="470"/>
      <c r="AB332" s="470"/>
      <c r="AC332" s="470"/>
      <c r="AD332" s="470"/>
      <c r="AE332" s="470"/>
      <c r="AF332" s="470"/>
      <c r="AG332" s="409">
        <f t="shared" si="76"/>
        <v>0</v>
      </c>
    </row>
    <row r="333" outlineLevel="1">
      <c r="A333" s="521" t="s">
        <v>1768</v>
      </c>
      <c r="B333" s="471"/>
      <c r="C333" s="471"/>
      <c r="D333" s="471"/>
      <c r="E333" s="471"/>
      <c r="F333" s="471"/>
      <c r="G333" s="471"/>
      <c r="H333" s="471"/>
      <c r="I333" s="471"/>
      <c r="J333" s="471"/>
      <c r="K333" s="471"/>
      <c r="L333" s="471"/>
      <c r="M333" s="471"/>
      <c r="N333" s="471"/>
      <c r="O333" s="471"/>
      <c r="P333" s="471"/>
      <c r="Q333" s="471"/>
      <c r="R333" s="471"/>
      <c r="S333" s="471"/>
      <c r="T333" s="471"/>
      <c r="U333" s="471"/>
      <c r="V333" s="471"/>
      <c r="W333" s="471"/>
      <c r="X333" s="471"/>
      <c r="Y333" s="471"/>
      <c r="Z333" s="471"/>
      <c r="AA333" s="471"/>
      <c r="AB333" s="471"/>
      <c r="AC333" s="471"/>
      <c r="AD333" s="471"/>
      <c r="AE333" s="471"/>
      <c r="AF333" s="471"/>
      <c r="AG333" s="409">
        <f t="shared" si="76"/>
        <v>0</v>
      </c>
    </row>
    <row r="334" outlineLevel="1">
      <c r="A334" s="520" t="s">
        <v>1769</v>
      </c>
      <c r="B334" s="471"/>
      <c r="C334" s="471"/>
      <c r="D334" s="471"/>
      <c r="E334" s="471"/>
      <c r="F334" s="471"/>
      <c r="G334" s="471"/>
      <c r="H334" s="471"/>
      <c r="I334" s="471"/>
      <c r="J334" s="471"/>
      <c r="K334" s="471"/>
      <c r="L334" s="471"/>
      <c r="M334" s="471"/>
      <c r="N334" s="471"/>
      <c r="O334" s="471"/>
      <c r="P334" s="471"/>
      <c r="Q334" s="471"/>
      <c r="R334" s="471"/>
      <c r="S334" s="471"/>
      <c r="T334" s="471"/>
      <c r="U334" s="471"/>
      <c r="V334" s="471"/>
      <c r="W334" s="471"/>
      <c r="X334" s="471"/>
      <c r="Y334" s="471"/>
      <c r="Z334" s="471"/>
      <c r="AA334" s="471"/>
      <c r="AB334" s="471"/>
      <c r="AC334" s="471"/>
      <c r="AD334" s="471"/>
      <c r="AE334" s="471"/>
      <c r="AF334" s="471"/>
      <c r="AG334" s="409">
        <f t="shared" si="76"/>
        <v>0</v>
      </c>
    </row>
    <row r="335" outlineLevel="1">
      <c r="A335" s="522" t="s">
        <v>1770</v>
      </c>
      <c r="B335" s="472">
        <f t="shared" ref="B335:AF335" si="77">sum(B331:B333)</f>
        <v>0</v>
      </c>
      <c r="C335" s="472">
        <f t="shared" si="77"/>
        <v>0</v>
      </c>
      <c r="D335" s="472">
        <f t="shared" si="77"/>
        <v>0</v>
      </c>
      <c r="E335" s="472">
        <f t="shared" si="77"/>
        <v>0</v>
      </c>
      <c r="F335" s="472">
        <f t="shared" si="77"/>
        <v>0</v>
      </c>
      <c r="G335" s="472">
        <f t="shared" si="77"/>
        <v>0</v>
      </c>
      <c r="H335" s="472">
        <f t="shared" si="77"/>
        <v>0</v>
      </c>
      <c r="I335" s="472">
        <f t="shared" si="77"/>
        <v>0</v>
      </c>
      <c r="J335" s="472">
        <f t="shared" si="77"/>
        <v>0</v>
      </c>
      <c r="K335" s="472">
        <f t="shared" si="77"/>
        <v>0</v>
      </c>
      <c r="L335" s="472">
        <f t="shared" si="77"/>
        <v>0</v>
      </c>
      <c r="M335" s="472">
        <f t="shared" si="77"/>
        <v>0</v>
      </c>
      <c r="N335" s="472">
        <f t="shared" si="77"/>
        <v>0</v>
      </c>
      <c r="O335" s="472">
        <f t="shared" si="77"/>
        <v>0</v>
      </c>
      <c r="P335" s="472">
        <f t="shared" si="77"/>
        <v>0</v>
      </c>
      <c r="Q335" s="472">
        <f t="shared" si="77"/>
        <v>720.412</v>
      </c>
      <c r="R335" s="472">
        <f t="shared" si="77"/>
        <v>0</v>
      </c>
      <c r="S335" s="472">
        <f t="shared" si="77"/>
        <v>0</v>
      </c>
      <c r="T335" s="472">
        <f t="shared" si="77"/>
        <v>0</v>
      </c>
      <c r="U335" s="472">
        <f t="shared" si="77"/>
        <v>0</v>
      </c>
      <c r="V335" s="472">
        <f t="shared" si="77"/>
        <v>0</v>
      </c>
      <c r="W335" s="472">
        <f t="shared" si="77"/>
        <v>0</v>
      </c>
      <c r="X335" s="472">
        <f t="shared" si="77"/>
        <v>0</v>
      </c>
      <c r="Y335" s="472">
        <f t="shared" si="77"/>
        <v>0</v>
      </c>
      <c r="Z335" s="472">
        <f t="shared" si="77"/>
        <v>33.7125</v>
      </c>
      <c r="AA335" s="472">
        <f t="shared" si="77"/>
        <v>0</v>
      </c>
      <c r="AB335" s="472">
        <f t="shared" si="77"/>
        <v>0</v>
      </c>
      <c r="AC335" s="472">
        <f t="shared" si="77"/>
        <v>0</v>
      </c>
      <c r="AD335" s="472">
        <f t="shared" si="77"/>
        <v>0</v>
      </c>
      <c r="AE335" s="472">
        <f t="shared" si="77"/>
        <v>0</v>
      </c>
      <c r="AF335" s="472">
        <f t="shared" si="77"/>
        <v>0</v>
      </c>
      <c r="AG335" s="409">
        <f t="shared" si="76"/>
        <v>754.1245</v>
      </c>
    </row>
    <row r="336">
      <c r="A336" s="437"/>
      <c r="B336" s="473"/>
      <c r="C336" s="473"/>
      <c r="D336" s="473"/>
      <c r="E336" s="473"/>
      <c r="F336" s="473"/>
      <c r="G336" s="473"/>
      <c r="H336" s="473"/>
      <c r="I336" s="473"/>
      <c r="J336" s="473"/>
      <c r="K336" s="473"/>
      <c r="L336" s="473"/>
      <c r="M336" s="473"/>
      <c r="N336" s="473"/>
      <c r="O336" s="473"/>
      <c r="P336" s="473"/>
      <c r="Q336" s="473"/>
      <c r="R336" s="473"/>
      <c r="S336" s="473"/>
      <c r="T336" s="473"/>
      <c r="U336" s="473"/>
      <c r="V336" s="473"/>
      <c r="W336" s="473"/>
      <c r="X336" s="473"/>
      <c r="Y336" s="473"/>
      <c r="Z336" s="473"/>
      <c r="AA336" s="473"/>
      <c r="AB336" s="473"/>
      <c r="AC336" s="473"/>
      <c r="AD336" s="473"/>
      <c r="AE336" s="473"/>
      <c r="AF336" s="473"/>
      <c r="AG336" s="463"/>
    </row>
    <row r="337">
      <c r="A337" s="437"/>
      <c r="AG337" s="463"/>
    </row>
    <row r="338">
      <c r="A338" s="474" t="s">
        <v>1465</v>
      </c>
      <c r="AG338" s="463"/>
    </row>
    <row r="339">
      <c r="A339" s="277" t="s">
        <v>1771</v>
      </c>
      <c r="B339" s="236"/>
      <c r="C339" s="236"/>
      <c r="D339" s="236"/>
      <c r="E339" s="236"/>
      <c r="F339" s="236"/>
      <c r="G339" s="236"/>
      <c r="H339" s="236"/>
      <c r="I339" s="236"/>
      <c r="J339" s="236"/>
      <c r="K339" s="236"/>
      <c r="L339" s="236"/>
      <c r="M339" s="236"/>
      <c r="N339" s="236"/>
      <c r="O339" s="236"/>
      <c r="P339" s="236"/>
      <c r="Q339" s="236"/>
      <c r="R339" s="236"/>
      <c r="S339" s="236"/>
      <c r="T339" s="236"/>
      <c r="U339" s="236"/>
      <c r="V339" s="236"/>
      <c r="W339" s="236"/>
      <c r="X339" s="236"/>
      <c r="Y339" s="236"/>
      <c r="Z339" s="236"/>
      <c r="AA339" s="236"/>
      <c r="AB339" s="236"/>
      <c r="AC339" s="236"/>
      <c r="AD339" s="236"/>
      <c r="AE339" s="236"/>
      <c r="AF339" s="236"/>
      <c r="AG339" s="423">
        <f t="shared" ref="AG339:AG342" si="78">SUM(B339:AF339)</f>
        <v>0</v>
      </c>
    </row>
    <row r="340">
      <c r="A340" s="277" t="s">
        <v>1772</v>
      </c>
      <c r="B340" s="236"/>
      <c r="C340" s="236"/>
      <c r="D340" s="236"/>
      <c r="E340" s="236"/>
      <c r="F340" s="236"/>
      <c r="G340" s="236"/>
      <c r="H340" s="236"/>
      <c r="I340" s="236"/>
      <c r="J340" s="236"/>
      <c r="K340" s="236"/>
      <c r="L340" s="236"/>
      <c r="M340" s="236"/>
      <c r="N340" s="236"/>
      <c r="O340" s="236"/>
      <c r="P340" s="236"/>
      <c r="Q340" s="236"/>
      <c r="R340" s="236"/>
      <c r="S340" s="236"/>
      <c r="T340" s="236"/>
      <c r="U340" s="236"/>
      <c r="V340" s="236"/>
      <c r="W340" s="236"/>
      <c r="X340" s="236"/>
      <c r="Y340" s="236"/>
      <c r="Z340" s="236"/>
      <c r="AA340" s="236"/>
      <c r="AB340" s="236"/>
      <c r="AC340" s="236"/>
      <c r="AD340" s="236"/>
      <c r="AE340" s="236"/>
      <c r="AF340" s="236"/>
      <c r="AG340" s="423">
        <f t="shared" si="78"/>
        <v>0</v>
      </c>
    </row>
    <row r="341">
      <c r="A341" s="277" t="s">
        <v>1773</v>
      </c>
      <c r="B341" s="236"/>
      <c r="C341" s="236"/>
      <c r="D341" s="236"/>
      <c r="E341" s="236"/>
      <c r="F341" s="236"/>
      <c r="G341" s="236"/>
      <c r="H341" s="236"/>
      <c r="I341" s="236"/>
      <c r="J341" s="236"/>
      <c r="K341" s="236"/>
      <c r="L341" s="236"/>
      <c r="M341" s="236"/>
      <c r="N341" s="236"/>
      <c r="O341" s="236"/>
      <c r="P341" s="236"/>
      <c r="Q341" s="236"/>
      <c r="R341" s="236"/>
      <c r="S341" s="236"/>
      <c r="T341" s="236"/>
      <c r="U341" s="236"/>
      <c r="V341" s="236"/>
      <c r="W341" s="236"/>
      <c r="X341" s="236"/>
      <c r="Y341" s="236"/>
      <c r="Z341" s="236"/>
      <c r="AA341" s="236"/>
      <c r="AB341" s="236"/>
      <c r="AC341" s="236"/>
      <c r="AD341" s="236"/>
      <c r="AE341" s="236"/>
      <c r="AF341" s="236"/>
      <c r="AG341" s="423">
        <f t="shared" si="78"/>
        <v>0</v>
      </c>
    </row>
    <row r="342">
      <c r="A342" s="277" t="s">
        <v>1774</v>
      </c>
      <c r="B342" s="236"/>
      <c r="C342" s="236"/>
      <c r="D342" s="236"/>
      <c r="E342" s="236"/>
      <c r="F342" s="236"/>
      <c r="G342" s="236"/>
      <c r="H342" s="236"/>
      <c r="I342" s="236"/>
      <c r="J342" s="236"/>
      <c r="K342" s="236"/>
      <c r="L342" s="236"/>
      <c r="M342" s="236"/>
      <c r="N342" s="236"/>
      <c r="O342" s="236"/>
      <c r="P342" s="236"/>
      <c r="Q342" s="236"/>
      <c r="R342" s="236"/>
      <c r="S342" s="236"/>
      <c r="T342" s="236"/>
      <c r="U342" s="236"/>
      <c r="V342" s="236"/>
      <c r="W342" s="236"/>
      <c r="X342" s="236"/>
      <c r="Y342" s="236"/>
      <c r="Z342" s="236"/>
      <c r="AA342" s="236"/>
      <c r="AB342" s="236"/>
      <c r="AC342" s="236"/>
      <c r="AD342" s="236"/>
      <c r="AE342" s="236"/>
      <c r="AF342" s="236"/>
      <c r="AG342" s="423">
        <f t="shared" si="78"/>
        <v>0</v>
      </c>
    </row>
    <row r="343">
      <c r="A343" s="457" t="s">
        <v>1775</v>
      </c>
      <c r="B343" s="236"/>
      <c r="C343" s="236"/>
      <c r="D343" s="236"/>
      <c r="E343" s="236"/>
      <c r="F343" s="236"/>
      <c r="G343" s="236"/>
      <c r="H343" s="236"/>
      <c r="I343" s="236"/>
      <c r="J343" s="236"/>
      <c r="K343" s="236"/>
      <c r="L343" s="236"/>
      <c r="M343" s="236"/>
      <c r="N343" s="236"/>
      <c r="O343" s="236"/>
      <c r="P343" s="236"/>
      <c r="Q343" s="236"/>
      <c r="R343" s="236"/>
      <c r="S343" s="236"/>
      <c r="T343" s="236"/>
      <c r="U343" s="236"/>
      <c r="V343" s="236"/>
      <c r="W343" s="236"/>
      <c r="X343" s="236"/>
      <c r="Y343" s="236"/>
      <c r="Z343" s="236"/>
      <c r="AA343" s="236"/>
      <c r="AB343" s="236"/>
      <c r="AC343" s="236"/>
      <c r="AD343" s="236"/>
      <c r="AE343" s="236"/>
      <c r="AF343" s="236"/>
      <c r="AG343" s="423"/>
    </row>
    <row r="344">
      <c r="A344" s="457" t="s">
        <v>1776</v>
      </c>
      <c r="B344" s="236"/>
      <c r="C344" s="236"/>
      <c r="D344" s="236"/>
      <c r="E344" s="236"/>
      <c r="F344" s="236"/>
      <c r="G344" s="236"/>
      <c r="H344" s="236"/>
      <c r="I344" s="236"/>
      <c r="J344" s="236"/>
      <c r="K344" s="236"/>
      <c r="L344" s="236"/>
      <c r="M344" s="236"/>
      <c r="N344" s="236"/>
      <c r="O344" s="236"/>
      <c r="P344" s="236"/>
      <c r="Q344" s="236"/>
      <c r="R344" s="236"/>
      <c r="S344" s="236"/>
      <c r="T344" s="236"/>
      <c r="U344" s="236"/>
      <c r="V344" s="236"/>
      <c r="W344" s="236"/>
      <c r="X344" s="236"/>
      <c r="Y344" s="236"/>
      <c r="Z344" s="236"/>
      <c r="AA344" s="236"/>
      <c r="AB344" s="236"/>
      <c r="AC344" s="236"/>
      <c r="AD344" s="236"/>
      <c r="AE344" s="236"/>
      <c r="AF344" s="236"/>
      <c r="AG344" s="423"/>
    </row>
    <row r="345">
      <c r="A345" s="457" t="s">
        <v>1777</v>
      </c>
      <c r="B345" s="236"/>
      <c r="C345" s="236"/>
      <c r="D345" s="236"/>
      <c r="E345" s="236"/>
      <c r="F345" s="236"/>
      <c r="G345" s="236"/>
      <c r="H345" s="236"/>
      <c r="I345" s="236"/>
      <c r="J345" s="236"/>
      <c r="K345" s="236"/>
      <c r="L345" s="236"/>
      <c r="M345" s="236"/>
      <c r="N345" s="236"/>
      <c r="O345" s="236"/>
      <c r="P345" s="236"/>
      <c r="Q345" s="236"/>
      <c r="R345" s="236"/>
      <c r="S345" s="236"/>
      <c r="T345" s="236"/>
      <c r="U345" s="236"/>
      <c r="V345" s="236"/>
      <c r="W345" s="236"/>
      <c r="X345" s="236"/>
      <c r="Y345" s="236"/>
      <c r="Z345" s="236"/>
      <c r="AA345" s="236"/>
      <c r="AB345" s="236"/>
      <c r="AC345" s="236"/>
      <c r="AD345" s="236"/>
      <c r="AE345" s="236"/>
      <c r="AF345" s="236"/>
      <c r="AG345" s="423"/>
    </row>
    <row r="346">
      <c r="A346" s="457" t="s">
        <v>1778</v>
      </c>
      <c r="B346" s="236"/>
      <c r="C346" s="236"/>
      <c r="D346" s="236"/>
      <c r="E346" s="236"/>
      <c r="F346" s="236"/>
      <c r="G346" s="236"/>
      <c r="H346" s="236"/>
      <c r="I346" s="236"/>
      <c r="J346" s="236"/>
      <c r="K346" s="236"/>
      <c r="L346" s="236"/>
      <c r="M346" s="236"/>
      <c r="N346" s="236"/>
      <c r="O346" s="236"/>
      <c r="P346" s="236"/>
      <c r="Q346" s="236"/>
      <c r="R346" s="236"/>
      <c r="S346" s="236"/>
      <c r="T346" s="236"/>
      <c r="U346" s="236"/>
      <c r="V346" s="236"/>
      <c r="W346" s="236"/>
      <c r="X346" s="236"/>
      <c r="Y346" s="236"/>
      <c r="Z346" s="236"/>
      <c r="AA346" s="236"/>
      <c r="AB346" s="236"/>
      <c r="AC346" s="236"/>
      <c r="AD346" s="236"/>
      <c r="AE346" s="236"/>
      <c r="AF346" s="236"/>
      <c r="AG346" s="423"/>
    </row>
    <row r="347">
      <c r="A347" s="294" t="s">
        <v>439</v>
      </c>
      <c r="B347" s="475">
        <f t="shared" ref="B347:AF347" si="79">B339+B340+B343+B344</f>
        <v>0</v>
      </c>
      <c r="C347" s="475">
        <f t="shared" si="79"/>
        <v>0</v>
      </c>
      <c r="D347" s="475">
        <f t="shared" si="79"/>
        <v>0</v>
      </c>
      <c r="E347" s="475">
        <f t="shared" si="79"/>
        <v>0</v>
      </c>
      <c r="F347" s="475">
        <f t="shared" si="79"/>
        <v>0</v>
      </c>
      <c r="G347" s="475">
        <f t="shared" si="79"/>
        <v>0</v>
      </c>
      <c r="H347" s="475">
        <f t="shared" si="79"/>
        <v>0</v>
      </c>
      <c r="I347" s="475">
        <f t="shared" si="79"/>
        <v>0</v>
      </c>
      <c r="J347" s="475">
        <f t="shared" si="79"/>
        <v>0</v>
      </c>
      <c r="K347" s="475">
        <f t="shared" si="79"/>
        <v>0</v>
      </c>
      <c r="L347" s="475">
        <f t="shared" si="79"/>
        <v>0</v>
      </c>
      <c r="M347" s="475">
        <f t="shared" si="79"/>
        <v>0</v>
      </c>
      <c r="N347" s="475">
        <f t="shared" si="79"/>
        <v>0</v>
      </c>
      <c r="O347" s="475">
        <f t="shared" si="79"/>
        <v>0</v>
      </c>
      <c r="P347" s="475">
        <f t="shared" si="79"/>
        <v>0</v>
      </c>
      <c r="Q347" s="475">
        <f t="shared" si="79"/>
        <v>0</v>
      </c>
      <c r="R347" s="475">
        <f t="shared" si="79"/>
        <v>0</v>
      </c>
      <c r="S347" s="475">
        <f t="shared" si="79"/>
        <v>0</v>
      </c>
      <c r="T347" s="475">
        <f t="shared" si="79"/>
        <v>0</v>
      </c>
      <c r="U347" s="475">
        <f t="shared" si="79"/>
        <v>0</v>
      </c>
      <c r="V347" s="475">
        <f t="shared" si="79"/>
        <v>0</v>
      </c>
      <c r="W347" s="475">
        <f t="shared" si="79"/>
        <v>0</v>
      </c>
      <c r="X347" s="475">
        <f t="shared" si="79"/>
        <v>0</v>
      </c>
      <c r="Y347" s="475">
        <f t="shared" si="79"/>
        <v>0</v>
      </c>
      <c r="Z347" s="475">
        <f t="shared" si="79"/>
        <v>0</v>
      </c>
      <c r="AA347" s="475">
        <f t="shared" si="79"/>
        <v>0</v>
      </c>
      <c r="AB347" s="475">
        <f t="shared" si="79"/>
        <v>0</v>
      </c>
      <c r="AC347" s="475">
        <f t="shared" si="79"/>
        <v>0</v>
      </c>
      <c r="AD347" s="475">
        <f t="shared" si="79"/>
        <v>0</v>
      </c>
      <c r="AE347" s="475">
        <f t="shared" si="79"/>
        <v>0</v>
      </c>
      <c r="AF347" s="475">
        <f t="shared" si="79"/>
        <v>0</v>
      </c>
      <c r="AG347" s="423">
        <f t="shared" ref="AG347:AG348" si="81">SUM(B347:AF347)</f>
        <v>0</v>
      </c>
    </row>
    <row r="348">
      <c r="A348" s="294" t="s">
        <v>440</v>
      </c>
      <c r="B348" s="475">
        <f t="shared" ref="B348:AF348" si="80">B341+B342+B345+B346</f>
        <v>0</v>
      </c>
      <c r="C348" s="475">
        <f t="shared" si="80"/>
        <v>0</v>
      </c>
      <c r="D348" s="475">
        <f t="shared" si="80"/>
        <v>0</v>
      </c>
      <c r="E348" s="475">
        <f t="shared" si="80"/>
        <v>0</v>
      </c>
      <c r="F348" s="475">
        <f t="shared" si="80"/>
        <v>0</v>
      </c>
      <c r="G348" s="475">
        <f t="shared" si="80"/>
        <v>0</v>
      </c>
      <c r="H348" s="475">
        <f t="shared" si="80"/>
        <v>0</v>
      </c>
      <c r="I348" s="475">
        <f t="shared" si="80"/>
        <v>0</v>
      </c>
      <c r="J348" s="475">
        <f t="shared" si="80"/>
        <v>0</v>
      </c>
      <c r="K348" s="475">
        <f t="shared" si="80"/>
        <v>0</v>
      </c>
      <c r="L348" s="475">
        <f t="shared" si="80"/>
        <v>0</v>
      </c>
      <c r="M348" s="475">
        <f t="shared" si="80"/>
        <v>0</v>
      </c>
      <c r="N348" s="475">
        <f t="shared" si="80"/>
        <v>0</v>
      </c>
      <c r="O348" s="475">
        <f t="shared" si="80"/>
        <v>0</v>
      </c>
      <c r="P348" s="475">
        <f t="shared" si="80"/>
        <v>0</v>
      </c>
      <c r="Q348" s="475">
        <f t="shared" si="80"/>
        <v>0</v>
      </c>
      <c r="R348" s="475">
        <f t="shared" si="80"/>
        <v>0</v>
      </c>
      <c r="S348" s="475">
        <f t="shared" si="80"/>
        <v>0</v>
      </c>
      <c r="T348" s="475">
        <f t="shared" si="80"/>
        <v>0</v>
      </c>
      <c r="U348" s="475">
        <f t="shared" si="80"/>
        <v>0</v>
      </c>
      <c r="V348" s="475">
        <f t="shared" si="80"/>
        <v>0</v>
      </c>
      <c r="W348" s="475">
        <f t="shared" si="80"/>
        <v>0</v>
      </c>
      <c r="X348" s="475">
        <f t="shared" si="80"/>
        <v>0</v>
      </c>
      <c r="Y348" s="475">
        <f t="shared" si="80"/>
        <v>0</v>
      </c>
      <c r="Z348" s="475">
        <f t="shared" si="80"/>
        <v>0</v>
      </c>
      <c r="AA348" s="475">
        <f t="shared" si="80"/>
        <v>0</v>
      </c>
      <c r="AB348" s="475">
        <f t="shared" si="80"/>
        <v>0</v>
      </c>
      <c r="AC348" s="475">
        <f t="shared" si="80"/>
        <v>0</v>
      </c>
      <c r="AD348" s="475">
        <f t="shared" si="80"/>
        <v>0</v>
      </c>
      <c r="AE348" s="475">
        <f t="shared" si="80"/>
        <v>0</v>
      </c>
      <c r="AF348" s="475">
        <f t="shared" si="80"/>
        <v>0</v>
      </c>
      <c r="AG348" s="423">
        <f t="shared" si="81"/>
        <v>0</v>
      </c>
    </row>
    <row r="349">
      <c r="A349" s="175"/>
      <c r="B349" s="267"/>
      <c r="C349" s="267"/>
      <c r="D349" s="267"/>
      <c r="E349" s="267"/>
      <c r="F349" s="267"/>
      <c r="G349" s="267"/>
      <c r="H349" s="267"/>
      <c r="I349" s="267"/>
      <c r="J349" s="267"/>
      <c r="K349" s="267"/>
      <c r="L349" s="267"/>
      <c r="M349" s="267"/>
      <c r="N349" s="267"/>
      <c r="O349" s="267"/>
      <c r="P349" s="267"/>
      <c r="Q349" s="267"/>
      <c r="R349" s="267"/>
      <c r="S349" s="267"/>
      <c r="T349" s="267"/>
      <c r="U349" s="267"/>
      <c r="V349" s="267"/>
      <c r="W349" s="267"/>
      <c r="X349" s="267"/>
      <c r="Y349" s="267"/>
      <c r="Z349" s="267"/>
      <c r="AA349" s="267"/>
      <c r="AB349" s="267"/>
      <c r="AC349" s="267"/>
      <c r="AD349" s="267"/>
      <c r="AE349" s="267"/>
      <c r="AF349" s="267"/>
      <c r="AG349" s="476"/>
    </row>
    <row r="350">
      <c r="A350" s="457" t="s">
        <v>1779</v>
      </c>
      <c r="B350" s="478"/>
      <c r="C350" s="478"/>
      <c r="D350" s="478"/>
      <c r="E350" s="478"/>
      <c r="F350" s="478"/>
      <c r="G350" s="478"/>
      <c r="H350" s="478"/>
      <c r="I350" s="478"/>
      <c r="J350" s="478"/>
      <c r="K350" s="478"/>
      <c r="L350" s="478"/>
      <c r="M350" s="478"/>
      <c r="N350" s="478"/>
      <c r="O350" s="478"/>
      <c r="P350" s="478"/>
      <c r="Q350" s="478"/>
      <c r="R350" s="478"/>
      <c r="S350" s="478"/>
      <c r="T350" s="478"/>
      <c r="U350" s="478"/>
      <c r="V350" s="478"/>
      <c r="W350" s="478"/>
      <c r="X350" s="478"/>
      <c r="Y350" s="478"/>
      <c r="Z350" s="478"/>
      <c r="AA350" s="478"/>
      <c r="AB350" s="478"/>
      <c r="AC350" s="478"/>
      <c r="AD350" s="478"/>
      <c r="AE350" s="478"/>
      <c r="AF350" s="478"/>
      <c r="AG350" s="464"/>
    </row>
    <row r="351">
      <c r="A351" s="457" t="s">
        <v>1780</v>
      </c>
      <c r="B351" s="478"/>
      <c r="C351" s="478"/>
      <c r="D351" s="478"/>
      <c r="E351" s="478"/>
      <c r="F351" s="478"/>
      <c r="G351" s="478"/>
      <c r="H351" s="478"/>
      <c r="I351" s="478"/>
      <c r="J351" s="478"/>
      <c r="K351" s="478"/>
      <c r="L351" s="478"/>
      <c r="M351" s="478"/>
      <c r="N351" s="478"/>
      <c r="O351" s="478"/>
      <c r="P351" s="478"/>
      <c r="Q351" s="478"/>
      <c r="R351" s="478"/>
      <c r="S351" s="478"/>
      <c r="T351" s="478"/>
      <c r="U351" s="478"/>
      <c r="V351" s="478"/>
      <c r="W351" s="478"/>
      <c r="X351" s="478"/>
      <c r="Y351" s="478"/>
      <c r="Z351" s="478"/>
      <c r="AA351" s="478"/>
      <c r="AB351" s="478"/>
      <c r="AC351" s="478"/>
      <c r="AD351" s="478"/>
      <c r="AE351" s="478"/>
      <c r="AF351" s="478"/>
      <c r="AG351" s="464"/>
    </row>
    <row r="352">
      <c r="A352" s="461" t="s">
        <v>1429</v>
      </c>
      <c r="B352" s="458">
        <f t="shared" ref="B352:AF352" si="82">B350+B351</f>
        <v>0</v>
      </c>
      <c r="C352" s="458">
        <f t="shared" si="82"/>
        <v>0</v>
      </c>
      <c r="D352" s="458">
        <f t="shared" si="82"/>
        <v>0</v>
      </c>
      <c r="E352" s="458">
        <f t="shared" si="82"/>
        <v>0</v>
      </c>
      <c r="F352" s="458">
        <f t="shared" si="82"/>
        <v>0</v>
      </c>
      <c r="G352" s="458">
        <f t="shared" si="82"/>
        <v>0</v>
      </c>
      <c r="H352" s="458">
        <f t="shared" si="82"/>
        <v>0</v>
      </c>
      <c r="I352" s="458">
        <f t="shared" si="82"/>
        <v>0</v>
      </c>
      <c r="J352" s="458">
        <f t="shared" si="82"/>
        <v>0</v>
      </c>
      <c r="K352" s="458">
        <f t="shared" si="82"/>
        <v>0</v>
      </c>
      <c r="L352" s="458">
        <f t="shared" si="82"/>
        <v>0</v>
      </c>
      <c r="M352" s="458">
        <f t="shared" si="82"/>
        <v>0</v>
      </c>
      <c r="N352" s="458">
        <f t="shared" si="82"/>
        <v>0</v>
      </c>
      <c r="O352" s="458">
        <f t="shared" si="82"/>
        <v>0</v>
      </c>
      <c r="P352" s="458">
        <f t="shared" si="82"/>
        <v>0</v>
      </c>
      <c r="Q352" s="458">
        <f t="shared" si="82"/>
        <v>0</v>
      </c>
      <c r="R352" s="458">
        <f t="shared" si="82"/>
        <v>0</v>
      </c>
      <c r="S352" s="458">
        <f t="shared" si="82"/>
        <v>0</v>
      </c>
      <c r="T352" s="458">
        <f t="shared" si="82"/>
        <v>0</v>
      </c>
      <c r="U352" s="458">
        <f t="shared" si="82"/>
        <v>0</v>
      </c>
      <c r="V352" s="458">
        <f t="shared" si="82"/>
        <v>0</v>
      </c>
      <c r="W352" s="458">
        <f t="shared" si="82"/>
        <v>0</v>
      </c>
      <c r="X352" s="458">
        <f t="shared" si="82"/>
        <v>0</v>
      </c>
      <c r="Y352" s="458">
        <f t="shared" si="82"/>
        <v>0</v>
      </c>
      <c r="Z352" s="458">
        <f t="shared" si="82"/>
        <v>0</v>
      </c>
      <c r="AA352" s="458">
        <f t="shared" si="82"/>
        <v>0</v>
      </c>
      <c r="AB352" s="458">
        <f t="shared" si="82"/>
        <v>0</v>
      </c>
      <c r="AC352" s="458">
        <f t="shared" si="82"/>
        <v>0</v>
      </c>
      <c r="AD352" s="458">
        <f t="shared" si="82"/>
        <v>0</v>
      </c>
      <c r="AE352" s="458">
        <f t="shared" si="82"/>
        <v>0</v>
      </c>
      <c r="AF352" s="458">
        <f t="shared" si="82"/>
        <v>0</v>
      </c>
      <c r="AG352" s="409">
        <f>SUM(B352:AF352)</f>
        <v>0</v>
      </c>
    </row>
    <row r="353">
      <c r="A353" s="175"/>
      <c r="B353" s="267"/>
      <c r="C353" s="267"/>
      <c r="D353" s="267"/>
      <c r="E353" s="267"/>
      <c r="F353" s="267"/>
      <c r="G353" s="267"/>
      <c r="H353" s="267"/>
      <c r="I353" s="267"/>
      <c r="J353" s="267"/>
      <c r="K353" s="267"/>
      <c r="L353" s="267"/>
      <c r="M353" s="267"/>
      <c r="N353" s="267"/>
      <c r="O353" s="267"/>
      <c r="P353" s="267"/>
      <c r="Q353" s="267"/>
      <c r="R353" s="267"/>
      <c r="S353" s="267"/>
      <c r="T353" s="267"/>
      <c r="U353" s="267"/>
      <c r="V353" s="267"/>
      <c r="W353" s="267"/>
      <c r="X353" s="267"/>
      <c r="Y353" s="267"/>
      <c r="Z353" s="267"/>
      <c r="AA353" s="267"/>
      <c r="AB353" s="267"/>
      <c r="AC353" s="267"/>
      <c r="AD353" s="267"/>
      <c r="AE353" s="267"/>
      <c r="AF353" s="267"/>
      <c r="AG353" s="476"/>
    </row>
    <row r="354">
      <c r="A354" s="277" t="s">
        <v>442</v>
      </c>
      <c r="B354" s="236"/>
      <c r="C354" s="236"/>
      <c r="D354" s="236"/>
      <c r="E354" s="236"/>
      <c r="F354" s="236"/>
      <c r="G354" s="236"/>
      <c r="H354" s="236"/>
      <c r="I354" s="236"/>
      <c r="J354" s="236"/>
      <c r="K354" s="236"/>
      <c r="L354" s="236"/>
      <c r="M354" s="236"/>
      <c r="N354" s="236"/>
      <c r="O354" s="236"/>
      <c r="P354" s="236"/>
      <c r="Q354" s="236"/>
      <c r="R354" s="236"/>
      <c r="S354" s="236"/>
      <c r="T354" s="236"/>
      <c r="U354" s="236"/>
      <c r="V354" s="236"/>
      <c r="W354" s="236"/>
      <c r="X354" s="236"/>
      <c r="Y354" s="236"/>
      <c r="Z354" s="236"/>
      <c r="AA354" s="236"/>
      <c r="AB354" s="236"/>
      <c r="AC354" s="236"/>
      <c r="AD354" s="236"/>
      <c r="AE354" s="236"/>
      <c r="AF354" s="236"/>
      <c r="AG354" s="423">
        <f t="shared" ref="AG354:AG361" si="83">SUM(B354:AF354)</f>
        <v>0</v>
      </c>
    </row>
    <row r="355">
      <c r="A355" s="277" t="s">
        <v>443</v>
      </c>
      <c r="B355" s="236"/>
      <c r="C355" s="236"/>
      <c r="D355" s="236"/>
      <c r="E355" s="236"/>
      <c r="F355" s="236"/>
      <c r="G355" s="236"/>
      <c r="H355" s="236"/>
      <c r="I355" s="236"/>
      <c r="J355" s="236"/>
      <c r="K355" s="236"/>
      <c r="L355" s="236"/>
      <c r="M355" s="236"/>
      <c r="N355" s="236"/>
      <c r="O355" s="236"/>
      <c r="P355" s="236"/>
      <c r="Q355" s="236"/>
      <c r="R355" s="236"/>
      <c r="S355" s="236"/>
      <c r="T355" s="236"/>
      <c r="U355" s="236"/>
      <c r="V355" s="236"/>
      <c r="W355" s="236"/>
      <c r="X355" s="236"/>
      <c r="Y355" s="236"/>
      <c r="Z355" s="236"/>
      <c r="AA355" s="236"/>
      <c r="AB355" s="236"/>
      <c r="AC355" s="236"/>
      <c r="AD355" s="236"/>
      <c r="AE355" s="236"/>
      <c r="AF355" s="236"/>
      <c r="AG355" s="423">
        <f t="shared" si="83"/>
        <v>0</v>
      </c>
    </row>
    <row r="356">
      <c r="A356" s="277" t="s">
        <v>1781</v>
      </c>
      <c r="B356" s="236"/>
      <c r="C356" s="236"/>
      <c r="D356" s="236"/>
      <c r="E356" s="236"/>
      <c r="F356" s="236"/>
      <c r="G356" s="236"/>
      <c r="H356" s="236"/>
      <c r="I356" s="236"/>
      <c r="J356" s="236"/>
      <c r="K356" s="236"/>
      <c r="L356" s="236"/>
      <c r="M356" s="236"/>
      <c r="N356" s="236"/>
      <c r="O356" s="236"/>
      <c r="P356" s="236"/>
      <c r="Q356" s="236"/>
      <c r="R356" s="236"/>
      <c r="S356" s="236"/>
      <c r="T356" s="236"/>
      <c r="U356" s="236"/>
      <c r="V356" s="236"/>
      <c r="W356" s="236"/>
      <c r="X356" s="236"/>
      <c r="Y356" s="236"/>
      <c r="Z356" s="236"/>
      <c r="AA356" s="236"/>
      <c r="AB356" s="236"/>
      <c r="AC356" s="236"/>
      <c r="AD356" s="236"/>
      <c r="AE356" s="236"/>
      <c r="AF356" s="236"/>
      <c r="AG356" s="423">
        <f t="shared" si="83"/>
        <v>0</v>
      </c>
    </row>
    <row r="357">
      <c r="A357" s="277" t="s">
        <v>1782</v>
      </c>
      <c r="B357" s="236"/>
      <c r="C357" s="236"/>
      <c r="D357" s="236"/>
      <c r="E357" s="236"/>
      <c r="F357" s="236"/>
      <c r="G357" s="236"/>
      <c r="H357" s="236"/>
      <c r="I357" s="236"/>
      <c r="J357" s="236"/>
      <c r="K357" s="236"/>
      <c r="L357" s="236"/>
      <c r="M357" s="236"/>
      <c r="N357" s="236"/>
      <c r="O357" s="236"/>
      <c r="P357" s="236"/>
      <c r="Q357" s="236"/>
      <c r="R357" s="236"/>
      <c r="S357" s="236"/>
      <c r="T357" s="236"/>
      <c r="U357" s="236"/>
      <c r="V357" s="236"/>
      <c r="W357" s="236"/>
      <c r="X357" s="236"/>
      <c r="Y357" s="236"/>
      <c r="Z357" s="236"/>
      <c r="AA357" s="236"/>
      <c r="AB357" s="236"/>
      <c r="AC357" s="236"/>
      <c r="AD357" s="236"/>
      <c r="AE357" s="236"/>
      <c r="AF357" s="236"/>
      <c r="AG357" s="423">
        <f t="shared" si="83"/>
        <v>0</v>
      </c>
    </row>
    <row r="358">
      <c r="A358" s="277" t="s">
        <v>1783</v>
      </c>
      <c r="B358" s="236"/>
      <c r="C358" s="236"/>
      <c r="D358" s="236"/>
      <c r="E358" s="236"/>
      <c r="F358" s="236"/>
      <c r="G358" s="236"/>
      <c r="H358" s="236"/>
      <c r="I358" s="236"/>
      <c r="J358" s="236"/>
      <c r="K358" s="236"/>
      <c r="L358" s="236"/>
      <c r="M358" s="236"/>
      <c r="N358" s="236"/>
      <c r="O358" s="236"/>
      <c r="P358" s="236"/>
      <c r="Q358" s="236"/>
      <c r="R358" s="236"/>
      <c r="S358" s="236"/>
      <c r="T358" s="236"/>
      <c r="U358" s="236"/>
      <c r="V358" s="236"/>
      <c r="W358" s="236"/>
      <c r="X358" s="236"/>
      <c r="Y358" s="236"/>
      <c r="Z358" s="236"/>
      <c r="AA358" s="236"/>
      <c r="AB358" s="236"/>
      <c r="AC358" s="236"/>
      <c r="AD358" s="236"/>
      <c r="AE358" s="236"/>
      <c r="AF358" s="236"/>
      <c r="AG358" s="423">
        <f t="shared" si="83"/>
        <v>0</v>
      </c>
    </row>
    <row r="359">
      <c r="A359" s="277" t="s">
        <v>1784</v>
      </c>
      <c r="B359" s="236"/>
      <c r="C359" s="236"/>
      <c r="D359" s="236"/>
      <c r="E359" s="236"/>
      <c r="F359" s="236"/>
      <c r="G359" s="236"/>
      <c r="H359" s="236"/>
      <c r="I359" s="236"/>
      <c r="J359" s="236"/>
      <c r="K359" s="236"/>
      <c r="L359" s="236"/>
      <c r="M359" s="236"/>
      <c r="N359" s="236"/>
      <c r="O359" s="236"/>
      <c r="P359" s="236"/>
      <c r="Q359" s="236"/>
      <c r="R359" s="236"/>
      <c r="S359" s="236"/>
      <c r="T359" s="236"/>
      <c r="U359" s="236"/>
      <c r="V359" s="236"/>
      <c r="W359" s="236"/>
      <c r="X359" s="236"/>
      <c r="Y359" s="236"/>
      <c r="Z359" s="236"/>
      <c r="AA359" s="236"/>
      <c r="AB359" s="236"/>
      <c r="AC359" s="236"/>
      <c r="AD359" s="236"/>
      <c r="AE359" s="236"/>
      <c r="AF359" s="236"/>
      <c r="AG359" s="423">
        <f t="shared" si="83"/>
        <v>0</v>
      </c>
    </row>
    <row r="360">
      <c r="A360" s="277" t="s">
        <v>1785</v>
      </c>
      <c r="B360" s="236"/>
      <c r="C360" s="236"/>
      <c r="D360" s="236"/>
      <c r="E360" s="236"/>
      <c r="F360" s="236"/>
      <c r="G360" s="236"/>
      <c r="H360" s="236"/>
      <c r="I360" s="236"/>
      <c r="J360" s="236"/>
      <c r="K360" s="236"/>
      <c r="L360" s="236"/>
      <c r="M360" s="236"/>
      <c r="N360" s="236"/>
      <c r="O360" s="236"/>
      <c r="P360" s="236"/>
      <c r="Q360" s="236"/>
      <c r="R360" s="236"/>
      <c r="S360" s="236"/>
      <c r="T360" s="236"/>
      <c r="U360" s="236"/>
      <c r="V360" s="236"/>
      <c r="W360" s="236"/>
      <c r="X360" s="236"/>
      <c r="Y360" s="236"/>
      <c r="Z360" s="236"/>
      <c r="AA360" s="236"/>
      <c r="AB360" s="236"/>
      <c r="AC360" s="236"/>
      <c r="AD360" s="236"/>
      <c r="AE360" s="236"/>
      <c r="AF360" s="236"/>
      <c r="AG360" s="423">
        <f t="shared" si="83"/>
        <v>0</v>
      </c>
    </row>
    <row r="361">
      <c r="A361" s="277" t="s">
        <v>1786</v>
      </c>
      <c r="B361" s="236"/>
      <c r="C361" s="236"/>
      <c r="D361" s="236"/>
      <c r="E361" s="236"/>
      <c r="F361" s="236"/>
      <c r="G361" s="236"/>
      <c r="H361" s="236"/>
      <c r="I361" s="236"/>
      <c r="J361" s="236"/>
      <c r="K361" s="236"/>
      <c r="L361" s="236"/>
      <c r="M361" s="236"/>
      <c r="N361" s="236"/>
      <c r="O361" s="236"/>
      <c r="P361" s="236"/>
      <c r="Q361" s="236"/>
      <c r="R361" s="236"/>
      <c r="S361" s="236"/>
      <c r="T361" s="236"/>
      <c r="U361" s="236"/>
      <c r="V361" s="236"/>
      <c r="W361" s="236"/>
      <c r="X361" s="236"/>
      <c r="Y361" s="236"/>
      <c r="Z361" s="236"/>
      <c r="AA361" s="236"/>
      <c r="AB361" s="236"/>
      <c r="AC361" s="236"/>
      <c r="AD361" s="236"/>
      <c r="AE361" s="236"/>
      <c r="AF361" s="236"/>
      <c r="AG361" s="423">
        <f t="shared" si="83"/>
        <v>0</v>
      </c>
    </row>
    <row r="362">
      <c r="A362" s="277" t="s">
        <v>1436</v>
      </c>
      <c r="B362" s="479"/>
      <c r="C362" s="479"/>
      <c r="D362" s="479"/>
      <c r="E362" s="479"/>
      <c r="F362" s="479"/>
      <c r="G362" s="479"/>
      <c r="H362" s="479"/>
      <c r="I362" s="479"/>
      <c r="J362" s="479"/>
      <c r="K362" s="479"/>
      <c r="L362" s="479"/>
      <c r="M362" s="479"/>
      <c r="N362" s="479"/>
      <c r="O362" s="479"/>
      <c r="P362" s="479"/>
      <c r="Q362" s="479"/>
      <c r="R362" s="479"/>
      <c r="S362" s="479"/>
      <c r="T362" s="479"/>
      <c r="U362" s="479"/>
      <c r="V362" s="479"/>
      <c r="W362" s="479"/>
      <c r="X362" s="479"/>
      <c r="Y362" s="479"/>
      <c r="Z362" s="479"/>
      <c r="AA362" s="479"/>
      <c r="AB362" s="479"/>
      <c r="AC362" s="479"/>
      <c r="AD362" s="479"/>
      <c r="AE362" s="479"/>
      <c r="AF362" s="479"/>
      <c r="AG362" s="423"/>
    </row>
    <row r="363">
      <c r="A363" s="462" t="s">
        <v>298</v>
      </c>
      <c r="B363" s="475">
        <f t="shared" ref="B363:AF363" si="84">SUM(B354:B362)</f>
        <v>0</v>
      </c>
      <c r="C363" s="475">
        <f t="shared" si="84"/>
        <v>0</v>
      </c>
      <c r="D363" s="475">
        <f t="shared" si="84"/>
        <v>0</v>
      </c>
      <c r="E363" s="475">
        <f t="shared" si="84"/>
        <v>0</v>
      </c>
      <c r="F363" s="475">
        <f t="shared" si="84"/>
        <v>0</v>
      </c>
      <c r="G363" s="475">
        <f t="shared" si="84"/>
        <v>0</v>
      </c>
      <c r="H363" s="475">
        <f t="shared" si="84"/>
        <v>0</v>
      </c>
      <c r="I363" s="475">
        <f t="shared" si="84"/>
        <v>0</v>
      </c>
      <c r="J363" s="475">
        <f t="shared" si="84"/>
        <v>0</v>
      </c>
      <c r="K363" s="475">
        <f t="shared" si="84"/>
        <v>0</v>
      </c>
      <c r="L363" s="475">
        <f t="shared" si="84"/>
        <v>0</v>
      </c>
      <c r="M363" s="475">
        <f t="shared" si="84"/>
        <v>0</v>
      </c>
      <c r="N363" s="475">
        <f t="shared" si="84"/>
        <v>0</v>
      </c>
      <c r="O363" s="475">
        <f t="shared" si="84"/>
        <v>0</v>
      </c>
      <c r="P363" s="475">
        <f t="shared" si="84"/>
        <v>0</v>
      </c>
      <c r="Q363" s="475">
        <f t="shared" si="84"/>
        <v>0</v>
      </c>
      <c r="R363" s="475">
        <f t="shared" si="84"/>
        <v>0</v>
      </c>
      <c r="S363" s="475">
        <f t="shared" si="84"/>
        <v>0</v>
      </c>
      <c r="T363" s="475">
        <f t="shared" si="84"/>
        <v>0</v>
      </c>
      <c r="U363" s="475">
        <f t="shared" si="84"/>
        <v>0</v>
      </c>
      <c r="V363" s="475">
        <f t="shared" si="84"/>
        <v>0</v>
      </c>
      <c r="W363" s="475">
        <f t="shared" si="84"/>
        <v>0</v>
      </c>
      <c r="X363" s="475">
        <f t="shared" si="84"/>
        <v>0</v>
      </c>
      <c r="Y363" s="475">
        <f t="shared" si="84"/>
        <v>0</v>
      </c>
      <c r="Z363" s="475">
        <f t="shared" si="84"/>
        <v>0</v>
      </c>
      <c r="AA363" s="475">
        <f t="shared" si="84"/>
        <v>0</v>
      </c>
      <c r="AB363" s="475">
        <f t="shared" si="84"/>
        <v>0</v>
      </c>
      <c r="AC363" s="475">
        <f t="shared" si="84"/>
        <v>0</v>
      </c>
      <c r="AD363" s="475">
        <f t="shared" si="84"/>
        <v>0</v>
      </c>
      <c r="AE363" s="475">
        <f t="shared" si="84"/>
        <v>0</v>
      </c>
      <c r="AF363" s="475">
        <f t="shared" si="84"/>
        <v>0</v>
      </c>
      <c r="AG363" s="423">
        <f>SUM(B363:AF363)</f>
        <v>0</v>
      </c>
    </row>
    <row r="364">
      <c r="A364" s="480"/>
      <c r="B364" s="236"/>
      <c r="C364" s="236"/>
      <c r="D364" s="236"/>
      <c r="E364" s="236"/>
      <c r="F364" s="236"/>
      <c r="G364" s="236"/>
      <c r="H364" s="236"/>
      <c r="I364" s="236"/>
      <c r="J364" s="236"/>
      <c r="K364" s="236"/>
      <c r="L364" s="236"/>
      <c r="M364" s="236"/>
      <c r="N364" s="236"/>
      <c r="O364" s="236"/>
      <c r="P364" s="236"/>
      <c r="Q364" s="236"/>
      <c r="R364" s="236"/>
      <c r="S364" s="236"/>
      <c r="T364" s="236"/>
      <c r="U364" s="236"/>
      <c r="V364" s="236"/>
      <c r="W364" s="236"/>
      <c r="X364" s="236"/>
      <c r="Y364" s="236"/>
      <c r="Z364" s="236"/>
      <c r="AA364" s="236"/>
      <c r="AB364" s="236"/>
      <c r="AC364" s="236"/>
      <c r="AD364" s="236"/>
      <c r="AE364" s="236"/>
      <c r="AF364" s="236"/>
      <c r="AG364" s="423"/>
    </row>
    <row r="365">
      <c r="A365" s="462" t="s">
        <v>1482</v>
      </c>
      <c r="B365" s="475"/>
      <c r="C365" s="475"/>
      <c r="D365" s="475"/>
      <c r="E365" s="475"/>
      <c r="F365" s="475"/>
      <c r="G365" s="475"/>
      <c r="H365" s="475"/>
      <c r="I365" s="475"/>
      <c r="J365" s="475"/>
      <c r="K365" s="475"/>
      <c r="L365" s="475"/>
      <c r="M365" s="475"/>
      <c r="N365" s="475"/>
      <c r="O365" s="475"/>
      <c r="P365" s="475"/>
      <c r="Q365" s="475"/>
      <c r="R365" s="475"/>
      <c r="S365" s="475"/>
      <c r="T365" s="475"/>
      <c r="U365" s="475"/>
      <c r="V365" s="475"/>
      <c r="W365" s="475"/>
      <c r="X365" s="475"/>
      <c r="Y365" s="475"/>
      <c r="Z365" s="475"/>
      <c r="AA365" s="475"/>
      <c r="AB365" s="475"/>
      <c r="AC365" s="475"/>
      <c r="AD365" s="475"/>
      <c r="AE365" s="475"/>
      <c r="AF365" s="475"/>
      <c r="AG365" s="423"/>
    </row>
    <row r="366">
      <c r="A366" s="277" t="s">
        <v>1483</v>
      </c>
      <c r="B366" s="236"/>
      <c r="C366" s="236"/>
      <c r="D366" s="236"/>
      <c r="E366" s="236"/>
      <c r="F366" s="236"/>
      <c r="G366" s="236"/>
      <c r="H366" s="236"/>
      <c r="I366" s="236"/>
      <c r="J366" s="236"/>
      <c r="K366" s="236"/>
      <c r="L366" s="236"/>
      <c r="M366" s="236"/>
      <c r="N366" s="236"/>
      <c r="O366" s="236"/>
      <c r="P366" s="236"/>
      <c r="Q366" s="236"/>
      <c r="R366" s="236"/>
      <c r="S366" s="236"/>
      <c r="T366" s="236"/>
      <c r="U366" s="236"/>
      <c r="V366" s="236"/>
      <c r="W366" s="236"/>
      <c r="X366" s="236"/>
      <c r="Y366" s="236"/>
      <c r="Z366" s="236"/>
      <c r="AA366" s="236"/>
      <c r="AB366" s="236"/>
      <c r="AC366" s="236"/>
      <c r="AD366" s="236"/>
      <c r="AE366" s="236"/>
      <c r="AF366" s="236"/>
      <c r="AG366" s="423"/>
    </row>
    <row r="367">
      <c r="A367" s="277" t="s">
        <v>1484</v>
      </c>
      <c r="B367" s="236"/>
      <c r="C367" s="236"/>
      <c r="D367" s="236"/>
      <c r="E367" s="236"/>
      <c r="F367" s="236"/>
      <c r="G367" s="236"/>
      <c r="H367" s="236"/>
      <c r="I367" s="236"/>
      <c r="J367" s="236"/>
      <c r="K367" s="236"/>
      <c r="L367" s="236"/>
      <c r="M367" s="236"/>
      <c r="N367" s="236"/>
      <c r="O367" s="236"/>
      <c r="P367" s="236"/>
      <c r="Q367" s="236"/>
      <c r="R367" s="236"/>
      <c r="S367" s="236"/>
      <c r="T367" s="236"/>
      <c r="U367" s="236"/>
      <c r="V367" s="236"/>
      <c r="W367" s="236"/>
      <c r="X367" s="236"/>
      <c r="Y367" s="236"/>
      <c r="Z367" s="236"/>
      <c r="AA367" s="236"/>
      <c r="AB367" s="236"/>
      <c r="AC367" s="236"/>
      <c r="AD367" s="236"/>
      <c r="AE367" s="236"/>
      <c r="AF367" s="236"/>
      <c r="AG367" s="423"/>
    </row>
    <row r="368">
      <c r="A368" s="277" t="s">
        <v>1485</v>
      </c>
      <c r="B368" s="242"/>
      <c r="C368" s="242"/>
      <c r="D368" s="242"/>
      <c r="E368" s="242"/>
      <c r="F368" s="242"/>
      <c r="G368" s="242"/>
      <c r="H368" s="242"/>
      <c r="I368" s="242"/>
      <c r="J368" s="242"/>
      <c r="K368" s="242"/>
      <c r="L368" s="242"/>
      <c r="M368" s="242"/>
      <c r="N368" s="242"/>
      <c r="O368" s="242"/>
      <c r="P368" s="242"/>
      <c r="Q368" s="242"/>
      <c r="R368" s="242"/>
      <c r="S368" s="242"/>
      <c r="T368" s="242"/>
      <c r="U368" s="242"/>
      <c r="V368" s="242"/>
      <c r="W368" s="242"/>
      <c r="X368" s="242"/>
      <c r="Y368" s="242"/>
      <c r="Z368" s="242"/>
      <c r="AA368" s="242"/>
      <c r="AB368" s="242"/>
      <c r="AC368" s="242"/>
      <c r="AD368" s="242"/>
      <c r="AE368" s="242"/>
      <c r="AF368" s="242"/>
      <c r="AG368" s="423"/>
    </row>
    <row r="369">
      <c r="A369" s="481"/>
      <c r="B369" s="236"/>
      <c r="C369" s="236"/>
      <c r="D369" s="236"/>
      <c r="E369" s="236"/>
      <c r="F369" s="236"/>
      <c r="G369" s="236"/>
      <c r="H369" s="236"/>
      <c r="I369" s="236"/>
      <c r="J369" s="236"/>
      <c r="K369" s="236"/>
      <c r="L369" s="236"/>
      <c r="M369" s="236"/>
      <c r="N369" s="236"/>
      <c r="O369" s="236"/>
      <c r="P369" s="236"/>
      <c r="Q369" s="236"/>
      <c r="R369" s="236"/>
      <c r="S369" s="236"/>
      <c r="T369" s="236"/>
      <c r="U369" s="236"/>
      <c r="V369" s="236"/>
      <c r="W369" s="236"/>
      <c r="X369" s="236"/>
      <c r="Y369" s="236"/>
      <c r="Z369" s="236"/>
      <c r="AA369" s="236"/>
      <c r="AB369" s="236"/>
      <c r="AC369" s="236"/>
      <c r="AD369" s="236"/>
      <c r="AE369" s="236"/>
      <c r="AF369" s="236"/>
      <c r="AG369" s="423"/>
    </row>
    <row r="370">
      <c r="A370" s="482" t="s">
        <v>1486</v>
      </c>
      <c r="B370" s="475"/>
      <c r="C370" s="475"/>
      <c r="D370" s="475"/>
      <c r="E370" s="475"/>
      <c r="F370" s="475"/>
      <c r="G370" s="475"/>
      <c r="H370" s="475"/>
      <c r="I370" s="475"/>
      <c r="J370" s="475"/>
      <c r="K370" s="475"/>
      <c r="L370" s="475"/>
      <c r="M370" s="475"/>
      <c r="N370" s="475"/>
      <c r="O370" s="475"/>
      <c r="P370" s="475"/>
      <c r="Q370" s="475"/>
      <c r="R370" s="475"/>
      <c r="S370" s="475"/>
      <c r="T370" s="475"/>
      <c r="U370" s="475"/>
      <c r="V370" s="475"/>
      <c r="W370" s="475"/>
      <c r="X370" s="475"/>
      <c r="Y370" s="475"/>
      <c r="Z370" s="475"/>
      <c r="AA370" s="475"/>
      <c r="AB370" s="475"/>
      <c r="AC370" s="475"/>
      <c r="AD370" s="475"/>
      <c r="AE370" s="475"/>
      <c r="AF370" s="475"/>
      <c r="AG370" s="423">
        <f>SUM(B370:AF370)</f>
        <v>0</v>
      </c>
    </row>
    <row r="371">
      <c r="A371" s="437"/>
      <c r="AG371" s="476"/>
    </row>
    <row r="372">
      <c r="A372" s="474" t="s">
        <v>638</v>
      </c>
      <c r="AG372" s="476"/>
    </row>
    <row r="373">
      <c r="A373" s="462" t="s">
        <v>1487</v>
      </c>
      <c r="B373" s="475" t="str">
        <f t="shared" ref="B373:AF373" si="85">B452</f>
        <v/>
      </c>
      <c r="C373" s="475" t="str">
        <f t="shared" si="85"/>
        <v/>
      </c>
      <c r="D373" s="475" t="str">
        <f t="shared" si="85"/>
        <v/>
      </c>
      <c r="E373" s="475" t="str">
        <f t="shared" si="85"/>
        <v/>
      </c>
      <c r="F373" s="475" t="str">
        <f t="shared" si="85"/>
        <v/>
      </c>
      <c r="G373" s="475" t="str">
        <f t="shared" si="85"/>
        <v/>
      </c>
      <c r="H373" s="475" t="str">
        <f t="shared" si="85"/>
        <v/>
      </c>
      <c r="I373" s="475" t="str">
        <f t="shared" si="85"/>
        <v/>
      </c>
      <c r="J373" s="475" t="str">
        <f t="shared" si="85"/>
        <v/>
      </c>
      <c r="K373" s="475" t="str">
        <f t="shared" si="85"/>
        <v/>
      </c>
      <c r="L373" s="475" t="str">
        <f t="shared" si="85"/>
        <v/>
      </c>
      <c r="M373" s="475" t="str">
        <f t="shared" si="85"/>
        <v/>
      </c>
      <c r="N373" s="475" t="str">
        <f t="shared" si="85"/>
        <v/>
      </c>
      <c r="O373" s="475" t="str">
        <f t="shared" si="85"/>
        <v/>
      </c>
      <c r="P373" s="475" t="str">
        <f t="shared" si="85"/>
        <v/>
      </c>
      <c r="Q373" s="475" t="str">
        <f t="shared" si="85"/>
        <v/>
      </c>
      <c r="R373" s="475" t="str">
        <f t="shared" si="85"/>
        <v/>
      </c>
      <c r="S373" s="475" t="str">
        <f t="shared" si="85"/>
        <v/>
      </c>
      <c r="T373" s="475" t="str">
        <f t="shared" si="85"/>
        <v/>
      </c>
      <c r="U373" s="475" t="str">
        <f t="shared" si="85"/>
        <v/>
      </c>
      <c r="V373" s="475" t="str">
        <f t="shared" si="85"/>
        <v/>
      </c>
      <c r="W373" s="475" t="str">
        <f t="shared" si="85"/>
        <v/>
      </c>
      <c r="X373" s="475" t="str">
        <f t="shared" si="85"/>
        <v/>
      </c>
      <c r="Y373" s="475" t="str">
        <f t="shared" si="85"/>
        <v/>
      </c>
      <c r="Z373" s="475" t="str">
        <f t="shared" si="85"/>
        <v/>
      </c>
      <c r="AA373" s="475" t="str">
        <f t="shared" si="85"/>
        <v/>
      </c>
      <c r="AB373" s="475" t="str">
        <f t="shared" si="85"/>
        <v/>
      </c>
      <c r="AC373" s="475" t="str">
        <f t="shared" si="85"/>
        <v/>
      </c>
      <c r="AD373" s="475" t="str">
        <f t="shared" si="85"/>
        <v/>
      </c>
      <c r="AE373" s="475" t="str">
        <f t="shared" si="85"/>
        <v/>
      </c>
      <c r="AF373" s="475" t="str">
        <f t="shared" si="85"/>
        <v/>
      </c>
      <c r="AG373" s="423">
        <f>SUM(B373:AF373)</f>
        <v>0</v>
      </c>
    </row>
    <row r="374">
      <c r="A374" s="528"/>
      <c r="B374" s="255"/>
      <c r="C374" s="255"/>
      <c r="D374" s="255"/>
      <c r="E374" s="255"/>
      <c r="F374" s="255"/>
      <c r="G374" s="255"/>
      <c r="H374" s="255"/>
      <c r="I374" s="255"/>
      <c r="J374" s="255"/>
      <c r="K374" s="255"/>
      <c r="L374" s="255"/>
      <c r="M374" s="255"/>
      <c r="N374" s="255"/>
      <c r="O374" s="255"/>
      <c r="P374" s="255"/>
      <c r="Q374" s="255"/>
      <c r="R374" s="255"/>
      <c r="S374" s="255"/>
      <c r="T374" s="255"/>
      <c r="U374" s="255"/>
      <c r="V374" s="255"/>
      <c r="W374" s="255"/>
      <c r="X374" s="255"/>
      <c r="Y374" s="255"/>
      <c r="Z374" s="255"/>
      <c r="AA374" s="255"/>
      <c r="AB374" s="255"/>
      <c r="AC374" s="255"/>
      <c r="AD374" s="255"/>
      <c r="AE374" s="255"/>
      <c r="AF374" s="255"/>
      <c r="AG374" s="529"/>
    </row>
    <row r="375" ht="30.0" customHeight="1">
      <c r="A375" s="513" t="s">
        <v>1787</v>
      </c>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c r="AA375" s="222"/>
      <c r="AB375" s="222"/>
      <c r="AC375" s="222"/>
      <c r="AD375" s="222"/>
      <c r="AE375" s="222"/>
      <c r="AF375" s="222"/>
      <c r="AG375" s="514"/>
    </row>
    <row r="376">
      <c r="A376" s="402" t="s">
        <v>299</v>
      </c>
      <c r="B376" s="168"/>
      <c r="C376" s="168"/>
      <c r="D376" s="168"/>
      <c r="E376" s="168"/>
      <c r="F376" s="168"/>
      <c r="G376" s="168"/>
      <c r="H376" s="168"/>
      <c r="I376" s="168"/>
      <c r="J376" s="168"/>
      <c r="K376" s="168"/>
      <c r="L376" s="168"/>
      <c r="M376" s="168"/>
      <c r="N376" s="168"/>
      <c r="O376" s="168"/>
      <c r="P376" s="168"/>
      <c r="Q376" s="168"/>
      <c r="R376" s="168"/>
      <c r="S376" s="168"/>
      <c r="T376" s="168"/>
      <c r="U376" s="168"/>
      <c r="V376" s="168"/>
      <c r="W376" s="168"/>
      <c r="X376" s="168"/>
      <c r="Y376" s="168"/>
      <c r="Z376" s="168"/>
      <c r="AA376" s="168"/>
      <c r="AB376" s="168"/>
      <c r="AC376" s="168"/>
      <c r="AD376" s="168"/>
      <c r="AE376" s="168"/>
      <c r="AF376" s="168"/>
      <c r="AG376" s="403"/>
    </row>
    <row r="377">
      <c r="A377" s="404" t="s">
        <v>244</v>
      </c>
      <c r="B377" s="168"/>
      <c r="C377" s="168"/>
      <c r="D377" s="168"/>
      <c r="E377" s="168"/>
      <c r="F377" s="168"/>
      <c r="G377" s="168"/>
      <c r="H377" s="168"/>
      <c r="I377" s="168"/>
      <c r="J377" s="168"/>
      <c r="K377" s="168"/>
      <c r="L377" s="168"/>
      <c r="M377" s="168"/>
      <c r="N377" s="168"/>
      <c r="O377" s="168"/>
      <c r="P377" s="168"/>
      <c r="Q377" s="168"/>
      <c r="R377" s="168"/>
      <c r="S377" s="168"/>
      <c r="T377" s="168"/>
      <c r="U377" s="168"/>
      <c r="V377" s="168"/>
      <c r="W377" s="168"/>
      <c r="X377" s="168"/>
      <c r="Y377" s="168"/>
      <c r="Z377" s="168"/>
      <c r="AA377" s="168"/>
      <c r="AB377" s="168"/>
      <c r="AC377" s="168"/>
      <c r="AD377" s="168"/>
      <c r="AE377" s="168"/>
      <c r="AF377" s="168"/>
      <c r="AG377" s="403"/>
    </row>
    <row r="378">
      <c r="A378" s="405" t="s">
        <v>1506</v>
      </c>
      <c r="B378" s="406">
        <f>Summary!B117</f>
        <v>0</v>
      </c>
      <c r="C378" s="406">
        <f>Summary!C117</f>
        <v>0</v>
      </c>
      <c r="D378" s="406">
        <f>Summary!D117</f>
        <v>1</v>
      </c>
      <c r="E378" s="406">
        <f>Summary!E117</f>
        <v>0</v>
      </c>
      <c r="F378" s="406">
        <f>Summary!F117</f>
        <v>0</v>
      </c>
      <c r="G378" s="406">
        <f>Summary!G117</f>
        <v>0</v>
      </c>
      <c r="H378" s="406">
        <f>Summary!H117</f>
        <v>5</v>
      </c>
      <c r="I378" s="406">
        <f>Summary!I117</f>
        <v>6</v>
      </c>
      <c r="J378" s="406">
        <f>Summary!J117</f>
        <v>0</v>
      </c>
      <c r="K378" s="406">
        <f>Summary!K117</f>
        <v>0</v>
      </c>
      <c r="L378" s="406">
        <f>Summary!L117</f>
        <v>0</v>
      </c>
      <c r="M378" s="406">
        <f>Summary!M117</f>
        <v>2</v>
      </c>
      <c r="N378" s="406">
        <f>Summary!N117</f>
        <v>2</v>
      </c>
      <c r="O378" s="406">
        <f>Summary!O117</f>
        <v>0</v>
      </c>
      <c r="P378" s="406">
        <f>Summary!P117</f>
        <v>1</v>
      </c>
      <c r="Q378" s="406">
        <f>Summary!Q117</f>
        <v>1</v>
      </c>
      <c r="R378" s="406">
        <f>Summary!R117</f>
        <v>1</v>
      </c>
      <c r="S378" s="406">
        <f>Summary!S117</f>
        <v>0</v>
      </c>
      <c r="T378" s="406">
        <f>Summary!T117</f>
        <v>1</v>
      </c>
      <c r="U378" s="406">
        <f>Summary!U117</f>
        <v>2</v>
      </c>
      <c r="V378" s="406">
        <f>Summary!V117</f>
        <v>0</v>
      </c>
      <c r="W378" s="406">
        <f>Summary!W117</f>
        <v>5</v>
      </c>
      <c r="X378" s="406">
        <f>Summary!X117</f>
        <v>0</v>
      </c>
      <c r="Y378" s="406">
        <f>Summary!Y117</f>
        <v>0</v>
      </c>
      <c r="Z378" s="406">
        <f>Summary!Z117</f>
        <v>1</v>
      </c>
      <c r="AA378" s="406">
        <f>Summary!AA117</f>
        <v>2</v>
      </c>
      <c r="AB378" s="406">
        <f>Summary!AB117</f>
        <v>3</v>
      </c>
      <c r="AC378" s="406">
        <f>Summary!AC117</f>
        <v>2</v>
      </c>
      <c r="AD378" s="406">
        <f>Summary!AD117</f>
        <v>1</v>
      </c>
      <c r="AE378" s="406">
        <f>Summary!AE117</f>
        <v>1</v>
      </c>
      <c r="AF378" s="406">
        <f>Summary!AF117</f>
        <v>0</v>
      </c>
      <c r="AG378" s="407"/>
    </row>
    <row r="379">
      <c r="A379" s="408" t="s">
        <v>308</v>
      </c>
      <c r="B379" s="183">
        <f t="shared" ref="B379:AF379" si="86">SUM(B378)</f>
        <v>0</v>
      </c>
      <c r="C379" s="183">
        <f t="shared" si="86"/>
        <v>0</v>
      </c>
      <c r="D379" s="183">
        <f t="shared" si="86"/>
        <v>1</v>
      </c>
      <c r="E379" s="183">
        <f t="shared" si="86"/>
        <v>0</v>
      </c>
      <c r="F379" s="183">
        <f t="shared" si="86"/>
        <v>0</v>
      </c>
      <c r="G379" s="183">
        <f t="shared" si="86"/>
        <v>0</v>
      </c>
      <c r="H379" s="183">
        <f t="shared" si="86"/>
        <v>5</v>
      </c>
      <c r="I379" s="183">
        <f t="shared" si="86"/>
        <v>6</v>
      </c>
      <c r="J379" s="183">
        <f t="shared" si="86"/>
        <v>0</v>
      </c>
      <c r="K379" s="183">
        <f t="shared" si="86"/>
        <v>0</v>
      </c>
      <c r="L379" s="183">
        <f t="shared" si="86"/>
        <v>0</v>
      </c>
      <c r="M379" s="183">
        <f t="shared" si="86"/>
        <v>2</v>
      </c>
      <c r="N379" s="183">
        <f t="shared" si="86"/>
        <v>2</v>
      </c>
      <c r="O379" s="183">
        <f t="shared" si="86"/>
        <v>0</v>
      </c>
      <c r="P379" s="183">
        <f t="shared" si="86"/>
        <v>1</v>
      </c>
      <c r="Q379" s="183">
        <f t="shared" si="86"/>
        <v>1</v>
      </c>
      <c r="R379" s="183">
        <f t="shared" si="86"/>
        <v>1</v>
      </c>
      <c r="S379" s="183">
        <f t="shared" si="86"/>
        <v>0</v>
      </c>
      <c r="T379" s="183">
        <f t="shared" si="86"/>
        <v>1</v>
      </c>
      <c r="U379" s="183">
        <f t="shared" si="86"/>
        <v>2</v>
      </c>
      <c r="V379" s="183">
        <f t="shared" si="86"/>
        <v>0</v>
      </c>
      <c r="W379" s="183">
        <f t="shared" si="86"/>
        <v>5</v>
      </c>
      <c r="X379" s="183">
        <f t="shared" si="86"/>
        <v>0</v>
      </c>
      <c r="Y379" s="183">
        <f t="shared" si="86"/>
        <v>0</v>
      </c>
      <c r="Z379" s="183">
        <f t="shared" si="86"/>
        <v>1</v>
      </c>
      <c r="AA379" s="183">
        <f t="shared" si="86"/>
        <v>2</v>
      </c>
      <c r="AB379" s="183">
        <f t="shared" si="86"/>
        <v>3</v>
      </c>
      <c r="AC379" s="183">
        <f t="shared" si="86"/>
        <v>2</v>
      </c>
      <c r="AD379" s="183">
        <f t="shared" si="86"/>
        <v>1</v>
      </c>
      <c r="AE379" s="183">
        <f t="shared" si="86"/>
        <v>1</v>
      </c>
      <c r="AF379" s="183">
        <f t="shared" si="86"/>
        <v>0</v>
      </c>
      <c r="AG379" s="409">
        <f>SUM(B379:AF379)</f>
        <v>37</v>
      </c>
    </row>
    <row r="380">
      <c r="A380" s="175"/>
      <c r="B380" s="168"/>
      <c r="C380" s="168"/>
      <c r="D380" s="168"/>
      <c r="E380" s="168"/>
      <c r="F380" s="168"/>
      <c r="G380" s="168"/>
      <c r="H380" s="168"/>
      <c r="I380" s="168"/>
      <c r="J380" s="168"/>
      <c r="K380" s="168"/>
      <c r="L380" s="168"/>
      <c r="M380" s="168"/>
      <c r="N380" s="168"/>
      <c r="O380" s="168"/>
      <c r="P380" s="168"/>
      <c r="Q380" s="168"/>
      <c r="R380" s="168"/>
      <c r="S380" s="168"/>
      <c r="T380" s="168"/>
      <c r="U380" s="168"/>
      <c r="V380" s="168"/>
      <c r="W380" s="168"/>
      <c r="X380" s="168"/>
      <c r="Y380" s="168"/>
      <c r="Z380" s="168"/>
      <c r="AA380" s="168"/>
      <c r="AB380" s="168"/>
      <c r="AC380" s="168"/>
      <c r="AD380" s="168"/>
      <c r="AE380" s="168"/>
      <c r="AF380" s="168"/>
      <c r="AG380" s="410"/>
    </row>
    <row r="381">
      <c r="A381" s="411" t="s">
        <v>232</v>
      </c>
      <c r="B381" s="168"/>
      <c r="C381" s="168"/>
      <c r="D381" s="168"/>
      <c r="E381" s="168"/>
      <c r="F381" s="168"/>
      <c r="G381" s="168"/>
      <c r="H381" s="168"/>
      <c r="I381" s="168"/>
      <c r="J381" s="168"/>
      <c r="K381" s="168"/>
      <c r="L381" s="168"/>
      <c r="M381" s="168"/>
      <c r="N381" s="168"/>
      <c r="O381" s="168"/>
      <c r="P381" s="168"/>
      <c r="Q381" s="168"/>
      <c r="R381" s="168"/>
      <c r="S381" s="168"/>
      <c r="T381" s="168"/>
      <c r="U381" s="168"/>
      <c r="V381" s="168"/>
      <c r="W381" s="168"/>
      <c r="X381" s="168"/>
      <c r="Y381" s="168"/>
      <c r="Z381" s="168"/>
      <c r="AA381" s="168"/>
      <c r="AB381" s="168"/>
      <c r="AC381" s="168"/>
      <c r="AD381" s="168"/>
      <c r="AE381" s="168"/>
      <c r="AF381" s="168"/>
      <c r="AG381" s="410"/>
    </row>
    <row r="382">
      <c r="A382" s="405" t="s">
        <v>1506</v>
      </c>
      <c r="B382" s="412">
        <f>Summary!B41</f>
        <v>0</v>
      </c>
      <c r="C382" s="412">
        <f>Summary!C41</f>
        <v>0</v>
      </c>
      <c r="D382" s="412">
        <f>Summary!D41</f>
        <v>379.95</v>
      </c>
      <c r="E382" s="412">
        <f>Summary!E41</f>
        <v>0</v>
      </c>
      <c r="F382" s="412">
        <f>Summary!F41</f>
        <v>0</v>
      </c>
      <c r="G382" s="412">
        <f>Summary!G41</f>
        <v>0</v>
      </c>
      <c r="H382" s="412">
        <f>Summary!H41</f>
        <v>1363.72</v>
      </c>
      <c r="I382" s="412">
        <f>Summary!I41</f>
        <v>1697.58</v>
      </c>
      <c r="J382" s="412">
        <f>Summary!J41</f>
        <v>0</v>
      </c>
      <c r="K382" s="412">
        <f>Summary!K41</f>
        <v>0</v>
      </c>
      <c r="L382" s="412">
        <f>Summary!L41</f>
        <v>0</v>
      </c>
      <c r="M382" s="412">
        <f>Summary!M41</f>
        <v>706.27</v>
      </c>
      <c r="N382" s="412">
        <f>Summary!N41</f>
        <v>413.19</v>
      </c>
      <c r="O382" s="412">
        <f>Summary!O41</f>
        <v>0</v>
      </c>
      <c r="P382" s="412">
        <f>Summary!P41</f>
        <v>39.17</v>
      </c>
      <c r="Q382" s="412">
        <f>Summary!Q41</f>
        <v>385.17</v>
      </c>
      <c r="R382" s="412">
        <f>Summary!R41</f>
        <v>393.65</v>
      </c>
      <c r="S382" s="412">
        <f>Summary!S41</f>
        <v>0</v>
      </c>
      <c r="T382" s="412">
        <f>Summary!T41</f>
        <v>39.2</v>
      </c>
      <c r="U382" s="412">
        <f>Summary!U41</f>
        <v>421.35</v>
      </c>
      <c r="V382" s="412">
        <f>Summary!V41</f>
        <v>0</v>
      </c>
      <c r="W382" s="412">
        <f>Summary!W41</f>
        <v>1838.8</v>
      </c>
      <c r="X382" s="412">
        <f>Summary!X41</f>
        <v>0</v>
      </c>
      <c r="Y382" s="412">
        <f>Summary!Y41</f>
        <v>0</v>
      </c>
      <c r="Z382" s="412">
        <f>Summary!Z41</f>
        <v>39.09</v>
      </c>
      <c r="AA382" s="412">
        <f>Summary!AA41</f>
        <v>403.39</v>
      </c>
      <c r="AB382" s="412">
        <f>Summary!AB41</f>
        <v>757.9</v>
      </c>
      <c r="AC382" s="412">
        <f>Summary!AC41</f>
        <v>770.65</v>
      </c>
      <c r="AD382" s="412">
        <f>Summary!AD41</f>
        <v>447.4</v>
      </c>
      <c r="AE382" s="412">
        <f>Summary!AE41</f>
        <v>446.28</v>
      </c>
      <c r="AF382" s="412">
        <f>Summary!AF41</f>
        <v>0</v>
      </c>
      <c r="AG382" s="407"/>
    </row>
    <row r="383">
      <c r="A383" s="408" t="s">
        <v>308</v>
      </c>
      <c r="B383" s="192">
        <f t="shared" ref="B383:AF383" si="87">SUM(B382)</f>
        <v>0</v>
      </c>
      <c r="C383" s="192">
        <f t="shared" si="87"/>
        <v>0</v>
      </c>
      <c r="D383" s="192">
        <f t="shared" si="87"/>
        <v>379.95</v>
      </c>
      <c r="E383" s="192">
        <f t="shared" si="87"/>
        <v>0</v>
      </c>
      <c r="F383" s="192">
        <f t="shared" si="87"/>
        <v>0</v>
      </c>
      <c r="G383" s="192">
        <f t="shared" si="87"/>
        <v>0</v>
      </c>
      <c r="H383" s="192">
        <f t="shared" si="87"/>
        <v>1363.72</v>
      </c>
      <c r="I383" s="192">
        <f t="shared" si="87"/>
        <v>1697.58</v>
      </c>
      <c r="J383" s="192">
        <f t="shared" si="87"/>
        <v>0</v>
      </c>
      <c r="K383" s="192">
        <f t="shared" si="87"/>
        <v>0</v>
      </c>
      <c r="L383" s="192">
        <f t="shared" si="87"/>
        <v>0</v>
      </c>
      <c r="M383" s="192">
        <f t="shared" si="87"/>
        <v>706.27</v>
      </c>
      <c r="N383" s="192">
        <f t="shared" si="87"/>
        <v>413.19</v>
      </c>
      <c r="O383" s="192">
        <f t="shared" si="87"/>
        <v>0</v>
      </c>
      <c r="P383" s="192">
        <f t="shared" si="87"/>
        <v>39.17</v>
      </c>
      <c r="Q383" s="192">
        <f t="shared" si="87"/>
        <v>385.17</v>
      </c>
      <c r="R383" s="192">
        <f t="shared" si="87"/>
        <v>393.65</v>
      </c>
      <c r="S383" s="192">
        <f t="shared" si="87"/>
        <v>0</v>
      </c>
      <c r="T383" s="192">
        <f t="shared" si="87"/>
        <v>39.2</v>
      </c>
      <c r="U383" s="192">
        <f t="shared" si="87"/>
        <v>421.35</v>
      </c>
      <c r="V383" s="192">
        <f t="shared" si="87"/>
        <v>0</v>
      </c>
      <c r="W383" s="192">
        <f t="shared" si="87"/>
        <v>1838.8</v>
      </c>
      <c r="X383" s="192">
        <f t="shared" si="87"/>
        <v>0</v>
      </c>
      <c r="Y383" s="192">
        <f t="shared" si="87"/>
        <v>0</v>
      </c>
      <c r="Z383" s="192">
        <f t="shared" si="87"/>
        <v>39.09</v>
      </c>
      <c r="AA383" s="192">
        <f t="shared" si="87"/>
        <v>403.39</v>
      </c>
      <c r="AB383" s="192">
        <f t="shared" si="87"/>
        <v>757.9</v>
      </c>
      <c r="AC383" s="192">
        <f t="shared" si="87"/>
        <v>770.65</v>
      </c>
      <c r="AD383" s="192">
        <f t="shared" si="87"/>
        <v>447.4</v>
      </c>
      <c r="AE383" s="192">
        <f t="shared" si="87"/>
        <v>446.28</v>
      </c>
      <c r="AF383" s="192">
        <f t="shared" si="87"/>
        <v>0</v>
      </c>
      <c r="AG383" s="409">
        <f>SUM(B383:AF383)</f>
        <v>10542.76</v>
      </c>
    </row>
    <row r="384">
      <c r="A384" s="175"/>
      <c r="B384" s="168"/>
      <c r="C384" s="168"/>
      <c r="D384" s="168"/>
      <c r="E384" s="168"/>
      <c r="F384" s="168"/>
      <c r="G384" s="168"/>
      <c r="H384" s="168"/>
      <c r="I384" s="168"/>
      <c r="J384" s="168"/>
      <c r="K384" s="168"/>
      <c r="L384" s="168"/>
      <c r="M384" s="168"/>
      <c r="N384" s="168"/>
      <c r="O384" s="168"/>
      <c r="P384" s="168"/>
      <c r="Q384" s="168"/>
      <c r="R384" s="168"/>
      <c r="S384" s="168"/>
      <c r="T384" s="168"/>
      <c r="U384" s="168"/>
      <c r="V384" s="168"/>
      <c r="W384" s="168"/>
      <c r="X384" s="168"/>
      <c r="Y384" s="168"/>
      <c r="Z384" s="168"/>
      <c r="AA384" s="168"/>
      <c r="AB384" s="168"/>
      <c r="AC384" s="168"/>
      <c r="AD384" s="168"/>
      <c r="AE384" s="168"/>
      <c r="AF384" s="168"/>
      <c r="AG384" s="410"/>
    </row>
    <row r="385">
      <c r="A385" s="413" t="s">
        <v>309</v>
      </c>
      <c r="B385" s="168"/>
      <c r="C385" s="168"/>
      <c r="D385" s="168"/>
      <c r="E385" s="168"/>
      <c r="F385" s="168"/>
      <c r="G385" s="168"/>
      <c r="H385" s="168"/>
      <c r="I385" s="168"/>
      <c r="J385" s="168"/>
      <c r="K385" s="168"/>
      <c r="L385" s="168"/>
      <c r="M385" s="168"/>
      <c r="N385" s="168"/>
      <c r="O385" s="168"/>
      <c r="P385" s="168"/>
      <c r="Q385" s="168"/>
      <c r="R385" s="168"/>
      <c r="S385" s="168"/>
      <c r="T385" s="168"/>
      <c r="U385" s="168"/>
      <c r="V385" s="168"/>
      <c r="W385" s="168"/>
      <c r="X385" s="168"/>
      <c r="Y385" s="168"/>
      <c r="Z385" s="168"/>
      <c r="AA385" s="168"/>
      <c r="AB385" s="168"/>
      <c r="AC385" s="168"/>
      <c r="AD385" s="168"/>
      <c r="AE385" s="168"/>
      <c r="AF385" s="168"/>
      <c r="AG385" s="410"/>
    </row>
    <row r="386">
      <c r="A386" s="519" t="s">
        <v>1788</v>
      </c>
      <c r="B386" s="265">
        <f>Summary!B156</f>
        <v>50.34</v>
      </c>
      <c r="C386" s="265">
        <f>Summary!C156</f>
        <v>27.94</v>
      </c>
      <c r="D386" s="265">
        <f>Summary!D156</f>
        <v>93.51</v>
      </c>
      <c r="E386" s="265">
        <f>Summary!E156</f>
        <v>41.32</v>
      </c>
      <c r="F386" s="265">
        <f>Summary!F156</f>
        <v>85.55</v>
      </c>
      <c r="G386" s="265">
        <f>Summary!G156</f>
        <v>32.88</v>
      </c>
      <c r="H386" s="265">
        <f>Summary!H156</f>
        <v>87.81</v>
      </c>
      <c r="I386" s="265">
        <f>Summary!I156</f>
        <v>58.8</v>
      </c>
      <c r="J386" s="265">
        <f>Summary!J156</f>
        <v>21.14</v>
      </c>
      <c r="K386" s="265">
        <f>Summary!K156</f>
        <v>94.12</v>
      </c>
      <c r="L386" s="265">
        <f>Summary!L156</f>
        <v>64.38</v>
      </c>
      <c r="M386" s="265">
        <f>Summary!M156</f>
        <v>87.51</v>
      </c>
      <c r="N386" s="265">
        <f>Summary!N156</f>
        <v>70.56</v>
      </c>
      <c r="O386" s="265">
        <f>Summary!O156</f>
        <v>60.01</v>
      </c>
      <c r="P386" s="265">
        <f>Summary!P156</f>
        <v>59.36</v>
      </c>
      <c r="Q386" s="265">
        <f>Summary!Q156</f>
        <v>98.83</v>
      </c>
      <c r="R386" s="265">
        <f>Summary!R156</f>
        <v>75.32</v>
      </c>
      <c r="S386" s="265">
        <f>Summary!S156</f>
        <v>62.15</v>
      </c>
      <c r="T386" s="265">
        <f>Summary!T156</f>
        <v>141.18</v>
      </c>
      <c r="U386" s="265">
        <f>Summary!U156</f>
        <v>77.85</v>
      </c>
      <c r="V386" s="265">
        <f>Summary!V156</f>
        <v>48.28</v>
      </c>
      <c r="W386" s="265">
        <f>Summary!W156</f>
        <v>127.24</v>
      </c>
      <c r="X386" s="265">
        <f>Summary!X156</f>
        <v>88.56</v>
      </c>
      <c r="Y386" s="265">
        <f>Summary!Y156</f>
        <v>84.16</v>
      </c>
      <c r="Z386" s="265">
        <f>Summary!Z156</f>
        <v>91.79</v>
      </c>
      <c r="AA386" s="265">
        <f>Summary!AA156</f>
        <v>109.22</v>
      </c>
      <c r="AB386" s="265">
        <f>Summary!AB156</f>
        <v>84.15</v>
      </c>
      <c r="AC386" s="265">
        <f>Summary!AC156</f>
        <v>82.72</v>
      </c>
      <c r="AD386" s="265">
        <f>Summary!AD156</f>
        <v>68.61</v>
      </c>
      <c r="AE386" s="265">
        <f>Summary!AE156</f>
        <v>140.8</v>
      </c>
      <c r="AF386" s="265">
        <f>Summary!AF156</f>
        <v>105.97</v>
      </c>
      <c r="AG386" s="420"/>
    </row>
    <row r="387">
      <c r="A387" s="405" t="s">
        <v>1789</v>
      </c>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c r="AA387" s="311"/>
      <c r="AB387" s="311"/>
      <c r="AC387" s="311"/>
      <c r="AD387" s="311"/>
      <c r="AE387" s="311"/>
      <c r="AF387" s="311"/>
      <c r="AG387" s="407"/>
    </row>
    <row r="388">
      <c r="A388" s="408" t="s">
        <v>308</v>
      </c>
      <c r="B388" s="198">
        <f t="shared" ref="B388:AF388" si="88">SUM(B386:B387)</f>
        <v>50.34</v>
      </c>
      <c r="C388" s="198">
        <f t="shared" si="88"/>
        <v>27.94</v>
      </c>
      <c r="D388" s="198">
        <f t="shared" si="88"/>
        <v>93.51</v>
      </c>
      <c r="E388" s="198">
        <f t="shared" si="88"/>
        <v>41.32</v>
      </c>
      <c r="F388" s="198">
        <f t="shared" si="88"/>
        <v>85.55</v>
      </c>
      <c r="G388" s="198">
        <f t="shared" si="88"/>
        <v>32.88</v>
      </c>
      <c r="H388" s="198">
        <f t="shared" si="88"/>
        <v>87.81</v>
      </c>
      <c r="I388" s="198">
        <f t="shared" si="88"/>
        <v>58.8</v>
      </c>
      <c r="J388" s="198">
        <f t="shared" si="88"/>
        <v>21.14</v>
      </c>
      <c r="K388" s="198">
        <f t="shared" si="88"/>
        <v>94.12</v>
      </c>
      <c r="L388" s="198">
        <f t="shared" si="88"/>
        <v>64.38</v>
      </c>
      <c r="M388" s="198">
        <f t="shared" si="88"/>
        <v>87.51</v>
      </c>
      <c r="N388" s="198">
        <f t="shared" si="88"/>
        <v>70.56</v>
      </c>
      <c r="O388" s="198">
        <f t="shared" si="88"/>
        <v>60.01</v>
      </c>
      <c r="P388" s="198">
        <f t="shared" si="88"/>
        <v>59.36</v>
      </c>
      <c r="Q388" s="198">
        <f t="shared" si="88"/>
        <v>98.83</v>
      </c>
      <c r="R388" s="198">
        <f t="shared" si="88"/>
        <v>75.32</v>
      </c>
      <c r="S388" s="198">
        <f t="shared" si="88"/>
        <v>62.15</v>
      </c>
      <c r="T388" s="198">
        <f t="shared" si="88"/>
        <v>141.18</v>
      </c>
      <c r="U388" s="198">
        <f t="shared" si="88"/>
        <v>77.85</v>
      </c>
      <c r="V388" s="198">
        <f t="shared" si="88"/>
        <v>48.28</v>
      </c>
      <c r="W388" s="198">
        <f t="shared" si="88"/>
        <v>127.24</v>
      </c>
      <c r="X388" s="198">
        <f t="shared" si="88"/>
        <v>88.56</v>
      </c>
      <c r="Y388" s="198">
        <f t="shared" si="88"/>
        <v>84.16</v>
      </c>
      <c r="Z388" s="198">
        <f t="shared" si="88"/>
        <v>91.79</v>
      </c>
      <c r="AA388" s="198">
        <f t="shared" si="88"/>
        <v>109.22</v>
      </c>
      <c r="AB388" s="198">
        <f t="shared" si="88"/>
        <v>84.15</v>
      </c>
      <c r="AC388" s="198">
        <f t="shared" si="88"/>
        <v>82.72</v>
      </c>
      <c r="AD388" s="198">
        <f t="shared" si="88"/>
        <v>68.61</v>
      </c>
      <c r="AE388" s="198">
        <f t="shared" si="88"/>
        <v>140.8</v>
      </c>
      <c r="AF388" s="198">
        <f t="shared" si="88"/>
        <v>105.97</v>
      </c>
      <c r="AG388" s="409">
        <f>SUM(B388:AF388)</f>
        <v>2422.06</v>
      </c>
    </row>
    <row r="389">
      <c r="A389" s="175"/>
      <c r="B389" s="168"/>
      <c r="C389" s="168"/>
      <c r="D389" s="168"/>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68"/>
      <c r="AA389" s="168"/>
      <c r="AB389" s="168"/>
      <c r="AC389" s="168"/>
      <c r="AD389" s="168"/>
      <c r="AE389" s="168"/>
      <c r="AF389" s="168"/>
      <c r="AG389" s="410"/>
    </row>
    <row r="390">
      <c r="A390" s="415"/>
      <c r="B390" s="204"/>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403"/>
    </row>
    <row r="391">
      <c r="A391" s="175"/>
      <c r="B391" s="168"/>
      <c r="C391" s="168"/>
      <c r="D391" s="168"/>
      <c r="E391" s="168"/>
      <c r="F391" s="168"/>
      <c r="G391" s="168"/>
      <c r="H391" s="168"/>
      <c r="I391" s="168"/>
      <c r="J391" s="168"/>
      <c r="K391" s="168"/>
      <c r="L391" s="168"/>
      <c r="M391" s="168"/>
      <c r="N391" s="168"/>
      <c r="O391" s="168"/>
      <c r="P391" s="168"/>
      <c r="Q391" s="168"/>
      <c r="R391" s="168"/>
      <c r="S391" s="168"/>
      <c r="T391" s="168"/>
      <c r="U391" s="168"/>
      <c r="V391" s="168"/>
      <c r="W391" s="168"/>
      <c r="X391" s="168"/>
      <c r="Y391" s="168"/>
      <c r="Z391" s="168"/>
      <c r="AA391" s="168"/>
      <c r="AB391" s="168"/>
      <c r="AC391" s="168"/>
      <c r="AD391" s="168"/>
      <c r="AE391" s="168"/>
      <c r="AF391" s="168"/>
      <c r="AG391" s="416"/>
    </row>
    <row r="392">
      <c r="A392" s="417" t="s">
        <v>1790</v>
      </c>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c r="AA392" s="222"/>
      <c r="AB392" s="222"/>
      <c r="AC392" s="222"/>
      <c r="AD392" s="222"/>
      <c r="AE392" s="222"/>
      <c r="AF392" s="222"/>
      <c r="AG392" s="418"/>
    </row>
    <row r="393">
      <c r="A393" s="225" t="s">
        <v>1343</v>
      </c>
      <c r="B393" s="224">
        <v>0.0</v>
      </c>
      <c r="C393" s="224">
        <v>0.0</v>
      </c>
      <c r="D393" s="224">
        <v>327.63</v>
      </c>
      <c r="E393" s="224">
        <v>0.0</v>
      </c>
      <c r="F393" s="224">
        <v>0.0</v>
      </c>
      <c r="G393" s="224">
        <v>0.0</v>
      </c>
      <c r="H393" s="224">
        <v>1127.0</v>
      </c>
      <c r="I393" s="224">
        <v>1381.95</v>
      </c>
      <c r="J393" s="224">
        <v>0.0</v>
      </c>
      <c r="K393" s="224">
        <v>0.0</v>
      </c>
      <c r="L393" s="224">
        <v>0.0</v>
      </c>
      <c r="M393" s="224">
        <v>605.65</v>
      </c>
      <c r="N393" s="224">
        <v>322.75</v>
      </c>
      <c r="O393" s="224">
        <v>0.0</v>
      </c>
      <c r="P393" s="224">
        <v>0.0</v>
      </c>
      <c r="Q393" s="224">
        <v>326.29</v>
      </c>
      <c r="R393" s="224">
        <v>333.51</v>
      </c>
      <c r="S393" s="224">
        <v>0.0</v>
      </c>
      <c r="T393" s="224">
        <v>0.0</v>
      </c>
      <c r="U393" s="224">
        <v>327.59</v>
      </c>
      <c r="V393" s="224">
        <v>0.0</v>
      </c>
      <c r="W393" s="224">
        <v>1580.55</v>
      </c>
      <c r="X393" s="224">
        <v>0.0</v>
      </c>
      <c r="Y393" s="224">
        <v>0.0</v>
      </c>
      <c r="Z393" s="224">
        <v>0.0</v>
      </c>
      <c r="AA393" s="224">
        <v>319.05</v>
      </c>
      <c r="AB393" s="224">
        <v>603.52</v>
      </c>
      <c r="AC393" s="224">
        <v>658.6</v>
      </c>
      <c r="AD393" s="224">
        <v>337.26</v>
      </c>
      <c r="AE393" s="224">
        <v>336.42</v>
      </c>
      <c r="AF393" s="224">
        <v>0.0</v>
      </c>
      <c r="AG393" s="420">
        <f t="shared" ref="AG393:AG398" si="89">SUM(B393:AF393)</f>
        <v>8587.77</v>
      </c>
    </row>
    <row r="394">
      <c r="A394" s="225" t="s">
        <v>1344</v>
      </c>
      <c r="B394" s="224">
        <v>0.0</v>
      </c>
      <c r="C394" s="224">
        <v>0.0</v>
      </c>
      <c r="D394" s="224">
        <v>0.0</v>
      </c>
      <c r="E394" s="224">
        <v>0.0</v>
      </c>
      <c r="F394" s="224">
        <v>0.0</v>
      </c>
      <c r="G394" s="224">
        <v>0.0</v>
      </c>
      <c r="H394" s="224">
        <v>33.81</v>
      </c>
      <c r="I394" s="224">
        <v>79.77</v>
      </c>
      <c r="J394" s="224">
        <v>0.0</v>
      </c>
      <c r="K394" s="224">
        <v>0.0</v>
      </c>
      <c r="L394" s="224">
        <v>0.0</v>
      </c>
      <c r="M394" s="224">
        <v>0.0</v>
      </c>
      <c r="N394" s="224">
        <v>33.55</v>
      </c>
      <c r="O394" s="224">
        <v>0.0</v>
      </c>
      <c r="P394" s="224">
        <v>33.78</v>
      </c>
      <c r="Q394" s="224">
        <v>0.0</v>
      </c>
      <c r="R394" s="224">
        <v>0.0</v>
      </c>
      <c r="S394" s="224">
        <v>0.0</v>
      </c>
      <c r="T394" s="224">
        <v>33.8</v>
      </c>
      <c r="U394" s="224">
        <v>33.77</v>
      </c>
      <c r="V394" s="224">
        <v>0.0</v>
      </c>
      <c r="W394" s="224">
        <v>0.0</v>
      </c>
      <c r="X394" s="224">
        <v>0.0</v>
      </c>
      <c r="Y394" s="224">
        <v>0.0</v>
      </c>
      <c r="Z394" s="224">
        <v>33.71</v>
      </c>
      <c r="AA394" s="224">
        <v>33.16</v>
      </c>
      <c r="AB394" s="224">
        <v>33.79</v>
      </c>
      <c r="AC394" s="224">
        <v>0.0</v>
      </c>
      <c r="AD394" s="224">
        <v>0.0</v>
      </c>
      <c r="AE394" s="224">
        <v>0.0</v>
      </c>
      <c r="AF394" s="224">
        <v>0.0</v>
      </c>
      <c r="AG394" s="420">
        <f t="shared" si="89"/>
        <v>349.14</v>
      </c>
    </row>
    <row r="395">
      <c r="A395" s="225" t="s">
        <v>1345</v>
      </c>
      <c r="B395" s="224">
        <v>0.0</v>
      </c>
      <c r="C395" s="224">
        <v>0.0</v>
      </c>
      <c r="D395" s="224">
        <v>52.32</v>
      </c>
      <c r="E395" s="224">
        <v>0.0</v>
      </c>
      <c r="F395" s="224">
        <v>0.0</v>
      </c>
      <c r="G395" s="224">
        <v>0.0</v>
      </c>
      <c r="H395" s="224">
        <v>202.91</v>
      </c>
      <c r="I395" s="224">
        <v>235.86</v>
      </c>
      <c r="J395" s="224">
        <v>0.0</v>
      </c>
      <c r="K395" s="224">
        <v>0.0</v>
      </c>
      <c r="L395" s="224">
        <v>0.0</v>
      </c>
      <c r="M395" s="224">
        <v>100.62</v>
      </c>
      <c r="N395" s="224">
        <v>56.89</v>
      </c>
      <c r="O395" s="224">
        <v>0.0</v>
      </c>
      <c r="P395" s="224">
        <v>5.39</v>
      </c>
      <c r="Q395" s="224">
        <v>53.04</v>
      </c>
      <c r="R395" s="224">
        <v>60.14</v>
      </c>
      <c r="S395" s="224">
        <v>0.0</v>
      </c>
      <c r="T395" s="224">
        <v>5.4</v>
      </c>
      <c r="U395" s="224">
        <v>59.99</v>
      </c>
      <c r="V395" s="224">
        <v>0.0</v>
      </c>
      <c r="W395" s="224">
        <v>258.25</v>
      </c>
      <c r="X395" s="224">
        <v>0.0</v>
      </c>
      <c r="Y395" s="224">
        <v>0.0</v>
      </c>
      <c r="Z395" s="224">
        <v>5.38</v>
      </c>
      <c r="AA395" s="224">
        <v>51.18</v>
      </c>
      <c r="AB395" s="224">
        <v>104.35</v>
      </c>
      <c r="AC395" s="224">
        <v>112.05</v>
      </c>
      <c r="AD395" s="224">
        <v>72.55</v>
      </c>
      <c r="AE395" s="224">
        <v>72.37</v>
      </c>
      <c r="AF395" s="224">
        <v>0.0</v>
      </c>
      <c r="AG395" s="420">
        <f t="shared" si="89"/>
        <v>1508.69</v>
      </c>
    </row>
    <row r="396">
      <c r="A396" s="225" t="s">
        <v>1346</v>
      </c>
      <c r="B396" s="224">
        <v>0.0</v>
      </c>
      <c r="C396" s="224">
        <v>0.0</v>
      </c>
      <c r="D396" s="224">
        <v>0.0</v>
      </c>
      <c r="E396" s="224">
        <v>0.0</v>
      </c>
      <c r="F396" s="224">
        <v>0.0</v>
      </c>
      <c r="G396" s="224">
        <v>0.0</v>
      </c>
      <c r="H396" s="224">
        <v>0.0</v>
      </c>
      <c r="I396" s="224">
        <v>0.0</v>
      </c>
      <c r="J396" s="224">
        <v>0.0</v>
      </c>
      <c r="K396" s="224">
        <v>0.0</v>
      </c>
      <c r="L396" s="224">
        <v>0.0</v>
      </c>
      <c r="M396" s="224">
        <v>0.0</v>
      </c>
      <c r="N396" s="224">
        <v>0.0</v>
      </c>
      <c r="O396" s="224">
        <v>0.0</v>
      </c>
      <c r="P396" s="224">
        <v>0.0</v>
      </c>
      <c r="Q396" s="224">
        <v>5.84</v>
      </c>
      <c r="R396" s="224">
        <v>0.0</v>
      </c>
      <c r="S396" s="224">
        <v>0.0</v>
      </c>
      <c r="T396" s="224">
        <v>0.0</v>
      </c>
      <c r="U396" s="224">
        <v>0.0</v>
      </c>
      <c r="V396" s="224">
        <v>0.0</v>
      </c>
      <c r="W396" s="224">
        <v>0.0</v>
      </c>
      <c r="X396" s="224">
        <v>0.0</v>
      </c>
      <c r="Y396" s="224">
        <v>0.0</v>
      </c>
      <c r="Z396" s="224">
        <v>0.0</v>
      </c>
      <c r="AA396" s="224">
        <v>0.0</v>
      </c>
      <c r="AB396" s="224">
        <v>16.24</v>
      </c>
      <c r="AC396" s="224">
        <v>0.0</v>
      </c>
      <c r="AD396" s="224">
        <v>37.59</v>
      </c>
      <c r="AE396" s="224">
        <v>37.49</v>
      </c>
      <c r="AF396" s="224">
        <v>0.0</v>
      </c>
      <c r="AG396" s="420">
        <f t="shared" si="89"/>
        <v>97.16</v>
      </c>
    </row>
    <row r="397">
      <c r="A397" s="225" t="s">
        <v>1347</v>
      </c>
      <c r="B397" s="224">
        <v>0.0</v>
      </c>
      <c r="C397" s="224">
        <v>0.0</v>
      </c>
      <c r="D397" s="224">
        <v>0.0</v>
      </c>
      <c r="E397" s="224">
        <v>0.0</v>
      </c>
      <c r="F397" s="224">
        <v>0.0</v>
      </c>
      <c r="G397" s="224">
        <v>0.0</v>
      </c>
      <c r="H397" s="224">
        <v>0.0</v>
      </c>
      <c r="I397" s="224">
        <v>0.0</v>
      </c>
      <c r="J397" s="224">
        <v>0.0</v>
      </c>
      <c r="K397" s="224">
        <v>0.0</v>
      </c>
      <c r="L397" s="224">
        <v>0.0</v>
      </c>
      <c r="M397" s="224">
        <v>0.0</v>
      </c>
      <c r="N397" s="224">
        <v>0.0</v>
      </c>
      <c r="O397" s="224">
        <v>0.0</v>
      </c>
      <c r="P397" s="224">
        <v>0.0</v>
      </c>
      <c r="Q397" s="224">
        <v>0.0</v>
      </c>
      <c r="R397" s="224">
        <v>0.0</v>
      </c>
      <c r="S397" s="224">
        <v>0.0</v>
      </c>
      <c r="T397" s="224">
        <v>0.0</v>
      </c>
      <c r="U397" s="224">
        <v>0.0</v>
      </c>
      <c r="V397" s="224">
        <v>0.0</v>
      </c>
      <c r="W397" s="224">
        <v>0.0</v>
      </c>
      <c r="X397" s="224">
        <v>0.0</v>
      </c>
      <c r="Y397" s="224">
        <v>0.0</v>
      </c>
      <c r="Z397" s="224">
        <v>0.0</v>
      </c>
      <c r="AA397" s="224">
        <v>0.0</v>
      </c>
      <c r="AB397" s="224">
        <v>0.0</v>
      </c>
      <c r="AC397" s="224">
        <v>0.0</v>
      </c>
      <c r="AD397" s="224">
        <v>0.0</v>
      </c>
      <c r="AE397" s="224">
        <v>0.0</v>
      </c>
      <c r="AF397" s="224">
        <v>0.0</v>
      </c>
      <c r="AG397" s="420">
        <f t="shared" si="89"/>
        <v>0</v>
      </c>
    </row>
    <row r="398">
      <c r="A398" s="421" t="s">
        <v>1791</v>
      </c>
      <c r="B398" s="422">
        <f t="shared" ref="B398:AF398" si="90">SUM(B393:B397)</f>
        <v>0</v>
      </c>
      <c r="C398" s="422">
        <f t="shared" si="90"/>
        <v>0</v>
      </c>
      <c r="D398" s="422">
        <f t="shared" si="90"/>
        <v>379.95</v>
      </c>
      <c r="E398" s="422">
        <f t="shared" si="90"/>
        <v>0</v>
      </c>
      <c r="F398" s="422">
        <f t="shared" si="90"/>
        <v>0</v>
      </c>
      <c r="G398" s="422">
        <f t="shared" si="90"/>
        <v>0</v>
      </c>
      <c r="H398" s="422">
        <f t="shared" si="90"/>
        <v>1363.72</v>
      </c>
      <c r="I398" s="422">
        <f t="shared" si="90"/>
        <v>1697.58</v>
      </c>
      <c r="J398" s="422">
        <f t="shared" si="90"/>
        <v>0</v>
      </c>
      <c r="K398" s="422">
        <f t="shared" si="90"/>
        <v>0</v>
      </c>
      <c r="L398" s="422">
        <f t="shared" si="90"/>
        <v>0</v>
      </c>
      <c r="M398" s="422">
        <f t="shared" si="90"/>
        <v>706.27</v>
      </c>
      <c r="N398" s="422">
        <f t="shared" si="90"/>
        <v>413.19</v>
      </c>
      <c r="O398" s="422">
        <f t="shared" si="90"/>
        <v>0</v>
      </c>
      <c r="P398" s="422">
        <f t="shared" si="90"/>
        <v>39.17</v>
      </c>
      <c r="Q398" s="422">
        <f t="shared" si="90"/>
        <v>385.17</v>
      </c>
      <c r="R398" s="422">
        <f t="shared" si="90"/>
        <v>393.65</v>
      </c>
      <c r="S398" s="422">
        <f t="shared" si="90"/>
        <v>0</v>
      </c>
      <c r="T398" s="422">
        <f t="shared" si="90"/>
        <v>39.2</v>
      </c>
      <c r="U398" s="422">
        <f t="shared" si="90"/>
        <v>421.35</v>
      </c>
      <c r="V398" s="422">
        <f t="shared" si="90"/>
        <v>0</v>
      </c>
      <c r="W398" s="422">
        <f t="shared" si="90"/>
        <v>1838.8</v>
      </c>
      <c r="X398" s="422">
        <f t="shared" si="90"/>
        <v>0</v>
      </c>
      <c r="Y398" s="422">
        <f t="shared" si="90"/>
        <v>0</v>
      </c>
      <c r="Z398" s="422">
        <f t="shared" si="90"/>
        <v>39.09</v>
      </c>
      <c r="AA398" s="422">
        <f t="shared" si="90"/>
        <v>403.39</v>
      </c>
      <c r="AB398" s="422">
        <f t="shared" si="90"/>
        <v>757.9</v>
      </c>
      <c r="AC398" s="422">
        <f t="shared" si="90"/>
        <v>770.65</v>
      </c>
      <c r="AD398" s="422">
        <f t="shared" si="90"/>
        <v>447.4</v>
      </c>
      <c r="AE398" s="422">
        <f t="shared" si="90"/>
        <v>446.28</v>
      </c>
      <c r="AF398" s="422">
        <f t="shared" si="90"/>
        <v>0</v>
      </c>
      <c r="AG398" s="420">
        <f t="shared" si="89"/>
        <v>10542.76</v>
      </c>
    </row>
    <row r="399">
      <c r="A399" s="175"/>
      <c r="B399" s="168"/>
      <c r="C399" s="168"/>
      <c r="D399" s="168"/>
      <c r="E399" s="168"/>
      <c r="F399" s="168"/>
      <c r="G399" s="168"/>
      <c r="H399" s="168"/>
      <c r="I399" s="168"/>
      <c r="J399" s="168"/>
      <c r="K399" s="168"/>
      <c r="L399" s="168"/>
      <c r="M399" s="168"/>
      <c r="N399" s="168"/>
      <c r="O399" s="168"/>
      <c r="P399" s="168"/>
      <c r="Q399" s="168"/>
      <c r="R399" s="168"/>
      <c r="S399" s="168"/>
      <c r="T399" s="168"/>
      <c r="U399" s="168"/>
      <c r="V399" s="168"/>
      <c r="W399" s="168"/>
      <c r="X399" s="168"/>
      <c r="Y399" s="168"/>
      <c r="Z399" s="168"/>
      <c r="AA399" s="168"/>
      <c r="AB399" s="168"/>
      <c r="AC399" s="168"/>
      <c r="AD399" s="168"/>
      <c r="AE399" s="168"/>
      <c r="AF399" s="168"/>
      <c r="AG399" s="423"/>
    </row>
    <row r="400">
      <c r="A400" s="417" t="s">
        <v>317</v>
      </c>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c r="AA400" s="222"/>
      <c r="AB400" s="222"/>
      <c r="AC400" s="222"/>
      <c r="AD400" s="222"/>
      <c r="AE400" s="222"/>
      <c r="AF400" s="222"/>
      <c r="AG400" s="424"/>
    </row>
    <row r="401">
      <c r="A401" s="235" t="s">
        <v>1792</v>
      </c>
      <c r="B401" s="366">
        <v>0.0</v>
      </c>
      <c r="C401" s="366">
        <v>0.0</v>
      </c>
      <c r="D401" s="366">
        <v>0.0</v>
      </c>
      <c r="E401" s="366">
        <v>0.0</v>
      </c>
      <c r="F401" s="366">
        <v>0.0</v>
      </c>
      <c r="G401" s="366">
        <v>0.0</v>
      </c>
      <c r="H401" s="366">
        <v>0.0</v>
      </c>
      <c r="I401" s="366">
        <v>0.0</v>
      </c>
      <c r="J401" s="366">
        <v>0.0</v>
      </c>
      <c r="K401" s="366">
        <v>0.0</v>
      </c>
      <c r="L401" s="366">
        <v>0.0</v>
      </c>
      <c r="M401" s="366">
        <v>0.0</v>
      </c>
      <c r="N401" s="366">
        <v>0.0</v>
      </c>
      <c r="O401" s="366">
        <v>0.0</v>
      </c>
      <c r="P401" s="366">
        <v>0.0</v>
      </c>
      <c r="Q401" s="366">
        <v>0.0</v>
      </c>
      <c r="R401" s="366">
        <v>0.0</v>
      </c>
      <c r="S401" s="366">
        <v>0.0</v>
      </c>
      <c r="T401" s="366">
        <v>0.0</v>
      </c>
      <c r="U401" s="366">
        <v>0.0</v>
      </c>
      <c r="V401" s="366">
        <v>0.0</v>
      </c>
      <c r="W401" s="366">
        <v>0.0</v>
      </c>
      <c r="X401" s="366">
        <v>0.0</v>
      </c>
      <c r="Y401" s="366">
        <v>0.0</v>
      </c>
      <c r="Z401" s="366">
        <v>0.0</v>
      </c>
      <c r="AA401" s="366">
        <v>0.0</v>
      </c>
      <c r="AB401" s="366">
        <v>0.0</v>
      </c>
      <c r="AC401" s="366">
        <v>0.0</v>
      </c>
      <c r="AD401" s="366">
        <v>0.0</v>
      </c>
      <c r="AE401" s="366">
        <v>0.0</v>
      </c>
      <c r="AF401" s="366">
        <v>0.0</v>
      </c>
      <c r="AG401" s="423">
        <f t="shared" ref="AG401:AG409" si="91">SUM(B401:AF401)</f>
        <v>0</v>
      </c>
    </row>
    <row r="402">
      <c r="A402" s="235" t="s">
        <v>1793</v>
      </c>
      <c r="B402" s="366">
        <v>0.0</v>
      </c>
      <c r="C402" s="366">
        <v>0.0</v>
      </c>
      <c r="D402" s="366">
        <v>0.0</v>
      </c>
      <c r="E402" s="366">
        <v>0.0</v>
      </c>
      <c r="F402" s="366">
        <v>0.0</v>
      </c>
      <c r="G402" s="366">
        <v>0.0</v>
      </c>
      <c r="H402" s="366">
        <v>0.0</v>
      </c>
      <c r="I402" s="366">
        <v>0.0</v>
      </c>
      <c r="J402" s="366">
        <v>0.0</v>
      </c>
      <c r="K402" s="366">
        <v>0.0</v>
      </c>
      <c r="L402" s="366">
        <v>0.0</v>
      </c>
      <c r="M402" s="366">
        <v>0.0</v>
      </c>
      <c r="N402" s="366">
        <v>0.0</v>
      </c>
      <c r="O402" s="366">
        <v>0.0</v>
      </c>
      <c r="P402" s="366">
        <v>0.0</v>
      </c>
      <c r="Q402" s="366">
        <v>0.0</v>
      </c>
      <c r="R402" s="366">
        <v>0.0</v>
      </c>
      <c r="S402" s="366">
        <v>0.0</v>
      </c>
      <c r="T402" s="366">
        <v>0.0</v>
      </c>
      <c r="U402" s="366">
        <v>0.0</v>
      </c>
      <c r="V402" s="366">
        <v>0.0</v>
      </c>
      <c r="W402" s="366">
        <v>0.0</v>
      </c>
      <c r="X402" s="366">
        <v>0.0</v>
      </c>
      <c r="Y402" s="366">
        <v>0.0</v>
      </c>
      <c r="Z402" s="366">
        <v>0.0</v>
      </c>
      <c r="AA402" s="366">
        <v>0.0</v>
      </c>
      <c r="AB402" s="366">
        <v>0.0</v>
      </c>
      <c r="AC402" s="366">
        <v>0.0</v>
      </c>
      <c r="AD402" s="366">
        <v>0.0</v>
      </c>
      <c r="AE402" s="366">
        <v>0.0</v>
      </c>
      <c r="AF402" s="366">
        <v>0.0</v>
      </c>
      <c r="AG402" s="423">
        <f t="shared" si="91"/>
        <v>0</v>
      </c>
    </row>
    <row r="403">
      <c r="A403" s="235" t="s">
        <v>1794</v>
      </c>
      <c r="B403" s="366">
        <v>0.0</v>
      </c>
      <c r="C403" s="366">
        <v>0.0</v>
      </c>
      <c r="D403" s="242">
        <v>0.0</v>
      </c>
      <c r="E403" s="366">
        <v>0.0</v>
      </c>
      <c r="F403" s="366">
        <v>0.0</v>
      </c>
      <c r="G403" s="366">
        <v>0.0</v>
      </c>
      <c r="H403" s="242">
        <v>0.0</v>
      </c>
      <c r="I403" s="242">
        <v>0.0</v>
      </c>
      <c r="J403" s="366">
        <v>0.0</v>
      </c>
      <c r="K403" s="366">
        <v>0.0</v>
      </c>
      <c r="L403" s="366">
        <v>0.0</v>
      </c>
      <c r="M403" s="242">
        <v>0.0</v>
      </c>
      <c r="N403" s="242">
        <v>0.0</v>
      </c>
      <c r="O403" s="366">
        <v>0.0</v>
      </c>
      <c r="P403" s="242">
        <v>0.0</v>
      </c>
      <c r="Q403" s="242">
        <v>0.0</v>
      </c>
      <c r="R403" s="242">
        <v>0.0</v>
      </c>
      <c r="S403" s="366">
        <v>0.0</v>
      </c>
      <c r="T403" s="242">
        <v>0.0</v>
      </c>
      <c r="U403" s="242">
        <v>0.0</v>
      </c>
      <c r="V403" s="366">
        <v>0.0</v>
      </c>
      <c r="W403" s="242">
        <v>0.0</v>
      </c>
      <c r="X403" s="366">
        <v>0.0</v>
      </c>
      <c r="Y403" s="366">
        <v>0.0</v>
      </c>
      <c r="Z403" s="242">
        <v>0.0</v>
      </c>
      <c r="AA403" s="242">
        <v>0.0</v>
      </c>
      <c r="AB403" s="242">
        <v>0.0</v>
      </c>
      <c r="AC403" s="242">
        <v>0.0</v>
      </c>
      <c r="AD403" s="242">
        <v>0.0</v>
      </c>
      <c r="AE403" s="242">
        <v>0.0</v>
      </c>
      <c r="AF403" s="366">
        <v>0.0</v>
      </c>
      <c r="AG403" s="423">
        <f t="shared" si="91"/>
        <v>0</v>
      </c>
    </row>
    <row r="404">
      <c r="A404" s="235" t="s">
        <v>1795</v>
      </c>
      <c r="B404" s="366">
        <v>0.0</v>
      </c>
      <c r="C404" s="366">
        <v>0.0</v>
      </c>
      <c r="D404" s="249">
        <v>0.0</v>
      </c>
      <c r="E404" s="366">
        <v>0.0</v>
      </c>
      <c r="F404" s="366">
        <v>0.0</v>
      </c>
      <c r="G404" s="366">
        <v>0.0</v>
      </c>
      <c r="H404" s="249">
        <v>0.0</v>
      </c>
      <c r="I404" s="249">
        <v>0.0</v>
      </c>
      <c r="J404" s="366">
        <v>0.0</v>
      </c>
      <c r="K404" s="366">
        <v>0.0</v>
      </c>
      <c r="L404" s="366">
        <v>0.0</v>
      </c>
      <c r="M404" s="249">
        <v>0.0</v>
      </c>
      <c r="N404" s="249">
        <v>0.0</v>
      </c>
      <c r="O404" s="366">
        <v>0.0</v>
      </c>
      <c r="P404" s="249">
        <v>0.0</v>
      </c>
      <c r="Q404" s="249">
        <v>0.0</v>
      </c>
      <c r="R404" s="249">
        <v>0.0</v>
      </c>
      <c r="S404" s="366">
        <v>0.0</v>
      </c>
      <c r="T404" s="249">
        <v>0.0</v>
      </c>
      <c r="U404" s="249">
        <v>0.0</v>
      </c>
      <c r="V404" s="366">
        <v>0.0</v>
      </c>
      <c r="W404" s="249">
        <v>0.0</v>
      </c>
      <c r="X404" s="366">
        <v>0.0</v>
      </c>
      <c r="Y404" s="366">
        <v>0.0</v>
      </c>
      <c r="Z404" s="249">
        <v>0.0</v>
      </c>
      <c r="AA404" s="249">
        <v>0.0</v>
      </c>
      <c r="AB404" s="249">
        <v>0.0</v>
      </c>
      <c r="AC404" s="249">
        <v>0.0</v>
      </c>
      <c r="AD404" s="249">
        <v>0.0</v>
      </c>
      <c r="AE404" s="249">
        <v>0.0</v>
      </c>
      <c r="AF404" s="366">
        <v>0.0</v>
      </c>
      <c r="AG404" s="423">
        <f t="shared" si="91"/>
        <v>0</v>
      </c>
    </row>
    <row r="405">
      <c r="A405" s="235" t="s">
        <v>1796</v>
      </c>
      <c r="B405" s="366">
        <v>0.0</v>
      </c>
      <c r="C405" s="366">
        <v>0.0</v>
      </c>
      <c r="D405" s="249">
        <v>0.0</v>
      </c>
      <c r="E405" s="366">
        <v>0.0</v>
      </c>
      <c r="F405" s="366">
        <v>0.0</v>
      </c>
      <c r="G405" s="366">
        <v>0.0</v>
      </c>
      <c r="H405" s="249">
        <v>0.0</v>
      </c>
      <c r="I405" s="249">
        <v>0.0</v>
      </c>
      <c r="J405" s="366">
        <v>0.0</v>
      </c>
      <c r="K405" s="366">
        <v>0.0</v>
      </c>
      <c r="L405" s="366">
        <v>0.0</v>
      </c>
      <c r="M405" s="249">
        <v>1.0</v>
      </c>
      <c r="N405" s="249">
        <v>0.0</v>
      </c>
      <c r="O405" s="366">
        <v>0.0</v>
      </c>
      <c r="P405" s="249">
        <v>0.0</v>
      </c>
      <c r="Q405" s="249">
        <v>0.0</v>
      </c>
      <c r="R405" s="249">
        <v>0.0</v>
      </c>
      <c r="S405" s="366">
        <v>0.0</v>
      </c>
      <c r="T405" s="249">
        <v>0.0</v>
      </c>
      <c r="U405" s="249">
        <v>0.0</v>
      </c>
      <c r="V405" s="366">
        <v>0.0</v>
      </c>
      <c r="W405" s="249">
        <v>1.0</v>
      </c>
      <c r="X405" s="366">
        <v>0.0</v>
      </c>
      <c r="Y405" s="366">
        <v>0.0</v>
      </c>
      <c r="Z405" s="249">
        <v>0.0</v>
      </c>
      <c r="AA405" s="249">
        <v>0.0</v>
      </c>
      <c r="AB405" s="249">
        <v>1.0</v>
      </c>
      <c r="AC405" s="249">
        <v>0.0</v>
      </c>
      <c r="AD405" s="249">
        <v>0.0</v>
      </c>
      <c r="AE405" s="249">
        <v>0.0</v>
      </c>
      <c r="AF405" s="366">
        <v>0.0</v>
      </c>
      <c r="AG405" s="423">
        <f t="shared" si="91"/>
        <v>3</v>
      </c>
    </row>
    <row r="406">
      <c r="A406" s="235" t="s">
        <v>1797</v>
      </c>
      <c r="B406" s="366">
        <v>0.0</v>
      </c>
      <c r="C406" s="366">
        <v>0.0</v>
      </c>
      <c r="D406" s="249">
        <v>0.0</v>
      </c>
      <c r="E406" s="366">
        <v>0.0</v>
      </c>
      <c r="F406" s="366">
        <v>0.0</v>
      </c>
      <c r="G406" s="366">
        <v>0.0</v>
      </c>
      <c r="H406" s="249">
        <v>0.0</v>
      </c>
      <c r="I406" s="249">
        <v>0.0</v>
      </c>
      <c r="J406" s="366">
        <v>0.0</v>
      </c>
      <c r="K406" s="366">
        <v>0.0</v>
      </c>
      <c r="L406" s="366">
        <v>0.0</v>
      </c>
      <c r="M406" s="249">
        <v>0.0</v>
      </c>
      <c r="N406" s="249">
        <v>0.0</v>
      </c>
      <c r="O406" s="366">
        <v>0.0</v>
      </c>
      <c r="P406" s="249">
        <v>0.0</v>
      </c>
      <c r="Q406" s="249">
        <v>0.0</v>
      </c>
      <c r="R406" s="249">
        <v>0.0</v>
      </c>
      <c r="S406" s="366">
        <v>0.0</v>
      </c>
      <c r="T406" s="249">
        <v>0.0</v>
      </c>
      <c r="U406" s="249">
        <v>0.0</v>
      </c>
      <c r="V406" s="366">
        <v>0.0</v>
      </c>
      <c r="W406" s="249">
        <v>0.0</v>
      </c>
      <c r="X406" s="366">
        <v>0.0</v>
      </c>
      <c r="Y406" s="366">
        <v>0.0</v>
      </c>
      <c r="Z406" s="249">
        <v>0.0</v>
      </c>
      <c r="AA406" s="249">
        <v>0.0</v>
      </c>
      <c r="AB406" s="249">
        <v>0.0</v>
      </c>
      <c r="AC406" s="249">
        <v>0.0</v>
      </c>
      <c r="AD406" s="249">
        <v>0.0</v>
      </c>
      <c r="AE406" s="249">
        <v>0.0</v>
      </c>
      <c r="AF406" s="366">
        <v>0.0</v>
      </c>
      <c r="AG406" s="423">
        <f t="shared" si="91"/>
        <v>0</v>
      </c>
    </row>
    <row r="407">
      <c r="A407" s="235" t="s">
        <v>1798</v>
      </c>
      <c r="B407" s="366">
        <v>0.0</v>
      </c>
      <c r="C407" s="366">
        <v>0.0</v>
      </c>
      <c r="D407" s="249">
        <v>1.0</v>
      </c>
      <c r="E407" s="366">
        <v>0.0</v>
      </c>
      <c r="F407" s="366">
        <v>0.0</v>
      </c>
      <c r="G407" s="366">
        <v>0.0</v>
      </c>
      <c r="H407" s="249">
        <v>4.0</v>
      </c>
      <c r="I407" s="249">
        <v>5.0</v>
      </c>
      <c r="J407" s="366">
        <v>0.0</v>
      </c>
      <c r="K407" s="366">
        <v>0.0</v>
      </c>
      <c r="L407" s="366">
        <v>0.0</v>
      </c>
      <c r="M407" s="249">
        <v>1.0</v>
      </c>
      <c r="N407" s="249">
        <v>1.0</v>
      </c>
      <c r="O407" s="366">
        <v>0.0</v>
      </c>
      <c r="P407" s="249">
        <v>0.0</v>
      </c>
      <c r="Q407" s="249">
        <v>1.0</v>
      </c>
      <c r="R407" s="249">
        <v>1.0</v>
      </c>
      <c r="S407" s="366">
        <v>0.0</v>
      </c>
      <c r="T407" s="249">
        <v>0.0</v>
      </c>
      <c r="U407" s="249">
        <v>1.0</v>
      </c>
      <c r="V407" s="366">
        <v>0.0</v>
      </c>
      <c r="W407" s="249">
        <v>4.0</v>
      </c>
      <c r="X407" s="366">
        <v>0.0</v>
      </c>
      <c r="Y407" s="366">
        <v>0.0</v>
      </c>
      <c r="Z407" s="249">
        <v>0.0</v>
      </c>
      <c r="AA407" s="249">
        <v>1.0</v>
      </c>
      <c r="AB407" s="249">
        <v>1.0</v>
      </c>
      <c r="AC407" s="249">
        <v>2.0</v>
      </c>
      <c r="AD407" s="249">
        <v>1.0</v>
      </c>
      <c r="AE407" s="249">
        <v>1.0</v>
      </c>
      <c r="AF407" s="366">
        <v>0.0</v>
      </c>
      <c r="AG407" s="423">
        <f t="shared" si="91"/>
        <v>25</v>
      </c>
    </row>
    <row r="408">
      <c r="A408" s="235" t="s">
        <v>1799</v>
      </c>
      <c r="B408" s="366">
        <v>0.0</v>
      </c>
      <c r="C408" s="366">
        <v>0.0</v>
      </c>
      <c r="D408" s="249">
        <v>0.0</v>
      </c>
      <c r="E408" s="366">
        <v>0.0</v>
      </c>
      <c r="F408" s="366">
        <v>0.0</v>
      </c>
      <c r="G408" s="366">
        <v>0.0</v>
      </c>
      <c r="H408" s="249">
        <v>0.0</v>
      </c>
      <c r="I408" s="249">
        <v>0.0</v>
      </c>
      <c r="J408" s="366">
        <v>0.0</v>
      </c>
      <c r="K408" s="366">
        <v>0.0</v>
      </c>
      <c r="L408" s="366">
        <v>0.0</v>
      </c>
      <c r="M408" s="249">
        <v>0.0</v>
      </c>
      <c r="N408" s="249">
        <v>0.0</v>
      </c>
      <c r="O408" s="366">
        <v>0.0</v>
      </c>
      <c r="P408" s="249">
        <v>0.0</v>
      </c>
      <c r="Q408" s="249">
        <v>0.0</v>
      </c>
      <c r="R408" s="249">
        <v>0.0</v>
      </c>
      <c r="S408" s="366">
        <v>0.0</v>
      </c>
      <c r="T408" s="249">
        <v>0.0</v>
      </c>
      <c r="U408" s="249">
        <v>0.0</v>
      </c>
      <c r="V408" s="366">
        <v>0.0</v>
      </c>
      <c r="W408" s="249">
        <v>0.0</v>
      </c>
      <c r="X408" s="366">
        <v>0.0</v>
      </c>
      <c r="Y408" s="366">
        <v>0.0</v>
      </c>
      <c r="Z408" s="249">
        <v>0.0</v>
      </c>
      <c r="AA408" s="249">
        <v>0.0</v>
      </c>
      <c r="AB408" s="249">
        <v>0.0</v>
      </c>
      <c r="AC408" s="249">
        <v>0.0</v>
      </c>
      <c r="AD408" s="249">
        <v>0.0</v>
      </c>
      <c r="AE408" s="249">
        <v>0.0</v>
      </c>
      <c r="AF408" s="366">
        <v>0.0</v>
      </c>
      <c r="AG408" s="423">
        <f t="shared" si="91"/>
        <v>0</v>
      </c>
    </row>
    <row r="409">
      <c r="A409" s="241" t="s">
        <v>283</v>
      </c>
      <c r="B409" s="233">
        <f t="shared" ref="B409:AF409" si="92">SUM(B401:B408)</f>
        <v>0</v>
      </c>
      <c r="C409" s="233">
        <f t="shared" si="92"/>
        <v>0</v>
      </c>
      <c r="D409" s="233">
        <f t="shared" si="92"/>
        <v>1</v>
      </c>
      <c r="E409" s="233">
        <f t="shared" si="92"/>
        <v>0</v>
      </c>
      <c r="F409" s="233">
        <f t="shared" si="92"/>
        <v>0</v>
      </c>
      <c r="G409" s="233">
        <f t="shared" si="92"/>
        <v>0</v>
      </c>
      <c r="H409" s="233">
        <f t="shared" si="92"/>
        <v>4</v>
      </c>
      <c r="I409" s="233">
        <f t="shared" si="92"/>
        <v>5</v>
      </c>
      <c r="J409" s="233">
        <f t="shared" si="92"/>
        <v>0</v>
      </c>
      <c r="K409" s="233">
        <f t="shared" si="92"/>
        <v>0</v>
      </c>
      <c r="L409" s="233">
        <f t="shared" si="92"/>
        <v>0</v>
      </c>
      <c r="M409" s="233">
        <f t="shared" si="92"/>
        <v>2</v>
      </c>
      <c r="N409" s="233">
        <f t="shared" si="92"/>
        <v>1</v>
      </c>
      <c r="O409" s="233">
        <f t="shared" si="92"/>
        <v>0</v>
      </c>
      <c r="P409" s="233">
        <f t="shared" si="92"/>
        <v>0</v>
      </c>
      <c r="Q409" s="233">
        <f t="shared" si="92"/>
        <v>1</v>
      </c>
      <c r="R409" s="233">
        <f t="shared" si="92"/>
        <v>1</v>
      </c>
      <c r="S409" s="233">
        <f t="shared" si="92"/>
        <v>0</v>
      </c>
      <c r="T409" s="233">
        <f t="shared" si="92"/>
        <v>0</v>
      </c>
      <c r="U409" s="233">
        <f t="shared" si="92"/>
        <v>1</v>
      </c>
      <c r="V409" s="233">
        <f t="shared" si="92"/>
        <v>0</v>
      </c>
      <c r="W409" s="233">
        <f t="shared" si="92"/>
        <v>5</v>
      </c>
      <c r="X409" s="233">
        <f t="shared" si="92"/>
        <v>0</v>
      </c>
      <c r="Y409" s="233">
        <f t="shared" si="92"/>
        <v>0</v>
      </c>
      <c r="Z409" s="233">
        <f t="shared" si="92"/>
        <v>0</v>
      </c>
      <c r="AA409" s="233">
        <f t="shared" si="92"/>
        <v>1</v>
      </c>
      <c r="AB409" s="233">
        <f t="shared" si="92"/>
        <v>2</v>
      </c>
      <c r="AC409" s="233">
        <f t="shared" si="92"/>
        <v>2</v>
      </c>
      <c r="AD409" s="233">
        <f t="shared" si="92"/>
        <v>1</v>
      </c>
      <c r="AE409" s="233">
        <f t="shared" si="92"/>
        <v>1</v>
      </c>
      <c r="AF409" s="233">
        <f t="shared" si="92"/>
        <v>0</v>
      </c>
      <c r="AG409" s="423">
        <f t="shared" si="91"/>
        <v>28</v>
      </c>
    </row>
    <row r="410">
      <c r="A410" s="175"/>
      <c r="B410" s="168"/>
      <c r="C410" s="168"/>
      <c r="D410" s="168"/>
      <c r="E410" s="168"/>
      <c r="F410" s="168"/>
      <c r="G410" s="168"/>
      <c r="H410" s="168"/>
      <c r="I410" s="168"/>
      <c r="J410" s="168"/>
      <c r="K410" s="168"/>
      <c r="L410" s="168"/>
      <c r="M410" s="168"/>
      <c r="N410" s="168"/>
      <c r="O410" s="168"/>
      <c r="P410" s="168"/>
      <c r="Q410" s="168"/>
      <c r="R410" s="168"/>
      <c r="S410" s="168"/>
      <c r="T410" s="168"/>
      <c r="U410" s="168"/>
      <c r="V410" s="168"/>
      <c r="W410" s="168"/>
      <c r="X410" s="168"/>
      <c r="Y410" s="168"/>
      <c r="Z410" s="168"/>
      <c r="AA410" s="168"/>
      <c r="AB410" s="168"/>
      <c r="AC410" s="168"/>
      <c r="AD410" s="168"/>
      <c r="AE410" s="168"/>
      <c r="AF410" s="168"/>
      <c r="AG410" s="423"/>
    </row>
    <row r="411">
      <c r="A411" s="235" t="s">
        <v>1800</v>
      </c>
      <c r="B411" s="255">
        <v>0.0</v>
      </c>
      <c r="C411" s="255">
        <v>0.0</v>
      </c>
      <c r="D411" s="255">
        <v>0.0</v>
      </c>
      <c r="E411" s="255">
        <v>0.0</v>
      </c>
      <c r="F411" s="255">
        <v>0.0</v>
      </c>
      <c r="G411" s="255">
        <v>0.0</v>
      </c>
      <c r="H411" s="255">
        <v>0.0</v>
      </c>
      <c r="I411" s="255">
        <v>0.0</v>
      </c>
      <c r="J411" s="255">
        <v>0.0</v>
      </c>
      <c r="K411" s="255">
        <v>0.0</v>
      </c>
      <c r="L411" s="255">
        <v>0.0</v>
      </c>
      <c r="M411" s="255">
        <v>0.0</v>
      </c>
      <c r="N411" s="255">
        <v>0.0</v>
      </c>
      <c r="O411" s="255">
        <v>0.0</v>
      </c>
      <c r="P411" s="255">
        <v>0.0</v>
      </c>
      <c r="Q411" s="255">
        <v>0.0</v>
      </c>
      <c r="R411" s="255">
        <v>0.0</v>
      </c>
      <c r="S411" s="255">
        <v>0.0</v>
      </c>
      <c r="T411" s="255">
        <v>0.0</v>
      </c>
      <c r="U411" s="255">
        <v>0.0</v>
      </c>
      <c r="V411" s="255">
        <v>0.0</v>
      </c>
      <c r="W411" s="255">
        <v>0.0</v>
      </c>
      <c r="X411" s="255">
        <v>0.0</v>
      </c>
      <c r="Y411" s="255">
        <v>0.0</v>
      </c>
      <c r="Z411" s="255">
        <v>0.0</v>
      </c>
      <c r="AA411" s="255">
        <v>0.0</v>
      </c>
      <c r="AB411" s="255">
        <v>0.0</v>
      </c>
      <c r="AC411" s="255">
        <v>0.0</v>
      </c>
      <c r="AD411" s="255">
        <v>0.0</v>
      </c>
      <c r="AE411" s="255">
        <v>0.0</v>
      </c>
      <c r="AF411" s="255">
        <v>0.0</v>
      </c>
      <c r="AG411" s="228">
        <f t="shared" ref="AG411:AG413" si="93">SUM(B411:AF411)</f>
        <v>0</v>
      </c>
    </row>
    <row r="412">
      <c r="A412" s="235" t="s">
        <v>1801</v>
      </c>
      <c r="B412" s="255">
        <v>0.0</v>
      </c>
      <c r="C412" s="255">
        <v>0.0</v>
      </c>
      <c r="D412" s="255">
        <v>0.0</v>
      </c>
      <c r="E412" s="255">
        <v>0.0</v>
      </c>
      <c r="F412" s="255">
        <v>0.0</v>
      </c>
      <c r="G412" s="255">
        <v>0.0</v>
      </c>
      <c r="H412" s="255">
        <v>0.0</v>
      </c>
      <c r="I412" s="255">
        <v>0.0</v>
      </c>
      <c r="J412" s="255">
        <v>0.0</v>
      </c>
      <c r="K412" s="255">
        <v>0.0</v>
      </c>
      <c r="L412" s="255">
        <v>0.0</v>
      </c>
      <c r="M412" s="255">
        <v>0.0</v>
      </c>
      <c r="N412" s="255">
        <v>0.0</v>
      </c>
      <c r="O412" s="255">
        <v>0.0</v>
      </c>
      <c r="P412" s="255">
        <v>0.0</v>
      </c>
      <c r="Q412" s="255">
        <v>0.0</v>
      </c>
      <c r="R412" s="255">
        <v>0.0</v>
      </c>
      <c r="S412" s="255">
        <v>0.0</v>
      </c>
      <c r="T412" s="255">
        <v>0.0</v>
      </c>
      <c r="U412" s="255">
        <v>0.0</v>
      </c>
      <c r="V412" s="255">
        <v>0.0</v>
      </c>
      <c r="W412" s="255">
        <v>0.0</v>
      </c>
      <c r="X412" s="255">
        <v>0.0</v>
      </c>
      <c r="Y412" s="255">
        <v>0.0</v>
      </c>
      <c r="Z412" s="255">
        <v>0.0</v>
      </c>
      <c r="AA412" s="255">
        <v>0.0</v>
      </c>
      <c r="AB412" s="255">
        <v>0.0</v>
      </c>
      <c r="AC412" s="255">
        <v>0.0</v>
      </c>
      <c r="AD412" s="255">
        <v>0.0</v>
      </c>
      <c r="AE412" s="255">
        <v>0.0</v>
      </c>
      <c r="AF412" s="255">
        <v>0.0</v>
      </c>
      <c r="AG412" s="228">
        <f t="shared" si="93"/>
        <v>0</v>
      </c>
    </row>
    <row r="413">
      <c r="A413" s="161" t="s">
        <v>286</v>
      </c>
      <c r="B413" s="233">
        <f t="shared" ref="B413:AF413" si="94">SUM(B411:B412)</f>
        <v>0</v>
      </c>
      <c r="C413" s="233">
        <f t="shared" si="94"/>
        <v>0</v>
      </c>
      <c r="D413" s="233">
        <f t="shared" si="94"/>
        <v>0</v>
      </c>
      <c r="E413" s="233">
        <f t="shared" si="94"/>
        <v>0</v>
      </c>
      <c r="F413" s="233">
        <f t="shared" si="94"/>
        <v>0</v>
      </c>
      <c r="G413" s="233">
        <f t="shared" si="94"/>
        <v>0</v>
      </c>
      <c r="H413" s="233">
        <f t="shared" si="94"/>
        <v>0</v>
      </c>
      <c r="I413" s="233">
        <f t="shared" si="94"/>
        <v>0</v>
      </c>
      <c r="J413" s="233">
        <f t="shared" si="94"/>
        <v>0</v>
      </c>
      <c r="K413" s="233">
        <f t="shared" si="94"/>
        <v>0</v>
      </c>
      <c r="L413" s="233">
        <f t="shared" si="94"/>
        <v>0</v>
      </c>
      <c r="M413" s="233">
        <f t="shared" si="94"/>
        <v>0</v>
      </c>
      <c r="N413" s="233">
        <f t="shared" si="94"/>
        <v>0</v>
      </c>
      <c r="O413" s="233">
        <f t="shared" si="94"/>
        <v>0</v>
      </c>
      <c r="P413" s="233">
        <f t="shared" si="94"/>
        <v>0</v>
      </c>
      <c r="Q413" s="233">
        <f t="shared" si="94"/>
        <v>0</v>
      </c>
      <c r="R413" s="233">
        <f t="shared" si="94"/>
        <v>0</v>
      </c>
      <c r="S413" s="233">
        <f t="shared" si="94"/>
        <v>0</v>
      </c>
      <c r="T413" s="233">
        <f t="shared" si="94"/>
        <v>0</v>
      </c>
      <c r="U413" s="233">
        <f t="shared" si="94"/>
        <v>0</v>
      </c>
      <c r="V413" s="233">
        <f t="shared" si="94"/>
        <v>0</v>
      </c>
      <c r="W413" s="233">
        <f t="shared" si="94"/>
        <v>0</v>
      </c>
      <c r="X413" s="233">
        <f t="shared" si="94"/>
        <v>0</v>
      </c>
      <c r="Y413" s="233">
        <f t="shared" si="94"/>
        <v>0</v>
      </c>
      <c r="Z413" s="233">
        <f t="shared" si="94"/>
        <v>0</v>
      </c>
      <c r="AA413" s="233">
        <f t="shared" si="94"/>
        <v>0</v>
      </c>
      <c r="AB413" s="233">
        <f t="shared" si="94"/>
        <v>0</v>
      </c>
      <c r="AC413" s="233">
        <f t="shared" si="94"/>
        <v>0</v>
      </c>
      <c r="AD413" s="233">
        <f t="shared" si="94"/>
        <v>0</v>
      </c>
      <c r="AE413" s="233">
        <f t="shared" si="94"/>
        <v>0</v>
      </c>
      <c r="AF413" s="233">
        <f t="shared" si="94"/>
        <v>0</v>
      </c>
      <c r="AG413" s="228">
        <f t="shared" si="93"/>
        <v>0</v>
      </c>
    </row>
    <row r="414">
      <c r="A414" s="175"/>
      <c r="B414" s="168"/>
      <c r="C414" s="168"/>
      <c r="D414" s="168"/>
      <c r="E414" s="168"/>
      <c r="F414" s="168"/>
      <c r="G414" s="168"/>
      <c r="H414" s="168"/>
      <c r="I414" s="168"/>
      <c r="J414" s="168"/>
      <c r="K414" s="168"/>
      <c r="L414" s="168"/>
      <c r="M414" s="168"/>
      <c r="N414" s="168"/>
      <c r="O414" s="168"/>
      <c r="P414" s="168"/>
      <c r="Q414" s="168"/>
      <c r="R414" s="168"/>
      <c r="S414" s="168"/>
      <c r="T414" s="168"/>
      <c r="U414" s="168"/>
      <c r="V414" s="168"/>
      <c r="W414" s="168"/>
      <c r="X414" s="168"/>
      <c r="Y414" s="168"/>
      <c r="Z414" s="168"/>
      <c r="AA414" s="168"/>
      <c r="AB414" s="168"/>
      <c r="AC414" s="168"/>
      <c r="AD414" s="168"/>
      <c r="AE414" s="168"/>
      <c r="AF414" s="168"/>
      <c r="AG414" s="423"/>
    </row>
    <row r="415">
      <c r="A415" s="235" t="s">
        <v>287</v>
      </c>
      <c r="B415" s="354">
        <v>0.0</v>
      </c>
      <c r="C415" s="354">
        <v>0.0</v>
      </c>
      <c r="D415" s="354">
        <v>0.0</v>
      </c>
      <c r="E415" s="354">
        <v>0.0</v>
      </c>
      <c r="F415" s="354">
        <v>0.0</v>
      </c>
      <c r="G415" s="354">
        <v>0.0</v>
      </c>
      <c r="H415" s="354">
        <v>1.0</v>
      </c>
      <c r="I415" s="354">
        <v>1.0</v>
      </c>
      <c r="J415" s="354">
        <v>0.0</v>
      </c>
      <c r="K415" s="354">
        <v>0.0</v>
      </c>
      <c r="L415" s="354">
        <v>0.0</v>
      </c>
      <c r="M415" s="354">
        <v>0.0</v>
      </c>
      <c r="N415" s="354">
        <v>1.0</v>
      </c>
      <c r="O415" s="354">
        <v>0.0</v>
      </c>
      <c r="P415" s="354">
        <v>1.0</v>
      </c>
      <c r="Q415" s="354">
        <v>0.0</v>
      </c>
      <c r="R415" s="354">
        <v>0.0</v>
      </c>
      <c r="S415" s="354">
        <v>0.0</v>
      </c>
      <c r="T415" s="354">
        <v>1.0</v>
      </c>
      <c r="U415" s="354">
        <v>1.0</v>
      </c>
      <c r="V415" s="354">
        <v>0.0</v>
      </c>
      <c r="W415" s="354">
        <v>0.0</v>
      </c>
      <c r="X415" s="354">
        <v>0.0</v>
      </c>
      <c r="Y415" s="354">
        <v>0.0</v>
      </c>
      <c r="Z415" s="354">
        <v>1.0</v>
      </c>
      <c r="AA415" s="354">
        <v>1.0</v>
      </c>
      <c r="AB415" s="354">
        <v>1.0</v>
      </c>
      <c r="AC415" s="354">
        <v>0.0</v>
      </c>
      <c r="AD415" s="354">
        <v>0.0</v>
      </c>
      <c r="AE415" s="354">
        <v>0.0</v>
      </c>
      <c r="AF415" s="354">
        <v>0.0</v>
      </c>
      <c r="AG415" s="423">
        <f t="shared" ref="AG415:AG424" si="95">SUM(B415:AF415)</f>
        <v>9</v>
      </c>
    </row>
    <row r="416">
      <c r="A416" s="235" t="s">
        <v>288</v>
      </c>
      <c r="B416" s="354">
        <v>0.0</v>
      </c>
      <c r="C416" s="354">
        <v>0.0</v>
      </c>
      <c r="D416" s="354">
        <v>0.0</v>
      </c>
      <c r="E416" s="354">
        <v>0.0</v>
      </c>
      <c r="F416" s="354">
        <v>0.0</v>
      </c>
      <c r="G416" s="354">
        <v>0.0</v>
      </c>
      <c r="H416" s="354">
        <v>0.0</v>
      </c>
      <c r="I416" s="354">
        <v>0.0</v>
      </c>
      <c r="J416" s="354">
        <v>0.0</v>
      </c>
      <c r="K416" s="354">
        <v>0.0</v>
      </c>
      <c r="L416" s="354">
        <v>0.0</v>
      </c>
      <c r="M416" s="354">
        <v>0.0</v>
      </c>
      <c r="N416" s="354">
        <v>0.0</v>
      </c>
      <c r="O416" s="354">
        <v>0.0</v>
      </c>
      <c r="P416" s="354">
        <v>0.0</v>
      </c>
      <c r="Q416" s="354">
        <v>0.0</v>
      </c>
      <c r="R416" s="354">
        <v>0.0</v>
      </c>
      <c r="S416" s="354">
        <v>0.0</v>
      </c>
      <c r="T416" s="354">
        <v>0.0</v>
      </c>
      <c r="U416" s="354">
        <v>0.0</v>
      </c>
      <c r="V416" s="354">
        <v>0.0</v>
      </c>
      <c r="W416" s="354">
        <v>0.0</v>
      </c>
      <c r="X416" s="354">
        <v>0.0</v>
      </c>
      <c r="Y416" s="354">
        <v>0.0</v>
      </c>
      <c r="Z416" s="354">
        <v>0.0</v>
      </c>
      <c r="AA416" s="354">
        <v>0.0</v>
      </c>
      <c r="AB416" s="354">
        <v>0.0</v>
      </c>
      <c r="AC416" s="354">
        <v>0.0</v>
      </c>
      <c r="AD416" s="354">
        <v>0.0</v>
      </c>
      <c r="AE416" s="354">
        <v>0.0</v>
      </c>
      <c r="AF416" s="354">
        <v>0.0</v>
      </c>
      <c r="AG416" s="423">
        <f t="shared" si="95"/>
        <v>0</v>
      </c>
    </row>
    <row r="417">
      <c r="A417" s="235" t="s">
        <v>1802</v>
      </c>
      <c r="B417" s="354">
        <v>0.0</v>
      </c>
      <c r="C417" s="354">
        <v>0.0</v>
      </c>
      <c r="D417" s="242">
        <v>0.0</v>
      </c>
      <c r="E417" s="354">
        <v>0.0</v>
      </c>
      <c r="F417" s="354">
        <v>0.0</v>
      </c>
      <c r="G417" s="354">
        <v>0.0</v>
      </c>
      <c r="H417" s="242">
        <v>0.0</v>
      </c>
      <c r="I417" s="242">
        <v>1.0</v>
      </c>
      <c r="J417" s="354">
        <v>0.0</v>
      </c>
      <c r="K417" s="354">
        <v>0.0</v>
      </c>
      <c r="L417" s="354">
        <v>0.0</v>
      </c>
      <c r="M417" s="242">
        <v>0.0</v>
      </c>
      <c r="N417" s="242">
        <v>0.0</v>
      </c>
      <c r="O417" s="354">
        <v>0.0</v>
      </c>
      <c r="P417" s="242">
        <v>0.0</v>
      </c>
      <c r="Q417" s="242">
        <v>0.0</v>
      </c>
      <c r="R417" s="242">
        <v>0.0</v>
      </c>
      <c r="S417" s="354">
        <v>0.0</v>
      </c>
      <c r="T417" s="242">
        <v>0.0</v>
      </c>
      <c r="U417" s="242">
        <v>0.0</v>
      </c>
      <c r="V417" s="354">
        <v>0.0</v>
      </c>
      <c r="W417" s="242">
        <v>0.0</v>
      </c>
      <c r="X417" s="354">
        <v>0.0</v>
      </c>
      <c r="Y417" s="354">
        <v>0.0</v>
      </c>
      <c r="Z417" s="242">
        <v>0.0</v>
      </c>
      <c r="AA417" s="242">
        <v>0.0</v>
      </c>
      <c r="AB417" s="242">
        <v>0.0</v>
      </c>
      <c r="AC417" s="242">
        <v>0.0</v>
      </c>
      <c r="AD417" s="242">
        <v>0.0</v>
      </c>
      <c r="AE417" s="242">
        <v>0.0</v>
      </c>
      <c r="AF417" s="354">
        <v>0.0</v>
      </c>
      <c r="AG417" s="423">
        <f t="shared" si="95"/>
        <v>1</v>
      </c>
    </row>
    <row r="418">
      <c r="A418" s="235" t="s">
        <v>1803</v>
      </c>
      <c r="B418" s="354">
        <v>0.0</v>
      </c>
      <c r="C418" s="354">
        <v>0.0</v>
      </c>
      <c r="D418" s="242">
        <v>0.0</v>
      </c>
      <c r="E418" s="354">
        <v>0.0</v>
      </c>
      <c r="F418" s="354">
        <v>0.0</v>
      </c>
      <c r="G418" s="354">
        <v>0.0</v>
      </c>
      <c r="H418" s="242">
        <v>0.0</v>
      </c>
      <c r="I418" s="242">
        <v>0.0</v>
      </c>
      <c r="J418" s="354">
        <v>0.0</v>
      </c>
      <c r="K418" s="354">
        <v>0.0</v>
      </c>
      <c r="L418" s="354">
        <v>0.0</v>
      </c>
      <c r="M418" s="242">
        <v>0.0</v>
      </c>
      <c r="N418" s="242">
        <v>0.0</v>
      </c>
      <c r="O418" s="354">
        <v>0.0</v>
      </c>
      <c r="P418" s="242">
        <v>0.0</v>
      </c>
      <c r="Q418" s="242">
        <v>0.0</v>
      </c>
      <c r="R418" s="242">
        <v>0.0</v>
      </c>
      <c r="S418" s="354">
        <v>0.0</v>
      </c>
      <c r="T418" s="242">
        <v>0.0</v>
      </c>
      <c r="U418" s="242">
        <v>0.0</v>
      </c>
      <c r="V418" s="354">
        <v>0.0</v>
      </c>
      <c r="W418" s="242">
        <v>0.0</v>
      </c>
      <c r="X418" s="354">
        <v>0.0</v>
      </c>
      <c r="Y418" s="354">
        <v>0.0</v>
      </c>
      <c r="Z418" s="242">
        <v>0.0</v>
      </c>
      <c r="AA418" s="242">
        <v>0.0</v>
      </c>
      <c r="AB418" s="242">
        <v>0.0</v>
      </c>
      <c r="AC418" s="242">
        <v>0.0</v>
      </c>
      <c r="AD418" s="242">
        <v>0.0</v>
      </c>
      <c r="AE418" s="242">
        <v>0.0</v>
      </c>
      <c r="AF418" s="354">
        <v>0.0</v>
      </c>
      <c r="AG418" s="423">
        <f t="shared" si="95"/>
        <v>0</v>
      </c>
    </row>
    <row r="419">
      <c r="A419" s="235" t="s">
        <v>1804</v>
      </c>
      <c r="B419" s="354">
        <v>0.0</v>
      </c>
      <c r="C419" s="354">
        <v>0.0</v>
      </c>
      <c r="D419" s="242">
        <v>0.0</v>
      </c>
      <c r="E419" s="354">
        <v>0.0</v>
      </c>
      <c r="F419" s="354">
        <v>0.0</v>
      </c>
      <c r="G419" s="354">
        <v>0.0</v>
      </c>
      <c r="H419" s="242">
        <v>0.0</v>
      </c>
      <c r="I419" s="242">
        <v>0.0</v>
      </c>
      <c r="J419" s="354">
        <v>0.0</v>
      </c>
      <c r="K419" s="354">
        <v>0.0</v>
      </c>
      <c r="L419" s="354">
        <v>0.0</v>
      </c>
      <c r="M419" s="242">
        <v>0.0</v>
      </c>
      <c r="N419" s="242">
        <v>0.0</v>
      </c>
      <c r="O419" s="354">
        <v>0.0</v>
      </c>
      <c r="P419" s="242">
        <v>0.0</v>
      </c>
      <c r="Q419" s="242">
        <v>0.0</v>
      </c>
      <c r="R419" s="242">
        <v>0.0</v>
      </c>
      <c r="S419" s="354">
        <v>0.0</v>
      </c>
      <c r="T419" s="242">
        <v>0.0</v>
      </c>
      <c r="U419" s="242">
        <v>0.0</v>
      </c>
      <c r="V419" s="354">
        <v>0.0</v>
      </c>
      <c r="W419" s="242">
        <v>0.0</v>
      </c>
      <c r="X419" s="354">
        <v>0.0</v>
      </c>
      <c r="Y419" s="354">
        <v>0.0</v>
      </c>
      <c r="Z419" s="242">
        <v>0.0</v>
      </c>
      <c r="AA419" s="242">
        <v>0.0</v>
      </c>
      <c r="AB419" s="242">
        <v>0.0</v>
      </c>
      <c r="AC419" s="242">
        <v>0.0</v>
      </c>
      <c r="AD419" s="242">
        <v>0.0</v>
      </c>
      <c r="AE419" s="242">
        <v>0.0</v>
      </c>
      <c r="AF419" s="354">
        <v>0.0</v>
      </c>
      <c r="AG419" s="423">
        <f t="shared" si="95"/>
        <v>0</v>
      </c>
    </row>
    <row r="420">
      <c r="A420" s="235" t="s">
        <v>1805</v>
      </c>
      <c r="B420" s="354">
        <v>0.0</v>
      </c>
      <c r="C420" s="354">
        <v>0.0</v>
      </c>
      <c r="D420" s="242">
        <v>0.0</v>
      </c>
      <c r="E420" s="354">
        <v>0.0</v>
      </c>
      <c r="F420" s="354">
        <v>0.0</v>
      </c>
      <c r="G420" s="354">
        <v>0.0</v>
      </c>
      <c r="H420" s="242">
        <v>0.0</v>
      </c>
      <c r="I420" s="242">
        <v>0.0</v>
      </c>
      <c r="J420" s="354">
        <v>0.0</v>
      </c>
      <c r="K420" s="354">
        <v>0.0</v>
      </c>
      <c r="L420" s="354">
        <v>0.0</v>
      </c>
      <c r="M420" s="242">
        <v>0.0</v>
      </c>
      <c r="N420" s="242">
        <v>0.0</v>
      </c>
      <c r="O420" s="354">
        <v>0.0</v>
      </c>
      <c r="P420" s="242">
        <v>0.0</v>
      </c>
      <c r="Q420" s="242">
        <v>0.0</v>
      </c>
      <c r="R420" s="242">
        <v>0.0</v>
      </c>
      <c r="S420" s="354">
        <v>0.0</v>
      </c>
      <c r="T420" s="242">
        <v>0.0</v>
      </c>
      <c r="U420" s="242">
        <v>0.0</v>
      </c>
      <c r="V420" s="354">
        <v>0.0</v>
      </c>
      <c r="W420" s="242">
        <v>0.0</v>
      </c>
      <c r="X420" s="354">
        <v>0.0</v>
      </c>
      <c r="Y420" s="354">
        <v>0.0</v>
      </c>
      <c r="Z420" s="242">
        <v>0.0</v>
      </c>
      <c r="AA420" s="242">
        <v>0.0</v>
      </c>
      <c r="AB420" s="242">
        <v>0.0</v>
      </c>
      <c r="AC420" s="242">
        <v>0.0</v>
      </c>
      <c r="AD420" s="242">
        <v>0.0</v>
      </c>
      <c r="AE420" s="242">
        <v>0.0</v>
      </c>
      <c r="AF420" s="354">
        <v>0.0</v>
      </c>
      <c r="AG420" s="423">
        <f t="shared" si="95"/>
        <v>0</v>
      </c>
    </row>
    <row r="421">
      <c r="A421" s="235" t="s">
        <v>1806</v>
      </c>
      <c r="B421" s="354">
        <v>0.0</v>
      </c>
      <c r="C421" s="354">
        <v>0.0</v>
      </c>
      <c r="D421" s="427">
        <v>0.0</v>
      </c>
      <c r="E421" s="354">
        <v>0.0</v>
      </c>
      <c r="F421" s="354">
        <v>0.0</v>
      </c>
      <c r="G421" s="354">
        <v>0.0</v>
      </c>
      <c r="H421" s="427">
        <v>0.0</v>
      </c>
      <c r="I421" s="427">
        <v>0.0</v>
      </c>
      <c r="J421" s="354">
        <v>0.0</v>
      </c>
      <c r="K421" s="354">
        <v>0.0</v>
      </c>
      <c r="L421" s="354">
        <v>0.0</v>
      </c>
      <c r="M421" s="427">
        <v>0.0</v>
      </c>
      <c r="N421" s="427">
        <v>0.0</v>
      </c>
      <c r="O421" s="354">
        <v>0.0</v>
      </c>
      <c r="P421" s="427">
        <v>0.0</v>
      </c>
      <c r="Q421" s="427">
        <v>0.0</v>
      </c>
      <c r="R421" s="427">
        <v>0.0</v>
      </c>
      <c r="S421" s="354">
        <v>0.0</v>
      </c>
      <c r="T421" s="427">
        <v>0.0</v>
      </c>
      <c r="U421" s="427">
        <v>0.0</v>
      </c>
      <c r="V421" s="354">
        <v>0.0</v>
      </c>
      <c r="W421" s="427">
        <v>0.0</v>
      </c>
      <c r="X421" s="354">
        <v>0.0</v>
      </c>
      <c r="Y421" s="354">
        <v>0.0</v>
      </c>
      <c r="Z421" s="427">
        <v>0.0</v>
      </c>
      <c r="AA421" s="427">
        <v>0.0</v>
      </c>
      <c r="AB421" s="427">
        <v>0.0</v>
      </c>
      <c r="AC421" s="427">
        <v>0.0</v>
      </c>
      <c r="AD421" s="427">
        <v>0.0</v>
      </c>
      <c r="AE421" s="427">
        <v>0.0</v>
      </c>
      <c r="AF421" s="354">
        <v>0.0</v>
      </c>
      <c r="AG421" s="423">
        <f t="shared" si="95"/>
        <v>0</v>
      </c>
    </row>
    <row r="422">
      <c r="A422" s="235" t="s">
        <v>1807</v>
      </c>
      <c r="B422" s="354">
        <v>0.0</v>
      </c>
      <c r="C422" s="354">
        <v>0.0</v>
      </c>
      <c r="D422" s="427">
        <v>0.0</v>
      </c>
      <c r="E422" s="354">
        <v>0.0</v>
      </c>
      <c r="F422" s="354">
        <v>0.0</v>
      </c>
      <c r="G422" s="354">
        <v>0.0</v>
      </c>
      <c r="H422" s="427">
        <v>0.0</v>
      </c>
      <c r="I422" s="427">
        <v>0.0</v>
      </c>
      <c r="J422" s="354">
        <v>0.0</v>
      </c>
      <c r="K422" s="354">
        <v>0.0</v>
      </c>
      <c r="L422" s="354">
        <v>0.0</v>
      </c>
      <c r="M422" s="427">
        <v>0.0</v>
      </c>
      <c r="N422" s="427">
        <v>0.0</v>
      </c>
      <c r="O422" s="354">
        <v>0.0</v>
      </c>
      <c r="P422" s="427">
        <v>0.0</v>
      </c>
      <c r="Q422" s="427">
        <v>0.0</v>
      </c>
      <c r="R422" s="427">
        <v>0.0</v>
      </c>
      <c r="S422" s="354">
        <v>0.0</v>
      </c>
      <c r="T422" s="427">
        <v>0.0</v>
      </c>
      <c r="U422" s="427">
        <v>0.0</v>
      </c>
      <c r="V422" s="354">
        <v>0.0</v>
      </c>
      <c r="W422" s="427">
        <v>0.0</v>
      </c>
      <c r="X422" s="354">
        <v>0.0</v>
      </c>
      <c r="Y422" s="354">
        <v>0.0</v>
      </c>
      <c r="Z422" s="427">
        <v>0.0</v>
      </c>
      <c r="AA422" s="427">
        <v>0.0</v>
      </c>
      <c r="AB422" s="427">
        <v>0.0</v>
      </c>
      <c r="AC422" s="427">
        <v>0.0</v>
      </c>
      <c r="AD422" s="427">
        <v>0.0</v>
      </c>
      <c r="AE422" s="427">
        <v>0.0</v>
      </c>
      <c r="AF422" s="354">
        <v>0.0</v>
      </c>
      <c r="AG422" s="423">
        <f t="shared" si="95"/>
        <v>0</v>
      </c>
    </row>
    <row r="423">
      <c r="A423" s="235" t="s">
        <v>297</v>
      </c>
      <c r="B423" s="354">
        <v>0.0</v>
      </c>
      <c r="C423" s="354">
        <v>0.0</v>
      </c>
      <c r="D423" s="428">
        <v>0.0</v>
      </c>
      <c r="E423" s="354">
        <v>0.0</v>
      </c>
      <c r="F423" s="354">
        <v>0.0</v>
      </c>
      <c r="G423" s="354">
        <v>0.0</v>
      </c>
      <c r="H423" s="428">
        <v>0.0</v>
      </c>
      <c r="I423" s="428">
        <v>0.0</v>
      </c>
      <c r="J423" s="354">
        <v>0.0</v>
      </c>
      <c r="K423" s="354">
        <v>0.0</v>
      </c>
      <c r="L423" s="354">
        <v>0.0</v>
      </c>
      <c r="M423" s="428">
        <v>0.0</v>
      </c>
      <c r="N423" s="428">
        <v>0.0</v>
      </c>
      <c r="O423" s="354">
        <v>0.0</v>
      </c>
      <c r="P423" s="428">
        <v>0.0</v>
      </c>
      <c r="Q423" s="428">
        <v>0.0</v>
      </c>
      <c r="R423" s="428">
        <v>0.0</v>
      </c>
      <c r="S423" s="354">
        <v>0.0</v>
      </c>
      <c r="T423" s="428">
        <v>0.0</v>
      </c>
      <c r="U423" s="428">
        <v>0.0</v>
      </c>
      <c r="V423" s="354">
        <v>0.0</v>
      </c>
      <c r="W423" s="428">
        <v>0.0</v>
      </c>
      <c r="X423" s="354">
        <v>0.0</v>
      </c>
      <c r="Y423" s="354">
        <v>0.0</v>
      </c>
      <c r="Z423" s="428">
        <v>0.0</v>
      </c>
      <c r="AA423" s="428">
        <v>0.0</v>
      </c>
      <c r="AB423" s="428">
        <v>0.0</v>
      </c>
      <c r="AC423" s="428">
        <v>0.0</v>
      </c>
      <c r="AD423" s="428">
        <v>0.0</v>
      </c>
      <c r="AE423" s="428">
        <v>0.0</v>
      </c>
      <c r="AF423" s="354">
        <v>0.0</v>
      </c>
      <c r="AG423" s="423">
        <f t="shared" si="95"/>
        <v>0</v>
      </c>
    </row>
    <row r="424">
      <c r="A424" s="241" t="s">
        <v>298</v>
      </c>
      <c r="B424" s="233">
        <f t="shared" ref="B424:AF424" si="96">SUM(B415:B423)</f>
        <v>0</v>
      </c>
      <c r="C424" s="233">
        <f t="shared" si="96"/>
        <v>0</v>
      </c>
      <c r="D424" s="233">
        <f t="shared" si="96"/>
        <v>0</v>
      </c>
      <c r="E424" s="233">
        <f t="shared" si="96"/>
        <v>0</v>
      </c>
      <c r="F424" s="233">
        <f t="shared" si="96"/>
        <v>0</v>
      </c>
      <c r="G424" s="233">
        <f t="shared" si="96"/>
        <v>0</v>
      </c>
      <c r="H424" s="233">
        <f t="shared" si="96"/>
        <v>1</v>
      </c>
      <c r="I424" s="233">
        <f t="shared" si="96"/>
        <v>2</v>
      </c>
      <c r="J424" s="233">
        <f t="shared" si="96"/>
        <v>0</v>
      </c>
      <c r="K424" s="233">
        <f t="shared" si="96"/>
        <v>0</v>
      </c>
      <c r="L424" s="233">
        <f t="shared" si="96"/>
        <v>0</v>
      </c>
      <c r="M424" s="233">
        <f t="shared" si="96"/>
        <v>0</v>
      </c>
      <c r="N424" s="233">
        <f t="shared" si="96"/>
        <v>1</v>
      </c>
      <c r="O424" s="233">
        <f t="shared" si="96"/>
        <v>0</v>
      </c>
      <c r="P424" s="233">
        <f t="shared" si="96"/>
        <v>1</v>
      </c>
      <c r="Q424" s="233">
        <f t="shared" si="96"/>
        <v>0</v>
      </c>
      <c r="R424" s="233">
        <f t="shared" si="96"/>
        <v>0</v>
      </c>
      <c r="S424" s="233">
        <f t="shared" si="96"/>
        <v>0</v>
      </c>
      <c r="T424" s="233">
        <f t="shared" si="96"/>
        <v>1</v>
      </c>
      <c r="U424" s="233">
        <f t="shared" si="96"/>
        <v>1</v>
      </c>
      <c r="V424" s="233">
        <f t="shared" si="96"/>
        <v>0</v>
      </c>
      <c r="W424" s="233">
        <f t="shared" si="96"/>
        <v>0</v>
      </c>
      <c r="X424" s="233">
        <f t="shared" si="96"/>
        <v>0</v>
      </c>
      <c r="Y424" s="233">
        <f t="shared" si="96"/>
        <v>0</v>
      </c>
      <c r="Z424" s="233">
        <f t="shared" si="96"/>
        <v>1</v>
      </c>
      <c r="AA424" s="233">
        <f t="shared" si="96"/>
        <v>1</v>
      </c>
      <c r="AB424" s="233">
        <f t="shared" si="96"/>
        <v>1</v>
      </c>
      <c r="AC424" s="233">
        <f t="shared" si="96"/>
        <v>0</v>
      </c>
      <c r="AD424" s="233">
        <f t="shared" si="96"/>
        <v>0</v>
      </c>
      <c r="AE424" s="233">
        <f t="shared" si="96"/>
        <v>0</v>
      </c>
      <c r="AF424" s="233">
        <f t="shared" si="96"/>
        <v>0</v>
      </c>
      <c r="AG424" s="423">
        <f t="shared" si="95"/>
        <v>10</v>
      </c>
    </row>
    <row r="425">
      <c r="A425" s="408"/>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c r="AA425" s="247"/>
      <c r="AB425" s="247"/>
      <c r="AC425" s="247"/>
      <c r="AD425" s="247"/>
      <c r="AE425" s="247"/>
      <c r="AF425" s="247"/>
      <c r="AG425" s="429"/>
    </row>
    <row r="426">
      <c r="A426" s="417" t="s">
        <v>232</v>
      </c>
      <c r="B426" s="431"/>
      <c r="C426" s="431"/>
      <c r="D426" s="431"/>
      <c r="E426" s="431"/>
      <c r="F426" s="431"/>
      <c r="G426" s="431"/>
      <c r="H426" s="431"/>
      <c r="I426" s="431"/>
      <c r="J426" s="431"/>
      <c r="K426" s="431"/>
      <c r="L426" s="431"/>
      <c r="M426" s="431"/>
      <c r="N426" s="431"/>
      <c r="O426" s="431"/>
      <c r="P426" s="431"/>
      <c r="Q426" s="431"/>
      <c r="R426" s="431"/>
      <c r="S426" s="431"/>
      <c r="T426" s="431"/>
      <c r="U426" s="431"/>
      <c r="V426" s="431"/>
      <c r="W426" s="431"/>
      <c r="X426" s="431"/>
      <c r="Y426" s="431"/>
      <c r="Z426" s="431"/>
      <c r="AA426" s="431"/>
      <c r="AB426" s="431"/>
      <c r="AC426" s="431"/>
      <c r="AD426" s="431"/>
      <c r="AE426" s="431"/>
      <c r="AF426" s="431"/>
      <c r="AG426" s="424"/>
    </row>
    <row r="427">
      <c r="A427" s="235" t="s">
        <v>1808</v>
      </c>
      <c r="B427" s="342">
        <v>0.0</v>
      </c>
      <c r="C427" s="342">
        <v>0.0</v>
      </c>
      <c r="D427" s="342">
        <v>0.0</v>
      </c>
      <c r="E427" s="342">
        <v>0.0</v>
      </c>
      <c r="F427" s="342">
        <v>0.0</v>
      </c>
      <c r="G427" s="342">
        <v>0.0</v>
      </c>
      <c r="H427" s="342">
        <v>0.0</v>
      </c>
      <c r="I427" s="342">
        <v>0.0</v>
      </c>
      <c r="J427" s="342">
        <v>0.0</v>
      </c>
      <c r="K427" s="342">
        <v>0.0</v>
      </c>
      <c r="L427" s="342">
        <v>0.0</v>
      </c>
      <c r="M427" s="342">
        <v>0.0</v>
      </c>
      <c r="N427" s="342">
        <v>0.0</v>
      </c>
      <c r="O427" s="342">
        <v>0.0</v>
      </c>
      <c r="P427" s="342">
        <v>0.0</v>
      </c>
      <c r="Q427" s="342">
        <v>0.0</v>
      </c>
      <c r="R427" s="342">
        <v>0.0</v>
      </c>
      <c r="S427" s="342">
        <v>0.0</v>
      </c>
      <c r="T427" s="342">
        <v>0.0</v>
      </c>
      <c r="U427" s="342">
        <v>0.0</v>
      </c>
      <c r="V427" s="342">
        <v>0.0</v>
      </c>
      <c r="W427" s="342">
        <v>0.0</v>
      </c>
      <c r="X427" s="342">
        <v>0.0</v>
      </c>
      <c r="Y427" s="342">
        <v>0.0</v>
      </c>
      <c r="Z427" s="342">
        <v>0.0</v>
      </c>
      <c r="AA427" s="342">
        <v>0.0</v>
      </c>
      <c r="AB427" s="342">
        <v>0.0</v>
      </c>
      <c r="AC427" s="342">
        <v>0.0</v>
      </c>
      <c r="AD427" s="342">
        <v>0.0</v>
      </c>
      <c r="AE427" s="342">
        <v>0.0</v>
      </c>
      <c r="AF427" s="342">
        <v>0.0</v>
      </c>
      <c r="AG427" s="432"/>
    </row>
    <row r="428">
      <c r="A428" s="235" t="s">
        <v>1809</v>
      </c>
      <c r="B428" s="342">
        <v>0.0</v>
      </c>
      <c r="C428" s="342">
        <v>0.0</v>
      </c>
      <c r="D428" s="342">
        <v>0.0</v>
      </c>
      <c r="E428" s="342">
        <v>0.0</v>
      </c>
      <c r="F428" s="342">
        <v>0.0</v>
      </c>
      <c r="G428" s="342">
        <v>0.0</v>
      </c>
      <c r="H428" s="342">
        <v>0.0</v>
      </c>
      <c r="I428" s="342">
        <v>0.0</v>
      </c>
      <c r="J428" s="342">
        <v>0.0</v>
      </c>
      <c r="K428" s="342">
        <v>0.0</v>
      </c>
      <c r="L428" s="342">
        <v>0.0</v>
      </c>
      <c r="M428" s="342">
        <v>0.0</v>
      </c>
      <c r="N428" s="342">
        <v>0.0</v>
      </c>
      <c r="O428" s="342">
        <v>0.0</v>
      </c>
      <c r="P428" s="342">
        <v>0.0</v>
      </c>
      <c r="Q428" s="342">
        <v>0.0</v>
      </c>
      <c r="R428" s="342">
        <v>0.0</v>
      </c>
      <c r="S428" s="342">
        <v>0.0</v>
      </c>
      <c r="T428" s="342">
        <v>0.0</v>
      </c>
      <c r="U428" s="342">
        <v>0.0</v>
      </c>
      <c r="V428" s="342">
        <v>0.0</v>
      </c>
      <c r="W428" s="342">
        <v>0.0</v>
      </c>
      <c r="X428" s="342">
        <v>0.0</v>
      </c>
      <c r="Y428" s="342">
        <v>0.0</v>
      </c>
      <c r="Z428" s="342">
        <v>0.0</v>
      </c>
      <c r="AA428" s="342">
        <v>0.0</v>
      </c>
      <c r="AB428" s="342">
        <v>0.0</v>
      </c>
      <c r="AC428" s="342">
        <v>0.0</v>
      </c>
      <c r="AD428" s="342">
        <v>0.0</v>
      </c>
      <c r="AE428" s="342">
        <v>0.0</v>
      </c>
      <c r="AF428" s="342">
        <v>0.0</v>
      </c>
      <c r="AG428" s="432"/>
    </row>
    <row r="429">
      <c r="A429" s="235" t="s">
        <v>1810</v>
      </c>
      <c r="B429" s="342">
        <v>0.0</v>
      </c>
      <c r="C429" s="342">
        <v>0.0</v>
      </c>
      <c r="D429" s="342">
        <v>0.0</v>
      </c>
      <c r="E429" s="342">
        <v>0.0</v>
      </c>
      <c r="F429" s="342">
        <v>0.0</v>
      </c>
      <c r="G429" s="342">
        <v>0.0</v>
      </c>
      <c r="H429" s="342">
        <v>0.0</v>
      </c>
      <c r="I429" s="342">
        <v>0.0</v>
      </c>
      <c r="J429" s="342">
        <v>0.0</v>
      </c>
      <c r="K429" s="342">
        <v>0.0</v>
      </c>
      <c r="L429" s="342">
        <v>0.0</v>
      </c>
      <c r="M429" s="342">
        <v>0.0</v>
      </c>
      <c r="N429" s="342">
        <v>0.0</v>
      </c>
      <c r="O429" s="342">
        <v>0.0</v>
      </c>
      <c r="P429" s="342">
        <v>0.0</v>
      </c>
      <c r="Q429" s="342">
        <v>0.0</v>
      </c>
      <c r="R429" s="342">
        <v>0.0</v>
      </c>
      <c r="S429" s="342">
        <v>0.0</v>
      </c>
      <c r="T429" s="342">
        <v>0.0</v>
      </c>
      <c r="U429" s="342">
        <v>0.0</v>
      </c>
      <c r="V429" s="342">
        <v>0.0</v>
      </c>
      <c r="W429" s="342">
        <v>0.0</v>
      </c>
      <c r="X429" s="342">
        <v>0.0</v>
      </c>
      <c r="Y429" s="342">
        <v>0.0</v>
      </c>
      <c r="Z429" s="342">
        <v>0.0</v>
      </c>
      <c r="AA429" s="342">
        <v>0.0</v>
      </c>
      <c r="AB429" s="342">
        <v>0.0</v>
      </c>
      <c r="AC429" s="342">
        <v>0.0</v>
      </c>
      <c r="AD429" s="342">
        <v>0.0</v>
      </c>
      <c r="AE429" s="342">
        <v>0.0</v>
      </c>
      <c r="AF429" s="342">
        <v>0.0</v>
      </c>
      <c r="AG429" s="432"/>
    </row>
    <row r="430">
      <c r="A430" s="235" t="s">
        <v>1811</v>
      </c>
      <c r="B430" s="342">
        <v>0.0</v>
      </c>
      <c r="C430" s="342">
        <v>0.0</v>
      </c>
      <c r="D430" s="342">
        <v>0.0</v>
      </c>
      <c r="E430" s="342">
        <v>0.0</v>
      </c>
      <c r="F430" s="342">
        <v>0.0</v>
      </c>
      <c r="G430" s="342">
        <v>0.0</v>
      </c>
      <c r="H430" s="342">
        <v>0.0</v>
      </c>
      <c r="I430" s="342">
        <v>0.0</v>
      </c>
      <c r="J430" s="342">
        <v>0.0</v>
      </c>
      <c r="K430" s="342">
        <v>0.0</v>
      </c>
      <c r="L430" s="342">
        <v>0.0</v>
      </c>
      <c r="M430" s="342">
        <v>0.0</v>
      </c>
      <c r="N430" s="342">
        <v>0.0</v>
      </c>
      <c r="O430" s="342">
        <v>0.0</v>
      </c>
      <c r="P430" s="342">
        <v>0.0</v>
      </c>
      <c r="Q430" s="342">
        <v>0.0</v>
      </c>
      <c r="R430" s="342">
        <v>0.0</v>
      </c>
      <c r="S430" s="342">
        <v>0.0</v>
      </c>
      <c r="T430" s="342">
        <v>0.0</v>
      </c>
      <c r="U430" s="342">
        <v>0.0</v>
      </c>
      <c r="V430" s="342">
        <v>0.0</v>
      </c>
      <c r="W430" s="342">
        <v>0.0</v>
      </c>
      <c r="X430" s="342">
        <v>0.0</v>
      </c>
      <c r="Y430" s="342">
        <v>0.0</v>
      </c>
      <c r="Z430" s="342">
        <v>0.0</v>
      </c>
      <c r="AA430" s="342">
        <v>0.0</v>
      </c>
      <c r="AB430" s="342">
        <v>0.0</v>
      </c>
      <c r="AC430" s="342">
        <v>0.0</v>
      </c>
      <c r="AD430" s="342">
        <v>0.0</v>
      </c>
      <c r="AE430" s="342">
        <v>0.0</v>
      </c>
      <c r="AF430" s="342">
        <v>0.0</v>
      </c>
      <c r="AG430" s="432"/>
    </row>
    <row r="431">
      <c r="A431" s="235" t="s">
        <v>1812</v>
      </c>
      <c r="B431" s="342">
        <v>0.0</v>
      </c>
      <c r="C431" s="342">
        <v>0.0</v>
      </c>
      <c r="D431" s="342">
        <v>0.0</v>
      </c>
      <c r="E431" s="342">
        <v>0.0</v>
      </c>
      <c r="F431" s="342">
        <v>0.0</v>
      </c>
      <c r="G431" s="342">
        <v>0.0</v>
      </c>
      <c r="H431" s="342">
        <v>0.0</v>
      </c>
      <c r="I431" s="342">
        <v>0.0</v>
      </c>
      <c r="J431" s="342">
        <v>0.0</v>
      </c>
      <c r="K431" s="342">
        <v>0.0</v>
      </c>
      <c r="L431" s="342">
        <v>0.0</v>
      </c>
      <c r="M431" s="342">
        <v>281.951804</v>
      </c>
      <c r="N431" s="342">
        <v>0.0</v>
      </c>
      <c r="O431" s="342">
        <v>0.0</v>
      </c>
      <c r="P431" s="342">
        <v>0.0</v>
      </c>
      <c r="Q431" s="342">
        <v>0.0</v>
      </c>
      <c r="R431" s="342">
        <v>0.0</v>
      </c>
      <c r="S431" s="342">
        <v>0.0</v>
      </c>
      <c r="T431" s="342">
        <v>0.0</v>
      </c>
      <c r="U431" s="342">
        <v>0.0</v>
      </c>
      <c r="V431" s="342">
        <v>0.0</v>
      </c>
      <c r="W431" s="342">
        <v>284.541726</v>
      </c>
      <c r="X431" s="342">
        <v>0.0</v>
      </c>
      <c r="Y431" s="342">
        <v>0.0</v>
      </c>
      <c r="Z431" s="342">
        <v>0.0</v>
      </c>
      <c r="AA431" s="342">
        <v>0.0</v>
      </c>
      <c r="AB431" s="342">
        <v>278.4589</v>
      </c>
      <c r="AC431" s="342">
        <v>0.0</v>
      </c>
      <c r="AD431" s="342">
        <v>0.0</v>
      </c>
      <c r="AE431" s="342">
        <v>0.0</v>
      </c>
      <c r="AF431" s="342">
        <v>0.0</v>
      </c>
      <c r="AG431" s="432"/>
    </row>
    <row r="432">
      <c r="A432" s="235" t="s">
        <v>1813</v>
      </c>
      <c r="B432" s="342">
        <v>0.0</v>
      </c>
      <c r="C432" s="342">
        <v>0.0</v>
      </c>
      <c r="D432" s="342">
        <v>0.0</v>
      </c>
      <c r="E432" s="342">
        <v>0.0</v>
      </c>
      <c r="F432" s="342">
        <v>0.0</v>
      </c>
      <c r="G432" s="342">
        <v>0.0</v>
      </c>
      <c r="H432" s="342">
        <v>0.0</v>
      </c>
      <c r="I432" s="342">
        <v>0.0</v>
      </c>
      <c r="J432" s="342">
        <v>0.0</v>
      </c>
      <c r="K432" s="342">
        <v>0.0</v>
      </c>
      <c r="L432" s="342">
        <v>0.0</v>
      </c>
      <c r="M432" s="342">
        <v>0.0</v>
      </c>
      <c r="N432" s="342">
        <v>0.0</v>
      </c>
      <c r="O432" s="342">
        <v>0.0</v>
      </c>
      <c r="P432" s="342">
        <v>0.0</v>
      </c>
      <c r="Q432" s="342">
        <v>0.0</v>
      </c>
      <c r="R432" s="342">
        <v>0.0</v>
      </c>
      <c r="S432" s="342">
        <v>0.0</v>
      </c>
      <c r="T432" s="342">
        <v>0.0</v>
      </c>
      <c r="U432" s="342">
        <v>0.0</v>
      </c>
      <c r="V432" s="342">
        <v>0.0</v>
      </c>
      <c r="W432" s="342">
        <v>0.0</v>
      </c>
      <c r="X432" s="342">
        <v>0.0</v>
      </c>
      <c r="Y432" s="342">
        <v>0.0</v>
      </c>
      <c r="Z432" s="342">
        <v>0.0</v>
      </c>
      <c r="AA432" s="342">
        <v>0.0</v>
      </c>
      <c r="AB432" s="342">
        <v>0.0</v>
      </c>
      <c r="AC432" s="342">
        <v>0.0</v>
      </c>
      <c r="AD432" s="342">
        <v>0.0</v>
      </c>
      <c r="AE432" s="342">
        <v>0.0</v>
      </c>
      <c r="AF432" s="342">
        <v>0.0</v>
      </c>
      <c r="AG432" s="432"/>
    </row>
    <row r="433">
      <c r="A433" s="235" t="s">
        <v>1814</v>
      </c>
      <c r="B433" s="342">
        <v>0.0</v>
      </c>
      <c r="C433" s="342">
        <v>0.0</v>
      </c>
      <c r="D433" s="342">
        <v>327.6297</v>
      </c>
      <c r="E433" s="342">
        <v>0.0</v>
      </c>
      <c r="F433" s="342">
        <v>0.0</v>
      </c>
      <c r="G433" s="342">
        <v>0.0</v>
      </c>
      <c r="H433" s="342">
        <v>1126.9973</v>
      </c>
      <c r="I433" s="342">
        <v>1381.947125</v>
      </c>
      <c r="J433" s="342">
        <v>0.0</v>
      </c>
      <c r="K433" s="342">
        <v>0.0</v>
      </c>
      <c r="L433" s="342">
        <v>0.0</v>
      </c>
      <c r="M433" s="342">
        <v>323.6958</v>
      </c>
      <c r="N433" s="342">
        <v>322.7472</v>
      </c>
      <c r="O433" s="342">
        <v>0.0</v>
      </c>
      <c r="P433" s="342">
        <v>0.0</v>
      </c>
      <c r="Q433" s="342">
        <v>326.2905</v>
      </c>
      <c r="R433" s="342">
        <v>333.51098</v>
      </c>
      <c r="S433" s="342">
        <v>0.0</v>
      </c>
      <c r="T433" s="342">
        <v>0.0</v>
      </c>
      <c r="U433" s="342">
        <v>327.592296</v>
      </c>
      <c r="V433" s="342">
        <v>0.0</v>
      </c>
      <c r="W433" s="342">
        <v>1296.0108</v>
      </c>
      <c r="X433" s="342">
        <v>0.0</v>
      </c>
      <c r="Y433" s="342">
        <v>0.0</v>
      </c>
      <c r="Z433" s="342">
        <v>0.0</v>
      </c>
      <c r="AA433" s="342">
        <v>319.049961</v>
      </c>
      <c r="AB433" s="342">
        <v>325.0629</v>
      </c>
      <c r="AC433" s="342">
        <v>658.598968</v>
      </c>
      <c r="AD433" s="342">
        <v>337.264272</v>
      </c>
      <c r="AE433" s="342">
        <v>336.421184</v>
      </c>
      <c r="AF433" s="342">
        <v>0.0</v>
      </c>
      <c r="AG433" s="432"/>
    </row>
    <row r="434">
      <c r="A434" s="235" t="s">
        <v>1815</v>
      </c>
      <c r="B434" s="342">
        <v>0.0</v>
      </c>
      <c r="C434" s="342">
        <v>0.0</v>
      </c>
      <c r="D434" s="342">
        <v>0.0</v>
      </c>
      <c r="E434" s="342">
        <v>0.0</v>
      </c>
      <c r="F434" s="342">
        <v>0.0</v>
      </c>
      <c r="G434" s="342">
        <v>0.0</v>
      </c>
      <c r="H434" s="342">
        <v>0.0</v>
      </c>
      <c r="I434" s="342">
        <v>0.0</v>
      </c>
      <c r="J434" s="342">
        <v>0.0</v>
      </c>
      <c r="K434" s="342">
        <v>0.0</v>
      </c>
      <c r="L434" s="342">
        <v>0.0</v>
      </c>
      <c r="M434" s="342">
        <v>0.0</v>
      </c>
      <c r="N434" s="342">
        <v>0.0</v>
      </c>
      <c r="O434" s="342">
        <v>0.0</v>
      </c>
      <c r="P434" s="342">
        <v>0.0</v>
      </c>
      <c r="Q434" s="342">
        <v>0.0</v>
      </c>
      <c r="R434" s="342">
        <v>0.0</v>
      </c>
      <c r="S434" s="342">
        <v>0.0</v>
      </c>
      <c r="T434" s="342">
        <v>0.0</v>
      </c>
      <c r="U434" s="342">
        <v>0.0</v>
      </c>
      <c r="V434" s="342">
        <v>0.0</v>
      </c>
      <c r="W434" s="342">
        <v>0.0</v>
      </c>
      <c r="X434" s="342">
        <v>0.0</v>
      </c>
      <c r="Y434" s="342">
        <v>0.0</v>
      </c>
      <c r="Z434" s="342">
        <v>0.0</v>
      </c>
      <c r="AA434" s="342">
        <v>0.0</v>
      </c>
      <c r="AB434" s="342">
        <v>0.0</v>
      </c>
      <c r="AC434" s="342">
        <v>0.0</v>
      </c>
      <c r="AD434" s="342">
        <v>0.0</v>
      </c>
      <c r="AE434" s="342">
        <v>0.0</v>
      </c>
      <c r="AF434" s="342">
        <v>0.0</v>
      </c>
      <c r="AG434" s="432"/>
    </row>
    <row r="435">
      <c r="A435" s="241" t="s">
        <v>283</v>
      </c>
      <c r="B435" s="434">
        <f t="shared" ref="B435:AF435" si="97">SUM(B427:B434)</f>
        <v>0</v>
      </c>
      <c r="C435" s="434">
        <f t="shared" si="97"/>
        <v>0</v>
      </c>
      <c r="D435" s="434">
        <f t="shared" si="97"/>
        <v>327.6297</v>
      </c>
      <c r="E435" s="434">
        <f t="shared" si="97"/>
        <v>0</v>
      </c>
      <c r="F435" s="434">
        <f t="shared" si="97"/>
        <v>0</v>
      </c>
      <c r="G435" s="434">
        <f t="shared" si="97"/>
        <v>0</v>
      </c>
      <c r="H435" s="434">
        <f t="shared" si="97"/>
        <v>1126.9973</v>
      </c>
      <c r="I435" s="434">
        <f t="shared" si="97"/>
        <v>1381.947125</v>
      </c>
      <c r="J435" s="434">
        <f t="shared" si="97"/>
        <v>0</v>
      </c>
      <c r="K435" s="434">
        <f t="shared" si="97"/>
        <v>0</v>
      </c>
      <c r="L435" s="434">
        <f t="shared" si="97"/>
        <v>0</v>
      </c>
      <c r="M435" s="434">
        <f t="shared" si="97"/>
        <v>605.647604</v>
      </c>
      <c r="N435" s="434">
        <f t="shared" si="97"/>
        <v>322.7472</v>
      </c>
      <c r="O435" s="434">
        <f t="shared" si="97"/>
        <v>0</v>
      </c>
      <c r="P435" s="434">
        <f t="shared" si="97"/>
        <v>0</v>
      </c>
      <c r="Q435" s="434">
        <f t="shared" si="97"/>
        <v>326.2905</v>
      </c>
      <c r="R435" s="434">
        <f t="shared" si="97"/>
        <v>333.51098</v>
      </c>
      <c r="S435" s="434">
        <f t="shared" si="97"/>
        <v>0</v>
      </c>
      <c r="T435" s="434">
        <f t="shared" si="97"/>
        <v>0</v>
      </c>
      <c r="U435" s="434">
        <f t="shared" si="97"/>
        <v>327.592296</v>
      </c>
      <c r="V435" s="434">
        <f t="shared" si="97"/>
        <v>0</v>
      </c>
      <c r="W435" s="434">
        <f t="shared" si="97"/>
        <v>1580.552526</v>
      </c>
      <c r="X435" s="434">
        <f t="shared" si="97"/>
        <v>0</v>
      </c>
      <c r="Y435" s="434">
        <f t="shared" si="97"/>
        <v>0</v>
      </c>
      <c r="Z435" s="434">
        <f t="shared" si="97"/>
        <v>0</v>
      </c>
      <c r="AA435" s="434">
        <f t="shared" si="97"/>
        <v>319.049961</v>
      </c>
      <c r="AB435" s="434">
        <f t="shared" si="97"/>
        <v>603.5218</v>
      </c>
      <c r="AC435" s="434">
        <f t="shared" si="97"/>
        <v>658.598968</v>
      </c>
      <c r="AD435" s="434">
        <f t="shared" si="97"/>
        <v>337.264272</v>
      </c>
      <c r="AE435" s="434">
        <f t="shared" si="97"/>
        <v>336.421184</v>
      </c>
      <c r="AF435" s="434">
        <f t="shared" si="97"/>
        <v>0</v>
      </c>
      <c r="AG435" s="420">
        <f>SUM(B435:AF435)</f>
        <v>8587.771416</v>
      </c>
    </row>
    <row r="436">
      <c r="A436" s="175"/>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c r="AA436" s="247"/>
      <c r="AB436" s="247"/>
      <c r="AC436" s="247"/>
      <c r="AD436" s="247"/>
      <c r="AE436" s="247"/>
      <c r="AF436" s="247"/>
      <c r="AG436" s="429"/>
    </row>
    <row r="437">
      <c r="A437" s="235" t="s">
        <v>1816</v>
      </c>
      <c r="B437" s="263">
        <v>0.0</v>
      </c>
      <c r="C437" s="263">
        <v>0.0</v>
      </c>
      <c r="D437" s="263">
        <v>0.0</v>
      </c>
      <c r="E437" s="263">
        <v>0.0</v>
      </c>
      <c r="F437" s="263">
        <v>0.0</v>
      </c>
      <c r="G437" s="263">
        <v>0.0</v>
      </c>
      <c r="H437" s="263">
        <v>0.0</v>
      </c>
      <c r="I437" s="263">
        <v>0.0</v>
      </c>
      <c r="J437" s="263">
        <v>0.0</v>
      </c>
      <c r="K437" s="263">
        <v>0.0</v>
      </c>
      <c r="L437" s="263">
        <v>0.0</v>
      </c>
      <c r="M437" s="263">
        <v>0.0</v>
      </c>
      <c r="N437" s="263">
        <v>0.0</v>
      </c>
      <c r="O437" s="263">
        <v>0.0</v>
      </c>
      <c r="P437" s="263">
        <v>0.0</v>
      </c>
      <c r="Q437" s="263">
        <v>0.0</v>
      </c>
      <c r="R437" s="263">
        <v>0.0</v>
      </c>
      <c r="S437" s="263">
        <v>0.0</v>
      </c>
      <c r="T437" s="263">
        <v>0.0</v>
      </c>
      <c r="U437" s="263">
        <v>0.0</v>
      </c>
      <c r="V437" s="263">
        <v>0.0</v>
      </c>
      <c r="W437" s="263">
        <v>0.0</v>
      </c>
      <c r="X437" s="263">
        <v>0.0</v>
      </c>
      <c r="Y437" s="263">
        <v>0.0</v>
      </c>
      <c r="Z437" s="263">
        <v>0.0</v>
      </c>
      <c r="AA437" s="263">
        <v>0.0</v>
      </c>
      <c r="AB437" s="263">
        <v>0.0</v>
      </c>
      <c r="AC437" s="263">
        <v>0.0</v>
      </c>
      <c r="AD437" s="263">
        <v>0.0</v>
      </c>
      <c r="AE437" s="263">
        <v>0.0</v>
      </c>
      <c r="AF437" s="263">
        <v>0.0</v>
      </c>
      <c r="AG437" s="435"/>
    </row>
    <row r="438">
      <c r="A438" s="235" t="s">
        <v>1817</v>
      </c>
      <c r="B438" s="263">
        <v>0.0</v>
      </c>
      <c r="C438" s="263">
        <v>0.0</v>
      </c>
      <c r="D438" s="263">
        <v>0.0</v>
      </c>
      <c r="E438" s="263">
        <v>0.0</v>
      </c>
      <c r="F438" s="263">
        <v>0.0</v>
      </c>
      <c r="G438" s="263">
        <v>0.0</v>
      </c>
      <c r="H438" s="263">
        <v>0.0</v>
      </c>
      <c r="I438" s="263">
        <v>0.0</v>
      </c>
      <c r="J438" s="263">
        <v>0.0</v>
      </c>
      <c r="K438" s="263">
        <v>0.0</v>
      </c>
      <c r="L438" s="263">
        <v>0.0</v>
      </c>
      <c r="M438" s="263">
        <v>0.0</v>
      </c>
      <c r="N438" s="263">
        <v>0.0</v>
      </c>
      <c r="O438" s="263">
        <v>0.0</v>
      </c>
      <c r="P438" s="263">
        <v>0.0</v>
      </c>
      <c r="Q438" s="263">
        <v>0.0</v>
      </c>
      <c r="R438" s="263">
        <v>0.0</v>
      </c>
      <c r="S438" s="263">
        <v>0.0</v>
      </c>
      <c r="T438" s="263">
        <v>0.0</v>
      </c>
      <c r="U438" s="263">
        <v>0.0</v>
      </c>
      <c r="V438" s="263">
        <v>0.0</v>
      </c>
      <c r="W438" s="263">
        <v>0.0</v>
      </c>
      <c r="X438" s="263">
        <v>0.0</v>
      </c>
      <c r="Y438" s="263">
        <v>0.0</v>
      </c>
      <c r="Z438" s="263">
        <v>0.0</v>
      </c>
      <c r="AA438" s="263">
        <v>0.0</v>
      </c>
      <c r="AB438" s="263">
        <v>0.0</v>
      </c>
      <c r="AC438" s="263">
        <v>0.0</v>
      </c>
      <c r="AD438" s="263">
        <v>0.0</v>
      </c>
      <c r="AE438" s="263">
        <v>0.0</v>
      </c>
      <c r="AF438" s="263">
        <v>0.0</v>
      </c>
      <c r="AG438" s="435"/>
    </row>
    <row r="439">
      <c r="A439" s="161" t="s">
        <v>286</v>
      </c>
      <c r="B439" s="434">
        <f t="shared" ref="B439:AF439" si="98">SUM(B437:B438)</f>
        <v>0</v>
      </c>
      <c r="C439" s="434">
        <f t="shared" si="98"/>
        <v>0</v>
      </c>
      <c r="D439" s="434">
        <f t="shared" si="98"/>
        <v>0</v>
      </c>
      <c r="E439" s="434">
        <f t="shared" si="98"/>
        <v>0</v>
      </c>
      <c r="F439" s="434">
        <f t="shared" si="98"/>
        <v>0</v>
      </c>
      <c r="G439" s="434">
        <f t="shared" si="98"/>
        <v>0</v>
      </c>
      <c r="H439" s="434">
        <f t="shared" si="98"/>
        <v>0</v>
      </c>
      <c r="I439" s="434">
        <f t="shared" si="98"/>
        <v>0</v>
      </c>
      <c r="J439" s="434">
        <f t="shared" si="98"/>
        <v>0</v>
      </c>
      <c r="K439" s="434">
        <f t="shared" si="98"/>
        <v>0</v>
      </c>
      <c r="L439" s="434">
        <f t="shared" si="98"/>
        <v>0</v>
      </c>
      <c r="M439" s="434">
        <f t="shared" si="98"/>
        <v>0</v>
      </c>
      <c r="N439" s="434">
        <f t="shared" si="98"/>
        <v>0</v>
      </c>
      <c r="O439" s="434">
        <f t="shared" si="98"/>
        <v>0</v>
      </c>
      <c r="P439" s="434">
        <f t="shared" si="98"/>
        <v>0</v>
      </c>
      <c r="Q439" s="434">
        <f t="shared" si="98"/>
        <v>0</v>
      </c>
      <c r="R439" s="434">
        <f t="shared" si="98"/>
        <v>0</v>
      </c>
      <c r="S439" s="434">
        <f t="shared" si="98"/>
        <v>0</v>
      </c>
      <c r="T439" s="434">
        <f t="shared" si="98"/>
        <v>0</v>
      </c>
      <c r="U439" s="434">
        <f t="shared" si="98"/>
        <v>0</v>
      </c>
      <c r="V439" s="434">
        <f t="shared" si="98"/>
        <v>0</v>
      </c>
      <c r="W439" s="434">
        <f t="shared" si="98"/>
        <v>0</v>
      </c>
      <c r="X439" s="434">
        <f t="shared" si="98"/>
        <v>0</v>
      </c>
      <c r="Y439" s="434">
        <f t="shared" si="98"/>
        <v>0</v>
      </c>
      <c r="Z439" s="434">
        <f t="shared" si="98"/>
        <v>0</v>
      </c>
      <c r="AA439" s="434">
        <f t="shared" si="98"/>
        <v>0</v>
      </c>
      <c r="AB439" s="434">
        <f t="shared" si="98"/>
        <v>0</v>
      </c>
      <c r="AC439" s="434">
        <f t="shared" si="98"/>
        <v>0</v>
      </c>
      <c r="AD439" s="434">
        <f t="shared" si="98"/>
        <v>0</v>
      </c>
      <c r="AE439" s="434">
        <f t="shared" si="98"/>
        <v>0</v>
      </c>
      <c r="AF439" s="434">
        <f t="shared" si="98"/>
        <v>0</v>
      </c>
      <c r="AG439" s="260">
        <f>SUM(B439:AF439)</f>
        <v>0</v>
      </c>
    </row>
    <row r="440">
      <c r="A440" s="175"/>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c r="AA440" s="247"/>
      <c r="AB440" s="247"/>
      <c r="AC440" s="247"/>
      <c r="AD440" s="247"/>
      <c r="AE440" s="247"/>
      <c r="AF440" s="247"/>
      <c r="AG440" s="429"/>
    </row>
    <row r="441">
      <c r="A441" s="235" t="s">
        <v>287</v>
      </c>
      <c r="B441" s="342">
        <v>0.0</v>
      </c>
      <c r="C441" s="342">
        <v>0.0</v>
      </c>
      <c r="D441" s="342">
        <v>0.0</v>
      </c>
      <c r="E441" s="342">
        <v>0.0</v>
      </c>
      <c r="F441" s="342">
        <v>0.0</v>
      </c>
      <c r="G441" s="342">
        <v>0.0</v>
      </c>
      <c r="H441" s="342">
        <v>33.814</v>
      </c>
      <c r="I441" s="342">
        <v>34.02074</v>
      </c>
      <c r="J441" s="342">
        <v>0.0</v>
      </c>
      <c r="K441" s="342">
        <v>0.0</v>
      </c>
      <c r="L441" s="342">
        <v>0.0</v>
      </c>
      <c r="M441" s="342">
        <v>0.0</v>
      </c>
      <c r="N441" s="342">
        <v>33.5472</v>
      </c>
      <c r="O441" s="342">
        <v>0.0</v>
      </c>
      <c r="P441" s="342">
        <v>33.7763</v>
      </c>
      <c r="Q441" s="342">
        <v>0.0</v>
      </c>
      <c r="R441" s="342">
        <v>0.0</v>
      </c>
      <c r="S441" s="342">
        <v>0.0</v>
      </c>
      <c r="T441" s="342">
        <v>33.7995</v>
      </c>
      <c r="U441" s="342">
        <v>33.7676</v>
      </c>
      <c r="V441" s="342">
        <v>0.0</v>
      </c>
      <c r="W441" s="342">
        <v>0.0</v>
      </c>
      <c r="X441" s="342">
        <v>0.0</v>
      </c>
      <c r="Y441" s="342">
        <v>0.0</v>
      </c>
      <c r="Z441" s="342">
        <v>33.7125</v>
      </c>
      <c r="AA441" s="342">
        <v>33.159981</v>
      </c>
      <c r="AB441" s="342">
        <v>33.7879</v>
      </c>
      <c r="AC441" s="342">
        <v>0.0</v>
      </c>
      <c r="AD441" s="342">
        <v>0.0</v>
      </c>
      <c r="AE441" s="342">
        <v>0.0</v>
      </c>
      <c r="AF441" s="342">
        <v>0.0</v>
      </c>
      <c r="AG441" s="432"/>
    </row>
    <row r="442">
      <c r="A442" s="235" t="s">
        <v>288</v>
      </c>
      <c r="B442" s="342">
        <v>0.0</v>
      </c>
      <c r="C442" s="342">
        <v>0.0</v>
      </c>
      <c r="D442" s="342">
        <v>0.0</v>
      </c>
      <c r="E442" s="342">
        <v>0.0</v>
      </c>
      <c r="F442" s="342">
        <v>0.0</v>
      </c>
      <c r="G442" s="342">
        <v>0.0</v>
      </c>
      <c r="H442" s="342">
        <v>0.0</v>
      </c>
      <c r="I442" s="342">
        <v>0.0</v>
      </c>
      <c r="J442" s="342">
        <v>0.0</v>
      </c>
      <c r="K442" s="342">
        <v>0.0</v>
      </c>
      <c r="L442" s="342">
        <v>0.0</v>
      </c>
      <c r="M442" s="342">
        <v>0.0</v>
      </c>
      <c r="N442" s="342">
        <v>0.0</v>
      </c>
      <c r="O442" s="342">
        <v>0.0</v>
      </c>
      <c r="P442" s="342">
        <v>0.0</v>
      </c>
      <c r="Q442" s="342">
        <v>0.0</v>
      </c>
      <c r="R442" s="342">
        <v>0.0</v>
      </c>
      <c r="S442" s="342">
        <v>0.0</v>
      </c>
      <c r="T442" s="342">
        <v>0.0</v>
      </c>
      <c r="U442" s="342">
        <v>0.0</v>
      </c>
      <c r="V442" s="342">
        <v>0.0</v>
      </c>
      <c r="W442" s="342">
        <v>0.0</v>
      </c>
      <c r="X442" s="342">
        <v>0.0</v>
      </c>
      <c r="Y442" s="342">
        <v>0.0</v>
      </c>
      <c r="Z442" s="342">
        <v>0.0</v>
      </c>
      <c r="AA442" s="342">
        <v>0.0</v>
      </c>
      <c r="AB442" s="342">
        <v>0.0</v>
      </c>
      <c r="AC442" s="342">
        <v>0.0</v>
      </c>
      <c r="AD442" s="342">
        <v>0.0</v>
      </c>
      <c r="AE442" s="342">
        <v>0.0</v>
      </c>
      <c r="AF442" s="342">
        <v>0.0</v>
      </c>
      <c r="AG442" s="432"/>
    </row>
    <row r="443">
      <c r="A443" s="235" t="s">
        <v>1818</v>
      </c>
      <c r="B443" s="342">
        <v>0.0</v>
      </c>
      <c r="C443" s="342">
        <v>0.0</v>
      </c>
      <c r="D443" s="342">
        <v>0.0</v>
      </c>
      <c r="E443" s="342">
        <v>0.0</v>
      </c>
      <c r="F443" s="342">
        <v>0.0</v>
      </c>
      <c r="G443" s="342">
        <v>0.0</v>
      </c>
      <c r="H443" s="342">
        <v>0.0</v>
      </c>
      <c r="I443" s="342">
        <v>45.74882</v>
      </c>
      <c r="J443" s="342">
        <v>0.0</v>
      </c>
      <c r="K443" s="342">
        <v>0.0</v>
      </c>
      <c r="L443" s="342">
        <v>0.0</v>
      </c>
      <c r="M443" s="342">
        <v>0.0</v>
      </c>
      <c r="N443" s="342">
        <v>0.0</v>
      </c>
      <c r="O443" s="342">
        <v>0.0</v>
      </c>
      <c r="P443" s="342">
        <v>0.0</v>
      </c>
      <c r="Q443" s="342">
        <v>0.0</v>
      </c>
      <c r="R443" s="342">
        <v>0.0</v>
      </c>
      <c r="S443" s="342">
        <v>0.0</v>
      </c>
      <c r="T443" s="342">
        <v>0.0</v>
      </c>
      <c r="U443" s="342">
        <v>0.0</v>
      </c>
      <c r="V443" s="342">
        <v>0.0</v>
      </c>
      <c r="W443" s="342">
        <v>0.0</v>
      </c>
      <c r="X443" s="342">
        <v>0.0</v>
      </c>
      <c r="Y443" s="342">
        <v>0.0</v>
      </c>
      <c r="Z443" s="342">
        <v>0.0</v>
      </c>
      <c r="AA443" s="342">
        <v>0.0</v>
      </c>
      <c r="AB443" s="342">
        <v>0.0</v>
      </c>
      <c r="AC443" s="342">
        <v>0.0</v>
      </c>
      <c r="AD443" s="342">
        <v>0.0</v>
      </c>
      <c r="AE443" s="342">
        <v>0.0</v>
      </c>
      <c r="AF443" s="342">
        <v>0.0</v>
      </c>
      <c r="AG443" s="432"/>
    </row>
    <row r="444">
      <c r="A444" s="235" t="s">
        <v>1819</v>
      </c>
      <c r="B444" s="342">
        <v>0.0</v>
      </c>
      <c r="C444" s="342">
        <v>0.0</v>
      </c>
      <c r="D444" s="342">
        <v>0.0</v>
      </c>
      <c r="E444" s="342">
        <v>0.0</v>
      </c>
      <c r="F444" s="342">
        <v>0.0</v>
      </c>
      <c r="G444" s="342">
        <v>0.0</v>
      </c>
      <c r="H444" s="342">
        <v>0.0</v>
      </c>
      <c r="I444" s="342">
        <v>0.0</v>
      </c>
      <c r="J444" s="342">
        <v>0.0</v>
      </c>
      <c r="K444" s="342">
        <v>0.0</v>
      </c>
      <c r="L444" s="342">
        <v>0.0</v>
      </c>
      <c r="M444" s="342">
        <v>0.0</v>
      </c>
      <c r="N444" s="342">
        <v>0.0</v>
      </c>
      <c r="O444" s="342">
        <v>0.0</v>
      </c>
      <c r="P444" s="342">
        <v>0.0</v>
      </c>
      <c r="Q444" s="342">
        <v>0.0</v>
      </c>
      <c r="R444" s="342">
        <v>0.0</v>
      </c>
      <c r="S444" s="342">
        <v>0.0</v>
      </c>
      <c r="T444" s="342">
        <v>0.0</v>
      </c>
      <c r="U444" s="342">
        <v>0.0</v>
      </c>
      <c r="V444" s="342">
        <v>0.0</v>
      </c>
      <c r="W444" s="342">
        <v>0.0</v>
      </c>
      <c r="X444" s="342">
        <v>0.0</v>
      </c>
      <c r="Y444" s="342">
        <v>0.0</v>
      </c>
      <c r="Z444" s="342">
        <v>0.0</v>
      </c>
      <c r="AA444" s="342">
        <v>0.0</v>
      </c>
      <c r="AB444" s="342">
        <v>0.0</v>
      </c>
      <c r="AC444" s="342">
        <v>0.0</v>
      </c>
      <c r="AD444" s="342">
        <v>0.0</v>
      </c>
      <c r="AE444" s="342">
        <v>0.0</v>
      </c>
      <c r="AF444" s="342">
        <v>0.0</v>
      </c>
      <c r="AG444" s="432"/>
    </row>
    <row r="445">
      <c r="A445" s="235" t="s">
        <v>1820</v>
      </c>
      <c r="B445" s="342">
        <v>0.0</v>
      </c>
      <c r="C445" s="342">
        <v>0.0</v>
      </c>
      <c r="D445" s="342">
        <v>0.0</v>
      </c>
      <c r="E445" s="342">
        <v>0.0</v>
      </c>
      <c r="F445" s="342">
        <v>0.0</v>
      </c>
      <c r="G445" s="342">
        <v>0.0</v>
      </c>
      <c r="H445" s="342">
        <v>0.0</v>
      </c>
      <c r="I445" s="342">
        <v>0.0</v>
      </c>
      <c r="J445" s="342">
        <v>0.0</v>
      </c>
      <c r="K445" s="342">
        <v>0.0</v>
      </c>
      <c r="L445" s="342">
        <v>0.0</v>
      </c>
      <c r="M445" s="342">
        <v>0.0</v>
      </c>
      <c r="N445" s="342">
        <v>0.0</v>
      </c>
      <c r="O445" s="342">
        <v>0.0</v>
      </c>
      <c r="P445" s="342">
        <v>0.0</v>
      </c>
      <c r="Q445" s="342">
        <v>0.0</v>
      </c>
      <c r="R445" s="342">
        <v>0.0</v>
      </c>
      <c r="S445" s="342">
        <v>0.0</v>
      </c>
      <c r="T445" s="342">
        <v>0.0</v>
      </c>
      <c r="U445" s="342">
        <v>0.0</v>
      </c>
      <c r="V445" s="342">
        <v>0.0</v>
      </c>
      <c r="W445" s="342">
        <v>0.0</v>
      </c>
      <c r="X445" s="342">
        <v>0.0</v>
      </c>
      <c r="Y445" s="342">
        <v>0.0</v>
      </c>
      <c r="Z445" s="342">
        <v>0.0</v>
      </c>
      <c r="AA445" s="342">
        <v>0.0</v>
      </c>
      <c r="AB445" s="342">
        <v>0.0</v>
      </c>
      <c r="AC445" s="342">
        <v>0.0</v>
      </c>
      <c r="AD445" s="342">
        <v>0.0</v>
      </c>
      <c r="AE445" s="342">
        <v>0.0</v>
      </c>
      <c r="AF445" s="342">
        <v>0.0</v>
      </c>
      <c r="AG445" s="432"/>
    </row>
    <row r="446">
      <c r="A446" s="235" t="s">
        <v>1821</v>
      </c>
      <c r="B446" s="342">
        <v>0.0</v>
      </c>
      <c r="C446" s="342">
        <v>0.0</v>
      </c>
      <c r="D446" s="342">
        <v>0.0</v>
      </c>
      <c r="E446" s="342">
        <v>0.0</v>
      </c>
      <c r="F446" s="342">
        <v>0.0</v>
      </c>
      <c r="G446" s="342">
        <v>0.0</v>
      </c>
      <c r="H446" s="342">
        <v>0.0</v>
      </c>
      <c r="I446" s="342">
        <v>0.0</v>
      </c>
      <c r="J446" s="342">
        <v>0.0</v>
      </c>
      <c r="K446" s="342">
        <v>0.0</v>
      </c>
      <c r="L446" s="342">
        <v>0.0</v>
      </c>
      <c r="M446" s="342">
        <v>0.0</v>
      </c>
      <c r="N446" s="342">
        <v>0.0</v>
      </c>
      <c r="O446" s="342">
        <v>0.0</v>
      </c>
      <c r="P446" s="342">
        <v>0.0</v>
      </c>
      <c r="Q446" s="342">
        <v>0.0</v>
      </c>
      <c r="R446" s="342">
        <v>0.0</v>
      </c>
      <c r="S446" s="342">
        <v>0.0</v>
      </c>
      <c r="T446" s="342">
        <v>0.0</v>
      </c>
      <c r="U446" s="342">
        <v>0.0</v>
      </c>
      <c r="V446" s="342">
        <v>0.0</v>
      </c>
      <c r="W446" s="342">
        <v>0.0</v>
      </c>
      <c r="X446" s="342">
        <v>0.0</v>
      </c>
      <c r="Y446" s="342">
        <v>0.0</v>
      </c>
      <c r="Z446" s="342">
        <v>0.0</v>
      </c>
      <c r="AA446" s="342">
        <v>0.0</v>
      </c>
      <c r="AB446" s="342">
        <v>0.0</v>
      </c>
      <c r="AC446" s="342">
        <v>0.0</v>
      </c>
      <c r="AD446" s="342">
        <v>0.0</v>
      </c>
      <c r="AE446" s="342">
        <v>0.0</v>
      </c>
      <c r="AF446" s="342">
        <v>0.0</v>
      </c>
      <c r="AG446" s="432"/>
    </row>
    <row r="447">
      <c r="A447" s="235" t="s">
        <v>1822</v>
      </c>
      <c r="B447" s="342">
        <v>0.0</v>
      </c>
      <c r="C447" s="342">
        <v>0.0</v>
      </c>
      <c r="D447" s="342">
        <v>0.0</v>
      </c>
      <c r="E447" s="342">
        <v>0.0</v>
      </c>
      <c r="F447" s="342">
        <v>0.0</v>
      </c>
      <c r="G447" s="342">
        <v>0.0</v>
      </c>
      <c r="H447" s="342">
        <v>0.0</v>
      </c>
      <c r="I447" s="342">
        <v>0.0</v>
      </c>
      <c r="J447" s="342">
        <v>0.0</v>
      </c>
      <c r="K447" s="342">
        <v>0.0</v>
      </c>
      <c r="L447" s="342">
        <v>0.0</v>
      </c>
      <c r="M447" s="342">
        <v>0.0</v>
      </c>
      <c r="N447" s="342">
        <v>0.0</v>
      </c>
      <c r="O447" s="342">
        <v>0.0</v>
      </c>
      <c r="P447" s="342">
        <v>0.0</v>
      </c>
      <c r="Q447" s="342">
        <v>0.0</v>
      </c>
      <c r="R447" s="342">
        <v>0.0</v>
      </c>
      <c r="S447" s="342">
        <v>0.0</v>
      </c>
      <c r="T447" s="342">
        <v>0.0</v>
      </c>
      <c r="U447" s="342">
        <v>0.0</v>
      </c>
      <c r="V447" s="342">
        <v>0.0</v>
      </c>
      <c r="W447" s="342">
        <v>0.0</v>
      </c>
      <c r="X447" s="342">
        <v>0.0</v>
      </c>
      <c r="Y447" s="342">
        <v>0.0</v>
      </c>
      <c r="Z447" s="342">
        <v>0.0</v>
      </c>
      <c r="AA447" s="342">
        <v>0.0</v>
      </c>
      <c r="AB447" s="342">
        <v>0.0</v>
      </c>
      <c r="AC447" s="342">
        <v>0.0</v>
      </c>
      <c r="AD447" s="342">
        <v>0.0</v>
      </c>
      <c r="AE447" s="342">
        <v>0.0</v>
      </c>
      <c r="AF447" s="342">
        <v>0.0</v>
      </c>
      <c r="AG447" s="432"/>
    </row>
    <row r="448">
      <c r="A448" s="235" t="s">
        <v>1823</v>
      </c>
      <c r="B448" s="342">
        <v>0.0</v>
      </c>
      <c r="C448" s="342">
        <v>0.0</v>
      </c>
      <c r="D448" s="342">
        <v>0.0</v>
      </c>
      <c r="E448" s="342">
        <v>0.0</v>
      </c>
      <c r="F448" s="342">
        <v>0.0</v>
      </c>
      <c r="G448" s="342">
        <v>0.0</v>
      </c>
      <c r="H448" s="342">
        <v>0.0</v>
      </c>
      <c r="I448" s="342">
        <v>0.0</v>
      </c>
      <c r="J448" s="342">
        <v>0.0</v>
      </c>
      <c r="K448" s="342">
        <v>0.0</v>
      </c>
      <c r="L448" s="342">
        <v>0.0</v>
      </c>
      <c r="M448" s="342">
        <v>0.0</v>
      </c>
      <c r="N448" s="342">
        <v>0.0</v>
      </c>
      <c r="O448" s="342">
        <v>0.0</v>
      </c>
      <c r="P448" s="342">
        <v>0.0</v>
      </c>
      <c r="Q448" s="342">
        <v>0.0</v>
      </c>
      <c r="R448" s="342">
        <v>0.0</v>
      </c>
      <c r="S448" s="342">
        <v>0.0</v>
      </c>
      <c r="T448" s="342">
        <v>0.0</v>
      </c>
      <c r="U448" s="342">
        <v>0.0</v>
      </c>
      <c r="V448" s="342">
        <v>0.0</v>
      </c>
      <c r="W448" s="342">
        <v>0.0</v>
      </c>
      <c r="X448" s="342">
        <v>0.0</v>
      </c>
      <c r="Y448" s="342">
        <v>0.0</v>
      </c>
      <c r="Z448" s="342">
        <v>0.0</v>
      </c>
      <c r="AA448" s="342">
        <v>0.0</v>
      </c>
      <c r="AB448" s="342">
        <v>0.0</v>
      </c>
      <c r="AC448" s="342">
        <v>0.0</v>
      </c>
      <c r="AD448" s="342">
        <v>0.0</v>
      </c>
      <c r="AE448" s="342">
        <v>0.0</v>
      </c>
      <c r="AF448" s="342">
        <v>0.0</v>
      </c>
      <c r="AG448" s="432"/>
    </row>
    <row r="449">
      <c r="A449" s="235" t="s">
        <v>297</v>
      </c>
      <c r="B449" s="342">
        <v>0.0</v>
      </c>
      <c r="C449" s="342">
        <v>0.0</v>
      </c>
      <c r="D449" s="363">
        <v>0.0</v>
      </c>
      <c r="E449" s="342">
        <v>0.0</v>
      </c>
      <c r="F449" s="342">
        <v>0.0</v>
      </c>
      <c r="G449" s="342">
        <v>0.0</v>
      </c>
      <c r="H449" s="363">
        <v>0.0</v>
      </c>
      <c r="I449" s="363">
        <v>0.0</v>
      </c>
      <c r="J449" s="342">
        <v>0.0</v>
      </c>
      <c r="K449" s="342">
        <v>0.0</v>
      </c>
      <c r="L449" s="342">
        <v>0.0</v>
      </c>
      <c r="M449" s="363">
        <v>0.0</v>
      </c>
      <c r="N449" s="363">
        <v>0.0</v>
      </c>
      <c r="O449" s="342">
        <v>0.0</v>
      </c>
      <c r="P449" s="363">
        <v>0.0</v>
      </c>
      <c r="Q449" s="363">
        <v>0.0</v>
      </c>
      <c r="R449" s="363">
        <v>0.0</v>
      </c>
      <c r="S449" s="342">
        <v>0.0</v>
      </c>
      <c r="T449" s="363">
        <v>0.0</v>
      </c>
      <c r="U449" s="363">
        <v>0.0</v>
      </c>
      <c r="V449" s="342">
        <v>0.0</v>
      </c>
      <c r="W449" s="363">
        <v>0.0</v>
      </c>
      <c r="X449" s="342">
        <v>0.0</v>
      </c>
      <c r="Y449" s="342">
        <v>0.0</v>
      </c>
      <c r="Z449" s="363">
        <v>0.0</v>
      </c>
      <c r="AA449" s="363">
        <v>0.0</v>
      </c>
      <c r="AB449" s="363">
        <v>0.0</v>
      </c>
      <c r="AC449" s="363">
        <v>0.0</v>
      </c>
      <c r="AD449" s="363">
        <v>0.0</v>
      </c>
      <c r="AE449" s="363">
        <v>0.0</v>
      </c>
      <c r="AF449" s="342">
        <v>0.0</v>
      </c>
      <c r="AG449" s="432"/>
    </row>
    <row r="450">
      <c r="A450" s="241" t="s">
        <v>298</v>
      </c>
      <c r="B450" s="434">
        <f t="shared" ref="B450:AF450" si="99">SUM(B441:B449)</f>
        <v>0</v>
      </c>
      <c r="C450" s="434">
        <f t="shared" si="99"/>
        <v>0</v>
      </c>
      <c r="D450" s="434">
        <f t="shared" si="99"/>
        <v>0</v>
      </c>
      <c r="E450" s="434">
        <f t="shared" si="99"/>
        <v>0</v>
      </c>
      <c r="F450" s="434">
        <f t="shared" si="99"/>
        <v>0</v>
      </c>
      <c r="G450" s="434">
        <f t="shared" si="99"/>
        <v>0</v>
      </c>
      <c r="H450" s="434">
        <f t="shared" si="99"/>
        <v>33.814</v>
      </c>
      <c r="I450" s="434">
        <f t="shared" si="99"/>
        <v>79.76956</v>
      </c>
      <c r="J450" s="434">
        <f t="shared" si="99"/>
        <v>0</v>
      </c>
      <c r="K450" s="434">
        <f t="shared" si="99"/>
        <v>0</v>
      </c>
      <c r="L450" s="434">
        <f t="shared" si="99"/>
        <v>0</v>
      </c>
      <c r="M450" s="434">
        <f t="shared" si="99"/>
        <v>0</v>
      </c>
      <c r="N450" s="434">
        <f t="shared" si="99"/>
        <v>33.5472</v>
      </c>
      <c r="O450" s="434">
        <f t="shared" si="99"/>
        <v>0</v>
      </c>
      <c r="P450" s="434">
        <f t="shared" si="99"/>
        <v>33.7763</v>
      </c>
      <c r="Q450" s="434">
        <f t="shared" si="99"/>
        <v>0</v>
      </c>
      <c r="R450" s="434">
        <f t="shared" si="99"/>
        <v>0</v>
      </c>
      <c r="S450" s="434">
        <f t="shared" si="99"/>
        <v>0</v>
      </c>
      <c r="T450" s="434">
        <f t="shared" si="99"/>
        <v>33.7995</v>
      </c>
      <c r="U450" s="434">
        <f t="shared" si="99"/>
        <v>33.7676</v>
      </c>
      <c r="V450" s="434">
        <f t="shared" si="99"/>
        <v>0</v>
      </c>
      <c r="W450" s="434">
        <f t="shared" si="99"/>
        <v>0</v>
      </c>
      <c r="X450" s="434">
        <f t="shared" si="99"/>
        <v>0</v>
      </c>
      <c r="Y450" s="434">
        <f t="shared" si="99"/>
        <v>0</v>
      </c>
      <c r="Z450" s="434">
        <f t="shared" si="99"/>
        <v>33.7125</v>
      </c>
      <c r="AA450" s="434">
        <f t="shared" si="99"/>
        <v>33.159981</v>
      </c>
      <c r="AB450" s="434">
        <f t="shared" si="99"/>
        <v>33.7879</v>
      </c>
      <c r="AC450" s="434">
        <f t="shared" si="99"/>
        <v>0</v>
      </c>
      <c r="AD450" s="434">
        <f t="shared" si="99"/>
        <v>0</v>
      </c>
      <c r="AE450" s="434">
        <f t="shared" si="99"/>
        <v>0</v>
      </c>
      <c r="AF450" s="434">
        <f t="shared" si="99"/>
        <v>0</v>
      </c>
      <c r="AG450" s="420">
        <f>SUM(B450:AF450)</f>
        <v>349.134541</v>
      </c>
    </row>
    <row r="451">
      <c r="A451" s="437"/>
      <c r="AG451" s="423"/>
    </row>
    <row r="452">
      <c r="A452" s="437"/>
      <c r="AG452" s="409"/>
    </row>
    <row r="453">
      <c r="A453" s="437"/>
      <c r="AG453" s="409"/>
    </row>
    <row r="454">
      <c r="A454" s="417" t="s">
        <v>1418</v>
      </c>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c r="AA454" s="222"/>
      <c r="AB454" s="222"/>
      <c r="AC454" s="222"/>
      <c r="AD454" s="222"/>
      <c r="AE454" s="222"/>
      <c r="AF454" s="222"/>
      <c r="AG454" s="454"/>
    </row>
    <row r="455" outlineLevel="1">
      <c r="A455" s="277" t="s">
        <v>1824</v>
      </c>
      <c r="B455" s="236">
        <v>0.0</v>
      </c>
      <c r="C455" s="236">
        <v>0.0</v>
      </c>
      <c r="D455" s="236">
        <v>0.0</v>
      </c>
      <c r="E455" s="236">
        <v>0.0</v>
      </c>
      <c r="F455" s="236">
        <v>0.0</v>
      </c>
      <c r="G455" s="236">
        <v>0.0</v>
      </c>
      <c r="H455" s="236">
        <v>0.0</v>
      </c>
      <c r="I455" s="236">
        <v>0.0</v>
      </c>
      <c r="J455" s="236">
        <v>0.0</v>
      </c>
      <c r="K455" s="236">
        <v>0.0</v>
      </c>
      <c r="L455" s="236">
        <v>0.0</v>
      </c>
      <c r="M455" s="236">
        <v>0.0</v>
      </c>
      <c r="N455" s="236">
        <v>0.0</v>
      </c>
      <c r="O455" s="236">
        <v>0.0</v>
      </c>
      <c r="P455" s="236">
        <v>0.0</v>
      </c>
      <c r="Q455" s="236">
        <v>0.0</v>
      </c>
      <c r="R455" s="236">
        <v>0.0</v>
      </c>
      <c r="S455" s="236">
        <v>0.0</v>
      </c>
      <c r="T455" s="236">
        <v>0.0</v>
      </c>
      <c r="U455" s="236">
        <v>0.0</v>
      </c>
      <c r="V455" s="236">
        <v>0.0</v>
      </c>
      <c r="W455" s="236">
        <v>0.0</v>
      </c>
      <c r="X455" s="236">
        <v>0.0</v>
      </c>
      <c r="Y455" s="236">
        <v>0.0</v>
      </c>
      <c r="Z455" s="236">
        <v>0.0</v>
      </c>
      <c r="AA455" s="236">
        <v>0.0</v>
      </c>
      <c r="AB455" s="236">
        <v>0.0</v>
      </c>
      <c r="AC455" s="236">
        <v>0.0</v>
      </c>
      <c r="AD455" s="236">
        <v>0.0</v>
      </c>
      <c r="AE455" s="236">
        <v>0.0</v>
      </c>
      <c r="AF455" s="236">
        <v>0.0</v>
      </c>
      <c r="AG455" s="409">
        <f t="shared" ref="AG455:AG458" si="100">SUM(B455:AF455)</f>
        <v>0</v>
      </c>
    </row>
    <row r="456" outlineLevel="1">
      <c r="A456" s="277" t="s">
        <v>1825</v>
      </c>
      <c r="B456" s="236">
        <v>0.0</v>
      </c>
      <c r="C456" s="236">
        <v>0.0</v>
      </c>
      <c r="D456" s="236">
        <v>0.0</v>
      </c>
      <c r="E456" s="236">
        <v>0.0</v>
      </c>
      <c r="F456" s="236">
        <v>0.0</v>
      </c>
      <c r="G456" s="236">
        <v>0.0</v>
      </c>
      <c r="H456" s="236">
        <v>0.0</v>
      </c>
      <c r="I456" s="236">
        <v>0.0</v>
      </c>
      <c r="J456" s="236">
        <v>0.0</v>
      </c>
      <c r="K456" s="236">
        <v>0.0</v>
      </c>
      <c r="L456" s="236">
        <v>0.0</v>
      </c>
      <c r="M456" s="236">
        <v>0.0</v>
      </c>
      <c r="N456" s="236">
        <v>0.0</v>
      </c>
      <c r="O456" s="236">
        <v>0.0</v>
      </c>
      <c r="P456" s="236">
        <v>0.0</v>
      </c>
      <c r="Q456" s="236">
        <v>0.0</v>
      </c>
      <c r="R456" s="236">
        <v>0.0</v>
      </c>
      <c r="S456" s="236">
        <v>0.0</v>
      </c>
      <c r="T456" s="236">
        <v>0.0</v>
      </c>
      <c r="U456" s="236">
        <v>0.0</v>
      </c>
      <c r="V456" s="236">
        <v>0.0</v>
      </c>
      <c r="W456" s="236">
        <v>0.0</v>
      </c>
      <c r="X456" s="236">
        <v>0.0</v>
      </c>
      <c r="Y456" s="236">
        <v>0.0</v>
      </c>
      <c r="Z456" s="236">
        <v>0.0</v>
      </c>
      <c r="AA456" s="236">
        <v>0.0</v>
      </c>
      <c r="AB456" s="236">
        <v>0.0</v>
      </c>
      <c r="AC456" s="236">
        <v>0.0</v>
      </c>
      <c r="AD456" s="236">
        <v>0.0</v>
      </c>
      <c r="AE456" s="236">
        <v>0.0</v>
      </c>
      <c r="AF456" s="236">
        <v>0.0</v>
      </c>
      <c r="AG456" s="409">
        <f t="shared" si="100"/>
        <v>0</v>
      </c>
    </row>
    <row r="457" outlineLevel="1">
      <c r="A457" s="277" t="s">
        <v>1826</v>
      </c>
      <c r="B457" s="236">
        <v>0.0</v>
      </c>
      <c r="C457" s="236">
        <v>0.0</v>
      </c>
      <c r="D457" s="236">
        <v>0.0</v>
      </c>
      <c r="E457" s="236">
        <v>0.0</v>
      </c>
      <c r="F457" s="236">
        <v>0.0</v>
      </c>
      <c r="G457" s="236">
        <v>0.0</v>
      </c>
      <c r="H457" s="236">
        <v>0.0</v>
      </c>
      <c r="I457" s="236">
        <v>0.0</v>
      </c>
      <c r="J457" s="236">
        <v>0.0</v>
      </c>
      <c r="K457" s="236">
        <v>0.0</v>
      </c>
      <c r="L457" s="236">
        <v>0.0</v>
      </c>
      <c r="M457" s="236">
        <v>0.0</v>
      </c>
      <c r="N457" s="236">
        <v>0.0</v>
      </c>
      <c r="O457" s="236">
        <v>0.0</v>
      </c>
      <c r="P457" s="236">
        <v>0.0</v>
      </c>
      <c r="Q457" s="236">
        <v>0.0</v>
      </c>
      <c r="R457" s="236">
        <v>0.0</v>
      </c>
      <c r="S457" s="236">
        <v>0.0</v>
      </c>
      <c r="T457" s="236">
        <v>0.0</v>
      </c>
      <c r="U457" s="236">
        <v>0.0</v>
      </c>
      <c r="V457" s="236">
        <v>0.0</v>
      </c>
      <c r="W457" s="236">
        <v>0.0</v>
      </c>
      <c r="X457" s="236">
        <v>0.0</v>
      </c>
      <c r="Y457" s="236">
        <v>0.0</v>
      </c>
      <c r="Z457" s="236">
        <v>0.0</v>
      </c>
      <c r="AA457" s="236">
        <v>0.0</v>
      </c>
      <c r="AB457" s="236">
        <v>0.0</v>
      </c>
      <c r="AC457" s="236">
        <v>0.0</v>
      </c>
      <c r="AD457" s="236">
        <v>0.0</v>
      </c>
      <c r="AE457" s="236">
        <v>0.0</v>
      </c>
      <c r="AF457" s="236">
        <v>0.0</v>
      </c>
      <c r="AG457" s="409">
        <f t="shared" si="100"/>
        <v>0</v>
      </c>
    </row>
    <row r="458" outlineLevel="1">
      <c r="A458" s="277" t="s">
        <v>1827</v>
      </c>
      <c r="B458" s="236">
        <v>0.0</v>
      </c>
      <c r="C458" s="236">
        <v>0.0</v>
      </c>
      <c r="D458" s="236">
        <v>0.0</v>
      </c>
      <c r="E458" s="236">
        <v>0.0</v>
      </c>
      <c r="F458" s="236">
        <v>0.0</v>
      </c>
      <c r="G458" s="236">
        <v>0.0</v>
      </c>
      <c r="H458" s="236">
        <v>0.0</v>
      </c>
      <c r="I458" s="236">
        <v>0.0</v>
      </c>
      <c r="J458" s="236">
        <v>0.0</v>
      </c>
      <c r="K458" s="236">
        <v>0.0</v>
      </c>
      <c r="L458" s="236">
        <v>0.0</v>
      </c>
      <c r="M458" s="236">
        <v>0.0</v>
      </c>
      <c r="N458" s="236">
        <v>0.0</v>
      </c>
      <c r="O458" s="236">
        <v>0.0</v>
      </c>
      <c r="P458" s="236">
        <v>0.0</v>
      </c>
      <c r="Q458" s="236">
        <v>0.0</v>
      </c>
      <c r="R458" s="236">
        <v>0.0</v>
      </c>
      <c r="S458" s="236">
        <v>0.0</v>
      </c>
      <c r="T458" s="236">
        <v>0.0</v>
      </c>
      <c r="U458" s="236">
        <v>0.0</v>
      </c>
      <c r="V458" s="236">
        <v>0.0</v>
      </c>
      <c r="W458" s="236">
        <v>0.0</v>
      </c>
      <c r="X458" s="236">
        <v>0.0</v>
      </c>
      <c r="Y458" s="236">
        <v>0.0</v>
      </c>
      <c r="Z458" s="236">
        <v>0.0</v>
      </c>
      <c r="AA458" s="236">
        <v>0.0</v>
      </c>
      <c r="AB458" s="236">
        <v>0.0</v>
      </c>
      <c r="AC458" s="236">
        <v>0.0</v>
      </c>
      <c r="AD458" s="236">
        <v>0.0</v>
      </c>
      <c r="AE458" s="236">
        <v>0.0</v>
      </c>
      <c r="AF458" s="236">
        <v>0.0</v>
      </c>
      <c r="AG458" s="409">
        <f t="shared" si="100"/>
        <v>0</v>
      </c>
    </row>
    <row r="459" outlineLevel="1">
      <c r="A459" s="457" t="s">
        <v>1828</v>
      </c>
      <c r="B459" s="236">
        <v>0.0</v>
      </c>
      <c r="C459" s="236">
        <v>0.0</v>
      </c>
      <c r="D459" s="236">
        <v>0.0</v>
      </c>
      <c r="E459" s="236">
        <v>0.0</v>
      </c>
      <c r="F459" s="236">
        <v>0.0</v>
      </c>
      <c r="G459" s="236">
        <v>0.0</v>
      </c>
      <c r="H459" s="236">
        <v>0.0</v>
      </c>
      <c r="I459" s="236">
        <v>0.0</v>
      </c>
      <c r="J459" s="236">
        <v>0.0</v>
      </c>
      <c r="K459" s="236">
        <v>0.0</v>
      </c>
      <c r="L459" s="236">
        <v>0.0</v>
      </c>
      <c r="M459" s="236">
        <v>0.0</v>
      </c>
      <c r="N459" s="236">
        <v>0.0</v>
      </c>
      <c r="O459" s="236">
        <v>0.0</v>
      </c>
      <c r="P459" s="236">
        <v>0.0</v>
      </c>
      <c r="Q459" s="236">
        <v>0.0</v>
      </c>
      <c r="R459" s="236">
        <v>0.0</v>
      </c>
      <c r="S459" s="236">
        <v>0.0</v>
      </c>
      <c r="T459" s="236">
        <v>0.0</v>
      </c>
      <c r="U459" s="236">
        <v>0.0</v>
      </c>
      <c r="V459" s="236">
        <v>0.0</v>
      </c>
      <c r="W459" s="236">
        <v>0.0</v>
      </c>
      <c r="X459" s="236">
        <v>0.0</v>
      </c>
      <c r="Y459" s="236">
        <v>0.0</v>
      </c>
      <c r="Z459" s="236">
        <v>0.0</v>
      </c>
      <c r="AA459" s="236">
        <v>0.0</v>
      </c>
      <c r="AB459" s="236">
        <v>0.0</v>
      </c>
      <c r="AC459" s="236">
        <v>0.0</v>
      </c>
      <c r="AD459" s="236">
        <v>0.0</v>
      </c>
      <c r="AE459" s="236">
        <v>0.0</v>
      </c>
      <c r="AF459" s="236">
        <v>0.0</v>
      </c>
      <c r="AG459" s="409"/>
    </row>
    <row r="460" outlineLevel="1">
      <c r="A460" s="457" t="s">
        <v>1829</v>
      </c>
      <c r="B460" s="236">
        <v>0.0</v>
      </c>
      <c r="C460" s="236">
        <v>0.0</v>
      </c>
      <c r="D460" s="236">
        <v>0.0</v>
      </c>
      <c r="E460" s="236">
        <v>0.0</v>
      </c>
      <c r="F460" s="236">
        <v>0.0</v>
      </c>
      <c r="G460" s="236">
        <v>0.0</v>
      </c>
      <c r="H460" s="236">
        <v>0.0</v>
      </c>
      <c r="I460" s="236">
        <v>0.0</v>
      </c>
      <c r="J460" s="236">
        <v>0.0</v>
      </c>
      <c r="K460" s="236">
        <v>0.0</v>
      </c>
      <c r="L460" s="236">
        <v>0.0</v>
      </c>
      <c r="M460" s="236">
        <v>0.0</v>
      </c>
      <c r="N460" s="236">
        <v>0.0</v>
      </c>
      <c r="O460" s="236">
        <v>0.0</v>
      </c>
      <c r="P460" s="236">
        <v>0.0</v>
      </c>
      <c r="Q460" s="236">
        <v>0.0</v>
      </c>
      <c r="R460" s="236">
        <v>0.0</v>
      </c>
      <c r="S460" s="236">
        <v>0.0</v>
      </c>
      <c r="T460" s="236">
        <v>0.0</v>
      </c>
      <c r="U460" s="236">
        <v>0.0</v>
      </c>
      <c r="V460" s="236">
        <v>0.0</v>
      </c>
      <c r="W460" s="236">
        <v>0.0</v>
      </c>
      <c r="X460" s="236">
        <v>0.0</v>
      </c>
      <c r="Y460" s="236">
        <v>0.0</v>
      </c>
      <c r="Z460" s="236">
        <v>0.0</v>
      </c>
      <c r="AA460" s="236">
        <v>0.0</v>
      </c>
      <c r="AB460" s="236">
        <v>0.0</v>
      </c>
      <c r="AC460" s="236">
        <v>0.0</v>
      </c>
      <c r="AD460" s="236">
        <v>0.0</v>
      </c>
      <c r="AE460" s="236">
        <v>0.0</v>
      </c>
      <c r="AF460" s="236">
        <v>0.0</v>
      </c>
      <c r="AG460" s="409"/>
    </row>
    <row r="461" outlineLevel="1">
      <c r="A461" s="457" t="s">
        <v>1830</v>
      </c>
      <c r="B461" s="236">
        <v>0.0</v>
      </c>
      <c r="C461" s="236">
        <v>0.0</v>
      </c>
      <c r="D461" s="236">
        <v>0.0</v>
      </c>
      <c r="E461" s="236">
        <v>0.0</v>
      </c>
      <c r="F461" s="236">
        <v>0.0</v>
      </c>
      <c r="G461" s="236">
        <v>0.0</v>
      </c>
      <c r="H461" s="236">
        <v>0.0</v>
      </c>
      <c r="I461" s="236">
        <v>0.0</v>
      </c>
      <c r="J461" s="236">
        <v>0.0</v>
      </c>
      <c r="K461" s="236">
        <v>0.0</v>
      </c>
      <c r="L461" s="236">
        <v>0.0</v>
      </c>
      <c r="M461" s="236">
        <v>0.0</v>
      </c>
      <c r="N461" s="236">
        <v>0.0</v>
      </c>
      <c r="O461" s="236">
        <v>0.0</v>
      </c>
      <c r="P461" s="236">
        <v>0.0</v>
      </c>
      <c r="Q461" s="236">
        <v>0.0</v>
      </c>
      <c r="R461" s="236">
        <v>0.0</v>
      </c>
      <c r="S461" s="236">
        <v>0.0</v>
      </c>
      <c r="T461" s="236">
        <v>0.0</v>
      </c>
      <c r="U461" s="236">
        <v>0.0</v>
      </c>
      <c r="V461" s="236">
        <v>0.0</v>
      </c>
      <c r="W461" s="236">
        <v>2.0</v>
      </c>
      <c r="X461" s="236">
        <v>0.0</v>
      </c>
      <c r="Y461" s="236">
        <v>0.0</v>
      </c>
      <c r="Z461" s="236">
        <v>0.0</v>
      </c>
      <c r="AA461" s="236">
        <v>0.0</v>
      </c>
      <c r="AB461" s="236">
        <v>0.0</v>
      </c>
      <c r="AC461" s="236">
        <v>0.0</v>
      </c>
      <c r="AD461" s="236">
        <v>1.0</v>
      </c>
      <c r="AE461" s="236">
        <v>0.0</v>
      </c>
      <c r="AF461" s="236">
        <v>0.0</v>
      </c>
      <c r="AG461" s="409"/>
    </row>
    <row r="462" outlineLevel="1">
      <c r="A462" s="457" t="s">
        <v>1831</v>
      </c>
      <c r="B462" s="236">
        <v>0.0</v>
      </c>
      <c r="C462" s="236">
        <v>0.0</v>
      </c>
      <c r="D462" s="236">
        <v>0.0</v>
      </c>
      <c r="E462" s="236">
        <v>0.0</v>
      </c>
      <c r="F462" s="236">
        <v>0.0</v>
      </c>
      <c r="G462" s="236">
        <v>0.0</v>
      </c>
      <c r="H462" s="236">
        <v>0.0</v>
      </c>
      <c r="I462" s="236">
        <v>0.0</v>
      </c>
      <c r="J462" s="236">
        <v>0.0</v>
      </c>
      <c r="K462" s="236">
        <v>0.0</v>
      </c>
      <c r="L462" s="236">
        <v>0.0</v>
      </c>
      <c r="M462" s="236">
        <v>0.0</v>
      </c>
      <c r="N462" s="236">
        <v>0.0</v>
      </c>
      <c r="O462" s="236">
        <v>0.0</v>
      </c>
      <c r="P462" s="236">
        <v>0.0</v>
      </c>
      <c r="Q462" s="236">
        <v>0.0</v>
      </c>
      <c r="R462" s="236">
        <v>0.0</v>
      </c>
      <c r="S462" s="236">
        <v>0.0</v>
      </c>
      <c r="T462" s="236">
        <v>0.0</v>
      </c>
      <c r="U462" s="236">
        <v>0.0</v>
      </c>
      <c r="V462" s="236">
        <v>0.0</v>
      </c>
      <c r="W462" s="236">
        <v>0.0</v>
      </c>
      <c r="X462" s="236">
        <v>0.0</v>
      </c>
      <c r="Y462" s="236">
        <v>0.0</v>
      </c>
      <c r="Z462" s="236">
        <v>0.0</v>
      </c>
      <c r="AA462" s="236">
        <v>0.0</v>
      </c>
      <c r="AB462" s="236">
        <v>0.0</v>
      </c>
      <c r="AC462" s="236">
        <v>0.0</v>
      </c>
      <c r="AD462" s="236">
        <v>0.0</v>
      </c>
      <c r="AE462" s="236">
        <v>0.0</v>
      </c>
      <c r="AF462" s="236">
        <v>0.0</v>
      </c>
      <c r="AG462" s="409"/>
    </row>
    <row r="463" outlineLevel="1">
      <c r="A463" s="281" t="s">
        <v>439</v>
      </c>
      <c r="B463" s="458">
        <f t="shared" ref="B463:AF463" si="101">B455+B456+B459+B460</f>
        <v>0</v>
      </c>
      <c r="C463" s="458">
        <f t="shared" si="101"/>
        <v>0</v>
      </c>
      <c r="D463" s="458">
        <f t="shared" si="101"/>
        <v>0</v>
      </c>
      <c r="E463" s="458">
        <f t="shared" si="101"/>
        <v>0</v>
      </c>
      <c r="F463" s="458">
        <f t="shared" si="101"/>
        <v>0</v>
      </c>
      <c r="G463" s="458">
        <f t="shared" si="101"/>
        <v>0</v>
      </c>
      <c r="H463" s="458">
        <f t="shared" si="101"/>
        <v>0</v>
      </c>
      <c r="I463" s="458">
        <f t="shared" si="101"/>
        <v>0</v>
      </c>
      <c r="J463" s="458">
        <f t="shared" si="101"/>
        <v>0</v>
      </c>
      <c r="K463" s="458">
        <f t="shared" si="101"/>
        <v>0</v>
      </c>
      <c r="L463" s="458">
        <f t="shared" si="101"/>
        <v>0</v>
      </c>
      <c r="M463" s="458">
        <f t="shared" si="101"/>
        <v>0</v>
      </c>
      <c r="N463" s="458">
        <f t="shared" si="101"/>
        <v>0</v>
      </c>
      <c r="O463" s="458">
        <f t="shared" si="101"/>
        <v>0</v>
      </c>
      <c r="P463" s="458">
        <f t="shared" si="101"/>
        <v>0</v>
      </c>
      <c r="Q463" s="458">
        <f t="shared" si="101"/>
        <v>0</v>
      </c>
      <c r="R463" s="458">
        <f t="shared" si="101"/>
        <v>0</v>
      </c>
      <c r="S463" s="458">
        <f t="shared" si="101"/>
        <v>0</v>
      </c>
      <c r="T463" s="458">
        <f t="shared" si="101"/>
        <v>0</v>
      </c>
      <c r="U463" s="458">
        <f t="shared" si="101"/>
        <v>0</v>
      </c>
      <c r="V463" s="458">
        <f t="shared" si="101"/>
        <v>0</v>
      </c>
      <c r="W463" s="458">
        <f t="shared" si="101"/>
        <v>0</v>
      </c>
      <c r="X463" s="458">
        <f t="shared" si="101"/>
        <v>0</v>
      </c>
      <c r="Y463" s="458">
        <f t="shared" si="101"/>
        <v>0</v>
      </c>
      <c r="Z463" s="458">
        <f t="shared" si="101"/>
        <v>0</v>
      </c>
      <c r="AA463" s="458">
        <f t="shared" si="101"/>
        <v>0</v>
      </c>
      <c r="AB463" s="458">
        <f t="shared" si="101"/>
        <v>0</v>
      </c>
      <c r="AC463" s="458">
        <f t="shared" si="101"/>
        <v>0</v>
      </c>
      <c r="AD463" s="458">
        <f t="shared" si="101"/>
        <v>0</v>
      </c>
      <c r="AE463" s="458">
        <f t="shared" si="101"/>
        <v>0</v>
      </c>
      <c r="AF463" s="458">
        <f t="shared" si="101"/>
        <v>0</v>
      </c>
      <c r="AG463" s="409">
        <f t="shared" ref="AG463:AG464" si="103">SUM(B463:AF463)</f>
        <v>0</v>
      </c>
    </row>
    <row r="464" outlineLevel="1">
      <c r="A464" s="281" t="s">
        <v>440</v>
      </c>
      <c r="B464" s="458">
        <f t="shared" ref="B464:AF464" si="102">B457+B458+B461+B462</f>
        <v>0</v>
      </c>
      <c r="C464" s="458">
        <f t="shared" si="102"/>
        <v>0</v>
      </c>
      <c r="D464" s="458">
        <f t="shared" si="102"/>
        <v>0</v>
      </c>
      <c r="E464" s="458">
        <f t="shared" si="102"/>
        <v>0</v>
      </c>
      <c r="F464" s="458">
        <f t="shared" si="102"/>
        <v>0</v>
      </c>
      <c r="G464" s="458">
        <f t="shared" si="102"/>
        <v>0</v>
      </c>
      <c r="H464" s="458">
        <f t="shared" si="102"/>
        <v>0</v>
      </c>
      <c r="I464" s="458">
        <f t="shared" si="102"/>
        <v>0</v>
      </c>
      <c r="J464" s="458">
        <f t="shared" si="102"/>
        <v>0</v>
      </c>
      <c r="K464" s="458">
        <f t="shared" si="102"/>
        <v>0</v>
      </c>
      <c r="L464" s="458">
        <f t="shared" si="102"/>
        <v>0</v>
      </c>
      <c r="M464" s="458">
        <f t="shared" si="102"/>
        <v>0</v>
      </c>
      <c r="N464" s="458">
        <f t="shared" si="102"/>
        <v>0</v>
      </c>
      <c r="O464" s="458">
        <f t="shared" si="102"/>
        <v>0</v>
      </c>
      <c r="P464" s="458">
        <f t="shared" si="102"/>
        <v>0</v>
      </c>
      <c r="Q464" s="458">
        <f t="shared" si="102"/>
        <v>0</v>
      </c>
      <c r="R464" s="458">
        <f t="shared" si="102"/>
        <v>0</v>
      </c>
      <c r="S464" s="458">
        <f t="shared" si="102"/>
        <v>0</v>
      </c>
      <c r="T464" s="458">
        <f t="shared" si="102"/>
        <v>0</v>
      </c>
      <c r="U464" s="458">
        <f t="shared" si="102"/>
        <v>0</v>
      </c>
      <c r="V464" s="458">
        <f t="shared" si="102"/>
        <v>0</v>
      </c>
      <c r="W464" s="458">
        <f t="shared" si="102"/>
        <v>2</v>
      </c>
      <c r="X464" s="458">
        <f t="shared" si="102"/>
        <v>0</v>
      </c>
      <c r="Y464" s="458">
        <f t="shared" si="102"/>
        <v>0</v>
      </c>
      <c r="Z464" s="458">
        <f t="shared" si="102"/>
        <v>0</v>
      </c>
      <c r="AA464" s="458">
        <f t="shared" si="102"/>
        <v>0</v>
      </c>
      <c r="AB464" s="458">
        <f t="shared" si="102"/>
        <v>0</v>
      </c>
      <c r="AC464" s="458">
        <f t="shared" si="102"/>
        <v>0</v>
      </c>
      <c r="AD464" s="458">
        <f t="shared" si="102"/>
        <v>1</v>
      </c>
      <c r="AE464" s="458">
        <f t="shared" si="102"/>
        <v>0</v>
      </c>
      <c r="AF464" s="458">
        <f t="shared" si="102"/>
        <v>0</v>
      </c>
      <c r="AG464" s="409">
        <f t="shared" si="103"/>
        <v>3</v>
      </c>
    </row>
    <row r="465" outlineLevel="1">
      <c r="A465" s="175"/>
      <c r="B465" s="168"/>
      <c r="C465" s="168"/>
      <c r="D465" s="168"/>
      <c r="E465" s="168"/>
      <c r="F465" s="168"/>
      <c r="G465" s="168"/>
      <c r="H465" s="168"/>
      <c r="I465" s="168"/>
      <c r="J465" s="168"/>
      <c r="K465" s="168"/>
      <c r="L465" s="168"/>
      <c r="M465" s="168"/>
      <c r="N465" s="168"/>
      <c r="O465" s="168"/>
      <c r="P465" s="168"/>
      <c r="Q465" s="168"/>
      <c r="R465" s="168"/>
      <c r="S465" s="168"/>
      <c r="T465" s="168"/>
      <c r="U465" s="168"/>
      <c r="V465" s="168"/>
      <c r="W465" s="168"/>
      <c r="X465" s="168"/>
      <c r="Y465" s="168"/>
      <c r="Z465" s="168"/>
      <c r="AA465" s="168"/>
      <c r="AB465" s="168"/>
      <c r="AC465" s="168"/>
      <c r="AD465" s="168"/>
      <c r="AE465" s="168"/>
      <c r="AF465" s="168"/>
      <c r="AG465" s="423"/>
    </row>
    <row r="466" outlineLevel="1">
      <c r="A466" s="457" t="s">
        <v>1832</v>
      </c>
      <c r="B466" s="255">
        <v>0.0</v>
      </c>
      <c r="C466" s="255">
        <v>0.0</v>
      </c>
      <c r="D466" s="255">
        <v>0.0</v>
      </c>
      <c r="E466" s="255">
        <v>0.0</v>
      </c>
      <c r="F466" s="255">
        <v>0.0</v>
      </c>
      <c r="G466" s="255">
        <v>0.0</v>
      </c>
      <c r="H466" s="255">
        <v>0.0</v>
      </c>
      <c r="I466" s="255">
        <v>0.0</v>
      </c>
      <c r="J466" s="255">
        <v>0.0</v>
      </c>
      <c r="K466" s="255">
        <v>0.0</v>
      </c>
      <c r="L466" s="255">
        <v>0.0</v>
      </c>
      <c r="M466" s="255">
        <v>0.0</v>
      </c>
      <c r="N466" s="255">
        <v>0.0</v>
      </c>
      <c r="O466" s="255">
        <v>0.0</v>
      </c>
      <c r="P466" s="255">
        <v>0.0</v>
      </c>
      <c r="Q466" s="255">
        <v>0.0</v>
      </c>
      <c r="R466" s="255">
        <v>0.0</v>
      </c>
      <c r="S466" s="255">
        <v>0.0</v>
      </c>
      <c r="T466" s="255">
        <v>0.0</v>
      </c>
      <c r="U466" s="255">
        <v>0.0</v>
      </c>
      <c r="V466" s="255">
        <v>0.0</v>
      </c>
      <c r="W466" s="255">
        <v>0.0</v>
      </c>
      <c r="X466" s="255">
        <v>0.0</v>
      </c>
      <c r="Y466" s="255">
        <v>0.0</v>
      </c>
      <c r="Z466" s="255">
        <v>0.0</v>
      </c>
      <c r="AA466" s="255">
        <v>0.0</v>
      </c>
      <c r="AB466" s="255">
        <v>0.0</v>
      </c>
      <c r="AC466" s="255">
        <v>0.0</v>
      </c>
      <c r="AD466" s="255">
        <v>0.0</v>
      </c>
      <c r="AE466" s="255">
        <v>0.0</v>
      </c>
      <c r="AF466" s="255">
        <v>0.0</v>
      </c>
      <c r="AG466" s="464"/>
    </row>
    <row r="467" outlineLevel="1">
      <c r="A467" s="457" t="s">
        <v>1833</v>
      </c>
      <c r="B467" s="255">
        <v>0.0</v>
      </c>
      <c r="C467" s="255">
        <v>0.0</v>
      </c>
      <c r="D467" s="255">
        <v>0.0</v>
      </c>
      <c r="E467" s="255">
        <v>0.0</v>
      </c>
      <c r="F467" s="255">
        <v>0.0</v>
      </c>
      <c r="G467" s="255">
        <v>0.0</v>
      </c>
      <c r="H467" s="255">
        <v>0.0</v>
      </c>
      <c r="I467" s="255">
        <v>0.0</v>
      </c>
      <c r="J467" s="255">
        <v>0.0</v>
      </c>
      <c r="K467" s="255">
        <v>0.0</v>
      </c>
      <c r="L467" s="255">
        <v>0.0</v>
      </c>
      <c r="M467" s="255">
        <v>0.0</v>
      </c>
      <c r="N467" s="255">
        <v>0.0</v>
      </c>
      <c r="O467" s="255">
        <v>0.0</v>
      </c>
      <c r="P467" s="255">
        <v>0.0</v>
      </c>
      <c r="Q467" s="255">
        <v>0.0</v>
      </c>
      <c r="R467" s="255">
        <v>0.0</v>
      </c>
      <c r="S467" s="255">
        <v>0.0</v>
      </c>
      <c r="T467" s="255">
        <v>0.0</v>
      </c>
      <c r="U467" s="255">
        <v>0.0</v>
      </c>
      <c r="V467" s="255">
        <v>0.0</v>
      </c>
      <c r="W467" s="255">
        <v>0.0</v>
      </c>
      <c r="X467" s="255">
        <v>0.0</v>
      </c>
      <c r="Y467" s="255">
        <v>0.0</v>
      </c>
      <c r="Z467" s="255">
        <v>0.0</v>
      </c>
      <c r="AA467" s="255">
        <v>0.0</v>
      </c>
      <c r="AB467" s="255">
        <v>0.0</v>
      </c>
      <c r="AC467" s="255">
        <v>0.0</v>
      </c>
      <c r="AD467" s="255">
        <v>0.0</v>
      </c>
      <c r="AE467" s="255">
        <v>0.0</v>
      </c>
      <c r="AF467" s="255">
        <v>0.0</v>
      </c>
      <c r="AG467" s="464"/>
    </row>
    <row r="468" outlineLevel="1">
      <c r="A468" s="461" t="s">
        <v>1429</v>
      </c>
      <c r="B468" s="458">
        <f t="shared" ref="B468:AF468" si="104">B466+B467</f>
        <v>0</v>
      </c>
      <c r="C468" s="458">
        <f t="shared" si="104"/>
        <v>0</v>
      </c>
      <c r="D468" s="458">
        <f t="shared" si="104"/>
        <v>0</v>
      </c>
      <c r="E468" s="458">
        <f t="shared" si="104"/>
        <v>0</v>
      </c>
      <c r="F468" s="458">
        <f t="shared" si="104"/>
        <v>0</v>
      </c>
      <c r="G468" s="458">
        <f t="shared" si="104"/>
        <v>0</v>
      </c>
      <c r="H468" s="458">
        <f t="shared" si="104"/>
        <v>0</v>
      </c>
      <c r="I468" s="458">
        <f t="shared" si="104"/>
        <v>0</v>
      </c>
      <c r="J468" s="458">
        <f t="shared" si="104"/>
        <v>0</v>
      </c>
      <c r="K468" s="458">
        <f t="shared" si="104"/>
        <v>0</v>
      </c>
      <c r="L468" s="458">
        <f t="shared" si="104"/>
        <v>0</v>
      </c>
      <c r="M468" s="458">
        <f t="shared" si="104"/>
        <v>0</v>
      </c>
      <c r="N468" s="458">
        <f t="shared" si="104"/>
        <v>0</v>
      </c>
      <c r="O468" s="458">
        <f t="shared" si="104"/>
        <v>0</v>
      </c>
      <c r="P468" s="458">
        <f t="shared" si="104"/>
        <v>0</v>
      </c>
      <c r="Q468" s="458">
        <f t="shared" si="104"/>
        <v>0</v>
      </c>
      <c r="R468" s="458">
        <f t="shared" si="104"/>
        <v>0</v>
      </c>
      <c r="S468" s="458">
        <f t="shared" si="104"/>
        <v>0</v>
      </c>
      <c r="T468" s="458">
        <f t="shared" si="104"/>
        <v>0</v>
      </c>
      <c r="U468" s="458">
        <f t="shared" si="104"/>
        <v>0</v>
      </c>
      <c r="V468" s="458">
        <f t="shared" si="104"/>
        <v>0</v>
      </c>
      <c r="W468" s="458">
        <f t="shared" si="104"/>
        <v>0</v>
      </c>
      <c r="X468" s="458">
        <f t="shared" si="104"/>
        <v>0</v>
      </c>
      <c r="Y468" s="458">
        <f t="shared" si="104"/>
        <v>0</v>
      </c>
      <c r="Z468" s="458">
        <f t="shared" si="104"/>
        <v>0</v>
      </c>
      <c r="AA468" s="458">
        <f t="shared" si="104"/>
        <v>0</v>
      </c>
      <c r="AB468" s="458">
        <f t="shared" si="104"/>
        <v>0</v>
      </c>
      <c r="AC468" s="458">
        <f t="shared" si="104"/>
        <v>0</v>
      </c>
      <c r="AD468" s="458">
        <f t="shared" si="104"/>
        <v>0</v>
      </c>
      <c r="AE468" s="458">
        <f t="shared" si="104"/>
        <v>0</v>
      </c>
      <c r="AF468" s="458">
        <f t="shared" si="104"/>
        <v>0</v>
      </c>
      <c r="AG468" s="409">
        <f>SUM(B468:AF468)</f>
        <v>0</v>
      </c>
    </row>
    <row r="469" outlineLevel="1">
      <c r="A469" s="175"/>
      <c r="B469" s="168"/>
      <c r="C469" s="168"/>
      <c r="D469" s="168"/>
      <c r="E469" s="168"/>
      <c r="F469" s="168"/>
      <c r="G469" s="168"/>
      <c r="H469" s="168"/>
      <c r="I469" s="168"/>
      <c r="J469" s="168"/>
      <c r="K469" s="168"/>
      <c r="L469" s="168"/>
      <c r="M469" s="168"/>
      <c r="N469" s="168"/>
      <c r="O469" s="168"/>
      <c r="P469" s="168"/>
      <c r="Q469" s="168"/>
      <c r="R469" s="168"/>
      <c r="S469" s="168"/>
      <c r="T469" s="168"/>
      <c r="U469" s="168"/>
      <c r="V469" s="168"/>
      <c r="W469" s="168"/>
      <c r="X469" s="168"/>
      <c r="Y469" s="168"/>
      <c r="Z469" s="168"/>
      <c r="AA469" s="168"/>
      <c r="AB469" s="168"/>
      <c r="AC469" s="168"/>
      <c r="AD469" s="168"/>
      <c r="AE469" s="168"/>
      <c r="AF469" s="168"/>
      <c r="AG469" s="423"/>
    </row>
    <row r="470" outlineLevel="1">
      <c r="A470" s="277" t="s">
        <v>442</v>
      </c>
      <c r="B470" s="236">
        <v>0.0</v>
      </c>
      <c r="C470" s="236">
        <v>0.0</v>
      </c>
      <c r="D470" s="236">
        <v>0.0</v>
      </c>
      <c r="E470" s="236">
        <v>0.0</v>
      </c>
      <c r="F470" s="236">
        <v>0.0</v>
      </c>
      <c r="G470" s="236">
        <v>0.0</v>
      </c>
      <c r="H470" s="236">
        <v>0.0</v>
      </c>
      <c r="I470" s="236">
        <v>0.0</v>
      </c>
      <c r="J470" s="236">
        <v>0.0</v>
      </c>
      <c r="K470" s="236">
        <v>0.0</v>
      </c>
      <c r="L470" s="236">
        <v>0.0</v>
      </c>
      <c r="M470" s="236">
        <v>0.0</v>
      </c>
      <c r="N470" s="236">
        <v>0.0</v>
      </c>
      <c r="O470" s="236">
        <v>0.0</v>
      </c>
      <c r="P470" s="236">
        <v>0.0</v>
      </c>
      <c r="Q470" s="236">
        <v>0.0</v>
      </c>
      <c r="R470" s="236">
        <v>0.0</v>
      </c>
      <c r="S470" s="236">
        <v>0.0</v>
      </c>
      <c r="T470" s="236">
        <v>0.0</v>
      </c>
      <c r="U470" s="236">
        <v>0.0</v>
      </c>
      <c r="V470" s="236">
        <v>0.0</v>
      </c>
      <c r="W470" s="236">
        <v>0.0</v>
      </c>
      <c r="X470" s="236">
        <v>0.0</v>
      </c>
      <c r="Y470" s="236">
        <v>0.0</v>
      </c>
      <c r="Z470" s="236">
        <v>0.0</v>
      </c>
      <c r="AA470" s="236">
        <v>0.0</v>
      </c>
      <c r="AB470" s="236">
        <v>0.0</v>
      </c>
      <c r="AC470" s="236">
        <v>0.0</v>
      </c>
      <c r="AD470" s="236">
        <v>0.0</v>
      </c>
      <c r="AE470" s="236">
        <v>0.0</v>
      </c>
      <c r="AF470" s="236">
        <v>0.0</v>
      </c>
      <c r="AG470" s="409">
        <f t="shared" ref="AG470:AG479" si="105">SUM(B470:AF470)</f>
        <v>0</v>
      </c>
    </row>
    <row r="471" outlineLevel="1">
      <c r="A471" s="277" t="s">
        <v>443</v>
      </c>
      <c r="B471" s="236">
        <v>0.0</v>
      </c>
      <c r="C471" s="236">
        <v>0.0</v>
      </c>
      <c r="D471" s="236">
        <v>0.0</v>
      </c>
      <c r="E471" s="236">
        <v>0.0</v>
      </c>
      <c r="F471" s="236">
        <v>0.0</v>
      </c>
      <c r="G471" s="236">
        <v>0.0</v>
      </c>
      <c r="H471" s="236">
        <v>0.0</v>
      </c>
      <c r="I471" s="236">
        <v>0.0</v>
      </c>
      <c r="J471" s="236">
        <v>0.0</v>
      </c>
      <c r="K471" s="236">
        <v>0.0</v>
      </c>
      <c r="L471" s="236">
        <v>0.0</v>
      </c>
      <c r="M471" s="236">
        <v>0.0</v>
      </c>
      <c r="N471" s="236">
        <v>0.0</v>
      </c>
      <c r="O471" s="236">
        <v>0.0</v>
      </c>
      <c r="P471" s="236">
        <v>0.0</v>
      </c>
      <c r="Q471" s="236">
        <v>0.0</v>
      </c>
      <c r="R471" s="236">
        <v>0.0</v>
      </c>
      <c r="S471" s="236">
        <v>0.0</v>
      </c>
      <c r="T471" s="236">
        <v>0.0</v>
      </c>
      <c r="U471" s="236">
        <v>0.0</v>
      </c>
      <c r="V471" s="236">
        <v>0.0</v>
      </c>
      <c r="W471" s="236">
        <v>0.0</v>
      </c>
      <c r="X471" s="236">
        <v>0.0</v>
      </c>
      <c r="Y471" s="236">
        <v>0.0</v>
      </c>
      <c r="Z471" s="236">
        <v>0.0</v>
      </c>
      <c r="AA471" s="236">
        <v>0.0</v>
      </c>
      <c r="AB471" s="236">
        <v>0.0</v>
      </c>
      <c r="AC471" s="236">
        <v>0.0</v>
      </c>
      <c r="AD471" s="236">
        <v>0.0</v>
      </c>
      <c r="AE471" s="236">
        <v>0.0</v>
      </c>
      <c r="AF471" s="236">
        <v>0.0</v>
      </c>
      <c r="AG471" s="409">
        <f t="shared" si="105"/>
        <v>0</v>
      </c>
    </row>
    <row r="472" outlineLevel="1">
      <c r="A472" s="277" t="s">
        <v>1834</v>
      </c>
      <c r="B472" s="236">
        <v>0.0</v>
      </c>
      <c r="C472" s="236">
        <v>0.0</v>
      </c>
      <c r="D472" s="236">
        <v>0.0</v>
      </c>
      <c r="E472" s="236">
        <v>0.0</v>
      </c>
      <c r="F472" s="236">
        <v>0.0</v>
      </c>
      <c r="G472" s="236">
        <v>0.0</v>
      </c>
      <c r="H472" s="236">
        <v>0.0</v>
      </c>
      <c r="I472" s="236">
        <v>0.0</v>
      </c>
      <c r="J472" s="236">
        <v>0.0</v>
      </c>
      <c r="K472" s="236">
        <v>0.0</v>
      </c>
      <c r="L472" s="236">
        <v>0.0</v>
      </c>
      <c r="M472" s="236">
        <v>0.0</v>
      </c>
      <c r="N472" s="236">
        <v>0.0</v>
      </c>
      <c r="O472" s="236">
        <v>0.0</v>
      </c>
      <c r="P472" s="236">
        <v>0.0</v>
      </c>
      <c r="Q472" s="236">
        <v>0.0</v>
      </c>
      <c r="R472" s="236">
        <v>0.0</v>
      </c>
      <c r="S472" s="236">
        <v>0.0</v>
      </c>
      <c r="T472" s="236">
        <v>0.0</v>
      </c>
      <c r="U472" s="236">
        <v>0.0</v>
      </c>
      <c r="V472" s="236">
        <v>0.0</v>
      </c>
      <c r="W472" s="236">
        <v>0.0</v>
      </c>
      <c r="X472" s="236">
        <v>0.0</v>
      </c>
      <c r="Y472" s="236">
        <v>0.0</v>
      </c>
      <c r="Z472" s="236">
        <v>0.0</v>
      </c>
      <c r="AA472" s="236">
        <v>0.0</v>
      </c>
      <c r="AB472" s="236">
        <v>0.0</v>
      </c>
      <c r="AC472" s="236">
        <v>0.0</v>
      </c>
      <c r="AD472" s="236">
        <v>0.0</v>
      </c>
      <c r="AE472" s="236">
        <v>0.0</v>
      </c>
      <c r="AF472" s="236">
        <v>0.0</v>
      </c>
      <c r="AG472" s="409">
        <f t="shared" si="105"/>
        <v>0</v>
      </c>
    </row>
    <row r="473" outlineLevel="1">
      <c r="A473" s="277" t="s">
        <v>1835</v>
      </c>
      <c r="B473" s="236">
        <v>0.0</v>
      </c>
      <c r="C473" s="236">
        <v>0.0</v>
      </c>
      <c r="D473" s="236">
        <v>0.0</v>
      </c>
      <c r="E473" s="236">
        <v>0.0</v>
      </c>
      <c r="F473" s="236">
        <v>0.0</v>
      </c>
      <c r="G473" s="236">
        <v>0.0</v>
      </c>
      <c r="H473" s="236">
        <v>0.0</v>
      </c>
      <c r="I473" s="236">
        <v>0.0</v>
      </c>
      <c r="J473" s="236">
        <v>0.0</v>
      </c>
      <c r="K473" s="236">
        <v>0.0</v>
      </c>
      <c r="L473" s="236">
        <v>0.0</v>
      </c>
      <c r="M473" s="236">
        <v>0.0</v>
      </c>
      <c r="N473" s="236">
        <v>0.0</v>
      </c>
      <c r="O473" s="236">
        <v>0.0</v>
      </c>
      <c r="P473" s="236">
        <v>0.0</v>
      </c>
      <c r="Q473" s="236">
        <v>0.0</v>
      </c>
      <c r="R473" s="236">
        <v>0.0</v>
      </c>
      <c r="S473" s="236">
        <v>0.0</v>
      </c>
      <c r="T473" s="236">
        <v>0.0</v>
      </c>
      <c r="U473" s="236">
        <v>0.0</v>
      </c>
      <c r="V473" s="236">
        <v>0.0</v>
      </c>
      <c r="W473" s="236">
        <v>0.0</v>
      </c>
      <c r="X473" s="236">
        <v>0.0</v>
      </c>
      <c r="Y473" s="236">
        <v>0.0</v>
      </c>
      <c r="Z473" s="236">
        <v>0.0</v>
      </c>
      <c r="AA473" s="236">
        <v>0.0</v>
      </c>
      <c r="AB473" s="236">
        <v>0.0</v>
      </c>
      <c r="AC473" s="236">
        <v>0.0</v>
      </c>
      <c r="AD473" s="236">
        <v>0.0</v>
      </c>
      <c r="AE473" s="236">
        <v>0.0</v>
      </c>
      <c r="AF473" s="236">
        <v>0.0</v>
      </c>
      <c r="AG473" s="409">
        <f t="shared" si="105"/>
        <v>0</v>
      </c>
    </row>
    <row r="474" outlineLevel="1">
      <c r="A474" s="277" t="s">
        <v>1836</v>
      </c>
      <c r="B474" s="236">
        <v>0.0</v>
      </c>
      <c r="C474" s="236">
        <v>0.0</v>
      </c>
      <c r="D474" s="236">
        <v>0.0</v>
      </c>
      <c r="E474" s="236">
        <v>0.0</v>
      </c>
      <c r="F474" s="236">
        <v>0.0</v>
      </c>
      <c r="G474" s="236">
        <v>0.0</v>
      </c>
      <c r="H474" s="236">
        <v>0.0</v>
      </c>
      <c r="I474" s="236">
        <v>0.0</v>
      </c>
      <c r="J474" s="236">
        <v>0.0</v>
      </c>
      <c r="K474" s="236">
        <v>0.0</v>
      </c>
      <c r="L474" s="236">
        <v>0.0</v>
      </c>
      <c r="M474" s="236">
        <v>0.0</v>
      </c>
      <c r="N474" s="236">
        <v>0.0</v>
      </c>
      <c r="O474" s="236">
        <v>0.0</v>
      </c>
      <c r="P474" s="236">
        <v>0.0</v>
      </c>
      <c r="Q474" s="236">
        <v>0.0</v>
      </c>
      <c r="R474" s="236">
        <v>0.0</v>
      </c>
      <c r="S474" s="236">
        <v>0.0</v>
      </c>
      <c r="T474" s="236">
        <v>0.0</v>
      </c>
      <c r="U474" s="236">
        <v>0.0</v>
      </c>
      <c r="V474" s="236">
        <v>0.0</v>
      </c>
      <c r="W474" s="236">
        <v>0.0</v>
      </c>
      <c r="X474" s="236">
        <v>0.0</v>
      </c>
      <c r="Y474" s="236">
        <v>0.0</v>
      </c>
      <c r="Z474" s="236">
        <v>0.0</v>
      </c>
      <c r="AA474" s="236">
        <v>0.0</v>
      </c>
      <c r="AB474" s="236">
        <v>0.0</v>
      </c>
      <c r="AC474" s="236">
        <v>0.0</v>
      </c>
      <c r="AD474" s="236">
        <v>0.0</v>
      </c>
      <c r="AE474" s="236">
        <v>0.0</v>
      </c>
      <c r="AF474" s="236">
        <v>0.0</v>
      </c>
      <c r="AG474" s="409">
        <f t="shared" si="105"/>
        <v>0</v>
      </c>
    </row>
    <row r="475" outlineLevel="1">
      <c r="A475" s="277" t="s">
        <v>1837</v>
      </c>
      <c r="B475" s="236">
        <v>0.0</v>
      </c>
      <c r="C475" s="236">
        <v>0.0</v>
      </c>
      <c r="D475" s="236">
        <v>0.0</v>
      </c>
      <c r="E475" s="236">
        <v>0.0</v>
      </c>
      <c r="F475" s="236">
        <v>0.0</v>
      </c>
      <c r="G475" s="236">
        <v>0.0</v>
      </c>
      <c r="H475" s="236">
        <v>0.0</v>
      </c>
      <c r="I475" s="236">
        <v>0.0</v>
      </c>
      <c r="J475" s="236">
        <v>0.0</v>
      </c>
      <c r="K475" s="236">
        <v>0.0</v>
      </c>
      <c r="L475" s="236">
        <v>0.0</v>
      </c>
      <c r="M475" s="236">
        <v>0.0</v>
      </c>
      <c r="N475" s="236">
        <v>0.0</v>
      </c>
      <c r="O475" s="236">
        <v>0.0</v>
      </c>
      <c r="P475" s="236">
        <v>0.0</v>
      </c>
      <c r="Q475" s="236">
        <v>0.0</v>
      </c>
      <c r="R475" s="236">
        <v>0.0</v>
      </c>
      <c r="S475" s="236">
        <v>0.0</v>
      </c>
      <c r="T475" s="236">
        <v>0.0</v>
      </c>
      <c r="U475" s="236">
        <v>0.0</v>
      </c>
      <c r="V475" s="236">
        <v>0.0</v>
      </c>
      <c r="W475" s="236">
        <v>0.0</v>
      </c>
      <c r="X475" s="236">
        <v>0.0</v>
      </c>
      <c r="Y475" s="236">
        <v>0.0</v>
      </c>
      <c r="Z475" s="236">
        <v>0.0</v>
      </c>
      <c r="AA475" s="236">
        <v>0.0</v>
      </c>
      <c r="AB475" s="236">
        <v>0.0</v>
      </c>
      <c r="AC475" s="236">
        <v>0.0</v>
      </c>
      <c r="AD475" s="236">
        <v>0.0</v>
      </c>
      <c r="AE475" s="236">
        <v>0.0</v>
      </c>
      <c r="AF475" s="236">
        <v>0.0</v>
      </c>
      <c r="AG475" s="409">
        <f t="shared" si="105"/>
        <v>0</v>
      </c>
    </row>
    <row r="476" outlineLevel="1">
      <c r="A476" s="277" t="s">
        <v>1838</v>
      </c>
      <c r="B476" s="236">
        <v>0.0</v>
      </c>
      <c r="C476" s="236">
        <v>0.0</v>
      </c>
      <c r="D476" s="236">
        <v>0.0</v>
      </c>
      <c r="E476" s="236">
        <v>0.0</v>
      </c>
      <c r="F476" s="236">
        <v>0.0</v>
      </c>
      <c r="G476" s="236">
        <v>0.0</v>
      </c>
      <c r="H476" s="236">
        <v>0.0</v>
      </c>
      <c r="I476" s="236">
        <v>0.0</v>
      </c>
      <c r="J476" s="236">
        <v>0.0</v>
      </c>
      <c r="K476" s="236">
        <v>0.0</v>
      </c>
      <c r="L476" s="236">
        <v>0.0</v>
      </c>
      <c r="M476" s="236">
        <v>0.0</v>
      </c>
      <c r="N476" s="236">
        <v>0.0</v>
      </c>
      <c r="O476" s="236">
        <v>0.0</v>
      </c>
      <c r="P476" s="236">
        <v>0.0</v>
      </c>
      <c r="Q476" s="236">
        <v>0.0</v>
      </c>
      <c r="R476" s="236">
        <v>0.0</v>
      </c>
      <c r="S476" s="236">
        <v>0.0</v>
      </c>
      <c r="T476" s="236">
        <v>0.0</v>
      </c>
      <c r="U476" s="236">
        <v>0.0</v>
      </c>
      <c r="V476" s="236">
        <v>0.0</v>
      </c>
      <c r="W476" s="236">
        <v>0.0</v>
      </c>
      <c r="X476" s="236">
        <v>0.0</v>
      </c>
      <c r="Y476" s="236">
        <v>0.0</v>
      </c>
      <c r="Z476" s="236">
        <v>0.0</v>
      </c>
      <c r="AA476" s="236">
        <v>0.0</v>
      </c>
      <c r="AB476" s="236">
        <v>0.0</v>
      </c>
      <c r="AC476" s="236">
        <v>0.0</v>
      </c>
      <c r="AD476" s="236">
        <v>0.0</v>
      </c>
      <c r="AE476" s="236">
        <v>0.0</v>
      </c>
      <c r="AF476" s="236">
        <v>0.0</v>
      </c>
      <c r="AG476" s="409">
        <f t="shared" si="105"/>
        <v>0</v>
      </c>
    </row>
    <row r="477" outlineLevel="1">
      <c r="A477" s="277" t="s">
        <v>1839</v>
      </c>
      <c r="B477" s="236">
        <v>0.0</v>
      </c>
      <c r="C477" s="236">
        <v>0.0</v>
      </c>
      <c r="D477" s="236">
        <v>0.0</v>
      </c>
      <c r="E477" s="236">
        <v>0.0</v>
      </c>
      <c r="F477" s="236">
        <v>0.0</v>
      </c>
      <c r="G477" s="236">
        <v>0.0</v>
      </c>
      <c r="H477" s="236">
        <v>0.0</v>
      </c>
      <c r="I477" s="236">
        <v>0.0</v>
      </c>
      <c r="J477" s="236">
        <v>0.0</v>
      </c>
      <c r="K477" s="236">
        <v>0.0</v>
      </c>
      <c r="L477" s="236">
        <v>0.0</v>
      </c>
      <c r="M477" s="236">
        <v>0.0</v>
      </c>
      <c r="N477" s="236">
        <v>0.0</v>
      </c>
      <c r="O477" s="236">
        <v>0.0</v>
      </c>
      <c r="P477" s="236">
        <v>0.0</v>
      </c>
      <c r="Q477" s="236">
        <v>0.0</v>
      </c>
      <c r="R477" s="236">
        <v>0.0</v>
      </c>
      <c r="S477" s="236">
        <v>0.0</v>
      </c>
      <c r="T477" s="236">
        <v>0.0</v>
      </c>
      <c r="U477" s="236">
        <v>0.0</v>
      </c>
      <c r="V477" s="236">
        <v>0.0</v>
      </c>
      <c r="W477" s="236">
        <v>0.0</v>
      </c>
      <c r="X477" s="236">
        <v>0.0</v>
      </c>
      <c r="Y477" s="236">
        <v>0.0</v>
      </c>
      <c r="Z477" s="236">
        <v>0.0</v>
      </c>
      <c r="AA477" s="236">
        <v>0.0</v>
      </c>
      <c r="AB477" s="236">
        <v>0.0</v>
      </c>
      <c r="AC477" s="236">
        <v>0.0</v>
      </c>
      <c r="AD477" s="236">
        <v>0.0</v>
      </c>
      <c r="AE477" s="236">
        <v>0.0</v>
      </c>
      <c r="AF477" s="236">
        <v>0.0</v>
      </c>
      <c r="AG477" s="409">
        <f t="shared" si="105"/>
        <v>0</v>
      </c>
    </row>
    <row r="478" outlineLevel="1">
      <c r="A478" s="277" t="s">
        <v>1436</v>
      </c>
      <c r="B478" s="236">
        <v>0.0</v>
      </c>
      <c r="C478" s="236">
        <v>0.0</v>
      </c>
      <c r="D478" s="236">
        <v>0.0</v>
      </c>
      <c r="E478" s="236">
        <v>0.0</v>
      </c>
      <c r="F478" s="236">
        <v>0.0</v>
      </c>
      <c r="G478" s="236">
        <v>0.0</v>
      </c>
      <c r="H478" s="236">
        <v>0.0</v>
      </c>
      <c r="I478" s="236">
        <v>0.0</v>
      </c>
      <c r="J478" s="236">
        <v>0.0</v>
      </c>
      <c r="K478" s="236">
        <v>0.0</v>
      </c>
      <c r="L478" s="236">
        <v>0.0</v>
      </c>
      <c r="M478" s="236">
        <v>0.0</v>
      </c>
      <c r="N478" s="236">
        <v>0.0</v>
      </c>
      <c r="O478" s="236">
        <v>0.0</v>
      </c>
      <c r="P478" s="236">
        <v>0.0</v>
      </c>
      <c r="Q478" s="236">
        <v>0.0</v>
      </c>
      <c r="R478" s="236">
        <v>0.0</v>
      </c>
      <c r="S478" s="236">
        <v>0.0</v>
      </c>
      <c r="T478" s="236">
        <v>0.0</v>
      </c>
      <c r="U478" s="236">
        <v>0.0</v>
      </c>
      <c r="V478" s="236">
        <v>0.0</v>
      </c>
      <c r="W478" s="236">
        <v>0.0</v>
      </c>
      <c r="X478" s="236">
        <v>0.0</v>
      </c>
      <c r="Y478" s="236">
        <v>0.0</v>
      </c>
      <c r="Z478" s="236">
        <v>0.0</v>
      </c>
      <c r="AA478" s="236">
        <v>0.0</v>
      </c>
      <c r="AB478" s="236">
        <v>0.0</v>
      </c>
      <c r="AC478" s="236">
        <v>0.0</v>
      </c>
      <c r="AD478" s="236">
        <v>0.0</v>
      </c>
      <c r="AE478" s="236">
        <v>0.0</v>
      </c>
      <c r="AF478" s="236">
        <v>0.0</v>
      </c>
      <c r="AG478" s="409">
        <f t="shared" si="105"/>
        <v>0</v>
      </c>
    </row>
    <row r="479" outlineLevel="1">
      <c r="A479" s="462" t="s">
        <v>298</v>
      </c>
      <c r="B479" s="458">
        <f t="shared" ref="B479:AF479" si="106">SUM(B470:B478)</f>
        <v>0</v>
      </c>
      <c r="C479" s="458">
        <f t="shared" si="106"/>
        <v>0</v>
      </c>
      <c r="D479" s="458">
        <f t="shared" si="106"/>
        <v>0</v>
      </c>
      <c r="E479" s="458">
        <f t="shared" si="106"/>
        <v>0</v>
      </c>
      <c r="F479" s="458">
        <f t="shared" si="106"/>
        <v>0</v>
      </c>
      <c r="G479" s="458">
        <f t="shared" si="106"/>
        <v>0</v>
      </c>
      <c r="H479" s="458">
        <f t="shared" si="106"/>
        <v>0</v>
      </c>
      <c r="I479" s="458">
        <f t="shared" si="106"/>
        <v>0</v>
      </c>
      <c r="J479" s="458">
        <f t="shared" si="106"/>
        <v>0</v>
      </c>
      <c r="K479" s="458">
        <f t="shared" si="106"/>
        <v>0</v>
      </c>
      <c r="L479" s="458">
        <f t="shared" si="106"/>
        <v>0</v>
      </c>
      <c r="M479" s="458">
        <f t="shared" si="106"/>
        <v>0</v>
      </c>
      <c r="N479" s="458">
        <f t="shared" si="106"/>
        <v>0</v>
      </c>
      <c r="O479" s="458">
        <f t="shared" si="106"/>
        <v>0</v>
      </c>
      <c r="P479" s="458">
        <f t="shared" si="106"/>
        <v>0</v>
      </c>
      <c r="Q479" s="458">
        <f t="shared" si="106"/>
        <v>0</v>
      </c>
      <c r="R479" s="458">
        <f t="shared" si="106"/>
        <v>0</v>
      </c>
      <c r="S479" s="458">
        <f t="shared" si="106"/>
        <v>0</v>
      </c>
      <c r="T479" s="458">
        <f t="shared" si="106"/>
        <v>0</v>
      </c>
      <c r="U479" s="458">
        <f t="shared" si="106"/>
        <v>0</v>
      </c>
      <c r="V479" s="458">
        <f t="shared" si="106"/>
        <v>0</v>
      </c>
      <c r="W479" s="458">
        <f t="shared" si="106"/>
        <v>0</v>
      </c>
      <c r="X479" s="458">
        <f t="shared" si="106"/>
        <v>0</v>
      </c>
      <c r="Y479" s="458">
        <f t="shared" si="106"/>
        <v>0</v>
      </c>
      <c r="Z479" s="458">
        <f t="shared" si="106"/>
        <v>0</v>
      </c>
      <c r="AA479" s="458">
        <f t="shared" si="106"/>
        <v>0</v>
      </c>
      <c r="AB479" s="458">
        <f t="shared" si="106"/>
        <v>0</v>
      </c>
      <c r="AC479" s="458">
        <f t="shared" si="106"/>
        <v>0</v>
      </c>
      <c r="AD479" s="458">
        <f t="shared" si="106"/>
        <v>0</v>
      </c>
      <c r="AE479" s="458">
        <f t="shared" si="106"/>
        <v>0</v>
      </c>
      <c r="AF479" s="458">
        <f t="shared" si="106"/>
        <v>0</v>
      </c>
      <c r="AG479" s="409">
        <f t="shared" si="105"/>
        <v>0</v>
      </c>
    </row>
    <row r="480">
      <c r="A480" s="437"/>
      <c r="AG480" s="463"/>
    </row>
    <row r="481">
      <c r="A481" s="417" t="s">
        <v>1437</v>
      </c>
      <c r="B481" s="246"/>
      <c r="C481" s="246"/>
      <c r="D481" s="246"/>
      <c r="E481" s="246"/>
      <c r="F481" s="246"/>
      <c r="G481" s="246"/>
      <c r="H481" s="246"/>
      <c r="I481" s="246"/>
      <c r="J481" s="246"/>
      <c r="K481" s="246"/>
      <c r="L481" s="246"/>
      <c r="M481" s="246"/>
      <c r="N481" s="246"/>
      <c r="O481" s="246"/>
      <c r="P481" s="246"/>
      <c r="Q481" s="246"/>
      <c r="R481" s="246"/>
      <c r="S481" s="246"/>
      <c r="T481" s="246"/>
      <c r="U481" s="246"/>
      <c r="V481" s="246"/>
      <c r="W481" s="246"/>
      <c r="X481" s="246"/>
      <c r="Y481" s="246"/>
      <c r="Z481" s="246"/>
      <c r="AA481" s="246"/>
      <c r="AB481" s="246"/>
      <c r="AC481" s="246"/>
      <c r="AD481" s="246"/>
      <c r="AE481" s="246"/>
      <c r="AF481" s="246"/>
      <c r="AG481" s="454"/>
    </row>
    <row r="482" outlineLevel="1">
      <c r="A482" s="277" t="s">
        <v>1840</v>
      </c>
      <c r="B482" s="236">
        <v>0.0</v>
      </c>
      <c r="C482" s="236">
        <v>0.0</v>
      </c>
      <c r="D482" s="236">
        <v>0.0</v>
      </c>
      <c r="E482" s="236">
        <v>0.0</v>
      </c>
      <c r="F482" s="236">
        <v>0.0</v>
      </c>
      <c r="G482" s="236">
        <v>0.0</v>
      </c>
      <c r="H482" s="236">
        <v>0.0</v>
      </c>
      <c r="I482" s="236">
        <v>0.0</v>
      </c>
      <c r="J482" s="236">
        <v>0.0</v>
      </c>
      <c r="K482" s="236">
        <v>0.0</v>
      </c>
      <c r="L482" s="236">
        <v>0.0</v>
      </c>
      <c r="M482" s="236">
        <v>0.0</v>
      </c>
      <c r="N482" s="236">
        <v>0.0</v>
      </c>
      <c r="O482" s="236">
        <v>0.0</v>
      </c>
      <c r="P482" s="236">
        <v>0.0</v>
      </c>
      <c r="Q482" s="236">
        <v>0.0</v>
      </c>
      <c r="R482" s="236">
        <v>0.0</v>
      </c>
      <c r="S482" s="236">
        <v>0.0</v>
      </c>
      <c r="T482" s="236">
        <v>0.0</v>
      </c>
      <c r="U482" s="236">
        <v>0.0</v>
      </c>
      <c r="V482" s="236">
        <v>0.0</v>
      </c>
      <c r="W482" s="236">
        <v>0.0</v>
      </c>
      <c r="X482" s="236">
        <v>0.0</v>
      </c>
      <c r="Y482" s="236">
        <v>0.0</v>
      </c>
      <c r="Z482" s="236">
        <v>0.0</v>
      </c>
      <c r="AA482" s="236">
        <v>0.0</v>
      </c>
      <c r="AB482" s="236">
        <v>0.0</v>
      </c>
      <c r="AC482" s="236">
        <v>0.0</v>
      </c>
      <c r="AD482" s="236">
        <v>0.0</v>
      </c>
      <c r="AE482" s="236">
        <v>0.0</v>
      </c>
      <c r="AF482" s="236">
        <v>0.0</v>
      </c>
      <c r="AG482" s="409">
        <f t="shared" ref="AG482:AG485" si="107">SUM(B482:AF482)</f>
        <v>0</v>
      </c>
    </row>
    <row r="483" outlineLevel="1">
      <c r="A483" s="277" t="s">
        <v>1841</v>
      </c>
      <c r="B483" s="236">
        <v>0.0</v>
      </c>
      <c r="C483" s="236">
        <v>0.0</v>
      </c>
      <c r="D483" s="236">
        <v>0.0</v>
      </c>
      <c r="E483" s="236">
        <v>0.0</v>
      </c>
      <c r="F483" s="236">
        <v>0.0</v>
      </c>
      <c r="G483" s="236">
        <v>0.0</v>
      </c>
      <c r="H483" s="236">
        <v>0.0</v>
      </c>
      <c r="I483" s="236">
        <v>0.0</v>
      </c>
      <c r="J483" s="236">
        <v>0.0</v>
      </c>
      <c r="K483" s="236">
        <v>0.0</v>
      </c>
      <c r="L483" s="236">
        <v>0.0</v>
      </c>
      <c r="M483" s="236">
        <v>0.0</v>
      </c>
      <c r="N483" s="236">
        <v>0.0</v>
      </c>
      <c r="O483" s="236">
        <v>0.0</v>
      </c>
      <c r="P483" s="236">
        <v>0.0</v>
      </c>
      <c r="Q483" s="236">
        <v>0.0</v>
      </c>
      <c r="R483" s="236">
        <v>0.0</v>
      </c>
      <c r="S483" s="236">
        <v>0.0</v>
      </c>
      <c r="T483" s="236">
        <v>0.0</v>
      </c>
      <c r="U483" s="236">
        <v>0.0</v>
      </c>
      <c r="V483" s="236">
        <v>0.0</v>
      </c>
      <c r="W483" s="236">
        <v>0.0</v>
      </c>
      <c r="X483" s="236">
        <v>0.0</v>
      </c>
      <c r="Y483" s="236">
        <v>0.0</v>
      </c>
      <c r="Z483" s="236">
        <v>0.0</v>
      </c>
      <c r="AA483" s="236">
        <v>0.0</v>
      </c>
      <c r="AB483" s="236">
        <v>0.0</v>
      </c>
      <c r="AC483" s="236">
        <v>0.0</v>
      </c>
      <c r="AD483" s="236">
        <v>0.0</v>
      </c>
      <c r="AE483" s="236">
        <v>0.0</v>
      </c>
      <c r="AF483" s="236">
        <v>0.0</v>
      </c>
      <c r="AG483" s="409">
        <f t="shared" si="107"/>
        <v>0</v>
      </c>
    </row>
    <row r="484" outlineLevel="1">
      <c r="A484" s="277" t="s">
        <v>1842</v>
      </c>
      <c r="B484" s="236">
        <v>0.0</v>
      </c>
      <c r="C484" s="236">
        <v>0.0</v>
      </c>
      <c r="D484" s="236">
        <v>0.0</v>
      </c>
      <c r="E484" s="236">
        <v>0.0</v>
      </c>
      <c r="F484" s="236">
        <v>0.0</v>
      </c>
      <c r="G484" s="236">
        <v>0.0</v>
      </c>
      <c r="H484" s="236">
        <v>0.0</v>
      </c>
      <c r="I484" s="236">
        <v>0.0</v>
      </c>
      <c r="J484" s="236">
        <v>0.0</v>
      </c>
      <c r="K484" s="236">
        <v>0.0</v>
      </c>
      <c r="L484" s="236">
        <v>0.0</v>
      </c>
      <c r="M484" s="236">
        <v>0.0</v>
      </c>
      <c r="N484" s="236">
        <v>0.0</v>
      </c>
      <c r="O484" s="236">
        <v>0.0</v>
      </c>
      <c r="P484" s="236">
        <v>0.0</v>
      </c>
      <c r="Q484" s="236">
        <v>0.0</v>
      </c>
      <c r="R484" s="236">
        <v>0.0</v>
      </c>
      <c r="S484" s="236">
        <v>0.0</v>
      </c>
      <c r="T484" s="236">
        <v>0.0</v>
      </c>
      <c r="U484" s="236">
        <v>0.0</v>
      </c>
      <c r="V484" s="236">
        <v>0.0</v>
      </c>
      <c r="W484" s="236">
        <v>0.0</v>
      </c>
      <c r="X484" s="236">
        <v>0.0</v>
      </c>
      <c r="Y484" s="236">
        <v>0.0</v>
      </c>
      <c r="Z484" s="236">
        <v>0.0</v>
      </c>
      <c r="AA484" s="236">
        <v>0.0</v>
      </c>
      <c r="AB484" s="236">
        <v>0.0</v>
      </c>
      <c r="AC484" s="236">
        <v>0.0</v>
      </c>
      <c r="AD484" s="236">
        <v>0.0</v>
      </c>
      <c r="AE484" s="236">
        <v>0.0</v>
      </c>
      <c r="AF484" s="236">
        <v>0.0</v>
      </c>
      <c r="AG484" s="409">
        <f t="shared" si="107"/>
        <v>0</v>
      </c>
    </row>
    <row r="485" outlineLevel="1">
      <c r="A485" s="277" t="s">
        <v>1843</v>
      </c>
      <c r="B485" s="236">
        <v>0.0</v>
      </c>
      <c r="C485" s="236">
        <v>0.0</v>
      </c>
      <c r="D485" s="236">
        <v>0.0</v>
      </c>
      <c r="E485" s="236">
        <v>0.0</v>
      </c>
      <c r="F485" s="236">
        <v>0.0</v>
      </c>
      <c r="G485" s="236">
        <v>0.0</v>
      </c>
      <c r="H485" s="236">
        <v>0.0</v>
      </c>
      <c r="I485" s="236">
        <v>0.0</v>
      </c>
      <c r="J485" s="236">
        <v>0.0</v>
      </c>
      <c r="K485" s="236">
        <v>0.0</v>
      </c>
      <c r="L485" s="236">
        <v>0.0</v>
      </c>
      <c r="M485" s="236">
        <v>0.0</v>
      </c>
      <c r="N485" s="236">
        <v>0.0</v>
      </c>
      <c r="O485" s="236">
        <v>0.0</v>
      </c>
      <c r="P485" s="236">
        <v>0.0</v>
      </c>
      <c r="Q485" s="236">
        <v>0.0</v>
      </c>
      <c r="R485" s="236">
        <v>0.0</v>
      </c>
      <c r="S485" s="236">
        <v>0.0</v>
      </c>
      <c r="T485" s="236">
        <v>0.0</v>
      </c>
      <c r="U485" s="236">
        <v>0.0</v>
      </c>
      <c r="V485" s="236">
        <v>0.0</v>
      </c>
      <c r="W485" s="236">
        <v>0.0</v>
      </c>
      <c r="X485" s="236">
        <v>0.0</v>
      </c>
      <c r="Y485" s="236">
        <v>0.0</v>
      </c>
      <c r="Z485" s="236">
        <v>0.0</v>
      </c>
      <c r="AA485" s="236">
        <v>0.0</v>
      </c>
      <c r="AB485" s="236">
        <v>0.0</v>
      </c>
      <c r="AC485" s="236">
        <v>0.0</v>
      </c>
      <c r="AD485" s="236">
        <v>0.0</v>
      </c>
      <c r="AE485" s="236">
        <v>0.0</v>
      </c>
      <c r="AF485" s="236">
        <v>0.0</v>
      </c>
      <c r="AG485" s="409">
        <f t="shared" si="107"/>
        <v>0</v>
      </c>
    </row>
    <row r="486" outlineLevel="1">
      <c r="A486" s="457" t="s">
        <v>1844</v>
      </c>
      <c r="B486" s="236">
        <v>0.0</v>
      </c>
      <c r="C486" s="236">
        <v>0.0</v>
      </c>
      <c r="D486" s="236">
        <v>0.0</v>
      </c>
      <c r="E486" s="236">
        <v>0.0</v>
      </c>
      <c r="F486" s="236">
        <v>0.0</v>
      </c>
      <c r="G486" s="236">
        <v>0.0</v>
      </c>
      <c r="H486" s="236">
        <v>0.0</v>
      </c>
      <c r="I486" s="236">
        <v>0.0</v>
      </c>
      <c r="J486" s="236">
        <v>0.0</v>
      </c>
      <c r="K486" s="236">
        <v>0.0</v>
      </c>
      <c r="L486" s="236">
        <v>0.0</v>
      </c>
      <c r="M486" s="236">
        <v>0.0</v>
      </c>
      <c r="N486" s="236">
        <v>0.0</v>
      </c>
      <c r="O486" s="236">
        <v>0.0</v>
      </c>
      <c r="P486" s="236">
        <v>0.0</v>
      </c>
      <c r="Q486" s="236">
        <v>0.0</v>
      </c>
      <c r="R486" s="236">
        <v>0.0</v>
      </c>
      <c r="S486" s="236">
        <v>0.0</v>
      </c>
      <c r="T486" s="236">
        <v>0.0</v>
      </c>
      <c r="U486" s="236">
        <v>0.0</v>
      </c>
      <c r="V486" s="236">
        <v>0.0</v>
      </c>
      <c r="W486" s="236">
        <v>0.0</v>
      </c>
      <c r="X486" s="236">
        <v>0.0</v>
      </c>
      <c r="Y486" s="236">
        <v>0.0</v>
      </c>
      <c r="Z486" s="236">
        <v>0.0</v>
      </c>
      <c r="AA486" s="236">
        <v>0.0</v>
      </c>
      <c r="AB486" s="236">
        <v>0.0</v>
      </c>
      <c r="AC486" s="236">
        <v>0.0</v>
      </c>
      <c r="AD486" s="236">
        <v>0.0</v>
      </c>
      <c r="AE486" s="236">
        <v>0.0</v>
      </c>
      <c r="AF486" s="236">
        <v>0.0</v>
      </c>
      <c r="AG486" s="409"/>
    </row>
    <row r="487" outlineLevel="1">
      <c r="A487" s="457" t="s">
        <v>1845</v>
      </c>
      <c r="B487" s="236">
        <v>0.0</v>
      </c>
      <c r="C487" s="236">
        <v>0.0</v>
      </c>
      <c r="D487" s="236">
        <v>0.0</v>
      </c>
      <c r="E487" s="236">
        <v>0.0</v>
      </c>
      <c r="F487" s="236">
        <v>0.0</v>
      </c>
      <c r="G487" s="236">
        <v>0.0</v>
      </c>
      <c r="H487" s="236">
        <v>0.0</v>
      </c>
      <c r="I487" s="236">
        <v>0.0</v>
      </c>
      <c r="J487" s="236">
        <v>0.0</v>
      </c>
      <c r="K487" s="236">
        <v>0.0</v>
      </c>
      <c r="L487" s="236">
        <v>0.0</v>
      </c>
      <c r="M487" s="236">
        <v>0.0</v>
      </c>
      <c r="N487" s="236">
        <v>0.0</v>
      </c>
      <c r="O487" s="236">
        <v>0.0</v>
      </c>
      <c r="P487" s="236">
        <v>0.0</v>
      </c>
      <c r="Q487" s="236">
        <v>0.0</v>
      </c>
      <c r="R487" s="236">
        <v>0.0</v>
      </c>
      <c r="S487" s="236">
        <v>0.0</v>
      </c>
      <c r="T487" s="236">
        <v>0.0</v>
      </c>
      <c r="U487" s="236">
        <v>0.0</v>
      </c>
      <c r="V487" s="236">
        <v>0.0</v>
      </c>
      <c r="W487" s="236">
        <v>0.0</v>
      </c>
      <c r="X487" s="236">
        <v>0.0</v>
      </c>
      <c r="Y487" s="236">
        <v>0.0</v>
      </c>
      <c r="Z487" s="236">
        <v>0.0</v>
      </c>
      <c r="AA487" s="236">
        <v>0.0</v>
      </c>
      <c r="AB487" s="236">
        <v>0.0</v>
      </c>
      <c r="AC487" s="236">
        <v>0.0</v>
      </c>
      <c r="AD487" s="236">
        <v>0.0</v>
      </c>
      <c r="AE487" s="236">
        <v>0.0</v>
      </c>
      <c r="AF487" s="236">
        <v>0.0</v>
      </c>
      <c r="AG487" s="409"/>
    </row>
    <row r="488" ht="18.75" customHeight="1" outlineLevel="1">
      <c r="A488" s="457" t="s">
        <v>1846</v>
      </c>
      <c r="B488" s="236">
        <v>0.0</v>
      </c>
      <c r="C488" s="236">
        <v>0.0</v>
      </c>
      <c r="D488" s="236">
        <v>0.0</v>
      </c>
      <c r="E488" s="236">
        <v>0.0</v>
      </c>
      <c r="F488" s="236">
        <v>0.0</v>
      </c>
      <c r="G488" s="236">
        <v>0.0</v>
      </c>
      <c r="H488" s="236">
        <v>0.0</v>
      </c>
      <c r="I488" s="236">
        <v>0.0</v>
      </c>
      <c r="J488" s="236">
        <v>0.0</v>
      </c>
      <c r="K488" s="236">
        <v>0.0</v>
      </c>
      <c r="L488" s="236">
        <v>0.0</v>
      </c>
      <c r="M488" s="236">
        <v>0.0</v>
      </c>
      <c r="N488" s="236">
        <v>0.0</v>
      </c>
      <c r="O488" s="236">
        <v>0.0</v>
      </c>
      <c r="P488" s="236">
        <v>0.0</v>
      </c>
      <c r="Q488" s="236">
        <v>0.0</v>
      </c>
      <c r="R488" s="236">
        <v>0.0</v>
      </c>
      <c r="S488" s="236">
        <v>0.0</v>
      </c>
      <c r="T488" s="236">
        <v>0.0</v>
      </c>
      <c r="U488" s="236">
        <v>0.0</v>
      </c>
      <c r="V488" s="236">
        <v>0.0</v>
      </c>
      <c r="W488" s="236">
        <v>0.0</v>
      </c>
      <c r="X488" s="236">
        <v>0.0</v>
      </c>
      <c r="Y488" s="236">
        <v>0.0</v>
      </c>
      <c r="Z488" s="236">
        <v>0.0</v>
      </c>
      <c r="AA488" s="236">
        <v>0.0</v>
      </c>
      <c r="AB488" s="236">
        <v>0.0</v>
      </c>
      <c r="AC488" s="236">
        <v>0.0</v>
      </c>
      <c r="AD488" s="236">
        <v>0.0</v>
      </c>
      <c r="AE488" s="236">
        <v>0.0</v>
      </c>
      <c r="AF488" s="236">
        <v>0.0</v>
      </c>
      <c r="AG488" s="409"/>
    </row>
    <row r="489" outlineLevel="1">
      <c r="A489" s="457" t="s">
        <v>1847</v>
      </c>
      <c r="B489" s="236">
        <v>0.0</v>
      </c>
      <c r="C489" s="236">
        <v>0.0</v>
      </c>
      <c r="D489" s="236">
        <v>0.0</v>
      </c>
      <c r="E489" s="236">
        <v>0.0</v>
      </c>
      <c r="F489" s="236">
        <v>0.0</v>
      </c>
      <c r="G489" s="236">
        <v>0.0</v>
      </c>
      <c r="H489" s="236">
        <v>0.0</v>
      </c>
      <c r="I489" s="236">
        <v>0.0</v>
      </c>
      <c r="J489" s="236">
        <v>0.0</v>
      </c>
      <c r="K489" s="236">
        <v>0.0</v>
      </c>
      <c r="L489" s="236">
        <v>0.0</v>
      </c>
      <c r="M489" s="236">
        <v>0.0</v>
      </c>
      <c r="N489" s="236">
        <v>0.0</v>
      </c>
      <c r="O489" s="236">
        <v>0.0</v>
      </c>
      <c r="P489" s="236">
        <v>0.0</v>
      </c>
      <c r="Q489" s="236">
        <v>0.0</v>
      </c>
      <c r="R489" s="236">
        <v>0.0</v>
      </c>
      <c r="S489" s="236">
        <v>0.0</v>
      </c>
      <c r="T489" s="236">
        <v>0.0</v>
      </c>
      <c r="U489" s="236">
        <v>0.0</v>
      </c>
      <c r="V489" s="236">
        <v>0.0</v>
      </c>
      <c r="W489" s="236">
        <v>0.0</v>
      </c>
      <c r="X489" s="236">
        <v>0.0</v>
      </c>
      <c r="Y489" s="236">
        <v>0.0</v>
      </c>
      <c r="Z489" s="236">
        <v>0.0</v>
      </c>
      <c r="AA489" s="236">
        <v>0.0</v>
      </c>
      <c r="AB489" s="236">
        <v>0.0</v>
      </c>
      <c r="AC489" s="236">
        <v>0.0</v>
      </c>
      <c r="AD489" s="236">
        <v>0.0</v>
      </c>
      <c r="AE489" s="236">
        <v>0.0</v>
      </c>
      <c r="AF489" s="236">
        <v>0.0</v>
      </c>
      <c r="AG489" s="409"/>
    </row>
    <row r="490" outlineLevel="1">
      <c r="A490" s="281" t="s">
        <v>439</v>
      </c>
      <c r="B490" s="458">
        <f t="shared" ref="B490:AF490" si="108">B482+B483+B486+B487</f>
        <v>0</v>
      </c>
      <c r="C490" s="458">
        <f t="shared" si="108"/>
        <v>0</v>
      </c>
      <c r="D490" s="458">
        <f t="shared" si="108"/>
        <v>0</v>
      </c>
      <c r="E490" s="458">
        <f t="shared" si="108"/>
        <v>0</v>
      </c>
      <c r="F490" s="458">
        <f t="shared" si="108"/>
        <v>0</v>
      </c>
      <c r="G490" s="458">
        <f t="shared" si="108"/>
        <v>0</v>
      </c>
      <c r="H490" s="458">
        <f t="shared" si="108"/>
        <v>0</v>
      </c>
      <c r="I490" s="458">
        <f t="shared" si="108"/>
        <v>0</v>
      </c>
      <c r="J490" s="458">
        <f t="shared" si="108"/>
        <v>0</v>
      </c>
      <c r="K490" s="458">
        <f t="shared" si="108"/>
        <v>0</v>
      </c>
      <c r="L490" s="458">
        <f t="shared" si="108"/>
        <v>0</v>
      </c>
      <c r="M490" s="458">
        <f t="shared" si="108"/>
        <v>0</v>
      </c>
      <c r="N490" s="458">
        <f t="shared" si="108"/>
        <v>0</v>
      </c>
      <c r="O490" s="458">
        <f t="shared" si="108"/>
        <v>0</v>
      </c>
      <c r="P490" s="458">
        <f t="shared" si="108"/>
        <v>0</v>
      </c>
      <c r="Q490" s="458">
        <f t="shared" si="108"/>
        <v>0</v>
      </c>
      <c r="R490" s="458">
        <f t="shared" si="108"/>
        <v>0</v>
      </c>
      <c r="S490" s="458">
        <f t="shared" si="108"/>
        <v>0</v>
      </c>
      <c r="T490" s="458">
        <f t="shared" si="108"/>
        <v>0</v>
      </c>
      <c r="U490" s="458">
        <f t="shared" si="108"/>
        <v>0</v>
      </c>
      <c r="V490" s="458">
        <f t="shared" si="108"/>
        <v>0</v>
      </c>
      <c r="W490" s="458">
        <f t="shared" si="108"/>
        <v>0</v>
      </c>
      <c r="X490" s="458">
        <f t="shared" si="108"/>
        <v>0</v>
      </c>
      <c r="Y490" s="458">
        <f t="shared" si="108"/>
        <v>0</v>
      </c>
      <c r="Z490" s="458">
        <f t="shared" si="108"/>
        <v>0</v>
      </c>
      <c r="AA490" s="458">
        <f t="shared" si="108"/>
        <v>0</v>
      </c>
      <c r="AB490" s="458">
        <f t="shared" si="108"/>
        <v>0</v>
      </c>
      <c r="AC490" s="458">
        <f t="shared" si="108"/>
        <v>0</v>
      </c>
      <c r="AD490" s="458">
        <f t="shared" si="108"/>
        <v>0</v>
      </c>
      <c r="AE490" s="458">
        <f t="shared" si="108"/>
        <v>0</v>
      </c>
      <c r="AF490" s="458">
        <f t="shared" si="108"/>
        <v>0</v>
      </c>
      <c r="AG490" s="409">
        <f t="shared" ref="AG490:AG491" si="110">SUM(B490:AF490)</f>
        <v>0</v>
      </c>
    </row>
    <row r="491" outlineLevel="1">
      <c r="A491" s="281" t="s">
        <v>440</v>
      </c>
      <c r="B491" s="458">
        <f t="shared" ref="B491:AF491" si="109">B484+B485+B488+B489</f>
        <v>0</v>
      </c>
      <c r="C491" s="458">
        <f t="shared" si="109"/>
        <v>0</v>
      </c>
      <c r="D491" s="458">
        <f t="shared" si="109"/>
        <v>0</v>
      </c>
      <c r="E491" s="458">
        <f t="shared" si="109"/>
        <v>0</v>
      </c>
      <c r="F491" s="458">
        <f t="shared" si="109"/>
        <v>0</v>
      </c>
      <c r="G491" s="458">
        <f t="shared" si="109"/>
        <v>0</v>
      </c>
      <c r="H491" s="458">
        <f t="shared" si="109"/>
        <v>0</v>
      </c>
      <c r="I491" s="458">
        <f t="shared" si="109"/>
        <v>0</v>
      </c>
      <c r="J491" s="458">
        <f t="shared" si="109"/>
        <v>0</v>
      </c>
      <c r="K491" s="458">
        <f t="shared" si="109"/>
        <v>0</v>
      </c>
      <c r="L491" s="458">
        <f t="shared" si="109"/>
        <v>0</v>
      </c>
      <c r="M491" s="458">
        <f t="shared" si="109"/>
        <v>0</v>
      </c>
      <c r="N491" s="458">
        <f t="shared" si="109"/>
        <v>0</v>
      </c>
      <c r="O491" s="458">
        <f t="shared" si="109"/>
        <v>0</v>
      </c>
      <c r="P491" s="458">
        <f t="shared" si="109"/>
        <v>0</v>
      </c>
      <c r="Q491" s="458">
        <f t="shared" si="109"/>
        <v>0</v>
      </c>
      <c r="R491" s="458">
        <f t="shared" si="109"/>
        <v>0</v>
      </c>
      <c r="S491" s="458">
        <f t="shared" si="109"/>
        <v>0</v>
      </c>
      <c r="T491" s="458">
        <f t="shared" si="109"/>
        <v>0</v>
      </c>
      <c r="U491" s="458">
        <f t="shared" si="109"/>
        <v>0</v>
      </c>
      <c r="V491" s="458">
        <f t="shared" si="109"/>
        <v>0</v>
      </c>
      <c r="W491" s="458">
        <f t="shared" si="109"/>
        <v>0</v>
      </c>
      <c r="X491" s="458">
        <f t="shared" si="109"/>
        <v>0</v>
      </c>
      <c r="Y491" s="458">
        <f t="shared" si="109"/>
        <v>0</v>
      </c>
      <c r="Z491" s="458">
        <f t="shared" si="109"/>
        <v>0</v>
      </c>
      <c r="AA491" s="458">
        <f t="shared" si="109"/>
        <v>0</v>
      </c>
      <c r="AB491" s="458">
        <f t="shared" si="109"/>
        <v>0</v>
      </c>
      <c r="AC491" s="458">
        <f t="shared" si="109"/>
        <v>0</v>
      </c>
      <c r="AD491" s="458">
        <f t="shared" si="109"/>
        <v>0</v>
      </c>
      <c r="AE491" s="458">
        <f t="shared" si="109"/>
        <v>0</v>
      </c>
      <c r="AF491" s="458">
        <f t="shared" si="109"/>
        <v>0</v>
      </c>
      <c r="AG491" s="409">
        <f t="shared" si="110"/>
        <v>0</v>
      </c>
    </row>
    <row r="492" outlineLevel="1">
      <c r="A492" s="175"/>
      <c r="AG492" s="409"/>
    </row>
    <row r="493" outlineLevel="1">
      <c r="A493" s="457" t="s">
        <v>1848</v>
      </c>
      <c r="B493" s="255">
        <v>0.0</v>
      </c>
      <c r="C493" s="255">
        <v>0.0</v>
      </c>
      <c r="D493" s="255">
        <v>0.0</v>
      </c>
      <c r="E493" s="255">
        <v>0.0</v>
      </c>
      <c r="F493" s="255">
        <v>0.0</v>
      </c>
      <c r="G493" s="255">
        <v>0.0</v>
      </c>
      <c r="H493" s="255">
        <v>0.0</v>
      </c>
      <c r="I493" s="255">
        <v>0.0</v>
      </c>
      <c r="J493" s="255">
        <v>0.0</v>
      </c>
      <c r="K493" s="255">
        <v>0.0</v>
      </c>
      <c r="L493" s="255">
        <v>0.0</v>
      </c>
      <c r="M493" s="255">
        <v>0.0</v>
      </c>
      <c r="N493" s="255">
        <v>0.0</v>
      </c>
      <c r="O493" s="255">
        <v>0.0</v>
      </c>
      <c r="P493" s="255">
        <v>0.0</v>
      </c>
      <c r="Q493" s="255">
        <v>0.0</v>
      </c>
      <c r="R493" s="255">
        <v>0.0</v>
      </c>
      <c r="S493" s="255">
        <v>0.0</v>
      </c>
      <c r="T493" s="255">
        <v>0.0</v>
      </c>
      <c r="U493" s="255">
        <v>0.0</v>
      </c>
      <c r="V493" s="255">
        <v>0.0</v>
      </c>
      <c r="W493" s="255">
        <v>0.0</v>
      </c>
      <c r="X493" s="255">
        <v>0.0</v>
      </c>
      <c r="Y493" s="255">
        <v>0.0</v>
      </c>
      <c r="Z493" s="255">
        <v>0.0</v>
      </c>
      <c r="AA493" s="255">
        <v>0.0</v>
      </c>
      <c r="AB493" s="255">
        <v>0.0</v>
      </c>
      <c r="AC493" s="255">
        <v>0.0</v>
      </c>
      <c r="AD493" s="255">
        <v>0.0</v>
      </c>
      <c r="AE493" s="255">
        <v>0.0</v>
      </c>
      <c r="AF493" s="255">
        <v>0.0</v>
      </c>
      <c r="AG493" s="464"/>
    </row>
    <row r="494" outlineLevel="1">
      <c r="A494" s="457" t="s">
        <v>1849</v>
      </c>
      <c r="B494" s="255">
        <v>0.0</v>
      </c>
      <c r="C494" s="255">
        <v>0.0</v>
      </c>
      <c r="D494" s="255">
        <v>0.0</v>
      </c>
      <c r="E494" s="255">
        <v>0.0</v>
      </c>
      <c r="F494" s="255">
        <v>0.0</v>
      </c>
      <c r="G494" s="255">
        <v>0.0</v>
      </c>
      <c r="H494" s="255">
        <v>0.0</v>
      </c>
      <c r="I494" s="255">
        <v>0.0</v>
      </c>
      <c r="J494" s="255">
        <v>0.0</v>
      </c>
      <c r="K494" s="255">
        <v>0.0</v>
      </c>
      <c r="L494" s="255">
        <v>0.0</v>
      </c>
      <c r="M494" s="255">
        <v>0.0</v>
      </c>
      <c r="N494" s="255">
        <v>0.0</v>
      </c>
      <c r="O494" s="255">
        <v>0.0</v>
      </c>
      <c r="P494" s="255">
        <v>0.0</v>
      </c>
      <c r="Q494" s="255">
        <v>0.0</v>
      </c>
      <c r="R494" s="255">
        <v>0.0</v>
      </c>
      <c r="S494" s="255">
        <v>0.0</v>
      </c>
      <c r="T494" s="255">
        <v>0.0</v>
      </c>
      <c r="U494" s="255">
        <v>0.0</v>
      </c>
      <c r="V494" s="255">
        <v>0.0</v>
      </c>
      <c r="W494" s="255">
        <v>0.0</v>
      </c>
      <c r="X494" s="255">
        <v>0.0</v>
      </c>
      <c r="Y494" s="255">
        <v>0.0</v>
      </c>
      <c r="Z494" s="255">
        <v>0.0</v>
      </c>
      <c r="AA494" s="255">
        <v>0.0</v>
      </c>
      <c r="AB494" s="255">
        <v>0.0</v>
      </c>
      <c r="AC494" s="255">
        <v>0.0</v>
      </c>
      <c r="AD494" s="255">
        <v>0.0</v>
      </c>
      <c r="AE494" s="255">
        <v>0.0</v>
      </c>
      <c r="AF494" s="255">
        <v>0.0</v>
      </c>
      <c r="AG494" s="464"/>
    </row>
    <row r="495" outlineLevel="1">
      <c r="A495" s="461" t="s">
        <v>1429</v>
      </c>
      <c r="B495" s="458">
        <f t="shared" ref="B495:AF495" si="111">B493+B494</f>
        <v>0</v>
      </c>
      <c r="C495" s="458">
        <f t="shared" si="111"/>
        <v>0</v>
      </c>
      <c r="D495" s="458">
        <f t="shared" si="111"/>
        <v>0</v>
      </c>
      <c r="E495" s="458">
        <f t="shared" si="111"/>
        <v>0</v>
      </c>
      <c r="F495" s="458">
        <f t="shared" si="111"/>
        <v>0</v>
      </c>
      <c r="G495" s="458">
        <f t="shared" si="111"/>
        <v>0</v>
      </c>
      <c r="H495" s="458">
        <f t="shared" si="111"/>
        <v>0</v>
      </c>
      <c r="I495" s="458">
        <f t="shared" si="111"/>
        <v>0</v>
      </c>
      <c r="J495" s="458">
        <f t="shared" si="111"/>
        <v>0</v>
      </c>
      <c r="K495" s="458">
        <f t="shared" si="111"/>
        <v>0</v>
      </c>
      <c r="L495" s="458">
        <f t="shared" si="111"/>
        <v>0</v>
      </c>
      <c r="M495" s="458">
        <f t="shared" si="111"/>
        <v>0</v>
      </c>
      <c r="N495" s="458">
        <f t="shared" si="111"/>
        <v>0</v>
      </c>
      <c r="O495" s="458">
        <f t="shared" si="111"/>
        <v>0</v>
      </c>
      <c r="P495" s="458">
        <f t="shared" si="111"/>
        <v>0</v>
      </c>
      <c r="Q495" s="458">
        <f t="shared" si="111"/>
        <v>0</v>
      </c>
      <c r="R495" s="458">
        <f t="shared" si="111"/>
        <v>0</v>
      </c>
      <c r="S495" s="458">
        <f t="shared" si="111"/>
        <v>0</v>
      </c>
      <c r="T495" s="458">
        <f t="shared" si="111"/>
        <v>0</v>
      </c>
      <c r="U495" s="458">
        <f t="shared" si="111"/>
        <v>0</v>
      </c>
      <c r="V495" s="458">
        <f t="shared" si="111"/>
        <v>0</v>
      </c>
      <c r="W495" s="458">
        <f t="shared" si="111"/>
        <v>0</v>
      </c>
      <c r="X495" s="458">
        <f t="shared" si="111"/>
        <v>0</v>
      </c>
      <c r="Y495" s="458">
        <f t="shared" si="111"/>
        <v>0</v>
      </c>
      <c r="Z495" s="458">
        <f t="shared" si="111"/>
        <v>0</v>
      </c>
      <c r="AA495" s="458">
        <f t="shared" si="111"/>
        <v>0</v>
      </c>
      <c r="AB495" s="458">
        <f t="shared" si="111"/>
        <v>0</v>
      </c>
      <c r="AC495" s="458">
        <f t="shared" si="111"/>
        <v>0</v>
      </c>
      <c r="AD495" s="458">
        <f t="shared" si="111"/>
        <v>0</v>
      </c>
      <c r="AE495" s="458">
        <f t="shared" si="111"/>
        <v>0</v>
      </c>
      <c r="AF495" s="458">
        <f t="shared" si="111"/>
        <v>0</v>
      </c>
      <c r="AG495" s="409">
        <f>SUM(B495:AF495)</f>
        <v>0</v>
      </c>
    </row>
    <row r="496" outlineLevel="1">
      <c r="A496" s="175"/>
      <c r="AG496" s="409"/>
    </row>
    <row r="497" outlineLevel="1">
      <c r="A497" s="277" t="s">
        <v>442</v>
      </c>
      <c r="B497" s="236">
        <v>0.0</v>
      </c>
      <c r="C497" s="236">
        <v>0.0</v>
      </c>
      <c r="D497" s="236">
        <v>0.0</v>
      </c>
      <c r="E497" s="236">
        <v>0.0</v>
      </c>
      <c r="F497" s="236">
        <v>0.0</v>
      </c>
      <c r="G497" s="236">
        <v>0.0</v>
      </c>
      <c r="H497" s="236">
        <v>0.0</v>
      </c>
      <c r="I497" s="236">
        <v>0.0</v>
      </c>
      <c r="J497" s="236">
        <v>0.0</v>
      </c>
      <c r="K497" s="236">
        <v>0.0</v>
      </c>
      <c r="L497" s="236">
        <v>0.0</v>
      </c>
      <c r="M497" s="236">
        <v>0.0</v>
      </c>
      <c r="N497" s="236">
        <v>0.0</v>
      </c>
      <c r="O497" s="236">
        <v>0.0</v>
      </c>
      <c r="P497" s="236">
        <v>0.0</v>
      </c>
      <c r="Q497" s="236">
        <v>0.0</v>
      </c>
      <c r="R497" s="236">
        <v>0.0</v>
      </c>
      <c r="S497" s="236">
        <v>0.0</v>
      </c>
      <c r="T497" s="236">
        <v>0.0</v>
      </c>
      <c r="U497" s="236">
        <v>0.0</v>
      </c>
      <c r="V497" s="236">
        <v>0.0</v>
      </c>
      <c r="W497" s="236">
        <v>0.0</v>
      </c>
      <c r="X497" s="236">
        <v>0.0</v>
      </c>
      <c r="Y497" s="236">
        <v>0.0</v>
      </c>
      <c r="Z497" s="236">
        <v>0.0</v>
      </c>
      <c r="AA497" s="236">
        <v>0.0</v>
      </c>
      <c r="AB497" s="236">
        <v>0.0</v>
      </c>
      <c r="AC497" s="236">
        <v>0.0</v>
      </c>
      <c r="AD497" s="236">
        <v>0.0</v>
      </c>
      <c r="AE497" s="236">
        <v>0.0</v>
      </c>
      <c r="AF497" s="236">
        <v>0.0</v>
      </c>
      <c r="AG497" s="409">
        <f t="shared" ref="AG497:AG506" si="112">SUM(B497:AF497)</f>
        <v>0</v>
      </c>
    </row>
    <row r="498" outlineLevel="1">
      <c r="A498" s="277" t="s">
        <v>443</v>
      </c>
      <c r="B498" s="236">
        <v>0.0</v>
      </c>
      <c r="C498" s="236">
        <v>0.0</v>
      </c>
      <c r="D498" s="236">
        <v>0.0</v>
      </c>
      <c r="E498" s="236">
        <v>0.0</v>
      </c>
      <c r="F498" s="236">
        <v>0.0</v>
      </c>
      <c r="G498" s="236">
        <v>0.0</v>
      </c>
      <c r="H498" s="236">
        <v>0.0</v>
      </c>
      <c r="I498" s="236">
        <v>0.0</v>
      </c>
      <c r="J498" s="236">
        <v>0.0</v>
      </c>
      <c r="K498" s="236">
        <v>0.0</v>
      </c>
      <c r="L498" s="236">
        <v>0.0</v>
      </c>
      <c r="M498" s="236">
        <v>0.0</v>
      </c>
      <c r="N498" s="236">
        <v>0.0</v>
      </c>
      <c r="O498" s="236">
        <v>0.0</v>
      </c>
      <c r="P498" s="236">
        <v>0.0</v>
      </c>
      <c r="Q498" s="236">
        <v>0.0</v>
      </c>
      <c r="R498" s="236">
        <v>0.0</v>
      </c>
      <c r="S498" s="236">
        <v>0.0</v>
      </c>
      <c r="T498" s="236">
        <v>0.0</v>
      </c>
      <c r="U498" s="236">
        <v>0.0</v>
      </c>
      <c r="V498" s="236">
        <v>0.0</v>
      </c>
      <c r="W498" s="236">
        <v>0.0</v>
      </c>
      <c r="X498" s="236">
        <v>0.0</v>
      </c>
      <c r="Y498" s="236">
        <v>0.0</v>
      </c>
      <c r="Z498" s="236">
        <v>0.0</v>
      </c>
      <c r="AA498" s="236">
        <v>0.0</v>
      </c>
      <c r="AB498" s="236">
        <v>0.0</v>
      </c>
      <c r="AC498" s="236">
        <v>0.0</v>
      </c>
      <c r="AD498" s="236">
        <v>0.0</v>
      </c>
      <c r="AE498" s="236">
        <v>0.0</v>
      </c>
      <c r="AF498" s="236">
        <v>0.0</v>
      </c>
      <c r="AG498" s="409">
        <f t="shared" si="112"/>
        <v>0</v>
      </c>
    </row>
    <row r="499" outlineLevel="1">
      <c r="A499" s="277" t="s">
        <v>1850</v>
      </c>
      <c r="B499" s="236">
        <v>0.0</v>
      </c>
      <c r="C499" s="236">
        <v>0.0</v>
      </c>
      <c r="D499" s="236">
        <v>0.0</v>
      </c>
      <c r="E499" s="236">
        <v>0.0</v>
      </c>
      <c r="F499" s="236">
        <v>0.0</v>
      </c>
      <c r="G499" s="236">
        <v>0.0</v>
      </c>
      <c r="H499" s="236">
        <v>0.0</v>
      </c>
      <c r="I499" s="236">
        <v>0.0</v>
      </c>
      <c r="J499" s="236">
        <v>0.0</v>
      </c>
      <c r="K499" s="236">
        <v>0.0</v>
      </c>
      <c r="L499" s="236">
        <v>0.0</v>
      </c>
      <c r="M499" s="236">
        <v>0.0</v>
      </c>
      <c r="N499" s="236">
        <v>0.0</v>
      </c>
      <c r="O499" s="236">
        <v>0.0</v>
      </c>
      <c r="P499" s="236">
        <v>0.0</v>
      </c>
      <c r="Q499" s="236">
        <v>0.0</v>
      </c>
      <c r="R499" s="236">
        <v>0.0</v>
      </c>
      <c r="S499" s="236">
        <v>0.0</v>
      </c>
      <c r="T499" s="236">
        <v>0.0</v>
      </c>
      <c r="U499" s="236">
        <v>0.0</v>
      </c>
      <c r="V499" s="236">
        <v>0.0</v>
      </c>
      <c r="W499" s="236">
        <v>0.0</v>
      </c>
      <c r="X499" s="236">
        <v>0.0</v>
      </c>
      <c r="Y499" s="236">
        <v>0.0</v>
      </c>
      <c r="Z499" s="236">
        <v>0.0</v>
      </c>
      <c r="AA499" s="236">
        <v>0.0</v>
      </c>
      <c r="AB499" s="236">
        <v>0.0</v>
      </c>
      <c r="AC499" s="236">
        <v>0.0</v>
      </c>
      <c r="AD499" s="236">
        <v>0.0</v>
      </c>
      <c r="AE499" s="236">
        <v>0.0</v>
      </c>
      <c r="AF499" s="236">
        <v>0.0</v>
      </c>
      <c r="AG499" s="409">
        <f t="shared" si="112"/>
        <v>0</v>
      </c>
    </row>
    <row r="500" outlineLevel="1">
      <c r="A500" s="277" t="s">
        <v>1851</v>
      </c>
      <c r="B500" s="236">
        <v>0.0</v>
      </c>
      <c r="C500" s="236">
        <v>0.0</v>
      </c>
      <c r="D500" s="236">
        <v>0.0</v>
      </c>
      <c r="E500" s="236">
        <v>0.0</v>
      </c>
      <c r="F500" s="236">
        <v>0.0</v>
      </c>
      <c r="G500" s="236">
        <v>0.0</v>
      </c>
      <c r="H500" s="236">
        <v>0.0</v>
      </c>
      <c r="I500" s="236">
        <v>0.0</v>
      </c>
      <c r="J500" s="236">
        <v>0.0</v>
      </c>
      <c r="K500" s="236">
        <v>0.0</v>
      </c>
      <c r="L500" s="236">
        <v>0.0</v>
      </c>
      <c r="M500" s="236">
        <v>0.0</v>
      </c>
      <c r="N500" s="236">
        <v>0.0</v>
      </c>
      <c r="O500" s="236">
        <v>0.0</v>
      </c>
      <c r="P500" s="236">
        <v>0.0</v>
      </c>
      <c r="Q500" s="236">
        <v>0.0</v>
      </c>
      <c r="R500" s="236">
        <v>0.0</v>
      </c>
      <c r="S500" s="236">
        <v>0.0</v>
      </c>
      <c r="T500" s="236">
        <v>0.0</v>
      </c>
      <c r="U500" s="236">
        <v>0.0</v>
      </c>
      <c r="V500" s="236">
        <v>0.0</v>
      </c>
      <c r="W500" s="236">
        <v>0.0</v>
      </c>
      <c r="X500" s="236">
        <v>0.0</v>
      </c>
      <c r="Y500" s="236">
        <v>0.0</v>
      </c>
      <c r="Z500" s="236">
        <v>0.0</v>
      </c>
      <c r="AA500" s="236">
        <v>0.0</v>
      </c>
      <c r="AB500" s="236">
        <v>0.0</v>
      </c>
      <c r="AC500" s="236">
        <v>0.0</v>
      </c>
      <c r="AD500" s="236">
        <v>0.0</v>
      </c>
      <c r="AE500" s="236">
        <v>0.0</v>
      </c>
      <c r="AF500" s="236">
        <v>0.0</v>
      </c>
      <c r="AG500" s="409">
        <f t="shared" si="112"/>
        <v>0</v>
      </c>
    </row>
    <row r="501" outlineLevel="1">
      <c r="A501" s="277" t="s">
        <v>1852</v>
      </c>
      <c r="B501" s="236">
        <v>0.0</v>
      </c>
      <c r="C501" s="236">
        <v>0.0</v>
      </c>
      <c r="D501" s="236">
        <v>0.0</v>
      </c>
      <c r="E501" s="236">
        <v>0.0</v>
      </c>
      <c r="F501" s="236">
        <v>0.0</v>
      </c>
      <c r="G501" s="236">
        <v>0.0</v>
      </c>
      <c r="H501" s="236">
        <v>0.0</v>
      </c>
      <c r="I501" s="236">
        <v>0.0</v>
      </c>
      <c r="J501" s="236">
        <v>0.0</v>
      </c>
      <c r="K501" s="236">
        <v>0.0</v>
      </c>
      <c r="L501" s="236">
        <v>0.0</v>
      </c>
      <c r="M501" s="236">
        <v>0.0</v>
      </c>
      <c r="N501" s="236">
        <v>0.0</v>
      </c>
      <c r="O501" s="236">
        <v>0.0</v>
      </c>
      <c r="P501" s="236">
        <v>0.0</v>
      </c>
      <c r="Q501" s="236">
        <v>0.0</v>
      </c>
      <c r="R501" s="236">
        <v>0.0</v>
      </c>
      <c r="S501" s="236">
        <v>0.0</v>
      </c>
      <c r="T501" s="236">
        <v>0.0</v>
      </c>
      <c r="U501" s="236">
        <v>0.0</v>
      </c>
      <c r="V501" s="236">
        <v>0.0</v>
      </c>
      <c r="W501" s="236">
        <v>0.0</v>
      </c>
      <c r="X501" s="236">
        <v>0.0</v>
      </c>
      <c r="Y501" s="236">
        <v>0.0</v>
      </c>
      <c r="Z501" s="236">
        <v>0.0</v>
      </c>
      <c r="AA501" s="236">
        <v>0.0</v>
      </c>
      <c r="AB501" s="236">
        <v>0.0</v>
      </c>
      <c r="AC501" s="236">
        <v>0.0</v>
      </c>
      <c r="AD501" s="236">
        <v>0.0</v>
      </c>
      <c r="AE501" s="236">
        <v>0.0</v>
      </c>
      <c r="AF501" s="236">
        <v>0.0</v>
      </c>
      <c r="AG501" s="409">
        <f t="shared" si="112"/>
        <v>0</v>
      </c>
    </row>
    <row r="502" outlineLevel="1">
      <c r="A502" s="277" t="s">
        <v>1853</v>
      </c>
      <c r="B502" s="236">
        <v>0.0</v>
      </c>
      <c r="C502" s="236">
        <v>0.0</v>
      </c>
      <c r="D502" s="236">
        <v>0.0</v>
      </c>
      <c r="E502" s="236">
        <v>0.0</v>
      </c>
      <c r="F502" s="236">
        <v>0.0</v>
      </c>
      <c r="G502" s="236">
        <v>0.0</v>
      </c>
      <c r="H502" s="236">
        <v>0.0</v>
      </c>
      <c r="I502" s="236">
        <v>0.0</v>
      </c>
      <c r="J502" s="236">
        <v>0.0</v>
      </c>
      <c r="K502" s="236">
        <v>0.0</v>
      </c>
      <c r="L502" s="236">
        <v>0.0</v>
      </c>
      <c r="M502" s="236">
        <v>0.0</v>
      </c>
      <c r="N502" s="236">
        <v>0.0</v>
      </c>
      <c r="O502" s="236">
        <v>0.0</v>
      </c>
      <c r="P502" s="236">
        <v>0.0</v>
      </c>
      <c r="Q502" s="236">
        <v>0.0</v>
      </c>
      <c r="R502" s="236">
        <v>0.0</v>
      </c>
      <c r="S502" s="236">
        <v>0.0</v>
      </c>
      <c r="T502" s="236">
        <v>0.0</v>
      </c>
      <c r="U502" s="236">
        <v>0.0</v>
      </c>
      <c r="V502" s="236">
        <v>0.0</v>
      </c>
      <c r="W502" s="236">
        <v>0.0</v>
      </c>
      <c r="X502" s="236">
        <v>0.0</v>
      </c>
      <c r="Y502" s="236">
        <v>0.0</v>
      </c>
      <c r="Z502" s="236">
        <v>0.0</v>
      </c>
      <c r="AA502" s="236">
        <v>0.0</v>
      </c>
      <c r="AB502" s="236">
        <v>0.0</v>
      </c>
      <c r="AC502" s="236">
        <v>0.0</v>
      </c>
      <c r="AD502" s="236">
        <v>0.0</v>
      </c>
      <c r="AE502" s="236">
        <v>0.0</v>
      </c>
      <c r="AF502" s="236">
        <v>0.0</v>
      </c>
      <c r="AG502" s="409">
        <f t="shared" si="112"/>
        <v>0</v>
      </c>
    </row>
    <row r="503" outlineLevel="1">
      <c r="A503" s="277" t="s">
        <v>1854</v>
      </c>
      <c r="B503" s="236">
        <v>0.0</v>
      </c>
      <c r="C503" s="236">
        <v>0.0</v>
      </c>
      <c r="D503" s="236">
        <v>0.0</v>
      </c>
      <c r="E503" s="236">
        <v>0.0</v>
      </c>
      <c r="F503" s="236">
        <v>0.0</v>
      </c>
      <c r="G503" s="236">
        <v>0.0</v>
      </c>
      <c r="H503" s="236">
        <v>0.0</v>
      </c>
      <c r="I503" s="236">
        <v>0.0</v>
      </c>
      <c r="J503" s="236">
        <v>0.0</v>
      </c>
      <c r="K503" s="236">
        <v>0.0</v>
      </c>
      <c r="L503" s="236">
        <v>0.0</v>
      </c>
      <c r="M503" s="236">
        <v>0.0</v>
      </c>
      <c r="N503" s="236">
        <v>0.0</v>
      </c>
      <c r="O503" s="236">
        <v>0.0</v>
      </c>
      <c r="P503" s="236">
        <v>0.0</v>
      </c>
      <c r="Q503" s="236">
        <v>0.0</v>
      </c>
      <c r="R503" s="236">
        <v>0.0</v>
      </c>
      <c r="S503" s="236">
        <v>0.0</v>
      </c>
      <c r="T503" s="236">
        <v>0.0</v>
      </c>
      <c r="U503" s="236">
        <v>0.0</v>
      </c>
      <c r="V503" s="236">
        <v>0.0</v>
      </c>
      <c r="W503" s="236">
        <v>0.0</v>
      </c>
      <c r="X503" s="236">
        <v>0.0</v>
      </c>
      <c r="Y503" s="236">
        <v>0.0</v>
      </c>
      <c r="Z503" s="236">
        <v>0.0</v>
      </c>
      <c r="AA503" s="236">
        <v>0.0</v>
      </c>
      <c r="AB503" s="236">
        <v>0.0</v>
      </c>
      <c r="AC503" s="236">
        <v>0.0</v>
      </c>
      <c r="AD503" s="236">
        <v>0.0</v>
      </c>
      <c r="AE503" s="236">
        <v>0.0</v>
      </c>
      <c r="AF503" s="236">
        <v>0.0</v>
      </c>
      <c r="AG503" s="409">
        <f t="shared" si="112"/>
        <v>0</v>
      </c>
    </row>
    <row r="504" outlineLevel="1">
      <c r="A504" s="277" t="s">
        <v>1855</v>
      </c>
      <c r="B504" s="236">
        <v>0.0</v>
      </c>
      <c r="C504" s="236">
        <v>0.0</v>
      </c>
      <c r="D504" s="236">
        <v>0.0</v>
      </c>
      <c r="E504" s="236">
        <v>0.0</v>
      </c>
      <c r="F504" s="236">
        <v>0.0</v>
      </c>
      <c r="G504" s="236">
        <v>0.0</v>
      </c>
      <c r="H504" s="236">
        <v>0.0</v>
      </c>
      <c r="I504" s="236">
        <v>0.0</v>
      </c>
      <c r="J504" s="236">
        <v>0.0</v>
      </c>
      <c r="K504" s="236">
        <v>0.0</v>
      </c>
      <c r="L504" s="236">
        <v>0.0</v>
      </c>
      <c r="M504" s="236">
        <v>0.0</v>
      </c>
      <c r="N504" s="236">
        <v>0.0</v>
      </c>
      <c r="O504" s="236">
        <v>0.0</v>
      </c>
      <c r="P504" s="236">
        <v>0.0</v>
      </c>
      <c r="Q504" s="236">
        <v>0.0</v>
      </c>
      <c r="R504" s="236">
        <v>0.0</v>
      </c>
      <c r="S504" s="236">
        <v>0.0</v>
      </c>
      <c r="T504" s="236">
        <v>0.0</v>
      </c>
      <c r="U504" s="236">
        <v>0.0</v>
      </c>
      <c r="V504" s="236">
        <v>0.0</v>
      </c>
      <c r="W504" s="236">
        <v>0.0</v>
      </c>
      <c r="X504" s="236">
        <v>0.0</v>
      </c>
      <c r="Y504" s="236">
        <v>0.0</v>
      </c>
      <c r="Z504" s="236">
        <v>0.0</v>
      </c>
      <c r="AA504" s="236">
        <v>0.0</v>
      </c>
      <c r="AB504" s="236">
        <v>0.0</v>
      </c>
      <c r="AC504" s="236">
        <v>0.0</v>
      </c>
      <c r="AD504" s="236">
        <v>0.0</v>
      </c>
      <c r="AE504" s="236">
        <v>0.0</v>
      </c>
      <c r="AF504" s="236">
        <v>0.0</v>
      </c>
      <c r="AG504" s="409">
        <f t="shared" si="112"/>
        <v>0</v>
      </c>
    </row>
    <row r="505" outlineLevel="1">
      <c r="A505" s="277" t="s">
        <v>1436</v>
      </c>
      <c r="B505" s="236">
        <v>0.0</v>
      </c>
      <c r="C505" s="236">
        <v>0.0</v>
      </c>
      <c r="D505" s="236">
        <v>0.0</v>
      </c>
      <c r="E505" s="236">
        <v>0.0</v>
      </c>
      <c r="F505" s="236">
        <v>0.0</v>
      </c>
      <c r="G505" s="236">
        <v>0.0</v>
      </c>
      <c r="H505" s="236">
        <v>0.0</v>
      </c>
      <c r="I505" s="236">
        <v>0.0</v>
      </c>
      <c r="J505" s="236">
        <v>0.0</v>
      </c>
      <c r="K505" s="236">
        <v>0.0</v>
      </c>
      <c r="L505" s="236">
        <v>0.0</v>
      </c>
      <c r="M505" s="236">
        <v>0.0</v>
      </c>
      <c r="N505" s="236">
        <v>0.0</v>
      </c>
      <c r="O505" s="236">
        <v>0.0</v>
      </c>
      <c r="P505" s="236">
        <v>0.0</v>
      </c>
      <c r="Q505" s="236">
        <v>0.0</v>
      </c>
      <c r="R505" s="236">
        <v>0.0</v>
      </c>
      <c r="S505" s="236">
        <v>0.0</v>
      </c>
      <c r="T505" s="236">
        <v>0.0</v>
      </c>
      <c r="U505" s="236">
        <v>0.0</v>
      </c>
      <c r="V505" s="236">
        <v>0.0</v>
      </c>
      <c r="W505" s="236">
        <v>0.0</v>
      </c>
      <c r="X505" s="236">
        <v>0.0</v>
      </c>
      <c r="Y505" s="236">
        <v>0.0</v>
      </c>
      <c r="Z505" s="236">
        <v>0.0</v>
      </c>
      <c r="AA505" s="236">
        <v>0.0</v>
      </c>
      <c r="AB505" s="236">
        <v>0.0</v>
      </c>
      <c r="AC505" s="236">
        <v>0.0</v>
      </c>
      <c r="AD505" s="236">
        <v>0.0</v>
      </c>
      <c r="AE505" s="236">
        <v>0.0</v>
      </c>
      <c r="AF505" s="236">
        <v>0.0</v>
      </c>
      <c r="AG505" s="409">
        <f t="shared" si="112"/>
        <v>0</v>
      </c>
    </row>
    <row r="506" outlineLevel="1">
      <c r="A506" s="462" t="s">
        <v>298</v>
      </c>
      <c r="B506" s="458">
        <f t="shared" ref="B506:AF506" si="113">SUM(B497:B505)</f>
        <v>0</v>
      </c>
      <c r="C506" s="458">
        <f t="shared" si="113"/>
        <v>0</v>
      </c>
      <c r="D506" s="458">
        <f t="shared" si="113"/>
        <v>0</v>
      </c>
      <c r="E506" s="458">
        <f t="shared" si="113"/>
        <v>0</v>
      </c>
      <c r="F506" s="458">
        <f t="shared" si="113"/>
        <v>0</v>
      </c>
      <c r="G506" s="458">
        <f t="shared" si="113"/>
        <v>0</v>
      </c>
      <c r="H506" s="458">
        <f t="shared" si="113"/>
        <v>0</v>
      </c>
      <c r="I506" s="458">
        <f t="shared" si="113"/>
        <v>0</v>
      </c>
      <c r="J506" s="458">
        <f t="shared" si="113"/>
        <v>0</v>
      </c>
      <c r="K506" s="458">
        <f t="shared" si="113"/>
        <v>0</v>
      </c>
      <c r="L506" s="458">
        <f t="shared" si="113"/>
        <v>0</v>
      </c>
      <c r="M506" s="458">
        <f t="shared" si="113"/>
        <v>0</v>
      </c>
      <c r="N506" s="458">
        <f t="shared" si="113"/>
        <v>0</v>
      </c>
      <c r="O506" s="458">
        <f t="shared" si="113"/>
        <v>0</v>
      </c>
      <c r="P506" s="458">
        <f t="shared" si="113"/>
        <v>0</v>
      </c>
      <c r="Q506" s="458">
        <f t="shared" si="113"/>
        <v>0</v>
      </c>
      <c r="R506" s="458">
        <f t="shared" si="113"/>
        <v>0</v>
      </c>
      <c r="S506" s="458">
        <f t="shared" si="113"/>
        <v>0</v>
      </c>
      <c r="T506" s="458">
        <f t="shared" si="113"/>
        <v>0</v>
      </c>
      <c r="U506" s="458">
        <f t="shared" si="113"/>
        <v>0</v>
      </c>
      <c r="V506" s="458">
        <f t="shared" si="113"/>
        <v>0</v>
      </c>
      <c r="W506" s="458">
        <f t="shared" si="113"/>
        <v>0</v>
      </c>
      <c r="X506" s="458">
        <f t="shared" si="113"/>
        <v>0</v>
      </c>
      <c r="Y506" s="458">
        <f t="shared" si="113"/>
        <v>0</v>
      </c>
      <c r="Z506" s="458">
        <f t="shared" si="113"/>
        <v>0</v>
      </c>
      <c r="AA506" s="458">
        <f t="shared" si="113"/>
        <v>0</v>
      </c>
      <c r="AB506" s="458">
        <f t="shared" si="113"/>
        <v>0</v>
      </c>
      <c r="AC506" s="458">
        <f t="shared" si="113"/>
        <v>0</v>
      </c>
      <c r="AD506" s="458">
        <f t="shared" si="113"/>
        <v>0</v>
      </c>
      <c r="AE506" s="458">
        <f t="shared" si="113"/>
        <v>0</v>
      </c>
      <c r="AF506" s="458">
        <f t="shared" si="113"/>
        <v>0</v>
      </c>
      <c r="AG506" s="409">
        <f t="shared" si="112"/>
        <v>0</v>
      </c>
    </row>
    <row r="507">
      <c r="A507" s="437"/>
      <c r="AG507" s="463"/>
    </row>
    <row r="508">
      <c r="A508" s="437"/>
      <c r="AG508" s="463"/>
    </row>
    <row r="509">
      <c r="A509" s="417" t="s">
        <v>1454</v>
      </c>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c r="AA509" s="222"/>
      <c r="AB509" s="222"/>
      <c r="AC509" s="222"/>
      <c r="AD509" s="222"/>
      <c r="AE509" s="222"/>
      <c r="AF509" s="222"/>
      <c r="AG509" s="454"/>
    </row>
    <row r="510" outlineLevel="1">
      <c r="A510" s="465"/>
      <c r="B510" s="262">
        <v>0.0</v>
      </c>
      <c r="C510" s="262">
        <v>0.0</v>
      </c>
      <c r="D510" s="262">
        <v>0.0</v>
      </c>
      <c r="E510" s="262">
        <v>0.0</v>
      </c>
      <c r="F510" s="262">
        <v>0.0</v>
      </c>
      <c r="G510" s="262">
        <v>0.0</v>
      </c>
      <c r="H510" s="262">
        <v>0.0</v>
      </c>
      <c r="I510" s="262">
        <v>0.0</v>
      </c>
      <c r="J510" s="262">
        <v>0.0</v>
      </c>
      <c r="K510" s="262">
        <v>0.0</v>
      </c>
      <c r="L510" s="262">
        <v>0.0</v>
      </c>
      <c r="M510" s="262">
        <v>0.0</v>
      </c>
      <c r="N510" s="262">
        <v>0.0</v>
      </c>
      <c r="O510" s="262">
        <v>0.0</v>
      </c>
      <c r="P510" s="262">
        <v>0.0</v>
      </c>
      <c r="Q510" s="262">
        <v>0.0</v>
      </c>
      <c r="R510" s="262">
        <v>0.0</v>
      </c>
      <c r="S510" s="262">
        <v>0.0</v>
      </c>
      <c r="T510" s="262">
        <v>0.0</v>
      </c>
      <c r="U510" s="262">
        <v>0.0</v>
      </c>
      <c r="V510" s="262">
        <v>0.0</v>
      </c>
      <c r="W510" s="262">
        <v>648.0054</v>
      </c>
      <c r="X510" s="262">
        <v>0.0</v>
      </c>
      <c r="Y510" s="262">
        <v>0.0</v>
      </c>
      <c r="Z510" s="262">
        <v>0.0</v>
      </c>
      <c r="AA510" s="262">
        <v>0.0</v>
      </c>
      <c r="AB510" s="262">
        <v>0.0</v>
      </c>
      <c r="AC510" s="262">
        <v>0.0</v>
      </c>
      <c r="AD510" s="262">
        <v>337.264272</v>
      </c>
      <c r="AE510" s="262">
        <v>0.0</v>
      </c>
      <c r="AF510" s="262">
        <v>0.0</v>
      </c>
      <c r="AG510" s="409">
        <f t="shared" ref="AG510:AG514" si="115">SUM(B510:AF510)</f>
        <v>985.269672</v>
      </c>
    </row>
    <row r="511" outlineLevel="1">
      <c r="A511" s="465" t="s">
        <v>1856</v>
      </c>
      <c r="B511" s="466">
        <f t="shared" ref="B511:AF511" si="114">0.29*(B463+B464+B468+B479)</f>
        <v>0</v>
      </c>
      <c r="C511" s="466">
        <f t="shared" si="114"/>
        <v>0</v>
      </c>
      <c r="D511" s="466">
        <f t="shared" si="114"/>
        <v>0</v>
      </c>
      <c r="E511" s="466">
        <f t="shared" si="114"/>
        <v>0</v>
      </c>
      <c r="F511" s="466">
        <f t="shared" si="114"/>
        <v>0</v>
      </c>
      <c r="G511" s="466">
        <f t="shared" si="114"/>
        <v>0</v>
      </c>
      <c r="H511" s="466">
        <f t="shared" si="114"/>
        <v>0</v>
      </c>
      <c r="I511" s="466">
        <f t="shared" si="114"/>
        <v>0</v>
      </c>
      <c r="J511" s="466">
        <f t="shared" si="114"/>
        <v>0</v>
      </c>
      <c r="K511" s="466">
        <f t="shared" si="114"/>
        <v>0</v>
      </c>
      <c r="L511" s="466">
        <f t="shared" si="114"/>
        <v>0</v>
      </c>
      <c r="M511" s="466">
        <f t="shared" si="114"/>
        <v>0</v>
      </c>
      <c r="N511" s="466">
        <f t="shared" si="114"/>
        <v>0</v>
      </c>
      <c r="O511" s="466">
        <f t="shared" si="114"/>
        <v>0</v>
      </c>
      <c r="P511" s="466">
        <f t="shared" si="114"/>
        <v>0</v>
      </c>
      <c r="Q511" s="466">
        <f t="shared" si="114"/>
        <v>0</v>
      </c>
      <c r="R511" s="466">
        <f t="shared" si="114"/>
        <v>0</v>
      </c>
      <c r="S511" s="466">
        <f t="shared" si="114"/>
        <v>0</v>
      </c>
      <c r="T511" s="466">
        <f t="shared" si="114"/>
        <v>0</v>
      </c>
      <c r="U511" s="466">
        <f t="shared" si="114"/>
        <v>0</v>
      </c>
      <c r="V511" s="466">
        <f t="shared" si="114"/>
        <v>0</v>
      </c>
      <c r="W511" s="466">
        <f t="shared" si="114"/>
        <v>0.58</v>
      </c>
      <c r="X511" s="466">
        <f t="shared" si="114"/>
        <v>0</v>
      </c>
      <c r="Y511" s="466">
        <f t="shared" si="114"/>
        <v>0</v>
      </c>
      <c r="Z511" s="466">
        <f t="shared" si="114"/>
        <v>0</v>
      </c>
      <c r="AA511" s="466">
        <f t="shared" si="114"/>
        <v>0</v>
      </c>
      <c r="AB511" s="466">
        <f t="shared" si="114"/>
        <v>0</v>
      </c>
      <c r="AC511" s="466">
        <f t="shared" si="114"/>
        <v>0</v>
      </c>
      <c r="AD511" s="466">
        <f t="shared" si="114"/>
        <v>0.29</v>
      </c>
      <c r="AE511" s="466">
        <f t="shared" si="114"/>
        <v>0</v>
      </c>
      <c r="AF511" s="466">
        <f t="shared" si="114"/>
        <v>0</v>
      </c>
      <c r="AG511" s="409">
        <f t="shared" si="115"/>
        <v>0.87</v>
      </c>
    </row>
    <row r="512" outlineLevel="1">
      <c r="A512" s="465" t="s">
        <v>1857</v>
      </c>
      <c r="B512" s="262">
        <f t="shared" ref="B512:AF512" si="116">17.58*(B463+B464+B468)</f>
        <v>0</v>
      </c>
      <c r="C512" s="262">
        <f t="shared" si="116"/>
        <v>0</v>
      </c>
      <c r="D512" s="262">
        <f t="shared" si="116"/>
        <v>0</v>
      </c>
      <c r="E512" s="262">
        <f t="shared" si="116"/>
        <v>0</v>
      </c>
      <c r="F512" s="262">
        <f t="shared" si="116"/>
        <v>0</v>
      </c>
      <c r="G512" s="262">
        <f t="shared" si="116"/>
        <v>0</v>
      </c>
      <c r="H512" s="262">
        <f t="shared" si="116"/>
        <v>0</v>
      </c>
      <c r="I512" s="262">
        <f t="shared" si="116"/>
        <v>0</v>
      </c>
      <c r="J512" s="262">
        <f t="shared" si="116"/>
        <v>0</v>
      </c>
      <c r="K512" s="262">
        <f t="shared" si="116"/>
        <v>0</v>
      </c>
      <c r="L512" s="262">
        <f t="shared" si="116"/>
        <v>0</v>
      </c>
      <c r="M512" s="262">
        <f t="shared" si="116"/>
        <v>0</v>
      </c>
      <c r="N512" s="262">
        <f t="shared" si="116"/>
        <v>0</v>
      </c>
      <c r="O512" s="262">
        <f t="shared" si="116"/>
        <v>0</v>
      </c>
      <c r="P512" s="262">
        <f t="shared" si="116"/>
        <v>0</v>
      </c>
      <c r="Q512" s="262">
        <f t="shared" si="116"/>
        <v>0</v>
      </c>
      <c r="R512" s="262">
        <f t="shared" si="116"/>
        <v>0</v>
      </c>
      <c r="S512" s="262">
        <f t="shared" si="116"/>
        <v>0</v>
      </c>
      <c r="T512" s="262">
        <f t="shared" si="116"/>
        <v>0</v>
      </c>
      <c r="U512" s="262">
        <f t="shared" si="116"/>
        <v>0</v>
      </c>
      <c r="V512" s="262">
        <f t="shared" si="116"/>
        <v>0</v>
      </c>
      <c r="W512" s="262">
        <f t="shared" si="116"/>
        <v>35.16</v>
      </c>
      <c r="X512" s="262">
        <f t="shared" si="116"/>
        <v>0</v>
      </c>
      <c r="Y512" s="262">
        <f t="shared" si="116"/>
        <v>0</v>
      </c>
      <c r="Z512" s="262">
        <f t="shared" si="116"/>
        <v>0</v>
      </c>
      <c r="AA512" s="262">
        <f t="shared" si="116"/>
        <v>0</v>
      </c>
      <c r="AB512" s="262">
        <f t="shared" si="116"/>
        <v>0</v>
      </c>
      <c r="AC512" s="262">
        <f t="shared" si="116"/>
        <v>0</v>
      </c>
      <c r="AD512" s="262">
        <f t="shared" si="116"/>
        <v>17.58</v>
      </c>
      <c r="AE512" s="262">
        <f t="shared" si="116"/>
        <v>0</v>
      </c>
      <c r="AF512" s="262">
        <f t="shared" si="116"/>
        <v>0</v>
      </c>
      <c r="AG512" s="409">
        <f t="shared" si="115"/>
        <v>52.74</v>
      </c>
    </row>
    <row r="513" outlineLevel="1">
      <c r="A513" s="465" t="s">
        <v>1858</v>
      </c>
      <c r="B513" s="262">
        <f t="shared" ref="B513:AF513" si="117">0.17*(B463+B464+B468+B479)</f>
        <v>0</v>
      </c>
      <c r="C513" s="262">
        <f t="shared" si="117"/>
        <v>0</v>
      </c>
      <c r="D513" s="262">
        <f t="shared" si="117"/>
        <v>0</v>
      </c>
      <c r="E513" s="262">
        <f t="shared" si="117"/>
        <v>0</v>
      </c>
      <c r="F513" s="262">
        <f t="shared" si="117"/>
        <v>0</v>
      </c>
      <c r="G513" s="262">
        <f t="shared" si="117"/>
        <v>0</v>
      </c>
      <c r="H513" s="262">
        <f t="shared" si="117"/>
        <v>0</v>
      </c>
      <c r="I513" s="262">
        <f t="shared" si="117"/>
        <v>0</v>
      </c>
      <c r="J513" s="262">
        <f t="shared" si="117"/>
        <v>0</v>
      </c>
      <c r="K513" s="262">
        <f t="shared" si="117"/>
        <v>0</v>
      </c>
      <c r="L513" s="262">
        <f t="shared" si="117"/>
        <v>0</v>
      </c>
      <c r="M513" s="262">
        <f t="shared" si="117"/>
        <v>0</v>
      </c>
      <c r="N513" s="262">
        <f t="shared" si="117"/>
        <v>0</v>
      </c>
      <c r="O513" s="262">
        <f t="shared" si="117"/>
        <v>0</v>
      </c>
      <c r="P513" s="262">
        <f t="shared" si="117"/>
        <v>0</v>
      </c>
      <c r="Q513" s="262">
        <f t="shared" si="117"/>
        <v>0</v>
      </c>
      <c r="R513" s="262">
        <f t="shared" si="117"/>
        <v>0</v>
      </c>
      <c r="S513" s="262">
        <f t="shared" si="117"/>
        <v>0</v>
      </c>
      <c r="T513" s="262">
        <f t="shared" si="117"/>
        <v>0</v>
      </c>
      <c r="U513" s="262">
        <f t="shared" si="117"/>
        <v>0</v>
      </c>
      <c r="V513" s="262">
        <f t="shared" si="117"/>
        <v>0</v>
      </c>
      <c r="W513" s="262">
        <f t="shared" si="117"/>
        <v>0.34</v>
      </c>
      <c r="X513" s="262">
        <f t="shared" si="117"/>
        <v>0</v>
      </c>
      <c r="Y513" s="262">
        <f t="shared" si="117"/>
        <v>0</v>
      </c>
      <c r="Z513" s="262">
        <f t="shared" si="117"/>
        <v>0</v>
      </c>
      <c r="AA513" s="262">
        <f t="shared" si="117"/>
        <v>0</v>
      </c>
      <c r="AB513" s="262">
        <f t="shared" si="117"/>
        <v>0</v>
      </c>
      <c r="AC513" s="262">
        <f t="shared" si="117"/>
        <v>0</v>
      </c>
      <c r="AD513" s="262">
        <f t="shared" si="117"/>
        <v>0.17</v>
      </c>
      <c r="AE513" s="262">
        <f t="shared" si="117"/>
        <v>0</v>
      </c>
      <c r="AF513" s="262">
        <f t="shared" si="117"/>
        <v>0</v>
      </c>
      <c r="AG513" s="409">
        <f t="shared" si="115"/>
        <v>0.51</v>
      </c>
    </row>
    <row r="514" outlineLevel="1">
      <c r="A514" s="467" t="s">
        <v>1671</v>
      </c>
      <c r="B514" s="468">
        <f t="shared" ref="B514:AF514" si="118">B510+B511+B512</f>
        <v>0</v>
      </c>
      <c r="C514" s="468">
        <f t="shared" si="118"/>
        <v>0</v>
      </c>
      <c r="D514" s="468">
        <f t="shared" si="118"/>
        <v>0</v>
      </c>
      <c r="E514" s="468">
        <f t="shared" si="118"/>
        <v>0</v>
      </c>
      <c r="F514" s="468">
        <f t="shared" si="118"/>
        <v>0</v>
      </c>
      <c r="G514" s="468">
        <f t="shared" si="118"/>
        <v>0</v>
      </c>
      <c r="H514" s="468">
        <f t="shared" si="118"/>
        <v>0</v>
      </c>
      <c r="I514" s="468">
        <f t="shared" si="118"/>
        <v>0</v>
      </c>
      <c r="J514" s="468">
        <f t="shared" si="118"/>
        <v>0</v>
      </c>
      <c r="K514" s="468">
        <f t="shared" si="118"/>
        <v>0</v>
      </c>
      <c r="L514" s="468">
        <f t="shared" si="118"/>
        <v>0</v>
      </c>
      <c r="M514" s="468">
        <f t="shared" si="118"/>
        <v>0</v>
      </c>
      <c r="N514" s="468">
        <f t="shared" si="118"/>
        <v>0</v>
      </c>
      <c r="O514" s="468">
        <f t="shared" si="118"/>
        <v>0</v>
      </c>
      <c r="P514" s="468">
        <f t="shared" si="118"/>
        <v>0</v>
      </c>
      <c r="Q514" s="468">
        <f t="shared" si="118"/>
        <v>0</v>
      </c>
      <c r="R514" s="468">
        <f t="shared" si="118"/>
        <v>0</v>
      </c>
      <c r="S514" s="468">
        <f t="shared" si="118"/>
        <v>0</v>
      </c>
      <c r="T514" s="468">
        <f t="shared" si="118"/>
        <v>0</v>
      </c>
      <c r="U514" s="468">
        <f t="shared" si="118"/>
        <v>0</v>
      </c>
      <c r="V514" s="468">
        <f t="shared" si="118"/>
        <v>0</v>
      </c>
      <c r="W514" s="468">
        <f t="shared" si="118"/>
        <v>683.7454</v>
      </c>
      <c r="X514" s="468">
        <f t="shared" si="118"/>
        <v>0</v>
      </c>
      <c r="Y514" s="468">
        <f t="shared" si="118"/>
        <v>0</v>
      </c>
      <c r="Z514" s="468">
        <f t="shared" si="118"/>
        <v>0</v>
      </c>
      <c r="AA514" s="468">
        <f t="shared" si="118"/>
        <v>0</v>
      </c>
      <c r="AB514" s="468">
        <f t="shared" si="118"/>
        <v>0</v>
      </c>
      <c r="AC514" s="468">
        <f t="shared" si="118"/>
        <v>0</v>
      </c>
      <c r="AD514" s="468">
        <f t="shared" si="118"/>
        <v>355.134272</v>
      </c>
      <c r="AE514" s="468">
        <f t="shared" si="118"/>
        <v>0</v>
      </c>
      <c r="AF514" s="468">
        <f t="shared" si="118"/>
        <v>0</v>
      </c>
      <c r="AG514" s="409">
        <f t="shared" si="115"/>
        <v>1038.879672</v>
      </c>
    </row>
    <row r="515">
      <c r="A515" s="437"/>
      <c r="AG515" s="463"/>
    </row>
    <row r="516">
      <c r="A516" s="417" t="s">
        <v>1459</v>
      </c>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c r="AF516" s="284"/>
      <c r="AG516" s="469"/>
    </row>
    <row r="517" outlineLevel="1">
      <c r="A517" s="465" t="s">
        <v>1859</v>
      </c>
      <c r="B517" s="367">
        <v>0.0</v>
      </c>
      <c r="C517" s="367">
        <v>0.0</v>
      </c>
      <c r="D517" s="367">
        <v>0.0</v>
      </c>
      <c r="E517" s="367">
        <v>0.0</v>
      </c>
      <c r="F517" s="367">
        <v>0.0</v>
      </c>
      <c r="G517" s="367">
        <v>0.0</v>
      </c>
      <c r="H517" s="367">
        <v>0.0</v>
      </c>
      <c r="I517" s="367">
        <v>0.0</v>
      </c>
      <c r="J517" s="367">
        <v>0.0</v>
      </c>
      <c r="K517" s="367">
        <v>0.0</v>
      </c>
      <c r="L517" s="367">
        <v>0.0</v>
      </c>
      <c r="M517" s="367">
        <v>0.0</v>
      </c>
      <c r="N517" s="367">
        <v>0.0</v>
      </c>
      <c r="O517" s="367">
        <v>0.0</v>
      </c>
      <c r="P517" s="367">
        <v>0.0</v>
      </c>
      <c r="Q517" s="367">
        <v>0.0</v>
      </c>
      <c r="R517" s="367">
        <v>0.0</v>
      </c>
      <c r="S517" s="367">
        <v>0.0</v>
      </c>
      <c r="T517" s="367">
        <v>0.0</v>
      </c>
      <c r="U517" s="367">
        <v>0.0</v>
      </c>
      <c r="V517" s="367">
        <v>0.0</v>
      </c>
      <c r="W517" s="367">
        <v>0.0</v>
      </c>
      <c r="X517" s="367">
        <v>0.0</v>
      </c>
      <c r="Y517" s="367">
        <v>0.0</v>
      </c>
      <c r="Z517" s="367">
        <v>0.0</v>
      </c>
      <c r="AA517" s="367">
        <v>0.0</v>
      </c>
      <c r="AB517" s="367">
        <v>0.0</v>
      </c>
      <c r="AC517" s="367">
        <v>0.0</v>
      </c>
      <c r="AD517" s="367">
        <v>0.0</v>
      </c>
      <c r="AE517" s="367">
        <v>0.0</v>
      </c>
      <c r="AF517" s="367">
        <v>0.0</v>
      </c>
      <c r="AG517" s="409">
        <f t="shared" ref="AG517:AG521" si="119">SUM(B517:AF517)</f>
        <v>0</v>
      </c>
    </row>
    <row r="518" outlineLevel="1">
      <c r="A518" s="465" t="s">
        <v>1856</v>
      </c>
      <c r="B518" s="470"/>
      <c r="C518" s="470"/>
      <c r="D518" s="470"/>
      <c r="E518" s="470"/>
      <c r="F518" s="470"/>
      <c r="G518" s="470"/>
      <c r="H518" s="470"/>
      <c r="I518" s="470"/>
      <c r="J518" s="470"/>
      <c r="K518" s="470"/>
      <c r="L518" s="470"/>
      <c r="M518" s="470"/>
      <c r="N518" s="470"/>
      <c r="O518" s="470"/>
      <c r="P518" s="470"/>
      <c r="Q518" s="470"/>
      <c r="R518" s="470"/>
      <c r="S518" s="470"/>
      <c r="T518" s="470"/>
      <c r="U518" s="470"/>
      <c r="V518" s="470"/>
      <c r="W518" s="470"/>
      <c r="X518" s="470"/>
      <c r="Y518" s="470"/>
      <c r="Z518" s="470"/>
      <c r="AA518" s="470"/>
      <c r="AB518" s="470"/>
      <c r="AC518" s="470"/>
      <c r="AD518" s="470"/>
      <c r="AE518" s="470"/>
      <c r="AF518" s="470"/>
      <c r="AG518" s="409">
        <f t="shared" si="119"/>
        <v>0</v>
      </c>
    </row>
    <row r="519" outlineLevel="1">
      <c r="A519" s="277" t="s">
        <v>1857</v>
      </c>
      <c r="B519" s="471"/>
      <c r="C519" s="471"/>
      <c r="D519" s="471"/>
      <c r="E519" s="471"/>
      <c r="F519" s="471"/>
      <c r="G519" s="471"/>
      <c r="H519" s="471"/>
      <c r="I519" s="471"/>
      <c r="J519" s="471"/>
      <c r="K519" s="471"/>
      <c r="L519" s="471"/>
      <c r="M519" s="471"/>
      <c r="N519" s="471"/>
      <c r="O519" s="471"/>
      <c r="P519" s="471"/>
      <c r="Q519" s="471"/>
      <c r="R519" s="471"/>
      <c r="S519" s="471"/>
      <c r="T519" s="471"/>
      <c r="U519" s="471"/>
      <c r="V519" s="471"/>
      <c r="W519" s="471"/>
      <c r="X519" s="471"/>
      <c r="Y519" s="471"/>
      <c r="Z519" s="471"/>
      <c r="AA519" s="471"/>
      <c r="AB519" s="471"/>
      <c r="AC519" s="471"/>
      <c r="AD519" s="471"/>
      <c r="AE519" s="471"/>
      <c r="AF519" s="471"/>
      <c r="AG519" s="409">
        <f t="shared" si="119"/>
        <v>0</v>
      </c>
    </row>
    <row r="520" outlineLevel="1">
      <c r="A520" s="465" t="s">
        <v>1858</v>
      </c>
      <c r="B520" s="471"/>
      <c r="C520" s="471"/>
      <c r="D520" s="471"/>
      <c r="E520" s="471"/>
      <c r="F520" s="471"/>
      <c r="G520" s="471"/>
      <c r="H520" s="471"/>
      <c r="I520" s="471"/>
      <c r="J520" s="471"/>
      <c r="K520" s="471"/>
      <c r="L520" s="471"/>
      <c r="M520" s="471"/>
      <c r="N520" s="471"/>
      <c r="O520" s="471"/>
      <c r="P520" s="471"/>
      <c r="Q520" s="471"/>
      <c r="R520" s="471"/>
      <c r="S520" s="471"/>
      <c r="T520" s="471"/>
      <c r="U520" s="471"/>
      <c r="V520" s="471"/>
      <c r="W520" s="471"/>
      <c r="X520" s="471"/>
      <c r="Y520" s="471"/>
      <c r="Z520" s="471"/>
      <c r="AA520" s="471"/>
      <c r="AB520" s="471"/>
      <c r="AC520" s="471"/>
      <c r="AD520" s="471"/>
      <c r="AE520" s="471"/>
      <c r="AF520" s="471"/>
      <c r="AG520" s="409">
        <f t="shared" si="119"/>
        <v>0</v>
      </c>
    </row>
    <row r="521" outlineLevel="1">
      <c r="A521" s="467" t="s">
        <v>1671</v>
      </c>
      <c r="B521" s="472">
        <f t="shared" ref="B521:AF521" si="120">sum(B517:B519)</f>
        <v>0</v>
      </c>
      <c r="C521" s="472">
        <f t="shared" si="120"/>
        <v>0</v>
      </c>
      <c r="D521" s="472">
        <f t="shared" si="120"/>
        <v>0</v>
      </c>
      <c r="E521" s="472">
        <f t="shared" si="120"/>
        <v>0</v>
      </c>
      <c r="F521" s="472">
        <f t="shared" si="120"/>
        <v>0</v>
      </c>
      <c r="G521" s="472">
        <f t="shared" si="120"/>
        <v>0</v>
      </c>
      <c r="H521" s="472">
        <f t="shared" si="120"/>
        <v>0</v>
      </c>
      <c r="I521" s="472">
        <f t="shared" si="120"/>
        <v>0</v>
      </c>
      <c r="J521" s="472">
        <f t="shared" si="120"/>
        <v>0</v>
      </c>
      <c r="K521" s="472">
        <f t="shared" si="120"/>
        <v>0</v>
      </c>
      <c r="L521" s="472">
        <f t="shared" si="120"/>
        <v>0</v>
      </c>
      <c r="M521" s="472">
        <f t="shared" si="120"/>
        <v>0</v>
      </c>
      <c r="N521" s="472">
        <f t="shared" si="120"/>
        <v>0</v>
      </c>
      <c r="O521" s="472">
        <f t="shared" si="120"/>
        <v>0</v>
      </c>
      <c r="P521" s="472">
        <f t="shared" si="120"/>
        <v>0</v>
      </c>
      <c r="Q521" s="472">
        <f t="shared" si="120"/>
        <v>0</v>
      </c>
      <c r="R521" s="472">
        <f t="shared" si="120"/>
        <v>0</v>
      </c>
      <c r="S521" s="472">
        <f t="shared" si="120"/>
        <v>0</v>
      </c>
      <c r="T521" s="472">
        <f t="shared" si="120"/>
        <v>0</v>
      </c>
      <c r="U521" s="472">
        <f t="shared" si="120"/>
        <v>0</v>
      </c>
      <c r="V521" s="472">
        <f t="shared" si="120"/>
        <v>0</v>
      </c>
      <c r="W521" s="472">
        <f t="shared" si="120"/>
        <v>0</v>
      </c>
      <c r="X521" s="472">
        <f t="shared" si="120"/>
        <v>0</v>
      </c>
      <c r="Y521" s="472">
        <f t="shared" si="120"/>
        <v>0</v>
      </c>
      <c r="Z521" s="472">
        <f t="shared" si="120"/>
        <v>0</v>
      </c>
      <c r="AA521" s="472">
        <f t="shared" si="120"/>
        <v>0</v>
      </c>
      <c r="AB521" s="472">
        <f t="shared" si="120"/>
        <v>0</v>
      </c>
      <c r="AC521" s="472">
        <f t="shared" si="120"/>
        <v>0</v>
      </c>
      <c r="AD521" s="472">
        <f t="shared" si="120"/>
        <v>0</v>
      </c>
      <c r="AE521" s="472">
        <f t="shared" si="120"/>
        <v>0</v>
      </c>
      <c r="AF521" s="472">
        <f t="shared" si="120"/>
        <v>0</v>
      </c>
      <c r="AG521" s="409">
        <f t="shared" si="119"/>
        <v>0</v>
      </c>
    </row>
    <row r="522">
      <c r="A522" s="437"/>
      <c r="B522" s="473"/>
      <c r="C522" s="473"/>
      <c r="D522" s="473"/>
      <c r="E522" s="473"/>
      <c r="F522" s="473"/>
      <c r="G522" s="473"/>
      <c r="H522" s="473"/>
      <c r="I522" s="473"/>
      <c r="J522" s="473"/>
      <c r="K522" s="473"/>
      <c r="L522" s="473"/>
      <c r="M522" s="473"/>
      <c r="N522" s="473"/>
      <c r="O522" s="473"/>
      <c r="P522" s="473"/>
      <c r="Q522" s="473"/>
      <c r="R522" s="473"/>
      <c r="S522" s="473"/>
      <c r="T522" s="473"/>
      <c r="U522" s="473"/>
      <c r="V522" s="473"/>
      <c r="W522" s="473"/>
      <c r="X522" s="473"/>
      <c r="Y522" s="473"/>
      <c r="Z522" s="473"/>
      <c r="AA522" s="473"/>
      <c r="AB522" s="473"/>
      <c r="AC522" s="473"/>
      <c r="AD522" s="473"/>
      <c r="AE522" s="473"/>
      <c r="AF522" s="473"/>
      <c r="AG522" s="463"/>
    </row>
    <row r="523">
      <c r="A523" s="437"/>
      <c r="AG523" s="463"/>
    </row>
    <row r="524">
      <c r="A524" s="474" t="s">
        <v>1465</v>
      </c>
      <c r="AG524" s="463"/>
    </row>
    <row r="525">
      <c r="A525" s="277" t="s">
        <v>1860</v>
      </c>
      <c r="B525" s="236"/>
      <c r="C525" s="236"/>
      <c r="D525" s="236"/>
      <c r="E525" s="236"/>
      <c r="F525" s="236"/>
      <c r="G525" s="236"/>
      <c r="H525" s="236"/>
      <c r="I525" s="236"/>
      <c r="J525" s="236"/>
      <c r="K525" s="236"/>
      <c r="L525" s="236"/>
      <c r="M525" s="236"/>
      <c r="N525" s="236"/>
      <c r="O525" s="236"/>
      <c r="P525" s="236"/>
      <c r="Q525" s="236"/>
      <c r="R525" s="236"/>
      <c r="S525" s="236"/>
      <c r="T525" s="236"/>
      <c r="U525" s="236"/>
      <c r="V525" s="236"/>
      <c r="W525" s="236"/>
      <c r="X525" s="236"/>
      <c r="Y525" s="236"/>
      <c r="Z525" s="236"/>
      <c r="AA525" s="236"/>
      <c r="AB525" s="236"/>
      <c r="AC525" s="236"/>
      <c r="AD525" s="236"/>
      <c r="AE525" s="236"/>
      <c r="AF525" s="236"/>
      <c r="AG525" s="423">
        <f t="shared" ref="AG525:AG528" si="121">SUM(B525:AF525)</f>
        <v>0</v>
      </c>
    </row>
    <row r="526">
      <c r="A526" s="277" t="s">
        <v>1861</v>
      </c>
      <c r="B526" s="236"/>
      <c r="C526" s="236"/>
      <c r="D526" s="236"/>
      <c r="E526" s="236"/>
      <c r="F526" s="236"/>
      <c r="G526" s="236"/>
      <c r="H526" s="236"/>
      <c r="I526" s="236"/>
      <c r="J526" s="236"/>
      <c r="K526" s="236"/>
      <c r="L526" s="236"/>
      <c r="M526" s="236"/>
      <c r="N526" s="236"/>
      <c r="O526" s="236"/>
      <c r="P526" s="236"/>
      <c r="Q526" s="236"/>
      <c r="R526" s="236"/>
      <c r="S526" s="236"/>
      <c r="T526" s="236"/>
      <c r="U526" s="236"/>
      <c r="V526" s="236"/>
      <c r="W526" s="236"/>
      <c r="X526" s="236"/>
      <c r="Y526" s="236"/>
      <c r="Z526" s="236"/>
      <c r="AA526" s="236"/>
      <c r="AB526" s="236"/>
      <c r="AC526" s="236"/>
      <c r="AD526" s="236"/>
      <c r="AE526" s="236"/>
      <c r="AF526" s="236"/>
      <c r="AG526" s="423">
        <f t="shared" si="121"/>
        <v>0</v>
      </c>
    </row>
    <row r="527">
      <c r="A527" s="277" t="s">
        <v>1862</v>
      </c>
      <c r="B527" s="236"/>
      <c r="C527" s="236"/>
      <c r="D527" s="236"/>
      <c r="E527" s="236"/>
      <c r="F527" s="236"/>
      <c r="G527" s="236"/>
      <c r="H527" s="236"/>
      <c r="I527" s="236"/>
      <c r="J527" s="236"/>
      <c r="K527" s="236"/>
      <c r="L527" s="236"/>
      <c r="M527" s="236"/>
      <c r="N527" s="236"/>
      <c r="O527" s="236"/>
      <c r="P527" s="236"/>
      <c r="Q527" s="236"/>
      <c r="R527" s="236"/>
      <c r="S527" s="236"/>
      <c r="T527" s="236"/>
      <c r="U527" s="236"/>
      <c r="V527" s="236"/>
      <c r="W527" s="236"/>
      <c r="X527" s="236"/>
      <c r="Y527" s="236"/>
      <c r="Z527" s="236"/>
      <c r="AA527" s="236"/>
      <c r="AB527" s="236"/>
      <c r="AC527" s="236"/>
      <c r="AD527" s="236"/>
      <c r="AE527" s="236"/>
      <c r="AF527" s="236"/>
      <c r="AG527" s="423">
        <f t="shared" si="121"/>
        <v>0</v>
      </c>
    </row>
    <row r="528">
      <c r="A528" s="277" t="s">
        <v>1863</v>
      </c>
      <c r="B528" s="236"/>
      <c r="C528" s="236"/>
      <c r="D528" s="236"/>
      <c r="E528" s="236"/>
      <c r="F528" s="236"/>
      <c r="G528" s="236"/>
      <c r="H528" s="236"/>
      <c r="I528" s="236"/>
      <c r="J528" s="236"/>
      <c r="K528" s="236"/>
      <c r="L528" s="236"/>
      <c r="M528" s="236"/>
      <c r="N528" s="236"/>
      <c r="O528" s="236"/>
      <c r="P528" s="236"/>
      <c r="Q528" s="236"/>
      <c r="R528" s="236"/>
      <c r="S528" s="236"/>
      <c r="T528" s="236"/>
      <c r="U528" s="236"/>
      <c r="V528" s="236"/>
      <c r="W528" s="236"/>
      <c r="X528" s="236"/>
      <c r="Y528" s="236"/>
      <c r="Z528" s="236"/>
      <c r="AA528" s="236"/>
      <c r="AB528" s="236"/>
      <c r="AC528" s="236"/>
      <c r="AD528" s="236"/>
      <c r="AE528" s="236"/>
      <c r="AF528" s="236"/>
      <c r="AG528" s="423">
        <f t="shared" si="121"/>
        <v>0</v>
      </c>
    </row>
    <row r="529">
      <c r="A529" s="457" t="s">
        <v>1864</v>
      </c>
      <c r="B529" s="236"/>
      <c r="C529" s="236"/>
      <c r="D529" s="236"/>
      <c r="E529" s="236"/>
      <c r="F529" s="236"/>
      <c r="G529" s="236"/>
      <c r="H529" s="236"/>
      <c r="I529" s="236"/>
      <c r="J529" s="236"/>
      <c r="K529" s="236"/>
      <c r="L529" s="236"/>
      <c r="M529" s="236"/>
      <c r="N529" s="236"/>
      <c r="O529" s="236"/>
      <c r="P529" s="236"/>
      <c r="Q529" s="236"/>
      <c r="R529" s="236"/>
      <c r="S529" s="236"/>
      <c r="T529" s="236"/>
      <c r="U529" s="236"/>
      <c r="V529" s="236"/>
      <c r="W529" s="236"/>
      <c r="X529" s="236"/>
      <c r="Y529" s="236"/>
      <c r="Z529" s="236"/>
      <c r="AA529" s="236"/>
      <c r="AB529" s="236"/>
      <c r="AC529" s="236"/>
      <c r="AD529" s="236"/>
      <c r="AE529" s="236"/>
      <c r="AF529" s="236"/>
      <c r="AG529" s="423"/>
    </row>
    <row r="530">
      <c r="A530" s="457" t="s">
        <v>1865</v>
      </c>
      <c r="B530" s="236"/>
      <c r="C530" s="236"/>
      <c r="D530" s="236"/>
      <c r="E530" s="236"/>
      <c r="F530" s="236"/>
      <c r="G530" s="236"/>
      <c r="H530" s="236"/>
      <c r="I530" s="236"/>
      <c r="J530" s="236"/>
      <c r="K530" s="236"/>
      <c r="L530" s="236"/>
      <c r="M530" s="236"/>
      <c r="N530" s="236"/>
      <c r="O530" s="236"/>
      <c r="P530" s="236"/>
      <c r="Q530" s="236"/>
      <c r="R530" s="236"/>
      <c r="S530" s="236"/>
      <c r="T530" s="236"/>
      <c r="U530" s="236"/>
      <c r="V530" s="236"/>
      <c r="W530" s="236"/>
      <c r="X530" s="236"/>
      <c r="Y530" s="236"/>
      <c r="Z530" s="236"/>
      <c r="AA530" s="236"/>
      <c r="AB530" s="236"/>
      <c r="AC530" s="236"/>
      <c r="AD530" s="236"/>
      <c r="AE530" s="236"/>
      <c r="AF530" s="236"/>
      <c r="AG530" s="423"/>
    </row>
    <row r="531">
      <c r="A531" s="457" t="s">
        <v>1866</v>
      </c>
      <c r="B531" s="236"/>
      <c r="C531" s="236"/>
      <c r="D531" s="236"/>
      <c r="E531" s="236"/>
      <c r="F531" s="236"/>
      <c r="G531" s="236"/>
      <c r="H531" s="236"/>
      <c r="I531" s="236"/>
      <c r="J531" s="236"/>
      <c r="K531" s="236"/>
      <c r="L531" s="236"/>
      <c r="M531" s="236"/>
      <c r="N531" s="236"/>
      <c r="O531" s="236"/>
      <c r="P531" s="236"/>
      <c r="Q531" s="236"/>
      <c r="R531" s="236"/>
      <c r="S531" s="236"/>
      <c r="T531" s="236"/>
      <c r="U531" s="236"/>
      <c r="V531" s="236"/>
      <c r="W531" s="236"/>
      <c r="X531" s="236"/>
      <c r="Y531" s="236"/>
      <c r="Z531" s="236"/>
      <c r="AA531" s="236"/>
      <c r="AB531" s="236"/>
      <c r="AC531" s="236"/>
      <c r="AD531" s="236"/>
      <c r="AE531" s="236"/>
      <c r="AF531" s="236"/>
      <c r="AG531" s="423"/>
    </row>
    <row r="532">
      <c r="A532" s="457" t="s">
        <v>1867</v>
      </c>
      <c r="B532" s="236"/>
      <c r="C532" s="236"/>
      <c r="D532" s="236"/>
      <c r="E532" s="236"/>
      <c r="F532" s="236"/>
      <c r="G532" s="236"/>
      <c r="H532" s="236"/>
      <c r="I532" s="236"/>
      <c r="J532" s="236"/>
      <c r="K532" s="236"/>
      <c r="L532" s="236"/>
      <c r="M532" s="236"/>
      <c r="N532" s="236"/>
      <c r="O532" s="236"/>
      <c r="P532" s="236"/>
      <c r="Q532" s="236"/>
      <c r="R532" s="236"/>
      <c r="S532" s="236"/>
      <c r="T532" s="236"/>
      <c r="U532" s="236"/>
      <c r="V532" s="236"/>
      <c r="W532" s="236"/>
      <c r="X532" s="236"/>
      <c r="Y532" s="236"/>
      <c r="Z532" s="236"/>
      <c r="AA532" s="236"/>
      <c r="AB532" s="236"/>
      <c r="AC532" s="236"/>
      <c r="AD532" s="236"/>
      <c r="AE532" s="236"/>
      <c r="AF532" s="236"/>
      <c r="AG532" s="423"/>
    </row>
    <row r="533">
      <c r="A533" s="294" t="s">
        <v>439</v>
      </c>
      <c r="B533" s="475">
        <f t="shared" ref="B533:AF533" si="122">B525+B526+B529+B530</f>
        <v>0</v>
      </c>
      <c r="C533" s="475">
        <f t="shared" si="122"/>
        <v>0</v>
      </c>
      <c r="D533" s="475">
        <f t="shared" si="122"/>
        <v>0</v>
      </c>
      <c r="E533" s="475">
        <f t="shared" si="122"/>
        <v>0</v>
      </c>
      <c r="F533" s="475">
        <f t="shared" si="122"/>
        <v>0</v>
      </c>
      <c r="G533" s="475">
        <f t="shared" si="122"/>
        <v>0</v>
      </c>
      <c r="H533" s="475">
        <f t="shared" si="122"/>
        <v>0</v>
      </c>
      <c r="I533" s="475">
        <f t="shared" si="122"/>
        <v>0</v>
      </c>
      <c r="J533" s="475">
        <f t="shared" si="122"/>
        <v>0</v>
      </c>
      <c r="K533" s="475">
        <f t="shared" si="122"/>
        <v>0</v>
      </c>
      <c r="L533" s="475">
        <f t="shared" si="122"/>
        <v>0</v>
      </c>
      <c r="M533" s="475">
        <f t="shared" si="122"/>
        <v>0</v>
      </c>
      <c r="N533" s="475">
        <f t="shared" si="122"/>
        <v>0</v>
      </c>
      <c r="O533" s="475">
        <f t="shared" si="122"/>
        <v>0</v>
      </c>
      <c r="P533" s="475">
        <f t="shared" si="122"/>
        <v>0</v>
      </c>
      <c r="Q533" s="475">
        <f t="shared" si="122"/>
        <v>0</v>
      </c>
      <c r="R533" s="475">
        <f t="shared" si="122"/>
        <v>0</v>
      </c>
      <c r="S533" s="475">
        <f t="shared" si="122"/>
        <v>0</v>
      </c>
      <c r="T533" s="475">
        <f t="shared" si="122"/>
        <v>0</v>
      </c>
      <c r="U533" s="475">
        <f t="shared" si="122"/>
        <v>0</v>
      </c>
      <c r="V533" s="475">
        <f t="shared" si="122"/>
        <v>0</v>
      </c>
      <c r="W533" s="475">
        <f t="shared" si="122"/>
        <v>0</v>
      </c>
      <c r="X533" s="475">
        <f t="shared" si="122"/>
        <v>0</v>
      </c>
      <c r="Y533" s="475">
        <f t="shared" si="122"/>
        <v>0</v>
      </c>
      <c r="Z533" s="475">
        <f t="shared" si="122"/>
        <v>0</v>
      </c>
      <c r="AA533" s="475">
        <f t="shared" si="122"/>
        <v>0</v>
      </c>
      <c r="AB533" s="475">
        <f t="shared" si="122"/>
        <v>0</v>
      </c>
      <c r="AC533" s="475">
        <f t="shared" si="122"/>
        <v>0</v>
      </c>
      <c r="AD533" s="475">
        <f t="shared" si="122"/>
        <v>0</v>
      </c>
      <c r="AE533" s="475">
        <f t="shared" si="122"/>
        <v>0</v>
      </c>
      <c r="AF533" s="475">
        <f t="shared" si="122"/>
        <v>0</v>
      </c>
      <c r="AG533" s="423">
        <f t="shared" ref="AG533:AG534" si="124">SUM(B533:AF533)</f>
        <v>0</v>
      </c>
    </row>
    <row r="534">
      <c r="A534" s="294" t="s">
        <v>440</v>
      </c>
      <c r="B534" s="475">
        <f t="shared" ref="B534:AF534" si="123">B527+B528+B531+B532</f>
        <v>0</v>
      </c>
      <c r="C534" s="475">
        <f t="shared" si="123"/>
        <v>0</v>
      </c>
      <c r="D534" s="475">
        <f t="shared" si="123"/>
        <v>0</v>
      </c>
      <c r="E534" s="475">
        <f t="shared" si="123"/>
        <v>0</v>
      </c>
      <c r="F534" s="475">
        <f t="shared" si="123"/>
        <v>0</v>
      </c>
      <c r="G534" s="475">
        <f t="shared" si="123"/>
        <v>0</v>
      </c>
      <c r="H534" s="475">
        <f t="shared" si="123"/>
        <v>0</v>
      </c>
      <c r="I534" s="475">
        <f t="shared" si="123"/>
        <v>0</v>
      </c>
      <c r="J534" s="475">
        <f t="shared" si="123"/>
        <v>0</v>
      </c>
      <c r="K534" s="475">
        <f t="shared" si="123"/>
        <v>0</v>
      </c>
      <c r="L534" s="475">
        <f t="shared" si="123"/>
        <v>0</v>
      </c>
      <c r="M534" s="475">
        <f t="shared" si="123"/>
        <v>0</v>
      </c>
      <c r="N534" s="475">
        <f t="shared" si="123"/>
        <v>0</v>
      </c>
      <c r="O534" s="475">
        <f t="shared" si="123"/>
        <v>0</v>
      </c>
      <c r="P534" s="475">
        <f t="shared" si="123"/>
        <v>0</v>
      </c>
      <c r="Q534" s="475">
        <f t="shared" si="123"/>
        <v>0</v>
      </c>
      <c r="R534" s="475">
        <f t="shared" si="123"/>
        <v>0</v>
      </c>
      <c r="S534" s="475">
        <f t="shared" si="123"/>
        <v>0</v>
      </c>
      <c r="T534" s="475">
        <f t="shared" si="123"/>
        <v>0</v>
      </c>
      <c r="U534" s="475">
        <f t="shared" si="123"/>
        <v>0</v>
      </c>
      <c r="V534" s="475">
        <f t="shared" si="123"/>
        <v>0</v>
      </c>
      <c r="W534" s="475">
        <f t="shared" si="123"/>
        <v>0</v>
      </c>
      <c r="X534" s="475">
        <f t="shared" si="123"/>
        <v>0</v>
      </c>
      <c r="Y534" s="475">
        <f t="shared" si="123"/>
        <v>0</v>
      </c>
      <c r="Z534" s="475">
        <f t="shared" si="123"/>
        <v>0</v>
      </c>
      <c r="AA534" s="475">
        <f t="shared" si="123"/>
        <v>0</v>
      </c>
      <c r="AB534" s="475">
        <f t="shared" si="123"/>
        <v>0</v>
      </c>
      <c r="AC534" s="475">
        <f t="shared" si="123"/>
        <v>0</v>
      </c>
      <c r="AD534" s="475">
        <f t="shared" si="123"/>
        <v>0</v>
      </c>
      <c r="AE534" s="475">
        <f t="shared" si="123"/>
        <v>0</v>
      </c>
      <c r="AF534" s="475">
        <f t="shared" si="123"/>
        <v>0</v>
      </c>
      <c r="AG534" s="423">
        <f t="shared" si="124"/>
        <v>0</v>
      </c>
    </row>
    <row r="535">
      <c r="A535" s="175"/>
      <c r="B535" s="267"/>
      <c r="C535" s="267"/>
      <c r="D535" s="267"/>
      <c r="E535" s="267"/>
      <c r="F535" s="267"/>
      <c r="G535" s="267"/>
      <c r="H535" s="267"/>
      <c r="I535" s="267"/>
      <c r="J535" s="267"/>
      <c r="K535" s="267"/>
      <c r="L535" s="267"/>
      <c r="M535" s="267"/>
      <c r="N535" s="267"/>
      <c r="O535" s="267"/>
      <c r="P535" s="267"/>
      <c r="Q535" s="267"/>
      <c r="R535" s="267"/>
      <c r="S535" s="267"/>
      <c r="T535" s="267"/>
      <c r="U535" s="267"/>
      <c r="V535" s="267"/>
      <c r="W535" s="267"/>
      <c r="X535" s="267"/>
      <c r="Y535" s="267"/>
      <c r="Z535" s="267"/>
      <c r="AA535" s="267"/>
      <c r="AB535" s="267"/>
      <c r="AC535" s="267"/>
      <c r="AD535" s="267"/>
      <c r="AE535" s="267"/>
      <c r="AF535" s="267"/>
      <c r="AG535" s="476"/>
    </row>
    <row r="536">
      <c r="A536" s="457" t="s">
        <v>1868</v>
      </c>
      <c r="B536" s="478"/>
      <c r="C536" s="478"/>
      <c r="D536" s="478"/>
      <c r="E536" s="478"/>
      <c r="F536" s="478"/>
      <c r="G536" s="478"/>
      <c r="H536" s="478"/>
      <c r="I536" s="478"/>
      <c r="J536" s="478"/>
      <c r="K536" s="478"/>
      <c r="L536" s="478"/>
      <c r="M536" s="478"/>
      <c r="N536" s="478"/>
      <c r="O536" s="478"/>
      <c r="P536" s="478"/>
      <c r="Q536" s="478"/>
      <c r="R536" s="478"/>
      <c r="S536" s="478"/>
      <c r="T536" s="478"/>
      <c r="U536" s="478"/>
      <c r="V536" s="478"/>
      <c r="W536" s="478"/>
      <c r="X536" s="478"/>
      <c r="Y536" s="478"/>
      <c r="Z536" s="478"/>
      <c r="AA536" s="478"/>
      <c r="AB536" s="478"/>
      <c r="AC536" s="478"/>
      <c r="AD536" s="478"/>
      <c r="AE536" s="478"/>
      <c r="AF536" s="478"/>
      <c r="AG536" s="464"/>
    </row>
    <row r="537">
      <c r="A537" s="457" t="s">
        <v>1869</v>
      </c>
      <c r="B537" s="478"/>
      <c r="C537" s="478"/>
      <c r="D537" s="478"/>
      <c r="E537" s="478"/>
      <c r="F537" s="478"/>
      <c r="G537" s="478"/>
      <c r="H537" s="478"/>
      <c r="I537" s="478"/>
      <c r="J537" s="478"/>
      <c r="K537" s="478"/>
      <c r="L537" s="478"/>
      <c r="M537" s="478"/>
      <c r="N537" s="478"/>
      <c r="O537" s="478"/>
      <c r="P537" s="478"/>
      <c r="Q537" s="478"/>
      <c r="R537" s="478"/>
      <c r="S537" s="478"/>
      <c r="T537" s="478"/>
      <c r="U537" s="478"/>
      <c r="V537" s="478"/>
      <c r="W537" s="478"/>
      <c r="X537" s="478"/>
      <c r="Y537" s="478"/>
      <c r="Z537" s="478"/>
      <c r="AA537" s="478"/>
      <c r="AB537" s="478"/>
      <c r="AC537" s="478"/>
      <c r="AD537" s="478"/>
      <c r="AE537" s="478"/>
      <c r="AF537" s="478"/>
      <c r="AG537" s="464"/>
    </row>
    <row r="538">
      <c r="A538" s="461" t="s">
        <v>1429</v>
      </c>
      <c r="B538" s="458">
        <f t="shared" ref="B538:AF538" si="125">B536+B537</f>
        <v>0</v>
      </c>
      <c r="C538" s="458">
        <f t="shared" si="125"/>
        <v>0</v>
      </c>
      <c r="D538" s="458">
        <f t="shared" si="125"/>
        <v>0</v>
      </c>
      <c r="E538" s="458">
        <f t="shared" si="125"/>
        <v>0</v>
      </c>
      <c r="F538" s="458">
        <f t="shared" si="125"/>
        <v>0</v>
      </c>
      <c r="G538" s="458">
        <f t="shared" si="125"/>
        <v>0</v>
      </c>
      <c r="H538" s="458">
        <f t="shared" si="125"/>
        <v>0</v>
      </c>
      <c r="I538" s="458">
        <f t="shared" si="125"/>
        <v>0</v>
      </c>
      <c r="J538" s="458">
        <f t="shared" si="125"/>
        <v>0</v>
      </c>
      <c r="K538" s="458">
        <f t="shared" si="125"/>
        <v>0</v>
      </c>
      <c r="L538" s="458">
        <f t="shared" si="125"/>
        <v>0</v>
      </c>
      <c r="M538" s="458">
        <f t="shared" si="125"/>
        <v>0</v>
      </c>
      <c r="N538" s="458">
        <f t="shared" si="125"/>
        <v>0</v>
      </c>
      <c r="O538" s="458">
        <f t="shared" si="125"/>
        <v>0</v>
      </c>
      <c r="P538" s="458">
        <f t="shared" si="125"/>
        <v>0</v>
      </c>
      <c r="Q538" s="458">
        <f t="shared" si="125"/>
        <v>0</v>
      </c>
      <c r="R538" s="458">
        <f t="shared" si="125"/>
        <v>0</v>
      </c>
      <c r="S538" s="458">
        <f t="shared" si="125"/>
        <v>0</v>
      </c>
      <c r="T538" s="458">
        <f t="shared" si="125"/>
        <v>0</v>
      </c>
      <c r="U538" s="458">
        <f t="shared" si="125"/>
        <v>0</v>
      </c>
      <c r="V538" s="458">
        <f t="shared" si="125"/>
        <v>0</v>
      </c>
      <c r="W538" s="458">
        <f t="shared" si="125"/>
        <v>0</v>
      </c>
      <c r="X538" s="458">
        <f t="shared" si="125"/>
        <v>0</v>
      </c>
      <c r="Y538" s="458">
        <f t="shared" si="125"/>
        <v>0</v>
      </c>
      <c r="Z538" s="458">
        <f t="shared" si="125"/>
        <v>0</v>
      </c>
      <c r="AA538" s="458">
        <f t="shared" si="125"/>
        <v>0</v>
      </c>
      <c r="AB538" s="458">
        <f t="shared" si="125"/>
        <v>0</v>
      </c>
      <c r="AC538" s="458">
        <f t="shared" si="125"/>
        <v>0</v>
      </c>
      <c r="AD538" s="458">
        <f t="shared" si="125"/>
        <v>0</v>
      </c>
      <c r="AE538" s="458">
        <f t="shared" si="125"/>
        <v>0</v>
      </c>
      <c r="AF538" s="458">
        <f t="shared" si="125"/>
        <v>0</v>
      </c>
      <c r="AG538" s="409">
        <f>SUM(B538:AF538)</f>
        <v>0</v>
      </c>
    </row>
    <row r="539">
      <c r="A539" s="175"/>
      <c r="B539" s="267"/>
      <c r="C539" s="267"/>
      <c r="D539" s="267"/>
      <c r="E539" s="267"/>
      <c r="F539" s="267"/>
      <c r="G539" s="267"/>
      <c r="H539" s="267"/>
      <c r="I539" s="267"/>
      <c r="J539" s="267"/>
      <c r="K539" s="267"/>
      <c r="L539" s="267"/>
      <c r="M539" s="267"/>
      <c r="N539" s="267"/>
      <c r="O539" s="267"/>
      <c r="P539" s="267"/>
      <c r="Q539" s="267"/>
      <c r="R539" s="267"/>
      <c r="S539" s="267"/>
      <c r="T539" s="267"/>
      <c r="U539" s="267"/>
      <c r="V539" s="267"/>
      <c r="W539" s="267"/>
      <c r="X539" s="267"/>
      <c r="Y539" s="267"/>
      <c r="Z539" s="267"/>
      <c r="AA539" s="267"/>
      <c r="AB539" s="267"/>
      <c r="AC539" s="267"/>
      <c r="AD539" s="267"/>
      <c r="AE539" s="267"/>
      <c r="AF539" s="267"/>
      <c r="AG539" s="476"/>
    </row>
    <row r="540">
      <c r="A540" s="277" t="s">
        <v>442</v>
      </c>
      <c r="B540" s="236"/>
      <c r="C540" s="236"/>
      <c r="D540" s="236"/>
      <c r="E540" s="236"/>
      <c r="F540" s="236"/>
      <c r="G540" s="236"/>
      <c r="H540" s="236"/>
      <c r="I540" s="236"/>
      <c r="J540" s="236"/>
      <c r="K540" s="236"/>
      <c r="L540" s="236"/>
      <c r="M540" s="236"/>
      <c r="N540" s="236"/>
      <c r="O540" s="236"/>
      <c r="P540" s="236"/>
      <c r="Q540" s="236"/>
      <c r="R540" s="236"/>
      <c r="S540" s="236"/>
      <c r="T540" s="236"/>
      <c r="U540" s="236"/>
      <c r="V540" s="236"/>
      <c r="W540" s="236"/>
      <c r="X540" s="236"/>
      <c r="Y540" s="236"/>
      <c r="Z540" s="236"/>
      <c r="AA540" s="236"/>
      <c r="AB540" s="236"/>
      <c r="AC540" s="236"/>
      <c r="AD540" s="236"/>
      <c r="AE540" s="236"/>
      <c r="AF540" s="236"/>
      <c r="AG540" s="423">
        <f t="shared" ref="AG540:AG547" si="126">SUM(B540:AF540)</f>
        <v>0</v>
      </c>
    </row>
    <row r="541">
      <c r="A541" s="277" t="s">
        <v>443</v>
      </c>
      <c r="B541" s="236"/>
      <c r="C541" s="236"/>
      <c r="D541" s="236"/>
      <c r="E541" s="236"/>
      <c r="F541" s="236"/>
      <c r="G541" s="236"/>
      <c r="H541" s="236"/>
      <c r="I541" s="236"/>
      <c r="J541" s="236"/>
      <c r="K541" s="236"/>
      <c r="L541" s="236"/>
      <c r="M541" s="236"/>
      <c r="N541" s="236"/>
      <c r="O541" s="236"/>
      <c r="P541" s="236"/>
      <c r="Q541" s="236"/>
      <c r="R541" s="236"/>
      <c r="S541" s="236"/>
      <c r="T541" s="236"/>
      <c r="U541" s="236"/>
      <c r="V541" s="236"/>
      <c r="W541" s="236"/>
      <c r="X541" s="236"/>
      <c r="Y541" s="236"/>
      <c r="Z541" s="236"/>
      <c r="AA541" s="236"/>
      <c r="AB541" s="236"/>
      <c r="AC541" s="236"/>
      <c r="AD541" s="236"/>
      <c r="AE541" s="236"/>
      <c r="AF541" s="236"/>
      <c r="AG541" s="423">
        <f t="shared" si="126"/>
        <v>0</v>
      </c>
    </row>
    <row r="542">
      <c r="A542" s="277" t="s">
        <v>1870</v>
      </c>
      <c r="B542" s="236"/>
      <c r="C542" s="236"/>
      <c r="D542" s="236"/>
      <c r="E542" s="236"/>
      <c r="F542" s="236"/>
      <c r="G542" s="236"/>
      <c r="H542" s="236"/>
      <c r="I542" s="236"/>
      <c r="J542" s="236"/>
      <c r="K542" s="236"/>
      <c r="L542" s="236"/>
      <c r="M542" s="236"/>
      <c r="N542" s="236"/>
      <c r="O542" s="236"/>
      <c r="P542" s="236"/>
      <c r="Q542" s="236"/>
      <c r="R542" s="236"/>
      <c r="S542" s="236"/>
      <c r="T542" s="236"/>
      <c r="U542" s="236"/>
      <c r="V542" s="236"/>
      <c r="W542" s="236"/>
      <c r="X542" s="236"/>
      <c r="Y542" s="236"/>
      <c r="Z542" s="236"/>
      <c r="AA542" s="236"/>
      <c r="AB542" s="236"/>
      <c r="AC542" s="236"/>
      <c r="AD542" s="236"/>
      <c r="AE542" s="236"/>
      <c r="AF542" s="236"/>
      <c r="AG542" s="423">
        <f t="shared" si="126"/>
        <v>0</v>
      </c>
    </row>
    <row r="543">
      <c r="A543" s="277" t="s">
        <v>1871</v>
      </c>
      <c r="B543" s="236"/>
      <c r="C543" s="236"/>
      <c r="D543" s="236"/>
      <c r="E543" s="236"/>
      <c r="F543" s="236"/>
      <c r="G543" s="236"/>
      <c r="H543" s="236"/>
      <c r="I543" s="236"/>
      <c r="J543" s="236"/>
      <c r="K543" s="236"/>
      <c r="L543" s="236"/>
      <c r="M543" s="236"/>
      <c r="N543" s="236"/>
      <c r="O543" s="236"/>
      <c r="P543" s="236"/>
      <c r="Q543" s="236"/>
      <c r="R543" s="236"/>
      <c r="S543" s="236"/>
      <c r="T543" s="236"/>
      <c r="U543" s="236"/>
      <c r="V543" s="236"/>
      <c r="W543" s="236"/>
      <c r="X543" s="236"/>
      <c r="Y543" s="236"/>
      <c r="Z543" s="236"/>
      <c r="AA543" s="236"/>
      <c r="AB543" s="236"/>
      <c r="AC543" s="236"/>
      <c r="AD543" s="236"/>
      <c r="AE543" s="236"/>
      <c r="AF543" s="236"/>
      <c r="AG543" s="423">
        <f t="shared" si="126"/>
        <v>0</v>
      </c>
    </row>
    <row r="544">
      <c r="A544" s="277" t="s">
        <v>1872</v>
      </c>
      <c r="B544" s="236"/>
      <c r="C544" s="236"/>
      <c r="D544" s="236"/>
      <c r="E544" s="236"/>
      <c r="F544" s="236"/>
      <c r="G544" s="236"/>
      <c r="H544" s="236"/>
      <c r="I544" s="236"/>
      <c r="J544" s="236"/>
      <c r="K544" s="236"/>
      <c r="L544" s="236"/>
      <c r="M544" s="236"/>
      <c r="N544" s="236"/>
      <c r="O544" s="236"/>
      <c r="P544" s="236"/>
      <c r="Q544" s="236"/>
      <c r="R544" s="236"/>
      <c r="S544" s="236"/>
      <c r="T544" s="236"/>
      <c r="U544" s="236"/>
      <c r="V544" s="236"/>
      <c r="W544" s="236"/>
      <c r="X544" s="236"/>
      <c r="Y544" s="236"/>
      <c r="Z544" s="236"/>
      <c r="AA544" s="236"/>
      <c r="AB544" s="236"/>
      <c r="AC544" s="236"/>
      <c r="AD544" s="236"/>
      <c r="AE544" s="236"/>
      <c r="AF544" s="236"/>
      <c r="AG544" s="423">
        <f t="shared" si="126"/>
        <v>0</v>
      </c>
    </row>
    <row r="545">
      <c r="A545" s="277" t="s">
        <v>1873</v>
      </c>
      <c r="B545" s="236"/>
      <c r="C545" s="236"/>
      <c r="D545" s="236"/>
      <c r="E545" s="236"/>
      <c r="F545" s="236"/>
      <c r="G545" s="236"/>
      <c r="H545" s="236"/>
      <c r="I545" s="236"/>
      <c r="J545" s="236"/>
      <c r="K545" s="236"/>
      <c r="L545" s="236"/>
      <c r="M545" s="236"/>
      <c r="N545" s="236"/>
      <c r="O545" s="236"/>
      <c r="P545" s="236"/>
      <c r="Q545" s="236"/>
      <c r="R545" s="236"/>
      <c r="S545" s="236"/>
      <c r="T545" s="236"/>
      <c r="U545" s="236"/>
      <c r="V545" s="236"/>
      <c r="W545" s="236"/>
      <c r="X545" s="236"/>
      <c r="Y545" s="236"/>
      <c r="Z545" s="236"/>
      <c r="AA545" s="236"/>
      <c r="AB545" s="236"/>
      <c r="AC545" s="236"/>
      <c r="AD545" s="236"/>
      <c r="AE545" s="236"/>
      <c r="AF545" s="236"/>
      <c r="AG545" s="423">
        <f t="shared" si="126"/>
        <v>0</v>
      </c>
    </row>
    <row r="546">
      <c r="A546" s="277" t="s">
        <v>1874</v>
      </c>
      <c r="B546" s="236"/>
      <c r="C546" s="236"/>
      <c r="D546" s="236"/>
      <c r="E546" s="236"/>
      <c r="F546" s="236"/>
      <c r="G546" s="236"/>
      <c r="H546" s="236"/>
      <c r="I546" s="236"/>
      <c r="J546" s="236"/>
      <c r="K546" s="236"/>
      <c r="L546" s="236"/>
      <c r="M546" s="236"/>
      <c r="N546" s="236"/>
      <c r="O546" s="236"/>
      <c r="P546" s="236"/>
      <c r="Q546" s="236"/>
      <c r="R546" s="236"/>
      <c r="S546" s="236"/>
      <c r="T546" s="236"/>
      <c r="U546" s="236"/>
      <c r="V546" s="236"/>
      <c r="W546" s="236"/>
      <c r="X546" s="236"/>
      <c r="Y546" s="236"/>
      <c r="Z546" s="236"/>
      <c r="AA546" s="236"/>
      <c r="AB546" s="236"/>
      <c r="AC546" s="236"/>
      <c r="AD546" s="236"/>
      <c r="AE546" s="236"/>
      <c r="AF546" s="236"/>
      <c r="AG546" s="423">
        <f t="shared" si="126"/>
        <v>0</v>
      </c>
    </row>
    <row r="547">
      <c r="A547" s="277" t="s">
        <v>1875</v>
      </c>
      <c r="B547" s="236"/>
      <c r="C547" s="236"/>
      <c r="D547" s="236"/>
      <c r="E547" s="236"/>
      <c r="F547" s="236"/>
      <c r="G547" s="236"/>
      <c r="H547" s="236"/>
      <c r="I547" s="236"/>
      <c r="J547" s="236"/>
      <c r="K547" s="236"/>
      <c r="L547" s="236"/>
      <c r="M547" s="236"/>
      <c r="N547" s="236"/>
      <c r="O547" s="236"/>
      <c r="P547" s="236"/>
      <c r="Q547" s="236"/>
      <c r="R547" s="236"/>
      <c r="S547" s="236"/>
      <c r="T547" s="236"/>
      <c r="U547" s="236"/>
      <c r="V547" s="236"/>
      <c r="W547" s="236"/>
      <c r="X547" s="236"/>
      <c r="Y547" s="236"/>
      <c r="Z547" s="236"/>
      <c r="AA547" s="236"/>
      <c r="AB547" s="236"/>
      <c r="AC547" s="236"/>
      <c r="AD547" s="236"/>
      <c r="AE547" s="236"/>
      <c r="AF547" s="236"/>
      <c r="AG547" s="423">
        <f t="shared" si="126"/>
        <v>0</v>
      </c>
    </row>
    <row r="548">
      <c r="A548" s="277" t="s">
        <v>1436</v>
      </c>
      <c r="B548" s="479"/>
      <c r="C548" s="479"/>
      <c r="D548" s="479"/>
      <c r="E548" s="479"/>
      <c r="F548" s="479"/>
      <c r="G548" s="479"/>
      <c r="H548" s="479"/>
      <c r="I548" s="479"/>
      <c r="J548" s="479"/>
      <c r="K548" s="479"/>
      <c r="L548" s="479"/>
      <c r="M548" s="479"/>
      <c r="N548" s="479"/>
      <c r="O548" s="479"/>
      <c r="P548" s="479"/>
      <c r="Q548" s="479"/>
      <c r="R548" s="479"/>
      <c r="S548" s="479"/>
      <c r="T548" s="479"/>
      <c r="U548" s="479"/>
      <c r="V548" s="479"/>
      <c r="W548" s="479"/>
      <c r="X548" s="479"/>
      <c r="Y548" s="479"/>
      <c r="Z548" s="479"/>
      <c r="AA548" s="479"/>
      <c r="AB548" s="479"/>
      <c r="AC548" s="479"/>
      <c r="AD548" s="479"/>
      <c r="AE548" s="479"/>
      <c r="AF548" s="479"/>
      <c r="AG548" s="423"/>
    </row>
    <row r="549">
      <c r="A549" s="462" t="s">
        <v>298</v>
      </c>
      <c r="B549" s="475">
        <f t="shared" ref="B549:AF549" si="127">SUM(B540:B548)</f>
        <v>0</v>
      </c>
      <c r="C549" s="475">
        <f t="shared" si="127"/>
        <v>0</v>
      </c>
      <c r="D549" s="475">
        <f t="shared" si="127"/>
        <v>0</v>
      </c>
      <c r="E549" s="475">
        <f t="shared" si="127"/>
        <v>0</v>
      </c>
      <c r="F549" s="475">
        <f t="shared" si="127"/>
        <v>0</v>
      </c>
      <c r="G549" s="475">
        <f t="shared" si="127"/>
        <v>0</v>
      </c>
      <c r="H549" s="475">
        <f t="shared" si="127"/>
        <v>0</v>
      </c>
      <c r="I549" s="475">
        <f t="shared" si="127"/>
        <v>0</v>
      </c>
      <c r="J549" s="475">
        <f t="shared" si="127"/>
        <v>0</v>
      </c>
      <c r="K549" s="475">
        <f t="shared" si="127"/>
        <v>0</v>
      </c>
      <c r="L549" s="475">
        <f t="shared" si="127"/>
        <v>0</v>
      </c>
      <c r="M549" s="475">
        <f t="shared" si="127"/>
        <v>0</v>
      </c>
      <c r="N549" s="475">
        <f t="shared" si="127"/>
        <v>0</v>
      </c>
      <c r="O549" s="475">
        <f t="shared" si="127"/>
        <v>0</v>
      </c>
      <c r="P549" s="475">
        <f t="shared" si="127"/>
        <v>0</v>
      </c>
      <c r="Q549" s="475">
        <f t="shared" si="127"/>
        <v>0</v>
      </c>
      <c r="R549" s="475">
        <f t="shared" si="127"/>
        <v>0</v>
      </c>
      <c r="S549" s="475">
        <f t="shared" si="127"/>
        <v>0</v>
      </c>
      <c r="T549" s="475">
        <f t="shared" si="127"/>
        <v>0</v>
      </c>
      <c r="U549" s="475">
        <f t="shared" si="127"/>
        <v>0</v>
      </c>
      <c r="V549" s="475">
        <f t="shared" si="127"/>
        <v>0</v>
      </c>
      <c r="W549" s="475">
        <f t="shared" si="127"/>
        <v>0</v>
      </c>
      <c r="X549" s="475">
        <f t="shared" si="127"/>
        <v>0</v>
      </c>
      <c r="Y549" s="475">
        <f t="shared" si="127"/>
        <v>0</v>
      </c>
      <c r="Z549" s="475">
        <f t="shared" si="127"/>
        <v>0</v>
      </c>
      <c r="AA549" s="475">
        <f t="shared" si="127"/>
        <v>0</v>
      </c>
      <c r="AB549" s="475">
        <f t="shared" si="127"/>
        <v>0</v>
      </c>
      <c r="AC549" s="475">
        <f t="shared" si="127"/>
        <v>0</v>
      </c>
      <c r="AD549" s="475">
        <f t="shared" si="127"/>
        <v>0</v>
      </c>
      <c r="AE549" s="475">
        <f t="shared" si="127"/>
        <v>0</v>
      </c>
      <c r="AF549" s="475">
        <f t="shared" si="127"/>
        <v>0</v>
      </c>
      <c r="AG549" s="423">
        <f>SUM(B549:AF549)</f>
        <v>0</v>
      </c>
    </row>
    <row r="550">
      <c r="A550" s="480"/>
      <c r="B550" s="236"/>
      <c r="C550" s="236"/>
      <c r="D550" s="236"/>
      <c r="E550" s="236"/>
      <c r="F550" s="236"/>
      <c r="G550" s="236"/>
      <c r="H550" s="236"/>
      <c r="I550" s="236"/>
      <c r="J550" s="236"/>
      <c r="K550" s="236"/>
      <c r="L550" s="236"/>
      <c r="M550" s="236"/>
      <c r="N550" s="236"/>
      <c r="O550" s="236"/>
      <c r="P550" s="236"/>
      <c r="Q550" s="236"/>
      <c r="R550" s="236"/>
      <c r="S550" s="236"/>
      <c r="T550" s="236"/>
      <c r="U550" s="236"/>
      <c r="V550" s="236"/>
      <c r="W550" s="236"/>
      <c r="X550" s="236"/>
      <c r="Y550" s="236"/>
      <c r="Z550" s="236"/>
      <c r="AA550" s="236"/>
      <c r="AB550" s="236"/>
      <c r="AC550" s="236"/>
      <c r="AD550" s="236"/>
      <c r="AE550" s="236"/>
      <c r="AF550" s="236"/>
      <c r="AG550" s="423"/>
    </row>
    <row r="551">
      <c r="A551" s="462" t="s">
        <v>1482</v>
      </c>
      <c r="B551" s="475"/>
      <c r="C551" s="475"/>
      <c r="D551" s="475"/>
      <c r="E551" s="475"/>
      <c r="F551" s="475"/>
      <c r="G551" s="475"/>
      <c r="H551" s="475"/>
      <c r="I551" s="475"/>
      <c r="J551" s="475"/>
      <c r="K551" s="475"/>
      <c r="L551" s="475"/>
      <c r="M551" s="475"/>
      <c r="N551" s="475"/>
      <c r="O551" s="475"/>
      <c r="P551" s="475"/>
      <c r="Q551" s="475"/>
      <c r="R551" s="475"/>
      <c r="S551" s="475"/>
      <c r="T551" s="475"/>
      <c r="U551" s="475"/>
      <c r="V551" s="475"/>
      <c r="W551" s="475"/>
      <c r="X551" s="475"/>
      <c r="Y551" s="475"/>
      <c r="Z551" s="475"/>
      <c r="AA551" s="475"/>
      <c r="AB551" s="475"/>
      <c r="AC551" s="475"/>
      <c r="AD551" s="475"/>
      <c r="AE551" s="475"/>
      <c r="AF551" s="475"/>
      <c r="AG551" s="423"/>
    </row>
    <row r="552">
      <c r="A552" s="277" t="s">
        <v>1483</v>
      </c>
      <c r="B552" s="236"/>
      <c r="C552" s="236"/>
      <c r="D552" s="236"/>
      <c r="E552" s="236"/>
      <c r="F552" s="236"/>
      <c r="G552" s="236"/>
      <c r="H552" s="236"/>
      <c r="I552" s="236"/>
      <c r="J552" s="236"/>
      <c r="K552" s="236"/>
      <c r="L552" s="236"/>
      <c r="M552" s="236"/>
      <c r="N552" s="236"/>
      <c r="O552" s="236"/>
      <c r="P552" s="236"/>
      <c r="Q552" s="236"/>
      <c r="R552" s="236"/>
      <c r="S552" s="236"/>
      <c r="T552" s="236"/>
      <c r="U552" s="236"/>
      <c r="V552" s="236"/>
      <c r="W552" s="236"/>
      <c r="X552" s="236"/>
      <c r="Y552" s="236"/>
      <c r="Z552" s="236"/>
      <c r="AA552" s="236"/>
      <c r="AB552" s="236"/>
      <c r="AC552" s="236"/>
      <c r="AD552" s="236"/>
      <c r="AE552" s="236"/>
      <c r="AF552" s="236"/>
      <c r="AG552" s="423"/>
    </row>
    <row r="553">
      <c r="A553" s="277" t="s">
        <v>1484</v>
      </c>
      <c r="B553" s="236"/>
      <c r="C553" s="236"/>
      <c r="D553" s="236"/>
      <c r="E553" s="236"/>
      <c r="F553" s="236"/>
      <c r="G553" s="236"/>
      <c r="H553" s="236"/>
      <c r="I553" s="236"/>
      <c r="J553" s="236"/>
      <c r="K553" s="236"/>
      <c r="L553" s="236"/>
      <c r="M553" s="236"/>
      <c r="N553" s="236"/>
      <c r="O553" s="236"/>
      <c r="P553" s="236"/>
      <c r="Q553" s="236"/>
      <c r="R553" s="236"/>
      <c r="S553" s="236"/>
      <c r="T553" s="236"/>
      <c r="U553" s="236"/>
      <c r="V553" s="236"/>
      <c r="W553" s="236"/>
      <c r="X553" s="236"/>
      <c r="Y553" s="236"/>
      <c r="Z553" s="236"/>
      <c r="AA553" s="236"/>
      <c r="AB553" s="236"/>
      <c r="AC553" s="236"/>
      <c r="AD553" s="236"/>
      <c r="AE553" s="236"/>
      <c r="AF553" s="236"/>
      <c r="AG553" s="423"/>
    </row>
    <row r="554">
      <c r="A554" s="277" t="s">
        <v>1485</v>
      </c>
      <c r="B554" s="242"/>
      <c r="C554" s="242"/>
      <c r="D554" s="242"/>
      <c r="E554" s="242"/>
      <c r="F554" s="242"/>
      <c r="G554" s="242"/>
      <c r="H554" s="242"/>
      <c r="I554" s="242"/>
      <c r="J554" s="242"/>
      <c r="K554" s="242"/>
      <c r="L554" s="242"/>
      <c r="M554" s="242"/>
      <c r="N554" s="242"/>
      <c r="O554" s="242"/>
      <c r="P554" s="242"/>
      <c r="Q554" s="242"/>
      <c r="R554" s="242"/>
      <c r="S554" s="242"/>
      <c r="T554" s="242"/>
      <c r="U554" s="242"/>
      <c r="V554" s="242"/>
      <c r="W554" s="242"/>
      <c r="X554" s="242"/>
      <c r="Y554" s="242"/>
      <c r="Z554" s="242"/>
      <c r="AA554" s="242"/>
      <c r="AB554" s="242"/>
      <c r="AC554" s="242"/>
      <c r="AD554" s="242"/>
      <c r="AE554" s="242"/>
      <c r="AF554" s="242"/>
      <c r="AG554" s="423"/>
    </row>
    <row r="555">
      <c r="A555" s="481"/>
      <c r="B555" s="236"/>
      <c r="C555" s="236"/>
      <c r="D555" s="236"/>
      <c r="E555" s="236"/>
      <c r="F555" s="236"/>
      <c r="G555" s="236"/>
      <c r="H555" s="236"/>
      <c r="I555" s="236"/>
      <c r="J555" s="236"/>
      <c r="K555" s="236"/>
      <c r="L555" s="236"/>
      <c r="M555" s="236"/>
      <c r="N555" s="236"/>
      <c r="O555" s="236"/>
      <c r="P555" s="236"/>
      <c r="Q555" s="236"/>
      <c r="R555" s="236"/>
      <c r="S555" s="236"/>
      <c r="T555" s="236"/>
      <c r="U555" s="236"/>
      <c r="V555" s="236"/>
      <c r="W555" s="236"/>
      <c r="X555" s="236"/>
      <c r="Y555" s="236"/>
      <c r="Z555" s="236"/>
      <c r="AA555" s="236"/>
      <c r="AB555" s="236"/>
      <c r="AC555" s="236"/>
      <c r="AD555" s="236"/>
      <c r="AE555" s="236"/>
      <c r="AF555" s="236"/>
      <c r="AG555" s="423"/>
    </row>
    <row r="556">
      <c r="A556" s="482" t="s">
        <v>1486</v>
      </c>
      <c r="B556" s="475"/>
      <c r="C556" s="475"/>
      <c r="D556" s="475"/>
      <c r="E556" s="475"/>
      <c r="F556" s="475"/>
      <c r="G556" s="475"/>
      <c r="H556" s="475"/>
      <c r="I556" s="475"/>
      <c r="J556" s="475"/>
      <c r="K556" s="475"/>
      <c r="L556" s="475"/>
      <c r="M556" s="475"/>
      <c r="N556" s="475"/>
      <c r="O556" s="475"/>
      <c r="P556" s="475"/>
      <c r="Q556" s="475"/>
      <c r="R556" s="475"/>
      <c r="S556" s="475"/>
      <c r="T556" s="475"/>
      <c r="U556" s="475"/>
      <c r="V556" s="475"/>
      <c r="W556" s="475"/>
      <c r="X556" s="475"/>
      <c r="Y556" s="475"/>
      <c r="Z556" s="475"/>
      <c r="AA556" s="475"/>
      <c r="AB556" s="475"/>
      <c r="AC556" s="475"/>
      <c r="AD556" s="475"/>
      <c r="AE556" s="475"/>
      <c r="AF556" s="475"/>
      <c r="AG556" s="423">
        <f>SUM(B556:AF556)</f>
        <v>0</v>
      </c>
    </row>
    <row r="557">
      <c r="A557" s="437"/>
      <c r="AG557" s="476"/>
    </row>
    <row r="558">
      <c r="A558" s="474" t="s">
        <v>638</v>
      </c>
      <c r="AG558" s="476"/>
    </row>
    <row r="559">
      <c r="A559" s="462" t="s">
        <v>1487</v>
      </c>
      <c r="B559" s="475">
        <f t="shared" ref="B559:AF559" si="128">B637</f>
        <v>0</v>
      </c>
      <c r="C559" s="475">
        <f t="shared" si="128"/>
        <v>0</v>
      </c>
      <c r="D559" s="475">
        <f t="shared" si="128"/>
        <v>0</v>
      </c>
      <c r="E559" s="475">
        <f t="shared" si="128"/>
        <v>0</v>
      </c>
      <c r="F559" s="475">
        <f t="shared" si="128"/>
        <v>0</v>
      </c>
      <c r="G559" s="475">
        <f t="shared" si="128"/>
        <v>0</v>
      </c>
      <c r="H559" s="475">
        <f t="shared" si="128"/>
        <v>0</v>
      </c>
      <c r="I559" s="475">
        <f t="shared" si="128"/>
        <v>0</v>
      </c>
      <c r="J559" s="475">
        <f t="shared" si="128"/>
        <v>0</v>
      </c>
      <c r="K559" s="475">
        <f t="shared" si="128"/>
        <v>0</v>
      </c>
      <c r="L559" s="475">
        <f t="shared" si="128"/>
        <v>0</v>
      </c>
      <c r="M559" s="475">
        <f t="shared" si="128"/>
        <v>0</v>
      </c>
      <c r="N559" s="475">
        <f t="shared" si="128"/>
        <v>0</v>
      </c>
      <c r="O559" s="475">
        <f t="shared" si="128"/>
        <v>0</v>
      </c>
      <c r="P559" s="475">
        <f t="shared" si="128"/>
        <v>0</v>
      </c>
      <c r="Q559" s="475">
        <f t="shared" si="128"/>
        <v>0</v>
      </c>
      <c r="R559" s="475">
        <f t="shared" si="128"/>
        <v>0</v>
      </c>
      <c r="S559" s="475">
        <f t="shared" si="128"/>
        <v>0</v>
      </c>
      <c r="T559" s="475">
        <f t="shared" si="128"/>
        <v>0</v>
      </c>
      <c r="U559" s="475">
        <f t="shared" si="128"/>
        <v>0</v>
      </c>
      <c r="V559" s="475">
        <f t="shared" si="128"/>
        <v>0</v>
      </c>
      <c r="W559" s="475">
        <f t="shared" si="128"/>
        <v>0</v>
      </c>
      <c r="X559" s="475">
        <f t="shared" si="128"/>
        <v>0</v>
      </c>
      <c r="Y559" s="475">
        <f t="shared" si="128"/>
        <v>0</v>
      </c>
      <c r="Z559" s="475">
        <f t="shared" si="128"/>
        <v>0</v>
      </c>
      <c r="AA559" s="475">
        <f t="shared" si="128"/>
        <v>0</v>
      </c>
      <c r="AB559" s="475">
        <f t="shared" si="128"/>
        <v>0</v>
      </c>
      <c r="AC559" s="475">
        <f t="shared" si="128"/>
        <v>0</v>
      </c>
      <c r="AD559" s="475">
        <f t="shared" si="128"/>
        <v>0</v>
      </c>
      <c r="AE559" s="475">
        <f t="shared" si="128"/>
        <v>0</v>
      </c>
      <c r="AF559" s="475">
        <f t="shared" si="128"/>
        <v>0</v>
      </c>
      <c r="AG559" s="423">
        <f>SUM(B559:AF559)</f>
        <v>0</v>
      </c>
    </row>
    <row r="560">
      <c r="A560" s="437"/>
      <c r="AG560" s="423"/>
    </row>
    <row r="561">
      <c r="A561" s="413" t="s">
        <v>640</v>
      </c>
      <c r="B561" s="168"/>
      <c r="C561" s="168"/>
      <c r="D561" s="168"/>
      <c r="E561" s="168"/>
      <c r="F561" s="168"/>
      <c r="G561" s="168"/>
      <c r="H561" s="168"/>
      <c r="I561" s="168"/>
      <c r="J561" s="168"/>
      <c r="K561" s="168"/>
      <c r="L561" s="168"/>
      <c r="M561" s="168"/>
      <c r="N561" s="168"/>
      <c r="O561" s="168"/>
      <c r="P561" s="168"/>
      <c r="Q561" s="168"/>
      <c r="R561" s="168"/>
      <c r="S561" s="168"/>
      <c r="T561" s="168"/>
      <c r="U561" s="168"/>
      <c r="V561" s="168"/>
      <c r="W561" s="168"/>
      <c r="X561" s="168"/>
      <c r="Y561" s="168"/>
      <c r="Z561" s="168"/>
      <c r="AA561" s="168"/>
      <c r="AB561" s="168"/>
      <c r="AC561" s="168"/>
      <c r="AD561" s="168"/>
      <c r="AE561" s="168"/>
      <c r="AF561" s="168"/>
      <c r="AG561" s="463"/>
    </row>
    <row r="562">
      <c r="A562" s="414" t="s">
        <v>641</v>
      </c>
      <c r="B562" s="483">
        <f t="shared" ref="B562:AF562" si="129">B386</f>
        <v>50.34</v>
      </c>
      <c r="C562" s="483">
        <f t="shared" si="129"/>
        <v>27.94</v>
      </c>
      <c r="D562" s="483">
        <f t="shared" si="129"/>
        <v>93.51</v>
      </c>
      <c r="E562" s="483">
        <f t="shared" si="129"/>
        <v>41.32</v>
      </c>
      <c r="F562" s="483">
        <f t="shared" si="129"/>
        <v>85.55</v>
      </c>
      <c r="G562" s="483">
        <f t="shared" si="129"/>
        <v>32.88</v>
      </c>
      <c r="H562" s="483">
        <f t="shared" si="129"/>
        <v>87.81</v>
      </c>
      <c r="I562" s="483">
        <f t="shared" si="129"/>
        <v>58.8</v>
      </c>
      <c r="J562" s="483">
        <f t="shared" si="129"/>
        <v>21.14</v>
      </c>
      <c r="K562" s="483">
        <f t="shared" si="129"/>
        <v>94.12</v>
      </c>
      <c r="L562" s="483">
        <f t="shared" si="129"/>
        <v>64.38</v>
      </c>
      <c r="M562" s="483">
        <f t="shared" si="129"/>
        <v>87.51</v>
      </c>
      <c r="N562" s="483">
        <f t="shared" si="129"/>
        <v>70.56</v>
      </c>
      <c r="O562" s="483">
        <f t="shared" si="129"/>
        <v>60.01</v>
      </c>
      <c r="P562" s="483">
        <f t="shared" si="129"/>
        <v>59.36</v>
      </c>
      <c r="Q562" s="483">
        <f t="shared" si="129"/>
        <v>98.83</v>
      </c>
      <c r="R562" s="483">
        <f t="shared" si="129"/>
        <v>75.32</v>
      </c>
      <c r="S562" s="483">
        <f t="shared" si="129"/>
        <v>62.15</v>
      </c>
      <c r="T562" s="483">
        <f t="shared" si="129"/>
        <v>141.18</v>
      </c>
      <c r="U562" s="483">
        <f t="shared" si="129"/>
        <v>77.85</v>
      </c>
      <c r="V562" s="483">
        <f t="shared" si="129"/>
        <v>48.28</v>
      </c>
      <c r="W562" s="483">
        <f t="shared" si="129"/>
        <v>127.24</v>
      </c>
      <c r="X562" s="483">
        <f t="shared" si="129"/>
        <v>88.56</v>
      </c>
      <c r="Y562" s="483">
        <f t="shared" si="129"/>
        <v>84.16</v>
      </c>
      <c r="Z562" s="483">
        <f t="shared" si="129"/>
        <v>91.79</v>
      </c>
      <c r="AA562" s="483">
        <f t="shared" si="129"/>
        <v>109.22</v>
      </c>
      <c r="AB562" s="483">
        <f t="shared" si="129"/>
        <v>84.15</v>
      </c>
      <c r="AC562" s="483">
        <f t="shared" si="129"/>
        <v>82.72</v>
      </c>
      <c r="AD562" s="483">
        <f t="shared" si="129"/>
        <v>68.61</v>
      </c>
      <c r="AE562" s="483">
        <f t="shared" si="129"/>
        <v>140.8</v>
      </c>
      <c r="AF562" s="483">
        <f t="shared" si="129"/>
        <v>105.97</v>
      </c>
      <c r="AG562" s="409">
        <f t="shared" ref="AG562:AG578" si="131">SUM(B562:AF562)</f>
        <v>2422.06</v>
      </c>
    </row>
    <row r="563">
      <c r="A563" s="414" t="s">
        <v>1488</v>
      </c>
      <c r="B563" s="208" t="str">
        <f t="shared" ref="B563:AF563" si="130">B387</f>
        <v/>
      </c>
      <c r="C563" s="208" t="str">
        <f t="shared" si="130"/>
        <v/>
      </c>
      <c r="D563" s="208" t="str">
        <f t="shared" si="130"/>
        <v/>
      </c>
      <c r="E563" s="208" t="str">
        <f t="shared" si="130"/>
        <v/>
      </c>
      <c r="F563" s="208" t="str">
        <f t="shared" si="130"/>
        <v/>
      </c>
      <c r="G563" s="208" t="str">
        <f t="shared" si="130"/>
        <v/>
      </c>
      <c r="H563" s="208" t="str">
        <f t="shared" si="130"/>
        <v/>
      </c>
      <c r="I563" s="208" t="str">
        <f t="shared" si="130"/>
        <v/>
      </c>
      <c r="J563" s="208" t="str">
        <f t="shared" si="130"/>
        <v/>
      </c>
      <c r="K563" s="208" t="str">
        <f t="shared" si="130"/>
        <v/>
      </c>
      <c r="L563" s="208" t="str">
        <f t="shared" si="130"/>
        <v/>
      </c>
      <c r="M563" s="208" t="str">
        <f t="shared" si="130"/>
        <v/>
      </c>
      <c r="N563" s="208" t="str">
        <f t="shared" si="130"/>
        <v/>
      </c>
      <c r="O563" s="208" t="str">
        <f t="shared" si="130"/>
        <v/>
      </c>
      <c r="P563" s="208" t="str">
        <f t="shared" si="130"/>
        <v/>
      </c>
      <c r="Q563" s="208" t="str">
        <f t="shared" si="130"/>
        <v/>
      </c>
      <c r="R563" s="208" t="str">
        <f t="shared" si="130"/>
        <v/>
      </c>
      <c r="S563" s="208" t="str">
        <f t="shared" si="130"/>
        <v/>
      </c>
      <c r="T563" s="208" t="str">
        <f t="shared" si="130"/>
        <v/>
      </c>
      <c r="U563" s="208" t="str">
        <f t="shared" si="130"/>
        <v/>
      </c>
      <c r="V563" s="208" t="str">
        <f t="shared" si="130"/>
        <v/>
      </c>
      <c r="W563" s="208" t="str">
        <f t="shared" si="130"/>
        <v/>
      </c>
      <c r="X563" s="208" t="str">
        <f t="shared" si="130"/>
        <v/>
      </c>
      <c r="Y563" s="208" t="str">
        <f t="shared" si="130"/>
        <v/>
      </c>
      <c r="Z563" s="208" t="str">
        <f t="shared" si="130"/>
        <v/>
      </c>
      <c r="AA563" s="208" t="str">
        <f t="shared" si="130"/>
        <v/>
      </c>
      <c r="AB563" s="208" t="str">
        <f t="shared" si="130"/>
        <v/>
      </c>
      <c r="AC563" s="208" t="str">
        <f t="shared" si="130"/>
        <v/>
      </c>
      <c r="AD563" s="208" t="str">
        <f t="shared" si="130"/>
        <v/>
      </c>
      <c r="AE563" s="208" t="str">
        <f t="shared" si="130"/>
        <v/>
      </c>
      <c r="AF563" s="208" t="str">
        <f t="shared" si="130"/>
        <v/>
      </c>
      <c r="AG563" s="409">
        <f t="shared" si="131"/>
        <v>0</v>
      </c>
    </row>
    <row r="564">
      <c r="A564" s="484" t="s">
        <v>673</v>
      </c>
      <c r="B564" s="208">
        <f>(B401+B402)*'Data - P&amp;L'!$C$3</f>
        <v>0</v>
      </c>
      <c r="C564" s="208">
        <f>(C401+C402)*'Data - P&amp;L'!$C$3</f>
        <v>0</v>
      </c>
      <c r="D564" s="208">
        <f>(D401+D402)*'Data - P&amp;L'!$C$3</f>
        <v>0</v>
      </c>
      <c r="E564" s="208">
        <f>(E401+E402)*'Data - P&amp;L'!$C$3</f>
        <v>0</v>
      </c>
      <c r="F564" s="208">
        <f>(F401+F402)*'Data - P&amp;L'!$C$3</f>
        <v>0</v>
      </c>
      <c r="G564" s="208">
        <f>(G401+G402)*'Data - P&amp;L'!$C$3</f>
        <v>0</v>
      </c>
      <c r="H564" s="208">
        <f>(H401+H402)*'Data - P&amp;L'!$C$3</f>
        <v>0</v>
      </c>
      <c r="I564" s="208">
        <f>(I401+I402)*'Data - P&amp;L'!$C$3</f>
        <v>0</v>
      </c>
      <c r="J564" s="208">
        <f>(J401+J402)*'Data - P&amp;L'!$C$3</f>
        <v>0</v>
      </c>
      <c r="K564" s="208">
        <f>(K401+K402)*'Data - P&amp;L'!$C$3</f>
        <v>0</v>
      </c>
      <c r="L564" s="208">
        <f>(L401+L402)*'Data - P&amp;L'!$C$3</f>
        <v>0</v>
      </c>
      <c r="M564" s="208">
        <f>(M401+M402)*'Data - P&amp;L'!$C$3</f>
        <v>0</v>
      </c>
      <c r="N564" s="208">
        <f>(N401+N402)*'Data - P&amp;L'!$C$3</f>
        <v>0</v>
      </c>
      <c r="O564" s="208">
        <f>(O401+O402)*'Data - P&amp;L'!$C$3</f>
        <v>0</v>
      </c>
      <c r="P564" s="208">
        <f>(P401+P402)*'Data - P&amp;L'!$C$3</f>
        <v>0</v>
      </c>
      <c r="Q564" s="208">
        <f>(Q401+Q402)*'Data - P&amp;L'!$C$3</f>
        <v>0</v>
      </c>
      <c r="R564" s="208">
        <f>(R401+R402)*'Data - P&amp;L'!$C$3</f>
        <v>0</v>
      </c>
      <c r="S564" s="208">
        <f>(S401+S402)*'Data - P&amp;L'!$C$3</f>
        <v>0</v>
      </c>
      <c r="T564" s="208">
        <f>(T401+T402)*'Data - P&amp;L'!$C$3</f>
        <v>0</v>
      </c>
      <c r="U564" s="208">
        <f>(U401+U402)*'Data - P&amp;L'!$C$3</f>
        <v>0</v>
      </c>
      <c r="V564" s="208">
        <f>(V401+V402)*'Data - P&amp;L'!$C$3</f>
        <v>0</v>
      </c>
      <c r="W564" s="208">
        <f>(W401+W402)*'Data - P&amp;L'!$C$3</f>
        <v>0</v>
      </c>
      <c r="X564" s="208">
        <f>(X401+X402)*'Data - P&amp;L'!$C$3</f>
        <v>0</v>
      </c>
      <c r="Y564" s="208">
        <f>(Y401+Y402)*'Data - P&amp;L'!$C$3</f>
        <v>0</v>
      </c>
      <c r="Z564" s="208">
        <f>(Z401+Z402)*'Data - P&amp;L'!$C$3</f>
        <v>0</v>
      </c>
      <c r="AA564" s="208">
        <f>(AA401+AA402)*'Data - P&amp;L'!$C$3</f>
        <v>0</v>
      </c>
      <c r="AB564" s="208">
        <f>(AB401+AB402)*'Data - P&amp;L'!$C$3</f>
        <v>0</v>
      </c>
      <c r="AC564" s="208">
        <f>(AC401+AC402)*'Data - P&amp;L'!$C$3</f>
        <v>0</v>
      </c>
      <c r="AD564" s="208">
        <f>(AD401+AD402)*'Data - P&amp;L'!$C$3</f>
        <v>0</v>
      </c>
      <c r="AE564" s="208">
        <f>(AE401+AE402)*'Data - P&amp;L'!$C$3</f>
        <v>0</v>
      </c>
      <c r="AF564" s="208">
        <f>(AF401+AF402)*'Data - P&amp;L'!$C$3</f>
        <v>0</v>
      </c>
      <c r="AG564" s="409">
        <f t="shared" si="131"/>
        <v>0</v>
      </c>
    </row>
    <row r="565">
      <c r="A565" s="484" t="s">
        <v>674</v>
      </c>
      <c r="B565" s="208">
        <f>(B403+B404)*'Data - P&amp;L'!$C$4</f>
        <v>0</v>
      </c>
      <c r="C565" s="208">
        <f>(C403+C404)*'Data - P&amp;L'!$C$4</f>
        <v>0</v>
      </c>
      <c r="D565" s="208">
        <f>(D403+D404)*'Data - P&amp;L'!$C$4</f>
        <v>0</v>
      </c>
      <c r="E565" s="208">
        <f>(E403+E404)*'Data - P&amp;L'!$C$4</f>
        <v>0</v>
      </c>
      <c r="F565" s="208">
        <f>(F403+F404)*'Data - P&amp;L'!$C$4</f>
        <v>0</v>
      </c>
      <c r="G565" s="208">
        <f>(G403+G404)*'Data - P&amp;L'!$C$4</f>
        <v>0</v>
      </c>
      <c r="H565" s="208">
        <f>(H403+H404)*'Data - P&amp;L'!$C$4</f>
        <v>0</v>
      </c>
      <c r="I565" s="208">
        <f>(I403+I404)*'Data - P&amp;L'!$C$4</f>
        <v>0</v>
      </c>
      <c r="J565" s="208">
        <f>(J403+J404)*'Data - P&amp;L'!$C$4</f>
        <v>0</v>
      </c>
      <c r="K565" s="208">
        <f>(K403+K404)*'Data - P&amp;L'!$C$4</f>
        <v>0</v>
      </c>
      <c r="L565" s="208">
        <f>(L403+L404)*'Data - P&amp;L'!$C$4</f>
        <v>0</v>
      </c>
      <c r="M565" s="208">
        <f>(M403+M404)*'Data - P&amp;L'!$C$4</f>
        <v>0</v>
      </c>
      <c r="N565" s="208">
        <f>(N403+N404)*'Data - P&amp;L'!$C$4</f>
        <v>0</v>
      </c>
      <c r="O565" s="208">
        <f>(O403+O404)*'Data - P&amp;L'!$C$4</f>
        <v>0</v>
      </c>
      <c r="P565" s="208">
        <f>(P403+P404)*'Data - P&amp;L'!$C$4</f>
        <v>0</v>
      </c>
      <c r="Q565" s="208">
        <f>(Q403+Q404)*'Data - P&amp;L'!$C$4</f>
        <v>0</v>
      </c>
      <c r="R565" s="208">
        <f>(R403+R404)*'Data - P&amp;L'!$C$4</f>
        <v>0</v>
      </c>
      <c r="S565" s="208">
        <f>(S403+S404)*'Data - P&amp;L'!$C$4</f>
        <v>0</v>
      </c>
      <c r="T565" s="208">
        <f>(T403+T404)*'Data - P&amp;L'!$C$4</f>
        <v>0</v>
      </c>
      <c r="U565" s="208">
        <f>(U403+U404)*'Data - P&amp;L'!$C$4</f>
        <v>0</v>
      </c>
      <c r="V565" s="208">
        <f>(V403+V404)*'Data - P&amp;L'!$C$4</f>
        <v>0</v>
      </c>
      <c r="W565" s="208">
        <f>(W403+W404)*'Data - P&amp;L'!$C$4</f>
        <v>0</v>
      </c>
      <c r="X565" s="208">
        <f>(X403+X404)*'Data - P&amp;L'!$C$4</f>
        <v>0</v>
      </c>
      <c r="Y565" s="208">
        <f>(Y403+Y404)*'Data - P&amp;L'!$C$4</f>
        <v>0</v>
      </c>
      <c r="Z565" s="208">
        <f>(Z403+Z404)*'Data - P&amp;L'!$C$4</f>
        <v>0</v>
      </c>
      <c r="AA565" s="208">
        <f>(AA403+AA404)*'Data - P&amp;L'!$C$4</f>
        <v>0</v>
      </c>
      <c r="AB565" s="208">
        <f>(AB403+AB404)*'Data - P&amp;L'!$C$4</f>
        <v>0</v>
      </c>
      <c r="AC565" s="208">
        <f>(AC403+AC404)*'Data - P&amp;L'!$C$4</f>
        <v>0</v>
      </c>
      <c r="AD565" s="208">
        <f>(AD403+AD404)*'Data - P&amp;L'!$C$4</f>
        <v>0</v>
      </c>
      <c r="AE565" s="208">
        <f>(AE403+AE404)*'Data - P&amp;L'!$C$4</f>
        <v>0</v>
      </c>
      <c r="AF565" s="208">
        <f>(AF403+AF404)*'Data - P&amp;L'!$C$4</f>
        <v>0</v>
      </c>
      <c r="AG565" s="409">
        <f t="shared" si="131"/>
        <v>0</v>
      </c>
    </row>
    <row r="566">
      <c r="A566" s="484" t="s">
        <v>675</v>
      </c>
      <c r="B566" s="208">
        <f>B415*'Data - P&amp;L'!$C$6</f>
        <v>0</v>
      </c>
      <c r="C566" s="208">
        <f>C415*'Data - P&amp;L'!$C$6</f>
        <v>0</v>
      </c>
      <c r="D566" s="208">
        <f>D415*'Data - P&amp;L'!$C$6</f>
        <v>0</v>
      </c>
      <c r="E566" s="208">
        <f>E415*'Data - P&amp;L'!$C$6</f>
        <v>0</v>
      </c>
      <c r="F566" s="208">
        <f>F415*'Data - P&amp;L'!$C$6</f>
        <v>0</v>
      </c>
      <c r="G566" s="208">
        <f>G415*'Data - P&amp;L'!$C$6</f>
        <v>0</v>
      </c>
      <c r="H566" s="208">
        <f>H415*'Data - P&amp;L'!$C$6</f>
        <v>4.93</v>
      </c>
      <c r="I566" s="208">
        <f>I415*'Data - P&amp;L'!$C$6</f>
        <v>4.93</v>
      </c>
      <c r="J566" s="208">
        <f>J415*'Data - P&amp;L'!$C$6</f>
        <v>0</v>
      </c>
      <c r="K566" s="208">
        <f>K415*'Data - P&amp;L'!$C$6</f>
        <v>0</v>
      </c>
      <c r="L566" s="208">
        <f>L415*'Data - P&amp;L'!$C$6</f>
        <v>0</v>
      </c>
      <c r="M566" s="208">
        <f>M415*'Data - P&amp;L'!$C$6</f>
        <v>0</v>
      </c>
      <c r="N566" s="208">
        <f>N415*'Data - P&amp;L'!$C$6</f>
        <v>4.93</v>
      </c>
      <c r="O566" s="208">
        <f>O415*'Data - P&amp;L'!$C$6</f>
        <v>0</v>
      </c>
      <c r="P566" s="208">
        <f>P415*'Data - P&amp;L'!$C$6</f>
        <v>4.93</v>
      </c>
      <c r="Q566" s="208">
        <f>Q415*'Data - P&amp;L'!$C$6</f>
        <v>0</v>
      </c>
      <c r="R566" s="208">
        <f>R415*'Data - P&amp;L'!$C$6</f>
        <v>0</v>
      </c>
      <c r="S566" s="208">
        <f>S415*'Data - P&amp;L'!$C$6</f>
        <v>0</v>
      </c>
      <c r="T566" s="208">
        <f>T415*'Data - P&amp;L'!$C$6</f>
        <v>4.93</v>
      </c>
      <c r="U566" s="208">
        <f>U415*'Data - P&amp;L'!$C$6</f>
        <v>4.93</v>
      </c>
      <c r="V566" s="208">
        <f>V415*'Data - P&amp;L'!$C$6</f>
        <v>0</v>
      </c>
      <c r="W566" s="208">
        <f>W415*'Data - P&amp;L'!$C$6</f>
        <v>0</v>
      </c>
      <c r="X566" s="208">
        <f>X415*'Data - P&amp;L'!$C$6</f>
        <v>0</v>
      </c>
      <c r="Y566" s="208">
        <f>Y415*'Data - P&amp;L'!$C$6</f>
        <v>0</v>
      </c>
      <c r="Z566" s="208">
        <f>Z415*'Data - P&amp;L'!$C$6</f>
        <v>4.93</v>
      </c>
      <c r="AA566" s="208">
        <f>AA415*'Data - P&amp;L'!$C$6</f>
        <v>4.93</v>
      </c>
      <c r="AB566" s="208">
        <f>AB415*'Data - P&amp;L'!$C$6</f>
        <v>4.93</v>
      </c>
      <c r="AC566" s="208">
        <f>AC415*'Data - P&amp;L'!$C$6</f>
        <v>0</v>
      </c>
      <c r="AD566" s="208">
        <f>AD415*'Data - P&amp;L'!$C$6</f>
        <v>0</v>
      </c>
      <c r="AE566" s="208">
        <f>AE415*'Data - P&amp;L'!$C$6</f>
        <v>0</v>
      </c>
      <c r="AF566" s="208">
        <f>AF415*'Data - P&amp;L'!$C$6</f>
        <v>0</v>
      </c>
      <c r="AG566" s="409">
        <f t="shared" si="131"/>
        <v>44.37</v>
      </c>
    </row>
    <row r="567">
      <c r="A567" s="484" t="s">
        <v>676</v>
      </c>
      <c r="B567" s="208">
        <f>B416*'Data - P&amp;L'!$C$8</f>
        <v>0</v>
      </c>
      <c r="C567" s="208">
        <f>C416*'Data - P&amp;L'!$C$8</f>
        <v>0</v>
      </c>
      <c r="D567" s="208">
        <f>D416*'Data - P&amp;L'!$C$8</f>
        <v>0</v>
      </c>
      <c r="E567" s="208">
        <f>E416*'Data - P&amp;L'!$C$8</f>
        <v>0</v>
      </c>
      <c r="F567" s="208">
        <f>F416*'Data - P&amp;L'!$C$8</f>
        <v>0</v>
      </c>
      <c r="G567" s="208">
        <f>G416*'Data - P&amp;L'!$C$8</f>
        <v>0</v>
      </c>
      <c r="H567" s="208">
        <f>H416*'Data - P&amp;L'!$C$8</f>
        <v>0</v>
      </c>
      <c r="I567" s="208">
        <f>I416*'Data - P&amp;L'!$C$8</f>
        <v>0</v>
      </c>
      <c r="J567" s="208">
        <f>J416*'Data - P&amp;L'!$C$8</f>
        <v>0</v>
      </c>
      <c r="K567" s="208">
        <f>K416*'Data - P&amp;L'!$C$8</f>
        <v>0</v>
      </c>
      <c r="L567" s="208">
        <f>L416*'Data - P&amp;L'!$C$8</f>
        <v>0</v>
      </c>
      <c r="M567" s="208">
        <f>M416*'Data - P&amp;L'!$C$8</f>
        <v>0</v>
      </c>
      <c r="N567" s="208">
        <f>N416*'Data - P&amp;L'!$C$8</f>
        <v>0</v>
      </c>
      <c r="O567" s="208">
        <f>O416*'Data - P&amp;L'!$C$8</f>
        <v>0</v>
      </c>
      <c r="P567" s="208">
        <f>P416*'Data - P&amp;L'!$C$8</f>
        <v>0</v>
      </c>
      <c r="Q567" s="208">
        <f>Q416*'Data - P&amp;L'!$C$8</f>
        <v>0</v>
      </c>
      <c r="R567" s="208">
        <f>R416*'Data - P&amp;L'!$C$8</f>
        <v>0</v>
      </c>
      <c r="S567" s="208">
        <f>S416*'Data - P&amp;L'!$C$8</f>
        <v>0</v>
      </c>
      <c r="T567" s="208">
        <f>T416*'Data - P&amp;L'!$C$8</f>
        <v>0</v>
      </c>
      <c r="U567" s="208">
        <f>U416*'Data - P&amp;L'!$C$8</f>
        <v>0</v>
      </c>
      <c r="V567" s="208">
        <f>V416*'Data - P&amp;L'!$C$8</f>
        <v>0</v>
      </c>
      <c r="W567" s="208">
        <f>W416*'Data - P&amp;L'!$C$8</f>
        <v>0</v>
      </c>
      <c r="X567" s="208">
        <f>X416*'Data - P&amp;L'!$C$8</f>
        <v>0</v>
      </c>
      <c r="Y567" s="208">
        <f>Y416*'Data - P&amp;L'!$C$8</f>
        <v>0</v>
      </c>
      <c r="Z567" s="208">
        <f>Z416*'Data - P&amp;L'!$C$8</f>
        <v>0</v>
      </c>
      <c r="AA567" s="208">
        <f>AA416*'Data - P&amp;L'!$C$8</f>
        <v>0</v>
      </c>
      <c r="AB567" s="208">
        <f>AB416*'Data - P&amp;L'!$C$8</f>
        <v>0</v>
      </c>
      <c r="AC567" s="208">
        <f>AC416*'Data - P&amp;L'!$C$8</f>
        <v>0</v>
      </c>
      <c r="AD567" s="208">
        <f>AD416*'Data - P&amp;L'!$C$8</f>
        <v>0</v>
      </c>
      <c r="AE567" s="208">
        <f>AE416*'Data - P&amp;L'!$C$8</f>
        <v>0</v>
      </c>
      <c r="AF567" s="208">
        <f>AF416*'Data - P&amp;L'!$C$8</f>
        <v>0</v>
      </c>
      <c r="AG567" s="409">
        <f t="shared" si="131"/>
        <v>0</v>
      </c>
    </row>
    <row r="568">
      <c r="A568" s="484" t="s">
        <v>677</v>
      </c>
      <c r="B568" s="208">
        <f>(B417+B418)*'Data - P&amp;L'!$C$9</f>
        <v>0</v>
      </c>
      <c r="C568" s="208">
        <f>(C417+C418)*'Data - P&amp;L'!$C$9</f>
        <v>0</v>
      </c>
      <c r="D568" s="208">
        <f>(D417+D418)*'Data - P&amp;L'!$C$9</f>
        <v>0</v>
      </c>
      <c r="E568" s="208">
        <f>(E417+E418)*'Data - P&amp;L'!$C$9</f>
        <v>0</v>
      </c>
      <c r="F568" s="208">
        <f>(F417+F418)*'Data - P&amp;L'!$C$9</f>
        <v>0</v>
      </c>
      <c r="G568" s="208">
        <f>(G417+G418)*'Data - P&amp;L'!$C$9</f>
        <v>0</v>
      </c>
      <c r="H568" s="208">
        <f>(H417+H418)*'Data - P&amp;L'!$C$9</f>
        <v>0</v>
      </c>
      <c r="I568" s="208">
        <f>(I417+I418)*'Data - P&amp;L'!$C$9</f>
        <v>5.98</v>
      </c>
      <c r="J568" s="208">
        <f>(J417+J418)*'Data - P&amp;L'!$C$9</f>
        <v>0</v>
      </c>
      <c r="K568" s="208">
        <f>(K417+K418)*'Data - P&amp;L'!$C$9</f>
        <v>0</v>
      </c>
      <c r="L568" s="208">
        <f>(L417+L418)*'Data - P&amp;L'!$C$9</f>
        <v>0</v>
      </c>
      <c r="M568" s="208">
        <f>(M417+M418)*'Data - P&amp;L'!$C$9</f>
        <v>0</v>
      </c>
      <c r="N568" s="208">
        <f>(N417+N418)*'Data - P&amp;L'!$C$9</f>
        <v>0</v>
      </c>
      <c r="O568" s="208">
        <f>(O417+O418)*'Data - P&amp;L'!$C$9</f>
        <v>0</v>
      </c>
      <c r="P568" s="208">
        <f>(P417+P418)*'Data - P&amp;L'!$C$9</f>
        <v>0</v>
      </c>
      <c r="Q568" s="208">
        <f>(Q417+Q418)*'Data - P&amp;L'!$C$9</f>
        <v>0</v>
      </c>
      <c r="R568" s="208">
        <f>(R417+R418)*'Data - P&amp;L'!$C$9</f>
        <v>0</v>
      </c>
      <c r="S568" s="208">
        <f>(S417+S418)*'Data - P&amp;L'!$C$9</f>
        <v>0</v>
      </c>
      <c r="T568" s="208">
        <f>(T417+T418)*'Data - P&amp;L'!$C$9</f>
        <v>0</v>
      </c>
      <c r="U568" s="208">
        <f>(U417+U418)*'Data - P&amp;L'!$C$9</f>
        <v>0</v>
      </c>
      <c r="V568" s="208">
        <f>(V417+V418)*'Data - P&amp;L'!$C$9</f>
        <v>0</v>
      </c>
      <c r="W568" s="208">
        <f>(W417+W418)*'Data - P&amp;L'!$C$9</f>
        <v>0</v>
      </c>
      <c r="X568" s="208">
        <f>(X417+X418)*'Data - P&amp;L'!$C$9</f>
        <v>0</v>
      </c>
      <c r="Y568" s="208">
        <f>(Y417+Y418)*'Data - P&amp;L'!$C$9</f>
        <v>0</v>
      </c>
      <c r="Z568" s="208">
        <f>(Z417+Z418)*'Data - P&amp;L'!$C$9</f>
        <v>0</v>
      </c>
      <c r="AA568" s="208">
        <f>(AA417+AA418)*'Data - P&amp;L'!$C$9</f>
        <v>0</v>
      </c>
      <c r="AB568" s="208">
        <f>(AB417+AB418)*'Data - P&amp;L'!$C$9</f>
        <v>0</v>
      </c>
      <c r="AC568" s="208">
        <f>(AC417+AC418)*'Data - P&amp;L'!$C$9</f>
        <v>0</v>
      </c>
      <c r="AD568" s="208">
        <f>(AD417+AD418)*'Data - P&amp;L'!$C$9</f>
        <v>0</v>
      </c>
      <c r="AE568" s="208">
        <f>(AE417+AE418)*'Data - P&amp;L'!$C$9</f>
        <v>0</v>
      </c>
      <c r="AF568" s="208">
        <f>(AF417+AF418)*'Data - P&amp;L'!$C$9</f>
        <v>0</v>
      </c>
      <c r="AG568" s="409">
        <f t="shared" si="131"/>
        <v>5.98</v>
      </c>
    </row>
    <row r="569">
      <c r="A569" s="484" t="s">
        <v>678</v>
      </c>
      <c r="B569" s="208">
        <f>(B419+B420)*'Data - P&amp;L'!$C$5</f>
        <v>0</v>
      </c>
      <c r="C569" s="208">
        <f>(C419+C420)*'Data - P&amp;L'!$C$5</f>
        <v>0</v>
      </c>
      <c r="D569" s="208">
        <f>(D419+D420)*'Data - P&amp;L'!$C$5</f>
        <v>0</v>
      </c>
      <c r="E569" s="208">
        <f>(E419+E420)*'Data - P&amp;L'!$C$5</f>
        <v>0</v>
      </c>
      <c r="F569" s="208">
        <f>(F419+F420)*'Data - P&amp;L'!$C$5</f>
        <v>0</v>
      </c>
      <c r="G569" s="208">
        <f>(G419+G420)*'Data - P&amp;L'!$C$5</f>
        <v>0</v>
      </c>
      <c r="H569" s="208">
        <f>(H419+H420)*'Data - P&amp;L'!$C$5</f>
        <v>0</v>
      </c>
      <c r="I569" s="208">
        <f>(I419+I420)*'Data - P&amp;L'!$C$5</f>
        <v>0</v>
      </c>
      <c r="J569" s="208">
        <f>(J419+J420)*'Data - P&amp;L'!$C$5</f>
        <v>0</v>
      </c>
      <c r="K569" s="208">
        <f>(K419+K420)*'Data - P&amp;L'!$C$5</f>
        <v>0</v>
      </c>
      <c r="L569" s="208">
        <f>(L419+L420)*'Data - P&amp;L'!$C$5</f>
        <v>0</v>
      </c>
      <c r="M569" s="208">
        <f>(M419+M420)*'Data - P&amp;L'!$C$5</f>
        <v>0</v>
      </c>
      <c r="N569" s="208">
        <f>(N419+N420)*'Data - P&amp;L'!$C$5</f>
        <v>0</v>
      </c>
      <c r="O569" s="208">
        <f>(O419+O420)*'Data - P&amp;L'!$C$5</f>
        <v>0</v>
      </c>
      <c r="P569" s="208">
        <f>(P419+P420)*'Data - P&amp;L'!$C$5</f>
        <v>0</v>
      </c>
      <c r="Q569" s="208">
        <f>(Q419+Q420)*'Data - P&amp;L'!$C$5</f>
        <v>0</v>
      </c>
      <c r="R569" s="208">
        <f>(R419+R420)*'Data - P&amp;L'!$C$5</f>
        <v>0</v>
      </c>
      <c r="S569" s="208">
        <f>(S419+S420)*'Data - P&amp;L'!$C$5</f>
        <v>0</v>
      </c>
      <c r="T569" s="208">
        <f>(T419+T420)*'Data - P&amp;L'!$C$5</f>
        <v>0</v>
      </c>
      <c r="U569" s="208">
        <f>(U419+U420)*'Data - P&amp;L'!$C$5</f>
        <v>0</v>
      </c>
      <c r="V569" s="208">
        <f>(V419+V420)*'Data - P&amp;L'!$C$5</f>
        <v>0</v>
      </c>
      <c r="W569" s="208">
        <f>(W419+W420)*'Data - P&amp;L'!$C$5</f>
        <v>0</v>
      </c>
      <c r="X569" s="208">
        <f>(X419+X420)*'Data - P&amp;L'!$C$5</f>
        <v>0</v>
      </c>
      <c r="Y569" s="208">
        <f>(Y419+Y420)*'Data - P&amp;L'!$C$5</f>
        <v>0</v>
      </c>
      <c r="Z569" s="208">
        <f>(Z419+Z420)*'Data - P&amp;L'!$C$5</f>
        <v>0</v>
      </c>
      <c r="AA569" s="208">
        <f>(AA419+AA420)*'Data - P&amp;L'!$C$5</f>
        <v>0</v>
      </c>
      <c r="AB569" s="208">
        <f>(AB419+AB420)*'Data - P&amp;L'!$C$5</f>
        <v>0</v>
      </c>
      <c r="AC569" s="208">
        <f>(AC419+AC420)*'Data - P&amp;L'!$C$5</f>
        <v>0</v>
      </c>
      <c r="AD569" s="208">
        <f>(AD419+AD420)*'Data - P&amp;L'!$C$5</f>
        <v>0</v>
      </c>
      <c r="AE569" s="208">
        <f>(AE419+AE420)*'Data - P&amp;L'!$C$5</f>
        <v>0</v>
      </c>
      <c r="AF569" s="208">
        <f>(AF419+AF420)*'Data - P&amp;L'!$C$5</f>
        <v>0</v>
      </c>
      <c r="AG569" s="409">
        <f t="shared" si="131"/>
        <v>0</v>
      </c>
    </row>
    <row r="570">
      <c r="A570" s="484" t="s">
        <v>679</v>
      </c>
      <c r="B570" s="304">
        <f>(B421+B422)*'Data - P&amp;L'!$C$10</f>
        <v>0</v>
      </c>
      <c r="C570" s="304">
        <f>(C421+C422)*'Data - P&amp;L'!$C$10</f>
        <v>0</v>
      </c>
      <c r="D570" s="304">
        <f>(D421+D422)*'Data - P&amp;L'!$C$10</f>
        <v>0</v>
      </c>
      <c r="E570" s="304">
        <f>(E421+E422)*'Data - P&amp;L'!$C$10</f>
        <v>0</v>
      </c>
      <c r="F570" s="304">
        <f>(F421+F422)*'Data - P&amp;L'!$C$10</f>
        <v>0</v>
      </c>
      <c r="G570" s="304">
        <f>(G421+G422)*'Data - P&amp;L'!$C$10</f>
        <v>0</v>
      </c>
      <c r="H570" s="304">
        <f>(H421+H422)*'Data - P&amp;L'!$C$10</f>
        <v>0</v>
      </c>
      <c r="I570" s="304">
        <f>(I421+I422)*'Data - P&amp;L'!$C$10</f>
        <v>0</v>
      </c>
      <c r="J570" s="304">
        <f>(J421+J422)*'Data - P&amp;L'!$C$10</f>
        <v>0</v>
      </c>
      <c r="K570" s="304">
        <f>(K421+K422)*'Data - P&amp;L'!$C$10</f>
        <v>0</v>
      </c>
      <c r="L570" s="304">
        <f>(L421+L422)*'Data - P&amp;L'!$C$10</f>
        <v>0</v>
      </c>
      <c r="M570" s="304">
        <f>(M421+M422)*'Data - P&amp;L'!$C$10</f>
        <v>0</v>
      </c>
      <c r="N570" s="304">
        <f>(N421+N422)*'Data - P&amp;L'!$C$10</f>
        <v>0</v>
      </c>
      <c r="O570" s="304">
        <f>(O421+O422)*'Data - P&amp;L'!$C$10</f>
        <v>0</v>
      </c>
      <c r="P570" s="304">
        <f>(P421+P422)*'Data - P&amp;L'!$C$10</f>
        <v>0</v>
      </c>
      <c r="Q570" s="304">
        <f>(Q421+Q422)*'Data - P&amp;L'!$C$10</f>
        <v>0</v>
      </c>
      <c r="R570" s="304">
        <f>(R421+R422)*'Data - P&amp;L'!$C$10</f>
        <v>0</v>
      </c>
      <c r="S570" s="304">
        <f>(S421+S422)*'Data - P&amp;L'!$C$10</f>
        <v>0</v>
      </c>
      <c r="T570" s="304">
        <f>(T421+T422)*'Data - P&amp;L'!$C$10</f>
        <v>0</v>
      </c>
      <c r="U570" s="304">
        <f>(U421+U422)*'Data - P&amp;L'!$C$10</f>
        <v>0</v>
      </c>
      <c r="V570" s="304">
        <f>(V421+V422)*'Data - P&amp;L'!$C$10</f>
        <v>0</v>
      </c>
      <c r="W570" s="304">
        <f>(W421+W422)*'Data - P&amp;L'!$C$10</f>
        <v>0</v>
      </c>
      <c r="X570" s="304">
        <f>(X421+X422)*'Data - P&amp;L'!$C$10</f>
        <v>0</v>
      </c>
      <c r="Y570" s="304">
        <f>(Y421+Y422)*'Data - P&amp;L'!$C$10</f>
        <v>0</v>
      </c>
      <c r="Z570" s="304">
        <f>(Z421+Z422)*'Data - P&amp;L'!$C$10</f>
        <v>0</v>
      </c>
      <c r="AA570" s="304">
        <f>(AA421+AA422)*'Data - P&amp;L'!$C$10</f>
        <v>0</v>
      </c>
      <c r="AB570" s="304">
        <f>(AB421+AB422)*'Data - P&amp;L'!$C$10</f>
        <v>0</v>
      </c>
      <c r="AC570" s="304">
        <f>(AC421+AC422)*'Data - P&amp;L'!$C$10</f>
        <v>0</v>
      </c>
      <c r="AD570" s="304">
        <f>(AD421+AD422)*'Data - P&amp;L'!$C$10</f>
        <v>0</v>
      </c>
      <c r="AE570" s="304">
        <f>(AE421+AE422)*'Data - P&amp;L'!$C$10</f>
        <v>0</v>
      </c>
      <c r="AF570" s="304">
        <f>(AF421+AF422)*'Data - P&amp;L'!$C$10</f>
        <v>0</v>
      </c>
      <c r="AG570" s="409">
        <f t="shared" si="131"/>
        <v>0</v>
      </c>
    </row>
    <row r="571">
      <c r="A571" s="485" t="s">
        <v>680</v>
      </c>
      <c r="B571" s="208">
        <f>B409*'Data - P&amp;L'!$C$43</f>
        <v>0</v>
      </c>
      <c r="C571" s="208">
        <f>C409*'Data - P&amp;L'!$C$43</f>
        <v>0</v>
      </c>
      <c r="D571" s="208">
        <f>D409*'Data - P&amp;L'!$C$43</f>
        <v>11.94</v>
      </c>
      <c r="E571" s="208">
        <f>E409*'Data - P&amp;L'!$C$43</f>
        <v>0</v>
      </c>
      <c r="F571" s="208">
        <f>F409*'Data - P&amp;L'!$C$43</f>
        <v>0</v>
      </c>
      <c r="G571" s="208">
        <f>G409*'Data - P&amp;L'!$C$43</f>
        <v>0</v>
      </c>
      <c r="H571" s="208">
        <f>H409*'Data - P&amp;L'!$C$43</f>
        <v>47.76</v>
      </c>
      <c r="I571" s="208">
        <f>I409*'Data - P&amp;L'!$C$43</f>
        <v>59.7</v>
      </c>
      <c r="J571" s="208">
        <f>J409*'Data - P&amp;L'!$C$43</f>
        <v>0</v>
      </c>
      <c r="K571" s="208">
        <f>K409*'Data - P&amp;L'!$C$43</f>
        <v>0</v>
      </c>
      <c r="L571" s="208">
        <f>L409*'Data - P&amp;L'!$C$43</f>
        <v>0</v>
      </c>
      <c r="M571" s="208">
        <f>M409*'Data - P&amp;L'!$C$43</f>
        <v>23.88</v>
      </c>
      <c r="N571" s="208">
        <f>N409*'Data - P&amp;L'!$C$43</f>
        <v>11.94</v>
      </c>
      <c r="O571" s="208">
        <f>O409*'Data - P&amp;L'!$C$43</f>
        <v>0</v>
      </c>
      <c r="P571" s="208">
        <f>P409*'Data - P&amp;L'!$C$43</f>
        <v>0</v>
      </c>
      <c r="Q571" s="208">
        <f>Q409*'Data - P&amp;L'!$C$43</f>
        <v>11.94</v>
      </c>
      <c r="R571" s="208">
        <f>R409*'Data - P&amp;L'!$C$43</f>
        <v>11.94</v>
      </c>
      <c r="S571" s="208">
        <f>S409*'Data - P&amp;L'!$C$43</f>
        <v>0</v>
      </c>
      <c r="T571" s="208">
        <f>T409*'Data - P&amp;L'!$C$43</f>
        <v>0</v>
      </c>
      <c r="U571" s="208">
        <f>U409*'Data - P&amp;L'!$C$43</f>
        <v>11.94</v>
      </c>
      <c r="V571" s="208">
        <f>V409*'Data - P&amp;L'!$C$43</f>
        <v>0</v>
      </c>
      <c r="W571" s="208">
        <f>W409*'Data - P&amp;L'!$C$43</f>
        <v>59.7</v>
      </c>
      <c r="X571" s="208">
        <f>X409*'Data - P&amp;L'!$C$43</f>
        <v>0</v>
      </c>
      <c r="Y571" s="208">
        <f>Y409*'Data - P&amp;L'!$C$43</f>
        <v>0</v>
      </c>
      <c r="Z571" s="208">
        <f>Z409*'Data - P&amp;L'!$C$43</f>
        <v>0</v>
      </c>
      <c r="AA571" s="208">
        <f>AA409*'Data - P&amp;L'!$C$43</f>
        <v>11.94</v>
      </c>
      <c r="AB571" s="208">
        <f>AB409*'Data - P&amp;L'!$C$43</f>
        <v>23.88</v>
      </c>
      <c r="AC571" s="208">
        <f>AC409*'Data - P&amp;L'!$C$43</f>
        <v>23.88</v>
      </c>
      <c r="AD571" s="208">
        <f>AD409*'Data - P&amp;L'!$C$43</f>
        <v>11.94</v>
      </c>
      <c r="AE571" s="208">
        <f>AE409*'Data - P&amp;L'!$C$43</f>
        <v>11.94</v>
      </c>
      <c r="AF571" s="208">
        <f>AF409*'Data - P&amp;L'!$C$43</f>
        <v>0</v>
      </c>
      <c r="AG571" s="409">
        <f t="shared" si="131"/>
        <v>334.32</v>
      </c>
    </row>
    <row r="572">
      <c r="A572" s="486" t="s">
        <v>1489</v>
      </c>
      <c r="B572" s="304">
        <f>(B409*'Data - P&amp;L'!$C$46)+(B409*'Data - P&amp;L'!$C$50)</f>
        <v>0</v>
      </c>
      <c r="C572" s="304">
        <f>(C409*'Data - P&amp;L'!$C$46)+(C409*'Data - P&amp;L'!$C$50)</f>
        <v>0</v>
      </c>
      <c r="D572" s="304">
        <f>(D409*'Data - P&amp;L'!$C$46)+(D409*'Data - P&amp;L'!$C$50)</f>
        <v>23.94</v>
      </c>
      <c r="E572" s="304">
        <f>(E409*'Data - P&amp;L'!$C$46)+(E409*'Data - P&amp;L'!$C$50)</f>
        <v>0</v>
      </c>
      <c r="F572" s="304">
        <f>(F409*'Data - P&amp;L'!$C$46)+(F409*'Data - P&amp;L'!$C$50)</f>
        <v>0</v>
      </c>
      <c r="G572" s="304">
        <f>(G409*'Data - P&amp;L'!$C$46)+(G409*'Data - P&amp;L'!$C$50)</f>
        <v>0</v>
      </c>
      <c r="H572" s="304">
        <f>(H409*'Data - P&amp;L'!$C$46)+(H409*'Data - P&amp;L'!$C$50)</f>
        <v>95.76</v>
      </c>
      <c r="I572" s="304">
        <f>(I409*'Data - P&amp;L'!$C$46)+(I409*'Data - P&amp;L'!$C$50)</f>
        <v>119.7</v>
      </c>
      <c r="J572" s="304">
        <f>(J409*'Data - P&amp;L'!$C$46)+(J409*'Data - P&amp;L'!$C$50)</f>
        <v>0</v>
      </c>
      <c r="K572" s="304">
        <f>(K409*'Data - P&amp;L'!$C$46)+(K409*'Data - P&amp;L'!$C$50)</f>
        <v>0</v>
      </c>
      <c r="L572" s="304">
        <f>(L409*'Data - P&amp;L'!$C$46)+(L409*'Data - P&amp;L'!$C$50)</f>
        <v>0</v>
      </c>
      <c r="M572" s="304">
        <f>(M409*'Data - P&amp;L'!$C$46)+(M409*'Data - P&amp;L'!$C$50)</f>
        <v>47.88</v>
      </c>
      <c r="N572" s="304">
        <f>(N409*'Data - P&amp;L'!$C$46)+(N409*'Data - P&amp;L'!$C$50)</f>
        <v>23.94</v>
      </c>
      <c r="O572" s="304">
        <f>(O409*'Data - P&amp;L'!$C$46)+(O409*'Data - P&amp;L'!$C$50)</f>
        <v>0</v>
      </c>
      <c r="P572" s="304">
        <f>(P409*'Data - P&amp;L'!$C$46)+(P409*'Data - P&amp;L'!$C$50)</f>
        <v>0</v>
      </c>
      <c r="Q572" s="304">
        <f>(Q409*'Data - P&amp;L'!$C$46)+(Q409*'Data - P&amp;L'!$C$50)</f>
        <v>23.94</v>
      </c>
      <c r="R572" s="304">
        <f>(R409*'Data - P&amp;L'!$C$46)+(R409*'Data - P&amp;L'!$C$50)</f>
        <v>23.94</v>
      </c>
      <c r="S572" s="304">
        <f>(S409*'Data - P&amp;L'!$C$46)+(S409*'Data - P&amp;L'!$C$50)</f>
        <v>0</v>
      </c>
      <c r="T572" s="304">
        <f>(T409*'Data - P&amp;L'!$C$46)+(T409*'Data - P&amp;L'!$C$50)</f>
        <v>0</v>
      </c>
      <c r="U572" s="304">
        <f>(U409*'Data - P&amp;L'!$C$46)+(U409*'Data - P&amp;L'!$C$50)</f>
        <v>23.94</v>
      </c>
      <c r="V572" s="304">
        <f>(V409*'Data - P&amp;L'!$C$46)+(V409*'Data - P&amp;L'!$C$50)</f>
        <v>0</v>
      </c>
      <c r="W572" s="304">
        <f>(W409*'Data - P&amp;L'!$C$46)+(W409*'Data - P&amp;L'!$C$50)</f>
        <v>119.7</v>
      </c>
      <c r="X572" s="304">
        <f>(X409*'Data - P&amp;L'!$C$46)+(X409*'Data - P&amp;L'!$C$50)</f>
        <v>0</v>
      </c>
      <c r="Y572" s="304">
        <f>(Y409*'Data - P&amp;L'!$C$46)+(Y409*'Data - P&amp;L'!$C$50)</f>
        <v>0</v>
      </c>
      <c r="Z572" s="304">
        <f>(Z409*'Data - P&amp;L'!$C$46)+(Z409*'Data - P&amp;L'!$C$50)</f>
        <v>0</v>
      </c>
      <c r="AA572" s="304">
        <f>(AA409*'Data - P&amp;L'!$C$46)+(AA409*'Data - P&amp;L'!$C$50)</f>
        <v>23.94</v>
      </c>
      <c r="AB572" s="304">
        <f>(AB409*'Data - P&amp;L'!$C$46)+(AB409*'Data - P&amp;L'!$C$50)</f>
        <v>47.88</v>
      </c>
      <c r="AC572" s="304">
        <f>(AC409*'Data - P&amp;L'!$C$46)+(AC409*'Data - P&amp;L'!$C$50)</f>
        <v>47.88</v>
      </c>
      <c r="AD572" s="304">
        <f>(AD409*'Data - P&amp;L'!$C$46)+(AD409*'Data - P&amp;L'!$C$50)</f>
        <v>23.94</v>
      </c>
      <c r="AE572" s="304">
        <f>(AE409*'Data - P&amp;L'!$C$46)+(AE409*'Data - P&amp;L'!$C$50)</f>
        <v>23.94</v>
      </c>
      <c r="AF572" s="304">
        <f>(AF409*'Data - P&amp;L'!$C$46)+(AF409*'Data - P&amp;L'!$C$50)</f>
        <v>0</v>
      </c>
      <c r="AG572" s="409">
        <f t="shared" si="131"/>
        <v>670.32</v>
      </c>
    </row>
    <row r="573">
      <c r="A573" s="486" t="s">
        <v>1490</v>
      </c>
      <c r="B573" s="310">
        <f>B424*'Data - P&amp;L'!$D$43</f>
        <v>0</v>
      </c>
      <c r="C573" s="310">
        <f>C424*'Data - P&amp;L'!$D$43</f>
        <v>0</v>
      </c>
      <c r="D573" s="310">
        <f>D424*'Data - P&amp;L'!$D$43</f>
        <v>0</v>
      </c>
      <c r="E573" s="310">
        <f>E424*'Data - P&amp;L'!$D$43</f>
        <v>0</v>
      </c>
      <c r="F573" s="310">
        <f>F424*'Data - P&amp;L'!$D$43</f>
        <v>0</v>
      </c>
      <c r="G573" s="310">
        <f>G424*'Data - P&amp;L'!$D$43</f>
        <v>0</v>
      </c>
      <c r="H573" s="310">
        <f>H424*'Data - P&amp;L'!$D$43</f>
        <v>1.435</v>
      </c>
      <c r="I573" s="310">
        <f>I424*'Data - P&amp;L'!$D$43</f>
        <v>2.87</v>
      </c>
      <c r="J573" s="310">
        <f>J424*'Data - P&amp;L'!$D$43</f>
        <v>0</v>
      </c>
      <c r="K573" s="310">
        <f>K424*'Data - P&amp;L'!$D$43</f>
        <v>0</v>
      </c>
      <c r="L573" s="310">
        <f>L424*'Data - P&amp;L'!$D$43</f>
        <v>0</v>
      </c>
      <c r="M573" s="310">
        <f>M424*'Data - P&amp;L'!$D$43</f>
        <v>0</v>
      </c>
      <c r="N573" s="310">
        <f>N424*'Data - P&amp;L'!$D$43</f>
        <v>1.435</v>
      </c>
      <c r="O573" s="310">
        <f>O424*'Data - P&amp;L'!$D$43</f>
        <v>0</v>
      </c>
      <c r="P573" s="310">
        <f>P424*'Data - P&amp;L'!$D$43</f>
        <v>1.435</v>
      </c>
      <c r="Q573" s="310">
        <f>Q424*'Data - P&amp;L'!$D$43</f>
        <v>0</v>
      </c>
      <c r="R573" s="310">
        <f>R424*'Data - P&amp;L'!$D$43</f>
        <v>0</v>
      </c>
      <c r="S573" s="310">
        <f>S424*'Data - P&amp;L'!$D$43</f>
        <v>0</v>
      </c>
      <c r="T573" s="310">
        <f>T424*'Data - P&amp;L'!$D$43</f>
        <v>1.435</v>
      </c>
      <c r="U573" s="310">
        <f>U424*'Data - P&amp;L'!$D$43</f>
        <v>1.435</v>
      </c>
      <c r="V573" s="310">
        <f>V424*'Data - P&amp;L'!$D$43</f>
        <v>0</v>
      </c>
      <c r="W573" s="310">
        <f>W424*'Data - P&amp;L'!$D$43</f>
        <v>0</v>
      </c>
      <c r="X573" s="310">
        <f>X424*'Data - P&amp;L'!$D$43</f>
        <v>0</v>
      </c>
      <c r="Y573" s="310">
        <f>Y424*'Data - P&amp;L'!$D$43</f>
        <v>0</v>
      </c>
      <c r="Z573" s="310">
        <f>Z424*'Data - P&amp;L'!$D$43</f>
        <v>1.435</v>
      </c>
      <c r="AA573" s="310">
        <f>AA424*'Data - P&amp;L'!$D$43</f>
        <v>1.435</v>
      </c>
      <c r="AB573" s="310">
        <f>AB424*'Data - P&amp;L'!$D$43</f>
        <v>1.435</v>
      </c>
      <c r="AC573" s="310">
        <f>AC424*'Data - P&amp;L'!$D$43</f>
        <v>0</v>
      </c>
      <c r="AD573" s="310">
        <f>AD424*'Data - P&amp;L'!$D$43</f>
        <v>0</v>
      </c>
      <c r="AE573" s="310">
        <f>AE424*'Data - P&amp;L'!$D$43</f>
        <v>0</v>
      </c>
      <c r="AF573" s="310">
        <f>AF424*'Data - P&amp;L'!$D$43</f>
        <v>0</v>
      </c>
      <c r="AG573" s="409">
        <f t="shared" si="131"/>
        <v>14.35</v>
      </c>
    </row>
    <row r="574">
      <c r="A574" s="486" t="s">
        <v>1491</v>
      </c>
      <c r="B574" s="310">
        <f>(B424*'Data - P&amp;L'!$C$47)+(B424*'Data - P&amp;L'!$C$51)</f>
        <v>0</v>
      </c>
      <c r="C574" s="310">
        <f>(C424*'Data - P&amp;L'!$C$47)+(C424*'Data - P&amp;L'!$C$51)</f>
        <v>0</v>
      </c>
      <c r="D574" s="310">
        <f>(D424*'Data - P&amp;L'!$C$47)+(D424*'Data - P&amp;L'!$C$51)</f>
        <v>0</v>
      </c>
      <c r="E574" s="310">
        <f>(E424*'Data - P&amp;L'!$C$47)+(E424*'Data - P&amp;L'!$C$51)</f>
        <v>0</v>
      </c>
      <c r="F574" s="310">
        <f>(F424*'Data - P&amp;L'!$C$47)+(F424*'Data - P&amp;L'!$C$51)</f>
        <v>0</v>
      </c>
      <c r="G574" s="310">
        <f>(G424*'Data - P&amp;L'!$C$47)+(G424*'Data - P&amp;L'!$C$51)</f>
        <v>0</v>
      </c>
      <c r="H574" s="310">
        <f>(H424*'Data - P&amp;L'!$C$47)+(H424*'Data - P&amp;L'!$C$51)</f>
        <v>11.855</v>
      </c>
      <c r="I574" s="310">
        <f>(I424*'Data - P&amp;L'!$C$47)+(I424*'Data - P&amp;L'!$C$51)</f>
        <v>23.71</v>
      </c>
      <c r="J574" s="310">
        <f>(J424*'Data - P&amp;L'!$C$47)+(J424*'Data - P&amp;L'!$C$51)</f>
        <v>0</v>
      </c>
      <c r="K574" s="310">
        <f>(K424*'Data - P&amp;L'!$C$47)+(K424*'Data - P&amp;L'!$C$51)</f>
        <v>0</v>
      </c>
      <c r="L574" s="310">
        <f>(L424*'Data - P&amp;L'!$C$47)+(L424*'Data - P&amp;L'!$C$51)</f>
        <v>0</v>
      </c>
      <c r="M574" s="310">
        <f>(M424*'Data - P&amp;L'!$C$47)+(M424*'Data - P&amp;L'!$C$51)</f>
        <v>0</v>
      </c>
      <c r="N574" s="310">
        <f>(N424*'Data - P&amp;L'!$C$47)+(N424*'Data - P&amp;L'!$C$51)</f>
        <v>11.855</v>
      </c>
      <c r="O574" s="310">
        <f>(O424*'Data - P&amp;L'!$C$47)+(O424*'Data - P&amp;L'!$C$51)</f>
        <v>0</v>
      </c>
      <c r="P574" s="310">
        <f>(P424*'Data - P&amp;L'!$C$47)+(P424*'Data - P&amp;L'!$C$51)</f>
        <v>11.855</v>
      </c>
      <c r="Q574" s="310">
        <f>(Q424*'Data - P&amp;L'!$C$47)+(Q424*'Data - P&amp;L'!$C$51)</f>
        <v>0</v>
      </c>
      <c r="R574" s="310">
        <f>(R424*'Data - P&amp;L'!$C$47)+(R424*'Data - P&amp;L'!$C$51)</f>
        <v>0</v>
      </c>
      <c r="S574" s="310">
        <f>(S424*'Data - P&amp;L'!$C$47)+(S424*'Data - P&amp;L'!$C$51)</f>
        <v>0</v>
      </c>
      <c r="T574" s="310">
        <f>(T424*'Data - P&amp;L'!$C$47)+(T424*'Data - P&amp;L'!$C$51)</f>
        <v>11.855</v>
      </c>
      <c r="U574" s="310">
        <f>(U424*'Data - P&amp;L'!$C$47)+(U424*'Data - P&amp;L'!$C$51)</f>
        <v>11.855</v>
      </c>
      <c r="V574" s="310">
        <f>(V424*'Data - P&amp;L'!$C$47)+(V424*'Data - P&amp;L'!$C$51)</f>
        <v>0</v>
      </c>
      <c r="W574" s="310">
        <f>(W424*'Data - P&amp;L'!$C$47)+(W424*'Data - P&amp;L'!$C$51)</f>
        <v>0</v>
      </c>
      <c r="X574" s="310">
        <f>(X424*'Data - P&amp;L'!$C$47)+(X424*'Data - P&amp;L'!$C$51)</f>
        <v>0</v>
      </c>
      <c r="Y574" s="310">
        <f>(Y424*'Data - P&amp;L'!$C$47)+(Y424*'Data - P&amp;L'!$C$51)</f>
        <v>0</v>
      </c>
      <c r="Z574" s="310">
        <f>(Z424*'Data - P&amp;L'!$C$47)+(Z424*'Data - P&amp;L'!$C$51)</f>
        <v>11.855</v>
      </c>
      <c r="AA574" s="310">
        <f>(AA424*'Data - P&amp;L'!$C$47)+(AA424*'Data - P&amp;L'!$C$51)</f>
        <v>11.855</v>
      </c>
      <c r="AB574" s="310">
        <f>(AB424*'Data - P&amp;L'!$C$47)+(AB424*'Data - P&amp;L'!$C$51)</f>
        <v>11.855</v>
      </c>
      <c r="AC574" s="310">
        <f>(AC424*'Data - P&amp;L'!$C$47)+(AC424*'Data - P&amp;L'!$C$51)</f>
        <v>0</v>
      </c>
      <c r="AD574" s="310">
        <f>(AD424*'Data - P&amp;L'!$C$47)+(AD424*'Data - P&amp;L'!$C$51)</f>
        <v>0</v>
      </c>
      <c r="AE574" s="310">
        <f>(AE424*'Data - P&amp;L'!$C$47)+(AE424*'Data - P&amp;L'!$C$51)</f>
        <v>0</v>
      </c>
      <c r="AF574" s="310">
        <f>(AF424*'Data - P&amp;L'!$C$47)+(AF424*'Data - P&amp;L'!$C$51)</f>
        <v>0</v>
      </c>
      <c r="AG574" s="409">
        <f t="shared" si="131"/>
        <v>118.55</v>
      </c>
    </row>
    <row r="575">
      <c r="A575" s="486" t="s">
        <v>1492</v>
      </c>
      <c r="B575" s="310">
        <f>(B409*'Data - P&amp;L'!$C$44)+(B424*'Data - P&amp;L'!$D$44)</f>
        <v>0</v>
      </c>
      <c r="C575" s="310">
        <f>(C409*'Data - P&amp;L'!$C$44)+(C424*'Data - P&amp;L'!$D$44)</f>
        <v>0</v>
      </c>
      <c r="D575" s="310">
        <f>(D409*'Data - P&amp;L'!$C$44)+(D424*'Data - P&amp;L'!$D$44)</f>
        <v>0.24</v>
      </c>
      <c r="E575" s="310">
        <f>(E409*'Data - P&amp;L'!$C$44)+(E424*'Data - P&amp;L'!$D$44)</f>
        <v>0</v>
      </c>
      <c r="F575" s="310">
        <f>(F409*'Data - P&amp;L'!$C$44)+(F424*'Data - P&amp;L'!$D$44)</f>
        <v>0</v>
      </c>
      <c r="G575" s="310">
        <f>(G409*'Data - P&amp;L'!$C$44)+(G424*'Data - P&amp;L'!$D$44)</f>
        <v>0</v>
      </c>
      <c r="H575" s="310">
        <f>(H409*'Data - P&amp;L'!$C$44)+(H424*'Data - P&amp;L'!$D$44)</f>
        <v>1.2</v>
      </c>
      <c r="I575" s="310">
        <f>(I409*'Data - P&amp;L'!$C$44)+(I424*'Data - P&amp;L'!$D$44)</f>
        <v>1.68</v>
      </c>
      <c r="J575" s="310">
        <f>(J409*'Data - P&amp;L'!$C$44)+(J424*'Data - P&amp;L'!$D$44)</f>
        <v>0</v>
      </c>
      <c r="K575" s="310">
        <f>(K409*'Data - P&amp;L'!$C$44)+(K424*'Data - P&amp;L'!$D$44)</f>
        <v>0</v>
      </c>
      <c r="L575" s="310">
        <f>(L409*'Data - P&amp;L'!$C$44)+(L424*'Data - P&amp;L'!$D$44)</f>
        <v>0</v>
      </c>
      <c r="M575" s="310">
        <f>(M409*'Data - P&amp;L'!$C$44)+(M424*'Data - P&amp;L'!$D$44)</f>
        <v>0.48</v>
      </c>
      <c r="N575" s="310">
        <f>(N409*'Data - P&amp;L'!$C$44)+(N424*'Data - P&amp;L'!$D$44)</f>
        <v>0.48</v>
      </c>
      <c r="O575" s="310">
        <f>(O409*'Data - P&amp;L'!$C$44)+(O424*'Data - P&amp;L'!$D$44)</f>
        <v>0</v>
      </c>
      <c r="P575" s="310">
        <f>(P409*'Data - P&amp;L'!$C$44)+(P424*'Data - P&amp;L'!$D$44)</f>
        <v>0.24</v>
      </c>
      <c r="Q575" s="310">
        <f>(Q409*'Data - P&amp;L'!$C$44)+(Q424*'Data - P&amp;L'!$D$44)</f>
        <v>0.24</v>
      </c>
      <c r="R575" s="310">
        <f>(R409*'Data - P&amp;L'!$C$44)+(R424*'Data - P&amp;L'!$D$44)</f>
        <v>0.24</v>
      </c>
      <c r="S575" s="310">
        <f>(S409*'Data - P&amp;L'!$C$44)+(S424*'Data - P&amp;L'!$D$44)</f>
        <v>0</v>
      </c>
      <c r="T575" s="310">
        <f>(T409*'Data - P&amp;L'!$C$44)+(T424*'Data - P&amp;L'!$D$44)</f>
        <v>0.24</v>
      </c>
      <c r="U575" s="310">
        <f>(U409*'Data - P&amp;L'!$C$44)+(U424*'Data - P&amp;L'!$D$44)</f>
        <v>0.48</v>
      </c>
      <c r="V575" s="310">
        <f>(V409*'Data - P&amp;L'!$C$44)+(V424*'Data - P&amp;L'!$D$44)</f>
        <v>0</v>
      </c>
      <c r="W575" s="310">
        <f>(W409*'Data - P&amp;L'!$C$44)+(W424*'Data - P&amp;L'!$D$44)</f>
        <v>1.2</v>
      </c>
      <c r="X575" s="310">
        <f>(X409*'Data - P&amp;L'!$C$44)+(X424*'Data - P&amp;L'!$D$44)</f>
        <v>0</v>
      </c>
      <c r="Y575" s="310">
        <f>(Y409*'Data - P&amp;L'!$C$44)+(Y424*'Data - P&amp;L'!$D$44)</f>
        <v>0</v>
      </c>
      <c r="Z575" s="310">
        <f>(Z409*'Data - P&amp;L'!$C$44)+(Z424*'Data - P&amp;L'!$D$44)</f>
        <v>0.24</v>
      </c>
      <c r="AA575" s="310">
        <f>(AA409*'Data - P&amp;L'!$C$44)+(AA424*'Data - P&amp;L'!$D$44)</f>
        <v>0.48</v>
      </c>
      <c r="AB575" s="310">
        <f>(AB409*'Data - P&amp;L'!$C$44)+(AB424*'Data - P&amp;L'!$D$44)</f>
        <v>0.72</v>
      </c>
      <c r="AC575" s="310">
        <f>(AC409*'Data - P&amp;L'!$C$44)+(AC424*'Data - P&amp;L'!$D$44)</f>
        <v>0.48</v>
      </c>
      <c r="AD575" s="310">
        <f>(AD409*'Data - P&amp;L'!$C$44)+(AD424*'Data - P&amp;L'!$D$44)</f>
        <v>0.24</v>
      </c>
      <c r="AE575" s="310">
        <f>(AE409*'Data - P&amp;L'!$C$44)+(AE424*'Data - P&amp;L'!$D$44)</f>
        <v>0.24</v>
      </c>
      <c r="AF575" s="310">
        <f>(AF409*'Data - P&amp;L'!$C$44)+(AF424*'Data - P&amp;L'!$D$44)</f>
        <v>0</v>
      </c>
      <c r="AG575" s="409">
        <f t="shared" si="131"/>
        <v>9.12</v>
      </c>
    </row>
    <row r="576">
      <c r="A576" s="487" t="s">
        <v>1876</v>
      </c>
      <c r="B576" s="310">
        <f t="shared" ref="B576:AF576" si="132">B395</f>
        <v>0</v>
      </c>
      <c r="C576" s="310">
        <f t="shared" si="132"/>
        <v>0</v>
      </c>
      <c r="D576" s="310">
        <f t="shared" si="132"/>
        <v>52.32</v>
      </c>
      <c r="E576" s="310">
        <f t="shared" si="132"/>
        <v>0</v>
      </c>
      <c r="F576" s="310">
        <f t="shared" si="132"/>
        <v>0</v>
      </c>
      <c r="G576" s="310">
        <f t="shared" si="132"/>
        <v>0</v>
      </c>
      <c r="H576" s="310">
        <f t="shared" si="132"/>
        <v>202.91</v>
      </c>
      <c r="I576" s="310">
        <f t="shared" si="132"/>
        <v>235.86</v>
      </c>
      <c r="J576" s="310">
        <f t="shared" si="132"/>
        <v>0</v>
      </c>
      <c r="K576" s="310">
        <f t="shared" si="132"/>
        <v>0</v>
      </c>
      <c r="L576" s="310">
        <f t="shared" si="132"/>
        <v>0</v>
      </c>
      <c r="M576" s="310">
        <f t="shared" si="132"/>
        <v>100.62</v>
      </c>
      <c r="N576" s="310">
        <f t="shared" si="132"/>
        <v>56.89</v>
      </c>
      <c r="O576" s="310">
        <f t="shared" si="132"/>
        <v>0</v>
      </c>
      <c r="P576" s="310">
        <f t="shared" si="132"/>
        <v>5.39</v>
      </c>
      <c r="Q576" s="310">
        <f t="shared" si="132"/>
        <v>53.04</v>
      </c>
      <c r="R576" s="310">
        <f t="shared" si="132"/>
        <v>60.14</v>
      </c>
      <c r="S576" s="310">
        <f t="shared" si="132"/>
        <v>0</v>
      </c>
      <c r="T576" s="310">
        <f t="shared" si="132"/>
        <v>5.4</v>
      </c>
      <c r="U576" s="310">
        <f t="shared" si="132"/>
        <v>59.99</v>
      </c>
      <c r="V576" s="310">
        <f t="shared" si="132"/>
        <v>0</v>
      </c>
      <c r="W576" s="310">
        <f t="shared" si="132"/>
        <v>258.25</v>
      </c>
      <c r="X576" s="310">
        <f t="shared" si="132"/>
        <v>0</v>
      </c>
      <c r="Y576" s="310">
        <f t="shared" si="132"/>
        <v>0</v>
      </c>
      <c r="Z576" s="310">
        <f t="shared" si="132"/>
        <v>5.38</v>
      </c>
      <c r="AA576" s="310">
        <f t="shared" si="132"/>
        <v>51.18</v>
      </c>
      <c r="AB576" s="310">
        <f t="shared" si="132"/>
        <v>104.35</v>
      </c>
      <c r="AC576" s="310">
        <f t="shared" si="132"/>
        <v>112.05</v>
      </c>
      <c r="AD576" s="310">
        <f t="shared" si="132"/>
        <v>72.55</v>
      </c>
      <c r="AE576" s="310">
        <f t="shared" si="132"/>
        <v>72.37</v>
      </c>
      <c r="AF576" s="310">
        <f t="shared" si="132"/>
        <v>0</v>
      </c>
      <c r="AG576" s="409">
        <f t="shared" si="131"/>
        <v>1508.69</v>
      </c>
    </row>
    <row r="577">
      <c r="A577" s="414" t="s">
        <v>1494</v>
      </c>
      <c r="B577" s="313">
        <f t="shared" ref="B577:AF577" si="133">B396</f>
        <v>0</v>
      </c>
      <c r="C577" s="313">
        <f t="shared" si="133"/>
        <v>0</v>
      </c>
      <c r="D577" s="313">
        <f t="shared" si="133"/>
        <v>0</v>
      </c>
      <c r="E577" s="313">
        <f t="shared" si="133"/>
        <v>0</v>
      </c>
      <c r="F577" s="313">
        <f t="shared" si="133"/>
        <v>0</v>
      </c>
      <c r="G577" s="313">
        <f t="shared" si="133"/>
        <v>0</v>
      </c>
      <c r="H577" s="313">
        <f t="shared" si="133"/>
        <v>0</v>
      </c>
      <c r="I577" s="313">
        <f t="shared" si="133"/>
        <v>0</v>
      </c>
      <c r="J577" s="313">
        <f t="shared" si="133"/>
        <v>0</v>
      </c>
      <c r="K577" s="313">
        <f t="shared" si="133"/>
        <v>0</v>
      </c>
      <c r="L577" s="313">
        <f t="shared" si="133"/>
        <v>0</v>
      </c>
      <c r="M577" s="313">
        <f t="shared" si="133"/>
        <v>0</v>
      </c>
      <c r="N577" s="313">
        <f t="shared" si="133"/>
        <v>0</v>
      </c>
      <c r="O577" s="313">
        <f t="shared" si="133"/>
        <v>0</v>
      </c>
      <c r="P577" s="313">
        <f t="shared" si="133"/>
        <v>0</v>
      </c>
      <c r="Q577" s="313">
        <f t="shared" si="133"/>
        <v>5.84</v>
      </c>
      <c r="R577" s="313">
        <f t="shared" si="133"/>
        <v>0</v>
      </c>
      <c r="S577" s="313">
        <f t="shared" si="133"/>
        <v>0</v>
      </c>
      <c r="T577" s="313">
        <f t="shared" si="133"/>
        <v>0</v>
      </c>
      <c r="U577" s="313">
        <f t="shared" si="133"/>
        <v>0</v>
      </c>
      <c r="V577" s="313">
        <f t="shared" si="133"/>
        <v>0</v>
      </c>
      <c r="W577" s="313">
        <f t="shared" si="133"/>
        <v>0</v>
      </c>
      <c r="X577" s="313">
        <f t="shared" si="133"/>
        <v>0</v>
      </c>
      <c r="Y577" s="313">
        <f t="shared" si="133"/>
        <v>0</v>
      </c>
      <c r="Z577" s="313">
        <f t="shared" si="133"/>
        <v>0</v>
      </c>
      <c r="AA577" s="313">
        <f t="shared" si="133"/>
        <v>0</v>
      </c>
      <c r="AB577" s="313">
        <f t="shared" si="133"/>
        <v>16.24</v>
      </c>
      <c r="AC577" s="313">
        <f t="shared" si="133"/>
        <v>0</v>
      </c>
      <c r="AD577" s="313">
        <f t="shared" si="133"/>
        <v>37.59</v>
      </c>
      <c r="AE577" s="313">
        <f t="shared" si="133"/>
        <v>37.49</v>
      </c>
      <c r="AF577" s="313">
        <f t="shared" si="133"/>
        <v>0</v>
      </c>
      <c r="AG577" s="409">
        <f t="shared" si="131"/>
        <v>97.16</v>
      </c>
    </row>
    <row r="578">
      <c r="A578" s="414" t="s">
        <v>1495</v>
      </c>
      <c r="B578" s="313">
        <f t="shared" ref="B578:AF578" si="134">B397</f>
        <v>0</v>
      </c>
      <c r="C578" s="313">
        <f t="shared" si="134"/>
        <v>0</v>
      </c>
      <c r="D578" s="313">
        <f t="shared" si="134"/>
        <v>0</v>
      </c>
      <c r="E578" s="313">
        <f t="shared" si="134"/>
        <v>0</v>
      </c>
      <c r="F578" s="313">
        <f t="shared" si="134"/>
        <v>0</v>
      </c>
      <c r="G578" s="313">
        <f t="shared" si="134"/>
        <v>0</v>
      </c>
      <c r="H578" s="313">
        <f t="shared" si="134"/>
        <v>0</v>
      </c>
      <c r="I578" s="313">
        <f t="shared" si="134"/>
        <v>0</v>
      </c>
      <c r="J578" s="313">
        <f t="shared" si="134"/>
        <v>0</v>
      </c>
      <c r="K578" s="313">
        <f t="shared" si="134"/>
        <v>0</v>
      </c>
      <c r="L578" s="313">
        <f t="shared" si="134"/>
        <v>0</v>
      </c>
      <c r="M578" s="313">
        <f t="shared" si="134"/>
        <v>0</v>
      </c>
      <c r="N578" s="313">
        <f t="shared" si="134"/>
        <v>0</v>
      </c>
      <c r="O578" s="313">
        <f t="shared" si="134"/>
        <v>0</v>
      </c>
      <c r="P578" s="313">
        <f t="shared" si="134"/>
        <v>0</v>
      </c>
      <c r="Q578" s="313">
        <f t="shared" si="134"/>
        <v>0</v>
      </c>
      <c r="R578" s="313">
        <f t="shared" si="134"/>
        <v>0</v>
      </c>
      <c r="S578" s="313">
        <f t="shared" si="134"/>
        <v>0</v>
      </c>
      <c r="T578" s="313">
        <f t="shared" si="134"/>
        <v>0</v>
      </c>
      <c r="U578" s="313">
        <f t="shared" si="134"/>
        <v>0</v>
      </c>
      <c r="V578" s="313">
        <f t="shared" si="134"/>
        <v>0</v>
      </c>
      <c r="W578" s="313">
        <f t="shared" si="134"/>
        <v>0</v>
      </c>
      <c r="X578" s="313">
        <f t="shared" si="134"/>
        <v>0</v>
      </c>
      <c r="Y578" s="313">
        <f t="shared" si="134"/>
        <v>0</v>
      </c>
      <c r="Z578" s="313">
        <f t="shared" si="134"/>
        <v>0</v>
      </c>
      <c r="AA578" s="313">
        <f t="shared" si="134"/>
        <v>0</v>
      </c>
      <c r="AB578" s="313">
        <f t="shared" si="134"/>
        <v>0</v>
      </c>
      <c r="AC578" s="313">
        <f t="shared" si="134"/>
        <v>0</v>
      </c>
      <c r="AD578" s="313">
        <f t="shared" si="134"/>
        <v>0</v>
      </c>
      <c r="AE578" s="313">
        <f t="shared" si="134"/>
        <v>0</v>
      </c>
      <c r="AF578" s="313">
        <f t="shared" si="134"/>
        <v>0</v>
      </c>
      <c r="AG578" s="409">
        <f t="shared" si="131"/>
        <v>0</v>
      </c>
    </row>
    <row r="579">
      <c r="A579" s="414"/>
      <c r="B579" s="313"/>
      <c r="C579" s="313"/>
      <c r="D579" s="313"/>
      <c r="E579" s="313"/>
      <c r="F579" s="313"/>
      <c r="G579" s="313"/>
      <c r="H579" s="313"/>
      <c r="I579" s="313"/>
      <c r="J579" s="313"/>
      <c r="K579" s="313"/>
      <c r="L579" s="313"/>
      <c r="M579" s="313"/>
      <c r="N579" s="313"/>
      <c r="O579" s="313"/>
      <c r="P579" s="313"/>
      <c r="Q579" s="313"/>
      <c r="R579" s="313"/>
      <c r="S579" s="313"/>
      <c r="T579" s="313"/>
      <c r="U579" s="313"/>
      <c r="V579" s="313"/>
      <c r="W579" s="313"/>
      <c r="X579" s="313"/>
      <c r="Y579" s="313"/>
      <c r="Z579" s="313"/>
      <c r="AA579" s="313"/>
      <c r="AB579" s="313"/>
      <c r="AC579" s="313"/>
      <c r="AD579" s="313"/>
      <c r="AE579" s="313"/>
      <c r="AF579" s="313"/>
      <c r="AG579" s="409"/>
    </row>
    <row r="580">
      <c r="A580" s="408" t="s">
        <v>1496</v>
      </c>
      <c r="B580" s="313">
        <f t="shared" ref="B580:AF580" si="135">SUM(B562:B578)</f>
        <v>50.34</v>
      </c>
      <c r="C580" s="313">
        <f t="shared" si="135"/>
        <v>27.94</v>
      </c>
      <c r="D580" s="313">
        <f t="shared" si="135"/>
        <v>181.95</v>
      </c>
      <c r="E580" s="313">
        <f t="shared" si="135"/>
        <v>41.32</v>
      </c>
      <c r="F580" s="313">
        <f t="shared" si="135"/>
        <v>85.55</v>
      </c>
      <c r="G580" s="313">
        <f t="shared" si="135"/>
        <v>32.88</v>
      </c>
      <c r="H580" s="313">
        <f t="shared" si="135"/>
        <v>453.66</v>
      </c>
      <c r="I580" s="313">
        <f t="shared" si="135"/>
        <v>513.23</v>
      </c>
      <c r="J580" s="313">
        <f t="shared" si="135"/>
        <v>21.14</v>
      </c>
      <c r="K580" s="313">
        <f t="shared" si="135"/>
        <v>94.12</v>
      </c>
      <c r="L580" s="313">
        <f t="shared" si="135"/>
        <v>64.38</v>
      </c>
      <c r="M580" s="313">
        <f t="shared" si="135"/>
        <v>260.37</v>
      </c>
      <c r="N580" s="313">
        <f t="shared" si="135"/>
        <v>182.03</v>
      </c>
      <c r="O580" s="313">
        <f t="shared" si="135"/>
        <v>60.01</v>
      </c>
      <c r="P580" s="313">
        <f t="shared" si="135"/>
        <v>83.21</v>
      </c>
      <c r="Q580" s="313">
        <f t="shared" si="135"/>
        <v>193.83</v>
      </c>
      <c r="R580" s="313">
        <f t="shared" si="135"/>
        <v>171.58</v>
      </c>
      <c r="S580" s="313">
        <f t="shared" si="135"/>
        <v>62.15</v>
      </c>
      <c r="T580" s="313">
        <f t="shared" si="135"/>
        <v>165.04</v>
      </c>
      <c r="U580" s="313">
        <f t="shared" si="135"/>
        <v>192.42</v>
      </c>
      <c r="V580" s="313">
        <f t="shared" si="135"/>
        <v>48.28</v>
      </c>
      <c r="W580" s="313">
        <f t="shared" si="135"/>
        <v>566.09</v>
      </c>
      <c r="X580" s="313">
        <f t="shared" si="135"/>
        <v>88.56</v>
      </c>
      <c r="Y580" s="313">
        <f t="shared" si="135"/>
        <v>84.16</v>
      </c>
      <c r="Z580" s="313">
        <f t="shared" si="135"/>
        <v>115.63</v>
      </c>
      <c r="AA580" s="313">
        <f t="shared" si="135"/>
        <v>214.98</v>
      </c>
      <c r="AB580" s="313">
        <f t="shared" si="135"/>
        <v>295.44</v>
      </c>
      <c r="AC580" s="313">
        <f t="shared" si="135"/>
        <v>267.01</v>
      </c>
      <c r="AD580" s="313">
        <f t="shared" si="135"/>
        <v>214.87</v>
      </c>
      <c r="AE580" s="313">
        <f t="shared" si="135"/>
        <v>286.78</v>
      </c>
      <c r="AF580" s="313">
        <f t="shared" si="135"/>
        <v>105.97</v>
      </c>
      <c r="AG580" s="409">
        <f>SUM(B580:AF580)</f>
        <v>5224.92</v>
      </c>
    </row>
    <row r="581">
      <c r="A581" s="175"/>
      <c r="B581" s="313"/>
      <c r="C581" s="313"/>
      <c r="D581" s="313"/>
      <c r="E581" s="313"/>
      <c r="F581" s="313"/>
      <c r="G581" s="313"/>
      <c r="H581" s="313"/>
      <c r="I581" s="313"/>
      <c r="J581" s="313"/>
      <c r="K581" s="313"/>
      <c r="L581" s="313"/>
      <c r="M581" s="313"/>
      <c r="N581" s="313"/>
      <c r="O581" s="313"/>
      <c r="P581" s="313"/>
      <c r="Q581" s="313"/>
      <c r="R581" s="313"/>
      <c r="S581" s="313"/>
      <c r="T581" s="313"/>
      <c r="U581" s="313"/>
      <c r="V581" s="313"/>
      <c r="W581" s="313"/>
      <c r="X581" s="313"/>
      <c r="Y581" s="313"/>
      <c r="Z581" s="313"/>
      <c r="AA581" s="313"/>
      <c r="AB581" s="313"/>
      <c r="AC581" s="313"/>
      <c r="AD581" s="313"/>
      <c r="AE581" s="313"/>
      <c r="AF581" s="313"/>
      <c r="AG581" s="409"/>
    </row>
    <row r="582">
      <c r="A582" s="414"/>
      <c r="B582" s="313"/>
      <c r="C582" s="313"/>
      <c r="D582" s="313"/>
      <c r="E582" s="313"/>
      <c r="F582" s="313"/>
      <c r="G582" s="313"/>
      <c r="H582" s="313"/>
      <c r="I582" s="313"/>
      <c r="J582" s="313"/>
      <c r="K582" s="313"/>
      <c r="L582" s="313"/>
      <c r="M582" s="313"/>
      <c r="N582" s="313"/>
      <c r="O582" s="313"/>
      <c r="P582" s="313"/>
      <c r="Q582" s="313"/>
      <c r="R582" s="313"/>
      <c r="S582" s="313"/>
      <c r="T582" s="313"/>
      <c r="U582" s="313"/>
      <c r="V582" s="313"/>
      <c r="W582" s="313"/>
      <c r="X582" s="313"/>
      <c r="Y582" s="313"/>
      <c r="Z582" s="313"/>
      <c r="AA582" s="313"/>
      <c r="AB582" s="313"/>
      <c r="AC582" s="313"/>
      <c r="AD582" s="313"/>
      <c r="AE582" s="313"/>
      <c r="AF582" s="313"/>
      <c r="AG582" s="409"/>
    </row>
    <row r="583">
      <c r="A583" s="488" t="s">
        <v>667</v>
      </c>
      <c r="B583" s="318"/>
      <c r="C583" s="318"/>
      <c r="D583" s="318"/>
      <c r="E583" s="318"/>
      <c r="F583" s="318"/>
      <c r="G583" s="318"/>
      <c r="H583" s="318"/>
      <c r="I583" s="318"/>
      <c r="J583" s="318"/>
      <c r="K583" s="318"/>
      <c r="L583" s="318"/>
      <c r="M583" s="318"/>
      <c r="N583" s="318"/>
      <c r="O583" s="318"/>
      <c r="P583" s="318"/>
      <c r="Q583" s="318"/>
      <c r="R583" s="318"/>
      <c r="S583" s="318"/>
      <c r="T583" s="318"/>
      <c r="U583" s="318"/>
      <c r="V583" s="318"/>
      <c r="W583" s="318"/>
      <c r="X583" s="318"/>
      <c r="Y583" s="318"/>
      <c r="Z583" s="318"/>
      <c r="AA583" s="318"/>
      <c r="AB583" s="318"/>
      <c r="AC583" s="318"/>
      <c r="AD583" s="318"/>
      <c r="AE583" s="318"/>
      <c r="AF583" s="318"/>
      <c r="AG583" s="489"/>
    </row>
    <row r="584">
      <c r="A584" s="490">
        <f>AG398</f>
        <v>10542.76</v>
      </c>
      <c r="B584" s="313"/>
      <c r="C584" s="313"/>
      <c r="D584" s="313"/>
      <c r="E584" s="313"/>
      <c r="F584" s="313"/>
      <c r="G584" s="313"/>
      <c r="H584" s="313"/>
      <c r="I584" s="313"/>
      <c r="J584" s="313"/>
      <c r="K584" s="313"/>
      <c r="L584" s="313"/>
      <c r="M584" s="313"/>
      <c r="N584" s="313"/>
      <c r="O584" s="313"/>
      <c r="P584" s="313"/>
      <c r="Q584" s="313"/>
      <c r="R584" s="313"/>
      <c r="S584" s="313"/>
      <c r="T584" s="313"/>
      <c r="U584" s="313"/>
      <c r="V584" s="313"/>
      <c r="W584" s="313"/>
      <c r="X584" s="313"/>
      <c r="Y584" s="313"/>
      <c r="Z584" s="313"/>
      <c r="AA584" s="313"/>
      <c r="AB584" s="313"/>
      <c r="AC584" s="313"/>
      <c r="AD584" s="313"/>
      <c r="AE584" s="313"/>
      <c r="AF584" s="313"/>
      <c r="AG584" s="409"/>
    </row>
    <row r="585">
      <c r="A585" s="321" t="s">
        <v>668</v>
      </c>
      <c r="B585" s="313">
        <f t="shared" ref="B585:AF585" si="136">B398-B580</f>
        <v>-50.34</v>
      </c>
      <c r="C585" s="313">
        <f t="shared" si="136"/>
        <v>-27.94</v>
      </c>
      <c r="D585" s="313">
        <f t="shared" si="136"/>
        <v>198</v>
      </c>
      <c r="E585" s="313">
        <f t="shared" si="136"/>
        <v>-41.32</v>
      </c>
      <c r="F585" s="313">
        <f t="shared" si="136"/>
        <v>-85.55</v>
      </c>
      <c r="G585" s="313">
        <f t="shared" si="136"/>
        <v>-32.88</v>
      </c>
      <c r="H585" s="313">
        <f t="shared" si="136"/>
        <v>910.06</v>
      </c>
      <c r="I585" s="313">
        <f t="shared" si="136"/>
        <v>1184.35</v>
      </c>
      <c r="J585" s="313">
        <f t="shared" si="136"/>
        <v>-21.14</v>
      </c>
      <c r="K585" s="313">
        <f t="shared" si="136"/>
        <v>-94.12</v>
      </c>
      <c r="L585" s="313">
        <f t="shared" si="136"/>
        <v>-64.38</v>
      </c>
      <c r="M585" s="313">
        <f t="shared" si="136"/>
        <v>445.9</v>
      </c>
      <c r="N585" s="313">
        <f t="shared" si="136"/>
        <v>231.16</v>
      </c>
      <c r="O585" s="313">
        <f t="shared" si="136"/>
        <v>-60.01</v>
      </c>
      <c r="P585" s="313">
        <f t="shared" si="136"/>
        <v>-44.04</v>
      </c>
      <c r="Q585" s="313">
        <f t="shared" si="136"/>
        <v>191.34</v>
      </c>
      <c r="R585" s="313">
        <f t="shared" si="136"/>
        <v>222.07</v>
      </c>
      <c r="S585" s="313">
        <f t="shared" si="136"/>
        <v>-62.15</v>
      </c>
      <c r="T585" s="313">
        <f t="shared" si="136"/>
        <v>-125.84</v>
      </c>
      <c r="U585" s="313">
        <f t="shared" si="136"/>
        <v>228.93</v>
      </c>
      <c r="V585" s="313">
        <f t="shared" si="136"/>
        <v>-48.28</v>
      </c>
      <c r="W585" s="313">
        <f t="shared" si="136"/>
        <v>1272.71</v>
      </c>
      <c r="X585" s="313">
        <f t="shared" si="136"/>
        <v>-88.56</v>
      </c>
      <c r="Y585" s="313">
        <f t="shared" si="136"/>
        <v>-84.16</v>
      </c>
      <c r="Z585" s="313">
        <f t="shared" si="136"/>
        <v>-76.54</v>
      </c>
      <c r="AA585" s="313">
        <f t="shared" si="136"/>
        <v>188.41</v>
      </c>
      <c r="AB585" s="313">
        <f t="shared" si="136"/>
        <v>462.46</v>
      </c>
      <c r="AC585" s="313">
        <f t="shared" si="136"/>
        <v>503.64</v>
      </c>
      <c r="AD585" s="313">
        <f t="shared" si="136"/>
        <v>232.53</v>
      </c>
      <c r="AE585" s="313">
        <f t="shared" si="136"/>
        <v>159.5</v>
      </c>
      <c r="AF585" s="313">
        <f t="shared" si="136"/>
        <v>-105.97</v>
      </c>
      <c r="AG585" s="409">
        <f>SUM(B585:AF585)</f>
        <v>5317.84</v>
      </c>
    </row>
    <row r="586">
      <c r="A586" s="491">
        <f>SUM(B585:AF585)</f>
        <v>5317.84</v>
      </c>
      <c r="B586" s="322"/>
      <c r="C586" s="322"/>
      <c r="D586" s="322"/>
      <c r="E586" s="322"/>
      <c r="F586" s="322"/>
      <c r="G586" s="322"/>
      <c r="H586" s="322"/>
      <c r="I586" s="322"/>
      <c r="J586" s="322"/>
      <c r="K586" s="322"/>
      <c r="L586" s="322"/>
      <c r="M586" s="322"/>
      <c r="N586" s="322"/>
      <c r="O586" s="322"/>
      <c r="P586" s="322"/>
      <c r="Q586" s="322"/>
      <c r="R586" s="322"/>
      <c r="S586" s="322"/>
      <c r="T586" s="322"/>
      <c r="U586" s="322"/>
      <c r="V586" s="322"/>
      <c r="W586" s="322"/>
      <c r="X586" s="322"/>
      <c r="Y586" s="322"/>
      <c r="Z586" s="322"/>
      <c r="AA586" s="322"/>
      <c r="AB586" s="322"/>
      <c r="AC586" s="322"/>
      <c r="AD586" s="322"/>
      <c r="AE586" s="322"/>
      <c r="AF586" s="322"/>
      <c r="AG586" s="409"/>
    </row>
    <row r="587">
      <c r="A587" s="321" t="s">
        <v>669</v>
      </c>
      <c r="B587" s="322" t="str">
        <f t="shared" ref="B587:AF587" si="137">B585/B398</f>
        <v>#DIV/0!</v>
      </c>
      <c r="C587" s="322" t="str">
        <f t="shared" si="137"/>
        <v>#DIV/0!</v>
      </c>
      <c r="D587" s="322">
        <f t="shared" si="137"/>
        <v>0.5211212002</v>
      </c>
      <c r="E587" s="322" t="str">
        <f t="shared" si="137"/>
        <v>#DIV/0!</v>
      </c>
      <c r="F587" s="322" t="str">
        <f t="shared" si="137"/>
        <v>#DIV/0!</v>
      </c>
      <c r="G587" s="322" t="str">
        <f t="shared" si="137"/>
        <v>#DIV/0!</v>
      </c>
      <c r="H587" s="322">
        <f t="shared" si="137"/>
        <v>0.6673364034</v>
      </c>
      <c r="I587" s="322">
        <f t="shared" si="137"/>
        <v>0.6976696238</v>
      </c>
      <c r="J587" s="322" t="str">
        <f t="shared" si="137"/>
        <v>#DIV/0!</v>
      </c>
      <c r="K587" s="322" t="str">
        <f t="shared" si="137"/>
        <v>#DIV/0!</v>
      </c>
      <c r="L587" s="322" t="str">
        <f t="shared" si="137"/>
        <v>#DIV/0!</v>
      </c>
      <c r="M587" s="322">
        <f t="shared" si="137"/>
        <v>0.6313449531</v>
      </c>
      <c r="N587" s="322">
        <f t="shared" si="137"/>
        <v>0.5594520681</v>
      </c>
      <c r="O587" s="322" t="str">
        <f t="shared" si="137"/>
        <v>#DIV/0!</v>
      </c>
      <c r="P587" s="322">
        <f t="shared" si="137"/>
        <v>-1.124329844</v>
      </c>
      <c r="Q587" s="322">
        <f t="shared" si="137"/>
        <v>0.496767661</v>
      </c>
      <c r="R587" s="322">
        <f t="shared" si="137"/>
        <v>0.5641305728</v>
      </c>
      <c r="S587" s="322" t="str">
        <f t="shared" si="137"/>
        <v>#DIV/0!</v>
      </c>
      <c r="T587" s="322">
        <f t="shared" si="137"/>
        <v>-3.210204082</v>
      </c>
      <c r="U587" s="322">
        <f t="shared" si="137"/>
        <v>0.5433250267</v>
      </c>
      <c r="V587" s="322" t="str">
        <f t="shared" si="137"/>
        <v>#DIV/0!</v>
      </c>
      <c r="W587" s="322">
        <f t="shared" si="137"/>
        <v>0.6921416141</v>
      </c>
      <c r="X587" s="322" t="str">
        <f t="shared" si="137"/>
        <v>#DIV/0!</v>
      </c>
      <c r="Y587" s="322" t="str">
        <f t="shared" si="137"/>
        <v>#DIV/0!</v>
      </c>
      <c r="Z587" s="322">
        <f t="shared" si="137"/>
        <v>-1.958045536</v>
      </c>
      <c r="AA587" s="322">
        <f t="shared" si="137"/>
        <v>0.4670666105</v>
      </c>
      <c r="AB587" s="322">
        <f t="shared" si="137"/>
        <v>0.6101860404</v>
      </c>
      <c r="AC587" s="322">
        <f t="shared" si="137"/>
        <v>0.6535262441</v>
      </c>
      <c r="AD587" s="322">
        <f t="shared" si="137"/>
        <v>0.5197362539</v>
      </c>
      <c r="AE587" s="322">
        <f t="shared" si="137"/>
        <v>0.3573989424</v>
      </c>
      <c r="AF587" s="322" t="str">
        <f t="shared" si="137"/>
        <v>#DIV/0!</v>
      </c>
      <c r="AG587" s="409"/>
    </row>
    <row r="588">
      <c r="A588" s="492">
        <f>A586/A584</f>
        <v>0.5044068157</v>
      </c>
      <c r="B588" s="313"/>
      <c r="C588" s="313"/>
      <c r="D588" s="313"/>
      <c r="E588" s="313"/>
      <c r="F588" s="313"/>
      <c r="G588" s="313"/>
      <c r="H588" s="313"/>
      <c r="I588" s="313"/>
      <c r="J588" s="313"/>
      <c r="K588" s="313"/>
      <c r="L588" s="313"/>
      <c r="M588" s="313"/>
      <c r="N588" s="313"/>
      <c r="O588" s="313"/>
      <c r="P588" s="313"/>
      <c r="Q588" s="313"/>
      <c r="R588" s="313"/>
      <c r="S588" s="313"/>
      <c r="T588" s="313"/>
      <c r="U588" s="313"/>
      <c r="V588" s="313"/>
      <c r="W588" s="313"/>
      <c r="X588" s="313"/>
      <c r="Y588" s="313"/>
      <c r="Z588" s="313"/>
      <c r="AA588" s="313"/>
      <c r="AB588" s="313"/>
      <c r="AC588" s="313"/>
      <c r="AD588" s="313"/>
      <c r="AE588" s="313"/>
      <c r="AF588" s="313"/>
      <c r="AG588" s="409"/>
    </row>
    <row r="589">
      <c r="A589" s="324" t="s">
        <v>670</v>
      </c>
      <c r="B589" s="512"/>
      <c r="C589" s="512"/>
      <c r="D589" s="512"/>
      <c r="E589" s="512"/>
      <c r="F589" s="512"/>
      <c r="G589" s="512"/>
      <c r="H589" s="512"/>
      <c r="I589" s="512"/>
      <c r="J589" s="512"/>
      <c r="K589" s="512"/>
      <c r="L589" s="512"/>
      <c r="M589" s="512"/>
      <c r="N589" s="512"/>
      <c r="O589" s="512"/>
      <c r="P589" s="512"/>
      <c r="Q589" s="512"/>
      <c r="R589" s="512"/>
      <c r="S589" s="512"/>
      <c r="T589" s="512"/>
      <c r="U589" s="512"/>
      <c r="V589" s="512"/>
      <c r="W589" s="512"/>
      <c r="X589" s="512"/>
      <c r="Y589" s="512"/>
      <c r="Z589" s="512"/>
      <c r="AA589" s="512"/>
      <c r="AB589" s="512"/>
      <c r="AC589" s="512"/>
      <c r="AD589" s="512"/>
      <c r="AE589" s="512"/>
      <c r="AF589" s="512"/>
      <c r="AG589" s="493"/>
    </row>
    <row r="590">
      <c r="A590" s="414"/>
      <c r="B590" s="313"/>
      <c r="C590" s="313"/>
      <c r="D590" s="313"/>
      <c r="E590" s="313"/>
      <c r="F590" s="313"/>
      <c r="G590" s="313"/>
      <c r="H590" s="313"/>
      <c r="I590" s="313"/>
      <c r="J590" s="313"/>
      <c r="K590" s="313"/>
      <c r="L590" s="313"/>
      <c r="M590" s="313"/>
      <c r="N590" s="313"/>
      <c r="O590" s="313"/>
      <c r="P590" s="313"/>
      <c r="Q590" s="313"/>
      <c r="R590" s="313"/>
      <c r="S590" s="313"/>
      <c r="T590" s="313"/>
      <c r="U590" s="313"/>
      <c r="V590" s="313"/>
      <c r="W590" s="313"/>
      <c r="X590" s="313"/>
      <c r="Y590" s="313"/>
      <c r="Z590" s="313"/>
      <c r="AA590" s="313"/>
      <c r="AB590" s="313"/>
      <c r="AC590" s="313"/>
      <c r="AD590" s="313"/>
      <c r="AE590" s="313"/>
      <c r="AF590" s="313"/>
      <c r="AG590" s="409"/>
    </row>
    <row r="591">
      <c r="A591" s="414"/>
      <c r="B591" s="313"/>
      <c r="C591" s="313"/>
      <c r="D591" s="313"/>
      <c r="E591" s="313"/>
      <c r="F591" s="313"/>
      <c r="G591" s="313"/>
      <c r="H591" s="313"/>
      <c r="I591" s="313"/>
      <c r="J591" s="313"/>
      <c r="K591" s="313"/>
      <c r="L591" s="313"/>
      <c r="M591" s="313"/>
      <c r="N591" s="313"/>
      <c r="O591" s="313"/>
      <c r="P591" s="313"/>
      <c r="Q591" s="313"/>
      <c r="R591" s="313"/>
      <c r="S591" s="313"/>
      <c r="T591" s="313"/>
      <c r="U591" s="313"/>
      <c r="V591" s="313"/>
      <c r="W591" s="313"/>
      <c r="X591" s="313"/>
      <c r="Y591" s="313"/>
      <c r="Z591" s="313"/>
      <c r="AA591" s="313"/>
      <c r="AB591" s="313"/>
      <c r="AC591" s="313"/>
      <c r="AD591" s="313"/>
      <c r="AE591" s="313"/>
      <c r="AF591" s="313"/>
      <c r="AG591" s="409"/>
    </row>
    <row r="592">
      <c r="A592" s="494" t="s">
        <v>1497</v>
      </c>
      <c r="B592" s="313"/>
      <c r="C592" s="313"/>
      <c r="D592" s="313"/>
      <c r="E592" s="313"/>
      <c r="F592" s="313"/>
      <c r="G592" s="313"/>
      <c r="H592" s="313"/>
      <c r="I592" s="313"/>
      <c r="J592" s="313"/>
      <c r="K592" s="313"/>
      <c r="L592" s="313"/>
      <c r="M592" s="313"/>
      <c r="N592" s="313"/>
      <c r="O592" s="313"/>
      <c r="P592" s="313"/>
      <c r="Q592" s="313"/>
      <c r="R592" s="313"/>
      <c r="S592" s="313"/>
      <c r="T592" s="313"/>
      <c r="U592" s="313"/>
      <c r="V592" s="313"/>
      <c r="W592" s="313"/>
      <c r="X592" s="313"/>
      <c r="Y592" s="313"/>
      <c r="Z592" s="313"/>
      <c r="AA592" s="313"/>
      <c r="AB592" s="313"/>
      <c r="AC592" s="313"/>
      <c r="AD592" s="313"/>
      <c r="AE592" s="313"/>
      <c r="AF592" s="313"/>
      <c r="AG592" s="409"/>
    </row>
    <row r="593">
      <c r="A593" s="495" t="s">
        <v>1498</v>
      </c>
      <c r="B593" s="327">
        <f t="shared" ref="B593:AF593" si="138">SUM(B594:B602)-B603</f>
        <v>0</v>
      </c>
      <c r="C593" s="327">
        <f t="shared" si="138"/>
        <v>0</v>
      </c>
      <c r="D593" s="327">
        <f t="shared" si="138"/>
        <v>0</v>
      </c>
      <c r="E593" s="327">
        <f t="shared" si="138"/>
        <v>0</v>
      </c>
      <c r="F593" s="327">
        <f t="shared" si="138"/>
        <v>0</v>
      </c>
      <c r="G593" s="327">
        <f t="shared" si="138"/>
        <v>0</v>
      </c>
      <c r="H593" s="327">
        <f t="shared" si="138"/>
        <v>0</v>
      </c>
      <c r="I593" s="327">
        <f t="shared" si="138"/>
        <v>0</v>
      </c>
      <c r="J593" s="327">
        <f t="shared" si="138"/>
        <v>0</v>
      </c>
      <c r="K593" s="327">
        <f t="shared" si="138"/>
        <v>0</v>
      </c>
      <c r="L593" s="327">
        <f t="shared" si="138"/>
        <v>0</v>
      </c>
      <c r="M593" s="327">
        <f t="shared" si="138"/>
        <v>0</v>
      </c>
      <c r="N593" s="327">
        <f t="shared" si="138"/>
        <v>0</v>
      </c>
      <c r="O593" s="327">
        <f t="shared" si="138"/>
        <v>0</v>
      </c>
      <c r="P593" s="327">
        <f t="shared" si="138"/>
        <v>0</v>
      </c>
      <c r="Q593" s="327">
        <f t="shared" si="138"/>
        <v>0</v>
      </c>
      <c r="R593" s="327">
        <f t="shared" si="138"/>
        <v>0</v>
      </c>
      <c r="S593" s="327">
        <f t="shared" si="138"/>
        <v>0</v>
      </c>
      <c r="T593" s="327">
        <f t="shared" si="138"/>
        <v>0</v>
      </c>
      <c r="U593" s="327">
        <f t="shared" si="138"/>
        <v>0</v>
      </c>
      <c r="V593" s="327">
        <f t="shared" si="138"/>
        <v>0</v>
      </c>
      <c r="W593" s="327">
        <f t="shared" si="138"/>
        <v>-624.1254</v>
      </c>
      <c r="X593" s="327">
        <f t="shared" si="138"/>
        <v>0</v>
      </c>
      <c r="Y593" s="327">
        <f t="shared" si="138"/>
        <v>0</v>
      </c>
      <c r="Z593" s="327">
        <f t="shared" si="138"/>
        <v>0</v>
      </c>
      <c r="AA593" s="327">
        <f t="shared" si="138"/>
        <v>0</v>
      </c>
      <c r="AB593" s="327">
        <f t="shared" si="138"/>
        <v>0</v>
      </c>
      <c r="AC593" s="327">
        <f t="shared" si="138"/>
        <v>0</v>
      </c>
      <c r="AD593" s="327">
        <f t="shared" si="138"/>
        <v>-325.324272</v>
      </c>
      <c r="AE593" s="327">
        <f t="shared" si="138"/>
        <v>0</v>
      </c>
      <c r="AF593" s="327">
        <f t="shared" si="138"/>
        <v>0</v>
      </c>
      <c r="AG593" s="409">
        <f t="shared" ref="AG593:AG639" si="139">SUM(B593:AF593)</f>
        <v>-949.449672</v>
      </c>
    </row>
    <row r="594">
      <c r="A594" s="277" t="s">
        <v>673</v>
      </c>
      <c r="B594" s="313">
        <f>(B455+B456)*'Data - P&amp;L'!$C$3</f>
        <v>0</v>
      </c>
      <c r="C594" s="313">
        <f>(C455+C456)*'Data - P&amp;L'!$C$3</f>
        <v>0</v>
      </c>
      <c r="D594" s="313">
        <f>(D455+D456)*'Data - P&amp;L'!$C$3</f>
        <v>0</v>
      </c>
      <c r="E594" s="313">
        <f>(E455+E456)*'Data - P&amp;L'!$C$3</f>
        <v>0</v>
      </c>
      <c r="F594" s="313">
        <f>(F455+F456)*'Data - P&amp;L'!$C$3</f>
        <v>0</v>
      </c>
      <c r="G594" s="313">
        <f>(G455+G456)*'Data - P&amp;L'!$C$3</f>
        <v>0</v>
      </c>
      <c r="H594" s="313">
        <f>(H455+H456)*'Data - P&amp;L'!$C$3</f>
        <v>0</v>
      </c>
      <c r="I594" s="313">
        <f>(I455+I456)*'Data - P&amp;L'!$C$3</f>
        <v>0</v>
      </c>
      <c r="J594" s="313">
        <f>(J455+J456)*'Data - P&amp;L'!$C$3</f>
        <v>0</v>
      </c>
      <c r="K594" s="313">
        <f>(K455+K456)*'Data - P&amp;L'!$C$3</f>
        <v>0</v>
      </c>
      <c r="L594" s="313">
        <f>(L455+L456)*'Data - P&amp;L'!$C$3</f>
        <v>0</v>
      </c>
      <c r="M594" s="313">
        <f>(M455+M456)*'Data - P&amp;L'!$C$3</f>
        <v>0</v>
      </c>
      <c r="N594" s="313">
        <f>(N455+N456)*'Data - P&amp;L'!$C$3</f>
        <v>0</v>
      </c>
      <c r="O594" s="313">
        <f>(O455+O456)*'Data - P&amp;L'!$C$3</f>
        <v>0</v>
      </c>
      <c r="P594" s="313">
        <f>(P455+P456)*'Data - P&amp;L'!$C$3</f>
        <v>0</v>
      </c>
      <c r="Q594" s="313">
        <f>(Q455+Q456)*'Data - P&amp;L'!$C$3</f>
        <v>0</v>
      </c>
      <c r="R594" s="313">
        <f>(R455+R456)*'Data - P&amp;L'!$C$3</f>
        <v>0</v>
      </c>
      <c r="S594" s="313">
        <f>(S455+S456)*'Data - P&amp;L'!$C$3</f>
        <v>0</v>
      </c>
      <c r="T594" s="313">
        <f>(T455+T456)*'Data - P&amp;L'!$C$3</f>
        <v>0</v>
      </c>
      <c r="U594" s="313">
        <f>(U455+U456)*'Data - P&amp;L'!$C$3</f>
        <v>0</v>
      </c>
      <c r="V594" s="313">
        <f>(V455+V456)*'Data - P&amp;L'!$C$3</f>
        <v>0</v>
      </c>
      <c r="W594" s="313">
        <f>(W455+W456)*'Data - P&amp;L'!$C$3</f>
        <v>0</v>
      </c>
      <c r="X594" s="313">
        <f>(X455+X456)*'Data - P&amp;L'!$C$3</f>
        <v>0</v>
      </c>
      <c r="Y594" s="313">
        <f>(Y455+Y456)*'Data - P&amp;L'!$C$3</f>
        <v>0</v>
      </c>
      <c r="Z594" s="313">
        <f>(Z455+Z456)*'Data - P&amp;L'!$C$3</f>
        <v>0</v>
      </c>
      <c r="AA594" s="313">
        <f>(AA455+AA456)*'Data - P&amp;L'!$C$3</f>
        <v>0</v>
      </c>
      <c r="AB594" s="313">
        <f>(AB455+AB456)*'Data - P&amp;L'!$C$3</f>
        <v>0</v>
      </c>
      <c r="AC594" s="313">
        <f>(AC455+AC456)*'Data - P&amp;L'!$C$3</f>
        <v>0</v>
      </c>
      <c r="AD594" s="313">
        <f>(AD455+AD456)*'Data - P&amp;L'!$C$3</f>
        <v>0</v>
      </c>
      <c r="AE594" s="313">
        <f>(AE455+AE456)*'Data - P&amp;L'!$C$3</f>
        <v>0</v>
      </c>
      <c r="AF594" s="313">
        <f>(AF455+AF456)*'Data - P&amp;L'!$C$3</f>
        <v>0</v>
      </c>
      <c r="AG594" s="409">
        <f t="shared" si="139"/>
        <v>0</v>
      </c>
    </row>
    <row r="595">
      <c r="A595" s="277" t="s">
        <v>674</v>
      </c>
      <c r="B595" s="313">
        <f>(B457+B458)*'Data - P&amp;L'!$C$4</f>
        <v>0</v>
      </c>
      <c r="C595" s="313">
        <f>(C457+C458)*'Data - P&amp;L'!$C$4</f>
        <v>0</v>
      </c>
      <c r="D595" s="313">
        <f>(D457+D458)*'Data - P&amp;L'!$C$4</f>
        <v>0</v>
      </c>
      <c r="E595" s="313">
        <f>(E457+E458)*'Data - P&amp;L'!$C$4</f>
        <v>0</v>
      </c>
      <c r="F595" s="313">
        <f>(F457+F458)*'Data - P&amp;L'!$C$4</f>
        <v>0</v>
      </c>
      <c r="G595" s="313">
        <f>(G457+G458)*'Data - P&amp;L'!$C$4</f>
        <v>0</v>
      </c>
      <c r="H595" s="313">
        <f>(H457+H458)*'Data - P&amp;L'!$C$4</f>
        <v>0</v>
      </c>
      <c r="I595" s="313">
        <f>(I457+I458)*'Data - P&amp;L'!$C$4</f>
        <v>0</v>
      </c>
      <c r="J595" s="313">
        <f>(J457+J458)*'Data - P&amp;L'!$C$4</f>
        <v>0</v>
      </c>
      <c r="K595" s="313">
        <f>(K457+K458)*'Data - P&amp;L'!$C$4</f>
        <v>0</v>
      </c>
      <c r="L595" s="313">
        <f>(L457+L458)*'Data - P&amp;L'!$C$4</f>
        <v>0</v>
      </c>
      <c r="M595" s="313">
        <f>(M457+M458)*'Data - P&amp;L'!$C$4</f>
        <v>0</v>
      </c>
      <c r="N595" s="313">
        <f>(N457+N458)*'Data - P&amp;L'!$C$4</f>
        <v>0</v>
      </c>
      <c r="O595" s="313">
        <f>(O457+O458)*'Data - P&amp;L'!$C$4</f>
        <v>0</v>
      </c>
      <c r="P595" s="313">
        <f>(P457+P458)*'Data - P&amp;L'!$C$4</f>
        <v>0</v>
      </c>
      <c r="Q595" s="313">
        <f>(Q457+Q458)*'Data - P&amp;L'!$C$4</f>
        <v>0</v>
      </c>
      <c r="R595" s="313">
        <f>(R457+R458)*'Data - P&amp;L'!$C$4</f>
        <v>0</v>
      </c>
      <c r="S595" s="313">
        <f>(S457+S458)*'Data - P&amp;L'!$C$4</f>
        <v>0</v>
      </c>
      <c r="T595" s="313">
        <f>(T457+T458)*'Data - P&amp;L'!$C$4</f>
        <v>0</v>
      </c>
      <c r="U595" s="313">
        <f>(U457+U458)*'Data - P&amp;L'!$C$4</f>
        <v>0</v>
      </c>
      <c r="V595" s="313">
        <f>(V457+V458)*'Data - P&amp;L'!$C$4</f>
        <v>0</v>
      </c>
      <c r="W595" s="313">
        <f>(W457+W458)*'Data - P&amp;L'!$C$4</f>
        <v>0</v>
      </c>
      <c r="X595" s="313">
        <f>(X457+X458)*'Data - P&amp;L'!$C$4</f>
        <v>0</v>
      </c>
      <c r="Y595" s="313">
        <f>(Y457+Y458)*'Data - P&amp;L'!$C$4</f>
        <v>0</v>
      </c>
      <c r="Z595" s="313">
        <f>(Z457+Z458)*'Data - P&amp;L'!$C$4</f>
        <v>0</v>
      </c>
      <c r="AA595" s="313">
        <f>(AA457+AA458)*'Data - P&amp;L'!$C$4</f>
        <v>0</v>
      </c>
      <c r="AB595" s="313">
        <f>(AB457+AB458)*'Data - P&amp;L'!$C$4</f>
        <v>0</v>
      </c>
      <c r="AC595" s="313">
        <f>(AC457+AC458)*'Data - P&amp;L'!$C$4</f>
        <v>0</v>
      </c>
      <c r="AD595" s="313">
        <f>(AD457+AD458)*'Data - P&amp;L'!$C$4</f>
        <v>0</v>
      </c>
      <c r="AE595" s="313">
        <f>(AE457+AE458)*'Data - P&amp;L'!$C$4</f>
        <v>0</v>
      </c>
      <c r="AF595" s="313">
        <f>(AF457+AF458)*'Data - P&amp;L'!$C$4</f>
        <v>0</v>
      </c>
      <c r="AG595" s="409">
        <f t="shared" si="139"/>
        <v>0</v>
      </c>
    </row>
    <row r="596">
      <c r="A596" s="277" t="s">
        <v>675</v>
      </c>
      <c r="B596" s="313">
        <f>(B470)*'Data - P&amp;L'!$C$6</f>
        <v>0</v>
      </c>
      <c r="C596" s="313">
        <f>(C470)*'Data - P&amp;L'!$C$6</f>
        <v>0</v>
      </c>
      <c r="D596" s="313">
        <f>(D470)*'Data - P&amp;L'!$C$6</f>
        <v>0</v>
      </c>
      <c r="E596" s="313">
        <f>(E470)*'Data - P&amp;L'!$C$6</f>
        <v>0</v>
      </c>
      <c r="F596" s="313">
        <f>(F470)*'Data - P&amp;L'!$C$6</f>
        <v>0</v>
      </c>
      <c r="G596" s="313">
        <f>(G470)*'Data - P&amp;L'!$C$6</f>
        <v>0</v>
      </c>
      <c r="H596" s="313">
        <f>(H470)*'Data - P&amp;L'!$C$6</f>
        <v>0</v>
      </c>
      <c r="I596" s="313">
        <f>(I470)*'Data - P&amp;L'!$C$6</f>
        <v>0</v>
      </c>
      <c r="J596" s="313">
        <f>(J470)*'Data - P&amp;L'!$C$6</f>
        <v>0</v>
      </c>
      <c r="K596" s="313">
        <f>(K470)*'Data - P&amp;L'!$C$6</f>
        <v>0</v>
      </c>
      <c r="L596" s="313">
        <f>(L470)*'Data - P&amp;L'!$C$6</f>
        <v>0</v>
      </c>
      <c r="M596" s="313">
        <f>(M470)*'Data - P&amp;L'!$C$6</f>
        <v>0</v>
      </c>
      <c r="N596" s="313">
        <f>(N470)*'Data - P&amp;L'!$C$6</f>
        <v>0</v>
      </c>
      <c r="O596" s="313">
        <f>(O470)*'Data - P&amp;L'!$C$6</f>
        <v>0</v>
      </c>
      <c r="P596" s="313">
        <f>(P470)*'Data - P&amp;L'!$C$6</f>
        <v>0</v>
      </c>
      <c r="Q596" s="313">
        <f>(Q470)*'Data - P&amp;L'!$C$6</f>
        <v>0</v>
      </c>
      <c r="R596" s="313">
        <f>(R470)*'Data - P&amp;L'!$C$6</f>
        <v>0</v>
      </c>
      <c r="S596" s="313">
        <f>(S470)*'Data - P&amp;L'!$C$6</f>
        <v>0</v>
      </c>
      <c r="T596" s="313">
        <f>(T470)*'Data - P&amp;L'!$C$6</f>
        <v>0</v>
      </c>
      <c r="U596" s="313">
        <f>(U470)*'Data - P&amp;L'!$C$6</f>
        <v>0</v>
      </c>
      <c r="V596" s="313">
        <f>(V470)*'Data - P&amp;L'!$C$6</f>
        <v>0</v>
      </c>
      <c r="W596" s="313">
        <f>(W470)*'Data - P&amp;L'!$C$6</f>
        <v>0</v>
      </c>
      <c r="X596" s="313">
        <f>(X470)*'Data - P&amp;L'!$C$6</f>
        <v>0</v>
      </c>
      <c r="Y596" s="313">
        <f>(Y470)*'Data - P&amp;L'!$C$6</f>
        <v>0</v>
      </c>
      <c r="Z596" s="313">
        <f>(Z470)*'Data - P&amp;L'!$C$6</f>
        <v>0</v>
      </c>
      <c r="AA596" s="313">
        <f>(AA470)*'Data - P&amp;L'!$C$6</f>
        <v>0</v>
      </c>
      <c r="AB596" s="313">
        <f>(AB470)*'Data - P&amp;L'!$C$6</f>
        <v>0</v>
      </c>
      <c r="AC596" s="313">
        <f>(AC470)*'Data - P&amp;L'!$C$6</f>
        <v>0</v>
      </c>
      <c r="AD596" s="313">
        <f>(AD470)*'Data - P&amp;L'!$C$6</f>
        <v>0</v>
      </c>
      <c r="AE596" s="313">
        <f>(AE470)*'Data - P&amp;L'!$C$6</f>
        <v>0</v>
      </c>
      <c r="AF596" s="313">
        <f>(AF470)*'Data - P&amp;L'!$C$6</f>
        <v>0</v>
      </c>
      <c r="AG596" s="409">
        <f t="shared" si="139"/>
        <v>0</v>
      </c>
    </row>
    <row r="597">
      <c r="A597" s="277" t="s">
        <v>676</v>
      </c>
      <c r="B597" s="313">
        <f>(B471)*'Data - P&amp;L'!$C$8</f>
        <v>0</v>
      </c>
      <c r="C597" s="313">
        <f>(C471)*'Data - P&amp;L'!$C$8</f>
        <v>0</v>
      </c>
      <c r="D597" s="313">
        <f>(D471)*'Data - P&amp;L'!$C$8</f>
        <v>0</v>
      </c>
      <c r="E597" s="313">
        <f>(E471)*'Data - P&amp;L'!$C$8</f>
        <v>0</v>
      </c>
      <c r="F597" s="313">
        <f>(F471)*'Data - P&amp;L'!$C$8</f>
        <v>0</v>
      </c>
      <c r="G597" s="313">
        <f>(G471)*'Data - P&amp;L'!$C$8</f>
        <v>0</v>
      </c>
      <c r="H597" s="313">
        <f>(H471)*'Data - P&amp;L'!$C$8</f>
        <v>0</v>
      </c>
      <c r="I597" s="313">
        <f>(I471)*'Data - P&amp;L'!$C$8</f>
        <v>0</v>
      </c>
      <c r="J597" s="313">
        <f>(J471)*'Data - P&amp;L'!$C$8</f>
        <v>0</v>
      </c>
      <c r="K597" s="313">
        <f>(K471)*'Data - P&amp;L'!$C$8</f>
        <v>0</v>
      </c>
      <c r="L597" s="313">
        <f>(L471)*'Data - P&amp;L'!$C$8</f>
        <v>0</v>
      </c>
      <c r="M597" s="313">
        <f>(M471)*'Data - P&amp;L'!$C$8</f>
        <v>0</v>
      </c>
      <c r="N597" s="313">
        <f>(N471)*'Data - P&amp;L'!$C$8</f>
        <v>0</v>
      </c>
      <c r="O597" s="313">
        <f>(O471)*'Data - P&amp;L'!$C$8</f>
        <v>0</v>
      </c>
      <c r="P597" s="313">
        <f>(P471)*'Data - P&amp;L'!$C$8</f>
        <v>0</v>
      </c>
      <c r="Q597" s="313">
        <f>(Q471)*'Data - P&amp;L'!$C$8</f>
        <v>0</v>
      </c>
      <c r="R597" s="313">
        <f>(R471)*'Data - P&amp;L'!$C$8</f>
        <v>0</v>
      </c>
      <c r="S597" s="313">
        <f>(S471)*'Data - P&amp;L'!$C$8</f>
        <v>0</v>
      </c>
      <c r="T597" s="313">
        <f>(T471)*'Data - P&amp;L'!$C$8</f>
        <v>0</v>
      </c>
      <c r="U597" s="313">
        <f>(U471)*'Data - P&amp;L'!$C$8</f>
        <v>0</v>
      </c>
      <c r="V597" s="313">
        <f>(V471)*'Data - P&amp;L'!$C$8</f>
        <v>0</v>
      </c>
      <c r="W597" s="313">
        <f>(W471)*'Data - P&amp;L'!$C$8</f>
        <v>0</v>
      </c>
      <c r="X597" s="313">
        <f>(X471)*'Data - P&amp;L'!$C$8</f>
        <v>0</v>
      </c>
      <c r="Y597" s="313">
        <f>(Y471)*'Data - P&amp;L'!$C$8</f>
        <v>0</v>
      </c>
      <c r="Z597" s="313">
        <f>(Z471)*'Data - P&amp;L'!$C$8</f>
        <v>0</v>
      </c>
      <c r="AA597" s="313">
        <f>(AA471)*'Data - P&amp;L'!$C$8</f>
        <v>0</v>
      </c>
      <c r="AB597" s="313">
        <f>(AB471)*'Data - P&amp;L'!$C$8</f>
        <v>0</v>
      </c>
      <c r="AC597" s="313">
        <f>(AC471)*'Data - P&amp;L'!$C$8</f>
        <v>0</v>
      </c>
      <c r="AD597" s="313">
        <f>(AD471)*'Data - P&amp;L'!$C$8</f>
        <v>0</v>
      </c>
      <c r="AE597" s="313">
        <f>(AE471)*'Data - P&amp;L'!$C$8</f>
        <v>0</v>
      </c>
      <c r="AF597" s="313">
        <f>(AF471)*'Data - P&amp;L'!$C$8</f>
        <v>0</v>
      </c>
      <c r="AG597" s="409">
        <f t="shared" si="139"/>
        <v>0</v>
      </c>
    </row>
    <row r="598">
      <c r="A598" s="277" t="s">
        <v>677</v>
      </c>
      <c r="B598" s="313">
        <f>(B472+B473)*'Data - P&amp;L'!$C$9</f>
        <v>0</v>
      </c>
      <c r="C598" s="313">
        <f>(C472+C473)*'Data - P&amp;L'!$C$9</f>
        <v>0</v>
      </c>
      <c r="D598" s="313">
        <f>(D472+D473)*'Data - P&amp;L'!$C$9</f>
        <v>0</v>
      </c>
      <c r="E598" s="313">
        <f>(E472+E473)*'Data - P&amp;L'!$C$9</f>
        <v>0</v>
      </c>
      <c r="F598" s="313">
        <f>(F472+F473)*'Data - P&amp;L'!$C$9</f>
        <v>0</v>
      </c>
      <c r="G598" s="313">
        <f>(G472+G473)*'Data - P&amp;L'!$C$9</f>
        <v>0</v>
      </c>
      <c r="H598" s="313">
        <f>(H472+H473)*'Data - P&amp;L'!$C$9</f>
        <v>0</v>
      </c>
      <c r="I598" s="313">
        <f>(I472+I473)*'Data - P&amp;L'!$C$9</f>
        <v>0</v>
      </c>
      <c r="J598" s="313">
        <f>(J472+J473)*'Data - P&amp;L'!$C$9</f>
        <v>0</v>
      </c>
      <c r="K598" s="313">
        <f>(K472+K473)*'Data - P&amp;L'!$C$9</f>
        <v>0</v>
      </c>
      <c r="L598" s="313">
        <f>(L472+L473)*'Data - P&amp;L'!$C$9</f>
        <v>0</v>
      </c>
      <c r="M598" s="313">
        <f>(M472+M473)*'Data - P&amp;L'!$C$9</f>
        <v>0</v>
      </c>
      <c r="N598" s="313">
        <f>(N472+N473)*'Data - P&amp;L'!$C$9</f>
        <v>0</v>
      </c>
      <c r="O598" s="313">
        <f>(O472+O473)*'Data - P&amp;L'!$C$9</f>
        <v>0</v>
      </c>
      <c r="P598" s="313">
        <f>(P472+P473)*'Data - P&amp;L'!$C$9</f>
        <v>0</v>
      </c>
      <c r="Q598" s="313">
        <f>(Q472+Q473)*'Data - P&amp;L'!$C$9</f>
        <v>0</v>
      </c>
      <c r="R598" s="313">
        <f>(R472+R473)*'Data - P&amp;L'!$C$9</f>
        <v>0</v>
      </c>
      <c r="S598" s="313">
        <f>(S472+S473)*'Data - P&amp;L'!$C$9</f>
        <v>0</v>
      </c>
      <c r="T598" s="313">
        <f>(T472+T473)*'Data - P&amp;L'!$C$9</f>
        <v>0</v>
      </c>
      <c r="U598" s="313">
        <f>(U472+U473)*'Data - P&amp;L'!$C$9</f>
        <v>0</v>
      </c>
      <c r="V598" s="313">
        <f>(V472+V473)*'Data - P&amp;L'!$C$9</f>
        <v>0</v>
      </c>
      <c r="W598" s="313">
        <f>(W472+W473)*'Data - P&amp;L'!$C$9</f>
        <v>0</v>
      </c>
      <c r="X598" s="313">
        <f>(X472+X473)*'Data - P&amp;L'!$C$9</f>
        <v>0</v>
      </c>
      <c r="Y598" s="313">
        <f>(Y472+Y473)*'Data - P&amp;L'!$C$9</f>
        <v>0</v>
      </c>
      <c r="Z598" s="313">
        <f>(Z472+Z473)*'Data - P&amp;L'!$C$9</f>
        <v>0</v>
      </c>
      <c r="AA598" s="313">
        <f>(AA472+AA473)*'Data - P&amp;L'!$C$9</f>
        <v>0</v>
      </c>
      <c r="AB598" s="313">
        <f>(AB472+AB473)*'Data - P&amp;L'!$C$9</f>
        <v>0</v>
      </c>
      <c r="AC598" s="313">
        <f>(AC472+AC473)*'Data - P&amp;L'!$C$9</f>
        <v>0</v>
      </c>
      <c r="AD598" s="313">
        <f>(AD472+AD473)*'Data - P&amp;L'!$C$9</f>
        <v>0</v>
      </c>
      <c r="AE598" s="313">
        <f>(AE472+AE473)*'Data - P&amp;L'!$C$9</f>
        <v>0</v>
      </c>
      <c r="AF598" s="313">
        <f>(AF472+AF473)*'Data - P&amp;L'!$C$9</f>
        <v>0</v>
      </c>
      <c r="AG598" s="409">
        <f t="shared" si="139"/>
        <v>0</v>
      </c>
    </row>
    <row r="599">
      <c r="A599" s="277" t="s">
        <v>678</v>
      </c>
      <c r="B599" s="313">
        <f>(B474+B1945)*'Data - P&amp;L'!$C$5</f>
        <v>0</v>
      </c>
      <c r="C599" s="313">
        <f>(C474+C1945)*'Data - P&amp;L'!$C$5</f>
        <v>0</v>
      </c>
      <c r="D599" s="313">
        <f>(D474+D1945)*'Data - P&amp;L'!$C$5</f>
        <v>0</v>
      </c>
      <c r="E599" s="313">
        <f>(E474+E1945)*'Data - P&amp;L'!$C$5</f>
        <v>0</v>
      </c>
      <c r="F599" s="313">
        <f>(F474+F1945)*'Data - P&amp;L'!$C$5</f>
        <v>0</v>
      </c>
      <c r="G599" s="313">
        <f>(G474+G1945)*'Data - P&amp;L'!$C$5</f>
        <v>0</v>
      </c>
      <c r="H599" s="313">
        <f>(H474+H1945)*'Data - P&amp;L'!$C$5</f>
        <v>0</v>
      </c>
      <c r="I599" s="313">
        <f>(I474+I1945)*'Data - P&amp;L'!$C$5</f>
        <v>0</v>
      </c>
      <c r="J599" s="313">
        <f>(J474+J1945)*'Data - P&amp;L'!$C$5</f>
        <v>0</v>
      </c>
      <c r="K599" s="313">
        <f>(K474+K1945)*'Data - P&amp;L'!$C$5</f>
        <v>0</v>
      </c>
      <c r="L599" s="313">
        <f>(L474+L1945)*'Data - P&amp;L'!$C$5</f>
        <v>0</v>
      </c>
      <c r="M599" s="313">
        <f>(M474+M1945)*'Data - P&amp;L'!$C$5</f>
        <v>0</v>
      </c>
      <c r="N599" s="313">
        <f>(N474+N1945)*'Data - P&amp;L'!$C$5</f>
        <v>0</v>
      </c>
      <c r="O599" s="313">
        <f>(O474+O1945)*'Data - P&amp;L'!$C$5</f>
        <v>0</v>
      </c>
      <c r="P599" s="313">
        <f>(P474+P1945)*'Data - P&amp;L'!$C$5</f>
        <v>0</v>
      </c>
      <c r="Q599" s="313">
        <f>(Q474+Q1945)*'Data - P&amp;L'!$C$5</f>
        <v>0</v>
      </c>
      <c r="R599" s="313">
        <f>(R474+R1945)*'Data - P&amp;L'!$C$5</f>
        <v>0</v>
      </c>
      <c r="S599" s="313">
        <f>(S474+S1945)*'Data - P&amp;L'!$C$5</f>
        <v>0</v>
      </c>
      <c r="T599" s="313">
        <f>(T474+T1945)*'Data - P&amp;L'!$C$5</f>
        <v>0</v>
      </c>
      <c r="U599" s="313">
        <f>(U474+U1945)*'Data - P&amp;L'!$C$5</f>
        <v>0</v>
      </c>
      <c r="V599" s="313">
        <f>(V474+V1945)*'Data - P&amp;L'!$C$5</f>
        <v>0</v>
      </c>
      <c r="W599" s="313">
        <f>(W474+W1945)*'Data - P&amp;L'!$C$5</f>
        <v>0</v>
      </c>
      <c r="X599" s="313">
        <f>(X474+X1945)*'Data - P&amp;L'!$C$5</f>
        <v>0</v>
      </c>
      <c r="Y599" s="313">
        <f>(Y474+Y1945)*'Data - P&amp;L'!$C$5</f>
        <v>0</v>
      </c>
      <c r="Z599" s="313">
        <f>(Z474+Z1945)*'Data - P&amp;L'!$C$5</f>
        <v>0</v>
      </c>
      <c r="AA599" s="313">
        <f>(AA474+AA1945)*'Data - P&amp;L'!$C$5</f>
        <v>0</v>
      </c>
      <c r="AB599" s="313">
        <f>(AB474+AB1945)*'Data - P&amp;L'!$C$5</f>
        <v>0</v>
      </c>
      <c r="AC599" s="313">
        <f>(AC474+AC1945)*'Data - P&amp;L'!$C$5</f>
        <v>0</v>
      </c>
      <c r="AD599" s="313">
        <f>(AD474+AD1945)*'Data - P&amp;L'!$C$5</f>
        <v>0</v>
      </c>
      <c r="AE599" s="313">
        <f>(AE474+AE1945)*'Data - P&amp;L'!$C$5</f>
        <v>0</v>
      </c>
      <c r="AF599" s="313">
        <f>(AF474+AF1945)*'Data - P&amp;L'!$C$5</f>
        <v>0</v>
      </c>
      <c r="AG599" s="409">
        <f t="shared" si="139"/>
        <v>0</v>
      </c>
    </row>
    <row r="600">
      <c r="A600" s="277" t="s">
        <v>679</v>
      </c>
      <c r="B600" s="313">
        <f>(B476+B477)*'Data - P&amp;L'!$C$10</f>
        <v>0</v>
      </c>
      <c r="C600" s="313">
        <f>(C476+C477)*'Data - P&amp;L'!$C$10</f>
        <v>0</v>
      </c>
      <c r="D600" s="313">
        <f>(D476+D477)*'Data - P&amp;L'!$C$10</f>
        <v>0</v>
      </c>
      <c r="E600" s="313">
        <f>(E476+E477)*'Data - P&amp;L'!$C$10</f>
        <v>0</v>
      </c>
      <c r="F600" s="313">
        <f>(F476+F477)*'Data - P&amp;L'!$C$10</f>
        <v>0</v>
      </c>
      <c r="G600" s="313">
        <f>(G476+G477)*'Data - P&amp;L'!$C$10</f>
        <v>0</v>
      </c>
      <c r="H600" s="313">
        <f>(H476+H477)*'Data - P&amp;L'!$C$10</f>
        <v>0</v>
      </c>
      <c r="I600" s="313">
        <f>(I476+I477)*'Data - P&amp;L'!$C$10</f>
        <v>0</v>
      </c>
      <c r="J600" s="313">
        <f>(J476+J477)*'Data - P&amp;L'!$C$10</f>
        <v>0</v>
      </c>
      <c r="K600" s="313">
        <f>(K476+K477)*'Data - P&amp;L'!$C$10</f>
        <v>0</v>
      </c>
      <c r="L600" s="313">
        <f>(L476+L477)*'Data - P&amp;L'!$C$10</f>
        <v>0</v>
      </c>
      <c r="M600" s="313">
        <f>(M476+M477)*'Data - P&amp;L'!$C$10</f>
        <v>0</v>
      </c>
      <c r="N600" s="313">
        <f>(N476+N477)*'Data - P&amp;L'!$C$10</f>
        <v>0</v>
      </c>
      <c r="O600" s="313">
        <f>(O476+O477)*'Data - P&amp;L'!$C$10</f>
        <v>0</v>
      </c>
      <c r="P600" s="313">
        <f>(P476+P477)*'Data - P&amp;L'!$C$10</f>
        <v>0</v>
      </c>
      <c r="Q600" s="313">
        <f>(Q476+Q477)*'Data - P&amp;L'!$C$10</f>
        <v>0</v>
      </c>
      <c r="R600" s="313">
        <f>(R476+R477)*'Data - P&amp;L'!$C$10</f>
        <v>0</v>
      </c>
      <c r="S600" s="313">
        <f>(S476+S477)*'Data - P&amp;L'!$C$10</f>
        <v>0</v>
      </c>
      <c r="T600" s="313">
        <f>(T476+T477)*'Data - P&amp;L'!$C$10</f>
        <v>0</v>
      </c>
      <c r="U600" s="313">
        <f>(U476+U477)*'Data - P&amp;L'!$C$10</f>
        <v>0</v>
      </c>
      <c r="V600" s="313">
        <f>(V476+V477)*'Data - P&amp;L'!$C$10</f>
        <v>0</v>
      </c>
      <c r="W600" s="313">
        <f>(W476+W477)*'Data - P&amp;L'!$C$10</f>
        <v>0</v>
      </c>
      <c r="X600" s="313">
        <f>(X476+X477)*'Data - P&amp;L'!$C$10</f>
        <v>0</v>
      </c>
      <c r="Y600" s="313">
        <f>(Y476+Y477)*'Data - P&amp;L'!$C$10</f>
        <v>0</v>
      </c>
      <c r="Z600" s="313">
        <f>(Z476+Z477)*'Data - P&amp;L'!$C$10</f>
        <v>0</v>
      </c>
      <c r="AA600" s="313">
        <f>(AA476+AA477)*'Data - P&amp;L'!$C$10</f>
        <v>0</v>
      </c>
      <c r="AB600" s="313">
        <f>(AB476+AB477)*'Data - P&amp;L'!$C$10</f>
        <v>0</v>
      </c>
      <c r="AC600" s="313">
        <f>(AC476+AC477)*'Data - P&amp;L'!$C$10</f>
        <v>0</v>
      </c>
      <c r="AD600" s="313">
        <f>(AD476+AD477)*'Data - P&amp;L'!$C$10</f>
        <v>0</v>
      </c>
      <c r="AE600" s="313">
        <f>(AE476+AE477)*'Data - P&amp;L'!$C$10</f>
        <v>0</v>
      </c>
      <c r="AF600" s="313">
        <f>(AF476+AF477)*'Data - P&amp;L'!$C$10</f>
        <v>0</v>
      </c>
      <c r="AG600" s="409">
        <f t="shared" si="139"/>
        <v>0</v>
      </c>
    </row>
    <row r="601">
      <c r="A601" s="277" t="s">
        <v>680</v>
      </c>
      <c r="B601" s="313">
        <f>(B463+B464)*'Data - P&amp;L'!$C$43</f>
        <v>0</v>
      </c>
      <c r="C601" s="313">
        <f>(C463+C464)*'Data - P&amp;L'!$C$43</f>
        <v>0</v>
      </c>
      <c r="D601" s="313">
        <f>(D463+D464)*'Data - P&amp;L'!$C$43</f>
        <v>0</v>
      </c>
      <c r="E601" s="313">
        <f>(E463+E464)*'Data - P&amp;L'!$C$43</f>
        <v>0</v>
      </c>
      <c r="F601" s="313">
        <f>(F463+F464)*'Data - P&amp;L'!$C$43</f>
        <v>0</v>
      </c>
      <c r="G601" s="313">
        <f>(G463+G464)*'Data - P&amp;L'!$C$43</f>
        <v>0</v>
      </c>
      <c r="H601" s="313">
        <f>(H463+H464)*'Data - P&amp;L'!$C$43</f>
        <v>0</v>
      </c>
      <c r="I601" s="313">
        <f>(I463+I464)*'Data - P&amp;L'!$C$43</f>
        <v>0</v>
      </c>
      <c r="J601" s="313">
        <f>(J463+J464)*'Data - P&amp;L'!$C$43</f>
        <v>0</v>
      </c>
      <c r="K601" s="313">
        <f>(K463+K464)*'Data - P&amp;L'!$C$43</f>
        <v>0</v>
      </c>
      <c r="L601" s="313">
        <f>(L463+L464)*'Data - P&amp;L'!$C$43</f>
        <v>0</v>
      </c>
      <c r="M601" s="313">
        <f>(M463+M464)*'Data - P&amp;L'!$C$43</f>
        <v>0</v>
      </c>
      <c r="N601" s="313">
        <f>(N463+N464)*'Data - P&amp;L'!$C$43</f>
        <v>0</v>
      </c>
      <c r="O601" s="313">
        <f>(O463+O464)*'Data - P&amp;L'!$C$43</f>
        <v>0</v>
      </c>
      <c r="P601" s="313">
        <f>(P463+P464)*'Data - P&amp;L'!$C$43</f>
        <v>0</v>
      </c>
      <c r="Q601" s="313">
        <f>(Q463+Q464)*'Data - P&amp;L'!$C$43</f>
        <v>0</v>
      </c>
      <c r="R601" s="313">
        <f>(R463+R464)*'Data - P&amp;L'!$C$43</f>
        <v>0</v>
      </c>
      <c r="S601" s="313">
        <f>(S463+S464)*'Data - P&amp;L'!$C$43</f>
        <v>0</v>
      </c>
      <c r="T601" s="313">
        <f>(T463+T464)*'Data - P&amp;L'!$C$43</f>
        <v>0</v>
      </c>
      <c r="U601" s="313">
        <f>(U463+U464)*'Data - P&amp;L'!$C$43</f>
        <v>0</v>
      </c>
      <c r="V601" s="313">
        <f>(V463+V464)*'Data - P&amp;L'!$C$43</f>
        <v>0</v>
      </c>
      <c r="W601" s="313">
        <f>(W463+W464)*'Data - P&amp;L'!$C$43</f>
        <v>23.88</v>
      </c>
      <c r="X601" s="313">
        <f>(X463+X464)*'Data - P&amp;L'!$C$43</f>
        <v>0</v>
      </c>
      <c r="Y601" s="313">
        <f>(Y463+Y464)*'Data - P&amp;L'!$C$43</f>
        <v>0</v>
      </c>
      <c r="Z601" s="313">
        <f>(Z463+Z464)*'Data - P&amp;L'!$C$43</f>
        <v>0</v>
      </c>
      <c r="AA601" s="313">
        <f>(AA463+AA464)*'Data - P&amp;L'!$C$43</f>
        <v>0</v>
      </c>
      <c r="AB601" s="313">
        <f>(AB463+AB464)*'Data - P&amp;L'!$C$43</f>
        <v>0</v>
      </c>
      <c r="AC601" s="313">
        <f>(AC463+AC464)*'Data - P&amp;L'!$C$43</f>
        <v>0</v>
      </c>
      <c r="AD601" s="313">
        <f>(AD463+AD464)*'Data - P&amp;L'!$C$43</f>
        <v>11.94</v>
      </c>
      <c r="AE601" s="313">
        <f>(AE463+AE464)*'Data - P&amp;L'!$C$43</f>
        <v>0</v>
      </c>
      <c r="AF601" s="313">
        <f>(AF463+AF464)*'Data - P&amp;L'!$C$43</f>
        <v>0</v>
      </c>
      <c r="AG601" s="409">
        <f t="shared" si="139"/>
        <v>35.82</v>
      </c>
    </row>
    <row r="602">
      <c r="A602" s="277" t="s">
        <v>682</v>
      </c>
      <c r="B602" s="313">
        <f>B479*'Data - P&amp;L'!$C$43</f>
        <v>0</v>
      </c>
      <c r="C602" s="313">
        <f>C479*'Data - P&amp;L'!$C$43</f>
        <v>0</v>
      </c>
      <c r="D602" s="313">
        <f>D479*'Data - P&amp;L'!$C$43</f>
        <v>0</v>
      </c>
      <c r="E602" s="313">
        <f>E479*'Data - P&amp;L'!$C$43</f>
        <v>0</v>
      </c>
      <c r="F602" s="313">
        <f>F479*'Data - P&amp;L'!$C$43</f>
        <v>0</v>
      </c>
      <c r="G602" s="313">
        <f>G479*'Data - P&amp;L'!$C$43</f>
        <v>0</v>
      </c>
      <c r="H602" s="313">
        <f>H479*'Data - P&amp;L'!$C$43</f>
        <v>0</v>
      </c>
      <c r="I602" s="313">
        <f>I479*'Data - P&amp;L'!$C$43</f>
        <v>0</v>
      </c>
      <c r="J602" s="313">
        <f>J479*'Data - P&amp;L'!$C$43</f>
        <v>0</v>
      </c>
      <c r="K602" s="313">
        <f>K479*'Data - P&amp;L'!$C$43</f>
        <v>0</v>
      </c>
      <c r="L602" s="313">
        <f>L479*'Data - P&amp;L'!$C$43</f>
        <v>0</v>
      </c>
      <c r="M602" s="313">
        <f>M479*'Data - P&amp;L'!$C$43</f>
        <v>0</v>
      </c>
      <c r="N602" s="313">
        <f>N479*'Data - P&amp;L'!$C$43</f>
        <v>0</v>
      </c>
      <c r="O602" s="313">
        <f>O479*'Data - P&amp;L'!$C$43</f>
        <v>0</v>
      </c>
      <c r="P602" s="313">
        <f>P479*'Data - P&amp;L'!$C$43</f>
        <v>0</v>
      </c>
      <c r="Q602" s="313">
        <f>Q479*'Data - P&amp;L'!$C$43</f>
        <v>0</v>
      </c>
      <c r="R602" s="313">
        <f>R479*'Data - P&amp;L'!$C$43</f>
        <v>0</v>
      </c>
      <c r="S602" s="313">
        <f>S479*'Data - P&amp;L'!$C$43</f>
        <v>0</v>
      </c>
      <c r="T602" s="313">
        <f>T479*'Data - P&amp;L'!$C$43</f>
        <v>0</v>
      </c>
      <c r="U602" s="313">
        <f>U479*'Data - P&amp;L'!$C$43</f>
        <v>0</v>
      </c>
      <c r="V602" s="313">
        <f>V479*'Data - P&amp;L'!$C$43</f>
        <v>0</v>
      </c>
      <c r="W602" s="313">
        <f>W479*'Data - P&amp;L'!$C$43</f>
        <v>0</v>
      </c>
      <c r="X602" s="313">
        <f>X479*'Data - P&amp;L'!$C$43</f>
        <v>0</v>
      </c>
      <c r="Y602" s="313">
        <f>Y479*'Data - P&amp;L'!$C$43</f>
        <v>0</v>
      </c>
      <c r="Z602" s="313">
        <f>Z479*'Data - P&amp;L'!$C$43</f>
        <v>0</v>
      </c>
      <c r="AA602" s="313">
        <f>AA479*'Data - P&amp;L'!$C$43</f>
        <v>0</v>
      </c>
      <c r="AB602" s="313">
        <f>AB479*'Data - P&amp;L'!$C$43</f>
        <v>0</v>
      </c>
      <c r="AC602" s="313">
        <f>AC479*'Data - P&amp;L'!$C$43</f>
        <v>0</v>
      </c>
      <c r="AD602" s="313">
        <f>AD479*'Data - P&amp;L'!$C$43</f>
        <v>0</v>
      </c>
      <c r="AE602" s="313">
        <f>AE479*'Data - P&amp;L'!$C$43</f>
        <v>0</v>
      </c>
      <c r="AF602" s="313">
        <f>AF479*'Data - P&amp;L'!$C$43</f>
        <v>0</v>
      </c>
      <c r="AG602" s="409">
        <f t="shared" si="139"/>
        <v>0</v>
      </c>
    </row>
    <row r="603">
      <c r="A603" s="277" t="s">
        <v>684</v>
      </c>
      <c r="B603" s="313">
        <f t="shared" ref="B603:AF603" si="140">B510</f>
        <v>0</v>
      </c>
      <c r="C603" s="313">
        <f t="shared" si="140"/>
        <v>0</v>
      </c>
      <c r="D603" s="313">
        <f t="shared" si="140"/>
        <v>0</v>
      </c>
      <c r="E603" s="313">
        <f t="shared" si="140"/>
        <v>0</v>
      </c>
      <c r="F603" s="313">
        <f t="shared" si="140"/>
        <v>0</v>
      </c>
      <c r="G603" s="313">
        <f t="shared" si="140"/>
        <v>0</v>
      </c>
      <c r="H603" s="313">
        <f t="shared" si="140"/>
        <v>0</v>
      </c>
      <c r="I603" s="313">
        <f t="shared" si="140"/>
        <v>0</v>
      </c>
      <c r="J603" s="313">
        <f t="shared" si="140"/>
        <v>0</v>
      </c>
      <c r="K603" s="313">
        <f t="shared" si="140"/>
        <v>0</v>
      </c>
      <c r="L603" s="313">
        <f t="shared" si="140"/>
        <v>0</v>
      </c>
      <c r="M603" s="313">
        <f t="shared" si="140"/>
        <v>0</v>
      </c>
      <c r="N603" s="313">
        <f t="shared" si="140"/>
        <v>0</v>
      </c>
      <c r="O603" s="313">
        <f t="shared" si="140"/>
        <v>0</v>
      </c>
      <c r="P603" s="313">
        <f t="shared" si="140"/>
        <v>0</v>
      </c>
      <c r="Q603" s="313">
        <f t="shared" si="140"/>
        <v>0</v>
      </c>
      <c r="R603" s="313">
        <f t="shared" si="140"/>
        <v>0</v>
      </c>
      <c r="S603" s="313">
        <f t="shared" si="140"/>
        <v>0</v>
      </c>
      <c r="T603" s="313">
        <f t="shared" si="140"/>
        <v>0</v>
      </c>
      <c r="U603" s="313">
        <f t="shared" si="140"/>
        <v>0</v>
      </c>
      <c r="V603" s="313">
        <f t="shared" si="140"/>
        <v>0</v>
      </c>
      <c r="W603" s="313">
        <f t="shared" si="140"/>
        <v>648.0054</v>
      </c>
      <c r="X603" s="313">
        <f t="shared" si="140"/>
        <v>0</v>
      </c>
      <c r="Y603" s="313">
        <f t="shared" si="140"/>
        <v>0</v>
      </c>
      <c r="Z603" s="313">
        <f t="shared" si="140"/>
        <v>0</v>
      </c>
      <c r="AA603" s="313">
        <f t="shared" si="140"/>
        <v>0</v>
      </c>
      <c r="AB603" s="313">
        <f t="shared" si="140"/>
        <v>0</v>
      </c>
      <c r="AC603" s="313">
        <f t="shared" si="140"/>
        <v>0</v>
      </c>
      <c r="AD603" s="313">
        <f t="shared" si="140"/>
        <v>337.264272</v>
      </c>
      <c r="AE603" s="313">
        <f t="shared" si="140"/>
        <v>0</v>
      </c>
      <c r="AF603" s="313">
        <f t="shared" si="140"/>
        <v>0</v>
      </c>
      <c r="AG603" s="409">
        <f t="shared" si="139"/>
        <v>985.269672</v>
      </c>
    </row>
    <row r="604">
      <c r="A604" s="495" t="s">
        <v>1499</v>
      </c>
      <c r="B604" s="327">
        <f t="shared" ref="B604:AF604" si="141">SUM(B605:B613)-B614-B615</f>
        <v>0</v>
      </c>
      <c r="C604" s="327">
        <f t="shared" si="141"/>
        <v>0</v>
      </c>
      <c r="D604" s="327">
        <f t="shared" si="141"/>
        <v>0</v>
      </c>
      <c r="E604" s="327">
        <f t="shared" si="141"/>
        <v>0</v>
      </c>
      <c r="F604" s="327">
        <f t="shared" si="141"/>
        <v>0</v>
      </c>
      <c r="G604" s="327">
        <f t="shared" si="141"/>
        <v>0</v>
      </c>
      <c r="H604" s="327">
        <f t="shared" si="141"/>
        <v>0</v>
      </c>
      <c r="I604" s="327">
        <f t="shared" si="141"/>
        <v>0</v>
      </c>
      <c r="J604" s="327">
        <f t="shared" si="141"/>
        <v>0</v>
      </c>
      <c r="K604" s="327">
        <f t="shared" si="141"/>
        <v>0</v>
      </c>
      <c r="L604" s="327">
        <f t="shared" si="141"/>
        <v>0</v>
      </c>
      <c r="M604" s="327">
        <f t="shared" si="141"/>
        <v>0</v>
      </c>
      <c r="N604" s="327">
        <f t="shared" si="141"/>
        <v>0</v>
      </c>
      <c r="O604" s="327">
        <f t="shared" si="141"/>
        <v>0</v>
      </c>
      <c r="P604" s="327">
        <f t="shared" si="141"/>
        <v>0</v>
      </c>
      <c r="Q604" s="327">
        <f t="shared" si="141"/>
        <v>0</v>
      </c>
      <c r="R604" s="327">
        <f t="shared" si="141"/>
        <v>0</v>
      </c>
      <c r="S604" s="327">
        <f t="shared" si="141"/>
        <v>0</v>
      </c>
      <c r="T604" s="327">
        <f t="shared" si="141"/>
        <v>0</v>
      </c>
      <c r="U604" s="327">
        <f t="shared" si="141"/>
        <v>0</v>
      </c>
      <c r="V604" s="327">
        <f t="shared" si="141"/>
        <v>0</v>
      </c>
      <c r="W604" s="327">
        <f t="shared" si="141"/>
        <v>0</v>
      </c>
      <c r="X604" s="327">
        <f t="shared" si="141"/>
        <v>0</v>
      </c>
      <c r="Y604" s="327">
        <f t="shared" si="141"/>
        <v>0</v>
      </c>
      <c r="Z604" s="327">
        <f t="shared" si="141"/>
        <v>0</v>
      </c>
      <c r="AA604" s="327">
        <f t="shared" si="141"/>
        <v>0</v>
      </c>
      <c r="AB604" s="327">
        <f t="shared" si="141"/>
        <v>0</v>
      </c>
      <c r="AC604" s="327">
        <f t="shared" si="141"/>
        <v>0</v>
      </c>
      <c r="AD604" s="327">
        <f t="shared" si="141"/>
        <v>0</v>
      </c>
      <c r="AE604" s="327">
        <f t="shared" si="141"/>
        <v>0</v>
      </c>
      <c r="AF604" s="327">
        <f t="shared" si="141"/>
        <v>0</v>
      </c>
      <c r="AG604" s="409">
        <f t="shared" si="139"/>
        <v>0</v>
      </c>
    </row>
    <row r="605">
      <c r="A605" s="277" t="s">
        <v>686</v>
      </c>
      <c r="B605" s="313">
        <f>((B482+B483)*'Data - P&amp;L'!$C$3)*'Data - P&amp;L'!$C$54</f>
        <v>0</v>
      </c>
      <c r="C605" s="313">
        <f>((C482+C483)*'Data - P&amp;L'!$C$3)*'Data - P&amp;L'!$C$54</f>
        <v>0</v>
      </c>
      <c r="D605" s="313">
        <f>((D482+D483)*'Data - P&amp;L'!$C$3)*'Data - P&amp;L'!$C$54</f>
        <v>0</v>
      </c>
      <c r="E605" s="313">
        <f>((E482+E483)*'Data - P&amp;L'!$C$3)*'Data - P&amp;L'!$C$54</f>
        <v>0</v>
      </c>
      <c r="F605" s="313">
        <f>((F482+F483)*'Data - P&amp;L'!$C$3)*'Data - P&amp;L'!$C$54</f>
        <v>0</v>
      </c>
      <c r="G605" s="313">
        <f>((G482+G483)*'Data - P&amp;L'!$C$3)*'Data - P&amp;L'!$C$54</f>
        <v>0</v>
      </c>
      <c r="H605" s="313">
        <f>((H482+H483)*'Data - P&amp;L'!$C$3)*'Data - P&amp;L'!$C$54</f>
        <v>0</v>
      </c>
      <c r="I605" s="313">
        <f>((I482+I483)*'Data - P&amp;L'!$C$3)*'Data - P&amp;L'!$C$54</f>
        <v>0</v>
      </c>
      <c r="J605" s="313">
        <f>((J482+J483)*'Data - P&amp;L'!$C$3)*'Data - P&amp;L'!$C$54</f>
        <v>0</v>
      </c>
      <c r="K605" s="313">
        <f>((K482+K483)*'Data - P&amp;L'!$C$3)*'Data - P&amp;L'!$C$54</f>
        <v>0</v>
      </c>
      <c r="L605" s="313">
        <f>((L482+L483)*'Data - P&amp;L'!$C$3)*'Data - P&amp;L'!$C$54</f>
        <v>0</v>
      </c>
      <c r="M605" s="313">
        <f>((M482+M483)*'Data - P&amp;L'!$C$3)*'Data - P&amp;L'!$C$54</f>
        <v>0</v>
      </c>
      <c r="N605" s="313">
        <f>((N482+N483)*'Data - P&amp;L'!$C$3)*'Data - P&amp;L'!$C$54</f>
        <v>0</v>
      </c>
      <c r="O605" s="313">
        <f>((O482+O483)*'Data - P&amp;L'!$C$3)*'Data - P&amp;L'!$C$54</f>
        <v>0</v>
      </c>
      <c r="P605" s="313">
        <f>((P482+P483)*'Data - P&amp;L'!$C$3)*'Data - P&amp;L'!$C$54</f>
        <v>0</v>
      </c>
      <c r="Q605" s="313">
        <f>((Q482+Q483)*'Data - P&amp;L'!$C$3)*'Data - P&amp;L'!$C$54</f>
        <v>0</v>
      </c>
      <c r="R605" s="313">
        <f>((R482+R483)*'Data - P&amp;L'!$C$3)*'Data - P&amp;L'!$C$54</f>
        <v>0</v>
      </c>
      <c r="S605" s="313">
        <f>((S482+S483)*'Data - P&amp;L'!$C$3)*'Data - P&amp;L'!$C$54</f>
        <v>0</v>
      </c>
      <c r="T605" s="313">
        <f>((T482+T483)*'Data - P&amp;L'!$C$3)*'Data - P&amp;L'!$C$54</f>
        <v>0</v>
      </c>
      <c r="U605" s="313">
        <f>((U482+U483)*'Data - P&amp;L'!$C$3)*'Data - P&amp;L'!$C$54</f>
        <v>0</v>
      </c>
      <c r="V605" s="313">
        <f>((V482+V483)*'Data - P&amp;L'!$C$3)*'Data - P&amp;L'!$C$54</f>
        <v>0</v>
      </c>
      <c r="W605" s="313">
        <f>((W482+W483)*'Data - P&amp;L'!$C$3)*'Data - P&amp;L'!$C$54</f>
        <v>0</v>
      </c>
      <c r="X605" s="313">
        <f>((X482+X483)*'Data - P&amp;L'!$C$3)*'Data - P&amp;L'!$C$54</f>
        <v>0</v>
      </c>
      <c r="Y605" s="313">
        <f>((Y482+Y483)*'Data - P&amp;L'!$C$3)*'Data - P&amp;L'!$C$54</f>
        <v>0</v>
      </c>
      <c r="Z605" s="313">
        <f>((Z482+Z483)*'Data - P&amp;L'!$C$3)*'Data - P&amp;L'!$C$54</f>
        <v>0</v>
      </c>
      <c r="AA605" s="313">
        <f>((AA482+AA483)*'Data - P&amp;L'!$C$3)*'Data - P&amp;L'!$C$54</f>
        <v>0</v>
      </c>
      <c r="AB605" s="313">
        <f>((AB482+AB483)*'Data - P&amp;L'!$C$3)*'Data - P&amp;L'!$C$54</f>
        <v>0</v>
      </c>
      <c r="AC605" s="313">
        <f>((AC482+AC483)*'Data - P&amp;L'!$C$3)*'Data - P&amp;L'!$C$54</f>
        <v>0</v>
      </c>
      <c r="AD605" s="313">
        <f>((AD482+AD483)*'Data - P&amp;L'!$C$3)*'Data - P&amp;L'!$C$54</f>
        <v>0</v>
      </c>
      <c r="AE605" s="313">
        <f>((AE482+AE483)*'Data - P&amp;L'!$C$3)*'Data - P&amp;L'!$C$54</f>
        <v>0</v>
      </c>
      <c r="AF605" s="313">
        <f>((AF482+AF483)*'Data - P&amp;L'!$C$3)*'Data - P&amp;L'!$C$54</f>
        <v>0</v>
      </c>
      <c r="AG605" s="409">
        <f t="shared" si="139"/>
        <v>0</v>
      </c>
    </row>
    <row r="606">
      <c r="A606" s="277" t="s">
        <v>687</v>
      </c>
      <c r="B606" s="313">
        <f>(B484+B485)*'Data - P&amp;L'!$C$4*'Data - P&amp;L'!$C$54</f>
        <v>0</v>
      </c>
      <c r="C606" s="313">
        <f>(C484+C485)*'Data - P&amp;L'!$C$4*'Data - P&amp;L'!$C$54</f>
        <v>0</v>
      </c>
      <c r="D606" s="313">
        <f>(D484+D485)*'Data - P&amp;L'!$C$4*'Data - P&amp;L'!$C$54</f>
        <v>0</v>
      </c>
      <c r="E606" s="313">
        <f>(E484+E485)*'Data - P&amp;L'!$C$4*'Data - P&amp;L'!$C$54</f>
        <v>0</v>
      </c>
      <c r="F606" s="313">
        <f>(F484+F485)*'Data - P&amp;L'!$C$4*'Data - P&amp;L'!$C$54</f>
        <v>0</v>
      </c>
      <c r="G606" s="313">
        <f>(G484+G485)*'Data - P&amp;L'!$C$4*'Data - P&amp;L'!$C$54</f>
        <v>0</v>
      </c>
      <c r="H606" s="313">
        <f>(H484+H485)*'Data - P&amp;L'!$C$4*'Data - P&amp;L'!$C$54</f>
        <v>0</v>
      </c>
      <c r="I606" s="313">
        <f>(I484+I485)*'Data - P&amp;L'!$C$4*'Data - P&amp;L'!$C$54</f>
        <v>0</v>
      </c>
      <c r="J606" s="313">
        <f>(J484+J485)*'Data - P&amp;L'!$C$4*'Data - P&amp;L'!$C$54</f>
        <v>0</v>
      </c>
      <c r="K606" s="313">
        <f>(K484+K485)*'Data - P&amp;L'!$C$4*'Data - P&amp;L'!$C$54</f>
        <v>0</v>
      </c>
      <c r="L606" s="313">
        <f>(L484+L485)*'Data - P&amp;L'!$C$4*'Data - P&amp;L'!$C$54</f>
        <v>0</v>
      </c>
      <c r="M606" s="313">
        <f>(M484+M485)*'Data - P&amp;L'!$C$4*'Data - P&amp;L'!$C$54</f>
        <v>0</v>
      </c>
      <c r="N606" s="313">
        <f>(N484+N485)*'Data - P&amp;L'!$C$4*'Data - P&amp;L'!$C$54</f>
        <v>0</v>
      </c>
      <c r="O606" s="313">
        <f>(O484+O485)*'Data - P&amp;L'!$C$4*'Data - P&amp;L'!$C$54</f>
        <v>0</v>
      </c>
      <c r="P606" s="313">
        <f>(P484+P485)*'Data - P&amp;L'!$C$4*'Data - P&amp;L'!$C$54</f>
        <v>0</v>
      </c>
      <c r="Q606" s="313">
        <f>(Q484+Q485)*'Data - P&amp;L'!$C$4*'Data - P&amp;L'!$C$54</f>
        <v>0</v>
      </c>
      <c r="R606" s="313">
        <f>(R484+R485)*'Data - P&amp;L'!$C$4*'Data - P&amp;L'!$C$54</f>
        <v>0</v>
      </c>
      <c r="S606" s="313">
        <f>(S484+S485)*'Data - P&amp;L'!$C$4*'Data - P&amp;L'!$C$54</f>
        <v>0</v>
      </c>
      <c r="T606" s="313">
        <f>(T484+T485)*'Data - P&amp;L'!$C$4*'Data - P&amp;L'!$C$54</f>
        <v>0</v>
      </c>
      <c r="U606" s="313">
        <f>(U484+U485)*'Data - P&amp;L'!$C$4*'Data - P&amp;L'!$C$54</f>
        <v>0</v>
      </c>
      <c r="V606" s="313">
        <f>(V484+V485)*'Data - P&amp;L'!$C$4*'Data - P&amp;L'!$C$54</f>
        <v>0</v>
      </c>
      <c r="W606" s="313">
        <f>(W484+W485)*'Data - P&amp;L'!$C$4*'Data - P&amp;L'!$C$54</f>
        <v>0</v>
      </c>
      <c r="X606" s="313">
        <f>(X484+X485)*'Data - P&amp;L'!$C$4*'Data - P&amp;L'!$C$54</f>
        <v>0</v>
      </c>
      <c r="Y606" s="313">
        <f>(Y484+Y485)*'Data - P&amp;L'!$C$4*'Data - P&amp;L'!$C$54</f>
        <v>0</v>
      </c>
      <c r="Z606" s="313">
        <f>(Z484+Z485)*'Data - P&amp;L'!$C$4*'Data - P&amp;L'!$C$54</f>
        <v>0</v>
      </c>
      <c r="AA606" s="313">
        <f>(AA484+AA485)*'Data - P&amp;L'!$C$4*'Data - P&amp;L'!$C$54</f>
        <v>0</v>
      </c>
      <c r="AB606" s="313">
        <f>(AB484+AB485)*'Data - P&amp;L'!$C$4*'Data - P&amp;L'!$C$54</f>
        <v>0</v>
      </c>
      <c r="AC606" s="313">
        <f>(AC484+AC485)*'Data - P&amp;L'!$C$4*'Data - P&amp;L'!$C$54</f>
        <v>0</v>
      </c>
      <c r="AD606" s="313">
        <f>(AD484+AD485)*'Data - P&amp;L'!$C$4*'Data - P&amp;L'!$C$54</f>
        <v>0</v>
      </c>
      <c r="AE606" s="313">
        <f>(AE484+AE485)*'Data - P&amp;L'!$C$4*'Data - P&amp;L'!$C$54</f>
        <v>0</v>
      </c>
      <c r="AF606" s="313">
        <f>(AF484+AF485)*'Data - P&amp;L'!$C$4*'Data - P&amp;L'!$C$54</f>
        <v>0</v>
      </c>
      <c r="AG606" s="409">
        <f t="shared" si="139"/>
        <v>0</v>
      </c>
    </row>
    <row r="607">
      <c r="A607" s="277" t="s">
        <v>688</v>
      </c>
      <c r="B607" s="313">
        <f>B497*'Data - P&amp;L'!$C$6*'Data - P&amp;L'!$C$54</f>
        <v>0</v>
      </c>
      <c r="C607" s="313">
        <f>C497*'Data - P&amp;L'!$C$6*'Data - P&amp;L'!$C$54</f>
        <v>0</v>
      </c>
      <c r="D607" s="313">
        <f>D497*'Data - P&amp;L'!$C$6*'Data - P&amp;L'!$C$54</f>
        <v>0</v>
      </c>
      <c r="E607" s="313">
        <f>E497*'Data - P&amp;L'!$C$6*'Data - P&amp;L'!$C$54</f>
        <v>0</v>
      </c>
      <c r="F607" s="313">
        <f>F497*'Data - P&amp;L'!$C$6*'Data - P&amp;L'!$C$54</f>
        <v>0</v>
      </c>
      <c r="G607" s="313">
        <f>G497*'Data - P&amp;L'!$C$6*'Data - P&amp;L'!$C$54</f>
        <v>0</v>
      </c>
      <c r="H607" s="313">
        <f>H497*'Data - P&amp;L'!$C$6*'Data - P&amp;L'!$C$54</f>
        <v>0</v>
      </c>
      <c r="I607" s="313">
        <f>I497*'Data - P&amp;L'!$C$6*'Data - P&amp;L'!$C$54</f>
        <v>0</v>
      </c>
      <c r="J607" s="313">
        <f>J497*'Data - P&amp;L'!$C$6*'Data - P&amp;L'!$C$54</f>
        <v>0</v>
      </c>
      <c r="K607" s="313">
        <f>K497*'Data - P&amp;L'!$C$6*'Data - P&amp;L'!$C$54</f>
        <v>0</v>
      </c>
      <c r="L607" s="313">
        <f>L497*'Data - P&amp;L'!$C$6*'Data - P&amp;L'!$C$54</f>
        <v>0</v>
      </c>
      <c r="M607" s="313">
        <f>M497*'Data - P&amp;L'!$C$6*'Data - P&amp;L'!$C$54</f>
        <v>0</v>
      </c>
      <c r="N607" s="313">
        <f>N497*'Data - P&amp;L'!$C$6*'Data - P&amp;L'!$C$54</f>
        <v>0</v>
      </c>
      <c r="O607" s="313">
        <f>O497*'Data - P&amp;L'!$C$6*'Data - P&amp;L'!$C$54</f>
        <v>0</v>
      </c>
      <c r="P607" s="313">
        <f>P497*'Data - P&amp;L'!$C$6*'Data - P&amp;L'!$C$54</f>
        <v>0</v>
      </c>
      <c r="Q607" s="313">
        <f>Q497*'Data - P&amp;L'!$C$6*'Data - P&amp;L'!$C$54</f>
        <v>0</v>
      </c>
      <c r="R607" s="313">
        <f>R497*'Data - P&amp;L'!$C$6*'Data - P&amp;L'!$C$54</f>
        <v>0</v>
      </c>
      <c r="S607" s="313">
        <f>S497*'Data - P&amp;L'!$C$6*'Data - P&amp;L'!$C$54</f>
        <v>0</v>
      </c>
      <c r="T607" s="313">
        <f>T497*'Data - P&amp;L'!$C$6*'Data - P&amp;L'!$C$54</f>
        <v>0</v>
      </c>
      <c r="U607" s="313">
        <f>U497*'Data - P&amp;L'!$C$6*'Data - P&amp;L'!$C$54</f>
        <v>0</v>
      </c>
      <c r="V607" s="313">
        <f>V497*'Data - P&amp;L'!$C$6*'Data - P&amp;L'!$C$54</f>
        <v>0</v>
      </c>
      <c r="W607" s="313">
        <f>W497*'Data - P&amp;L'!$C$6*'Data - P&amp;L'!$C$54</f>
        <v>0</v>
      </c>
      <c r="X607" s="313">
        <f>X497*'Data - P&amp;L'!$C$6*'Data - P&amp;L'!$C$54</f>
        <v>0</v>
      </c>
      <c r="Y607" s="313">
        <f>Y497*'Data - P&amp;L'!$C$6*'Data - P&amp;L'!$C$54</f>
        <v>0</v>
      </c>
      <c r="Z607" s="313">
        <f>Z497*'Data - P&amp;L'!$C$6*'Data - P&amp;L'!$C$54</f>
        <v>0</v>
      </c>
      <c r="AA607" s="313">
        <f>AA497*'Data - P&amp;L'!$C$6*'Data - P&amp;L'!$C$54</f>
        <v>0</v>
      </c>
      <c r="AB607" s="313">
        <f>AB497*'Data - P&amp;L'!$C$6*'Data - P&amp;L'!$C$54</f>
        <v>0</v>
      </c>
      <c r="AC607" s="313">
        <f>AC497*'Data - P&amp;L'!$C$6*'Data - P&amp;L'!$C$54</f>
        <v>0</v>
      </c>
      <c r="AD607" s="313">
        <f>AD497*'Data - P&amp;L'!$C$6*'Data - P&amp;L'!$C$54</f>
        <v>0</v>
      </c>
      <c r="AE607" s="313">
        <f>AE497*'Data - P&amp;L'!$C$6*'Data - P&amp;L'!$C$54</f>
        <v>0</v>
      </c>
      <c r="AF607" s="313">
        <f>AF497*'Data - P&amp;L'!$C$6*'Data - P&amp;L'!$C$54</f>
        <v>0</v>
      </c>
      <c r="AG607" s="409">
        <f t="shared" si="139"/>
        <v>0</v>
      </c>
    </row>
    <row r="608">
      <c r="A608" s="277" t="s">
        <v>689</v>
      </c>
      <c r="B608" s="313">
        <f>B498*'Data - P&amp;L'!$C$8*'Data - P&amp;L'!$C$54</f>
        <v>0</v>
      </c>
      <c r="C608" s="313">
        <f>C498*'Data - P&amp;L'!$C$8*'Data - P&amp;L'!$C$54</f>
        <v>0</v>
      </c>
      <c r="D608" s="313">
        <f>D498*'Data - P&amp;L'!$C$8*'Data - P&amp;L'!$C$54</f>
        <v>0</v>
      </c>
      <c r="E608" s="313">
        <f>E498*'Data - P&amp;L'!$C$8*'Data - P&amp;L'!$C$54</f>
        <v>0</v>
      </c>
      <c r="F608" s="313">
        <f>F498*'Data - P&amp;L'!$C$8*'Data - P&amp;L'!$C$54</f>
        <v>0</v>
      </c>
      <c r="G608" s="313">
        <f>G498*'Data - P&amp;L'!$C$8*'Data - P&amp;L'!$C$54</f>
        <v>0</v>
      </c>
      <c r="H608" s="313">
        <f>H498*'Data - P&amp;L'!$C$8*'Data - P&amp;L'!$C$54</f>
        <v>0</v>
      </c>
      <c r="I608" s="313">
        <f>I498*'Data - P&amp;L'!$C$8*'Data - P&amp;L'!$C$54</f>
        <v>0</v>
      </c>
      <c r="J608" s="313">
        <f>J498*'Data - P&amp;L'!$C$8*'Data - P&amp;L'!$C$54</f>
        <v>0</v>
      </c>
      <c r="K608" s="313">
        <f>K498*'Data - P&amp;L'!$C$8*'Data - P&amp;L'!$C$54</f>
        <v>0</v>
      </c>
      <c r="L608" s="313">
        <f>L498*'Data - P&amp;L'!$C$8*'Data - P&amp;L'!$C$54</f>
        <v>0</v>
      </c>
      <c r="M608" s="313">
        <f>M498*'Data - P&amp;L'!$C$8*'Data - P&amp;L'!$C$54</f>
        <v>0</v>
      </c>
      <c r="N608" s="313">
        <f>N498*'Data - P&amp;L'!$C$8*'Data - P&amp;L'!$C$54</f>
        <v>0</v>
      </c>
      <c r="O608" s="313">
        <f>O498*'Data - P&amp;L'!$C$8*'Data - P&amp;L'!$C$54</f>
        <v>0</v>
      </c>
      <c r="P608" s="313">
        <f>P498*'Data - P&amp;L'!$C$8*'Data - P&amp;L'!$C$54</f>
        <v>0</v>
      </c>
      <c r="Q608" s="313">
        <f>Q498*'Data - P&amp;L'!$C$8*'Data - P&amp;L'!$C$54</f>
        <v>0</v>
      </c>
      <c r="R608" s="313">
        <f>R498*'Data - P&amp;L'!$C$8*'Data - P&amp;L'!$C$54</f>
        <v>0</v>
      </c>
      <c r="S608" s="313">
        <f>S498*'Data - P&amp;L'!$C$8*'Data - P&amp;L'!$C$54</f>
        <v>0</v>
      </c>
      <c r="T608" s="313">
        <f>T498*'Data - P&amp;L'!$C$8*'Data - P&amp;L'!$C$54</f>
        <v>0</v>
      </c>
      <c r="U608" s="313">
        <f>U498*'Data - P&amp;L'!$C$8*'Data - P&amp;L'!$C$54</f>
        <v>0</v>
      </c>
      <c r="V608" s="313">
        <f>V498*'Data - P&amp;L'!$C$8*'Data - P&amp;L'!$C$54</f>
        <v>0</v>
      </c>
      <c r="W608" s="313">
        <f>W498*'Data - P&amp;L'!$C$8*'Data - P&amp;L'!$C$54</f>
        <v>0</v>
      </c>
      <c r="X608" s="313">
        <f>X498*'Data - P&amp;L'!$C$8*'Data - P&amp;L'!$C$54</f>
        <v>0</v>
      </c>
      <c r="Y608" s="313">
        <f>Y498*'Data - P&amp;L'!$C$8*'Data - P&amp;L'!$C$54</f>
        <v>0</v>
      </c>
      <c r="Z608" s="313">
        <f>Z498*'Data - P&amp;L'!$C$8*'Data - P&amp;L'!$C$54</f>
        <v>0</v>
      </c>
      <c r="AA608" s="313">
        <f>AA498*'Data - P&amp;L'!$C$8*'Data - P&amp;L'!$C$54</f>
        <v>0</v>
      </c>
      <c r="AB608" s="313">
        <f>AB498*'Data - P&amp;L'!$C$8*'Data - P&amp;L'!$C$54</f>
        <v>0</v>
      </c>
      <c r="AC608" s="313">
        <f>AC498*'Data - P&amp;L'!$C$8*'Data - P&amp;L'!$C$54</f>
        <v>0</v>
      </c>
      <c r="AD608" s="313">
        <f>AD498*'Data - P&amp;L'!$C$8*'Data - P&amp;L'!$C$54</f>
        <v>0</v>
      </c>
      <c r="AE608" s="313">
        <f>AE498*'Data - P&amp;L'!$C$8*'Data - P&amp;L'!$C$54</f>
        <v>0</v>
      </c>
      <c r="AF608" s="313">
        <f>AF498*'Data - P&amp;L'!$C$8*'Data - P&amp;L'!$C$54</f>
        <v>0</v>
      </c>
      <c r="AG608" s="409">
        <f t="shared" si="139"/>
        <v>0</v>
      </c>
    </row>
    <row r="609">
      <c r="A609" s="277" t="s">
        <v>677</v>
      </c>
      <c r="B609" s="313">
        <f>(B499+B500)*'Data - P&amp;L'!$C$9*'Data - P&amp;L'!$C$54</f>
        <v>0</v>
      </c>
      <c r="C609" s="313">
        <f>(C499+C500)*'Data - P&amp;L'!$C$9*'Data - P&amp;L'!$C$54</f>
        <v>0</v>
      </c>
      <c r="D609" s="313">
        <f>(D499+D500)*'Data - P&amp;L'!$C$9*'Data - P&amp;L'!$C$54</f>
        <v>0</v>
      </c>
      <c r="E609" s="313">
        <f>(E499+E500)*'Data - P&amp;L'!$C$9*'Data - P&amp;L'!$C$54</f>
        <v>0</v>
      </c>
      <c r="F609" s="313">
        <f>(F499+F500)*'Data - P&amp;L'!$C$9*'Data - P&amp;L'!$C$54</f>
        <v>0</v>
      </c>
      <c r="G609" s="313">
        <f>(G499+G500)*'Data - P&amp;L'!$C$9*'Data - P&amp;L'!$C$54</f>
        <v>0</v>
      </c>
      <c r="H609" s="313">
        <f>(H499+H500)*'Data - P&amp;L'!$C$9*'Data - P&amp;L'!$C$54</f>
        <v>0</v>
      </c>
      <c r="I609" s="313">
        <f>(I499+I500)*'Data - P&amp;L'!$C$9*'Data - P&amp;L'!$C$54</f>
        <v>0</v>
      </c>
      <c r="J609" s="313">
        <f>(J499+J500)*'Data - P&amp;L'!$C$9*'Data - P&amp;L'!$C$54</f>
        <v>0</v>
      </c>
      <c r="K609" s="313">
        <f>(K499+K500)*'Data - P&amp;L'!$C$9*'Data - P&amp;L'!$C$54</f>
        <v>0</v>
      </c>
      <c r="L609" s="313">
        <f>(L499+L500)*'Data - P&amp;L'!$C$9*'Data - P&amp;L'!$C$54</f>
        <v>0</v>
      </c>
      <c r="M609" s="313">
        <f>(M499+M500)*'Data - P&amp;L'!$C$9*'Data - P&amp;L'!$C$54</f>
        <v>0</v>
      </c>
      <c r="N609" s="313">
        <f>(N499+N500)*'Data - P&amp;L'!$C$9*'Data - P&amp;L'!$C$54</f>
        <v>0</v>
      </c>
      <c r="O609" s="313">
        <f>(O499+O500)*'Data - P&amp;L'!$C$9*'Data - P&amp;L'!$C$54</f>
        <v>0</v>
      </c>
      <c r="P609" s="313">
        <f>(P499+P500)*'Data - P&amp;L'!$C$9*'Data - P&amp;L'!$C$54</f>
        <v>0</v>
      </c>
      <c r="Q609" s="313">
        <f>(Q499+Q500)*'Data - P&amp;L'!$C$9*'Data - P&amp;L'!$C$54</f>
        <v>0</v>
      </c>
      <c r="R609" s="313">
        <f>(R499+R500)*'Data - P&amp;L'!$C$9*'Data - P&amp;L'!$C$54</f>
        <v>0</v>
      </c>
      <c r="S609" s="313">
        <f>(S499+S500)*'Data - P&amp;L'!$C$9*'Data - P&amp;L'!$C$54</f>
        <v>0</v>
      </c>
      <c r="T609" s="313">
        <f>(T499+T500)*'Data - P&amp;L'!$C$9*'Data - P&amp;L'!$C$54</f>
        <v>0</v>
      </c>
      <c r="U609" s="313">
        <f>(U499+U500)*'Data - P&amp;L'!$C$9*'Data - P&amp;L'!$C$54</f>
        <v>0</v>
      </c>
      <c r="V609" s="313">
        <f>(V499+V500)*'Data - P&amp;L'!$C$9*'Data - P&amp;L'!$C$54</f>
        <v>0</v>
      </c>
      <c r="W609" s="313">
        <f>(W499+W500)*'Data - P&amp;L'!$C$9*'Data - P&amp;L'!$C$54</f>
        <v>0</v>
      </c>
      <c r="X609" s="313">
        <f>(X499+X500)*'Data - P&amp;L'!$C$9*'Data - P&amp;L'!$C$54</f>
        <v>0</v>
      </c>
      <c r="Y609" s="313">
        <f>(Y499+Y500)*'Data - P&amp;L'!$C$9*'Data - P&amp;L'!$C$54</f>
        <v>0</v>
      </c>
      <c r="Z609" s="313">
        <f>(Z499+Z500)*'Data - P&amp;L'!$C$9*'Data - P&amp;L'!$C$54</f>
        <v>0</v>
      </c>
      <c r="AA609" s="313">
        <f>(AA499+AA500)*'Data - P&amp;L'!$C$9*'Data - P&amp;L'!$C$54</f>
        <v>0</v>
      </c>
      <c r="AB609" s="313">
        <f>(AB499+AB500)*'Data - P&amp;L'!$C$9*'Data - P&amp;L'!$C$54</f>
        <v>0</v>
      </c>
      <c r="AC609" s="313">
        <f>(AC499+AC500)*'Data - P&amp;L'!$C$9*'Data - P&amp;L'!$C$54</f>
        <v>0</v>
      </c>
      <c r="AD609" s="313">
        <f>(AD499+AD500)*'Data - P&amp;L'!$C$9*'Data - P&amp;L'!$C$54</f>
        <v>0</v>
      </c>
      <c r="AE609" s="313">
        <f>(AE499+AE500)*'Data - P&amp;L'!$C$9*'Data - P&amp;L'!$C$54</f>
        <v>0</v>
      </c>
      <c r="AF609" s="313">
        <f>(AF499+AF500)*'Data - P&amp;L'!$C$9*'Data - P&amp;L'!$C$54</f>
        <v>0</v>
      </c>
      <c r="AG609" s="409">
        <f t="shared" si="139"/>
        <v>0</v>
      </c>
    </row>
    <row r="610">
      <c r="A610" s="277" t="s">
        <v>678</v>
      </c>
      <c r="B610" s="313">
        <f>(B501+B502)*'Data - P&amp;L'!$C$5*'Data - P&amp;L'!$C$54</f>
        <v>0</v>
      </c>
      <c r="C610" s="313">
        <f>(C501+C502)*'Data - P&amp;L'!$C$5*'Data - P&amp;L'!$C$54</f>
        <v>0</v>
      </c>
      <c r="D610" s="313">
        <f>(D501+D502)*'Data - P&amp;L'!$C$5*'Data - P&amp;L'!$C$54</f>
        <v>0</v>
      </c>
      <c r="E610" s="313">
        <f>(E501+E502)*'Data - P&amp;L'!$C$5*'Data - P&amp;L'!$C$54</f>
        <v>0</v>
      </c>
      <c r="F610" s="313">
        <f>(F501+F502)*'Data - P&amp;L'!$C$5*'Data - P&amp;L'!$C$54</f>
        <v>0</v>
      </c>
      <c r="G610" s="313">
        <f>(G501+G502)*'Data - P&amp;L'!$C$5*'Data - P&amp;L'!$C$54</f>
        <v>0</v>
      </c>
      <c r="H610" s="313">
        <f>(H501+H502)*'Data - P&amp;L'!$C$5*'Data - P&amp;L'!$C$54</f>
        <v>0</v>
      </c>
      <c r="I610" s="313">
        <f>(I501+I502)*'Data - P&amp;L'!$C$5*'Data - P&amp;L'!$C$54</f>
        <v>0</v>
      </c>
      <c r="J610" s="313">
        <f>(J501+J502)*'Data - P&amp;L'!$C$5*'Data - P&amp;L'!$C$54</f>
        <v>0</v>
      </c>
      <c r="K610" s="313">
        <f>(K501+K502)*'Data - P&amp;L'!$C$5*'Data - P&amp;L'!$C$54</f>
        <v>0</v>
      </c>
      <c r="L610" s="313">
        <f>(L501+L502)*'Data - P&amp;L'!$C$5*'Data - P&amp;L'!$C$54</f>
        <v>0</v>
      </c>
      <c r="M610" s="313">
        <f>(M501+M502)*'Data - P&amp;L'!$C$5*'Data - P&amp;L'!$C$54</f>
        <v>0</v>
      </c>
      <c r="N610" s="313">
        <f>(N501+N502)*'Data - P&amp;L'!$C$5*'Data - P&amp;L'!$C$54</f>
        <v>0</v>
      </c>
      <c r="O610" s="313">
        <f>(O501+O502)*'Data - P&amp;L'!$C$5*'Data - P&amp;L'!$C$54</f>
        <v>0</v>
      </c>
      <c r="P610" s="313">
        <f>(P501+P502)*'Data - P&amp;L'!$C$5*'Data - P&amp;L'!$C$54</f>
        <v>0</v>
      </c>
      <c r="Q610" s="313">
        <f>(Q501+Q502)*'Data - P&amp;L'!$C$5*'Data - P&amp;L'!$C$54</f>
        <v>0</v>
      </c>
      <c r="R610" s="313">
        <f>(R501+R502)*'Data - P&amp;L'!$C$5*'Data - P&amp;L'!$C$54</f>
        <v>0</v>
      </c>
      <c r="S610" s="313">
        <f>(S501+S502)*'Data - P&amp;L'!$C$5*'Data - P&amp;L'!$C$54</f>
        <v>0</v>
      </c>
      <c r="T610" s="313">
        <f>(T501+T502)*'Data - P&amp;L'!$C$5*'Data - P&amp;L'!$C$54</f>
        <v>0</v>
      </c>
      <c r="U610" s="313">
        <f>(U501+U502)*'Data - P&amp;L'!$C$5*'Data - P&amp;L'!$C$54</f>
        <v>0</v>
      </c>
      <c r="V610" s="313">
        <f>(V501+V502)*'Data - P&amp;L'!$C$5*'Data - P&amp;L'!$C$54</f>
        <v>0</v>
      </c>
      <c r="W610" s="313">
        <f>(W501+W502)*'Data - P&amp;L'!$C$5*'Data - P&amp;L'!$C$54</f>
        <v>0</v>
      </c>
      <c r="X610" s="313">
        <f>(X501+X502)*'Data - P&amp;L'!$C$5*'Data - P&amp;L'!$C$54</f>
        <v>0</v>
      </c>
      <c r="Y610" s="313">
        <f>(Y501+Y502)*'Data - P&amp;L'!$C$5*'Data - P&amp;L'!$C$54</f>
        <v>0</v>
      </c>
      <c r="Z610" s="313">
        <f>(Z501+Z502)*'Data - P&amp;L'!$C$5*'Data - P&amp;L'!$C$54</f>
        <v>0</v>
      </c>
      <c r="AA610" s="313">
        <f>(AA501+AA502)*'Data - P&amp;L'!$C$5*'Data - P&amp;L'!$C$54</f>
        <v>0</v>
      </c>
      <c r="AB610" s="313">
        <f>(AB501+AB502)*'Data - P&amp;L'!$C$5*'Data - P&amp;L'!$C$54</f>
        <v>0</v>
      </c>
      <c r="AC610" s="313">
        <f>(AC501+AC502)*'Data - P&amp;L'!$C$5*'Data - P&amp;L'!$C$54</f>
        <v>0</v>
      </c>
      <c r="AD610" s="313">
        <f>(AD501+AD502)*'Data - P&amp;L'!$C$5*'Data - P&amp;L'!$C$54</f>
        <v>0</v>
      </c>
      <c r="AE610" s="313">
        <f>(AE501+AE502)*'Data - P&amp;L'!$C$5*'Data - P&amp;L'!$C$54</f>
        <v>0</v>
      </c>
      <c r="AF610" s="313">
        <f>(AF501+AF502)*'Data - P&amp;L'!$C$5*'Data - P&amp;L'!$C$54</f>
        <v>0</v>
      </c>
      <c r="AG610" s="409">
        <f t="shared" si="139"/>
        <v>0</v>
      </c>
    </row>
    <row r="611">
      <c r="A611" s="277" t="s">
        <v>679</v>
      </c>
      <c r="B611" s="313">
        <f>(B503+B504)*'Data - P&amp;L'!$C$10*'Data - P&amp;L'!$C$54</f>
        <v>0</v>
      </c>
      <c r="C611" s="313">
        <f>(C503+C504)*'Data - P&amp;L'!$C$10*'Data - P&amp;L'!$C$54</f>
        <v>0</v>
      </c>
      <c r="D611" s="313">
        <f>(D503+D504)*'Data - P&amp;L'!$C$10*'Data - P&amp;L'!$C$54</f>
        <v>0</v>
      </c>
      <c r="E611" s="313">
        <f>(E503+E504)*'Data - P&amp;L'!$C$10*'Data - P&amp;L'!$C$54</f>
        <v>0</v>
      </c>
      <c r="F611" s="313">
        <f>(F503+F504)*'Data - P&amp;L'!$C$10*'Data - P&amp;L'!$C$54</f>
        <v>0</v>
      </c>
      <c r="G611" s="313">
        <f>(G503+G504)*'Data - P&amp;L'!$C$10*'Data - P&amp;L'!$C$54</f>
        <v>0</v>
      </c>
      <c r="H611" s="313">
        <f>(H503+H504)*'Data - P&amp;L'!$C$10*'Data - P&amp;L'!$C$54</f>
        <v>0</v>
      </c>
      <c r="I611" s="313">
        <f>(I503+I504)*'Data - P&amp;L'!$C$10*'Data - P&amp;L'!$C$54</f>
        <v>0</v>
      </c>
      <c r="J611" s="313">
        <f>(J503+J504)*'Data - P&amp;L'!$C$10*'Data - P&amp;L'!$C$54</f>
        <v>0</v>
      </c>
      <c r="K611" s="313">
        <f>(K503+K504)*'Data - P&amp;L'!$C$10*'Data - P&amp;L'!$C$54</f>
        <v>0</v>
      </c>
      <c r="L611" s="313">
        <f>(L503+L504)*'Data - P&amp;L'!$C$10*'Data - P&amp;L'!$C$54</f>
        <v>0</v>
      </c>
      <c r="M611" s="313">
        <f>(M503+M504)*'Data - P&amp;L'!$C$10*'Data - P&amp;L'!$C$54</f>
        <v>0</v>
      </c>
      <c r="N611" s="313">
        <f>(N503+N504)*'Data - P&amp;L'!$C$10*'Data - P&amp;L'!$C$54</f>
        <v>0</v>
      </c>
      <c r="O611" s="313">
        <f>(O503+O504)*'Data - P&amp;L'!$C$10*'Data - P&amp;L'!$C$54</f>
        <v>0</v>
      </c>
      <c r="P611" s="313">
        <f>(P503+P504)*'Data - P&amp;L'!$C$10*'Data - P&amp;L'!$C$54</f>
        <v>0</v>
      </c>
      <c r="Q611" s="313">
        <f>(Q503+Q504)*'Data - P&amp;L'!$C$10*'Data - P&amp;L'!$C$54</f>
        <v>0</v>
      </c>
      <c r="R611" s="313">
        <f>(R503+R504)*'Data - P&amp;L'!$C$10*'Data - P&amp;L'!$C$54</f>
        <v>0</v>
      </c>
      <c r="S611" s="313">
        <f>(S503+S504)*'Data - P&amp;L'!$C$10*'Data - P&amp;L'!$C$54</f>
        <v>0</v>
      </c>
      <c r="T611" s="313">
        <f>(T503+T504)*'Data - P&amp;L'!$C$10*'Data - P&amp;L'!$C$54</f>
        <v>0</v>
      </c>
      <c r="U611" s="313">
        <f>(U503+U504)*'Data - P&amp;L'!$C$10*'Data - P&amp;L'!$C$54</f>
        <v>0</v>
      </c>
      <c r="V611" s="313">
        <f>(V503+V504)*'Data - P&amp;L'!$C$10*'Data - P&amp;L'!$C$54</f>
        <v>0</v>
      </c>
      <c r="W611" s="313">
        <f>(W503+W504)*'Data - P&amp;L'!$C$10*'Data - P&amp;L'!$C$54</f>
        <v>0</v>
      </c>
      <c r="X611" s="313">
        <f>(X503+X504)*'Data - P&amp;L'!$C$10*'Data - P&amp;L'!$C$54</f>
        <v>0</v>
      </c>
      <c r="Y611" s="313">
        <f>(Y503+Y504)*'Data - P&amp;L'!$C$10*'Data - P&amp;L'!$C$54</f>
        <v>0</v>
      </c>
      <c r="Z611" s="313">
        <f>(Z503+Z504)*'Data - P&amp;L'!$C$10*'Data - P&amp;L'!$C$54</f>
        <v>0</v>
      </c>
      <c r="AA611" s="313">
        <f>(AA503+AA504)*'Data - P&amp;L'!$C$10*'Data - P&amp;L'!$C$54</f>
        <v>0</v>
      </c>
      <c r="AB611" s="313">
        <f>(AB503+AB504)*'Data - P&amp;L'!$C$10*'Data - P&amp;L'!$C$54</f>
        <v>0</v>
      </c>
      <c r="AC611" s="313">
        <f>(AC503+AC504)*'Data - P&amp;L'!$C$10*'Data - P&amp;L'!$C$54</f>
        <v>0</v>
      </c>
      <c r="AD611" s="313">
        <f>(AD503+AD504)*'Data - P&amp;L'!$C$10*'Data - P&amp;L'!$C$54</f>
        <v>0</v>
      </c>
      <c r="AE611" s="313">
        <f>(AE503+AE504)*'Data - P&amp;L'!$C$10*'Data - P&amp;L'!$C$54</f>
        <v>0</v>
      </c>
      <c r="AF611" s="313">
        <f>(AF503+AF504)*'Data - P&amp;L'!$C$10*'Data - P&amp;L'!$C$54</f>
        <v>0</v>
      </c>
      <c r="AG611" s="409">
        <f t="shared" si="139"/>
        <v>0</v>
      </c>
    </row>
    <row r="612">
      <c r="A612" s="273" t="s">
        <v>680</v>
      </c>
      <c r="B612" s="313">
        <f>(B490+B491)*'Data - P&amp;L'!$C$43*'Data - P&amp;L'!$C$54</f>
        <v>0</v>
      </c>
      <c r="C612" s="313">
        <f>(C490+C491)*'Data - P&amp;L'!$C$43*'Data - P&amp;L'!$C$54</f>
        <v>0</v>
      </c>
      <c r="D612" s="313">
        <f>(D490+D491)*'Data - P&amp;L'!$C$43*'Data - P&amp;L'!$C$54</f>
        <v>0</v>
      </c>
      <c r="E612" s="313">
        <f>(E490+E491)*'Data - P&amp;L'!$C$43*'Data - P&amp;L'!$C$54</f>
        <v>0</v>
      </c>
      <c r="F612" s="313">
        <f>(F490+F491)*'Data - P&amp;L'!$C$43*'Data - P&amp;L'!$C$54</f>
        <v>0</v>
      </c>
      <c r="G612" s="313">
        <f>(G490+G491)*'Data - P&amp;L'!$C$43*'Data - P&amp;L'!$C$54</f>
        <v>0</v>
      </c>
      <c r="H612" s="313">
        <f>(H490+H491)*'Data - P&amp;L'!$C$43*'Data - P&amp;L'!$C$54</f>
        <v>0</v>
      </c>
      <c r="I612" s="313">
        <f>(I490+I491)*'Data - P&amp;L'!$C$43*'Data - P&amp;L'!$C$54</f>
        <v>0</v>
      </c>
      <c r="J612" s="313">
        <f>(J490+J491)*'Data - P&amp;L'!$C$43*'Data - P&amp;L'!$C$54</f>
        <v>0</v>
      </c>
      <c r="K612" s="313">
        <f>(K490+K491)*'Data - P&amp;L'!$C$43*'Data - P&amp;L'!$C$54</f>
        <v>0</v>
      </c>
      <c r="L612" s="313">
        <f>(L490+L491)*'Data - P&amp;L'!$C$43*'Data - P&amp;L'!$C$54</f>
        <v>0</v>
      </c>
      <c r="M612" s="313">
        <f>(M490+M491)*'Data - P&amp;L'!$C$43*'Data - P&amp;L'!$C$54</f>
        <v>0</v>
      </c>
      <c r="N612" s="313">
        <f>(N490+N491)*'Data - P&amp;L'!$C$43*'Data - P&amp;L'!$C$54</f>
        <v>0</v>
      </c>
      <c r="O612" s="313">
        <f>(O490+O491)*'Data - P&amp;L'!$C$43*'Data - P&amp;L'!$C$54</f>
        <v>0</v>
      </c>
      <c r="P612" s="313">
        <f>(P490+P491)*'Data - P&amp;L'!$C$43*'Data - P&amp;L'!$C$54</f>
        <v>0</v>
      </c>
      <c r="Q612" s="313">
        <f>(Q490+Q491)*'Data - P&amp;L'!$C$43*'Data - P&amp;L'!$C$54</f>
        <v>0</v>
      </c>
      <c r="R612" s="313">
        <f>(R490+R491)*'Data - P&amp;L'!$C$43*'Data - P&amp;L'!$C$54</f>
        <v>0</v>
      </c>
      <c r="S612" s="313">
        <f>(S490+S491)*'Data - P&amp;L'!$C$43*'Data - P&amp;L'!$C$54</f>
        <v>0</v>
      </c>
      <c r="T612" s="313">
        <f>(T490+T491)*'Data - P&amp;L'!$C$43*'Data - P&amp;L'!$C$54</f>
        <v>0</v>
      </c>
      <c r="U612" s="313">
        <f>(U490+U491)*'Data - P&amp;L'!$C$43*'Data - P&amp;L'!$C$54</f>
        <v>0</v>
      </c>
      <c r="V612" s="313">
        <f>(V490+V491)*'Data - P&amp;L'!$C$43*'Data - P&amp;L'!$C$54</f>
        <v>0</v>
      </c>
      <c r="W612" s="313">
        <f>(W490+W491)*'Data - P&amp;L'!$C$43*'Data - P&amp;L'!$C$54</f>
        <v>0</v>
      </c>
      <c r="X612" s="313">
        <f>(X490+X491)*'Data - P&amp;L'!$C$43*'Data - P&amp;L'!$C$54</f>
        <v>0</v>
      </c>
      <c r="Y612" s="313">
        <f>(Y490+Y491)*'Data - P&amp;L'!$C$43*'Data - P&amp;L'!$C$54</f>
        <v>0</v>
      </c>
      <c r="Z612" s="313">
        <f>(Z490+Z491)*'Data - P&amp;L'!$C$43*'Data - P&amp;L'!$C$54</f>
        <v>0</v>
      </c>
      <c r="AA612" s="313">
        <f>(AA490+AA491)*'Data - P&amp;L'!$C$43*'Data - P&amp;L'!$C$54</f>
        <v>0</v>
      </c>
      <c r="AB612" s="313">
        <f>(AB490+AB491)*'Data - P&amp;L'!$C$43*'Data - P&amp;L'!$C$54</f>
        <v>0</v>
      </c>
      <c r="AC612" s="313">
        <f>(AC490+AC491)*'Data - P&amp;L'!$C$43*'Data - P&amp;L'!$C$54</f>
        <v>0</v>
      </c>
      <c r="AD612" s="313">
        <f>(AD490+AD491)*'Data - P&amp;L'!$C$43*'Data - P&amp;L'!$C$54</f>
        <v>0</v>
      </c>
      <c r="AE612" s="313">
        <f>(AE490+AE491)*'Data - P&amp;L'!$C$43*'Data - P&amp;L'!$C$54</f>
        <v>0</v>
      </c>
      <c r="AF612" s="313">
        <f>(AF490+AF491)*'Data - P&amp;L'!$C$43*'Data - P&amp;L'!$C$54</f>
        <v>0</v>
      </c>
      <c r="AG612" s="409">
        <f t="shared" si="139"/>
        <v>0</v>
      </c>
    </row>
    <row r="613">
      <c r="A613" s="273" t="s">
        <v>682</v>
      </c>
      <c r="B613" s="313">
        <f>(B506)*'Data - P&amp;L'!$C$43*'Data - P&amp;L'!$C$54</f>
        <v>0</v>
      </c>
      <c r="C613" s="313">
        <f>(C506)*'Data - P&amp;L'!$C$43*'Data - P&amp;L'!$C$54</f>
        <v>0</v>
      </c>
      <c r="D613" s="313">
        <f>(D506)*'Data - P&amp;L'!$C$43*'Data - P&amp;L'!$C$54</f>
        <v>0</v>
      </c>
      <c r="E613" s="313">
        <f>(E506)*'Data - P&amp;L'!$C$43*'Data - P&amp;L'!$C$54</f>
        <v>0</v>
      </c>
      <c r="F613" s="313">
        <f>(F506)*'Data - P&amp;L'!$C$43*'Data - P&amp;L'!$C$54</f>
        <v>0</v>
      </c>
      <c r="G613" s="313">
        <f>(G506)*'Data - P&amp;L'!$C$43*'Data - P&amp;L'!$C$54</f>
        <v>0</v>
      </c>
      <c r="H613" s="313">
        <f>(H506)*'Data - P&amp;L'!$C$43*'Data - P&amp;L'!$C$54</f>
        <v>0</v>
      </c>
      <c r="I613" s="313">
        <f>(I506)*'Data - P&amp;L'!$C$43*'Data - P&amp;L'!$C$54</f>
        <v>0</v>
      </c>
      <c r="J613" s="313">
        <f>(J506)*'Data - P&amp;L'!$C$43*'Data - P&amp;L'!$C$54</f>
        <v>0</v>
      </c>
      <c r="K613" s="313">
        <f>(K506)*'Data - P&amp;L'!$C$43*'Data - P&amp;L'!$C$54</f>
        <v>0</v>
      </c>
      <c r="L613" s="313">
        <f>(L506)*'Data - P&amp;L'!$C$43*'Data - P&amp;L'!$C$54</f>
        <v>0</v>
      </c>
      <c r="M613" s="313">
        <f>(M506)*'Data - P&amp;L'!$C$43*'Data - P&amp;L'!$C$54</f>
        <v>0</v>
      </c>
      <c r="N613" s="313">
        <f>(N506)*'Data - P&amp;L'!$C$43*'Data - P&amp;L'!$C$54</f>
        <v>0</v>
      </c>
      <c r="O613" s="313">
        <f>(O506)*'Data - P&amp;L'!$C$43*'Data - P&amp;L'!$C$54</f>
        <v>0</v>
      </c>
      <c r="P613" s="313">
        <f>(P506)*'Data - P&amp;L'!$C$43*'Data - P&amp;L'!$C$54</f>
        <v>0</v>
      </c>
      <c r="Q613" s="313">
        <f>(Q506)*'Data - P&amp;L'!$C$43*'Data - P&amp;L'!$C$54</f>
        <v>0</v>
      </c>
      <c r="R613" s="313">
        <f>(R506)*'Data - P&amp;L'!$C$43*'Data - P&amp;L'!$C$54</f>
        <v>0</v>
      </c>
      <c r="S613" s="313">
        <f>(S506)*'Data - P&amp;L'!$C$43*'Data - P&amp;L'!$C$54</f>
        <v>0</v>
      </c>
      <c r="T613" s="313">
        <f>(T506)*'Data - P&amp;L'!$C$43*'Data - P&amp;L'!$C$54</f>
        <v>0</v>
      </c>
      <c r="U613" s="313">
        <f>(U506)*'Data - P&amp;L'!$C$43*'Data - P&amp;L'!$C$54</f>
        <v>0</v>
      </c>
      <c r="V613" s="313">
        <f>(V506)*'Data - P&amp;L'!$C$43*'Data - P&amp;L'!$C$54</f>
        <v>0</v>
      </c>
      <c r="W613" s="313">
        <f>(W506)*'Data - P&amp;L'!$C$43*'Data - P&amp;L'!$C$54</f>
        <v>0</v>
      </c>
      <c r="X613" s="313">
        <f>(X506)*'Data - P&amp;L'!$C$43*'Data - P&amp;L'!$C$54</f>
        <v>0</v>
      </c>
      <c r="Y613" s="313">
        <f>(Y506)*'Data - P&amp;L'!$C$43*'Data - P&amp;L'!$C$54</f>
        <v>0</v>
      </c>
      <c r="Z613" s="313">
        <f>(Z506)*'Data - P&amp;L'!$C$43*'Data - P&amp;L'!$C$54</f>
        <v>0</v>
      </c>
      <c r="AA613" s="313">
        <f>(AA506)*'Data - P&amp;L'!$C$43*'Data - P&amp;L'!$C$54</f>
        <v>0</v>
      </c>
      <c r="AB613" s="313">
        <f>(AB506)*'Data - P&amp;L'!$C$43*'Data - P&amp;L'!$C$54</f>
        <v>0</v>
      </c>
      <c r="AC613" s="313">
        <f>(AC506)*'Data - P&amp;L'!$C$43*'Data - P&amp;L'!$C$54</f>
        <v>0</v>
      </c>
      <c r="AD613" s="313">
        <f>(AD506)*'Data - P&amp;L'!$C$43*'Data - P&amp;L'!$C$54</f>
        <v>0</v>
      </c>
      <c r="AE613" s="313">
        <f>(AE506)*'Data - P&amp;L'!$C$43*'Data - P&amp;L'!$C$54</f>
        <v>0</v>
      </c>
      <c r="AF613" s="313">
        <f>(AF506)*'Data - P&amp;L'!$C$43*'Data - P&amp;L'!$C$54</f>
        <v>0</v>
      </c>
      <c r="AG613" s="409">
        <f t="shared" si="139"/>
        <v>0</v>
      </c>
    </row>
    <row r="614">
      <c r="A614" s="496" t="s">
        <v>1500</v>
      </c>
      <c r="B614" s="313">
        <f>(((B490+B491)*'Data - P&amp;L'!$C$62)*(1-'Data - P&amp;L'!$C$58))+((B506*'Data - P&amp;L'!$C$63)*(1-'Data - P&amp;L'!$C$58))</f>
        <v>0</v>
      </c>
      <c r="C614" s="313">
        <f>(((C490+C491)*'Data - P&amp;L'!$C$62)*(1-'Data - P&amp;L'!$C$58))+((C506*'Data - P&amp;L'!$C$63)*(1-'Data - P&amp;L'!$C$58))</f>
        <v>0</v>
      </c>
      <c r="D614" s="313">
        <f>(((D490+D491)*'Data - P&amp;L'!$C$62)*(1-'Data - P&amp;L'!$C$58))+((D506*'Data - P&amp;L'!$C$63)*(1-'Data - P&amp;L'!$C$58))</f>
        <v>0</v>
      </c>
      <c r="E614" s="313">
        <f>(((E490+E491)*'Data - P&amp;L'!$C$62)*(1-'Data - P&amp;L'!$C$58))+((E506*'Data - P&amp;L'!$C$63)*(1-'Data - P&amp;L'!$C$58))</f>
        <v>0</v>
      </c>
      <c r="F614" s="313">
        <f>(((F490+F491)*'Data - P&amp;L'!$C$62)*(1-'Data - P&amp;L'!$C$58))+((F506*'Data - P&amp;L'!$C$63)*(1-'Data - P&amp;L'!$C$58))</f>
        <v>0</v>
      </c>
      <c r="G614" s="313">
        <f>(((G490+G491)*'Data - P&amp;L'!$C$62)*(1-'Data - P&amp;L'!$C$58))+((G506*'Data - P&amp;L'!$C$63)*(1-'Data - P&amp;L'!$C$58))</f>
        <v>0</v>
      </c>
      <c r="H614" s="313">
        <f>(((H490+H491)*'Data - P&amp;L'!$C$62)*(1-'Data - P&amp;L'!$C$58))+((H506*'Data - P&amp;L'!$C$63)*(1-'Data - P&amp;L'!$C$58))</f>
        <v>0</v>
      </c>
      <c r="I614" s="313">
        <f>(((I490+I491)*'Data - P&amp;L'!$C$62)*(1-'Data - P&amp;L'!$C$58))+((I506*'Data - P&amp;L'!$C$63)*(1-'Data - P&amp;L'!$C$58))</f>
        <v>0</v>
      </c>
      <c r="J614" s="313">
        <f>(((J490+J491)*'Data - P&amp;L'!$C$62)*(1-'Data - P&amp;L'!$C$58))+((J506*'Data - P&amp;L'!$C$63)*(1-'Data - P&amp;L'!$C$58))</f>
        <v>0</v>
      </c>
      <c r="K614" s="313">
        <f>(((K490+K491)*'Data - P&amp;L'!$C$62)*(1-'Data - P&amp;L'!$C$58))+((K506*'Data - P&amp;L'!$C$63)*(1-'Data - P&amp;L'!$C$58))</f>
        <v>0</v>
      </c>
      <c r="L614" s="313">
        <f>(((L490+L491)*'Data - P&amp;L'!$C$62)*(1-'Data - P&amp;L'!$C$58))+((L506*'Data - P&amp;L'!$C$63)*(1-'Data - P&amp;L'!$C$58))</f>
        <v>0</v>
      </c>
      <c r="M614" s="313">
        <f>(((M490+M491)*'Data - P&amp;L'!$C$62)*(1-'Data - P&amp;L'!$C$58))+((M506*'Data - P&amp;L'!$C$63)*(1-'Data - P&amp;L'!$C$58))</f>
        <v>0</v>
      </c>
      <c r="N614" s="313">
        <f>(((N490+N491)*'Data - P&amp;L'!$C$62)*(1-'Data - P&amp;L'!$C$58))+((N506*'Data - P&amp;L'!$C$63)*(1-'Data - P&amp;L'!$C$58))</f>
        <v>0</v>
      </c>
      <c r="O614" s="313">
        <f>(((O490+O491)*'Data - P&amp;L'!$C$62)*(1-'Data - P&amp;L'!$C$58))+((O506*'Data - P&amp;L'!$C$63)*(1-'Data - P&amp;L'!$C$58))</f>
        <v>0</v>
      </c>
      <c r="P614" s="313">
        <f>(((P490+P491)*'Data - P&amp;L'!$C$62)*(1-'Data - P&amp;L'!$C$58))+((P506*'Data - P&amp;L'!$C$63)*(1-'Data - P&amp;L'!$C$58))</f>
        <v>0</v>
      </c>
      <c r="Q614" s="313">
        <f>(((Q490+Q491)*'Data - P&amp;L'!$C$62)*(1-'Data - P&amp;L'!$C$58))+((Q506*'Data - P&amp;L'!$C$63)*(1-'Data - P&amp;L'!$C$58))</f>
        <v>0</v>
      </c>
      <c r="R614" s="313">
        <f>(((R490+R491)*'Data - P&amp;L'!$C$62)*(1-'Data - P&amp;L'!$C$58))+((R506*'Data - P&amp;L'!$C$63)*(1-'Data - P&amp;L'!$C$58))</f>
        <v>0</v>
      </c>
      <c r="S614" s="313">
        <f>(((S490+S491)*'Data - P&amp;L'!$C$62)*(1-'Data - P&amp;L'!$C$58))+((S506*'Data - P&amp;L'!$C$63)*(1-'Data - P&amp;L'!$C$58))</f>
        <v>0</v>
      </c>
      <c r="T614" s="313">
        <f>(((T490+T491)*'Data - P&amp;L'!$C$62)*(1-'Data - P&amp;L'!$C$58))+((T506*'Data - P&amp;L'!$C$63)*(1-'Data - P&amp;L'!$C$58))</f>
        <v>0</v>
      </c>
      <c r="U614" s="313">
        <f>(((U490+U491)*'Data - P&amp;L'!$C$62)*(1-'Data - P&amp;L'!$C$58))+((U506*'Data - P&amp;L'!$C$63)*(1-'Data - P&amp;L'!$C$58))</f>
        <v>0</v>
      </c>
      <c r="V614" s="313">
        <f>(((V490+V491)*'Data - P&amp;L'!$C$62)*(1-'Data - P&amp;L'!$C$58))+((V506*'Data - P&amp;L'!$C$63)*(1-'Data - P&amp;L'!$C$58))</f>
        <v>0</v>
      </c>
      <c r="W614" s="313">
        <f>(((W490+W491)*'Data - P&amp;L'!$C$62)*(1-'Data - P&amp;L'!$C$58))+((W506*'Data - P&amp;L'!$C$63)*(1-'Data - P&amp;L'!$C$58))</f>
        <v>0</v>
      </c>
      <c r="X614" s="313">
        <f>(((X490+X491)*'Data - P&amp;L'!$C$62)*(1-'Data - P&amp;L'!$C$58))+((X506*'Data - P&amp;L'!$C$63)*(1-'Data - P&amp;L'!$C$58))</f>
        <v>0</v>
      </c>
      <c r="Y614" s="313">
        <f>(((Y490+Y491)*'Data - P&amp;L'!$C$62)*(1-'Data - P&amp;L'!$C$58))+((Y506*'Data - P&amp;L'!$C$63)*(1-'Data - P&amp;L'!$C$58))</f>
        <v>0</v>
      </c>
      <c r="Z614" s="313">
        <f>(((Z490+Z491)*'Data - P&amp;L'!$C$62)*(1-'Data - P&amp;L'!$C$58))+((Z506*'Data - P&amp;L'!$C$63)*(1-'Data - P&amp;L'!$C$58))</f>
        <v>0</v>
      </c>
      <c r="AA614" s="313">
        <f>(((AA490+AA491)*'Data - P&amp;L'!$C$62)*(1-'Data - P&amp;L'!$C$58))+((AA506*'Data - P&amp;L'!$C$63)*(1-'Data - P&amp;L'!$C$58))</f>
        <v>0</v>
      </c>
      <c r="AB614" s="313">
        <f>(((AB490+AB491)*'Data - P&amp;L'!$C$62)*(1-'Data - P&amp;L'!$C$58))+((AB506*'Data - P&amp;L'!$C$63)*(1-'Data - P&amp;L'!$C$58))</f>
        <v>0</v>
      </c>
      <c r="AC614" s="313">
        <f>(((AC490+AC491)*'Data - P&amp;L'!$C$62)*(1-'Data - P&amp;L'!$C$58))+((AC506*'Data - P&amp;L'!$C$63)*(1-'Data - P&amp;L'!$C$58))</f>
        <v>0</v>
      </c>
      <c r="AD614" s="313">
        <f>(((AD490+AD491)*'Data - P&amp;L'!$C$62)*(1-'Data - P&amp;L'!$C$58))+((AD506*'Data - P&amp;L'!$C$63)*(1-'Data - P&amp;L'!$C$58))</f>
        <v>0</v>
      </c>
      <c r="AE614" s="313">
        <f>(((AE490+AE491)*'Data - P&amp;L'!$C$62)*(1-'Data - P&amp;L'!$C$58))+((AE506*'Data - P&amp;L'!$C$63)*(1-'Data - P&amp;L'!$C$58))</f>
        <v>0</v>
      </c>
      <c r="AF614" s="313">
        <f>(((AF490+AF491)*'Data - P&amp;L'!$C$62)*(1-'Data - P&amp;L'!$C$58))+((AF506*'Data - P&amp;L'!$C$63)*(1-'Data - P&amp;L'!$C$58))</f>
        <v>0</v>
      </c>
      <c r="AG614" s="409">
        <f t="shared" si="139"/>
        <v>0</v>
      </c>
    </row>
    <row r="615">
      <c r="A615" s="496" t="s">
        <v>691</v>
      </c>
      <c r="B615" s="313">
        <f t="shared" ref="B615:AF615" si="142">B517</f>
        <v>0</v>
      </c>
      <c r="C615" s="313">
        <f t="shared" si="142"/>
        <v>0</v>
      </c>
      <c r="D615" s="313">
        <f t="shared" si="142"/>
        <v>0</v>
      </c>
      <c r="E615" s="313">
        <f t="shared" si="142"/>
        <v>0</v>
      </c>
      <c r="F615" s="313">
        <f t="shared" si="142"/>
        <v>0</v>
      </c>
      <c r="G615" s="313">
        <f t="shared" si="142"/>
        <v>0</v>
      </c>
      <c r="H615" s="313">
        <f t="shared" si="142"/>
        <v>0</v>
      </c>
      <c r="I615" s="313">
        <f t="shared" si="142"/>
        <v>0</v>
      </c>
      <c r="J615" s="313">
        <f t="shared" si="142"/>
        <v>0</v>
      </c>
      <c r="K615" s="313">
        <f t="shared" si="142"/>
        <v>0</v>
      </c>
      <c r="L615" s="313">
        <f t="shared" si="142"/>
        <v>0</v>
      </c>
      <c r="M615" s="313">
        <f t="shared" si="142"/>
        <v>0</v>
      </c>
      <c r="N615" s="313">
        <f t="shared" si="142"/>
        <v>0</v>
      </c>
      <c r="O615" s="313">
        <f t="shared" si="142"/>
        <v>0</v>
      </c>
      <c r="P615" s="313">
        <f t="shared" si="142"/>
        <v>0</v>
      </c>
      <c r="Q615" s="313">
        <f t="shared" si="142"/>
        <v>0</v>
      </c>
      <c r="R615" s="313">
        <f t="shared" si="142"/>
        <v>0</v>
      </c>
      <c r="S615" s="313">
        <f t="shared" si="142"/>
        <v>0</v>
      </c>
      <c r="T615" s="313">
        <f t="shared" si="142"/>
        <v>0</v>
      </c>
      <c r="U615" s="313">
        <f t="shared" si="142"/>
        <v>0</v>
      </c>
      <c r="V615" s="313">
        <f t="shared" si="142"/>
        <v>0</v>
      </c>
      <c r="W615" s="313">
        <f t="shared" si="142"/>
        <v>0</v>
      </c>
      <c r="X615" s="313">
        <f t="shared" si="142"/>
        <v>0</v>
      </c>
      <c r="Y615" s="313">
        <f t="shared" si="142"/>
        <v>0</v>
      </c>
      <c r="Z615" s="313">
        <f t="shared" si="142"/>
        <v>0</v>
      </c>
      <c r="AA615" s="313">
        <f t="shared" si="142"/>
        <v>0</v>
      </c>
      <c r="AB615" s="313">
        <f t="shared" si="142"/>
        <v>0</v>
      </c>
      <c r="AC615" s="313">
        <f t="shared" si="142"/>
        <v>0</v>
      </c>
      <c r="AD615" s="313">
        <f t="shared" si="142"/>
        <v>0</v>
      </c>
      <c r="AE615" s="313">
        <f t="shared" si="142"/>
        <v>0</v>
      </c>
      <c r="AF615" s="313">
        <f t="shared" si="142"/>
        <v>0</v>
      </c>
      <c r="AG615" s="409">
        <f t="shared" si="139"/>
        <v>0</v>
      </c>
    </row>
    <row r="616">
      <c r="A616" s="495" t="s">
        <v>1501</v>
      </c>
      <c r="B616" s="327">
        <f t="shared" ref="B616:AF616" si="143">sum(B617:B625)-B626</f>
        <v>0</v>
      </c>
      <c r="C616" s="327">
        <f t="shared" si="143"/>
        <v>0</v>
      </c>
      <c r="D616" s="327">
        <f t="shared" si="143"/>
        <v>0</v>
      </c>
      <c r="E616" s="327">
        <f t="shared" si="143"/>
        <v>0</v>
      </c>
      <c r="F616" s="327">
        <f t="shared" si="143"/>
        <v>0</v>
      </c>
      <c r="G616" s="327">
        <f t="shared" si="143"/>
        <v>0</v>
      </c>
      <c r="H616" s="327">
        <f t="shared" si="143"/>
        <v>0</v>
      </c>
      <c r="I616" s="327">
        <f t="shared" si="143"/>
        <v>0</v>
      </c>
      <c r="J616" s="327">
        <f t="shared" si="143"/>
        <v>0</v>
      </c>
      <c r="K616" s="327">
        <f t="shared" si="143"/>
        <v>0</v>
      </c>
      <c r="L616" s="327">
        <f t="shared" si="143"/>
        <v>0</v>
      </c>
      <c r="M616" s="327">
        <f t="shared" si="143"/>
        <v>0</v>
      </c>
      <c r="N616" s="327">
        <f t="shared" si="143"/>
        <v>0</v>
      </c>
      <c r="O616" s="327">
        <f t="shared" si="143"/>
        <v>0</v>
      </c>
      <c r="P616" s="327">
        <f t="shared" si="143"/>
        <v>0</v>
      </c>
      <c r="Q616" s="327">
        <f t="shared" si="143"/>
        <v>0</v>
      </c>
      <c r="R616" s="327">
        <f t="shared" si="143"/>
        <v>0</v>
      </c>
      <c r="S616" s="327">
        <f t="shared" si="143"/>
        <v>0</v>
      </c>
      <c r="T616" s="327">
        <f t="shared" si="143"/>
        <v>0</v>
      </c>
      <c r="U616" s="327">
        <f t="shared" si="143"/>
        <v>0</v>
      </c>
      <c r="V616" s="327">
        <f t="shared" si="143"/>
        <v>0</v>
      </c>
      <c r="W616" s="327">
        <f t="shared" si="143"/>
        <v>0</v>
      </c>
      <c r="X616" s="327">
        <f t="shared" si="143"/>
        <v>0</v>
      </c>
      <c r="Y616" s="327">
        <f t="shared" si="143"/>
        <v>0</v>
      </c>
      <c r="Z616" s="327">
        <f t="shared" si="143"/>
        <v>0</v>
      </c>
      <c r="AA616" s="327">
        <f t="shared" si="143"/>
        <v>0</v>
      </c>
      <c r="AB616" s="327">
        <f t="shared" si="143"/>
        <v>0</v>
      </c>
      <c r="AC616" s="327">
        <f t="shared" si="143"/>
        <v>0</v>
      </c>
      <c r="AD616" s="327">
        <f t="shared" si="143"/>
        <v>0</v>
      </c>
      <c r="AE616" s="327">
        <f t="shared" si="143"/>
        <v>0</v>
      </c>
      <c r="AF616" s="327">
        <f t="shared" si="143"/>
        <v>0</v>
      </c>
      <c r="AG616" s="409">
        <f t="shared" si="139"/>
        <v>0</v>
      </c>
    </row>
    <row r="617">
      <c r="A617" s="277" t="s">
        <v>673</v>
      </c>
      <c r="B617" s="313">
        <f>B533*'Data - P&amp;L'!$C$3*'Data - P&amp;L'!$C$55</f>
        <v>0</v>
      </c>
      <c r="C617" s="313">
        <f>C533*'Data - P&amp;L'!$C$3*'Data - P&amp;L'!$C$55</f>
        <v>0</v>
      </c>
      <c r="D617" s="313">
        <f>D533*'Data - P&amp;L'!$C$3*'Data - P&amp;L'!$C$55</f>
        <v>0</v>
      </c>
      <c r="E617" s="313">
        <f>E533*'Data - P&amp;L'!$C$3*'Data - P&amp;L'!$C$55</f>
        <v>0</v>
      </c>
      <c r="F617" s="313">
        <f>F533*'Data - P&amp;L'!$C$3*'Data - P&amp;L'!$C$55</f>
        <v>0</v>
      </c>
      <c r="G617" s="313">
        <f>G533*'Data - P&amp;L'!$C$3*'Data - P&amp;L'!$C$55</f>
        <v>0</v>
      </c>
      <c r="H617" s="313">
        <f>H533*'Data - P&amp;L'!$C$3*'Data - P&amp;L'!$C$55</f>
        <v>0</v>
      </c>
      <c r="I617" s="313">
        <f>I533*'Data - P&amp;L'!$C$3*'Data - P&amp;L'!$C$55</f>
        <v>0</v>
      </c>
      <c r="J617" s="313">
        <f>J533*'Data - P&amp;L'!$C$3*'Data - P&amp;L'!$C$55</f>
        <v>0</v>
      </c>
      <c r="K617" s="313">
        <f>K533*'Data - P&amp;L'!$C$3*'Data - P&amp;L'!$C$55</f>
        <v>0</v>
      </c>
      <c r="L617" s="313">
        <f>L533*'Data - P&amp;L'!$C$3*'Data - P&amp;L'!$C$55</f>
        <v>0</v>
      </c>
      <c r="M617" s="313">
        <f>M533*'Data - P&amp;L'!$C$3*'Data - P&amp;L'!$C$55</f>
        <v>0</v>
      </c>
      <c r="N617" s="313">
        <f>N533*'Data - P&amp;L'!$C$3*'Data - P&amp;L'!$C$55</f>
        <v>0</v>
      </c>
      <c r="O617" s="313">
        <f>O533*'Data - P&amp;L'!$C$3*'Data - P&amp;L'!$C$55</f>
        <v>0</v>
      </c>
      <c r="P617" s="313">
        <f>P533*'Data - P&amp;L'!$C$3*'Data - P&amp;L'!$C$55</f>
        <v>0</v>
      </c>
      <c r="Q617" s="313">
        <f>Q533*'Data - P&amp;L'!$C$3*'Data - P&amp;L'!$C$55</f>
        <v>0</v>
      </c>
      <c r="R617" s="313">
        <f>R533*'Data - P&amp;L'!$C$3*'Data - P&amp;L'!$C$55</f>
        <v>0</v>
      </c>
      <c r="S617" s="313">
        <f>S533*'Data - P&amp;L'!$C$3*'Data - P&amp;L'!$C$55</f>
        <v>0</v>
      </c>
      <c r="T617" s="313">
        <f>T533*'Data - P&amp;L'!$C$3*'Data - P&amp;L'!$C$55</f>
        <v>0</v>
      </c>
      <c r="U617" s="313">
        <f>U533*'Data - P&amp;L'!$C$3*'Data - P&amp;L'!$C$55</f>
        <v>0</v>
      </c>
      <c r="V617" s="313">
        <f>V533*'Data - P&amp;L'!$C$3*'Data - P&amp;L'!$C$55</f>
        <v>0</v>
      </c>
      <c r="W617" s="313">
        <f>W533*'Data - P&amp;L'!$C$3*'Data - P&amp;L'!$C$55</f>
        <v>0</v>
      </c>
      <c r="X617" s="313">
        <f>X533*'Data - P&amp;L'!$C$3*'Data - P&amp;L'!$C$55</f>
        <v>0</v>
      </c>
      <c r="Y617" s="313">
        <f>Y533*'Data - P&amp;L'!$C$3*'Data - P&amp;L'!$C$55</f>
        <v>0</v>
      </c>
      <c r="Z617" s="313">
        <f>Z533*'Data - P&amp;L'!$C$3*'Data - P&amp;L'!$C$55</f>
        <v>0</v>
      </c>
      <c r="AA617" s="313">
        <f>AA533*'Data - P&amp;L'!$C$3*'Data - P&amp;L'!$C$55</f>
        <v>0</v>
      </c>
      <c r="AB617" s="313">
        <f>AB533*'Data - P&amp;L'!$C$3*'Data - P&amp;L'!$C$55</f>
        <v>0</v>
      </c>
      <c r="AC617" s="313">
        <f>AC533*'Data - P&amp;L'!$C$3*'Data - P&amp;L'!$C$55</f>
        <v>0</v>
      </c>
      <c r="AD617" s="313">
        <f>AD533*'Data - P&amp;L'!$C$3*'Data - P&amp;L'!$C$55</f>
        <v>0</v>
      </c>
      <c r="AE617" s="313">
        <f>AE533*'Data - P&amp;L'!$C$3*'Data - P&amp;L'!$C$55</f>
        <v>0</v>
      </c>
      <c r="AF617" s="313">
        <f>AF533*'Data - P&amp;L'!$C$3*'Data - P&amp;L'!$C$55</f>
        <v>0</v>
      </c>
      <c r="AG617" s="409">
        <f t="shared" si="139"/>
        <v>0</v>
      </c>
    </row>
    <row r="618">
      <c r="A618" s="277" t="s">
        <v>674</v>
      </c>
      <c r="B618" s="313">
        <f>B534*'Data - P&amp;L'!$C$4*'Data - P&amp;L'!$C$55</f>
        <v>0</v>
      </c>
      <c r="C618" s="313">
        <f>C534*'Data - P&amp;L'!$C$4*'Data - P&amp;L'!$C$55</f>
        <v>0</v>
      </c>
      <c r="D618" s="313">
        <f>D534*'Data - P&amp;L'!$C$4*'Data - P&amp;L'!$C$55</f>
        <v>0</v>
      </c>
      <c r="E618" s="313">
        <f>E534*'Data - P&amp;L'!$C$4*'Data - P&amp;L'!$C$55</f>
        <v>0</v>
      </c>
      <c r="F618" s="313">
        <f>F534*'Data - P&amp;L'!$C$4*'Data - P&amp;L'!$C$55</f>
        <v>0</v>
      </c>
      <c r="G618" s="313">
        <f>G534*'Data - P&amp;L'!$C$4*'Data - P&amp;L'!$C$55</f>
        <v>0</v>
      </c>
      <c r="H618" s="313">
        <f>H534*'Data - P&amp;L'!$C$4*'Data - P&amp;L'!$C$55</f>
        <v>0</v>
      </c>
      <c r="I618" s="313">
        <f>I534*'Data - P&amp;L'!$C$4*'Data - P&amp;L'!$C$55</f>
        <v>0</v>
      </c>
      <c r="J618" s="313">
        <f>J534*'Data - P&amp;L'!$C$4*'Data - P&amp;L'!$C$55</f>
        <v>0</v>
      </c>
      <c r="K618" s="313">
        <f>K534*'Data - P&amp;L'!$C$4*'Data - P&amp;L'!$C$55</f>
        <v>0</v>
      </c>
      <c r="L618" s="313">
        <f>L534*'Data - P&amp;L'!$C$4*'Data - P&amp;L'!$C$55</f>
        <v>0</v>
      </c>
      <c r="M618" s="313">
        <f>M534*'Data - P&amp;L'!$C$4*'Data - P&amp;L'!$C$55</f>
        <v>0</v>
      </c>
      <c r="N618" s="313">
        <f>N534*'Data - P&amp;L'!$C$4*'Data - P&amp;L'!$C$55</f>
        <v>0</v>
      </c>
      <c r="O618" s="313">
        <f>O534*'Data - P&amp;L'!$C$4*'Data - P&amp;L'!$C$55</f>
        <v>0</v>
      </c>
      <c r="P618" s="313">
        <f>P534*'Data - P&amp;L'!$C$4*'Data - P&amp;L'!$C$55</f>
        <v>0</v>
      </c>
      <c r="Q618" s="313">
        <f>Q534*'Data - P&amp;L'!$C$4*'Data - P&amp;L'!$C$55</f>
        <v>0</v>
      </c>
      <c r="R618" s="313">
        <f>R534*'Data - P&amp;L'!$C$4*'Data - P&amp;L'!$C$55</f>
        <v>0</v>
      </c>
      <c r="S618" s="313">
        <f>S534*'Data - P&amp;L'!$C$4*'Data - P&amp;L'!$C$55</f>
        <v>0</v>
      </c>
      <c r="T618" s="313">
        <f>T534*'Data - P&amp;L'!$C$4*'Data - P&amp;L'!$C$55</f>
        <v>0</v>
      </c>
      <c r="U618" s="313">
        <f>U534*'Data - P&amp;L'!$C$4*'Data - P&amp;L'!$C$55</f>
        <v>0</v>
      </c>
      <c r="V618" s="313">
        <f>V534*'Data - P&amp;L'!$C$4*'Data - P&amp;L'!$C$55</f>
        <v>0</v>
      </c>
      <c r="W618" s="313">
        <f>W534*'Data - P&amp;L'!$C$4*'Data - P&amp;L'!$C$55</f>
        <v>0</v>
      </c>
      <c r="X618" s="313">
        <f>X534*'Data - P&amp;L'!$C$4*'Data - P&amp;L'!$C$55</f>
        <v>0</v>
      </c>
      <c r="Y618" s="313">
        <f>Y534*'Data - P&amp;L'!$C$4*'Data - P&amp;L'!$C$55</f>
        <v>0</v>
      </c>
      <c r="Z618" s="313">
        <f>Z534*'Data - P&amp;L'!$C$4*'Data - P&amp;L'!$C$55</f>
        <v>0</v>
      </c>
      <c r="AA618" s="313">
        <f>AA534*'Data - P&amp;L'!$C$4*'Data - P&amp;L'!$C$55</f>
        <v>0</v>
      </c>
      <c r="AB618" s="313">
        <f>AB534*'Data - P&amp;L'!$C$4*'Data - P&amp;L'!$C$55</f>
        <v>0</v>
      </c>
      <c r="AC618" s="313">
        <f>AC534*'Data - P&amp;L'!$C$4*'Data - P&amp;L'!$C$55</f>
        <v>0</v>
      </c>
      <c r="AD618" s="313">
        <f>AD534*'Data - P&amp;L'!$C$4*'Data - P&amp;L'!$C$55</f>
        <v>0</v>
      </c>
      <c r="AE618" s="313">
        <f>AE534*'Data - P&amp;L'!$C$4*'Data - P&amp;L'!$C$55</f>
        <v>0</v>
      </c>
      <c r="AF618" s="313">
        <f>AF534*'Data - P&amp;L'!$C$4*'Data - P&amp;L'!$C$55</f>
        <v>0</v>
      </c>
      <c r="AG618" s="409">
        <f t="shared" si="139"/>
        <v>0</v>
      </c>
    </row>
    <row r="619">
      <c r="A619" s="277" t="s">
        <v>675</v>
      </c>
      <c r="B619" s="313">
        <f>B540*'Data - P&amp;L'!$C$6*'Data - P&amp;L'!$C$55</f>
        <v>0</v>
      </c>
      <c r="C619" s="313">
        <f>C540*'Data - P&amp;L'!$C$6*'Data - P&amp;L'!$C$55</f>
        <v>0</v>
      </c>
      <c r="D619" s="313">
        <f>D540*'Data - P&amp;L'!$C$6*'Data - P&amp;L'!$C$55</f>
        <v>0</v>
      </c>
      <c r="E619" s="313">
        <f>E540*'Data - P&amp;L'!$C$6*'Data - P&amp;L'!$C$55</f>
        <v>0</v>
      </c>
      <c r="F619" s="313">
        <f>F540*'Data - P&amp;L'!$C$6*'Data - P&amp;L'!$C$55</f>
        <v>0</v>
      </c>
      <c r="G619" s="313">
        <f>G540*'Data - P&amp;L'!$C$6*'Data - P&amp;L'!$C$55</f>
        <v>0</v>
      </c>
      <c r="H619" s="313">
        <f>H540*'Data - P&amp;L'!$C$6*'Data - P&amp;L'!$C$55</f>
        <v>0</v>
      </c>
      <c r="I619" s="313">
        <f>I540*'Data - P&amp;L'!$C$6*'Data - P&amp;L'!$C$55</f>
        <v>0</v>
      </c>
      <c r="J619" s="313">
        <f>J540*'Data - P&amp;L'!$C$6*'Data - P&amp;L'!$C$55</f>
        <v>0</v>
      </c>
      <c r="K619" s="313">
        <f>K540*'Data - P&amp;L'!$C$6*'Data - P&amp;L'!$C$55</f>
        <v>0</v>
      </c>
      <c r="L619" s="313">
        <f>L540*'Data - P&amp;L'!$C$6*'Data - P&amp;L'!$C$55</f>
        <v>0</v>
      </c>
      <c r="M619" s="313">
        <f>M540*'Data - P&amp;L'!$C$6*'Data - P&amp;L'!$C$55</f>
        <v>0</v>
      </c>
      <c r="N619" s="313">
        <f>N540*'Data - P&amp;L'!$C$6*'Data - P&amp;L'!$C$55</f>
        <v>0</v>
      </c>
      <c r="O619" s="313">
        <f>O540*'Data - P&amp;L'!$C$6*'Data - P&amp;L'!$C$55</f>
        <v>0</v>
      </c>
      <c r="P619" s="313">
        <f>P540*'Data - P&amp;L'!$C$6*'Data - P&amp;L'!$C$55</f>
        <v>0</v>
      </c>
      <c r="Q619" s="313">
        <f>Q540*'Data - P&amp;L'!$C$6*'Data - P&amp;L'!$C$55</f>
        <v>0</v>
      </c>
      <c r="R619" s="313">
        <f>R540*'Data - P&amp;L'!$C$6*'Data - P&amp;L'!$C$55</f>
        <v>0</v>
      </c>
      <c r="S619" s="313">
        <f>S540*'Data - P&amp;L'!$C$6*'Data - P&amp;L'!$C$55</f>
        <v>0</v>
      </c>
      <c r="T619" s="313">
        <f>T540*'Data - P&amp;L'!$C$6*'Data - P&amp;L'!$C$55</f>
        <v>0</v>
      </c>
      <c r="U619" s="313">
        <f>U540*'Data - P&amp;L'!$C$6*'Data - P&amp;L'!$C$55</f>
        <v>0</v>
      </c>
      <c r="V619" s="313">
        <f>V540*'Data - P&amp;L'!$C$6*'Data - P&amp;L'!$C$55</f>
        <v>0</v>
      </c>
      <c r="W619" s="313">
        <f>W540*'Data - P&amp;L'!$C$6*'Data - P&amp;L'!$C$55</f>
        <v>0</v>
      </c>
      <c r="X619" s="313">
        <f>X540*'Data - P&amp;L'!$C$6*'Data - P&amp;L'!$C$55</f>
        <v>0</v>
      </c>
      <c r="Y619" s="313">
        <f>Y540*'Data - P&amp;L'!$C$6*'Data - P&amp;L'!$C$55</f>
        <v>0</v>
      </c>
      <c r="Z619" s="313">
        <f>Z540*'Data - P&amp;L'!$C$6*'Data - P&amp;L'!$C$55</f>
        <v>0</v>
      </c>
      <c r="AA619" s="313">
        <f>AA540*'Data - P&amp;L'!$C$6*'Data - P&amp;L'!$C$55</f>
        <v>0</v>
      </c>
      <c r="AB619" s="313">
        <f>AB540*'Data - P&amp;L'!$C$6*'Data - P&amp;L'!$C$55</f>
        <v>0</v>
      </c>
      <c r="AC619" s="313">
        <f>AC540*'Data - P&amp;L'!$C$6*'Data - P&amp;L'!$C$55</f>
        <v>0</v>
      </c>
      <c r="AD619" s="313">
        <f>AD540*'Data - P&amp;L'!$C$6*'Data - P&amp;L'!$C$55</f>
        <v>0</v>
      </c>
      <c r="AE619" s="313">
        <f>AE540*'Data - P&amp;L'!$C$6*'Data - P&amp;L'!$C$55</f>
        <v>0</v>
      </c>
      <c r="AF619" s="313">
        <f>AF540*'Data - P&amp;L'!$C$6*'Data - P&amp;L'!$C$55</f>
        <v>0</v>
      </c>
      <c r="AG619" s="409">
        <f t="shared" si="139"/>
        <v>0</v>
      </c>
    </row>
    <row r="620">
      <c r="A620" s="277" t="s">
        <v>676</v>
      </c>
      <c r="B620" s="313">
        <f>B541*'Data - P&amp;L'!$C$8*'Data - P&amp;L'!$C$55</f>
        <v>0</v>
      </c>
      <c r="C620" s="313">
        <f>C541*'Data - P&amp;L'!$C$8*'Data - P&amp;L'!$C$55</f>
        <v>0</v>
      </c>
      <c r="D620" s="313">
        <f>D541*'Data - P&amp;L'!$C$8*'Data - P&amp;L'!$C$55</f>
        <v>0</v>
      </c>
      <c r="E620" s="313">
        <f>E541*'Data - P&amp;L'!$C$8*'Data - P&amp;L'!$C$55</f>
        <v>0</v>
      </c>
      <c r="F620" s="313">
        <f>F541*'Data - P&amp;L'!$C$8*'Data - P&amp;L'!$C$55</f>
        <v>0</v>
      </c>
      <c r="G620" s="313">
        <f>G541*'Data - P&amp;L'!$C$8*'Data - P&amp;L'!$C$55</f>
        <v>0</v>
      </c>
      <c r="H620" s="313">
        <f>H541*'Data - P&amp;L'!$C$8*'Data - P&amp;L'!$C$55</f>
        <v>0</v>
      </c>
      <c r="I620" s="313">
        <f>I541*'Data - P&amp;L'!$C$8*'Data - P&amp;L'!$C$55</f>
        <v>0</v>
      </c>
      <c r="J620" s="313">
        <f>J541*'Data - P&amp;L'!$C$8*'Data - P&amp;L'!$C$55</f>
        <v>0</v>
      </c>
      <c r="K620" s="313">
        <f>K541*'Data - P&amp;L'!$C$8*'Data - P&amp;L'!$C$55</f>
        <v>0</v>
      </c>
      <c r="L620" s="313">
        <f>L541*'Data - P&amp;L'!$C$8*'Data - P&amp;L'!$C$55</f>
        <v>0</v>
      </c>
      <c r="M620" s="313">
        <f>M541*'Data - P&amp;L'!$C$8*'Data - P&amp;L'!$C$55</f>
        <v>0</v>
      </c>
      <c r="N620" s="313">
        <f>N541*'Data - P&amp;L'!$C$8*'Data - P&amp;L'!$C$55</f>
        <v>0</v>
      </c>
      <c r="O620" s="313">
        <f>O541*'Data - P&amp;L'!$C$8*'Data - P&amp;L'!$C$55</f>
        <v>0</v>
      </c>
      <c r="P620" s="313">
        <f>P541*'Data - P&amp;L'!$C$8*'Data - P&amp;L'!$C$55</f>
        <v>0</v>
      </c>
      <c r="Q620" s="313">
        <f>Q541*'Data - P&amp;L'!$C$8*'Data - P&amp;L'!$C$55</f>
        <v>0</v>
      </c>
      <c r="R620" s="313">
        <f>R541*'Data - P&amp;L'!$C$8*'Data - P&amp;L'!$C$55</f>
        <v>0</v>
      </c>
      <c r="S620" s="313">
        <f>S541*'Data - P&amp;L'!$C$8*'Data - P&amp;L'!$C$55</f>
        <v>0</v>
      </c>
      <c r="T620" s="313">
        <f>T541*'Data - P&amp;L'!$C$8*'Data - P&amp;L'!$C$55</f>
        <v>0</v>
      </c>
      <c r="U620" s="313">
        <f>U541*'Data - P&amp;L'!$C$8*'Data - P&amp;L'!$C$55</f>
        <v>0</v>
      </c>
      <c r="V620" s="313">
        <f>V541*'Data - P&amp;L'!$C$8*'Data - P&amp;L'!$C$55</f>
        <v>0</v>
      </c>
      <c r="W620" s="313">
        <f>W541*'Data - P&amp;L'!$C$8*'Data - P&amp;L'!$C$55</f>
        <v>0</v>
      </c>
      <c r="X620" s="313">
        <f>X541*'Data - P&amp;L'!$C$8*'Data - P&amp;L'!$C$55</f>
        <v>0</v>
      </c>
      <c r="Y620" s="313">
        <f>Y541*'Data - P&amp;L'!$C$8*'Data - P&amp;L'!$C$55</f>
        <v>0</v>
      </c>
      <c r="Z620" s="313">
        <f>Z541*'Data - P&amp;L'!$C$8*'Data - P&amp;L'!$C$55</f>
        <v>0</v>
      </c>
      <c r="AA620" s="313">
        <f>AA541*'Data - P&amp;L'!$C$8*'Data - P&amp;L'!$C$55</f>
        <v>0</v>
      </c>
      <c r="AB620" s="313">
        <f>AB541*'Data - P&amp;L'!$C$8*'Data - P&amp;L'!$C$55</f>
        <v>0</v>
      </c>
      <c r="AC620" s="313">
        <f>AC541*'Data - P&amp;L'!$C$8*'Data - P&amp;L'!$C$55</f>
        <v>0</v>
      </c>
      <c r="AD620" s="313">
        <f>AD541*'Data - P&amp;L'!$C$8*'Data - P&amp;L'!$C$55</f>
        <v>0</v>
      </c>
      <c r="AE620" s="313">
        <f>AE541*'Data - P&amp;L'!$C$8*'Data - P&amp;L'!$C$55</f>
        <v>0</v>
      </c>
      <c r="AF620" s="313">
        <f>AF541*'Data - P&amp;L'!$C$8*'Data - P&amp;L'!$C$55</f>
        <v>0</v>
      </c>
      <c r="AG620" s="409">
        <f t="shared" si="139"/>
        <v>0</v>
      </c>
    </row>
    <row r="621">
      <c r="A621" s="277" t="s">
        <v>677</v>
      </c>
      <c r="B621" s="313">
        <f>(B542+B543)*'Data - P&amp;L'!$C$9*'Data - P&amp;L'!$C$55</f>
        <v>0</v>
      </c>
      <c r="C621" s="313">
        <f>(C542+C543)*'Data - P&amp;L'!$C$9*'Data - P&amp;L'!$C$55</f>
        <v>0</v>
      </c>
      <c r="D621" s="313">
        <f>(D542+D543)*'Data - P&amp;L'!$C$9*'Data - P&amp;L'!$C$55</f>
        <v>0</v>
      </c>
      <c r="E621" s="313">
        <f>(E542+E543)*'Data - P&amp;L'!$C$9*'Data - P&amp;L'!$C$55</f>
        <v>0</v>
      </c>
      <c r="F621" s="313">
        <f>(F542+F543)*'Data - P&amp;L'!$C$9*'Data - P&amp;L'!$C$55</f>
        <v>0</v>
      </c>
      <c r="G621" s="313">
        <f>(G542+G543)*'Data - P&amp;L'!$C$9*'Data - P&amp;L'!$C$55</f>
        <v>0</v>
      </c>
      <c r="H621" s="313">
        <f>(H542+H543)*'Data - P&amp;L'!$C$9*'Data - P&amp;L'!$C$55</f>
        <v>0</v>
      </c>
      <c r="I621" s="313">
        <f>(I542+I543)*'Data - P&amp;L'!$C$9*'Data - P&amp;L'!$C$55</f>
        <v>0</v>
      </c>
      <c r="J621" s="313">
        <f>(J542+J543)*'Data - P&amp;L'!$C$9*'Data - P&amp;L'!$C$55</f>
        <v>0</v>
      </c>
      <c r="K621" s="313">
        <f>(K542+K543)*'Data - P&amp;L'!$C$9*'Data - P&amp;L'!$C$55</f>
        <v>0</v>
      </c>
      <c r="L621" s="313">
        <f>(L542+L543)*'Data - P&amp;L'!$C$9*'Data - P&amp;L'!$C$55</f>
        <v>0</v>
      </c>
      <c r="M621" s="313">
        <f>(M542+M543)*'Data - P&amp;L'!$C$9*'Data - P&amp;L'!$C$55</f>
        <v>0</v>
      </c>
      <c r="N621" s="313">
        <f>(N542+N543)*'Data - P&amp;L'!$C$9*'Data - P&amp;L'!$C$55</f>
        <v>0</v>
      </c>
      <c r="O621" s="313">
        <f>(O542+O543)*'Data - P&amp;L'!$C$9*'Data - P&amp;L'!$C$55</f>
        <v>0</v>
      </c>
      <c r="P621" s="313">
        <f>(P542+P543)*'Data - P&amp;L'!$C$9*'Data - P&amp;L'!$C$55</f>
        <v>0</v>
      </c>
      <c r="Q621" s="313">
        <f>(Q542+Q543)*'Data - P&amp;L'!$C$9*'Data - P&amp;L'!$C$55</f>
        <v>0</v>
      </c>
      <c r="R621" s="313">
        <f>(R542+R543)*'Data - P&amp;L'!$C$9*'Data - P&amp;L'!$C$55</f>
        <v>0</v>
      </c>
      <c r="S621" s="313">
        <f>(S542+S543)*'Data - P&amp;L'!$C$9*'Data - P&amp;L'!$C$55</f>
        <v>0</v>
      </c>
      <c r="T621" s="313">
        <f>(T542+T543)*'Data - P&amp;L'!$C$9*'Data - P&amp;L'!$C$55</f>
        <v>0</v>
      </c>
      <c r="U621" s="313">
        <f>(U542+U543)*'Data - P&amp;L'!$C$9*'Data - P&amp;L'!$C$55</f>
        <v>0</v>
      </c>
      <c r="V621" s="313">
        <f>(V542+V543)*'Data - P&amp;L'!$C$9*'Data - P&amp;L'!$C$55</f>
        <v>0</v>
      </c>
      <c r="W621" s="313">
        <f>(W542+W543)*'Data - P&amp;L'!$C$9*'Data - P&amp;L'!$C$55</f>
        <v>0</v>
      </c>
      <c r="X621" s="313">
        <f>(X542+X543)*'Data - P&amp;L'!$C$9*'Data - P&amp;L'!$C$55</f>
        <v>0</v>
      </c>
      <c r="Y621" s="313">
        <f>(Y542+Y543)*'Data - P&amp;L'!$C$9*'Data - P&amp;L'!$C$55</f>
        <v>0</v>
      </c>
      <c r="Z621" s="313">
        <f>(Z542+Z543)*'Data - P&amp;L'!$C$9*'Data - P&amp;L'!$C$55</f>
        <v>0</v>
      </c>
      <c r="AA621" s="313">
        <f>(AA542+AA543)*'Data - P&amp;L'!$C$9*'Data - P&amp;L'!$C$55</f>
        <v>0</v>
      </c>
      <c r="AB621" s="313">
        <f>(AB542+AB543)*'Data - P&amp;L'!$C$9*'Data - P&amp;L'!$C$55</f>
        <v>0</v>
      </c>
      <c r="AC621" s="313">
        <f>(AC542+AC543)*'Data - P&amp;L'!$C$9*'Data - P&amp;L'!$C$55</f>
        <v>0</v>
      </c>
      <c r="AD621" s="313">
        <f>(AD542+AD543)*'Data - P&amp;L'!$C$9*'Data - P&amp;L'!$C$55</f>
        <v>0</v>
      </c>
      <c r="AE621" s="313">
        <f>(AE542+AE543)*'Data - P&amp;L'!$C$9*'Data - P&amp;L'!$C$55</f>
        <v>0</v>
      </c>
      <c r="AF621" s="313">
        <f>(AF542+AF543)*'Data - P&amp;L'!$C$9*'Data - P&amp;L'!$C$55</f>
        <v>0</v>
      </c>
      <c r="AG621" s="409">
        <f t="shared" si="139"/>
        <v>0</v>
      </c>
    </row>
    <row r="622">
      <c r="A622" s="277" t="s">
        <v>678</v>
      </c>
      <c r="B622" s="313">
        <f>(B544+B545)*'Data - P&amp;L'!$C$5*'Data - P&amp;L'!$C$55</f>
        <v>0</v>
      </c>
      <c r="C622" s="313">
        <f>(C544+C545)*'Data - P&amp;L'!$C$5*'Data - P&amp;L'!$C$55</f>
        <v>0</v>
      </c>
      <c r="D622" s="313">
        <f>(D544+D545)*'Data - P&amp;L'!$C$5*'Data - P&amp;L'!$C$55</f>
        <v>0</v>
      </c>
      <c r="E622" s="313">
        <f>(E544+E545)*'Data - P&amp;L'!$C$5*'Data - P&amp;L'!$C$55</f>
        <v>0</v>
      </c>
      <c r="F622" s="313">
        <f>(F544+F545)*'Data - P&amp;L'!$C$5*'Data - P&amp;L'!$C$55</f>
        <v>0</v>
      </c>
      <c r="G622" s="313">
        <f>(G544+G545)*'Data - P&amp;L'!$C$5*'Data - P&amp;L'!$C$55</f>
        <v>0</v>
      </c>
      <c r="H622" s="313">
        <f>(H544+H545)*'Data - P&amp;L'!$C$5*'Data - P&amp;L'!$C$55</f>
        <v>0</v>
      </c>
      <c r="I622" s="313">
        <f>(I544+I545)*'Data - P&amp;L'!$C$5*'Data - P&amp;L'!$C$55</f>
        <v>0</v>
      </c>
      <c r="J622" s="313">
        <f>(J544+J545)*'Data - P&amp;L'!$C$5*'Data - P&amp;L'!$C$55</f>
        <v>0</v>
      </c>
      <c r="K622" s="313">
        <f>(K544+K545)*'Data - P&amp;L'!$C$5*'Data - P&amp;L'!$C$55</f>
        <v>0</v>
      </c>
      <c r="L622" s="313">
        <f>(L544+L545)*'Data - P&amp;L'!$C$5*'Data - P&amp;L'!$C$55</f>
        <v>0</v>
      </c>
      <c r="M622" s="313">
        <f>(M544+M545)*'Data - P&amp;L'!$C$5*'Data - P&amp;L'!$C$55</f>
        <v>0</v>
      </c>
      <c r="N622" s="313">
        <f>(N544+N545)*'Data - P&amp;L'!$C$5*'Data - P&amp;L'!$C$55</f>
        <v>0</v>
      </c>
      <c r="O622" s="313">
        <f>(O544+O545)*'Data - P&amp;L'!$C$5*'Data - P&amp;L'!$C$55</f>
        <v>0</v>
      </c>
      <c r="P622" s="313">
        <f>(P544+P545)*'Data - P&amp;L'!$C$5*'Data - P&amp;L'!$C$55</f>
        <v>0</v>
      </c>
      <c r="Q622" s="313">
        <f>(Q544+Q545)*'Data - P&amp;L'!$C$5*'Data - P&amp;L'!$C$55</f>
        <v>0</v>
      </c>
      <c r="R622" s="313">
        <f>(R544+R545)*'Data - P&amp;L'!$C$5*'Data - P&amp;L'!$C$55</f>
        <v>0</v>
      </c>
      <c r="S622" s="313">
        <f>(S544+S545)*'Data - P&amp;L'!$C$5*'Data - P&amp;L'!$C$55</f>
        <v>0</v>
      </c>
      <c r="T622" s="313">
        <f>(T544+T545)*'Data - P&amp;L'!$C$5*'Data - P&amp;L'!$C$55</f>
        <v>0</v>
      </c>
      <c r="U622" s="313">
        <f>(U544+U545)*'Data - P&amp;L'!$C$5*'Data - P&amp;L'!$C$55</f>
        <v>0</v>
      </c>
      <c r="V622" s="313">
        <f>(V544+V545)*'Data - P&amp;L'!$C$5*'Data - P&amp;L'!$C$55</f>
        <v>0</v>
      </c>
      <c r="W622" s="313">
        <f>(W544+W545)*'Data - P&amp;L'!$C$5*'Data - P&amp;L'!$C$55</f>
        <v>0</v>
      </c>
      <c r="X622" s="313">
        <f>(X544+X545)*'Data - P&amp;L'!$C$5*'Data - P&amp;L'!$C$55</f>
        <v>0</v>
      </c>
      <c r="Y622" s="313">
        <f>(Y544+Y545)*'Data - P&amp;L'!$C$5*'Data - P&amp;L'!$C$55</f>
        <v>0</v>
      </c>
      <c r="Z622" s="313">
        <f>(Z544+Z545)*'Data - P&amp;L'!$C$5*'Data - P&amp;L'!$C$55</f>
        <v>0</v>
      </c>
      <c r="AA622" s="313">
        <f>(AA544+AA545)*'Data - P&amp;L'!$C$5*'Data - P&amp;L'!$C$55</f>
        <v>0</v>
      </c>
      <c r="AB622" s="313">
        <f>(AB544+AB545)*'Data - P&amp;L'!$C$5*'Data - P&amp;L'!$C$55</f>
        <v>0</v>
      </c>
      <c r="AC622" s="313">
        <f>(AC544+AC545)*'Data - P&amp;L'!$C$5*'Data - P&amp;L'!$C$55</f>
        <v>0</v>
      </c>
      <c r="AD622" s="313">
        <f>(AD544+AD545)*'Data - P&amp;L'!$C$5*'Data - P&amp;L'!$C$55</f>
        <v>0</v>
      </c>
      <c r="AE622" s="313">
        <f>(AE544+AE545)*'Data - P&amp;L'!$C$5*'Data - P&amp;L'!$C$55</f>
        <v>0</v>
      </c>
      <c r="AF622" s="313">
        <f>(AF544+AF545)*'Data - P&amp;L'!$C$5*'Data - P&amp;L'!$C$55</f>
        <v>0</v>
      </c>
      <c r="AG622" s="409">
        <f t="shared" si="139"/>
        <v>0</v>
      </c>
    </row>
    <row r="623">
      <c r="A623" s="277" t="s">
        <v>679</v>
      </c>
      <c r="B623" s="313">
        <f>(B546+B547)*'Data - P&amp;L'!$C$10*'Data - P&amp;L'!$C$55</f>
        <v>0</v>
      </c>
      <c r="C623" s="313">
        <f>(C546+C547)*'Data - P&amp;L'!$C$10*'Data - P&amp;L'!$C$55</f>
        <v>0</v>
      </c>
      <c r="D623" s="313">
        <f>(D546+D547)*'Data - P&amp;L'!$C$10*'Data - P&amp;L'!$C$55</f>
        <v>0</v>
      </c>
      <c r="E623" s="313">
        <f>(E546+E547)*'Data - P&amp;L'!$C$10*'Data - P&amp;L'!$C$55</f>
        <v>0</v>
      </c>
      <c r="F623" s="313">
        <f>(F546+F547)*'Data - P&amp;L'!$C$10*'Data - P&amp;L'!$C$55</f>
        <v>0</v>
      </c>
      <c r="G623" s="313">
        <f>(G546+G547)*'Data - P&amp;L'!$C$10*'Data - P&amp;L'!$C$55</f>
        <v>0</v>
      </c>
      <c r="H623" s="313">
        <f>(H546+H547)*'Data - P&amp;L'!$C$10*'Data - P&amp;L'!$C$55</f>
        <v>0</v>
      </c>
      <c r="I623" s="313">
        <f>(I546+I547)*'Data - P&amp;L'!$C$10*'Data - P&amp;L'!$C$55</f>
        <v>0</v>
      </c>
      <c r="J623" s="313">
        <f>(J546+J547)*'Data - P&amp;L'!$C$10*'Data - P&amp;L'!$C$55</f>
        <v>0</v>
      </c>
      <c r="K623" s="313">
        <f>(K546+K547)*'Data - P&amp;L'!$C$10*'Data - P&amp;L'!$C$55</f>
        <v>0</v>
      </c>
      <c r="L623" s="313">
        <f>(L546+L547)*'Data - P&amp;L'!$C$10*'Data - P&amp;L'!$C$55</f>
        <v>0</v>
      </c>
      <c r="M623" s="313">
        <f>(M546+M547)*'Data - P&amp;L'!$C$10*'Data - P&amp;L'!$C$55</f>
        <v>0</v>
      </c>
      <c r="N623" s="313">
        <f>(N546+N547)*'Data - P&amp;L'!$C$10*'Data - P&amp;L'!$C$55</f>
        <v>0</v>
      </c>
      <c r="O623" s="313">
        <f>(O546+O547)*'Data - P&amp;L'!$C$10*'Data - P&amp;L'!$C$55</f>
        <v>0</v>
      </c>
      <c r="P623" s="313">
        <f>(P546+P547)*'Data - P&amp;L'!$C$10*'Data - P&amp;L'!$C$55</f>
        <v>0</v>
      </c>
      <c r="Q623" s="313">
        <f>(Q546+Q547)*'Data - P&amp;L'!$C$10*'Data - P&amp;L'!$C$55</f>
        <v>0</v>
      </c>
      <c r="R623" s="313">
        <f>(R546+R547)*'Data - P&amp;L'!$C$10*'Data - P&amp;L'!$C$55</f>
        <v>0</v>
      </c>
      <c r="S623" s="313">
        <f>(S546+S547)*'Data - P&amp;L'!$C$10*'Data - P&amp;L'!$C$55</f>
        <v>0</v>
      </c>
      <c r="T623" s="313">
        <f>(T546+T547)*'Data - P&amp;L'!$C$10*'Data - P&amp;L'!$C$55</f>
        <v>0</v>
      </c>
      <c r="U623" s="313">
        <f>(U546+U547)*'Data - P&amp;L'!$C$10*'Data - P&amp;L'!$C$55</f>
        <v>0</v>
      </c>
      <c r="V623" s="313">
        <f>(V546+V547)*'Data - P&amp;L'!$C$10*'Data - P&amp;L'!$C$55</f>
        <v>0</v>
      </c>
      <c r="W623" s="313">
        <f>(W546+W547)*'Data - P&amp;L'!$C$10*'Data - P&amp;L'!$C$55</f>
        <v>0</v>
      </c>
      <c r="X623" s="313">
        <f>(X546+X547)*'Data - P&amp;L'!$C$10*'Data - P&amp;L'!$C$55</f>
        <v>0</v>
      </c>
      <c r="Y623" s="313">
        <f>(Y546+Y547)*'Data - P&amp;L'!$C$10*'Data - P&amp;L'!$C$55</f>
        <v>0</v>
      </c>
      <c r="Z623" s="313">
        <f>(Z546+Z547)*'Data - P&amp;L'!$C$10*'Data - P&amp;L'!$C$55</f>
        <v>0</v>
      </c>
      <c r="AA623" s="313">
        <f>(AA546+AA547)*'Data - P&amp;L'!$C$10*'Data - P&amp;L'!$C$55</f>
        <v>0</v>
      </c>
      <c r="AB623" s="313">
        <f>(AB546+AB547)*'Data - P&amp;L'!$C$10*'Data - P&amp;L'!$C$55</f>
        <v>0</v>
      </c>
      <c r="AC623" s="313">
        <f>(AC546+AC547)*'Data - P&amp;L'!$C$10*'Data - P&amp;L'!$C$55</f>
        <v>0</v>
      </c>
      <c r="AD623" s="313">
        <f>(AD546+AD547)*'Data - P&amp;L'!$C$10*'Data - P&amp;L'!$C$55</f>
        <v>0</v>
      </c>
      <c r="AE623" s="313">
        <f>(AE546+AE547)*'Data - P&amp;L'!$C$10*'Data - P&amp;L'!$C$55</f>
        <v>0</v>
      </c>
      <c r="AF623" s="313">
        <f>(AF546+AF547)*'Data - P&amp;L'!$C$10*'Data - P&amp;L'!$C$55</f>
        <v>0</v>
      </c>
      <c r="AG623" s="409">
        <f t="shared" si="139"/>
        <v>0</v>
      </c>
    </row>
    <row r="624">
      <c r="A624" s="273" t="s">
        <v>680</v>
      </c>
      <c r="B624" s="313">
        <f>(B533+B534)*'Data - P&amp;L'!$C$43*'Data - P&amp;L'!$C$55</f>
        <v>0</v>
      </c>
      <c r="C624" s="313">
        <f>(C533+C534)*'Data - P&amp;L'!$C$43*'Data - P&amp;L'!$C$55</f>
        <v>0</v>
      </c>
      <c r="D624" s="313">
        <f>(D533+D534)*'Data - P&amp;L'!$C$43*'Data - P&amp;L'!$C$55</f>
        <v>0</v>
      </c>
      <c r="E624" s="313">
        <f>(E533+E534)*'Data - P&amp;L'!$C$43*'Data - P&amp;L'!$C$55</f>
        <v>0</v>
      </c>
      <c r="F624" s="313">
        <f>(F533+F534)*'Data - P&amp;L'!$C$43*'Data - P&amp;L'!$C$55</f>
        <v>0</v>
      </c>
      <c r="G624" s="313">
        <f>(G533+G534)*'Data - P&amp;L'!$C$43*'Data - P&amp;L'!$C$55</f>
        <v>0</v>
      </c>
      <c r="H624" s="313">
        <f>(H533+H534)*'Data - P&amp;L'!$C$43*'Data - P&amp;L'!$C$55</f>
        <v>0</v>
      </c>
      <c r="I624" s="313">
        <f>(I533+I534)*'Data - P&amp;L'!$C$43*'Data - P&amp;L'!$C$55</f>
        <v>0</v>
      </c>
      <c r="J624" s="313">
        <f>(J533+J534)*'Data - P&amp;L'!$C$43*'Data - P&amp;L'!$C$55</f>
        <v>0</v>
      </c>
      <c r="K624" s="313">
        <f>(K533+K534)*'Data - P&amp;L'!$C$43*'Data - P&amp;L'!$C$55</f>
        <v>0</v>
      </c>
      <c r="L624" s="313">
        <f>(L533+L534)*'Data - P&amp;L'!$C$43*'Data - P&amp;L'!$C$55</f>
        <v>0</v>
      </c>
      <c r="M624" s="313">
        <f>(M533+M534)*'Data - P&amp;L'!$C$43*'Data - P&amp;L'!$C$55</f>
        <v>0</v>
      </c>
      <c r="N624" s="313">
        <f>(N533+N534)*'Data - P&amp;L'!$C$43*'Data - P&amp;L'!$C$55</f>
        <v>0</v>
      </c>
      <c r="O624" s="313">
        <f>(O533+O534)*'Data - P&amp;L'!$C$43*'Data - P&amp;L'!$C$55</f>
        <v>0</v>
      </c>
      <c r="P624" s="313">
        <f>(P533+P534)*'Data - P&amp;L'!$C$43*'Data - P&amp;L'!$C$55</f>
        <v>0</v>
      </c>
      <c r="Q624" s="313">
        <f>(Q533+Q534)*'Data - P&amp;L'!$C$43*'Data - P&amp;L'!$C$55</f>
        <v>0</v>
      </c>
      <c r="R624" s="313">
        <f>(R533+R534)*'Data - P&amp;L'!$C$43*'Data - P&amp;L'!$C$55</f>
        <v>0</v>
      </c>
      <c r="S624" s="313">
        <f>(S533+S534)*'Data - P&amp;L'!$C$43*'Data - P&amp;L'!$C$55</f>
        <v>0</v>
      </c>
      <c r="T624" s="313">
        <f>(T533+T534)*'Data - P&amp;L'!$C$43*'Data - P&amp;L'!$C$55</f>
        <v>0</v>
      </c>
      <c r="U624" s="313">
        <f>(U533+U534)*'Data - P&amp;L'!$C$43*'Data - P&amp;L'!$C$55</f>
        <v>0</v>
      </c>
      <c r="V624" s="313">
        <f>(V533+V534)*'Data - P&amp;L'!$C$43*'Data - P&amp;L'!$C$55</f>
        <v>0</v>
      </c>
      <c r="W624" s="313">
        <f>(W533+W534)*'Data - P&amp;L'!$C$43*'Data - P&amp;L'!$C$55</f>
        <v>0</v>
      </c>
      <c r="X624" s="313">
        <f>(X533+X534)*'Data - P&amp;L'!$C$43*'Data - P&amp;L'!$C$55</f>
        <v>0</v>
      </c>
      <c r="Y624" s="313">
        <f>(Y533+Y534)*'Data - P&amp;L'!$C$43*'Data - P&amp;L'!$C$55</f>
        <v>0</v>
      </c>
      <c r="Z624" s="313">
        <f>(Z533+Z534)*'Data - P&amp;L'!$C$43*'Data - P&amp;L'!$C$55</f>
        <v>0</v>
      </c>
      <c r="AA624" s="313">
        <f>(AA533+AA534)*'Data - P&amp;L'!$C$43*'Data - P&amp;L'!$C$55</f>
        <v>0</v>
      </c>
      <c r="AB624" s="313">
        <f>(AB533+AB534)*'Data - P&amp;L'!$C$43*'Data - P&amp;L'!$C$55</f>
        <v>0</v>
      </c>
      <c r="AC624" s="313">
        <f>(AC533+AC534)*'Data - P&amp;L'!$C$43*'Data - P&amp;L'!$C$55</f>
        <v>0</v>
      </c>
      <c r="AD624" s="313">
        <f>(AD533+AD534)*'Data - P&amp;L'!$C$43*'Data - P&amp;L'!$C$55</f>
        <v>0</v>
      </c>
      <c r="AE624" s="313">
        <f>(AE533+AE534)*'Data - P&amp;L'!$C$43*'Data - P&amp;L'!$C$55</f>
        <v>0</v>
      </c>
      <c r="AF624" s="313">
        <f>(AF533+AF534)*'Data - P&amp;L'!$C$43*'Data - P&amp;L'!$C$55</f>
        <v>0</v>
      </c>
      <c r="AG624" s="409">
        <f t="shared" si="139"/>
        <v>0</v>
      </c>
    </row>
    <row r="625">
      <c r="A625" s="273" t="s">
        <v>682</v>
      </c>
      <c r="B625" s="313">
        <f>B549*'Data - P&amp;L'!$C$43*'Data - P&amp;L'!$C$55</f>
        <v>0</v>
      </c>
      <c r="C625" s="313">
        <f>C549*'Data - P&amp;L'!$C$43*'Data - P&amp;L'!$C$55</f>
        <v>0</v>
      </c>
      <c r="D625" s="313">
        <f>D549*'Data - P&amp;L'!$C$43*'Data - P&amp;L'!$C$55</f>
        <v>0</v>
      </c>
      <c r="E625" s="313">
        <f>E549*'Data - P&amp;L'!$C$43*'Data - P&amp;L'!$C$55</f>
        <v>0</v>
      </c>
      <c r="F625" s="313">
        <f>F549*'Data - P&amp;L'!$C$43*'Data - P&amp;L'!$C$55</f>
        <v>0</v>
      </c>
      <c r="G625" s="313">
        <f>G549*'Data - P&amp;L'!$C$43*'Data - P&amp;L'!$C$55</f>
        <v>0</v>
      </c>
      <c r="H625" s="313">
        <f>H549*'Data - P&amp;L'!$C$43*'Data - P&amp;L'!$C$55</f>
        <v>0</v>
      </c>
      <c r="I625" s="313">
        <f>I549*'Data - P&amp;L'!$C$43*'Data - P&amp;L'!$C$55</f>
        <v>0</v>
      </c>
      <c r="J625" s="313">
        <f>J549*'Data - P&amp;L'!$C$43*'Data - P&amp;L'!$C$55</f>
        <v>0</v>
      </c>
      <c r="K625" s="313">
        <f>K549*'Data - P&amp;L'!$C$43*'Data - P&amp;L'!$C$55</f>
        <v>0</v>
      </c>
      <c r="L625" s="313">
        <f>L549*'Data - P&amp;L'!$C$43*'Data - P&amp;L'!$C$55</f>
        <v>0</v>
      </c>
      <c r="M625" s="313">
        <f>M549*'Data - P&amp;L'!$C$43*'Data - P&amp;L'!$C$55</f>
        <v>0</v>
      </c>
      <c r="N625" s="313">
        <f>N549*'Data - P&amp;L'!$C$43*'Data - P&amp;L'!$C$55</f>
        <v>0</v>
      </c>
      <c r="O625" s="313">
        <f>O549*'Data - P&amp;L'!$C$43*'Data - P&amp;L'!$C$55</f>
        <v>0</v>
      </c>
      <c r="P625" s="313">
        <f>P549*'Data - P&amp;L'!$C$43*'Data - P&amp;L'!$C$55</f>
        <v>0</v>
      </c>
      <c r="Q625" s="313">
        <f>Q549*'Data - P&amp;L'!$C$43*'Data - P&amp;L'!$C$55</f>
        <v>0</v>
      </c>
      <c r="R625" s="313">
        <f>R549*'Data - P&amp;L'!$C$43*'Data - P&amp;L'!$C$55</f>
        <v>0</v>
      </c>
      <c r="S625" s="313">
        <f>S549*'Data - P&amp;L'!$C$43*'Data - P&amp;L'!$C$55</f>
        <v>0</v>
      </c>
      <c r="T625" s="313">
        <f>T549*'Data - P&amp;L'!$C$43*'Data - P&amp;L'!$C$55</f>
        <v>0</v>
      </c>
      <c r="U625" s="313">
        <f>U549*'Data - P&amp;L'!$C$43*'Data - P&amp;L'!$C$55</f>
        <v>0</v>
      </c>
      <c r="V625" s="313">
        <f>V549*'Data - P&amp;L'!$C$43*'Data - P&amp;L'!$C$55</f>
        <v>0</v>
      </c>
      <c r="W625" s="313">
        <f>W549*'Data - P&amp;L'!$C$43*'Data - P&amp;L'!$C$55</f>
        <v>0</v>
      </c>
      <c r="X625" s="313">
        <f>X549*'Data - P&amp;L'!$C$43*'Data - P&amp;L'!$C$55</f>
        <v>0</v>
      </c>
      <c r="Y625" s="313">
        <f>Y549*'Data - P&amp;L'!$C$43*'Data - P&amp;L'!$C$55</f>
        <v>0</v>
      </c>
      <c r="Z625" s="313">
        <f>Z549*'Data - P&amp;L'!$C$43*'Data - P&amp;L'!$C$55</f>
        <v>0</v>
      </c>
      <c r="AA625" s="313">
        <f>AA549*'Data - P&amp;L'!$C$43*'Data - P&amp;L'!$C$55</f>
        <v>0</v>
      </c>
      <c r="AB625" s="313">
        <f>AB549*'Data - P&amp;L'!$C$43*'Data - P&amp;L'!$C$55</f>
        <v>0</v>
      </c>
      <c r="AC625" s="313">
        <f>AC549*'Data - P&amp;L'!$C$43*'Data - P&amp;L'!$C$55</f>
        <v>0</v>
      </c>
      <c r="AD625" s="313">
        <f>AD549*'Data - P&amp;L'!$C$43*'Data - P&amp;L'!$C$55</f>
        <v>0</v>
      </c>
      <c r="AE625" s="313">
        <f>AE549*'Data - P&amp;L'!$C$43*'Data - P&amp;L'!$C$55</f>
        <v>0</v>
      </c>
      <c r="AF625" s="313">
        <f>AF549*'Data - P&amp;L'!$C$43*'Data - P&amp;L'!$C$55</f>
        <v>0</v>
      </c>
      <c r="AG625" s="409">
        <f t="shared" si="139"/>
        <v>0</v>
      </c>
    </row>
    <row r="626">
      <c r="A626" s="277" t="s">
        <v>1500</v>
      </c>
      <c r="B626" s="313">
        <f>(((B533+B534)*'Data - P&amp;L'!$C$62)*(1-'Data - P&amp;L'!$C$59))+((B549*'Data - P&amp;L'!$C$63)*(1-'Data - P&amp;L'!$C$59))</f>
        <v>0</v>
      </c>
      <c r="C626" s="313">
        <f>(((C533+C534)*'Data - P&amp;L'!$C$62)*(1-'Data - P&amp;L'!$C$59))+((C549*'Data - P&amp;L'!$C$63)*(1-'Data - P&amp;L'!$C$59))</f>
        <v>0</v>
      </c>
      <c r="D626" s="313">
        <f>(((D533+D534)*'Data - P&amp;L'!$C$62)*(1-'Data - P&amp;L'!$C$59))+((D549*'Data - P&amp;L'!$C$63)*(1-'Data - P&amp;L'!$C$59))</f>
        <v>0</v>
      </c>
      <c r="E626" s="313">
        <f>(((E533+E534)*'Data - P&amp;L'!$C$62)*(1-'Data - P&amp;L'!$C$59))+((E549*'Data - P&amp;L'!$C$63)*(1-'Data - P&amp;L'!$C$59))</f>
        <v>0</v>
      </c>
      <c r="F626" s="313">
        <f>(((F533+F534)*'Data - P&amp;L'!$C$62)*(1-'Data - P&amp;L'!$C$59))+((F549*'Data - P&amp;L'!$C$63)*(1-'Data - P&amp;L'!$C$59))</f>
        <v>0</v>
      </c>
      <c r="G626" s="313">
        <f>(((G533+G534)*'Data - P&amp;L'!$C$62)*(1-'Data - P&amp;L'!$C$59))+((G549*'Data - P&amp;L'!$C$63)*(1-'Data - P&amp;L'!$C$59))</f>
        <v>0</v>
      </c>
      <c r="H626" s="313">
        <f>(((H533+H534)*'Data - P&amp;L'!$C$62)*(1-'Data - P&amp;L'!$C$59))+((H549*'Data - P&amp;L'!$C$63)*(1-'Data - P&amp;L'!$C$59))</f>
        <v>0</v>
      </c>
      <c r="I626" s="313">
        <f>(((I533+I534)*'Data - P&amp;L'!$C$62)*(1-'Data - P&amp;L'!$C$59))+((I549*'Data - P&amp;L'!$C$63)*(1-'Data - P&amp;L'!$C$59))</f>
        <v>0</v>
      </c>
      <c r="J626" s="313">
        <f>(((J533+J534)*'Data - P&amp;L'!$C$62)*(1-'Data - P&amp;L'!$C$59))+((J549*'Data - P&amp;L'!$C$63)*(1-'Data - P&amp;L'!$C$59))</f>
        <v>0</v>
      </c>
      <c r="K626" s="313">
        <f>(((K533+K534)*'Data - P&amp;L'!$C$62)*(1-'Data - P&amp;L'!$C$59))+((K549*'Data - P&amp;L'!$C$63)*(1-'Data - P&amp;L'!$C$59))</f>
        <v>0</v>
      </c>
      <c r="L626" s="313">
        <f>(((L533+L534)*'Data - P&amp;L'!$C$62)*(1-'Data - P&amp;L'!$C$59))+((L549*'Data - P&amp;L'!$C$63)*(1-'Data - P&amp;L'!$C$59))</f>
        <v>0</v>
      </c>
      <c r="M626" s="313">
        <f>(((M533+M534)*'Data - P&amp;L'!$C$62)*(1-'Data - P&amp;L'!$C$59))+((M549*'Data - P&amp;L'!$C$63)*(1-'Data - P&amp;L'!$C$59))</f>
        <v>0</v>
      </c>
      <c r="N626" s="313">
        <f>(((N533+N534)*'Data - P&amp;L'!$C$62)*(1-'Data - P&amp;L'!$C$59))+((N549*'Data - P&amp;L'!$C$63)*(1-'Data - P&amp;L'!$C$59))</f>
        <v>0</v>
      </c>
      <c r="O626" s="313">
        <f>(((O533+O534)*'Data - P&amp;L'!$C$62)*(1-'Data - P&amp;L'!$C$59))+((O549*'Data - P&amp;L'!$C$63)*(1-'Data - P&amp;L'!$C$59))</f>
        <v>0</v>
      </c>
      <c r="P626" s="313">
        <f>(((P533+P534)*'Data - P&amp;L'!$C$62)*(1-'Data - P&amp;L'!$C$59))+((P549*'Data - P&amp;L'!$C$63)*(1-'Data - P&amp;L'!$C$59))</f>
        <v>0</v>
      </c>
      <c r="Q626" s="313">
        <f>(((Q533+Q534)*'Data - P&amp;L'!$C$62)*(1-'Data - P&amp;L'!$C$59))+((Q549*'Data - P&amp;L'!$C$63)*(1-'Data - P&amp;L'!$C$59))</f>
        <v>0</v>
      </c>
      <c r="R626" s="313">
        <f>(((R533+R534)*'Data - P&amp;L'!$C$62)*(1-'Data - P&amp;L'!$C$59))+((R549*'Data - P&amp;L'!$C$63)*(1-'Data - P&amp;L'!$C$59))</f>
        <v>0</v>
      </c>
      <c r="S626" s="313">
        <f>(((S533+S534)*'Data - P&amp;L'!$C$62)*(1-'Data - P&amp;L'!$C$59))+((S549*'Data - P&amp;L'!$C$63)*(1-'Data - P&amp;L'!$C$59))</f>
        <v>0</v>
      </c>
      <c r="T626" s="313">
        <f>(((T533+T534)*'Data - P&amp;L'!$C$62)*(1-'Data - P&amp;L'!$C$59))+((T549*'Data - P&amp;L'!$C$63)*(1-'Data - P&amp;L'!$C$59))</f>
        <v>0</v>
      </c>
      <c r="U626" s="313">
        <f>(((U533+U534)*'Data - P&amp;L'!$C$62)*(1-'Data - P&amp;L'!$C$59))+((U549*'Data - P&amp;L'!$C$63)*(1-'Data - P&amp;L'!$C$59))</f>
        <v>0</v>
      </c>
      <c r="V626" s="313">
        <f>(((V533+V534)*'Data - P&amp;L'!$C$62)*(1-'Data - P&amp;L'!$C$59))+((V549*'Data - P&amp;L'!$C$63)*(1-'Data - P&amp;L'!$C$59))</f>
        <v>0</v>
      </c>
      <c r="W626" s="313">
        <f>(((W533+W534)*'Data - P&amp;L'!$C$62)*(1-'Data - P&amp;L'!$C$59))+((W549*'Data - P&amp;L'!$C$63)*(1-'Data - P&amp;L'!$C$59))</f>
        <v>0</v>
      </c>
      <c r="X626" s="313">
        <f>(((X533+X534)*'Data - P&amp;L'!$C$62)*(1-'Data - P&amp;L'!$C$59))+((X549*'Data - P&amp;L'!$C$63)*(1-'Data - P&amp;L'!$C$59))</f>
        <v>0</v>
      </c>
      <c r="Y626" s="313">
        <f>(((Y533+Y534)*'Data - P&amp;L'!$C$62)*(1-'Data - P&amp;L'!$C$59))+((Y549*'Data - P&amp;L'!$C$63)*(1-'Data - P&amp;L'!$C$59))</f>
        <v>0</v>
      </c>
      <c r="Z626" s="313">
        <f>(((Z533+Z534)*'Data - P&amp;L'!$C$62)*(1-'Data - P&amp;L'!$C$59))+((Z549*'Data - P&amp;L'!$C$63)*(1-'Data - P&amp;L'!$C$59))</f>
        <v>0</v>
      </c>
      <c r="AA626" s="313">
        <f>(((AA533+AA534)*'Data - P&amp;L'!$C$62)*(1-'Data - P&amp;L'!$C$59))+((AA549*'Data - P&amp;L'!$C$63)*(1-'Data - P&amp;L'!$C$59))</f>
        <v>0</v>
      </c>
      <c r="AB626" s="313">
        <f>(((AB533+AB534)*'Data - P&amp;L'!$C$62)*(1-'Data - P&amp;L'!$C$59))+((AB549*'Data - P&amp;L'!$C$63)*(1-'Data - P&amp;L'!$C$59))</f>
        <v>0</v>
      </c>
      <c r="AC626" s="313">
        <f>(((AC533+AC534)*'Data - P&amp;L'!$C$62)*(1-'Data - P&amp;L'!$C$59))+((AC549*'Data - P&amp;L'!$C$63)*(1-'Data - P&amp;L'!$C$59))</f>
        <v>0</v>
      </c>
      <c r="AD626" s="313">
        <f>(((AD533+AD534)*'Data - P&amp;L'!$C$62)*(1-'Data - P&amp;L'!$C$59))+((AD549*'Data - P&amp;L'!$C$63)*(1-'Data - P&amp;L'!$C$59))</f>
        <v>0</v>
      </c>
      <c r="AE626" s="313">
        <f>(((AE533+AE534)*'Data - P&amp;L'!$C$62)*(1-'Data - P&amp;L'!$C$59))+((AE549*'Data - P&amp;L'!$C$63)*(1-'Data - P&amp;L'!$C$59))</f>
        <v>0</v>
      </c>
      <c r="AF626" s="313">
        <f>(((AF533+AF534)*'Data - P&amp;L'!$C$62)*(1-'Data - P&amp;L'!$C$59))+((AF549*'Data - P&amp;L'!$C$63)*(1-'Data - P&amp;L'!$C$59))</f>
        <v>0</v>
      </c>
      <c r="AG626" s="409">
        <f t="shared" si="139"/>
        <v>0</v>
      </c>
    </row>
    <row r="627">
      <c r="A627" s="495" t="s">
        <v>1502</v>
      </c>
      <c r="B627" s="327">
        <f t="shared" ref="B627:AF627" si="144">sum(B628:B636)</f>
        <v>0</v>
      </c>
      <c r="C627" s="327">
        <f t="shared" si="144"/>
        <v>0</v>
      </c>
      <c r="D627" s="327">
        <f t="shared" si="144"/>
        <v>0</v>
      </c>
      <c r="E627" s="327">
        <f t="shared" si="144"/>
        <v>0</v>
      </c>
      <c r="F627" s="327">
        <f t="shared" si="144"/>
        <v>0</v>
      </c>
      <c r="G627" s="327">
        <f t="shared" si="144"/>
        <v>0</v>
      </c>
      <c r="H627" s="327">
        <f t="shared" si="144"/>
        <v>0</v>
      </c>
      <c r="I627" s="327">
        <f t="shared" si="144"/>
        <v>0</v>
      </c>
      <c r="J627" s="327">
        <f t="shared" si="144"/>
        <v>0</v>
      </c>
      <c r="K627" s="327">
        <f t="shared" si="144"/>
        <v>0</v>
      </c>
      <c r="L627" s="327">
        <f t="shared" si="144"/>
        <v>0</v>
      </c>
      <c r="M627" s="327">
        <f t="shared" si="144"/>
        <v>0</v>
      </c>
      <c r="N627" s="327">
        <f t="shared" si="144"/>
        <v>0</v>
      </c>
      <c r="O627" s="327">
        <f t="shared" si="144"/>
        <v>0</v>
      </c>
      <c r="P627" s="327">
        <f t="shared" si="144"/>
        <v>0</v>
      </c>
      <c r="Q627" s="327">
        <f t="shared" si="144"/>
        <v>0</v>
      </c>
      <c r="R627" s="327">
        <f t="shared" si="144"/>
        <v>0</v>
      </c>
      <c r="S627" s="327">
        <f t="shared" si="144"/>
        <v>0</v>
      </c>
      <c r="T627" s="327">
        <f t="shared" si="144"/>
        <v>0</v>
      </c>
      <c r="U627" s="327">
        <f t="shared" si="144"/>
        <v>0</v>
      </c>
      <c r="V627" s="327">
        <f t="shared" si="144"/>
        <v>0</v>
      </c>
      <c r="W627" s="327">
        <f t="shared" si="144"/>
        <v>0</v>
      </c>
      <c r="X627" s="327">
        <f t="shared" si="144"/>
        <v>0</v>
      </c>
      <c r="Y627" s="327">
        <f t="shared" si="144"/>
        <v>0</v>
      </c>
      <c r="Z627" s="327">
        <f t="shared" si="144"/>
        <v>0</v>
      </c>
      <c r="AA627" s="327">
        <f t="shared" si="144"/>
        <v>0</v>
      </c>
      <c r="AB627" s="327">
        <f t="shared" si="144"/>
        <v>0</v>
      </c>
      <c r="AC627" s="327">
        <f t="shared" si="144"/>
        <v>0</v>
      </c>
      <c r="AD627" s="327">
        <f t="shared" si="144"/>
        <v>0</v>
      </c>
      <c r="AE627" s="327">
        <f t="shared" si="144"/>
        <v>0</v>
      </c>
      <c r="AF627" s="327">
        <f t="shared" si="144"/>
        <v>0</v>
      </c>
      <c r="AG627" s="409">
        <f t="shared" si="139"/>
        <v>0</v>
      </c>
    </row>
    <row r="628">
      <c r="A628" s="277" t="s">
        <v>673</v>
      </c>
      <c r="B628" s="313">
        <f>B533*'Data - P&amp;L'!$C$3</f>
        <v>0</v>
      </c>
      <c r="C628" s="313">
        <f>C533*'Data - P&amp;L'!$C$3</f>
        <v>0</v>
      </c>
      <c r="D628" s="313">
        <f>D533*'Data - P&amp;L'!$C$3</f>
        <v>0</v>
      </c>
      <c r="E628" s="313">
        <f>E533*'Data - P&amp;L'!$C$3</f>
        <v>0</v>
      </c>
      <c r="F628" s="313">
        <f>F533*'Data - P&amp;L'!$C$3</f>
        <v>0</v>
      </c>
      <c r="G628" s="313">
        <f>G533*'Data - P&amp;L'!$C$3</f>
        <v>0</v>
      </c>
      <c r="H628" s="313">
        <f>H533*'Data - P&amp;L'!$C$3</f>
        <v>0</v>
      </c>
      <c r="I628" s="313">
        <f>I533*'Data - P&amp;L'!$C$3</f>
        <v>0</v>
      </c>
      <c r="J628" s="313">
        <f>J533*'Data - P&amp;L'!$C$3</f>
        <v>0</v>
      </c>
      <c r="K628" s="313">
        <f>K533*'Data - P&amp;L'!$C$3</f>
        <v>0</v>
      </c>
      <c r="L628" s="313">
        <f>L533*'Data - P&amp;L'!$C$3</f>
        <v>0</v>
      </c>
      <c r="M628" s="313">
        <f>M533*'Data - P&amp;L'!$C$3</f>
        <v>0</v>
      </c>
      <c r="N628" s="313">
        <f>N533*'Data - P&amp;L'!$C$3</f>
        <v>0</v>
      </c>
      <c r="O628" s="313">
        <f>O533*'Data - P&amp;L'!$C$3</f>
        <v>0</v>
      </c>
      <c r="P628" s="313">
        <f>P533*'Data - P&amp;L'!$C$3</f>
        <v>0</v>
      </c>
      <c r="Q628" s="313">
        <f>Q533*'Data - P&amp;L'!$C$3</f>
        <v>0</v>
      </c>
      <c r="R628" s="313">
        <f>R533*'Data - P&amp;L'!$C$3</f>
        <v>0</v>
      </c>
      <c r="S628" s="313">
        <f>S533*'Data - P&amp;L'!$C$3</f>
        <v>0</v>
      </c>
      <c r="T628" s="313">
        <f>T533*'Data - P&amp;L'!$C$3</f>
        <v>0</v>
      </c>
      <c r="U628" s="313">
        <f>U533*'Data - P&amp;L'!$C$3</f>
        <v>0</v>
      </c>
      <c r="V628" s="313">
        <f>V533*'Data - P&amp;L'!$C$3</f>
        <v>0</v>
      </c>
      <c r="W628" s="313">
        <f>W533*'Data - P&amp;L'!$C$3</f>
        <v>0</v>
      </c>
      <c r="X628" s="313">
        <f>X533*'Data - P&amp;L'!$C$3</f>
        <v>0</v>
      </c>
      <c r="Y628" s="313">
        <f>Y533*'Data - P&amp;L'!$C$3</f>
        <v>0</v>
      </c>
      <c r="Z628" s="313">
        <f>Z533*'Data - P&amp;L'!$C$3</f>
        <v>0</v>
      </c>
      <c r="AA628" s="313">
        <f>AA533*'Data - P&amp;L'!$C$3</f>
        <v>0</v>
      </c>
      <c r="AB628" s="313">
        <f>AB533*'Data - P&amp;L'!$C$3</f>
        <v>0</v>
      </c>
      <c r="AC628" s="313">
        <f>AC533*'Data - P&amp;L'!$C$3</f>
        <v>0</v>
      </c>
      <c r="AD628" s="313">
        <f>AD533*'Data - P&amp;L'!$C$3</f>
        <v>0</v>
      </c>
      <c r="AE628" s="313">
        <f>AE533*'Data - P&amp;L'!$C$3</f>
        <v>0</v>
      </c>
      <c r="AF628" s="313">
        <f>AF533*'Data - P&amp;L'!$C$3</f>
        <v>0</v>
      </c>
      <c r="AG628" s="409">
        <f t="shared" si="139"/>
        <v>0</v>
      </c>
    </row>
    <row r="629">
      <c r="A629" s="277" t="s">
        <v>674</v>
      </c>
      <c r="B629" s="313">
        <f>B534*'Data - P&amp;L'!$C$4</f>
        <v>0</v>
      </c>
      <c r="C629" s="313">
        <f>C534*'Data - P&amp;L'!$C$4</f>
        <v>0</v>
      </c>
      <c r="D629" s="313">
        <f>D534*'Data - P&amp;L'!$C$4</f>
        <v>0</v>
      </c>
      <c r="E629" s="313">
        <f>E534*'Data - P&amp;L'!$C$4</f>
        <v>0</v>
      </c>
      <c r="F629" s="313">
        <f>F534*'Data - P&amp;L'!$C$4</f>
        <v>0</v>
      </c>
      <c r="G629" s="313">
        <f>G534*'Data - P&amp;L'!$C$4</f>
        <v>0</v>
      </c>
      <c r="H629" s="313">
        <f>H534*'Data - P&amp;L'!$C$4</f>
        <v>0</v>
      </c>
      <c r="I629" s="313">
        <f>I534*'Data - P&amp;L'!$C$4</f>
        <v>0</v>
      </c>
      <c r="J629" s="313">
        <f>J534*'Data - P&amp;L'!$C$4</f>
        <v>0</v>
      </c>
      <c r="K629" s="313">
        <f>K534*'Data - P&amp;L'!$C$4</f>
        <v>0</v>
      </c>
      <c r="L629" s="313">
        <f>L534*'Data - P&amp;L'!$C$4</f>
        <v>0</v>
      </c>
      <c r="M629" s="313">
        <f>M534*'Data - P&amp;L'!$C$4</f>
        <v>0</v>
      </c>
      <c r="N629" s="313">
        <f>N534*'Data - P&amp;L'!$C$4</f>
        <v>0</v>
      </c>
      <c r="O629" s="313">
        <f>O534*'Data - P&amp;L'!$C$4</f>
        <v>0</v>
      </c>
      <c r="P629" s="313">
        <f>P534*'Data - P&amp;L'!$C$4</f>
        <v>0</v>
      </c>
      <c r="Q629" s="313">
        <f>Q534*'Data - P&amp;L'!$C$4</f>
        <v>0</v>
      </c>
      <c r="R629" s="313">
        <f>R534*'Data - P&amp;L'!$C$4</f>
        <v>0</v>
      </c>
      <c r="S629" s="313">
        <f>S534*'Data - P&amp;L'!$C$4</f>
        <v>0</v>
      </c>
      <c r="T629" s="313">
        <f>T534*'Data - P&amp;L'!$C$4</f>
        <v>0</v>
      </c>
      <c r="U629" s="313">
        <f>U534*'Data - P&amp;L'!$C$4</f>
        <v>0</v>
      </c>
      <c r="V629" s="313">
        <f>V534*'Data - P&amp;L'!$C$4</f>
        <v>0</v>
      </c>
      <c r="W629" s="313">
        <f>W534*'Data - P&amp;L'!$C$4</f>
        <v>0</v>
      </c>
      <c r="X629" s="313">
        <f>X534*'Data - P&amp;L'!$C$4</f>
        <v>0</v>
      </c>
      <c r="Y629" s="313">
        <f>Y534*'Data - P&amp;L'!$C$4</f>
        <v>0</v>
      </c>
      <c r="Z629" s="313">
        <f>Z534*'Data - P&amp;L'!$C$4</f>
        <v>0</v>
      </c>
      <c r="AA629" s="313">
        <f>AA534*'Data - P&amp;L'!$C$4</f>
        <v>0</v>
      </c>
      <c r="AB629" s="313">
        <f>AB534*'Data - P&amp;L'!$C$4</f>
        <v>0</v>
      </c>
      <c r="AC629" s="313">
        <f>AC534*'Data - P&amp;L'!$C$4</f>
        <v>0</v>
      </c>
      <c r="AD629" s="313">
        <f>AD534*'Data - P&amp;L'!$C$4</f>
        <v>0</v>
      </c>
      <c r="AE629" s="313">
        <f>AE534*'Data - P&amp;L'!$C$4</f>
        <v>0</v>
      </c>
      <c r="AF629" s="313">
        <f>AF534*'Data - P&amp;L'!$C$4</f>
        <v>0</v>
      </c>
      <c r="AG629" s="409">
        <f t="shared" si="139"/>
        <v>0</v>
      </c>
    </row>
    <row r="630">
      <c r="A630" s="277" t="s">
        <v>675</v>
      </c>
      <c r="B630" s="313">
        <f>B540*'Data - P&amp;L'!$C$6</f>
        <v>0</v>
      </c>
      <c r="C630" s="313">
        <f>C540*'Data - P&amp;L'!$C$6</f>
        <v>0</v>
      </c>
      <c r="D630" s="313">
        <f>D540*'Data - P&amp;L'!$C$6</f>
        <v>0</v>
      </c>
      <c r="E630" s="313">
        <f>E540*'Data - P&amp;L'!$C$6</f>
        <v>0</v>
      </c>
      <c r="F630" s="313">
        <f>F540*'Data - P&amp;L'!$C$6</f>
        <v>0</v>
      </c>
      <c r="G630" s="313">
        <f>G540*'Data - P&amp;L'!$C$6</f>
        <v>0</v>
      </c>
      <c r="H630" s="313">
        <f>H540*'Data - P&amp;L'!$C$6</f>
        <v>0</v>
      </c>
      <c r="I630" s="313">
        <f>I540*'Data - P&amp;L'!$C$6</f>
        <v>0</v>
      </c>
      <c r="J630" s="313">
        <f>J540*'Data - P&amp;L'!$C$6</f>
        <v>0</v>
      </c>
      <c r="K630" s="313">
        <f>K540*'Data - P&amp;L'!$C$6</f>
        <v>0</v>
      </c>
      <c r="L630" s="313">
        <f>L540*'Data - P&amp;L'!$C$6</f>
        <v>0</v>
      </c>
      <c r="M630" s="313">
        <f>M540*'Data - P&amp;L'!$C$6</f>
        <v>0</v>
      </c>
      <c r="N630" s="313">
        <f>N540*'Data - P&amp;L'!$C$6</f>
        <v>0</v>
      </c>
      <c r="O630" s="313">
        <f>O540*'Data - P&amp;L'!$C$6</f>
        <v>0</v>
      </c>
      <c r="P630" s="313">
        <f>P540*'Data - P&amp;L'!$C$6</f>
        <v>0</v>
      </c>
      <c r="Q630" s="313">
        <f>Q540*'Data - P&amp;L'!$C$6</f>
        <v>0</v>
      </c>
      <c r="R630" s="313">
        <f>R540*'Data - P&amp;L'!$C$6</f>
        <v>0</v>
      </c>
      <c r="S630" s="313">
        <f>S540*'Data - P&amp;L'!$C$6</f>
        <v>0</v>
      </c>
      <c r="T630" s="313">
        <f>T540*'Data - P&amp;L'!$C$6</f>
        <v>0</v>
      </c>
      <c r="U630" s="313">
        <f>U540*'Data - P&amp;L'!$C$6</f>
        <v>0</v>
      </c>
      <c r="V630" s="313">
        <f>V540*'Data - P&amp;L'!$C$6</f>
        <v>0</v>
      </c>
      <c r="W630" s="313">
        <f>W540*'Data - P&amp;L'!$C$6</f>
        <v>0</v>
      </c>
      <c r="X630" s="313">
        <f>X540*'Data - P&amp;L'!$C$6</f>
        <v>0</v>
      </c>
      <c r="Y630" s="313">
        <f>Y540*'Data - P&amp;L'!$C$6</f>
        <v>0</v>
      </c>
      <c r="Z630" s="313">
        <f>Z540*'Data - P&amp;L'!$C$6</f>
        <v>0</v>
      </c>
      <c r="AA630" s="313">
        <f>AA540*'Data - P&amp;L'!$C$6</f>
        <v>0</v>
      </c>
      <c r="AB630" s="313">
        <f>AB540*'Data - P&amp;L'!$C$6</f>
        <v>0</v>
      </c>
      <c r="AC630" s="313">
        <f>AC540*'Data - P&amp;L'!$C$6</f>
        <v>0</v>
      </c>
      <c r="AD630" s="313">
        <f>AD540*'Data - P&amp;L'!$C$6</f>
        <v>0</v>
      </c>
      <c r="AE630" s="313">
        <f>AE540*'Data - P&amp;L'!$C$6</f>
        <v>0</v>
      </c>
      <c r="AF630" s="313">
        <f>AF540*'Data - P&amp;L'!$C$6</f>
        <v>0</v>
      </c>
      <c r="AG630" s="409">
        <f t="shared" si="139"/>
        <v>0</v>
      </c>
    </row>
    <row r="631">
      <c r="A631" s="277" t="s">
        <v>676</v>
      </c>
      <c r="B631" s="313">
        <f>B541*'Data - P&amp;L'!$C$8</f>
        <v>0</v>
      </c>
      <c r="C631" s="313">
        <f>C541*'Data - P&amp;L'!$C$8</f>
        <v>0</v>
      </c>
      <c r="D631" s="313">
        <f>D541*'Data - P&amp;L'!$C$8</f>
        <v>0</v>
      </c>
      <c r="E631" s="313">
        <f>E541*'Data - P&amp;L'!$C$8</f>
        <v>0</v>
      </c>
      <c r="F631" s="313">
        <f>F541*'Data - P&amp;L'!$C$8</f>
        <v>0</v>
      </c>
      <c r="G631" s="313">
        <f>G541*'Data - P&amp;L'!$C$8</f>
        <v>0</v>
      </c>
      <c r="H631" s="313">
        <f>H541*'Data - P&amp;L'!$C$8</f>
        <v>0</v>
      </c>
      <c r="I631" s="313">
        <f>I541*'Data - P&amp;L'!$C$8</f>
        <v>0</v>
      </c>
      <c r="J631" s="313">
        <f>J541*'Data - P&amp;L'!$C$8</f>
        <v>0</v>
      </c>
      <c r="K631" s="313">
        <f>K541*'Data - P&amp;L'!$C$8</f>
        <v>0</v>
      </c>
      <c r="L631" s="313">
        <f>L541*'Data - P&amp;L'!$C$8</f>
        <v>0</v>
      </c>
      <c r="M631" s="313">
        <f>M541*'Data - P&amp;L'!$C$8</f>
        <v>0</v>
      </c>
      <c r="N631" s="313">
        <f>N541*'Data - P&amp;L'!$C$8</f>
        <v>0</v>
      </c>
      <c r="O631" s="313">
        <f>O541*'Data - P&amp;L'!$C$8</f>
        <v>0</v>
      </c>
      <c r="P631" s="313">
        <f>P541*'Data - P&amp;L'!$C$8</f>
        <v>0</v>
      </c>
      <c r="Q631" s="313">
        <f>Q541*'Data - P&amp;L'!$C$8</f>
        <v>0</v>
      </c>
      <c r="R631" s="313">
        <f>R541*'Data - P&amp;L'!$C$8</f>
        <v>0</v>
      </c>
      <c r="S631" s="313">
        <f>S541*'Data - P&amp;L'!$C$8</f>
        <v>0</v>
      </c>
      <c r="T631" s="313">
        <f>T541*'Data - P&amp;L'!$C$8</f>
        <v>0</v>
      </c>
      <c r="U631" s="313">
        <f>U541*'Data - P&amp;L'!$C$8</f>
        <v>0</v>
      </c>
      <c r="V631" s="313">
        <f>V541*'Data - P&amp;L'!$C$8</f>
        <v>0</v>
      </c>
      <c r="W631" s="313">
        <f>W541*'Data - P&amp;L'!$C$8</f>
        <v>0</v>
      </c>
      <c r="X631" s="313">
        <f>X541*'Data - P&amp;L'!$C$8</f>
        <v>0</v>
      </c>
      <c r="Y631" s="313">
        <f>Y541*'Data - P&amp;L'!$C$8</f>
        <v>0</v>
      </c>
      <c r="Z631" s="313">
        <f>Z541*'Data - P&amp;L'!$C$8</f>
        <v>0</v>
      </c>
      <c r="AA631" s="313">
        <f>AA541*'Data - P&amp;L'!$C$8</f>
        <v>0</v>
      </c>
      <c r="AB631" s="313">
        <f>AB541*'Data - P&amp;L'!$C$8</f>
        <v>0</v>
      </c>
      <c r="AC631" s="313">
        <f>AC541*'Data - P&amp;L'!$C$8</f>
        <v>0</v>
      </c>
      <c r="AD631" s="313">
        <f>AD541*'Data - P&amp;L'!$C$8</f>
        <v>0</v>
      </c>
      <c r="AE631" s="313">
        <f>AE541*'Data - P&amp;L'!$C$8</f>
        <v>0</v>
      </c>
      <c r="AF631" s="313">
        <f>AF541*'Data - P&amp;L'!$C$8</f>
        <v>0</v>
      </c>
      <c r="AG631" s="409">
        <f t="shared" si="139"/>
        <v>0</v>
      </c>
    </row>
    <row r="632">
      <c r="A632" s="277" t="s">
        <v>677</v>
      </c>
      <c r="B632" s="313">
        <f>(B542+B543)*'Data - P&amp;L'!$C$9</f>
        <v>0</v>
      </c>
      <c r="C632" s="313">
        <f>(C542+C543)*'Data - P&amp;L'!$C$9</f>
        <v>0</v>
      </c>
      <c r="D632" s="313">
        <f>(D542+D543)*'Data - P&amp;L'!$C$9</f>
        <v>0</v>
      </c>
      <c r="E632" s="313">
        <f>(E542+E543)*'Data - P&amp;L'!$C$9</f>
        <v>0</v>
      </c>
      <c r="F632" s="313">
        <f>(F542+F543)*'Data - P&amp;L'!$C$9</f>
        <v>0</v>
      </c>
      <c r="G632" s="313">
        <f>(G542+G543)*'Data - P&amp;L'!$C$9</f>
        <v>0</v>
      </c>
      <c r="H632" s="313">
        <f>(H542+H543)*'Data - P&amp;L'!$C$9</f>
        <v>0</v>
      </c>
      <c r="I632" s="313">
        <f>(I542+I543)*'Data - P&amp;L'!$C$9</f>
        <v>0</v>
      </c>
      <c r="J632" s="313">
        <f>(J542+J543)*'Data - P&amp;L'!$C$9</f>
        <v>0</v>
      </c>
      <c r="K632" s="313">
        <f>(K542+K543)*'Data - P&amp;L'!$C$9</f>
        <v>0</v>
      </c>
      <c r="L632" s="313">
        <f>(L542+L543)*'Data - P&amp;L'!$C$9</f>
        <v>0</v>
      </c>
      <c r="M632" s="313">
        <f>(M542+M543)*'Data - P&amp;L'!$C$9</f>
        <v>0</v>
      </c>
      <c r="N632" s="313">
        <f>(N542+N543)*'Data - P&amp;L'!$C$9</f>
        <v>0</v>
      </c>
      <c r="O632" s="313">
        <f>(O542+O543)*'Data - P&amp;L'!$C$9</f>
        <v>0</v>
      </c>
      <c r="P632" s="313">
        <f>(P542+P543)*'Data - P&amp;L'!$C$9</f>
        <v>0</v>
      </c>
      <c r="Q632" s="313">
        <f>(Q542+Q543)*'Data - P&amp;L'!$C$9</f>
        <v>0</v>
      </c>
      <c r="R632" s="313">
        <f>(R542+R543)*'Data - P&amp;L'!$C$9</f>
        <v>0</v>
      </c>
      <c r="S632" s="313">
        <f>(S542+S543)*'Data - P&amp;L'!$C$9</f>
        <v>0</v>
      </c>
      <c r="T632" s="313">
        <f>(T542+T543)*'Data - P&amp;L'!$C$9</f>
        <v>0</v>
      </c>
      <c r="U632" s="313">
        <f>(U542+U543)*'Data - P&amp;L'!$C$9</f>
        <v>0</v>
      </c>
      <c r="V632" s="313">
        <f>(V542+V543)*'Data - P&amp;L'!$C$9</f>
        <v>0</v>
      </c>
      <c r="W632" s="313">
        <f>(W542+W543)*'Data - P&amp;L'!$C$9</f>
        <v>0</v>
      </c>
      <c r="X632" s="313">
        <f>(X542+X543)*'Data - P&amp;L'!$C$9</f>
        <v>0</v>
      </c>
      <c r="Y632" s="313">
        <f>(Y542+Y543)*'Data - P&amp;L'!$C$9</f>
        <v>0</v>
      </c>
      <c r="Z632" s="313">
        <f>(Z542+Z543)*'Data - P&amp;L'!$C$9</f>
        <v>0</v>
      </c>
      <c r="AA632" s="313">
        <f>(AA542+AA543)*'Data - P&amp;L'!$C$9</f>
        <v>0</v>
      </c>
      <c r="AB632" s="313">
        <f>(AB542+AB543)*'Data - P&amp;L'!$C$9</f>
        <v>0</v>
      </c>
      <c r="AC632" s="313">
        <f>(AC542+AC543)*'Data - P&amp;L'!$C$9</f>
        <v>0</v>
      </c>
      <c r="AD632" s="313">
        <f>(AD542+AD543)*'Data - P&amp;L'!$C$9</f>
        <v>0</v>
      </c>
      <c r="AE632" s="313">
        <f>(AE542+AE543)*'Data - P&amp;L'!$C$9</f>
        <v>0</v>
      </c>
      <c r="AF632" s="313">
        <f>(AF542+AF543)*'Data - P&amp;L'!$C$9</f>
        <v>0</v>
      </c>
      <c r="AG632" s="409">
        <f t="shared" si="139"/>
        <v>0</v>
      </c>
    </row>
    <row r="633">
      <c r="A633" s="277" t="s">
        <v>678</v>
      </c>
      <c r="B633" s="313">
        <f>(B544+B545)*'Data - P&amp;L'!$C$5</f>
        <v>0</v>
      </c>
      <c r="C633" s="313">
        <f>(C544+C545)*'Data - P&amp;L'!$C$5</f>
        <v>0</v>
      </c>
      <c r="D633" s="313">
        <f>(D544+D545)*'Data - P&amp;L'!$C$5</f>
        <v>0</v>
      </c>
      <c r="E633" s="313">
        <f>(E544+E545)*'Data - P&amp;L'!$C$5</f>
        <v>0</v>
      </c>
      <c r="F633" s="313">
        <f>(F544+F545)*'Data - P&amp;L'!$C$5</f>
        <v>0</v>
      </c>
      <c r="G633" s="313">
        <f>(G544+G545)*'Data - P&amp;L'!$C$5</f>
        <v>0</v>
      </c>
      <c r="H633" s="313">
        <f>(H544+H545)*'Data - P&amp;L'!$C$5</f>
        <v>0</v>
      </c>
      <c r="I633" s="313">
        <f>(I544+I545)*'Data - P&amp;L'!$C$5</f>
        <v>0</v>
      </c>
      <c r="J633" s="313">
        <f>(J544+J545)*'Data - P&amp;L'!$C$5</f>
        <v>0</v>
      </c>
      <c r="K633" s="313">
        <f>(K544+K545)*'Data - P&amp;L'!$C$5</f>
        <v>0</v>
      </c>
      <c r="L633" s="313">
        <f>(L544+L545)*'Data - P&amp;L'!$C$5</f>
        <v>0</v>
      </c>
      <c r="M633" s="313">
        <f>(M544+M545)*'Data - P&amp;L'!$C$5</f>
        <v>0</v>
      </c>
      <c r="N633" s="313">
        <f>(N544+N545)*'Data - P&amp;L'!$C$5</f>
        <v>0</v>
      </c>
      <c r="O633" s="313">
        <f>(O544+O545)*'Data - P&amp;L'!$C$5</f>
        <v>0</v>
      </c>
      <c r="P633" s="313">
        <f>(P544+P545)*'Data - P&amp;L'!$C$5</f>
        <v>0</v>
      </c>
      <c r="Q633" s="313">
        <f>(Q544+Q545)*'Data - P&amp;L'!$C$5</f>
        <v>0</v>
      </c>
      <c r="R633" s="313">
        <f>(R544+R545)*'Data - P&amp;L'!$C$5</f>
        <v>0</v>
      </c>
      <c r="S633" s="313">
        <f>(S544+S545)*'Data - P&amp;L'!$C$5</f>
        <v>0</v>
      </c>
      <c r="T633" s="313">
        <f>(T544+T545)*'Data - P&amp;L'!$C$5</f>
        <v>0</v>
      </c>
      <c r="U633" s="313">
        <f>(U544+U545)*'Data - P&amp;L'!$C$5</f>
        <v>0</v>
      </c>
      <c r="V633" s="313">
        <f>(V544+V545)*'Data - P&amp;L'!$C$5</f>
        <v>0</v>
      </c>
      <c r="W633" s="313">
        <f>(W544+W545)*'Data - P&amp;L'!$C$5</f>
        <v>0</v>
      </c>
      <c r="X633" s="313">
        <f>(X544+X545)*'Data - P&amp;L'!$C$5</f>
        <v>0</v>
      </c>
      <c r="Y633" s="313">
        <f>(Y544+Y545)*'Data - P&amp;L'!$C$5</f>
        <v>0</v>
      </c>
      <c r="Z633" s="313">
        <f>(Z544+Z545)*'Data - P&amp;L'!$C$5</f>
        <v>0</v>
      </c>
      <c r="AA633" s="313">
        <f>(AA544+AA545)*'Data - P&amp;L'!$C$5</f>
        <v>0</v>
      </c>
      <c r="AB633" s="313">
        <f>(AB544+AB545)*'Data - P&amp;L'!$C$5</f>
        <v>0</v>
      </c>
      <c r="AC633" s="313">
        <f>(AC544+AC545)*'Data - P&amp;L'!$C$5</f>
        <v>0</v>
      </c>
      <c r="AD633" s="313">
        <f>(AD544+AD545)*'Data - P&amp;L'!$C$5</f>
        <v>0</v>
      </c>
      <c r="AE633" s="313">
        <f>(AE544+AE545)*'Data - P&amp;L'!$C$5</f>
        <v>0</v>
      </c>
      <c r="AF633" s="313">
        <f>(AF544+AF545)*'Data - P&amp;L'!$C$5</f>
        <v>0</v>
      </c>
      <c r="AG633" s="409">
        <f t="shared" si="139"/>
        <v>0</v>
      </c>
    </row>
    <row r="634">
      <c r="A634" s="277" t="s">
        <v>679</v>
      </c>
      <c r="B634" s="313">
        <f>(B546+B547)*'Data - P&amp;L'!$C$10</f>
        <v>0</v>
      </c>
      <c r="C634" s="313">
        <f>(C546+C547)*'Data - P&amp;L'!$C$10</f>
        <v>0</v>
      </c>
      <c r="D634" s="313">
        <f>(D546+D547)*'Data - P&amp;L'!$C$10</f>
        <v>0</v>
      </c>
      <c r="E634" s="313">
        <f>(E546+E547)*'Data - P&amp;L'!$C$10</f>
        <v>0</v>
      </c>
      <c r="F634" s="313">
        <f>(F546+F547)*'Data - P&amp;L'!$C$10</f>
        <v>0</v>
      </c>
      <c r="G634" s="313">
        <f>(G546+G547)*'Data - P&amp;L'!$C$10</f>
        <v>0</v>
      </c>
      <c r="H634" s="313">
        <f>(H546+H547)*'Data - P&amp;L'!$C$10</f>
        <v>0</v>
      </c>
      <c r="I634" s="313">
        <f>(I546+I547)*'Data - P&amp;L'!$C$10</f>
        <v>0</v>
      </c>
      <c r="J634" s="313">
        <f>(J546+J547)*'Data - P&amp;L'!$C$10</f>
        <v>0</v>
      </c>
      <c r="K634" s="313">
        <f>(K546+K547)*'Data - P&amp;L'!$C$10</f>
        <v>0</v>
      </c>
      <c r="L634" s="313">
        <f>(L546+L547)*'Data - P&amp;L'!$C$10</f>
        <v>0</v>
      </c>
      <c r="M634" s="313">
        <f>(M546+M547)*'Data - P&amp;L'!$C$10</f>
        <v>0</v>
      </c>
      <c r="N634" s="313">
        <f>(N546+N547)*'Data - P&amp;L'!$C$10</f>
        <v>0</v>
      </c>
      <c r="O634" s="313">
        <f>(O546+O547)*'Data - P&amp;L'!$C$10</f>
        <v>0</v>
      </c>
      <c r="P634" s="313">
        <f>(P546+P547)*'Data - P&amp;L'!$C$10</f>
        <v>0</v>
      </c>
      <c r="Q634" s="313">
        <f>(Q546+Q547)*'Data - P&amp;L'!$C$10</f>
        <v>0</v>
      </c>
      <c r="R634" s="313">
        <f>(R546+R547)*'Data - P&amp;L'!$C$10</f>
        <v>0</v>
      </c>
      <c r="S634" s="313">
        <f>(S546+S547)*'Data - P&amp;L'!$C$10</f>
        <v>0</v>
      </c>
      <c r="T634" s="313">
        <f>(T546+T547)*'Data - P&amp;L'!$C$10</f>
        <v>0</v>
      </c>
      <c r="U634" s="313">
        <f>(U546+U547)*'Data - P&amp;L'!$C$10</f>
        <v>0</v>
      </c>
      <c r="V634" s="313">
        <f>(V546+V547)*'Data - P&amp;L'!$C$10</f>
        <v>0</v>
      </c>
      <c r="W634" s="313">
        <f>(W546+W547)*'Data - P&amp;L'!$C$10</f>
        <v>0</v>
      </c>
      <c r="X634" s="313">
        <f>(X546+X547)*'Data - P&amp;L'!$C$10</f>
        <v>0</v>
      </c>
      <c r="Y634" s="313">
        <f>(Y546+Y547)*'Data - P&amp;L'!$C$10</f>
        <v>0</v>
      </c>
      <c r="Z634" s="313">
        <f>(Z546+Z547)*'Data - P&amp;L'!$C$10</f>
        <v>0</v>
      </c>
      <c r="AA634" s="313">
        <f>(AA546+AA547)*'Data - P&amp;L'!$C$10</f>
        <v>0</v>
      </c>
      <c r="AB634" s="313">
        <f>(AB546+AB547)*'Data - P&amp;L'!$C$10</f>
        <v>0</v>
      </c>
      <c r="AC634" s="313">
        <f>(AC546+AC547)*'Data - P&amp;L'!$C$10</f>
        <v>0</v>
      </c>
      <c r="AD634" s="313">
        <f>(AD546+AD547)*'Data - P&amp;L'!$C$10</f>
        <v>0</v>
      </c>
      <c r="AE634" s="313">
        <f>(AE546+AE547)*'Data - P&amp;L'!$C$10</f>
        <v>0</v>
      </c>
      <c r="AF634" s="313">
        <f>(AF546+AF547)*'Data - P&amp;L'!$C$10</f>
        <v>0</v>
      </c>
      <c r="AG634" s="409">
        <f t="shared" si="139"/>
        <v>0</v>
      </c>
    </row>
    <row r="635">
      <c r="A635" s="277" t="s">
        <v>680</v>
      </c>
      <c r="B635" s="313">
        <f>(B533+B534)*'Data - P&amp;L'!$C$43*'Data - P&amp;L'!$C$55</f>
        <v>0</v>
      </c>
      <c r="C635" s="313">
        <f>(C533+C534)*'Data - P&amp;L'!$C$43*'Data - P&amp;L'!$C$55</f>
        <v>0</v>
      </c>
      <c r="D635" s="313">
        <f>(D533+D534)*'Data - P&amp;L'!$C$43*'Data - P&amp;L'!$C$55</f>
        <v>0</v>
      </c>
      <c r="E635" s="313">
        <f>(E533+E534)*'Data - P&amp;L'!$C$43*'Data - P&amp;L'!$C$55</f>
        <v>0</v>
      </c>
      <c r="F635" s="313">
        <f>(F533+F534)*'Data - P&amp;L'!$C$43*'Data - P&amp;L'!$C$55</f>
        <v>0</v>
      </c>
      <c r="G635" s="313">
        <f>(G533+G534)*'Data - P&amp;L'!$C$43*'Data - P&amp;L'!$C$55</f>
        <v>0</v>
      </c>
      <c r="H635" s="313">
        <f>(H533+H534)*'Data - P&amp;L'!$C$43*'Data - P&amp;L'!$C$55</f>
        <v>0</v>
      </c>
      <c r="I635" s="313">
        <f>(I533+I534)*'Data - P&amp;L'!$C$43*'Data - P&amp;L'!$C$55</f>
        <v>0</v>
      </c>
      <c r="J635" s="313">
        <f>(J533+J534)*'Data - P&amp;L'!$C$43*'Data - P&amp;L'!$C$55</f>
        <v>0</v>
      </c>
      <c r="K635" s="313">
        <f>(K533+K534)*'Data - P&amp;L'!$C$43*'Data - P&amp;L'!$C$55</f>
        <v>0</v>
      </c>
      <c r="L635" s="313">
        <f>(L533+L534)*'Data - P&amp;L'!$C$43*'Data - P&amp;L'!$C$55</f>
        <v>0</v>
      </c>
      <c r="M635" s="313">
        <f>(M533+M534)*'Data - P&amp;L'!$C$43*'Data - P&amp;L'!$C$55</f>
        <v>0</v>
      </c>
      <c r="N635" s="313">
        <f>(N533+N534)*'Data - P&amp;L'!$C$43*'Data - P&amp;L'!$C$55</f>
        <v>0</v>
      </c>
      <c r="O635" s="313">
        <f>(O533+O534)*'Data - P&amp;L'!$C$43*'Data - P&amp;L'!$C$55</f>
        <v>0</v>
      </c>
      <c r="P635" s="313">
        <f>(P533+P534)*'Data - P&amp;L'!$C$43*'Data - P&amp;L'!$C$55</f>
        <v>0</v>
      </c>
      <c r="Q635" s="313">
        <f>(Q533+Q534)*'Data - P&amp;L'!$C$43*'Data - P&amp;L'!$C$55</f>
        <v>0</v>
      </c>
      <c r="R635" s="313">
        <f>(R533+R534)*'Data - P&amp;L'!$C$43*'Data - P&amp;L'!$C$55</f>
        <v>0</v>
      </c>
      <c r="S635" s="313">
        <f>(S533+S534)*'Data - P&amp;L'!$C$43*'Data - P&amp;L'!$C$55</f>
        <v>0</v>
      </c>
      <c r="T635" s="313">
        <f>(T533+T534)*'Data - P&amp;L'!$C$43*'Data - P&amp;L'!$C$55</f>
        <v>0</v>
      </c>
      <c r="U635" s="313">
        <f>(U533+U534)*'Data - P&amp;L'!$C$43*'Data - P&amp;L'!$C$55</f>
        <v>0</v>
      </c>
      <c r="V635" s="313">
        <f>(V533+V534)*'Data - P&amp;L'!$C$43*'Data - P&amp;L'!$C$55</f>
        <v>0</v>
      </c>
      <c r="W635" s="313">
        <f>(W533+W534)*'Data - P&amp;L'!$C$43*'Data - P&amp;L'!$C$55</f>
        <v>0</v>
      </c>
      <c r="X635" s="313">
        <f>(X533+X534)*'Data - P&amp;L'!$C$43*'Data - P&amp;L'!$C$55</f>
        <v>0</v>
      </c>
      <c r="Y635" s="313">
        <f>(Y533+Y534)*'Data - P&amp;L'!$C$43*'Data - P&amp;L'!$C$55</f>
        <v>0</v>
      </c>
      <c r="Z635" s="313">
        <f>(Z533+Z534)*'Data - P&amp;L'!$C$43*'Data - P&amp;L'!$C$55</f>
        <v>0</v>
      </c>
      <c r="AA635" s="313">
        <f>(AA533+AA534)*'Data - P&amp;L'!$C$43*'Data - P&amp;L'!$C$55</f>
        <v>0</v>
      </c>
      <c r="AB635" s="313">
        <f>(AB533+AB534)*'Data - P&amp;L'!$C$43*'Data - P&amp;L'!$C$55</f>
        <v>0</v>
      </c>
      <c r="AC635" s="313">
        <f>(AC533+AC534)*'Data - P&amp;L'!$C$43*'Data - P&amp;L'!$C$55</f>
        <v>0</v>
      </c>
      <c r="AD635" s="313">
        <f>(AD533+AD534)*'Data - P&amp;L'!$C$43*'Data - P&amp;L'!$C$55</f>
        <v>0</v>
      </c>
      <c r="AE635" s="313">
        <f>(AE533+AE534)*'Data - P&amp;L'!$C$43*'Data - P&amp;L'!$C$55</f>
        <v>0</v>
      </c>
      <c r="AF635" s="313">
        <f>(AF533+AF534)*'Data - P&amp;L'!$C$43*'Data - P&amp;L'!$C$55</f>
        <v>0</v>
      </c>
      <c r="AG635" s="409">
        <f t="shared" si="139"/>
        <v>0</v>
      </c>
    </row>
    <row r="636">
      <c r="A636" s="277" t="s">
        <v>682</v>
      </c>
      <c r="B636" s="313">
        <f>B549*'Data - P&amp;L'!$C$43*'Data - P&amp;L'!$C$55</f>
        <v>0</v>
      </c>
      <c r="C636" s="313">
        <f>C549*'Data - P&amp;L'!$C$43*'Data - P&amp;L'!$C$55</f>
        <v>0</v>
      </c>
      <c r="D636" s="313">
        <f>D549*'Data - P&amp;L'!$C$43*'Data - P&amp;L'!$C$55</f>
        <v>0</v>
      </c>
      <c r="E636" s="313">
        <f>E549*'Data - P&amp;L'!$C$43*'Data - P&amp;L'!$C$55</f>
        <v>0</v>
      </c>
      <c r="F636" s="313">
        <f>F549*'Data - P&amp;L'!$C$43*'Data - P&amp;L'!$C$55</f>
        <v>0</v>
      </c>
      <c r="G636" s="313">
        <f>G549*'Data - P&amp;L'!$C$43*'Data - P&amp;L'!$C$55</f>
        <v>0</v>
      </c>
      <c r="H636" s="313">
        <f>H549*'Data - P&amp;L'!$C$43*'Data - P&amp;L'!$C$55</f>
        <v>0</v>
      </c>
      <c r="I636" s="313">
        <f>I549*'Data - P&amp;L'!$C$43*'Data - P&amp;L'!$C$55</f>
        <v>0</v>
      </c>
      <c r="J636" s="313">
        <f>J549*'Data - P&amp;L'!$C$43*'Data - P&amp;L'!$C$55</f>
        <v>0</v>
      </c>
      <c r="K636" s="313">
        <f>K549*'Data - P&amp;L'!$C$43*'Data - P&amp;L'!$C$55</f>
        <v>0</v>
      </c>
      <c r="L636" s="313">
        <f>L549*'Data - P&amp;L'!$C$43*'Data - P&amp;L'!$C$55</f>
        <v>0</v>
      </c>
      <c r="M636" s="313">
        <f>M549*'Data - P&amp;L'!$C$43*'Data - P&amp;L'!$C$55</f>
        <v>0</v>
      </c>
      <c r="N636" s="313">
        <f>N549*'Data - P&amp;L'!$C$43*'Data - P&amp;L'!$C$55</f>
        <v>0</v>
      </c>
      <c r="O636" s="313">
        <f>O549*'Data - P&amp;L'!$C$43*'Data - P&amp;L'!$C$55</f>
        <v>0</v>
      </c>
      <c r="P636" s="313">
        <f>P549*'Data - P&amp;L'!$C$43*'Data - P&amp;L'!$C$55</f>
        <v>0</v>
      </c>
      <c r="Q636" s="313">
        <f>Q549*'Data - P&amp;L'!$C$43*'Data - P&amp;L'!$C$55</f>
        <v>0</v>
      </c>
      <c r="R636" s="313">
        <f>R549*'Data - P&amp;L'!$C$43*'Data - P&amp;L'!$C$55</f>
        <v>0</v>
      </c>
      <c r="S636" s="313">
        <f>S549*'Data - P&amp;L'!$C$43*'Data - P&amp;L'!$C$55</f>
        <v>0</v>
      </c>
      <c r="T636" s="313">
        <f>T549*'Data - P&amp;L'!$C$43*'Data - P&amp;L'!$C$55</f>
        <v>0</v>
      </c>
      <c r="U636" s="313">
        <f>U549*'Data - P&amp;L'!$C$43*'Data - P&amp;L'!$C$55</f>
        <v>0</v>
      </c>
      <c r="V636" s="313">
        <f>V549*'Data - P&amp;L'!$C$43*'Data - P&amp;L'!$C$55</f>
        <v>0</v>
      </c>
      <c r="W636" s="313">
        <f>W549*'Data - P&amp;L'!$C$43*'Data - P&amp;L'!$C$55</f>
        <v>0</v>
      </c>
      <c r="X636" s="313">
        <f>X549*'Data - P&amp;L'!$C$43*'Data - P&amp;L'!$C$55</f>
        <v>0</v>
      </c>
      <c r="Y636" s="313">
        <f>Y549*'Data - P&amp;L'!$C$43*'Data - P&amp;L'!$C$55</f>
        <v>0</v>
      </c>
      <c r="Z636" s="313">
        <f>Z549*'Data - P&amp;L'!$C$43*'Data - P&amp;L'!$C$55</f>
        <v>0</v>
      </c>
      <c r="AA636" s="313">
        <f>AA549*'Data - P&amp;L'!$C$43*'Data - P&amp;L'!$C$55</f>
        <v>0</v>
      </c>
      <c r="AB636" s="313">
        <f>AB549*'Data - P&amp;L'!$C$43*'Data - P&amp;L'!$C$55</f>
        <v>0</v>
      </c>
      <c r="AC636" s="313">
        <f>AC549*'Data - P&amp;L'!$C$43*'Data - P&amp;L'!$C$55</f>
        <v>0</v>
      </c>
      <c r="AD636" s="313">
        <f>AD549*'Data - P&amp;L'!$C$43*'Data - P&amp;L'!$C$55</f>
        <v>0</v>
      </c>
      <c r="AE636" s="313">
        <f>AE549*'Data - P&amp;L'!$C$43*'Data - P&amp;L'!$C$55</f>
        <v>0</v>
      </c>
      <c r="AF636" s="313">
        <f>AF549*'Data - P&amp;L'!$C$43*'Data - P&amp;L'!$C$55</f>
        <v>0</v>
      </c>
      <c r="AG636" s="409">
        <f t="shared" si="139"/>
        <v>0</v>
      </c>
    </row>
    <row r="637">
      <c r="A637" s="495" t="s">
        <v>638</v>
      </c>
      <c r="B637" s="313">
        <v>0.0</v>
      </c>
      <c r="C637" s="313">
        <v>0.0</v>
      </c>
      <c r="D637" s="313">
        <v>0.0</v>
      </c>
      <c r="E637" s="313">
        <v>0.0</v>
      </c>
      <c r="F637" s="313">
        <v>0.0</v>
      </c>
      <c r="G637" s="313">
        <v>0.0</v>
      </c>
      <c r="H637" s="313">
        <v>0.0</v>
      </c>
      <c r="I637" s="313">
        <v>0.0</v>
      </c>
      <c r="J637" s="313">
        <v>0.0</v>
      </c>
      <c r="K637" s="313">
        <v>0.0</v>
      </c>
      <c r="L637" s="313">
        <v>0.0</v>
      </c>
      <c r="M637" s="313">
        <v>0.0</v>
      </c>
      <c r="N637" s="313">
        <v>0.0</v>
      </c>
      <c r="O637" s="313">
        <v>0.0</v>
      </c>
      <c r="P637" s="313">
        <v>0.0</v>
      </c>
      <c r="Q637" s="313">
        <v>0.0</v>
      </c>
      <c r="R637" s="313">
        <v>0.0</v>
      </c>
      <c r="S637" s="313">
        <v>0.0</v>
      </c>
      <c r="T637" s="313">
        <v>0.0</v>
      </c>
      <c r="U637" s="313">
        <v>0.0</v>
      </c>
      <c r="V637" s="313">
        <v>0.0</v>
      </c>
      <c r="W637" s="313">
        <v>0.0</v>
      </c>
      <c r="X637" s="313">
        <v>0.0</v>
      </c>
      <c r="Y637" s="313">
        <v>0.0</v>
      </c>
      <c r="Z637" s="313">
        <v>0.0</v>
      </c>
      <c r="AA637" s="313">
        <v>0.0</v>
      </c>
      <c r="AB637" s="313">
        <v>0.0</v>
      </c>
      <c r="AC637" s="313">
        <v>0.0</v>
      </c>
      <c r="AD637" s="313">
        <v>0.0</v>
      </c>
      <c r="AE637" s="313">
        <v>0.0</v>
      </c>
      <c r="AF637" s="313">
        <v>0.0</v>
      </c>
      <c r="AG637" s="409">
        <f t="shared" si="139"/>
        <v>0</v>
      </c>
    </row>
    <row r="638">
      <c r="A638" s="495" t="s">
        <v>1503</v>
      </c>
      <c r="B638" s="313">
        <f t="shared" ref="B638:AF638" si="145">B559*15</f>
        <v>0</v>
      </c>
      <c r="C638" s="313">
        <f t="shared" si="145"/>
        <v>0</v>
      </c>
      <c r="D638" s="313">
        <f t="shared" si="145"/>
        <v>0</v>
      </c>
      <c r="E638" s="313">
        <f t="shared" si="145"/>
        <v>0</v>
      </c>
      <c r="F638" s="313">
        <f t="shared" si="145"/>
        <v>0</v>
      </c>
      <c r="G638" s="313">
        <f t="shared" si="145"/>
        <v>0</v>
      </c>
      <c r="H638" s="313">
        <f t="shared" si="145"/>
        <v>0</v>
      </c>
      <c r="I638" s="313">
        <f t="shared" si="145"/>
        <v>0</v>
      </c>
      <c r="J638" s="313">
        <f t="shared" si="145"/>
        <v>0</v>
      </c>
      <c r="K638" s="313">
        <f t="shared" si="145"/>
        <v>0</v>
      </c>
      <c r="L638" s="313">
        <f t="shared" si="145"/>
        <v>0</v>
      </c>
      <c r="M638" s="313">
        <f t="shared" si="145"/>
        <v>0</v>
      </c>
      <c r="N638" s="313">
        <f t="shared" si="145"/>
        <v>0</v>
      </c>
      <c r="O638" s="313">
        <f t="shared" si="145"/>
        <v>0</v>
      </c>
      <c r="P638" s="313">
        <f t="shared" si="145"/>
        <v>0</v>
      </c>
      <c r="Q638" s="313">
        <f t="shared" si="145"/>
        <v>0</v>
      </c>
      <c r="R638" s="313">
        <f t="shared" si="145"/>
        <v>0</v>
      </c>
      <c r="S638" s="313">
        <f t="shared" si="145"/>
        <v>0</v>
      </c>
      <c r="T638" s="313">
        <f t="shared" si="145"/>
        <v>0</v>
      </c>
      <c r="U638" s="313">
        <f t="shared" si="145"/>
        <v>0</v>
      </c>
      <c r="V638" s="313">
        <f t="shared" si="145"/>
        <v>0</v>
      </c>
      <c r="W638" s="313">
        <f t="shared" si="145"/>
        <v>0</v>
      </c>
      <c r="X638" s="313">
        <f t="shared" si="145"/>
        <v>0</v>
      </c>
      <c r="Y638" s="313">
        <f t="shared" si="145"/>
        <v>0</v>
      </c>
      <c r="Z638" s="313">
        <f t="shared" si="145"/>
        <v>0</v>
      </c>
      <c r="AA638" s="313">
        <f t="shared" si="145"/>
        <v>0</v>
      </c>
      <c r="AB638" s="313">
        <f t="shared" si="145"/>
        <v>0</v>
      </c>
      <c r="AC638" s="313">
        <f t="shared" si="145"/>
        <v>0</v>
      </c>
      <c r="AD638" s="313">
        <f t="shared" si="145"/>
        <v>0</v>
      </c>
      <c r="AE638" s="313">
        <f t="shared" si="145"/>
        <v>0</v>
      </c>
      <c r="AF638" s="313">
        <f t="shared" si="145"/>
        <v>0</v>
      </c>
      <c r="AG638" s="409">
        <f t="shared" si="139"/>
        <v>0</v>
      </c>
    </row>
    <row r="639">
      <c r="A639" s="495" t="s">
        <v>722</v>
      </c>
      <c r="B639" s="497"/>
      <c r="C639" s="497"/>
      <c r="D639" s="497"/>
      <c r="E639" s="497"/>
      <c r="F639" s="497"/>
      <c r="G639" s="497"/>
      <c r="H639" s="497"/>
      <c r="I639" s="497"/>
      <c r="J639" s="497"/>
      <c r="K639" s="497"/>
      <c r="L639" s="497"/>
      <c r="M639" s="497"/>
      <c r="N639" s="497"/>
      <c r="O639" s="497"/>
      <c r="P639" s="497"/>
      <c r="Q639" s="497"/>
      <c r="R639" s="497"/>
      <c r="S639" s="497"/>
      <c r="T639" s="497"/>
      <c r="U639" s="497"/>
      <c r="V639" s="497"/>
      <c r="W639" s="497"/>
      <c r="X639" s="497"/>
      <c r="Y639" s="497"/>
      <c r="Z639" s="497"/>
      <c r="AA639" s="497"/>
      <c r="AB639" s="497"/>
      <c r="AC639" s="497"/>
      <c r="AD639" s="497"/>
      <c r="AE639" s="497"/>
      <c r="AF639" s="497"/>
      <c r="AG639" s="409">
        <f t="shared" si="139"/>
        <v>0</v>
      </c>
    </row>
    <row r="640">
      <c r="A640" s="408"/>
      <c r="B640" s="168"/>
      <c r="C640" s="168"/>
      <c r="D640" s="168"/>
      <c r="E640" s="168"/>
      <c r="F640" s="168"/>
      <c r="G640" s="168"/>
      <c r="H640" s="168"/>
      <c r="I640" s="168"/>
      <c r="J640" s="168"/>
      <c r="K640" s="168"/>
      <c r="L640" s="168"/>
      <c r="M640" s="168"/>
      <c r="N640" s="168"/>
      <c r="O640" s="168"/>
      <c r="P640" s="168"/>
      <c r="Q640" s="168"/>
      <c r="R640" s="168"/>
      <c r="S640" s="168"/>
      <c r="T640" s="168"/>
      <c r="U640" s="168"/>
      <c r="V640" s="168"/>
      <c r="W640" s="168"/>
      <c r="X640" s="168"/>
      <c r="Y640" s="168"/>
      <c r="Z640" s="168"/>
      <c r="AA640" s="168"/>
      <c r="AB640" s="168"/>
      <c r="AC640" s="168"/>
      <c r="AD640" s="168"/>
      <c r="AE640" s="168"/>
      <c r="AF640" s="168"/>
      <c r="AG640" s="409"/>
    </row>
    <row r="641">
      <c r="A641" s="498" t="s">
        <v>723</v>
      </c>
      <c r="B641" s="310">
        <f t="shared" ref="B641:AF641" si="146">B603+B615+B637+B638+B639</f>
        <v>0</v>
      </c>
      <c r="C641" s="310">
        <f t="shared" si="146"/>
        <v>0</v>
      </c>
      <c r="D641" s="310">
        <f t="shared" si="146"/>
        <v>0</v>
      </c>
      <c r="E641" s="310">
        <f t="shared" si="146"/>
        <v>0</v>
      </c>
      <c r="F641" s="310">
        <f t="shared" si="146"/>
        <v>0</v>
      </c>
      <c r="G641" s="310">
        <f t="shared" si="146"/>
        <v>0</v>
      </c>
      <c r="H641" s="310">
        <f t="shared" si="146"/>
        <v>0</v>
      </c>
      <c r="I641" s="310">
        <f t="shared" si="146"/>
        <v>0</v>
      </c>
      <c r="J641" s="310">
        <f t="shared" si="146"/>
        <v>0</v>
      </c>
      <c r="K641" s="310">
        <f t="shared" si="146"/>
        <v>0</v>
      </c>
      <c r="L641" s="310">
        <f t="shared" si="146"/>
        <v>0</v>
      </c>
      <c r="M641" s="310">
        <f t="shared" si="146"/>
        <v>0</v>
      </c>
      <c r="N641" s="310">
        <f t="shared" si="146"/>
        <v>0</v>
      </c>
      <c r="O641" s="310">
        <f t="shared" si="146"/>
        <v>0</v>
      </c>
      <c r="P641" s="310">
        <f t="shared" si="146"/>
        <v>0</v>
      </c>
      <c r="Q641" s="310">
        <f t="shared" si="146"/>
        <v>0</v>
      </c>
      <c r="R641" s="310">
        <f t="shared" si="146"/>
        <v>0</v>
      </c>
      <c r="S641" s="310">
        <f t="shared" si="146"/>
        <v>0</v>
      </c>
      <c r="T641" s="310">
        <f t="shared" si="146"/>
        <v>0</v>
      </c>
      <c r="U641" s="310">
        <f t="shared" si="146"/>
        <v>0</v>
      </c>
      <c r="V641" s="310">
        <f t="shared" si="146"/>
        <v>0</v>
      </c>
      <c r="W641" s="310">
        <f t="shared" si="146"/>
        <v>648.0054</v>
      </c>
      <c r="X641" s="310">
        <f t="shared" si="146"/>
        <v>0</v>
      </c>
      <c r="Y641" s="310">
        <f t="shared" si="146"/>
        <v>0</v>
      </c>
      <c r="Z641" s="310">
        <f t="shared" si="146"/>
        <v>0</v>
      </c>
      <c r="AA641" s="310">
        <f t="shared" si="146"/>
        <v>0</v>
      </c>
      <c r="AB641" s="310">
        <f t="shared" si="146"/>
        <v>0</v>
      </c>
      <c r="AC641" s="310">
        <f t="shared" si="146"/>
        <v>0</v>
      </c>
      <c r="AD641" s="310">
        <f t="shared" si="146"/>
        <v>337.264272</v>
      </c>
      <c r="AE641" s="310">
        <f t="shared" si="146"/>
        <v>0</v>
      </c>
      <c r="AF641" s="310">
        <f t="shared" si="146"/>
        <v>0</v>
      </c>
      <c r="AG641" s="409">
        <f>SUM(B641:AF641)</f>
        <v>985.269672</v>
      </c>
    </row>
    <row r="642">
      <c r="A642" s="408"/>
      <c r="B642" s="168"/>
      <c r="C642" s="168"/>
      <c r="D642" s="168"/>
      <c r="E642" s="168"/>
      <c r="F642" s="168"/>
      <c r="G642" s="168"/>
      <c r="H642" s="168"/>
      <c r="I642" s="168"/>
      <c r="J642" s="168"/>
      <c r="K642" s="168"/>
      <c r="L642" s="168"/>
      <c r="M642" s="168"/>
      <c r="N642" s="168"/>
      <c r="O642" s="168"/>
      <c r="P642" s="168"/>
      <c r="Q642" s="168"/>
      <c r="R642" s="168"/>
      <c r="S642" s="168"/>
      <c r="T642" s="168"/>
      <c r="U642" s="168"/>
      <c r="V642" s="168"/>
      <c r="W642" s="168"/>
      <c r="X642" s="168"/>
      <c r="Y642" s="168"/>
      <c r="Z642" s="168"/>
      <c r="AA642" s="168"/>
      <c r="AB642" s="168"/>
      <c r="AC642" s="168"/>
      <c r="AD642" s="168"/>
      <c r="AE642" s="168"/>
      <c r="AF642" s="168"/>
      <c r="AG642" s="409"/>
    </row>
    <row r="643">
      <c r="A643" s="281" t="s">
        <v>666</v>
      </c>
      <c r="B643" s="499">
        <f t="shared" ref="B643:AF643" si="147">B593+B604+B616-B627-B637-B639</f>
        <v>0</v>
      </c>
      <c r="C643" s="499">
        <f t="shared" si="147"/>
        <v>0</v>
      </c>
      <c r="D643" s="499">
        <f t="shared" si="147"/>
        <v>0</v>
      </c>
      <c r="E643" s="499">
        <f t="shared" si="147"/>
        <v>0</v>
      </c>
      <c r="F643" s="499">
        <f t="shared" si="147"/>
        <v>0</v>
      </c>
      <c r="G643" s="499">
        <f t="shared" si="147"/>
        <v>0</v>
      </c>
      <c r="H643" s="499">
        <f t="shared" si="147"/>
        <v>0</v>
      </c>
      <c r="I643" s="499">
        <f t="shared" si="147"/>
        <v>0</v>
      </c>
      <c r="J643" s="499">
        <f t="shared" si="147"/>
        <v>0</v>
      </c>
      <c r="K643" s="499">
        <f t="shared" si="147"/>
        <v>0</v>
      </c>
      <c r="L643" s="499">
        <f t="shared" si="147"/>
        <v>0</v>
      </c>
      <c r="M643" s="499">
        <f t="shared" si="147"/>
        <v>0</v>
      </c>
      <c r="N643" s="499">
        <f t="shared" si="147"/>
        <v>0</v>
      </c>
      <c r="O643" s="499">
        <f t="shared" si="147"/>
        <v>0</v>
      </c>
      <c r="P643" s="499">
        <f t="shared" si="147"/>
        <v>0</v>
      </c>
      <c r="Q643" s="499">
        <f t="shared" si="147"/>
        <v>0</v>
      </c>
      <c r="R643" s="499">
        <f t="shared" si="147"/>
        <v>0</v>
      </c>
      <c r="S643" s="499">
        <f t="shared" si="147"/>
        <v>0</v>
      </c>
      <c r="T643" s="499">
        <f t="shared" si="147"/>
        <v>0</v>
      </c>
      <c r="U643" s="499">
        <f t="shared" si="147"/>
        <v>0</v>
      </c>
      <c r="V643" s="499">
        <f t="shared" si="147"/>
        <v>0</v>
      </c>
      <c r="W643" s="499">
        <f t="shared" si="147"/>
        <v>-624.1254</v>
      </c>
      <c r="X643" s="499">
        <f t="shared" si="147"/>
        <v>0</v>
      </c>
      <c r="Y643" s="499">
        <f t="shared" si="147"/>
        <v>0</v>
      </c>
      <c r="Z643" s="499">
        <f t="shared" si="147"/>
        <v>0</v>
      </c>
      <c r="AA643" s="499">
        <f t="shared" si="147"/>
        <v>0</v>
      </c>
      <c r="AB643" s="499">
        <f t="shared" si="147"/>
        <v>0</v>
      </c>
      <c r="AC643" s="499">
        <f t="shared" si="147"/>
        <v>0</v>
      </c>
      <c r="AD643" s="499">
        <f t="shared" si="147"/>
        <v>-325.324272</v>
      </c>
      <c r="AE643" s="499">
        <f t="shared" si="147"/>
        <v>0</v>
      </c>
      <c r="AF643" s="499">
        <f t="shared" si="147"/>
        <v>0</v>
      </c>
      <c r="AG643" s="409">
        <f>SUM(B643:AF643)</f>
        <v>-949.449672</v>
      </c>
    </row>
    <row r="644">
      <c r="A644" s="175"/>
      <c r="B644" s="168"/>
      <c r="C644" s="168"/>
      <c r="D644" s="168"/>
      <c r="E644" s="168"/>
      <c r="F644" s="168"/>
      <c r="G644" s="168"/>
      <c r="H644" s="168"/>
      <c r="I644" s="168"/>
      <c r="J644" s="168"/>
      <c r="K644" s="168"/>
      <c r="L644" s="168"/>
      <c r="M644" s="168"/>
      <c r="N644" s="168"/>
      <c r="O644" s="168"/>
      <c r="P644" s="168"/>
      <c r="Q644" s="168"/>
      <c r="R644" s="168"/>
      <c r="S644" s="168"/>
      <c r="T644" s="168"/>
      <c r="U644" s="168"/>
      <c r="V644" s="168"/>
      <c r="W644" s="168"/>
      <c r="X644" s="168"/>
      <c r="Y644" s="168"/>
      <c r="Z644" s="168"/>
      <c r="AA644" s="168"/>
      <c r="AB644" s="168"/>
      <c r="AC644" s="168"/>
      <c r="AD644" s="168"/>
      <c r="AE644" s="168"/>
      <c r="AF644" s="168"/>
      <c r="AG644" s="409"/>
    </row>
    <row r="645">
      <c r="A645" s="175"/>
      <c r="B645" s="313"/>
      <c r="C645" s="313"/>
      <c r="D645" s="313"/>
      <c r="E645" s="313"/>
      <c r="F645" s="313"/>
      <c r="G645" s="313"/>
      <c r="H645" s="313"/>
      <c r="I645" s="313"/>
      <c r="J645" s="313"/>
      <c r="K645" s="313"/>
      <c r="L645" s="313"/>
      <c r="M645" s="313"/>
      <c r="N645" s="313"/>
      <c r="O645" s="313"/>
      <c r="P645" s="313"/>
      <c r="Q645" s="313"/>
      <c r="R645" s="313"/>
      <c r="S645" s="313"/>
      <c r="T645" s="313"/>
      <c r="U645" s="313"/>
      <c r="V645" s="313"/>
      <c r="W645" s="313"/>
      <c r="X645" s="313"/>
      <c r="Y645" s="313"/>
      <c r="Z645" s="313"/>
      <c r="AA645" s="313"/>
      <c r="AB645" s="313"/>
      <c r="AC645" s="313"/>
      <c r="AD645" s="313"/>
      <c r="AE645" s="313"/>
      <c r="AF645" s="313"/>
      <c r="AG645" s="409"/>
    </row>
    <row r="646">
      <c r="A646" s="488" t="s">
        <v>667</v>
      </c>
      <c r="B646" s="318"/>
      <c r="C646" s="318"/>
      <c r="D646" s="318"/>
      <c r="E646" s="318"/>
      <c r="F646" s="318"/>
      <c r="G646" s="318"/>
      <c r="H646" s="318"/>
      <c r="I646" s="318"/>
      <c r="J646" s="318"/>
      <c r="K646" s="318"/>
      <c r="L646" s="318"/>
      <c r="M646" s="318"/>
      <c r="N646" s="318"/>
      <c r="O646" s="318"/>
      <c r="P646" s="318"/>
      <c r="Q646" s="318"/>
      <c r="R646" s="318"/>
      <c r="S646" s="318"/>
      <c r="T646" s="318"/>
      <c r="U646" s="318"/>
      <c r="V646" s="318"/>
      <c r="W646" s="318"/>
      <c r="X646" s="318"/>
      <c r="Y646" s="318"/>
      <c r="Z646" s="318"/>
      <c r="AA646" s="318"/>
      <c r="AB646" s="318"/>
      <c r="AC646" s="318"/>
      <c r="AD646" s="318"/>
      <c r="AE646" s="318"/>
      <c r="AF646" s="318"/>
      <c r="AG646" s="489"/>
    </row>
    <row r="647">
      <c r="A647" s="500">
        <f>A584</f>
        <v>10542.76</v>
      </c>
      <c r="B647" s="313"/>
      <c r="C647" s="313"/>
      <c r="D647" s="313"/>
      <c r="E647" s="313"/>
      <c r="F647" s="313"/>
      <c r="G647" s="313"/>
      <c r="H647" s="313"/>
      <c r="I647" s="313"/>
      <c r="J647" s="313"/>
      <c r="K647" s="313"/>
      <c r="L647" s="313"/>
      <c r="M647" s="313"/>
      <c r="N647" s="313"/>
      <c r="O647" s="313"/>
      <c r="P647" s="313"/>
      <c r="Q647" s="313"/>
      <c r="R647" s="313"/>
      <c r="S647" s="313"/>
      <c r="T647" s="313"/>
      <c r="U647" s="313"/>
      <c r="V647" s="313"/>
      <c r="W647" s="313"/>
      <c r="X647" s="313"/>
      <c r="Y647" s="313"/>
      <c r="Z647" s="313"/>
      <c r="AA647" s="313"/>
      <c r="AB647" s="313"/>
      <c r="AC647" s="313"/>
      <c r="AD647" s="313"/>
      <c r="AE647" s="313"/>
      <c r="AF647" s="313"/>
      <c r="AG647" s="409"/>
    </row>
    <row r="648">
      <c r="A648" s="501" t="s">
        <v>724</v>
      </c>
      <c r="B648" s="313">
        <f t="shared" ref="B648:AF648" si="148">B585+B643</f>
        <v>-50.34</v>
      </c>
      <c r="C648" s="313">
        <f t="shared" si="148"/>
        <v>-27.94</v>
      </c>
      <c r="D648" s="313">
        <f t="shared" si="148"/>
        <v>198</v>
      </c>
      <c r="E648" s="313">
        <f t="shared" si="148"/>
        <v>-41.32</v>
      </c>
      <c r="F648" s="313">
        <f t="shared" si="148"/>
        <v>-85.55</v>
      </c>
      <c r="G648" s="313">
        <f t="shared" si="148"/>
        <v>-32.88</v>
      </c>
      <c r="H648" s="313">
        <f t="shared" si="148"/>
        <v>910.06</v>
      </c>
      <c r="I648" s="313">
        <f t="shared" si="148"/>
        <v>1184.35</v>
      </c>
      <c r="J648" s="313">
        <f t="shared" si="148"/>
        <v>-21.14</v>
      </c>
      <c r="K648" s="313">
        <f t="shared" si="148"/>
        <v>-94.12</v>
      </c>
      <c r="L648" s="313">
        <f t="shared" si="148"/>
        <v>-64.38</v>
      </c>
      <c r="M648" s="313">
        <f t="shared" si="148"/>
        <v>445.9</v>
      </c>
      <c r="N648" s="313">
        <f t="shared" si="148"/>
        <v>231.16</v>
      </c>
      <c r="O648" s="313">
        <f t="shared" si="148"/>
        <v>-60.01</v>
      </c>
      <c r="P648" s="313">
        <f t="shared" si="148"/>
        <v>-44.04</v>
      </c>
      <c r="Q648" s="313">
        <f t="shared" si="148"/>
        <v>191.34</v>
      </c>
      <c r="R648" s="313">
        <f t="shared" si="148"/>
        <v>222.07</v>
      </c>
      <c r="S648" s="313">
        <f t="shared" si="148"/>
        <v>-62.15</v>
      </c>
      <c r="T648" s="313">
        <f t="shared" si="148"/>
        <v>-125.84</v>
      </c>
      <c r="U648" s="313">
        <f t="shared" si="148"/>
        <v>228.93</v>
      </c>
      <c r="V648" s="313">
        <f t="shared" si="148"/>
        <v>-48.28</v>
      </c>
      <c r="W648" s="313">
        <f t="shared" si="148"/>
        <v>648.5846</v>
      </c>
      <c r="X648" s="313">
        <f t="shared" si="148"/>
        <v>-88.56</v>
      </c>
      <c r="Y648" s="313">
        <f t="shared" si="148"/>
        <v>-84.16</v>
      </c>
      <c r="Z648" s="313">
        <f t="shared" si="148"/>
        <v>-76.54</v>
      </c>
      <c r="AA648" s="313">
        <f t="shared" si="148"/>
        <v>188.41</v>
      </c>
      <c r="AB648" s="313">
        <f t="shared" si="148"/>
        <v>462.46</v>
      </c>
      <c r="AC648" s="313">
        <f t="shared" si="148"/>
        <v>503.64</v>
      </c>
      <c r="AD648" s="313">
        <f t="shared" si="148"/>
        <v>-92.794272</v>
      </c>
      <c r="AE648" s="313">
        <f t="shared" si="148"/>
        <v>159.5</v>
      </c>
      <c r="AF648" s="313">
        <f t="shared" si="148"/>
        <v>-105.97</v>
      </c>
      <c r="AG648" s="502">
        <f>SUM(B648:AF648)</f>
        <v>4368.390328</v>
      </c>
    </row>
    <row r="649">
      <c r="A649" s="500">
        <f>SUM(B648:AF648)</f>
        <v>4368.390328</v>
      </c>
      <c r="B649" s="310"/>
      <c r="C649" s="310"/>
      <c r="D649" s="310"/>
      <c r="E649" s="310"/>
      <c r="F649" s="310"/>
      <c r="G649" s="310"/>
      <c r="H649" s="310"/>
      <c r="I649" s="310"/>
      <c r="J649" s="310"/>
      <c r="K649" s="310"/>
      <c r="L649" s="310"/>
      <c r="M649" s="310"/>
      <c r="N649" s="310"/>
      <c r="O649" s="310"/>
      <c r="P649" s="310"/>
      <c r="Q649" s="310"/>
      <c r="R649" s="310"/>
      <c r="S649" s="310"/>
      <c r="T649" s="310"/>
      <c r="U649" s="310"/>
      <c r="V649" s="310"/>
      <c r="W649" s="310"/>
      <c r="X649" s="310"/>
      <c r="Y649" s="310"/>
      <c r="Z649" s="310"/>
      <c r="AA649" s="310"/>
      <c r="AB649" s="310"/>
      <c r="AC649" s="310"/>
      <c r="AD649" s="310"/>
      <c r="AE649" s="310"/>
      <c r="AF649" s="310"/>
      <c r="AG649" s="409"/>
    </row>
    <row r="650">
      <c r="A650" s="175"/>
      <c r="B650" s="310"/>
      <c r="C650" s="310"/>
      <c r="D650" s="310"/>
      <c r="E650" s="310"/>
      <c r="F650" s="310"/>
      <c r="G650" s="310"/>
      <c r="H650" s="310"/>
      <c r="I650" s="310"/>
      <c r="J650" s="310"/>
      <c r="K650" s="310"/>
      <c r="L650" s="310"/>
      <c r="M650" s="310"/>
      <c r="N650" s="310"/>
      <c r="O650" s="310"/>
      <c r="P650" s="310"/>
      <c r="Q650" s="310"/>
      <c r="R650" s="310"/>
      <c r="S650" s="310"/>
      <c r="T650" s="310"/>
      <c r="U650" s="310"/>
      <c r="V650" s="310"/>
      <c r="W650" s="310"/>
      <c r="X650" s="310"/>
      <c r="Y650" s="310"/>
      <c r="Z650" s="310"/>
      <c r="AA650" s="310"/>
      <c r="AB650" s="310"/>
      <c r="AC650" s="310"/>
      <c r="AD650" s="310"/>
      <c r="AE650" s="310"/>
      <c r="AF650" s="310"/>
      <c r="AG650" s="409"/>
    </row>
    <row r="651">
      <c r="A651" s="503" t="s">
        <v>725</v>
      </c>
      <c r="B651" s="322" t="str">
        <f t="shared" ref="B651:AF651" si="149">B648/(B393+B394)</f>
        <v>#DIV/0!</v>
      </c>
      <c r="C651" s="322" t="str">
        <f t="shared" si="149"/>
        <v>#DIV/0!</v>
      </c>
      <c r="D651" s="322">
        <f t="shared" si="149"/>
        <v>0.6043402619</v>
      </c>
      <c r="E651" s="322" t="str">
        <f t="shared" si="149"/>
        <v>#DIV/0!</v>
      </c>
      <c r="F651" s="322" t="str">
        <f t="shared" si="149"/>
        <v>#DIV/0!</v>
      </c>
      <c r="G651" s="322" t="str">
        <f t="shared" si="149"/>
        <v>#DIV/0!</v>
      </c>
      <c r="H651" s="322">
        <f t="shared" si="149"/>
        <v>0.7839870435</v>
      </c>
      <c r="I651" s="322">
        <f t="shared" si="149"/>
        <v>0.810244096</v>
      </c>
      <c r="J651" s="322" t="str">
        <f t="shared" si="149"/>
        <v>#DIV/0!</v>
      </c>
      <c r="K651" s="322" t="str">
        <f t="shared" si="149"/>
        <v>#DIV/0!</v>
      </c>
      <c r="L651" s="322" t="str">
        <f t="shared" si="149"/>
        <v>#DIV/0!</v>
      </c>
      <c r="M651" s="322">
        <f t="shared" si="149"/>
        <v>0.7362337984</v>
      </c>
      <c r="N651" s="322">
        <f t="shared" si="149"/>
        <v>0.6487791187</v>
      </c>
      <c r="O651" s="322" t="str">
        <f t="shared" si="149"/>
        <v>#DIV/0!</v>
      </c>
      <c r="P651" s="322">
        <f t="shared" si="149"/>
        <v>-1.303730018</v>
      </c>
      <c r="Q651" s="322">
        <f t="shared" si="149"/>
        <v>0.5864108615</v>
      </c>
      <c r="R651" s="322">
        <f t="shared" si="149"/>
        <v>0.6658570957</v>
      </c>
      <c r="S651" s="322" t="str">
        <f t="shared" si="149"/>
        <v>#DIV/0!</v>
      </c>
      <c r="T651" s="322">
        <f t="shared" si="149"/>
        <v>-3.723076923</v>
      </c>
      <c r="U651" s="322">
        <f t="shared" si="149"/>
        <v>0.6335233562</v>
      </c>
      <c r="V651" s="322" t="str">
        <f t="shared" si="149"/>
        <v>#DIV/0!</v>
      </c>
      <c r="W651" s="322">
        <f t="shared" si="149"/>
        <v>0.4103537376</v>
      </c>
      <c r="X651" s="322" t="str">
        <f t="shared" si="149"/>
        <v>#DIV/0!</v>
      </c>
      <c r="Y651" s="322" t="str">
        <f t="shared" si="149"/>
        <v>#DIV/0!</v>
      </c>
      <c r="Z651" s="322">
        <f t="shared" si="149"/>
        <v>-2.270542866</v>
      </c>
      <c r="AA651" s="322">
        <f t="shared" si="149"/>
        <v>0.5349365435</v>
      </c>
      <c r="AB651" s="322">
        <f t="shared" si="149"/>
        <v>0.7256437213</v>
      </c>
      <c r="AC651" s="322">
        <f t="shared" si="149"/>
        <v>0.7647130276</v>
      </c>
      <c r="AD651" s="322">
        <f t="shared" si="149"/>
        <v>-0.2751416474</v>
      </c>
      <c r="AE651" s="322">
        <f t="shared" si="149"/>
        <v>0.4741097438</v>
      </c>
      <c r="AF651" s="322" t="str">
        <f t="shared" si="149"/>
        <v>#DIV/0!</v>
      </c>
      <c r="AG651" s="409"/>
    </row>
    <row r="652">
      <c r="A652" s="504">
        <f>A649/A584</f>
        <v>0.4143497839</v>
      </c>
      <c r="B652" s="310"/>
      <c r="C652" s="310"/>
      <c r="D652" s="310"/>
      <c r="E652" s="310"/>
      <c r="F652" s="310"/>
      <c r="G652" s="310"/>
      <c r="H652" s="310"/>
      <c r="I652" s="310"/>
      <c r="J652" s="310"/>
      <c r="K652" s="310"/>
      <c r="L652" s="310"/>
      <c r="M652" s="310"/>
      <c r="N652" s="310"/>
      <c r="O652" s="310"/>
      <c r="P652" s="310"/>
      <c r="Q652" s="310"/>
      <c r="R652" s="310"/>
      <c r="S652" s="310"/>
      <c r="T652" s="310"/>
      <c r="U652" s="310"/>
      <c r="V652" s="310"/>
      <c r="W652" s="310"/>
      <c r="X652" s="310"/>
      <c r="Y652" s="310"/>
      <c r="Z652" s="310"/>
      <c r="AA652" s="310"/>
      <c r="AB652" s="310"/>
      <c r="AC652" s="310"/>
      <c r="AD652" s="310"/>
      <c r="AE652" s="310"/>
      <c r="AF652" s="310"/>
      <c r="AG652" s="409"/>
    </row>
    <row r="653">
      <c r="A653" s="324" t="s">
        <v>670</v>
      </c>
      <c r="B653" s="512" t="str">
        <f t="shared" ref="B653:AF653" si="150">B589</f>
        <v/>
      </c>
      <c r="C653" s="512" t="str">
        <f t="shared" si="150"/>
        <v/>
      </c>
      <c r="D653" s="512" t="str">
        <f t="shared" si="150"/>
        <v/>
      </c>
      <c r="E653" s="512" t="str">
        <f t="shared" si="150"/>
        <v/>
      </c>
      <c r="F653" s="512" t="str">
        <f t="shared" si="150"/>
        <v/>
      </c>
      <c r="G653" s="512" t="str">
        <f t="shared" si="150"/>
        <v/>
      </c>
      <c r="H653" s="512" t="str">
        <f t="shared" si="150"/>
        <v/>
      </c>
      <c r="I653" s="512" t="str">
        <f t="shared" si="150"/>
        <v/>
      </c>
      <c r="J653" s="512" t="str">
        <f t="shared" si="150"/>
        <v/>
      </c>
      <c r="K653" s="512" t="str">
        <f t="shared" si="150"/>
        <v/>
      </c>
      <c r="L653" s="512" t="str">
        <f t="shared" si="150"/>
        <v/>
      </c>
      <c r="M653" s="512" t="str">
        <f t="shared" si="150"/>
        <v/>
      </c>
      <c r="N653" s="512" t="str">
        <f t="shared" si="150"/>
        <v/>
      </c>
      <c r="O653" s="512" t="str">
        <f t="shared" si="150"/>
        <v/>
      </c>
      <c r="P653" s="512" t="str">
        <f t="shared" si="150"/>
        <v/>
      </c>
      <c r="Q653" s="512" t="str">
        <f t="shared" si="150"/>
        <v/>
      </c>
      <c r="R653" s="512" t="str">
        <f t="shared" si="150"/>
        <v/>
      </c>
      <c r="S653" s="512" t="str">
        <f t="shared" si="150"/>
        <v/>
      </c>
      <c r="T653" s="512" t="str">
        <f t="shared" si="150"/>
        <v/>
      </c>
      <c r="U653" s="512" t="str">
        <f t="shared" si="150"/>
        <v/>
      </c>
      <c r="V653" s="512" t="str">
        <f t="shared" si="150"/>
        <v/>
      </c>
      <c r="W653" s="512" t="str">
        <f t="shared" si="150"/>
        <v/>
      </c>
      <c r="X653" s="512" t="str">
        <f t="shared" si="150"/>
        <v/>
      </c>
      <c r="Y653" s="512" t="str">
        <f t="shared" si="150"/>
        <v/>
      </c>
      <c r="Z653" s="512" t="str">
        <f t="shared" si="150"/>
        <v/>
      </c>
      <c r="AA653" s="512" t="str">
        <f t="shared" si="150"/>
        <v/>
      </c>
      <c r="AB653" s="512" t="str">
        <f t="shared" si="150"/>
        <v/>
      </c>
      <c r="AC653" s="512" t="str">
        <f t="shared" si="150"/>
        <v/>
      </c>
      <c r="AD653" s="512" t="str">
        <f t="shared" si="150"/>
        <v/>
      </c>
      <c r="AE653" s="512" t="str">
        <f t="shared" si="150"/>
        <v/>
      </c>
      <c r="AF653" s="512" t="str">
        <f t="shared" si="150"/>
        <v/>
      </c>
      <c r="AG653" s="493"/>
    </row>
    <row r="654">
      <c r="A654" s="437"/>
      <c r="AG654" s="505"/>
    </row>
    <row r="655">
      <c r="A655" s="437"/>
      <c r="AG655" s="505"/>
    </row>
    <row r="656">
      <c r="A656" s="414" t="s">
        <v>726</v>
      </c>
      <c r="B656" s="265" t="str">
        <f t="shared" ref="B656:AF656" si="151">B585/B379</f>
        <v>#DIV/0!</v>
      </c>
      <c r="C656" s="265" t="str">
        <f t="shared" si="151"/>
        <v>#DIV/0!</v>
      </c>
      <c r="D656" s="265">
        <f t="shared" si="151"/>
        <v>198</v>
      </c>
      <c r="E656" s="265" t="str">
        <f t="shared" si="151"/>
        <v>#DIV/0!</v>
      </c>
      <c r="F656" s="265" t="str">
        <f t="shared" si="151"/>
        <v>#DIV/0!</v>
      </c>
      <c r="G656" s="265" t="str">
        <f t="shared" si="151"/>
        <v>#DIV/0!</v>
      </c>
      <c r="H656" s="265">
        <f t="shared" si="151"/>
        <v>182.012</v>
      </c>
      <c r="I656" s="265">
        <f t="shared" si="151"/>
        <v>197.3916667</v>
      </c>
      <c r="J656" s="265" t="str">
        <f t="shared" si="151"/>
        <v>#DIV/0!</v>
      </c>
      <c r="K656" s="265" t="str">
        <f t="shared" si="151"/>
        <v>#DIV/0!</v>
      </c>
      <c r="L656" s="265" t="str">
        <f t="shared" si="151"/>
        <v>#DIV/0!</v>
      </c>
      <c r="M656" s="265">
        <f t="shared" si="151"/>
        <v>222.95</v>
      </c>
      <c r="N656" s="265">
        <f t="shared" si="151"/>
        <v>115.58</v>
      </c>
      <c r="O656" s="265" t="str">
        <f t="shared" si="151"/>
        <v>#DIV/0!</v>
      </c>
      <c r="P656" s="265">
        <f t="shared" si="151"/>
        <v>-44.04</v>
      </c>
      <c r="Q656" s="265">
        <f t="shared" si="151"/>
        <v>191.34</v>
      </c>
      <c r="R656" s="265">
        <f t="shared" si="151"/>
        <v>222.07</v>
      </c>
      <c r="S656" s="265" t="str">
        <f t="shared" si="151"/>
        <v>#DIV/0!</v>
      </c>
      <c r="T656" s="265">
        <f t="shared" si="151"/>
        <v>-125.84</v>
      </c>
      <c r="U656" s="265">
        <f t="shared" si="151"/>
        <v>114.465</v>
      </c>
      <c r="V656" s="265" t="str">
        <f t="shared" si="151"/>
        <v>#DIV/0!</v>
      </c>
      <c r="W656" s="265">
        <f t="shared" si="151"/>
        <v>254.542</v>
      </c>
      <c r="X656" s="265" t="str">
        <f t="shared" si="151"/>
        <v>#DIV/0!</v>
      </c>
      <c r="Y656" s="265" t="str">
        <f t="shared" si="151"/>
        <v>#DIV/0!</v>
      </c>
      <c r="Z656" s="265">
        <f t="shared" si="151"/>
        <v>-76.54</v>
      </c>
      <c r="AA656" s="265">
        <f t="shared" si="151"/>
        <v>94.205</v>
      </c>
      <c r="AB656" s="265">
        <f t="shared" si="151"/>
        <v>154.1533333</v>
      </c>
      <c r="AC656" s="265">
        <f t="shared" si="151"/>
        <v>251.82</v>
      </c>
      <c r="AD656" s="265">
        <f t="shared" si="151"/>
        <v>232.53</v>
      </c>
      <c r="AE656" s="265">
        <f t="shared" si="151"/>
        <v>159.5</v>
      </c>
      <c r="AF656" s="265" t="str">
        <f t="shared" si="151"/>
        <v>#DIV/0!</v>
      </c>
      <c r="AG656" s="505"/>
    </row>
    <row r="657">
      <c r="A657" s="414" t="s">
        <v>727</v>
      </c>
      <c r="B657" s="265" t="str">
        <f t="shared" ref="B657:AF657" si="152">B648/B379</f>
        <v>#DIV/0!</v>
      </c>
      <c r="C657" s="265" t="str">
        <f t="shared" si="152"/>
        <v>#DIV/0!</v>
      </c>
      <c r="D657" s="265">
        <f t="shared" si="152"/>
        <v>198</v>
      </c>
      <c r="E657" s="265" t="str">
        <f t="shared" si="152"/>
        <v>#DIV/0!</v>
      </c>
      <c r="F657" s="265" t="str">
        <f t="shared" si="152"/>
        <v>#DIV/0!</v>
      </c>
      <c r="G657" s="265" t="str">
        <f t="shared" si="152"/>
        <v>#DIV/0!</v>
      </c>
      <c r="H657" s="265">
        <f t="shared" si="152"/>
        <v>182.012</v>
      </c>
      <c r="I657" s="265">
        <f t="shared" si="152"/>
        <v>197.3916667</v>
      </c>
      <c r="J657" s="265" t="str">
        <f t="shared" si="152"/>
        <v>#DIV/0!</v>
      </c>
      <c r="K657" s="265" t="str">
        <f t="shared" si="152"/>
        <v>#DIV/0!</v>
      </c>
      <c r="L657" s="265" t="str">
        <f t="shared" si="152"/>
        <v>#DIV/0!</v>
      </c>
      <c r="M657" s="265">
        <f t="shared" si="152"/>
        <v>222.95</v>
      </c>
      <c r="N657" s="265">
        <f t="shared" si="152"/>
        <v>115.58</v>
      </c>
      <c r="O657" s="265" t="str">
        <f t="shared" si="152"/>
        <v>#DIV/0!</v>
      </c>
      <c r="P657" s="265">
        <f t="shared" si="152"/>
        <v>-44.04</v>
      </c>
      <c r="Q657" s="265">
        <f t="shared" si="152"/>
        <v>191.34</v>
      </c>
      <c r="R657" s="265">
        <f t="shared" si="152"/>
        <v>222.07</v>
      </c>
      <c r="S657" s="265" t="str">
        <f t="shared" si="152"/>
        <v>#DIV/0!</v>
      </c>
      <c r="T657" s="265">
        <f t="shared" si="152"/>
        <v>-125.84</v>
      </c>
      <c r="U657" s="265">
        <f t="shared" si="152"/>
        <v>114.465</v>
      </c>
      <c r="V657" s="265" t="str">
        <f t="shared" si="152"/>
        <v>#DIV/0!</v>
      </c>
      <c r="W657" s="265">
        <f t="shared" si="152"/>
        <v>129.71692</v>
      </c>
      <c r="X657" s="265" t="str">
        <f t="shared" si="152"/>
        <v>#DIV/0!</v>
      </c>
      <c r="Y657" s="265" t="str">
        <f t="shared" si="152"/>
        <v>#DIV/0!</v>
      </c>
      <c r="Z657" s="265">
        <f t="shared" si="152"/>
        <v>-76.54</v>
      </c>
      <c r="AA657" s="265">
        <f t="shared" si="152"/>
        <v>94.205</v>
      </c>
      <c r="AB657" s="265">
        <f t="shared" si="152"/>
        <v>154.1533333</v>
      </c>
      <c r="AC657" s="265">
        <f t="shared" si="152"/>
        <v>251.82</v>
      </c>
      <c r="AD657" s="265">
        <f t="shared" si="152"/>
        <v>-92.794272</v>
      </c>
      <c r="AE657" s="265">
        <f t="shared" si="152"/>
        <v>159.5</v>
      </c>
      <c r="AF657" s="265" t="str">
        <f t="shared" si="152"/>
        <v>#DIV/0!</v>
      </c>
      <c r="AG657" s="505"/>
    </row>
    <row r="658">
      <c r="A658" s="437"/>
      <c r="AG658" s="505"/>
    </row>
    <row r="659">
      <c r="A659" s="414" t="s">
        <v>728</v>
      </c>
      <c r="B659" s="265" t="str">
        <f t="shared" ref="B659:AF659" si="153">B585/B409</f>
        <v>#DIV/0!</v>
      </c>
      <c r="C659" s="265" t="str">
        <f t="shared" si="153"/>
        <v>#DIV/0!</v>
      </c>
      <c r="D659" s="265">
        <f t="shared" si="153"/>
        <v>198</v>
      </c>
      <c r="E659" s="265" t="str">
        <f t="shared" si="153"/>
        <v>#DIV/0!</v>
      </c>
      <c r="F659" s="265" t="str">
        <f t="shared" si="153"/>
        <v>#DIV/0!</v>
      </c>
      <c r="G659" s="265" t="str">
        <f t="shared" si="153"/>
        <v>#DIV/0!</v>
      </c>
      <c r="H659" s="265">
        <f t="shared" si="153"/>
        <v>227.515</v>
      </c>
      <c r="I659" s="265">
        <f t="shared" si="153"/>
        <v>236.87</v>
      </c>
      <c r="J659" s="265" t="str">
        <f t="shared" si="153"/>
        <v>#DIV/0!</v>
      </c>
      <c r="K659" s="265" t="str">
        <f t="shared" si="153"/>
        <v>#DIV/0!</v>
      </c>
      <c r="L659" s="265" t="str">
        <f t="shared" si="153"/>
        <v>#DIV/0!</v>
      </c>
      <c r="M659" s="265">
        <f t="shared" si="153"/>
        <v>222.95</v>
      </c>
      <c r="N659" s="265">
        <f t="shared" si="153"/>
        <v>231.16</v>
      </c>
      <c r="O659" s="265" t="str">
        <f t="shared" si="153"/>
        <v>#DIV/0!</v>
      </c>
      <c r="P659" s="265" t="str">
        <f t="shared" si="153"/>
        <v>#DIV/0!</v>
      </c>
      <c r="Q659" s="265">
        <f t="shared" si="153"/>
        <v>191.34</v>
      </c>
      <c r="R659" s="265">
        <f t="shared" si="153"/>
        <v>222.07</v>
      </c>
      <c r="S659" s="265" t="str">
        <f t="shared" si="153"/>
        <v>#DIV/0!</v>
      </c>
      <c r="T659" s="265" t="str">
        <f t="shared" si="153"/>
        <v>#DIV/0!</v>
      </c>
      <c r="U659" s="265">
        <f t="shared" si="153"/>
        <v>228.93</v>
      </c>
      <c r="V659" s="265" t="str">
        <f t="shared" si="153"/>
        <v>#DIV/0!</v>
      </c>
      <c r="W659" s="265">
        <f t="shared" si="153"/>
        <v>254.542</v>
      </c>
      <c r="X659" s="265" t="str">
        <f t="shared" si="153"/>
        <v>#DIV/0!</v>
      </c>
      <c r="Y659" s="265" t="str">
        <f t="shared" si="153"/>
        <v>#DIV/0!</v>
      </c>
      <c r="Z659" s="265" t="str">
        <f t="shared" si="153"/>
        <v>#DIV/0!</v>
      </c>
      <c r="AA659" s="265">
        <f t="shared" si="153"/>
        <v>188.41</v>
      </c>
      <c r="AB659" s="265">
        <f t="shared" si="153"/>
        <v>231.23</v>
      </c>
      <c r="AC659" s="265">
        <f t="shared" si="153"/>
        <v>251.82</v>
      </c>
      <c r="AD659" s="265">
        <f t="shared" si="153"/>
        <v>232.53</v>
      </c>
      <c r="AE659" s="265">
        <f t="shared" si="153"/>
        <v>159.5</v>
      </c>
      <c r="AF659" s="265" t="str">
        <f t="shared" si="153"/>
        <v>#DIV/0!</v>
      </c>
      <c r="AG659" s="505"/>
    </row>
    <row r="660">
      <c r="A660" s="414" t="s">
        <v>729</v>
      </c>
      <c r="B660" s="265" t="str">
        <f t="shared" ref="B660:AF660" si="154">B648/B409</f>
        <v>#DIV/0!</v>
      </c>
      <c r="C660" s="265" t="str">
        <f t="shared" si="154"/>
        <v>#DIV/0!</v>
      </c>
      <c r="D660" s="265">
        <f t="shared" si="154"/>
        <v>198</v>
      </c>
      <c r="E660" s="265" t="str">
        <f t="shared" si="154"/>
        <v>#DIV/0!</v>
      </c>
      <c r="F660" s="265" t="str">
        <f t="shared" si="154"/>
        <v>#DIV/0!</v>
      </c>
      <c r="G660" s="265" t="str">
        <f t="shared" si="154"/>
        <v>#DIV/0!</v>
      </c>
      <c r="H660" s="265">
        <f t="shared" si="154"/>
        <v>227.515</v>
      </c>
      <c r="I660" s="265">
        <f t="shared" si="154"/>
        <v>236.87</v>
      </c>
      <c r="J660" s="265" t="str">
        <f t="shared" si="154"/>
        <v>#DIV/0!</v>
      </c>
      <c r="K660" s="265" t="str">
        <f t="shared" si="154"/>
        <v>#DIV/0!</v>
      </c>
      <c r="L660" s="265" t="str">
        <f t="shared" si="154"/>
        <v>#DIV/0!</v>
      </c>
      <c r="M660" s="265">
        <f t="shared" si="154"/>
        <v>222.95</v>
      </c>
      <c r="N660" s="265">
        <f t="shared" si="154"/>
        <v>231.16</v>
      </c>
      <c r="O660" s="265" t="str">
        <f t="shared" si="154"/>
        <v>#DIV/0!</v>
      </c>
      <c r="P660" s="265" t="str">
        <f t="shared" si="154"/>
        <v>#DIV/0!</v>
      </c>
      <c r="Q660" s="265">
        <f t="shared" si="154"/>
        <v>191.34</v>
      </c>
      <c r="R660" s="265">
        <f t="shared" si="154"/>
        <v>222.07</v>
      </c>
      <c r="S660" s="265" t="str">
        <f t="shared" si="154"/>
        <v>#DIV/0!</v>
      </c>
      <c r="T660" s="265" t="str">
        <f t="shared" si="154"/>
        <v>#DIV/0!</v>
      </c>
      <c r="U660" s="265">
        <f t="shared" si="154"/>
        <v>228.93</v>
      </c>
      <c r="V660" s="265" t="str">
        <f t="shared" si="154"/>
        <v>#DIV/0!</v>
      </c>
      <c r="W660" s="265">
        <f t="shared" si="154"/>
        <v>129.71692</v>
      </c>
      <c r="X660" s="265" t="str">
        <f t="shared" si="154"/>
        <v>#DIV/0!</v>
      </c>
      <c r="Y660" s="265" t="str">
        <f t="shared" si="154"/>
        <v>#DIV/0!</v>
      </c>
      <c r="Z660" s="265" t="str">
        <f t="shared" si="154"/>
        <v>#DIV/0!</v>
      </c>
      <c r="AA660" s="265">
        <f t="shared" si="154"/>
        <v>188.41</v>
      </c>
      <c r="AB660" s="265">
        <f t="shared" si="154"/>
        <v>231.23</v>
      </c>
      <c r="AC660" s="265">
        <f t="shared" si="154"/>
        <v>251.82</v>
      </c>
      <c r="AD660" s="265">
        <f t="shared" si="154"/>
        <v>-92.794272</v>
      </c>
      <c r="AE660" s="265">
        <f t="shared" si="154"/>
        <v>159.5</v>
      </c>
      <c r="AF660" s="265" t="str">
        <f t="shared" si="154"/>
        <v>#DIV/0!</v>
      </c>
      <c r="AG660" s="505"/>
    </row>
    <row r="661">
      <c r="A661" s="437"/>
      <c r="AG661" s="505"/>
    </row>
    <row r="662">
      <c r="A662" s="437"/>
      <c r="AG662" s="505"/>
    </row>
    <row r="663">
      <c r="A663" s="175"/>
      <c r="B663" s="310"/>
      <c r="C663" s="310"/>
      <c r="D663" s="310"/>
      <c r="E663" s="310"/>
      <c r="F663" s="310"/>
      <c r="G663" s="310"/>
      <c r="H663" s="310"/>
      <c r="I663" s="310"/>
      <c r="J663" s="310"/>
      <c r="K663" s="310"/>
      <c r="L663" s="310"/>
      <c r="M663" s="310"/>
      <c r="N663" s="310"/>
      <c r="O663" s="310"/>
      <c r="P663" s="310"/>
      <c r="Q663" s="310"/>
      <c r="R663" s="310"/>
      <c r="S663" s="310"/>
      <c r="T663" s="310"/>
      <c r="U663" s="310"/>
      <c r="V663" s="310"/>
      <c r="W663" s="310"/>
      <c r="X663" s="310"/>
      <c r="Y663" s="310"/>
      <c r="Z663" s="310"/>
      <c r="AA663" s="310"/>
      <c r="AB663" s="310"/>
      <c r="AC663" s="310"/>
      <c r="AD663" s="310"/>
      <c r="AE663" s="310"/>
      <c r="AF663" s="310"/>
      <c r="AG663" s="409"/>
    </row>
    <row r="664">
      <c r="A664" s="437"/>
      <c r="AG664" s="505"/>
    </row>
    <row r="665">
      <c r="A665" s="437"/>
      <c r="AG665" s="505"/>
    </row>
    <row r="666">
      <c r="A666" s="437"/>
      <c r="AG666" s="505"/>
    </row>
    <row r="667">
      <c r="A667" s="437"/>
      <c r="AG667" s="505"/>
    </row>
    <row r="668">
      <c r="A668" s="437"/>
      <c r="AG668" s="505"/>
    </row>
    <row r="669">
      <c r="A669" s="437"/>
      <c r="AG669" s="505"/>
    </row>
    <row r="670">
      <c r="A670" s="437"/>
      <c r="AG670" s="505"/>
    </row>
    <row r="671">
      <c r="A671" s="437"/>
      <c r="AG671" s="505"/>
    </row>
    <row r="672">
      <c r="A672" s="437"/>
      <c r="AG672" s="505"/>
    </row>
    <row r="673">
      <c r="A673" s="437"/>
      <c r="AG673" s="505"/>
    </row>
    <row r="674">
      <c r="A674" s="437"/>
      <c r="AG674" s="505"/>
    </row>
    <row r="675">
      <c r="A675" s="437"/>
      <c r="AG675" s="505"/>
    </row>
    <row r="676">
      <c r="A676" s="437"/>
      <c r="AG676" s="505"/>
    </row>
    <row r="677">
      <c r="A677" s="437"/>
      <c r="AG677" s="505"/>
    </row>
    <row r="678">
      <c r="A678" s="437"/>
      <c r="AG678" s="505"/>
    </row>
    <row r="679">
      <c r="A679" s="437"/>
      <c r="AG679" s="505"/>
    </row>
    <row r="680">
      <c r="A680" s="437"/>
      <c r="AG680" s="505"/>
    </row>
    <row r="681">
      <c r="A681" s="437"/>
      <c r="AG681" s="505"/>
    </row>
    <row r="682">
      <c r="A682" s="437"/>
      <c r="AG682" s="505"/>
    </row>
    <row r="683">
      <c r="A683" s="437"/>
      <c r="AG683" s="505"/>
    </row>
    <row r="684">
      <c r="A684" s="437"/>
      <c r="AG684" s="505"/>
    </row>
    <row r="685">
      <c r="A685" s="437"/>
      <c r="AG685" s="505"/>
    </row>
    <row r="686">
      <c r="A686" s="437"/>
      <c r="AG686" s="505"/>
    </row>
    <row r="687">
      <c r="A687" s="437"/>
      <c r="AG687" s="505"/>
    </row>
    <row r="688">
      <c r="A688" s="437"/>
      <c r="AG688" s="505"/>
    </row>
    <row r="689">
      <c r="A689" s="437"/>
      <c r="AG689" s="505"/>
    </row>
    <row r="690">
      <c r="A690" s="437"/>
      <c r="AG690" s="505"/>
    </row>
    <row r="691">
      <c r="A691" s="437"/>
      <c r="AG691" s="505"/>
    </row>
    <row r="692">
      <c r="A692" s="437"/>
      <c r="AG692" s="505"/>
    </row>
    <row r="693">
      <c r="A693" s="437"/>
      <c r="AG693" s="505"/>
    </row>
    <row r="694">
      <c r="A694" s="437"/>
      <c r="AG694" s="505"/>
    </row>
    <row r="695">
      <c r="A695" s="437"/>
      <c r="AG695" s="505"/>
    </row>
    <row r="696">
      <c r="A696" s="437"/>
      <c r="AG696" s="505"/>
    </row>
    <row r="697">
      <c r="A697" s="437"/>
      <c r="AG697" s="505"/>
    </row>
    <row r="698">
      <c r="A698" s="437"/>
      <c r="AG698" s="505"/>
    </row>
    <row r="699">
      <c r="A699" s="437"/>
      <c r="AG699" s="505"/>
    </row>
    <row r="700">
      <c r="A700" s="437"/>
      <c r="AG700" s="505"/>
    </row>
    <row r="701">
      <c r="A701" s="437"/>
      <c r="AG701" s="505"/>
    </row>
    <row r="702">
      <c r="A702" s="437"/>
      <c r="AG702" s="505"/>
    </row>
    <row r="703">
      <c r="A703" s="437"/>
      <c r="AG703" s="505"/>
    </row>
    <row r="704">
      <c r="A704" s="437"/>
      <c r="AG704" s="505"/>
    </row>
    <row r="705">
      <c r="A705" s="437"/>
      <c r="AG705" s="505"/>
    </row>
    <row r="706">
      <c r="A706" s="437"/>
      <c r="AG706" s="505"/>
    </row>
    <row r="707">
      <c r="A707" s="437"/>
      <c r="AG707" s="505"/>
    </row>
    <row r="708">
      <c r="A708" s="437"/>
      <c r="AG708" s="505"/>
    </row>
    <row r="709">
      <c r="A709" s="437"/>
      <c r="AG709" s="505"/>
    </row>
    <row r="710">
      <c r="A710" s="437"/>
      <c r="AG710" s="505"/>
    </row>
    <row r="711">
      <c r="A711" s="437"/>
      <c r="AG711" s="505"/>
    </row>
    <row r="712">
      <c r="A712" s="437"/>
      <c r="AG712" s="505"/>
    </row>
    <row r="713">
      <c r="A713" s="437"/>
      <c r="AG713" s="505"/>
    </row>
    <row r="714">
      <c r="A714" s="437"/>
      <c r="AG714" s="505"/>
    </row>
    <row r="715">
      <c r="A715" s="437"/>
      <c r="AG715" s="505"/>
    </row>
    <row r="716">
      <c r="A716" s="437"/>
      <c r="AG716" s="505"/>
    </row>
    <row r="717">
      <c r="A717" s="437"/>
      <c r="AG717" s="505"/>
    </row>
    <row r="718">
      <c r="A718" s="437"/>
      <c r="AG718" s="505"/>
    </row>
    <row r="719">
      <c r="A719" s="437"/>
      <c r="AG719" s="505"/>
    </row>
    <row r="720">
      <c r="A720" s="437"/>
      <c r="AG720" s="505"/>
    </row>
    <row r="721">
      <c r="A721" s="437"/>
      <c r="AG721" s="505"/>
    </row>
    <row r="722">
      <c r="A722" s="437"/>
      <c r="AG722" s="505"/>
    </row>
    <row r="723">
      <c r="A723" s="414"/>
      <c r="B723" s="313"/>
      <c r="C723" s="313"/>
      <c r="D723" s="313"/>
      <c r="E723" s="313"/>
      <c r="F723" s="313"/>
      <c r="G723" s="313"/>
      <c r="H723" s="313"/>
      <c r="I723" s="313"/>
      <c r="J723" s="313"/>
      <c r="K723" s="313"/>
      <c r="L723" s="313"/>
      <c r="M723" s="313"/>
      <c r="N723" s="313"/>
      <c r="O723" s="313"/>
      <c r="P723" s="313"/>
      <c r="Q723" s="313"/>
      <c r="R723" s="313"/>
      <c r="S723" s="313"/>
      <c r="T723" s="313"/>
      <c r="U723" s="313"/>
      <c r="V723" s="313"/>
      <c r="W723" s="313"/>
      <c r="X723" s="313"/>
      <c r="Y723" s="313"/>
      <c r="Z723" s="313"/>
      <c r="AA723" s="313"/>
      <c r="AB723" s="313"/>
      <c r="AC723" s="313"/>
      <c r="AD723" s="313"/>
      <c r="AE723" s="313"/>
      <c r="AF723" s="313"/>
      <c r="AG723" s="409"/>
    </row>
    <row r="724">
      <c r="A724" s="437"/>
      <c r="AG724" s="505"/>
    </row>
    <row r="725">
      <c r="A725" s="437"/>
      <c r="AG725" s="505"/>
    </row>
    <row r="726">
      <c r="A726" s="437"/>
      <c r="AG726" s="505"/>
    </row>
    <row r="727">
      <c r="A727" s="437"/>
      <c r="AG727" s="505"/>
    </row>
    <row r="728">
      <c r="A728" s="437"/>
      <c r="AG728" s="505"/>
    </row>
    <row r="729">
      <c r="A729" s="437"/>
      <c r="AG729" s="505"/>
    </row>
    <row r="730">
      <c r="A730" s="437"/>
      <c r="AG730" s="505"/>
    </row>
    <row r="731">
      <c r="A731" s="437"/>
      <c r="AG731" s="505"/>
    </row>
    <row r="732">
      <c r="A732" s="437"/>
      <c r="AG732" s="505"/>
    </row>
    <row r="733">
      <c r="A733" s="437"/>
      <c r="AG733" s="505"/>
    </row>
    <row r="734">
      <c r="A734" s="437"/>
      <c r="AG734" s="505"/>
    </row>
    <row r="735">
      <c r="A735" s="437"/>
      <c r="AG735" s="505"/>
    </row>
    <row r="736">
      <c r="A736" s="437"/>
      <c r="AG736" s="505"/>
    </row>
    <row r="737">
      <c r="A737" s="437"/>
      <c r="AG737" s="505"/>
    </row>
    <row r="738">
      <c r="A738" s="437"/>
      <c r="AG738" s="505"/>
    </row>
    <row r="739">
      <c r="A739" s="437"/>
      <c r="AG739" s="505"/>
    </row>
    <row r="740">
      <c r="A740" s="437"/>
      <c r="AG740" s="505"/>
    </row>
    <row r="741">
      <c r="A741" s="437"/>
      <c r="AG741" s="505"/>
    </row>
    <row r="742">
      <c r="A742" s="437"/>
      <c r="AG742" s="505"/>
    </row>
    <row r="743">
      <c r="A743" s="437"/>
      <c r="AG743" s="505"/>
    </row>
    <row r="744">
      <c r="A744" s="437"/>
      <c r="AG744" s="505"/>
    </row>
    <row r="745">
      <c r="A745" s="437"/>
      <c r="AG745" s="505"/>
    </row>
    <row r="746">
      <c r="A746" s="437"/>
      <c r="AG746" s="505"/>
    </row>
    <row r="747">
      <c r="A747" s="437"/>
      <c r="AG747" s="505"/>
    </row>
    <row r="748">
      <c r="A748" s="437"/>
      <c r="AG748" s="505"/>
    </row>
    <row r="749">
      <c r="A749" s="437"/>
      <c r="AG749" s="505"/>
    </row>
    <row r="750">
      <c r="A750" s="437"/>
      <c r="AG750" s="505"/>
    </row>
    <row r="751">
      <c r="A751" s="437"/>
      <c r="AG751" s="505"/>
    </row>
    <row r="752">
      <c r="A752" s="437"/>
      <c r="AG752" s="505"/>
    </row>
    <row r="753">
      <c r="A753" s="437"/>
      <c r="AG753" s="505"/>
    </row>
    <row r="754">
      <c r="A754" s="437"/>
      <c r="AG754" s="505"/>
    </row>
    <row r="755">
      <c r="A755" s="437"/>
      <c r="AG755" s="505"/>
    </row>
    <row r="756">
      <c r="A756" s="437"/>
      <c r="AG756" s="505"/>
    </row>
    <row r="757">
      <c r="A757" s="437"/>
      <c r="AG757" s="505"/>
    </row>
    <row r="758">
      <c r="A758" s="437"/>
      <c r="AG758" s="505"/>
    </row>
    <row r="759">
      <c r="A759" s="437"/>
      <c r="AG759" s="505"/>
    </row>
    <row r="760">
      <c r="A760" s="437"/>
      <c r="AG760" s="505"/>
    </row>
    <row r="761">
      <c r="A761" s="437"/>
      <c r="AG761" s="505"/>
    </row>
    <row r="762">
      <c r="A762" s="437"/>
      <c r="AG762" s="505"/>
    </row>
    <row r="763">
      <c r="A763" s="437"/>
      <c r="AG763" s="505"/>
    </row>
    <row r="764">
      <c r="A764" s="437"/>
      <c r="AG764" s="505"/>
    </row>
    <row r="765">
      <c r="A765" s="437"/>
      <c r="AG765" s="505"/>
    </row>
    <row r="766">
      <c r="A766" s="437"/>
      <c r="AG766" s="505"/>
    </row>
    <row r="767">
      <c r="A767" s="437"/>
      <c r="AG767" s="505"/>
    </row>
    <row r="768">
      <c r="A768" s="437"/>
      <c r="AG768" s="505"/>
    </row>
    <row r="769">
      <c r="A769" s="437"/>
      <c r="AG769" s="505"/>
    </row>
    <row r="770">
      <c r="A770" s="437"/>
      <c r="AG770" s="505"/>
    </row>
    <row r="771">
      <c r="A771" s="437"/>
      <c r="AG771" s="505"/>
    </row>
    <row r="772">
      <c r="A772" s="437"/>
      <c r="AG772" s="505"/>
    </row>
    <row r="773">
      <c r="A773" s="437"/>
      <c r="AG773" s="505"/>
    </row>
    <row r="774">
      <c r="A774" s="437"/>
      <c r="AG774" s="505"/>
    </row>
    <row r="775">
      <c r="A775" s="437"/>
      <c r="AG775" s="505"/>
    </row>
    <row r="776">
      <c r="A776" s="437"/>
      <c r="AG776" s="505"/>
    </row>
    <row r="777">
      <c r="A777" s="437"/>
      <c r="AG777" s="505"/>
    </row>
    <row r="778">
      <c r="A778" s="437"/>
      <c r="AG778" s="505"/>
    </row>
    <row r="779">
      <c r="A779" s="437"/>
      <c r="AG779" s="505"/>
    </row>
    <row r="780">
      <c r="A780" s="437"/>
      <c r="AG780" s="505"/>
    </row>
    <row r="781">
      <c r="A781" s="437"/>
      <c r="AG781" s="505"/>
    </row>
    <row r="782">
      <c r="A782" s="437"/>
      <c r="AG782" s="505"/>
    </row>
    <row r="783">
      <c r="A783" s="437"/>
      <c r="AG783" s="505"/>
    </row>
    <row r="784">
      <c r="A784" s="437"/>
      <c r="AG784" s="505"/>
    </row>
    <row r="785">
      <c r="A785" s="437"/>
      <c r="AG785" s="505"/>
    </row>
    <row r="786">
      <c r="A786" s="437"/>
      <c r="AG786" s="505"/>
    </row>
    <row r="787">
      <c r="A787" s="437"/>
      <c r="AG787" s="505"/>
    </row>
    <row r="788">
      <c r="A788" s="437"/>
      <c r="AG788" s="505"/>
    </row>
    <row r="789">
      <c r="A789" s="437"/>
      <c r="AG789" s="505"/>
    </row>
    <row r="790">
      <c r="A790" s="437"/>
      <c r="AG790" s="505"/>
    </row>
    <row r="791">
      <c r="A791" s="437"/>
      <c r="AG791" s="505"/>
    </row>
    <row r="792">
      <c r="A792" s="437"/>
      <c r="AG792" s="505"/>
    </row>
    <row r="793">
      <c r="A793" s="437"/>
      <c r="AG793" s="505"/>
    </row>
    <row r="794">
      <c r="A794" s="437"/>
      <c r="AG794" s="505"/>
    </row>
    <row r="795">
      <c r="A795" s="437"/>
      <c r="AG795" s="505"/>
    </row>
    <row r="796">
      <c r="A796" s="437"/>
      <c r="AG796" s="505"/>
    </row>
    <row r="797">
      <c r="A797" s="437"/>
      <c r="AG797" s="505"/>
    </row>
    <row r="798">
      <c r="A798" s="437"/>
      <c r="AG798" s="505"/>
    </row>
    <row r="799">
      <c r="A799" s="437"/>
      <c r="AG799" s="505"/>
    </row>
    <row r="800">
      <c r="A800" s="437"/>
      <c r="AG800" s="505"/>
    </row>
    <row r="801">
      <c r="A801" s="437"/>
      <c r="AG801" s="505"/>
    </row>
    <row r="802">
      <c r="A802" s="437"/>
      <c r="AG802" s="505"/>
    </row>
    <row r="803">
      <c r="A803" s="437"/>
      <c r="AG803" s="505"/>
    </row>
    <row r="804">
      <c r="A804" s="437"/>
      <c r="AG804" s="505"/>
    </row>
    <row r="805">
      <c r="A805" s="437"/>
      <c r="AG805" s="505"/>
    </row>
    <row r="806">
      <c r="A806" s="437"/>
      <c r="AG806" s="505"/>
    </row>
    <row r="807">
      <c r="A807" s="437"/>
      <c r="AG807" s="505"/>
    </row>
    <row r="808">
      <c r="A808" s="437"/>
      <c r="AG808" s="505"/>
    </row>
    <row r="809">
      <c r="A809" s="437"/>
      <c r="AG809" s="505"/>
    </row>
    <row r="810">
      <c r="A810" s="437"/>
      <c r="AG810" s="505"/>
    </row>
    <row r="811">
      <c r="A811" s="437"/>
      <c r="AG811" s="505"/>
    </row>
    <row r="812">
      <c r="A812" s="437"/>
      <c r="AG812" s="505"/>
    </row>
    <row r="813">
      <c r="A813" s="437"/>
      <c r="AG813" s="505"/>
    </row>
    <row r="814">
      <c r="A814" s="437"/>
      <c r="AG814" s="505"/>
    </row>
    <row r="815">
      <c r="A815" s="437"/>
      <c r="AG815" s="505"/>
    </row>
    <row r="816">
      <c r="A816" s="437"/>
      <c r="AG816" s="505"/>
    </row>
    <row r="817">
      <c r="A817" s="437"/>
      <c r="AG817" s="505"/>
    </row>
    <row r="818">
      <c r="A818" s="437"/>
      <c r="AG818" s="505"/>
    </row>
    <row r="819">
      <c r="A819" s="437"/>
      <c r="AG819" s="505"/>
    </row>
    <row r="820">
      <c r="A820" s="437"/>
      <c r="AG820" s="505"/>
    </row>
    <row r="821">
      <c r="A821" s="437"/>
      <c r="AG821" s="505"/>
    </row>
    <row r="822">
      <c r="A822" s="437"/>
      <c r="AG822" s="505"/>
    </row>
    <row r="823">
      <c r="A823" s="437"/>
      <c r="AG823" s="505"/>
    </row>
    <row r="824">
      <c r="A824" s="437"/>
      <c r="AG824" s="505"/>
    </row>
    <row r="825">
      <c r="A825" s="437"/>
      <c r="AG825" s="505"/>
    </row>
    <row r="826">
      <c r="A826" s="437"/>
      <c r="AG826" s="505"/>
    </row>
    <row r="827">
      <c r="A827" s="437"/>
      <c r="AG827" s="505"/>
    </row>
    <row r="828">
      <c r="A828" s="437"/>
      <c r="AG828" s="505"/>
    </row>
    <row r="829">
      <c r="A829" s="437"/>
      <c r="AG829" s="505"/>
    </row>
    <row r="830">
      <c r="A830" s="437"/>
      <c r="AG830" s="505"/>
    </row>
    <row r="831">
      <c r="A831" s="437"/>
      <c r="AG831" s="505"/>
    </row>
    <row r="832">
      <c r="A832" s="437"/>
      <c r="AG832" s="505"/>
    </row>
    <row r="833">
      <c r="A833" s="437"/>
      <c r="AG833" s="505"/>
    </row>
    <row r="834">
      <c r="A834" s="437"/>
      <c r="AG834" s="505"/>
    </row>
    <row r="835">
      <c r="A835" s="437"/>
      <c r="AG835" s="505"/>
    </row>
    <row r="836">
      <c r="A836" s="437"/>
      <c r="AG836" s="505"/>
    </row>
    <row r="837">
      <c r="A837" s="437"/>
      <c r="AG837" s="505"/>
    </row>
    <row r="838">
      <c r="A838" s="437"/>
      <c r="AG838" s="505"/>
    </row>
    <row r="839">
      <c r="A839" s="437"/>
      <c r="AG839" s="505"/>
    </row>
    <row r="840">
      <c r="A840" s="437"/>
      <c r="AG840" s="505"/>
    </row>
    <row r="841">
      <c r="A841" s="437"/>
      <c r="AG841" s="505"/>
    </row>
    <row r="842">
      <c r="A842" s="437"/>
      <c r="AG842" s="505"/>
    </row>
    <row r="843">
      <c r="A843" s="437"/>
      <c r="AG843" s="505"/>
    </row>
    <row r="844">
      <c r="A844" s="437"/>
      <c r="AG844" s="505"/>
    </row>
    <row r="845">
      <c r="A845" s="437"/>
      <c r="AG845" s="505"/>
    </row>
    <row r="846">
      <c r="A846" s="437"/>
      <c r="AG846" s="505"/>
    </row>
    <row r="847">
      <c r="A847" s="437"/>
      <c r="AG847" s="505"/>
    </row>
    <row r="848">
      <c r="A848" s="437"/>
      <c r="AG848" s="505"/>
    </row>
    <row r="849">
      <c r="A849" s="437"/>
      <c r="AG849" s="505"/>
    </row>
    <row r="850">
      <c r="A850" s="437"/>
      <c r="AG850" s="505"/>
    </row>
    <row r="851">
      <c r="A851" s="437"/>
      <c r="AG851" s="505"/>
    </row>
    <row r="852">
      <c r="A852" s="437"/>
      <c r="AG852" s="505"/>
    </row>
    <row r="853">
      <c r="A853" s="437"/>
      <c r="AG853" s="505"/>
    </row>
    <row r="854">
      <c r="A854" s="437"/>
      <c r="AG854" s="505"/>
    </row>
    <row r="855">
      <c r="A855" s="437"/>
      <c r="AG855" s="505"/>
    </row>
    <row r="856">
      <c r="A856" s="437"/>
      <c r="AG856" s="505"/>
    </row>
    <row r="857">
      <c r="A857" s="437"/>
      <c r="AG857" s="505"/>
    </row>
    <row r="858">
      <c r="A858" s="437"/>
      <c r="AG858" s="505"/>
    </row>
    <row r="859">
      <c r="A859" s="437"/>
      <c r="AG859" s="505"/>
    </row>
    <row r="860">
      <c r="A860" s="437"/>
      <c r="AG860" s="505"/>
    </row>
    <row r="861">
      <c r="A861" s="437"/>
      <c r="AG861" s="505"/>
    </row>
    <row r="862">
      <c r="A862" s="437"/>
      <c r="AG862" s="505"/>
    </row>
    <row r="863">
      <c r="A863" s="437"/>
      <c r="AG863" s="505"/>
    </row>
    <row r="864">
      <c r="A864" s="437"/>
      <c r="AG864" s="505"/>
    </row>
    <row r="865">
      <c r="A865" s="437"/>
      <c r="AG865" s="505"/>
    </row>
    <row r="866">
      <c r="A866" s="437"/>
      <c r="AG866" s="505"/>
    </row>
    <row r="867">
      <c r="A867" s="437"/>
      <c r="AG867" s="505"/>
    </row>
    <row r="868">
      <c r="A868" s="437"/>
      <c r="AG868" s="505"/>
    </row>
    <row r="869">
      <c r="A869" s="437"/>
      <c r="AG869" s="505"/>
    </row>
    <row r="870">
      <c r="A870" s="437"/>
      <c r="AG870" s="505"/>
    </row>
    <row r="871">
      <c r="A871" s="437"/>
      <c r="AG871" s="505"/>
    </row>
    <row r="872">
      <c r="A872" s="437"/>
      <c r="AG872" s="505"/>
    </row>
    <row r="873">
      <c r="A873" s="437"/>
      <c r="AG873" s="505"/>
    </row>
    <row r="874">
      <c r="A874" s="437"/>
      <c r="AG874" s="505"/>
    </row>
    <row r="875">
      <c r="A875" s="437"/>
      <c r="AG875" s="505"/>
    </row>
    <row r="876">
      <c r="A876" s="437"/>
      <c r="AG876" s="505"/>
    </row>
    <row r="877">
      <c r="A877" s="437"/>
      <c r="AG877" s="505"/>
    </row>
    <row r="878">
      <c r="A878" s="437"/>
      <c r="AG878" s="505"/>
    </row>
    <row r="879">
      <c r="A879" s="437"/>
      <c r="AG879" s="505"/>
    </row>
    <row r="880">
      <c r="A880" s="437"/>
      <c r="AG880" s="505"/>
    </row>
    <row r="881">
      <c r="A881" s="437"/>
      <c r="AG881" s="505"/>
    </row>
    <row r="882">
      <c r="A882" s="437"/>
      <c r="AG882" s="505"/>
    </row>
    <row r="883">
      <c r="A883" s="437"/>
      <c r="AG883" s="505"/>
    </row>
    <row r="884">
      <c r="A884" s="437"/>
      <c r="AG884" s="505"/>
    </row>
    <row r="885">
      <c r="A885" s="437"/>
      <c r="AG885" s="505"/>
    </row>
    <row r="886">
      <c r="A886" s="437"/>
      <c r="AG886" s="505"/>
    </row>
    <row r="887">
      <c r="A887" s="437"/>
      <c r="AG887" s="505"/>
    </row>
    <row r="888">
      <c r="A888" s="437"/>
      <c r="AG888" s="505"/>
    </row>
    <row r="889">
      <c r="A889" s="437"/>
      <c r="AG889" s="505"/>
    </row>
    <row r="890">
      <c r="A890" s="437"/>
      <c r="AG890" s="505"/>
    </row>
    <row r="891">
      <c r="A891" s="437"/>
      <c r="AG891" s="505"/>
    </row>
    <row r="892">
      <c r="A892" s="437"/>
      <c r="AG892" s="505"/>
    </row>
    <row r="893">
      <c r="A893" s="437"/>
      <c r="AG893" s="505"/>
    </row>
    <row r="894">
      <c r="A894" s="437"/>
      <c r="AG894" s="505"/>
    </row>
    <row r="895">
      <c r="A895" s="437"/>
      <c r="AG895" s="505"/>
    </row>
    <row r="896">
      <c r="A896" s="437"/>
      <c r="AG896" s="505"/>
    </row>
    <row r="897">
      <c r="A897" s="437"/>
      <c r="AG897" s="505"/>
    </row>
    <row r="898">
      <c r="A898" s="437"/>
      <c r="AG898" s="505"/>
    </row>
    <row r="899">
      <c r="A899" s="437"/>
      <c r="AG899" s="505"/>
    </row>
    <row r="900">
      <c r="A900" s="437"/>
      <c r="AG900" s="505"/>
    </row>
    <row r="901">
      <c r="A901" s="437"/>
      <c r="AG901" s="505"/>
    </row>
    <row r="902">
      <c r="A902" s="437"/>
      <c r="AG902" s="505"/>
    </row>
    <row r="903">
      <c r="A903" s="437"/>
      <c r="AG903" s="505"/>
    </row>
    <row r="904">
      <c r="A904" s="437"/>
      <c r="AG904" s="505"/>
    </row>
    <row r="905">
      <c r="A905" s="437"/>
      <c r="AG905" s="505"/>
    </row>
    <row r="906">
      <c r="A906" s="437"/>
      <c r="AG906" s="505"/>
    </row>
    <row r="907">
      <c r="A907" s="437"/>
      <c r="AG907" s="505"/>
    </row>
    <row r="908">
      <c r="A908" s="437"/>
      <c r="AG908" s="505"/>
    </row>
    <row r="909">
      <c r="A909" s="437"/>
      <c r="AG909" s="505"/>
    </row>
    <row r="910">
      <c r="A910" s="437"/>
      <c r="AG910" s="505"/>
    </row>
    <row r="911">
      <c r="A911" s="437"/>
      <c r="AG911" s="505"/>
    </row>
    <row r="912">
      <c r="A912" s="437"/>
      <c r="AG912" s="505"/>
    </row>
    <row r="913">
      <c r="A913" s="437"/>
      <c r="AG913" s="505"/>
    </row>
    <row r="914">
      <c r="A914" s="437"/>
      <c r="AG914" s="505"/>
    </row>
    <row r="915">
      <c r="A915" s="437"/>
      <c r="AG915" s="505"/>
    </row>
    <row r="916">
      <c r="A916" s="437"/>
      <c r="AG916" s="505"/>
    </row>
    <row r="917">
      <c r="A917" s="437"/>
      <c r="AG917" s="505"/>
    </row>
    <row r="918">
      <c r="A918" s="437"/>
      <c r="AG918" s="505"/>
    </row>
    <row r="919">
      <c r="A919" s="437"/>
      <c r="AG919" s="505"/>
    </row>
    <row r="920">
      <c r="A920" s="437"/>
      <c r="AG920" s="505"/>
    </row>
    <row r="921">
      <c r="A921" s="437"/>
      <c r="AG921" s="505"/>
    </row>
    <row r="922">
      <c r="A922" s="437"/>
      <c r="AG922" s="505"/>
    </row>
    <row r="923">
      <c r="A923" s="437"/>
      <c r="AG923" s="505"/>
    </row>
    <row r="924">
      <c r="A924" s="437"/>
      <c r="AG924" s="505"/>
    </row>
    <row r="925">
      <c r="A925" s="437"/>
      <c r="AG925" s="505"/>
    </row>
    <row r="926">
      <c r="A926" s="437"/>
      <c r="AG926" s="505"/>
    </row>
    <row r="927">
      <c r="A927" s="437"/>
      <c r="AG927" s="505"/>
    </row>
    <row r="928">
      <c r="A928" s="437"/>
      <c r="AG928" s="505"/>
    </row>
    <row r="929">
      <c r="A929" s="437"/>
      <c r="AG929" s="505"/>
    </row>
    <row r="930">
      <c r="A930" s="437"/>
      <c r="AG930" s="505"/>
    </row>
    <row r="931">
      <c r="A931" s="437"/>
      <c r="AG931" s="505"/>
    </row>
    <row r="932">
      <c r="A932" s="437"/>
      <c r="AG932" s="505"/>
    </row>
    <row r="933">
      <c r="A933" s="437"/>
      <c r="AG933" s="505"/>
    </row>
    <row r="934">
      <c r="A934" s="437"/>
      <c r="AG934" s="505"/>
    </row>
    <row r="935">
      <c r="A935" s="437"/>
      <c r="AG935" s="505"/>
    </row>
    <row r="936">
      <c r="A936" s="437"/>
      <c r="AG936" s="505"/>
    </row>
    <row r="937">
      <c r="A937" s="437"/>
      <c r="AG937" s="505"/>
    </row>
    <row r="938">
      <c r="A938" s="437"/>
      <c r="AG938" s="505"/>
    </row>
    <row r="939">
      <c r="A939" s="437"/>
      <c r="AG939" s="505"/>
    </row>
    <row r="940">
      <c r="A940" s="437"/>
      <c r="AG940" s="505"/>
    </row>
    <row r="941">
      <c r="A941" s="437"/>
      <c r="AG941" s="505"/>
    </row>
    <row r="942">
      <c r="A942" s="437"/>
      <c r="AG942" s="505"/>
    </row>
    <row r="943">
      <c r="A943" s="437"/>
      <c r="AG943" s="505"/>
    </row>
    <row r="944">
      <c r="A944" s="437"/>
      <c r="AG944" s="505"/>
    </row>
    <row r="945">
      <c r="A945" s="437"/>
      <c r="AG945" s="505"/>
    </row>
    <row r="946">
      <c r="A946" s="437"/>
      <c r="AG946" s="505"/>
    </row>
    <row r="947">
      <c r="A947" s="437"/>
      <c r="AG947" s="505"/>
    </row>
    <row r="948">
      <c r="A948" s="437"/>
      <c r="AG948" s="505"/>
    </row>
    <row r="949">
      <c r="A949" s="437"/>
      <c r="AG949" s="505"/>
    </row>
    <row r="950">
      <c r="A950" s="437"/>
      <c r="AG950" s="505"/>
    </row>
    <row r="951">
      <c r="A951" s="437"/>
      <c r="AG951" s="505"/>
    </row>
    <row r="952">
      <c r="A952" s="437"/>
      <c r="AG952" s="505"/>
    </row>
    <row r="953">
      <c r="A953" s="437"/>
      <c r="AG953" s="505"/>
    </row>
    <row r="954">
      <c r="A954" s="437"/>
      <c r="AG954" s="505"/>
    </row>
    <row r="955">
      <c r="A955" s="437"/>
      <c r="AG955" s="505"/>
    </row>
    <row r="956">
      <c r="A956" s="437"/>
      <c r="AG956" s="505"/>
    </row>
    <row r="957">
      <c r="A957" s="437"/>
      <c r="AG957" s="505"/>
    </row>
    <row r="958">
      <c r="A958" s="437"/>
      <c r="AG958" s="505"/>
    </row>
    <row r="959">
      <c r="A959" s="437"/>
      <c r="AG959" s="505"/>
    </row>
    <row r="960">
      <c r="A960" s="437"/>
      <c r="AG960" s="505"/>
    </row>
    <row r="961">
      <c r="A961" s="437"/>
      <c r="AG961" s="505"/>
    </row>
    <row r="962">
      <c r="A962" s="437"/>
      <c r="AG962" s="505"/>
    </row>
    <row r="963">
      <c r="A963" s="437"/>
      <c r="AG963" s="505"/>
    </row>
    <row r="964">
      <c r="A964" s="437"/>
      <c r="AG964" s="505"/>
    </row>
    <row r="965">
      <c r="A965" s="437"/>
      <c r="AG965" s="505"/>
    </row>
    <row r="966">
      <c r="A966" s="437"/>
      <c r="AG966" s="505"/>
    </row>
    <row r="967">
      <c r="A967" s="437"/>
      <c r="AG967" s="505"/>
    </row>
    <row r="968">
      <c r="A968" s="437"/>
      <c r="AG968" s="505"/>
    </row>
    <row r="969">
      <c r="A969" s="437"/>
      <c r="AG969" s="505"/>
    </row>
    <row r="970">
      <c r="A970" s="437"/>
      <c r="AG970" s="505"/>
    </row>
    <row r="971">
      <c r="A971" s="437"/>
      <c r="AG971" s="505"/>
    </row>
    <row r="972">
      <c r="A972" s="437"/>
      <c r="AG972" s="505"/>
    </row>
    <row r="973">
      <c r="A973" s="437"/>
      <c r="AG973" s="505"/>
    </row>
    <row r="974">
      <c r="A974" s="437"/>
      <c r="AG974" s="505"/>
    </row>
    <row r="975">
      <c r="A975" s="437"/>
      <c r="AG975" s="505"/>
    </row>
    <row r="976">
      <c r="A976" s="437"/>
      <c r="AG976" s="505"/>
    </row>
    <row r="977">
      <c r="A977" s="437"/>
      <c r="AG977" s="505"/>
    </row>
    <row r="978">
      <c r="A978" s="437"/>
      <c r="AG978" s="505"/>
    </row>
    <row r="979">
      <c r="A979" s="437"/>
      <c r="AG979" s="505"/>
    </row>
    <row r="980">
      <c r="A980" s="437"/>
      <c r="AG980" s="505"/>
    </row>
    <row r="981">
      <c r="A981" s="437"/>
      <c r="AG981" s="505"/>
    </row>
    <row r="982">
      <c r="A982" s="437"/>
      <c r="AG982" s="505"/>
    </row>
    <row r="983">
      <c r="A983" s="437"/>
      <c r="AG983" s="505"/>
    </row>
    <row r="984">
      <c r="A984" s="437"/>
      <c r="AG984" s="505"/>
    </row>
    <row r="985">
      <c r="A985" s="437"/>
      <c r="AG985" s="505"/>
    </row>
    <row r="986">
      <c r="A986" s="437"/>
      <c r="AG986" s="505"/>
    </row>
    <row r="987">
      <c r="A987" s="437"/>
      <c r="AG987" s="505"/>
    </row>
    <row r="988">
      <c r="A988" s="437"/>
      <c r="AG988" s="505"/>
    </row>
    <row r="989">
      <c r="A989" s="437"/>
      <c r="AG989" s="505"/>
    </row>
    <row r="990">
      <c r="A990" s="437"/>
      <c r="AG990" s="505"/>
    </row>
    <row r="991">
      <c r="A991" s="437"/>
      <c r="AG991" s="505"/>
    </row>
    <row r="992">
      <c r="A992" s="437"/>
      <c r="AG992" s="505"/>
    </row>
    <row r="993">
      <c r="A993" s="437"/>
      <c r="AG993" s="505"/>
    </row>
    <row r="994">
      <c r="A994" s="437"/>
      <c r="AG994" s="505"/>
    </row>
    <row r="995">
      <c r="A995" s="437"/>
      <c r="AG995" s="505"/>
    </row>
    <row r="996">
      <c r="A996" s="437"/>
      <c r="AG996" s="505"/>
    </row>
    <row r="997">
      <c r="A997" s="437"/>
      <c r="AG997" s="505"/>
    </row>
    <row r="998">
      <c r="A998" s="437"/>
      <c r="AG998" s="505"/>
    </row>
    <row r="999">
      <c r="A999" s="437"/>
      <c r="AG999" s="505"/>
    </row>
    <row r="1000">
      <c r="A1000" s="437"/>
      <c r="AG1000" s="505"/>
    </row>
    <row r="1001">
      <c r="A1001" s="437"/>
      <c r="AG1001" s="505"/>
    </row>
    <row r="1002">
      <c r="A1002" s="437"/>
      <c r="AG1002" s="505"/>
    </row>
    <row r="1003">
      <c r="A1003" s="437"/>
      <c r="AG1003" s="505"/>
    </row>
    <row r="1004">
      <c r="A1004" s="437"/>
      <c r="AG1004" s="505"/>
    </row>
    <row r="1005">
      <c r="A1005" s="437"/>
      <c r="AG1005" s="505"/>
    </row>
    <row r="1006">
      <c r="A1006" s="437"/>
      <c r="AG1006" s="505"/>
    </row>
    <row r="1007">
      <c r="A1007" s="437"/>
      <c r="AG1007" s="505"/>
    </row>
    <row r="1008">
      <c r="A1008" s="437"/>
      <c r="AG1008" s="505"/>
    </row>
    <row r="1009">
      <c r="A1009" s="437"/>
      <c r="AG1009" s="505"/>
    </row>
    <row r="1010">
      <c r="A1010" s="437"/>
      <c r="AG1010" s="505"/>
    </row>
    <row r="1011">
      <c r="A1011" s="437"/>
      <c r="AG1011" s="505"/>
    </row>
    <row r="1012">
      <c r="A1012" s="437"/>
      <c r="AG1012" s="505"/>
    </row>
    <row r="1013">
      <c r="A1013" s="437"/>
      <c r="AG1013" s="505"/>
    </row>
    <row r="1014">
      <c r="A1014" s="437"/>
      <c r="AG1014" s="505"/>
    </row>
    <row r="1015">
      <c r="A1015" s="437"/>
      <c r="AG1015" s="505"/>
    </row>
    <row r="1016">
      <c r="A1016" s="437"/>
      <c r="AG1016" s="505"/>
    </row>
    <row r="1017">
      <c r="A1017" s="437"/>
      <c r="AG1017" s="505"/>
    </row>
    <row r="1018">
      <c r="A1018" s="437"/>
      <c r="AG1018" s="505"/>
    </row>
    <row r="1019">
      <c r="A1019" s="437"/>
      <c r="AG1019" s="505"/>
    </row>
    <row r="1020">
      <c r="A1020" s="437"/>
      <c r="AG1020" s="505"/>
    </row>
    <row r="1021">
      <c r="A1021" s="437"/>
      <c r="AG1021" s="505"/>
    </row>
    <row r="1022">
      <c r="A1022" s="437"/>
      <c r="AG1022" s="505"/>
    </row>
    <row r="1023">
      <c r="A1023" s="437"/>
      <c r="AG1023" s="505"/>
    </row>
    <row r="1024">
      <c r="A1024" s="437"/>
      <c r="AG1024" s="505"/>
    </row>
    <row r="1025">
      <c r="A1025" s="437"/>
      <c r="AG1025" s="505"/>
    </row>
    <row r="1026">
      <c r="A1026" s="437"/>
      <c r="AG1026" s="505"/>
    </row>
    <row r="1027">
      <c r="A1027" s="437"/>
      <c r="AG1027" s="505"/>
    </row>
    <row r="1028">
      <c r="A1028" s="437"/>
      <c r="AG1028" s="505"/>
    </row>
    <row r="1029">
      <c r="A1029" s="437"/>
      <c r="AG1029" s="505"/>
    </row>
    <row r="1030">
      <c r="A1030" s="437"/>
      <c r="AG1030" s="505"/>
    </row>
    <row r="1031">
      <c r="A1031" s="437"/>
      <c r="AG1031" s="505"/>
    </row>
    <row r="1032">
      <c r="A1032" s="437"/>
      <c r="AG1032" s="505"/>
    </row>
    <row r="1033">
      <c r="A1033" s="437"/>
      <c r="AG1033" s="505"/>
    </row>
    <row r="1034">
      <c r="A1034" s="437"/>
      <c r="AG1034" s="505"/>
    </row>
    <row r="1035">
      <c r="A1035" s="437"/>
      <c r="AG1035" s="505"/>
    </row>
    <row r="1036">
      <c r="A1036" s="437"/>
      <c r="AG1036" s="505"/>
    </row>
    <row r="1037">
      <c r="A1037" s="437"/>
      <c r="AG1037" s="505"/>
    </row>
    <row r="1038">
      <c r="A1038" s="437"/>
      <c r="AG1038" s="505"/>
    </row>
    <row r="1039">
      <c r="A1039" s="437"/>
      <c r="AG1039" s="505"/>
    </row>
    <row r="1040">
      <c r="A1040" s="437"/>
      <c r="AG1040" s="505"/>
    </row>
    <row r="1041">
      <c r="A1041" s="437"/>
      <c r="AG1041" s="505"/>
    </row>
    <row r="1042">
      <c r="A1042" s="437"/>
      <c r="AG1042" s="505"/>
    </row>
    <row r="1043">
      <c r="A1043" s="437"/>
      <c r="AG1043" s="505"/>
    </row>
    <row r="1044">
      <c r="A1044" s="437"/>
      <c r="AG1044" s="505"/>
    </row>
    <row r="1045">
      <c r="A1045" s="437"/>
      <c r="AG1045" s="505"/>
    </row>
    <row r="1046">
      <c r="A1046" s="437"/>
      <c r="AG1046" s="505"/>
    </row>
    <row r="1047">
      <c r="A1047" s="437"/>
      <c r="AG1047" s="505"/>
    </row>
    <row r="1048">
      <c r="A1048" s="437"/>
      <c r="AG1048" s="505"/>
    </row>
    <row r="1049">
      <c r="A1049" s="437"/>
      <c r="AG1049" s="505"/>
    </row>
    <row r="1050">
      <c r="A1050" s="437"/>
      <c r="AG1050" s="505"/>
    </row>
    <row r="1051">
      <c r="A1051" s="437"/>
      <c r="AG1051" s="505"/>
    </row>
    <row r="1052">
      <c r="A1052" s="437"/>
      <c r="AG1052" s="505"/>
    </row>
    <row r="1053">
      <c r="A1053" s="437"/>
      <c r="AG1053" s="505"/>
    </row>
    <row r="1054">
      <c r="A1054" s="437"/>
      <c r="AG1054" s="505"/>
    </row>
    <row r="1055">
      <c r="A1055" s="437"/>
      <c r="AG1055" s="505"/>
    </row>
    <row r="1056">
      <c r="A1056" s="437"/>
      <c r="AG1056" s="505"/>
    </row>
    <row r="1057">
      <c r="A1057" s="437"/>
      <c r="AG1057" s="505"/>
    </row>
    <row r="1058">
      <c r="A1058" s="437"/>
      <c r="AG1058" s="505"/>
    </row>
    <row r="1059">
      <c r="A1059" s="437"/>
      <c r="AG1059" s="505"/>
    </row>
    <row r="1060">
      <c r="A1060" s="437"/>
      <c r="AG1060" s="505"/>
    </row>
    <row r="1061">
      <c r="A1061" s="437"/>
      <c r="AG1061" s="505"/>
    </row>
    <row r="1062">
      <c r="A1062" s="437"/>
      <c r="AG1062" s="505"/>
    </row>
    <row r="1063">
      <c r="A1063" s="437"/>
      <c r="AG1063" s="505"/>
    </row>
    <row r="1064">
      <c r="A1064" s="437"/>
      <c r="AG1064" s="505"/>
    </row>
    <row r="1065">
      <c r="A1065" s="437"/>
      <c r="AG1065" s="505"/>
    </row>
    <row r="1066">
      <c r="A1066" s="437"/>
      <c r="AG1066" s="505"/>
    </row>
    <row r="1067">
      <c r="A1067" s="437"/>
      <c r="AG1067" s="505"/>
    </row>
    <row r="1068">
      <c r="A1068" s="437"/>
      <c r="AG1068" s="505"/>
    </row>
    <row r="1069">
      <c r="A1069" s="437"/>
      <c r="AG1069" s="505"/>
    </row>
    <row r="1070">
      <c r="A1070" s="437"/>
      <c r="AG1070" s="505"/>
    </row>
    <row r="1071">
      <c r="A1071" s="437"/>
      <c r="AG1071" s="505"/>
    </row>
    <row r="1072">
      <c r="A1072" s="437"/>
      <c r="AG1072" s="505"/>
    </row>
    <row r="1073">
      <c r="A1073" s="437"/>
      <c r="AG1073" s="505"/>
    </row>
    <row r="1074">
      <c r="A1074" s="437"/>
      <c r="AG1074" s="505"/>
    </row>
    <row r="1075">
      <c r="A1075" s="437"/>
      <c r="AG1075" s="505"/>
    </row>
    <row r="1076">
      <c r="A1076" s="437"/>
      <c r="AG1076" s="505"/>
    </row>
    <row r="1077">
      <c r="A1077" s="437"/>
      <c r="AG1077" s="505"/>
    </row>
    <row r="1078">
      <c r="A1078" s="437"/>
      <c r="AG1078" s="505"/>
    </row>
    <row r="1079">
      <c r="A1079" s="437"/>
      <c r="AG1079" s="505"/>
    </row>
    <row r="1080">
      <c r="A1080" s="437"/>
      <c r="AG1080" s="505"/>
    </row>
    <row r="1081">
      <c r="A1081" s="437"/>
      <c r="AG1081" s="505"/>
    </row>
    <row r="1082">
      <c r="A1082" s="437"/>
      <c r="AG1082" s="505"/>
    </row>
    <row r="1083">
      <c r="A1083" s="437"/>
      <c r="AG1083" s="505"/>
    </row>
    <row r="1084">
      <c r="A1084" s="437"/>
      <c r="AG1084" s="505"/>
    </row>
    <row r="1085">
      <c r="A1085" s="437"/>
      <c r="AG1085" s="505"/>
    </row>
    <row r="1086">
      <c r="A1086" s="437"/>
      <c r="AG1086" s="505"/>
    </row>
    <row r="1087">
      <c r="A1087" s="437"/>
      <c r="AG1087" s="505"/>
    </row>
    <row r="1088">
      <c r="A1088" s="437"/>
      <c r="AG1088" s="505"/>
    </row>
    <row r="1089">
      <c r="A1089" s="437"/>
      <c r="AG1089" s="505"/>
    </row>
    <row r="1090">
      <c r="A1090" s="437"/>
      <c r="AG1090" s="505"/>
    </row>
    <row r="1091">
      <c r="A1091" s="437"/>
      <c r="AG1091" s="505"/>
    </row>
    <row r="1092">
      <c r="A1092" s="437"/>
      <c r="AG1092" s="505"/>
    </row>
    <row r="1093">
      <c r="A1093" s="437"/>
      <c r="AG1093" s="505"/>
    </row>
    <row r="1094">
      <c r="A1094" s="437"/>
      <c r="AG1094" s="505"/>
    </row>
    <row r="1095">
      <c r="A1095" s="437"/>
      <c r="AG1095" s="505"/>
    </row>
    <row r="1096">
      <c r="A1096" s="437"/>
      <c r="AG1096" s="505"/>
    </row>
    <row r="1097">
      <c r="A1097" s="437"/>
      <c r="AG1097" s="505"/>
    </row>
    <row r="1098">
      <c r="A1098" s="437"/>
      <c r="AG1098" s="505"/>
    </row>
    <row r="1099">
      <c r="A1099" s="437"/>
      <c r="AG1099" s="505"/>
    </row>
    <row r="1100">
      <c r="A1100" s="437"/>
      <c r="AG1100" s="505"/>
    </row>
    <row r="1101">
      <c r="A1101" s="437"/>
      <c r="AG1101" s="505"/>
    </row>
    <row r="1102">
      <c r="A1102" s="437"/>
      <c r="AG1102" s="505"/>
    </row>
    <row r="1103">
      <c r="A1103" s="437"/>
      <c r="AG1103" s="505"/>
    </row>
    <row r="1104">
      <c r="A1104" s="437"/>
      <c r="AG1104" s="505"/>
    </row>
    <row r="1105">
      <c r="A1105" s="437"/>
      <c r="AG1105" s="505"/>
    </row>
    <row r="1106">
      <c r="A1106" s="437"/>
      <c r="AG1106" s="505"/>
    </row>
    <row r="1107">
      <c r="A1107" s="437"/>
      <c r="AG1107" s="505"/>
    </row>
    <row r="1108">
      <c r="A1108" s="437"/>
      <c r="AG1108" s="505"/>
    </row>
    <row r="1109">
      <c r="A1109" s="437"/>
      <c r="AG1109" s="505"/>
    </row>
    <row r="1110">
      <c r="A1110" s="437"/>
      <c r="AG1110" s="505"/>
    </row>
    <row r="1111">
      <c r="A1111" s="437"/>
      <c r="AG1111" s="505"/>
    </row>
    <row r="1112">
      <c r="A1112" s="437"/>
      <c r="AG1112" s="505"/>
    </row>
    <row r="1113">
      <c r="A1113" s="437"/>
      <c r="AG1113" s="505"/>
    </row>
    <row r="1114">
      <c r="A1114" s="437"/>
      <c r="AG1114" s="505"/>
    </row>
    <row r="1115">
      <c r="A1115" s="437"/>
      <c r="AG1115" s="505"/>
    </row>
    <row r="1116">
      <c r="A1116" s="437"/>
      <c r="AG1116" s="505"/>
    </row>
    <row r="1117">
      <c r="A1117" s="437"/>
      <c r="AG1117" s="505"/>
    </row>
    <row r="1118">
      <c r="A1118" s="437"/>
      <c r="AG1118" s="505"/>
    </row>
    <row r="1119">
      <c r="A1119" s="437"/>
      <c r="AG1119" s="505"/>
    </row>
    <row r="1120">
      <c r="A1120" s="437"/>
      <c r="AG1120" s="505"/>
    </row>
  </sheetData>
  <conditionalFormatting sqref="B562:AF562">
    <cfRule type="colorScale" priority="1">
      <colorScale>
        <cfvo type="min"/>
        <cfvo type="max"/>
        <color rgb="FFFFFFFF"/>
        <color rgb="FFE67C73"/>
      </colorScale>
    </cfRule>
  </conditionalFormatting>
  <conditionalFormatting sqref="B589:AF589 B653:AF653">
    <cfRule type="colorScale" priority="2">
      <colorScale>
        <cfvo type="min"/>
        <cfvo type="max"/>
        <color rgb="FFFFFFFF"/>
        <color rgb="FF57BB8A"/>
      </colorScale>
    </cfRule>
  </conditionalFormatting>
  <conditionalFormatting sqref="B580:AF580">
    <cfRule type="colorScale" priority="3">
      <colorScale>
        <cfvo type="min"/>
        <cfvo type="max"/>
        <color rgb="FFFFFFFF"/>
        <color rgb="FFE67C73"/>
      </colorScale>
    </cfRule>
  </conditionalFormatting>
  <conditionalFormatting sqref="B587:AF587">
    <cfRule type="cellIs" dxfId="2" priority="4" operator="greaterThan">
      <formula>0</formula>
    </cfRule>
  </conditionalFormatting>
  <conditionalFormatting sqref="B587:AF587">
    <cfRule type="cellIs" dxfId="1" priority="5" operator="lessThan">
      <formula>0</formula>
    </cfRule>
  </conditionalFormatting>
  <conditionalFormatting sqref="B585:AF585">
    <cfRule type="cellIs" dxfId="2" priority="6" operator="greaterThan">
      <formula>0</formula>
    </cfRule>
  </conditionalFormatting>
  <conditionalFormatting sqref="B585:AF585">
    <cfRule type="cellIs" dxfId="1" priority="7" operator="lessThan">
      <formula>0</formula>
    </cfRule>
  </conditionalFormatting>
  <conditionalFormatting sqref="B651:AF651">
    <cfRule type="cellIs" dxfId="0" priority="8" operator="greaterThan">
      <formula>0</formula>
    </cfRule>
  </conditionalFormatting>
  <conditionalFormatting sqref="B651:AF651">
    <cfRule type="cellIs" dxfId="1" priority="9" operator="lessThan">
      <formula>0</formula>
    </cfRule>
  </conditionalFormatting>
  <conditionalFormatting sqref="B581:AF581 B645:AF648">
    <cfRule type="cellIs" dxfId="0" priority="10" operator="greaterThan">
      <formula>0</formula>
    </cfRule>
  </conditionalFormatting>
  <conditionalFormatting sqref="B581:AF581 B645:AF648">
    <cfRule type="cellIs" dxfId="1" priority="11" operator="lessThan">
      <formula>0</formula>
    </cfRule>
  </conditionalFormatting>
  <conditionalFormatting sqref="B641:AF641">
    <cfRule type="colorScale" priority="12">
      <colorScale>
        <cfvo type="min"/>
        <cfvo type="max"/>
        <color rgb="FFE67C73"/>
        <color rgb="FFFFFFFF"/>
      </colorScale>
    </cfRule>
  </conditionalFormatting>
  <hyperlinks>
    <hyperlink r:id="rId1" ref="A139"/>
    <hyperlink r:id="rId2" ref="A140"/>
    <hyperlink r:id="rId3" ref="A141"/>
    <hyperlink r:id="rId4" ref="A145"/>
    <hyperlink r:id="rId5" ref="A146"/>
    <hyperlink r:id="rId6" ref="A147"/>
    <hyperlink r:id="rId7" ref="A148"/>
    <hyperlink r:id="rId8" ref="A149"/>
    <hyperlink r:id="rId9" ref="A325"/>
    <hyperlink r:id="rId10" ref="A326"/>
    <hyperlink r:id="rId11" ref="A327"/>
    <hyperlink r:id="rId12" ref="A328"/>
    <hyperlink r:id="rId13" ref="A331"/>
    <hyperlink r:id="rId14" ref="A332"/>
    <hyperlink r:id="rId15" ref="A333"/>
    <hyperlink r:id="rId16" ref="A334"/>
    <hyperlink r:id="rId17" ref="A335"/>
  </hyperlinks>
  <drawing r:id="rId1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60.63"/>
  </cols>
  <sheetData>
    <row r="1">
      <c r="A1" s="162" t="s">
        <v>267</v>
      </c>
      <c r="B1" s="1">
        <v>45931.0</v>
      </c>
      <c r="C1" s="1">
        <v>45932.0</v>
      </c>
      <c r="D1" s="1">
        <v>45933.0</v>
      </c>
      <c r="E1" s="1">
        <v>45934.0</v>
      </c>
      <c r="F1" s="1">
        <v>45935.0</v>
      </c>
      <c r="G1" s="1">
        <v>45936.0</v>
      </c>
      <c r="H1" s="1">
        <v>45937.0</v>
      </c>
      <c r="I1" s="1">
        <v>45938.0</v>
      </c>
      <c r="J1" s="1">
        <v>45939.0</v>
      </c>
      <c r="K1" s="1">
        <v>45940.0</v>
      </c>
      <c r="L1" s="1">
        <v>45941.0</v>
      </c>
      <c r="M1" s="1">
        <v>45942.0</v>
      </c>
      <c r="N1" s="1">
        <v>45943.0</v>
      </c>
      <c r="O1" s="1">
        <v>45944.0</v>
      </c>
      <c r="P1" s="1">
        <v>45945.0</v>
      </c>
      <c r="Q1" s="1">
        <v>45946.0</v>
      </c>
      <c r="R1" s="1">
        <v>45947.0</v>
      </c>
      <c r="S1" s="1">
        <v>45948.0</v>
      </c>
      <c r="T1" s="1">
        <v>45949.0</v>
      </c>
      <c r="U1" s="1">
        <v>45950.0</v>
      </c>
      <c r="V1" s="1">
        <v>45951.0</v>
      </c>
      <c r="W1" s="1">
        <v>45952.0</v>
      </c>
      <c r="X1" s="1">
        <v>45953.0</v>
      </c>
      <c r="Y1" s="1">
        <v>45954.0</v>
      </c>
      <c r="Z1" s="1">
        <v>45955.0</v>
      </c>
      <c r="AA1" s="1">
        <v>45956.0</v>
      </c>
      <c r="AB1" s="1">
        <v>45957.0</v>
      </c>
      <c r="AC1" s="1">
        <v>45958.0</v>
      </c>
      <c r="AD1" s="1">
        <v>45959.0</v>
      </c>
      <c r="AE1" s="1">
        <v>45960.0</v>
      </c>
      <c r="AF1" s="1">
        <v>45961.0</v>
      </c>
      <c r="AG1" s="165"/>
    </row>
    <row r="2">
      <c r="A2" s="163" t="s">
        <v>268</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row>
    <row r="3" ht="30.0" customHeight="1">
      <c r="A3" s="530" t="s">
        <v>96</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514"/>
    </row>
    <row r="4">
      <c r="A4" s="207" t="s">
        <v>232</v>
      </c>
      <c r="B4" s="208">
        <f>Summary!B67</f>
        <v>0</v>
      </c>
      <c r="C4" s="208">
        <f>Summary!C67</f>
        <v>350.96</v>
      </c>
      <c r="D4" s="208">
        <f>Summary!D67</f>
        <v>0</v>
      </c>
      <c r="E4" s="208">
        <f>Summary!E67</f>
        <v>0</v>
      </c>
      <c r="F4" s="208">
        <f>Summary!F67</f>
        <v>0</v>
      </c>
      <c r="G4" s="208">
        <f>Summary!G67</f>
        <v>0</v>
      </c>
      <c r="H4" s="208">
        <f>Summary!H67</f>
        <v>31.03</v>
      </c>
      <c r="I4" s="208">
        <f>Summary!I67</f>
        <v>0</v>
      </c>
      <c r="J4" s="208">
        <f>Summary!J67</f>
        <v>31.18</v>
      </c>
      <c r="K4" s="208">
        <f>Summary!K67</f>
        <v>234.33</v>
      </c>
      <c r="L4" s="208">
        <f>Summary!L67</f>
        <v>0</v>
      </c>
      <c r="M4" s="208">
        <f>Summary!M67</f>
        <v>0</v>
      </c>
      <c r="N4" s="208">
        <f>Summary!N67</f>
        <v>0</v>
      </c>
      <c r="O4" s="208">
        <f>Summary!O67</f>
        <v>0</v>
      </c>
      <c r="P4" s="208">
        <f>Summary!P67</f>
        <v>0</v>
      </c>
      <c r="Q4" s="208">
        <f>Summary!Q67</f>
        <v>0</v>
      </c>
      <c r="R4" s="208">
        <f>Summary!R67</f>
        <v>0</v>
      </c>
      <c r="S4" s="208">
        <f>Summary!S67</f>
        <v>0</v>
      </c>
      <c r="T4" s="208">
        <f>Summary!T67</f>
        <v>255.73</v>
      </c>
      <c r="U4" s="208">
        <f>Summary!U67</f>
        <v>0</v>
      </c>
      <c r="V4" s="208">
        <f>Summary!V67</f>
        <v>239</v>
      </c>
      <c r="W4" s="208">
        <f>Summary!W67</f>
        <v>0</v>
      </c>
      <c r="X4" s="208">
        <f>Summary!X67</f>
        <v>0</v>
      </c>
      <c r="Y4" s="208">
        <f>Summary!Y67</f>
        <v>0</v>
      </c>
      <c r="Z4" s="208">
        <f>Summary!Z67</f>
        <v>0</v>
      </c>
      <c r="AA4" s="208">
        <f>Summary!AA67</f>
        <v>0</v>
      </c>
      <c r="AB4" s="208">
        <f>Summary!AB67</f>
        <v>316.94</v>
      </c>
      <c r="AC4" s="208">
        <f>Summary!AC67</f>
        <v>0</v>
      </c>
      <c r="AD4" s="208">
        <f>Summary!AD67</f>
        <v>0</v>
      </c>
      <c r="AE4" s="208">
        <f>Summary!AE67</f>
        <v>0</v>
      </c>
      <c r="AF4" s="208">
        <f>Summary!AF67</f>
        <v>321.43</v>
      </c>
      <c r="AG4" s="409">
        <f t="shared" ref="AG4:AG8" si="1">SUM(B4:AF4)</f>
        <v>1780.6</v>
      </c>
    </row>
    <row r="5" outlineLevel="1">
      <c r="A5" s="531" t="s">
        <v>315</v>
      </c>
      <c r="B5" s="532"/>
      <c r="C5" s="532"/>
      <c r="D5" s="532"/>
      <c r="E5" s="532"/>
      <c r="F5" s="532"/>
      <c r="G5" s="532"/>
      <c r="H5" s="532"/>
      <c r="I5" s="532"/>
      <c r="J5" s="532"/>
      <c r="K5" s="532"/>
      <c r="L5" s="532"/>
      <c r="M5" s="532"/>
      <c r="N5" s="532"/>
      <c r="O5" s="532"/>
      <c r="P5" s="532"/>
      <c r="Q5" s="532"/>
      <c r="R5" s="532"/>
      <c r="S5" s="532"/>
      <c r="T5" s="532"/>
      <c r="U5" s="532"/>
      <c r="V5" s="532"/>
      <c r="W5" s="532"/>
      <c r="X5" s="532"/>
      <c r="Y5" s="532"/>
      <c r="Z5" s="532"/>
      <c r="AA5" s="532"/>
      <c r="AB5" s="532"/>
      <c r="AC5" s="532"/>
      <c r="AD5" s="532"/>
      <c r="AE5" s="532"/>
      <c r="AF5" s="532"/>
      <c r="AG5" s="409">
        <f t="shared" si="1"/>
        <v>0</v>
      </c>
    </row>
    <row r="6" outlineLevel="1">
      <c r="A6" s="533" t="s">
        <v>108</v>
      </c>
      <c r="B6" s="208">
        <f>Summary!B69</f>
        <v>0</v>
      </c>
      <c r="C6" s="208">
        <f>Summary!C69</f>
        <v>22.96</v>
      </c>
      <c r="D6" s="208">
        <f>Summary!D69</f>
        <v>0</v>
      </c>
      <c r="E6" s="208">
        <f>Summary!E69</f>
        <v>0</v>
      </c>
      <c r="F6" s="208">
        <f>Summary!F69</f>
        <v>0</v>
      </c>
      <c r="G6" s="208">
        <f>Summary!G69</f>
        <v>0</v>
      </c>
      <c r="H6" s="208">
        <f>Summary!H69</f>
        <v>2.03</v>
      </c>
      <c r="I6" s="208">
        <f>Summary!I69</f>
        <v>0</v>
      </c>
      <c r="J6" s="208">
        <f>Summary!J69</f>
        <v>2.18</v>
      </c>
      <c r="K6" s="208">
        <f>Summary!K69</f>
        <v>15.33</v>
      </c>
      <c r="L6" s="208">
        <f>Summary!L69</f>
        <v>0</v>
      </c>
      <c r="M6" s="208">
        <f>Summary!M69</f>
        <v>0</v>
      </c>
      <c r="N6" s="208">
        <f>Summary!N69</f>
        <v>0</v>
      </c>
      <c r="O6" s="208">
        <f>Summary!O69</f>
        <v>0</v>
      </c>
      <c r="P6" s="208">
        <f>Summary!P69</f>
        <v>0</v>
      </c>
      <c r="Q6" s="208">
        <f>Summary!Q69</f>
        <v>0</v>
      </c>
      <c r="R6" s="208">
        <f>Summary!R69</f>
        <v>0</v>
      </c>
      <c r="S6" s="208">
        <f>Summary!S69</f>
        <v>0</v>
      </c>
      <c r="T6" s="208">
        <f>Summary!T69</f>
        <v>16.73</v>
      </c>
      <c r="U6" s="208">
        <f>Summary!U69</f>
        <v>0</v>
      </c>
      <c r="V6" s="208">
        <f>Summary!V69</f>
        <v>0</v>
      </c>
      <c r="W6" s="208">
        <f>Summary!W69</f>
        <v>0</v>
      </c>
      <c r="X6" s="208">
        <f>Summary!X69</f>
        <v>0</v>
      </c>
      <c r="Y6" s="208">
        <f>Summary!Y69</f>
        <v>0</v>
      </c>
      <c r="Z6" s="208">
        <f>Summary!Z69</f>
        <v>0</v>
      </c>
      <c r="AA6" s="208">
        <f>Summary!AA69</f>
        <v>0</v>
      </c>
      <c r="AB6" s="208">
        <f>Summary!AB69</f>
        <v>17.94</v>
      </c>
      <c r="AC6" s="208">
        <f>Summary!AC69</f>
        <v>0</v>
      </c>
      <c r="AD6" s="208">
        <f>Summary!AD69</f>
        <v>0</v>
      </c>
      <c r="AE6" s="208">
        <f>Summary!AE69</f>
        <v>0</v>
      </c>
      <c r="AF6" s="208">
        <f>Summary!AF69</f>
        <v>22.43</v>
      </c>
      <c r="AG6" s="409">
        <f t="shared" si="1"/>
        <v>99.6</v>
      </c>
    </row>
    <row r="7" outlineLevel="1">
      <c r="A7" s="533" t="s">
        <v>1877</v>
      </c>
      <c r="B7" s="208" t="str">
        <f>Summary!B70</f>
        <v/>
      </c>
      <c r="C7" s="208" t="str">
        <f>Summary!C70</f>
        <v/>
      </c>
      <c r="D7" s="208" t="str">
        <f>Summary!D70</f>
        <v/>
      </c>
      <c r="E7" s="208" t="str">
        <f>Summary!E70</f>
        <v/>
      </c>
      <c r="F7" s="208" t="str">
        <f>Summary!F70</f>
        <v/>
      </c>
      <c r="G7" s="208" t="str">
        <f>Summary!G70</f>
        <v/>
      </c>
      <c r="H7" s="208" t="str">
        <f>Summary!H70</f>
        <v/>
      </c>
      <c r="I7" s="208" t="str">
        <f>Summary!I70</f>
        <v/>
      </c>
      <c r="J7" s="208" t="str">
        <f>Summary!J70</f>
        <v/>
      </c>
      <c r="K7" s="208" t="str">
        <f>Summary!K70</f>
        <v/>
      </c>
      <c r="L7" s="208" t="str">
        <f>Summary!L70</f>
        <v/>
      </c>
      <c r="M7" s="208" t="str">
        <f>Summary!M70</f>
        <v/>
      </c>
      <c r="N7" s="208" t="str">
        <f>Summary!N70</f>
        <v/>
      </c>
      <c r="O7" s="208" t="str">
        <f>Summary!O70</f>
        <v/>
      </c>
      <c r="P7" s="208" t="str">
        <f>Summary!P70</f>
        <v/>
      </c>
      <c r="Q7" s="208" t="str">
        <f>Summary!Q70</f>
        <v/>
      </c>
      <c r="R7" s="208" t="str">
        <f>Summary!R70</f>
        <v/>
      </c>
      <c r="S7" s="208" t="str">
        <f>Summary!S70</f>
        <v/>
      </c>
      <c r="T7" s="208" t="str">
        <f>Summary!T70</f>
        <v/>
      </c>
      <c r="U7" s="208" t="str">
        <f>Summary!U70</f>
        <v/>
      </c>
      <c r="V7" s="208" t="str">
        <f>Summary!V70</f>
        <v/>
      </c>
      <c r="W7" s="208" t="str">
        <f>Summary!W70</f>
        <v/>
      </c>
      <c r="X7" s="208" t="str">
        <f>Summary!X70</f>
        <v/>
      </c>
      <c r="Y7" s="208" t="str">
        <f>Summary!Y70</f>
        <v/>
      </c>
      <c r="Z7" s="208" t="str">
        <f>Summary!Z70</f>
        <v/>
      </c>
      <c r="AA7" s="208" t="str">
        <f>Summary!AA70</f>
        <v/>
      </c>
      <c r="AB7" s="208" t="str">
        <f>Summary!AB70</f>
        <v/>
      </c>
      <c r="AC7" s="208" t="str">
        <f>Summary!AC70</f>
        <v/>
      </c>
      <c r="AD7" s="208" t="str">
        <f>Summary!AD70</f>
        <v/>
      </c>
      <c r="AE7" s="208" t="str">
        <f>Summary!AE70</f>
        <v/>
      </c>
      <c r="AF7" s="208" t="str">
        <f>Summary!AF70</f>
        <v/>
      </c>
      <c r="AG7" s="409">
        <f t="shared" si="1"/>
        <v>0</v>
      </c>
    </row>
    <row r="8">
      <c r="A8" s="207" t="s">
        <v>244</v>
      </c>
      <c r="B8" s="354">
        <f>Summary!B128</f>
        <v>0</v>
      </c>
      <c r="C8" s="354">
        <f>Summary!C128</f>
        <v>1</v>
      </c>
      <c r="D8" s="354">
        <f>Summary!D128</f>
        <v>0</v>
      </c>
      <c r="E8" s="354">
        <f>Summary!E128</f>
        <v>0</v>
      </c>
      <c r="F8" s="354">
        <f>Summary!F128</f>
        <v>0</v>
      </c>
      <c r="G8" s="354">
        <f>Summary!G128</f>
        <v>0</v>
      </c>
      <c r="H8" s="354">
        <f>Summary!H128</f>
        <v>1</v>
      </c>
      <c r="I8" s="354">
        <f>Summary!I128</f>
        <v>0</v>
      </c>
      <c r="J8" s="354">
        <f>Summary!J128</f>
        <v>1</v>
      </c>
      <c r="K8" s="354">
        <f>Summary!K128</f>
        <v>1</v>
      </c>
      <c r="L8" s="354">
        <f>Summary!L128</f>
        <v>0</v>
      </c>
      <c r="M8" s="354">
        <f>Summary!M128</f>
        <v>0</v>
      </c>
      <c r="N8" s="354">
        <f>Summary!N128</f>
        <v>0</v>
      </c>
      <c r="O8" s="354">
        <f>Summary!O128</f>
        <v>0</v>
      </c>
      <c r="P8" s="354">
        <f>Summary!P128</f>
        <v>0</v>
      </c>
      <c r="Q8" s="354">
        <f>Summary!Q128</f>
        <v>0</v>
      </c>
      <c r="R8" s="354">
        <f>Summary!R128</f>
        <v>0</v>
      </c>
      <c r="S8" s="354">
        <f>Summary!S128</f>
        <v>0</v>
      </c>
      <c r="T8" s="354">
        <f>Summary!T128</f>
        <v>1</v>
      </c>
      <c r="U8" s="354">
        <f>Summary!U128</f>
        <v>0</v>
      </c>
      <c r="V8" s="354">
        <f>Summary!V128</f>
        <v>1</v>
      </c>
      <c r="W8" s="354">
        <f>Summary!W128</f>
        <v>0</v>
      </c>
      <c r="X8" s="354">
        <f>Summary!X128</f>
        <v>0</v>
      </c>
      <c r="Y8" s="354">
        <f>Summary!Y128</f>
        <v>0</v>
      </c>
      <c r="Z8" s="354">
        <f>Summary!Z128</f>
        <v>0</v>
      </c>
      <c r="AA8" s="354">
        <f>Summary!AA128</f>
        <v>0</v>
      </c>
      <c r="AB8" s="354">
        <f>Summary!AB128</f>
        <v>1</v>
      </c>
      <c r="AC8" s="354">
        <f>Summary!AC128</f>
        <v>0</v>
      </c>
      <c r="AD8" s="354">
        <f>Summary!AD128</f>
        <v>0</v>
      </c>
      <c r="AE8" s="354">
        <f>Summary!AE128</f>
        <v>0</v>
      </c>
      <c r="AF8" s="354">
        <f>Summary!AF128</f>
        <v>1</v>
      </c>
      <c r="AG8" s="409">
        <f t="shared" si="1"/>
        <v>8</v>
      </c>
    </row>
    <row r="9">
      <c r="A9" s="160"/>
      <c r="B9" s="168"/>
      <c r="C9" s="168"/>
      <c r="D9" s="168"/>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534"/>
    </row>
    <row r="10">
      <c r="A10" s="195" t="s">
        <v>309</v>
      </c>
      <c r="B10" s="265"/>
      <c r="C10" s="265"/>
      <c r="D10" s="265"/>
      <c r="E10" s="265"/>
      <c r="F10" s="265"/>
      <c r="G10" s="265"/>
      <c r="H10" s="265"/>
      <c r="I10" s="265"/>
      <c r="J10" s="265"/>
      <c r="K10" s="265"/>
      <c r="L10" s="265"/>
      <c r="M10" s="265"/>
      <c r="N10" s="265"/>
      <c r="O10" s="265"/>
      <c r="P10" s="265"/>
      <c r="Q10" s="265"/>
      <c r="R10" s="265"/>
      <c r="S10" s="265"/>
      <c r="T10" s="265"/>
      <c r="U10" s="265"/>
      <c r="V10" s="265"/>
      <c r="W10" s="265"/>
      <c r="X10" s="265"/>
      <c r="Y10" s="265"/>
      <c r="Z10" s="265"/>
      <c r="AA10" s="265"/>
      <c r="AB10" s="265"/>
      <c r="AC10" s="265"/>
      <c r="AD10" s="265"/>
      <c r="AE10" s="265"/>
      <c r="AF10" s="265"/>
      <c r="AG10" s="173"/>
    </row>
    <row r="11">
      <c r="A11" s="273" t="s">
        <v>153</v>
      </c>
      <c r="B11" s="265">
        <f>Summary!B160</f>
        <v>0</v>
      </c>
      <c r="C11" s="265">
        <f>Summary!C160</f>
        <v>0</v>
      </c>
      <c r="D11" s="265">
        <f>Summary!D160</f>
        <v>0</v>
      </c>
      <c r="E11" s="265">
        <f>Summary!E160</f>
        <v>0</v>
      </c>
      <c r="F11" s="265">
        <f>Summary!F160</f>
        <v>0</v>
      </c>
      <c r="G11" s="265">
        <f>Summary!G160</f>
        <v>0</v>
      </c>
      <c r="H11" s="265">
        <f>Summary!H160</f>
        <v>0</v>
      </c>
      <c r="I11" s="265">
        <f>Summary!I160</f>
        <v>0</v>
      </c>
      <c r="J11" s="265">
        <f>Summary!J160</f>
        <v>0</v>
      </c>
      <c r="K11" s="265">
        <f>Summary!K160</f>
        <v>0</v>
      </c>
      <c r="L11" s="265">
        <f>Summary!L160</f>
        <v>0</v>
      </c>
      <c r="M11" s="265">
        <f>Summary!M160</f>
        <v>0</v>
      </c>
      <c r="N11" s="265">
        <f>Summary!N160</f>
        <v>0</v>
      </c>
      <c r="O11" s="265">
        <f>Summary!O160</f>
        <v>0</v>
      </c>
      <c r="P11" s="265">
        <f>Summary!P160</f>
        <v>0</v>
      </c>
      <c r="Q11" s="265">
        <f>Summary!Q160</f>
        <v>0</v>
      </c>
      <c r="R11" s="265">
        <f>Summary!R160</f>
        <v>0</v>
      </c>
      <c r="S11" s="265">
        <f>Summary!S160</f>
        <v>0</v>
      </c>
      <c r="T11" s="265">
        <f>Summary!T160</f>
        <v>0</v>
      </c>
      <c r="U11" s="265">
        <f>Summary!U160</f>
        <v>0</v>
      </c>
      <c r="V11" s="265">
        <f>Summary!V160</f>
        <v>0</v>
      </c>
      <c r="W11" s="265">
        <f>Summary!W160</f>
        <v>0</v>
      </c>
      <c r="X11" s="265">
        <f>Summary!X160</f>
        <v>0</v>
      </c>
      <c r="Y11" s="265">
        <f>Summary!Y160</f>
        <v>0</v>
      </c>
      <c r="Z11" s="265">
        <f>Summary!Z160</f>
        <v>0</v>
      </c>
      <c r="AA11" s="265">
        <f>Summary!AA160</f>
        <v>0</v>
      </c>
      <c r="AB11" s="265">
        <f>Summary!AB160</f>
        <v>0</v>
      </c>
      <c r="AC11" s="265">
        <f>Summary!AC160</f>
        <v>0</v>
      </c>
      <c r="AD11" s="265">
        <f>Summary!AD160</f>
        <v>0</v>
      </c>
      <c r="AE11" s="265">
        <f>Summary!AE160</f>
        <v>0</v>
      </c>
      <c r="AF11" s="265">
        <f>Summary!AF160</f>
        <v>0</v>
      </c>
      <c r="AG11" s="173"/>
    </row>
    <row r="12">
      <c r="A12" s="273" t="s">
        <v>1878</v>
      </c>
      <c r="B12" s="265">
        <f t="shared" ref="B12:AF12" si="2">B4*0.15</f>
        <v>0</v>
      </c>
      <c r="C12" s="265">
        <f t="shared" si="2"/>
        <v>52.644</v>
      </c>
      <c r="D12" s="265">
        <f t="shared" si="2"/>
        <v>0</v>
      </c>
      <c r="E12" s="265">
        <f t="shared" si="2"/>
        <v>0</v>
      </c>
      <c r="F12" s="265">
        <f t="shared" si="2"/>
        <v>0</v>
      </c>
      <c r="G12" s="265">
        <f t="shared" si="2"/>
        <v>0</v>
      </c>
      <c r="H12" s="265">
        <f t="shared" si="2"/>
        <v>4.6545</v>
      </c>
      <c r="I12" s="265">
        <f t="shared" si="2"/>
        <v>0</v>
      </c>
      <c r="J12" s="265">
        <f t="shared" si="2"/>
        <v>4.677</v>
      </c>
      <c r="K12" s="265">
        <f t="shared" si="2"/>
        <v>35.1495</v>
      </c>
      <c r="L12" s="265">
        <f t="shared" si="2"/>
        <v>0</v>
      </c>
      <c r="M12" s="265">
        <f t="shared" si="2"/>
        <v>0</v>
      </c>
      <c r="N12" s="265">
        <f t="shared" si="2"/>
        <v>0</v>
      </c>
      <c r="O12" s="265">
        <f t="shared" si="2"/>
        <v>0</v>
      </c>
      <c r="P12" s="265">
        <f t="shared" si="2"/>
        <v>0</v>
      </c>
      <c r="Q12" s="265">
        <f t="shared" si="2"/>
        <v>0</v>
      </c>
      <c r="R12" s="265">
        <f t="shared" si="2"/>
        <v>0</v>
      </c>
      <c r="S12" s="265">
        <f t="shared" si="2"/>
        <v>0</v>
      </c>
      <c r="T12" s="265">
        <f t="shared" si="2"/>
        <v>38.3595</v>
      </c>
      <c r="U12" s="265">
        <f t="shared" si="2"/>
        <v>0</v>
      </c>
      <c r="V12" s="265">
        <f t="shared" si="2"/>
        <v>35.85</v>
      </c>
      <c r="W12" s="265">
        <f t="shared" si="2"/>
        <v>0</v>
      </c>
      <c r="X12" s="265">
        <f t="shared" si="2"/>
        <v>0</v>
      </c>
      <c r="Y12" s="265">
        <f t="shared" si="2"/>
        <v>0</v>
      </c>
      <c r="Z12" s="265">
        <f t="shared" si="2"/>
        <v>0</v>
      </c>
      <c r="AA12" s="265">
        <f t="shared" si="2"/>
        <v>0</v>
      </c>
      <c r="AB12" s="265">
        <f t="shared" si="2"/>
        <v>47.541</v>
      </c>
      <c r="AC12" s="265">
        <f t="shared" si="2"/>
        <v>0</v>
      </c>
      <c r="AD12" s="265">
        <f t="shared" si="2"/>
        <v>0</v>
      </c>
      <c r="AE12" s="265">
        <f t="shared" si="2"/>
        <v>0</v>
      </c>
      <c r="AF12" s="265">
        <f t="shared" si="2"/>
        <v>48.2145</v>
      </c>
      <c r="AG12" s="409">
        <f>SUM(B12:AF12)</f>
        <v>267.09</v>
      </c>
    </row>
    <row r="13">
      <c r="A13" s="160"/>
      <c r="B13" s="168"/>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534"/>
    </row>
    <row r="14">
      <c r="A14" s="215" t="s">
        <v>1879</v>
      </c>
      <c r="B14" s="168"/>
      <c r="C14" s="168"/>
      <c r="D14" s="168"/>
      <c r="E14" s="168"/>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514"/>
    </row>
    <row r="15">
      <c r="A15" s="230" t="s">
        <v>1880</v>
      </c>
      <c r="B15" s="354">
        <v>0.0</v>
      </c>
      <c r="C15" s="354">
        <v>0.0</v>
      </c>
      <c r="D15" s="354">
        <v>0.0</v>
      </c>
      <c r="E15" s="354">
        <v>0.0</v>
      </c>
      <c r="F15" s="354">
        <v>0.0</v>
      </c>
      <c r="G15" s="354">
        <v>0.0</v>
      </c>
      <c r="H15" s="354">
        <v>0.0</v>
      </c>
      <c r="I15" s="354">
        <v>0.0</v>
      </c>
      <c r="J15" s="354">
        <v>0.0</v>
      </c>
      <c r="K15" s="354">
        <v>0.0</v>
      </c>
      <c r="L15" s="354">
        <v>0.0</v>
      </c>
      <c r="M15" s="354">
        <v>0.0</v>
      </c>
      <c r="N15" s="354">
        <v>0.0</v>
      </c>
      <c r="O15" s="354">
        <v>0.0</v>
      </c>
      <c r="P15" s="354">
        <v>0.0</v>
      </c>
      <c r="Q15" s="354">
        <v>0.0</v>
      </c>
      <c r="R15" s="354">
        <v>0.0</v>
      </c>
      <c r="S15" s="354">
        <v>0.0</v>
      </c>
      <c r="T15" s="354">
        <v>0.0</v>
      </c>
      <c r="U15" s="354">
        <v>0.0</v>
      </c>
      <c r="V15" s="354">
        <v>0.0</v>
      </c>
      <c r="W15" s="354">
        <v>0.0</v>
      </c>
      <c r="X15" s="354">
        <v>0.0</v>
      </c>
      <c r="Y15" s="354">
        <v>0.0</v>
      </c>
      <c r="Z15" s="354">
        <v>0.0</v>
      </c>
      <c r="AA15" s="354">
        <v>0.0</v>
      </c>
      <c r="AB15" s="354">
        <v>0.0</v>
      </c>
      <c r="AC15" s="354">
        <v>0.0</v>
      </c>
      <c r="AD15" s="354">
        <v>0.0</v>
      </c>
      <c r="AE15" s="354">
        <v>0.0</v>
      </c>
      <c r="AF15" s="354">
        <v>0.0</v>
      </c>
      <c r="AG15" s="423">
        <f t="shared" ref="AG15:AG33" si="3">SUM(B15:AF15)</f>
        <v>0</v>
      </c>
    </row>
    <row r="16">
      <c r="A16" s="230" t="s">
        <v>1881</v>
      </c>
      <c r="B16" s="354">
        <v>0.0</v>
      </c>
      <c r="C16" s="354">
        <v>0.0</v>
      </c>
      <c r="D16" s="354">
        <v>0.0</v>
      </c>
      <c r="E16" s="354">
        <v>0.0</v>
      </c>
      <c r="F16" s="354">
        <v>0.0</v>
      </c>
      <c r="G16" s="354">
        <v>0.0</v>
      </c>
      <c r="H16" s="354">
        <v>0.0</v>
      </c>
      <c r="I16" s="354">
        <v>0.0</v>
      </c>
      <c r="J16" s="354">
        <v>0.0</v>
      </c>
      <c r="K16" s="354">
        <v>0.0</v>
      </c>
      <c r="L16" s="354">
        <v>0.0</v>
      </c>
      <c r="M16" s="354">
        <v>0.0</v>
      </c>
      <c r="N16" s="354">
        <v>0.0</v>
      </c>
      <c r="O16" s="354">
        <v>0.0</v>
      </c>
      <c r="P16" s="354">
        <v>0.0</v>
      </c>
      <c r="Q16" s="354">
        <v>0.0</v>
      </c>
      <c r="R16" s="354">
        <v>0.0</v>
      </c>
      <c r="S16" s="354">
        <v>0.0</v>
      </c>
      <c r="T16" s="354">
        <v>0.0</v>
      </c>
      <c r="U16" s="354">
        <v>0.0</v>
      </c>
      <c r="V16" s="354">
        <v>0.0</v>
      </c>
      <c r="W16" s="354">
        <v>0.0</v>
      </c>
      <c r="X16" s="354">
        <v>0.0</v>
      </c>
      <c r="Y16" s="354">
        <v>0.0</v>
      </c>
      <c r="Z16" s="354">
        <v>0.0</v>
      </c>
      <c r="AA16" s="354">
        <v>0.0</v>
      </c>
      <c r="AB16" s="354">
        <v>0.0</v>
      </c>
      <c r="AC16" s="354">
        <v>0.0</v>
      </c>
      <c r="AD16" s="354">
        <v>0.0</v>
      </c>
      <c r="AE16" s="354">
        <v>0.0</v>
      </c>
      <c r="AF16" s="354">
        <v>0.0</v>
      </c>
      <c r="AG16" s="423">
        <f t="shared" si="3"/>
        <v>0</v>
      </c>
    </row>
    <row r="17">
      <c r="A17" s="230" t="s">
        <v>1882</v>
      </c>
      <c r="B17" s="354">
        <v>0.0</v>
      </c>
      <c r="C17" s="354">
        <v>0.0</v>
      </c>
      <c r="D17" s="354">
        <v>0.0</v>
      </c>
      <c r="E17" s="354">
        <v>0.0</v>
      </c>
      <c r="F17" s="354">
        <v>0.0</v>
      </c>
      <c r="G17" s="354">
        <v>0.0</v>
      </c>
      <c r="H17" s="354">
        <v>0.0</v>
      </c>
      <c r="I17" s="354">
        <v>0.0</v>
      </c>
      <c r="J17" s="354">
        <v>0.0</v>
      </c>
      <c r="K17" s="354">
        <v>0.0</v>
      </c>
      <c r="L17" s="354">
        <v>0.0</v>
      </c>
      <c r="M17" s="354">
        <v>0.0</v>
      </c>
      <c r="N17" s="354">
        <v>0.0</v>
      </c>
      <c r="O17" s="354">
        <v>0.0</v>
      </c>
      <c r="P17" s="354">
        <v>0.0</v>
      </c>
      <c r="Q17" s="354">
        <v>0.0</v>
      </c>
      <c r="R17" s="354">
        <v>0.0</v>
      </c>
      <c r="S17" s="354">
        <v>0.0</v>
      </c>
      <c r="T17" s="354">
        <v>0.0</v>
      </c>
      <c r="U17" s="354">
        <v>0.0</v>
      </c>
      <c r="V17" s="354">
        <v>0.0</v>
      </c>
      <c r="W17" s="354">
        <v>0.0</v>
      </c>
      <c r="X17" s="354">
        <v>0.0</v>
      </c>
      <c r="Y17" s="354">
        <v>0.0</v>
      </c>
      <c r="Z17" s="354">
        <v>0.0</v>
      </c>
      <c r="AA17" s="354">
        <v>0.0</v>
      </c>
      <c r="AB17" s="354">
        <v>0.0</v>
      </c>
      <c r="AC17" s="354">
        <v>0.0</v>
      </c>
      <c r="AD17" s="354">
        <v>0.0</v>
      </c>
      <c r="AE17" s="354">
        <v>0.0</v>
      </c>
      <c r="AF17" s="354">
        <v>0.0</v>
      </c>
      <c r="AG17" s="423">
        <f t="shared" si="3"/>
        <v>0</v>
      </c>
    </row>
    <row r="18">
      <c r="A18" s="230" t="s">
        <v>1883</v>
      </c>
      <c r="B18" s="354">
        <v>0.0</v>
      </c>
      <c r="C18" s="354">
        <v>0.0</v>
      </c>
      <c r="D18" s="354">
        <v>0.0</v>
      </c>
      <c r="E18" s="354">
        <v>0.0</v>
      </c>
      <c r="F18" s="354">
        <v>0.0</v>
      </c>
      <c r="G18" s="354">
        <v>0.0</v>
      </c>
      <c r="H18" s="354">
        <v>0.0</v>
      </c>
      <c r="I18" s="354">
        <v>0.0</v>
      </c>
      <c r="J18" s="354">
        <v>0.0</v>
      </c>
      <c r="K18" s="354">
        <v>0.0</v>
      </c>
      <c r="L18" s="354">
        <v>0.0</v>
      </c>
      <c r="M18" s="354">
        <v>0.0</v>
      </c>
      <c r="N18" s="354">
        <v>0.0</v>
      </c>
      <c r="O18" s="354">
        <v>0.0</v>
      </c>
      <c r="P18" s="354">
        <v>0.0</v>
      </c>
      <c r="Q18" s="354">
        <v>0.0</v>
      </c>
      <c r="R18" s="354">
        <v>0.0</v>
      </c>
      <c r="S18" s="354">
        <v>0.0</v>
      </c>
      <c r="T18" s="354">
        <v>0.0</v>
      </c>
      <c r="U18" s="354">
        <v>0.0</v>
      </c>
      <c r="V18" s="354">
        <v>0.0</v>
      </c>
      <c r="W18" s="354">
        <v>0.0</v>
      </c>
      <c r="X18" s="354">
        <v>0.0</v>
      </c>
      <c r="Y18" s="354">
        <v>0.0</v>
      </c>
      <c r="Z18" s="354">
        <v>0.0</v>
      </c>
      <c r="AA18" s="354">
        <v>0.0</v>
      </c>
      <c r="AB18" s="354">
        <v>0.0</v>
      </c>
      <c r="AC18" s="354">
        <v>0.0</v>
      </c>
      <c r="AD18" s="354">
        <v>0.0</v>
      </c>
      <c r="AE18" s="354">
        <v>0.0</v>
      </c>
      <c r="AF18" s="354">
        <v>0.0</v>
      </c>
      <c r="AG18" s="423">
        <f t="shared" si="3"/>
        <v>0</v>
      </c>
    </row>
    <row r="19">
      <c r="A19" s="230" t="s">
        <v>1884</v>
      </c>
      <c r="B19" s="354">
        <v>0.0</v>
      </c>
      <c r="C19" s="354">
        <v>0.0</v>
      </c>
      <c r="D19" s="354">
        <v>0.0</v>
      </c>
      <c r="E19" s="354">
        <v>0.0</v>
      </c>
      <c r="F19" s="354">
        <v>0.0</v>
      </c>
      <c r="G19" s="354">
        <v>0.0</v>
      </c>
      <c r="H19" s="354">
        <v>0.0</v>
      </c>
      <c r="I19" s="354">
        <v>0.0</v>
      </c>
      <c r="J19" s="354">
        <v>0.0</v>
      </c>
      <c r="K19" s="354">
        <v>1.0</v>
      </c>
      <c r="L19" s="354">
        <v>0.0</v>
      </c>
      <c r="M19" s="354">
        <v>0.0</v>
      </c>
      <c r="N19" s="354">
        <v>0.0</v>
      </c>
      <c r="O19" s="354">
        <v>0.0</v>
      </c>
      <c r="P19" s="354">
        <v>0.0</v>
      </c>
      <c r="Q19" s="354">
        <v>0.0</v>
      </c>
      <c r="R19" s="354">
        <v>0.0</v>
      </c>
      <c r="S19" s="354">
        <v>0.0</v>
      </c>
      <c r="T19" s="354">
        <v>0.0</v>
      </c>
      <c r="U19" s="354">
        <v>0.0</v>
      </c>
      <c r="V19" s="354">
        <v>0.0</v>
      </c>
      <c r="W19" s="354">
        <v>0.0</v>
      </c>
      <c r="X19" s="354">
        <v>0.0</v>
      </c>
      <c r="Y19" s="354">
        <v>0.0</v>
      </c>
      <c r="Z19" s="354">
        <v>0.0</v>
      </c>
      <c r="AA19" s="354">
        <v>0.0</v>
      </c>
      <c r="AB19" s="354">
        <v>0.0</v>
      </c>
      <c r="AC19" s="354">
        <v>0.0</v>
      </c>
      <c r="AD19" s="354">
        <v>0.0</v>
      </c>
      <c r="AE19" s="354">
        <v>0.0</v>
      </c>
      <c r="AF19" s="354">
        <v>0.0</v>
      </c>
      <c r="AG19" s="423">
        <f t="shared" si="3"/>
        <v>1</v>
      </c>
    </row>
    <row r="20">
      <c r="A20" s="230" t="s">
        <v>1885</v>
      </c>
      <c r="B20" s="354">
        <v>0.0</v>
      </c>
      <c r="C20" s="354">
        <v>0.0</v>
      </c>
      <c r="D20" s="354">
        <v>0.0</v>
      </c>
      <c r="E20" s="354">
        <v>0.0</v>
      </c>
      <c r="F20" s="354">
        <v>0.0</v>
      </c>
      <c r="G20" s="354">
        <v>0.0</v>
      </c>
      <c r="H20" s="354">
        <v>0.0</v>
      </c>
      <c r="I20" s="354">
        <v>0.0</v>
      </c>
      <c r="J20" s="354">
        <v>0.0</v>
      </c>
      <c r="K20" s="354">
        <v>0.0</v>
      </c>
      <c r="L20" s="354">
        <v>0.0</v>
      </c>
      <c r="M20" s="354">
        <v>0.0</v>
      </c>
      <c r="N20" s="354">
        <v>0.0</v>
      </c>
      <c r="O20" s="354">
        <v>0.0</v>
      </c>
      <c r="P20" s="354">
        <v>0.0</v>
      </c>
      <c r="Q20" s="354">
        <v>0.0</v>
      </c>
      <c r="R20" s="354">
        <v>0.0</v>
      </c>
      <c r="S20" s="354">
        <v>0.0</v>
      </c>
      <c r="T20" s="354">
        <v>0.0</v>
      </c>
      <c r="U20" s="354">
        <v>0.0</v>
      </c>
      <c r="V20" s="354">
        <v>0.0</v>
      </c>
      <c r="W20" s="354">
        <v>0.0</v>
      </c>
      <c r="X20" s="354">
        <v>0.0</v>
      </c>
      <c r="Y20" s="354">
        <v>0.0</v>
      </c>
      <c r="Z20" s="354">
        <v>0.0</v>
      </c>
      <c r="AA20" s="354">
        <v>0.0</v>
      </c>
      <c r="AB20" s="354">
        <v>0.0</v>
      </c>
      <c r="AC20" s="354">
        <v>0.0</v>
      </c>
      <c r="AD20" s="354">
        <v>0.0</v>
      </c>
      <c r="AE20" s="354">
        <v>0.0</v>
      </c>
      <c r="AF20" s="354">
        <v>0.0</v>
      </c>
      <c r="AG20" s="423">
        <f t="shared" si="3"/>
        <v>0</v>
      </c>
    </row>
    <row r="21">
      <c r="A21" s="230" t="s">
        <v>1886</v>
      </c>
      <c r="B21" s="354">
        <v>0.0</v>
      </c>
      <c r="C21" s="354">
        <v>0.0</v>
      </c>
      <c r="D21" s="354">
        <v>0.0</v>
      </c>
      <c r="E21" s="354">
        <v>0.0</v>
      </c>
      <c r="F21" s="354">
        <v>0.0</v>
      </c>
      <c r="G21" s="354">
        <v>0.0</v>
      </c>
      <c r="H21" s="354">
        <v>0.0</v>
      </c>
      <c r="I21" s="354">
        <v>0.0</v>
      </c>
      <c r="J21" s="354">
        <v>0.0</v>
      </c>
      <c r="K21" s="354">
        <v>0.0</v>
      </c>
      <c r="L21" s="354">
        <v>0.0</v>
      </c>
      <c r="M21" s="354">
        <v>0.0</v>
      </c>
      <c r="N21" s="354">
        <v>0.0</v>
      </c>
      <c r="O21" s="354">
        <v>0.0</v>
      </c>
      <c r="P21" s="354">
        <v>0.0</v>
      </c>
      <c r="Q21" s="354">
        <v>0.0</v>
      </c>
      <c r="R21" s="354">
        <v>0.0</v>
      </c>
      <c r="S21" s="354">
        <v>0.0</v>
      </c>
      <c r="T21" s="354">
        <v>0.0</v>
      </c>
      <c r="U21" s="354">
        <v>0.0</v>
      </c>
      <c r="V21" s="354">
        <v>0.0</v>
      </c>
      <c r="W21" s="354">
        <v>0.0</v>
      </c>
      <c r="X21" s="354">
        <v>0.0</v>
      </c>
      <c r="Y21" s="354">
        <v>0.0</v>
      </c>
      <c r="Z21" s="354">
        <v>0.0</v>
      </c>
      <c r="AA21" s="354">
        <v>0.0</v>
      </c>
      <c r="AB21" s="354">
        <v>1.0</v>
      </c>
      <c r="AC21" s="354">
        <v>0.0</v>
      </c>
      <c r="AD21" s="354">
        <v>0.0</v>
      </c>
      <c r="AE21" s="354">
        <v>0.0</v>
      </c>
      <c r="AF21" s="354">
        <v>1.0</v>
      </c>
      <c r="AG21" s="423">
        <f t="shared" si="3"/>
        <v>2</v>
      </c>
    </row>
    <row r="22">
      <c r="A22" s="230" t="s">
        <v>1887</v>
      </c>
      <c r="B22" s="354">
        <v>0.0</v>
      </c>
      <c r="C22" s="354">
        <v>0.0</v>
      </c>
      <c r="D22" s="354">
        <v>0.0</v>
      </c>
      <c r="E22" s="354">
        <v>0.0</v>
      </c>
      <c r="F22" s="354">
        <v>0.0</v>
      </c>
      <c r="G22" s="354">
        <v>0.0</v>
      </c>
      <c r="H22" s="354">
        <v>0.0</v>
      </c>
      <c r="I22" s="354">
        <v>0.0</v>
      </c>
      <c r="J22" s="354">
        <v>0.0</v>
      </c>
      <c r="K22" s="354">
        <v>0.0</v>
      </c>
      <c r="L22" s="354">
        <v>0.0</v>
      </c>
      <c r="M22" s="354">
        <v>0.0</v>
      </c>
      <c r="N22" s="354">
        <v>0.0</v>
      </c>
      <c r="O22" s="354">
        <v>0.0</v>
      </c>
      <c r="P22" s="354">
        <v>0.0</v>
      </c>
      <c r="Q22" s="354">
        <v>0.0</v>
      </c>
      <c r="R22" s="354">
        <v>0.0</v>
      </c>
      <c r="S22" s="354">
        <v>0.0</v>
      </c>
      <c r="T22" s="354">
        <v>0.0</v>
      </c>
      <c r="U22" s="354">
        <v>0.0</v>
      </c>
      <c r="V22" s="354">
        <v>0.0</v>
      </c>
      <c r="W22" s="354">
        <v>0.0</v>
      </c>
      <c r="X22" s="354">
        <v>0.0</v>
      </c>
      <c r="Y22" s="354">
        <v>0.0</v>
      </c>
      <c r="Z22" s="354">
        <v>0.0</v>
      </c>
      <c r="AA22" s="354">
        <v>0.0</v>
      </c>
      <c r="AB22" s="354">
        <v>0.0</v>
      </c>
      <c r="AC22" s="354">
        <v>0.0</v>
      </c>
      <c r="AD22" s="354">
        <v>0.0</v>
      </c>
      <c r="AE22" s="354">
        <v>0.0</v>
      </c>
      <c r="AF22" s="354">
        <v>0.0</v>
      </c>
      <c r="AG22" s="423">
        <f t="shared" si="3"/>
        <v>0</v>
      </c>
    </row>
    <row r="23">
      <c r="A23" s="232" t="s">
        <v>283</v>
      </c>
      <c r="B23" s="535">
        <f t="shared" ref="B23:AF23" si="4">SUM(B15:B22,B24)</f>
        <v>0</v>
      </c>
      <c r="C23" s="535">
        <f t="shared" si="4"/>
        <v>1</v>
      </c>
      <c r="D23" s="535">
        <f t="shared" si="4"/>
        <v>0</v>
      </c>
      <c r="E23" s="535">
        <f t="shared" si="4"/>
        <v>0</v>
      </c>
      <c r="F23" s="535">
        <f t="shared" si="4"/>
        <v>0</v>
      </c>
      <c r="G23" s="535">
        <f t="shared" si="4"/>
        <v>0</v>
      </c>
      <c r="H23" s="535">
        <f t="shared" si="4"/>
        <v>0</v>
      </c>
      <c r="I23" s="535">
        <f t="shared" si="4"/>
        <v>0</v>
      </c>
      <c r="J23" s="535">
        <f t="shared" si="4"/>
        <v>0</v>
      </c>
      <c r="K23" s="535">
        <f t="shared" si="4"/>
        <v>1</v>
      </c>
      <c r="L23" s="535">
        <f t="shared" si="4"/>
        <v>0</v>
      </c>
      <c r="M23" s="535">
        <f t="shared" si="4"/>
        <v>0</v>
      </c>
      <c r="N23" s="535">
        <f t="shared" si="4"/>
        <v>0</v>
      </c>
      <c r="O23" s="535">
        <f t="shared" si="4"/>
        <v>0</v>
      </c>
      <c r="P23" s="535">
        <f t="shared" si="4"/>
        <v>0</v>
      </c>
      <c r="Q23" s="535">
        <f t="shared" si="4"/>
        <v>0</v>
      </c>
      <c r="R23" s="535">
        <f t="shared" si="4"/>
        <v>0</v>
      </c>
      <c r="S23" s="535">
        <f t="shared" si="4"/>
        <v>0</v>
      </c>
      <c r="T23" s="535">
        <f t="shared" si="4"/>
        <v>1</v>
      </c>
      <c r="U23" s="535">
        <f t="shared" si="4"/>
        <v>0</v>
      </c>
      <c r="V23" s="535">
        <f t="shared" si="4"/>
        <v>1</v>
      </c>
      <c r="W23" s="535">
        <f t="shared" si="4"/>
        <v>0</v>
      </c>
      <c r="X23" s="535">
        <f t="shared" si="4"/>
        <v>0</v>
      </c>
      <c r="Y23" s="535">
        <f t="shared" si="4"/>
        <v>0</v>
      </c>
      <c r="Z23" s="535">
        <f t="shared" si="4"/>
        <v>0</v>
      </c>
      <c r="AA23" s="535">
        <f t="shared" si="4"/>
        <v>0</v>
      </c>
      <c r="AB23" s="535">
        <f t="shared" si="4"/>
        <v>1</v>
      </c>
      <c r="AC23" s="535">
        <f t="shared" si="4"/>
        <v>0</v>
      </c>
      <c r="AD23" s="535">
        <f t="shared" si="4"/>
        <v>0</v>
      </c>
      <c r="AE23" s="535">
        <f t="shared" si="4"/>
        <v>0</v>
      </c>
      <c r="AF23" s="535">
        <f t="shared" si="4"/>
        <v>1</v>
      </c>
      <c r="AG23" s="423">
        <f t="shared" si="3"/>
        <v>6</v>
      </c>
    </row>
    <row r="24">
      <c r="A24" s="536" t="s">
        <v>282</v>
      </c>
      <c r="B24" s="249">
        <v>0.0</v>
      </c>
      <c r="C24" s="249">
        <v>1.0</v>
      </c>
      <c r="D24" s="249">
        <v>0.0</v>
      </c>
      <c r="E24" s="249">
        <v>0.0</v>
      </c>
      <c r="F24" s="249">
        <v>0.0</v>
      </c>
      <c r="G24" s="249">
        <v>0.0</v>
      </c>
      <c r="H24" s="249">
        <v>0.0</v>
      </c>
      <c r="I24" s="249">
        <v>0.0</v>
      </c>
      <c r="J24" s="249">
        <v>0.0</v>
      </c>
      <c r="K24" s="249">
        <v>0.0</v>
      </c>
      <c r="L24" s="249">
        <v>0.0</v>
      </c>
      <c r="M24" s="249">
        <v>0.0</v>
      </c>
      <c r="N24" s="249">
        <v>0.0</v>
      </c>
      <c r="O24" s="249">
        <v>0.0</v>
      </c>
      <c r="P24" s="249">
        <v>0.0</v>
      </c>
      <c r="Q24" s="249">
        <v>0.0</v>
      </c>
      <c r="R24" s="249">
        <v>0.0</v>
      </c>
      <c r="S24" s="249">
        <v>0.0</v>
      </c>
      <c r="T24" s="249">
        <v>1.0</v>
      </c>
      <c r="U24" s="249">
        <v>0.0</v>
      </c>
      <c r="V24" s="249">
        <v>1.0</v>
      </c>
      <c r="W24" s="249">
        <v>0.0</v>
      </c>
      <c r="X24" s="249">
        <v>0.0</v>
      </c>
      <c r="Y24" s="249">
        <v>0.0</v>
      </c>
      <c r="Z24" s="249">
        <v>0.0</v>
      </c>
      <c r="AA24" s="249">
        <v>0.0</v>
      </c>
      <c r="AB24" s="249">
        <v>0.0</v>
      </c>
      <c r="AC24" s="249">
        <v>0.0</v>
      </c>
      <c r="AD24" s="249">
        <v>0.0</v>
      </c>
      <c r="AE24" s="249">
        <v>0.0</v>
      </c>
      <c r="AF24" s="249">
        <v>0.0</v>
      </c>
      <c r="AG24" s="423">
        <f t="shared" si="3"/>
        <v>3</v>
      </c>
    </row>
    <row r="25">
      <c r="A25" s="230" t="s">
        <v>287</v>
      </c>
      <c r="B25" s="366">
        <v>0.0</v>
      </c>
      <c r="C25" s="366">
        <v>0.0</v>
      </c>
      <c r="D25" s="366">
        <v>0.0</v>
      </c>
      <c r="E25" s="366">
        <v>0.0</v>
      </c>
      <c r="F25" s="366">
        <v>0.0</v>
      </c>
      <c r="G25" s="366">
        <v>0.0</v>
      </c>
      <c r="H25" s="366">
        <v>0.0</v>
      </c>
      <c r="I25" s="366">
        <v>0.0</v>
      </c>
      <c r="J25" s="366">
        <v>0.0</v>
      </c>
      <c r="K25" s="366">
        <v>0.0</v>
      </c>
      <c r="L25" s="366">
        <v>0.0</v>
      </c>
      <c r="M25" s="366">
        <v>0.0</v>
      </c>
      <c r="N25" s="366">
        <v>0.0</v>
      </c>
      <c r="O25" s="366">
        <v>0.0</v>
      </c>
      <c r="P25" s="366">
        <v>0.0</v>
      </c>
      <c r="Q25" s="366">
        <v>0.0</v>
      </c>
      <c r="R25" s="366">
        <v>0.0</v>
      </c>
      <c r="S25" s="366">
        <v>0.0</v>
      </c>
      <c r="T25" s="366">
        <v>0.0</v>
      </c>
      <c r="U25" s="366">
        <v>0.0</v>
      </c>
      <c r="V25" s="366">
        <v>0.0</v>
      </c>
      <c r="W25" s="366">
        <v>0.0</v>
      </c>
      <c r="X25" s="366">
        <v>0.0</v>
      </c>
      <c r="Y25" s="366">
        <v>0.0</v>
      </c>
      <c r="Z25" s="366">
        <v>0.0</v>
      </c>
      <c r="AA25" s="366">
        <v>0.0</v>
      </c>
      <c r="AB25" s="366">
        <v>0.0</v>
      </c>
      <c r="AC25" s="366">
        <v>0.0</v>
      </c>
      <c r="AD25" s="366">
        <v>0.0</v>
      </c>
      <c r="AE25" s="366">
        <v>0.0</v>
      </c>
      <c r="AF25" s="366">
        <v>0.0</v>
      </c>
      <c r="AG25" s="423">
        <f t="shared" si="3"/>
        <v>0</v>
      </c>
    </row>
    <row r="26">
      <c r="A26" s="230" t="s">
        <v>288</v>
      </c>
      <c r="B26" s="366">
        <v>0.0</v>
      </c>
      <c r="C26" s="366">
        <v>0.0</v>
      </c>
      <c r="D26" s="366">
        <v>0.0</v>
      </c>
      <c r="E26" s="366">
        <v>0.0</v>
      </c>
      <c r="F26" s="366">
        <v>0.0</v>
      </c>
      <c r="G26" s="366">
        <v>0.0</v>
      </c>
      <c r="H26" s="366">
        <v>1.0</v>
      </c>
      <c r="I26" s="366">
        <v>0.0</v>
      </c>
      <c r="J26" s="366">
        <v>1.0</v>
      </c>
      <c r="K26" s="366">
        <v>0.0</v>
      </c>
      <c r="L26" s="366">
        <v>0.0</v>
      </c>
      <c r="M26" s="366">
        <v>0.0</v>
      </c>
      <c r="N26" s="366">
        <v>0.0</v>
      </c>
      <c r="O26" s="366">
        <v>0.0</v>
      </c>
      <c r="P26" s="366">
        <v>0.0</v>
      </c>
      <c r="Q26" s="366">
        <v>0.0</v>
      </c>
      <c r="R26" s="366">
        <v>0.0</v>
      </c>
      <c r="S26" s="366">
        <v>0.0</v>
      </c>
      <c r="T26" s="366">
        <v>0.0</v>
      </c>
      <c r="U26" s="366">
        <v>0.0</v>
      </c>
      <c r="V26" s="366">
        <v>0.0</v>
      </c>
      <c r="W26" s="366">
        <v>0.0</v>
      </c>
      <c r="X26" s="366">
        <v>0.0</v>
      </c>
      <c r="Y26" s="366">
        <v>0.0</v>
      </c>
      <c r="Z26" s="366">
        <v>0.0</v>
      </c>
      <c r="AA26" s="366">
        <v>0.0</v>
      </c>
      <c r="AB26" s="366">
        <v>0.0</v>
      </c>
      <c r="AC26" s="366">
        <v>0.0</v>
      </c>
      <c r="AD26" s="366">
        <v>0.0</v>
      </c>
      <c r="AE26" s="366">
        <v>0.0</v>
      </c>
      <c r="AF26" s="366">
        <v>0.0</v>
      </c>
      <c r="AG26" s="423">
        <f t="shared" si="3"/>
        <v>2</v>
      </c>
    </row>
    <row r="27">
      <c r="A27" s="230" t="s">
        <v>1888</v>
      </c>
      <c r="B27" s="366">
        <v>0.0</v>
      </c>
      <c r="C27" s="366">
        <v>0.0</v>
      </c>
      <c r="D27" s="366">
        <v>0.0</v>
      </c>
      <c r="E27" s="366">
        <v>0.0</v>
      </c>
      <c r="F27" s="366">
        <v>0.0</v>
      </c>
      <c r="G27" s="366">
        <v>0.0</v>
      </c>
      <c r="H27" s="366">
        <v>0.0</v>
      </c>
      <c r="I27" s="366">
        <v>0.0</v>
      </c>
      <c r="J27" s="366">
        <v>0.0</v>
      </c>
      <c r="K27" s="366">
        <v>0.0</v>
      </c>
      <c r="L27" s="366">
        <v>0.0</v>
      </c>
      <c r="M27" s="366">
        <v>0.0</v>
      </c>
      <c r="N27" s="366">
        <v>0.0</v>
      </c>
      <c r="O27" s="366">
        <v>0.0</v>
      </c>
      <c r="P27" s="366">
        <v>0.0</v>
      </c>
      <c r="Q27" s="366">
        <v>0.0</v>
      </c>
      <c r="R27" s="366">
        <v>0.0</v>
      </c>
      <c r="S27" s="366">
        <v>0.0</v>
      </c>
      <c r="T27" s="366">
        <v>0.0</v>
      </c>
      <c r="U27" s="366">
        <v>0.0</v>
      </c>
      <c r="V27" s="366">
        <v>0.0</v>
      </c>
      <c r="W27" s="366">
        <v>0.0</v>
      </c>
      <c r="X27" s="366">
        <v>0.0</v>
      </c>
      <c r="Y27" s="366">
        <v>0.0</v>
      </c>
      <c r="Z27" s="366">
        <v>0.0</v>
      </c>
      <c r="AA27" s="366">
        <v>0.0</v>
      </c>
      <c r="AB27" s="366">
        <v>0.0</v>
      </c>
      <c r="AC27" s="366">
        <v>0.0</v>
      </c>
      <c r="AD27" s="366">
        <v>0.0</v>
      </c>
      <c r="AE27" s="366">
        <v>0.0</v>
      </c>
      <c r="AF27" s="366">
        <v>0.0</v>
      </c>
      <c r="AG27" s="423">
        <f t="shared" si="3"/>
        <v>0</v>
      </c>
    </row>
    <row r="28">
      <c r="A28" s="230" t="s">
        <v>1889</v>
      </c>
      <c r="B28" s="366">
        <v>0.0</v>
      </c>
      <c r="C28" s="366">
        <v>0.0</v>
      </c>
      <c r="D28" s="366">
        <v>0.0</v>
      </c>
      <c r="E28" s="366">
        <v>0.0</v>
      </c>
      <c r="F28" s="366">
        <v>0.0</v>
      </c>
      <c r="G28" s="366">
        <v>0.0</v>
      </c>
      <c r="H28" s="366">
        <v>0.0</v>
      </c>
      <c r="I28" s="366">
        <v>0.0</v>
      </c>
      <c r="J28" s="366">
        <v>0.0</v>
      </c>
      <c r="K28" s="366">
        <v>0.0</v>
      </c>
      <c r="L28" s="366">
        <v>0.0</v>
      </c>
      <c r="M28" s="366">
        <v>0.0</v>
      </c>
      <c r="N28" s="366">
        <v>0.0</v>
      </c>
      <c r="O28" s="366">
        <v>0.0</v>
      </c>
      <c r="P28" s="366">
        <v>0.0</v>
      </c>
      <c r="Q28" s="366">
        <v>0.0</v>
      </c>
      <c r="R28" s="366">
        <v>0.0</v>
      </c>
      <c r="S28" s="366">
        <v>0.0</v>
      </c>
      <c r="T28" s="366">
        <v>0.0</v>
      </c>
      <c r="U28" s="366">
        <v>0.0</v>
      </c>
      <c r="V28" s="366">
        <v>0.0</v>
      </c>
      <c r="W28" s="366">
        <v>0.0</v>
      </c>
      <c r="X28" s="366">
        <v>0.0</v>
      </c>
      <c r="Y28" s="366">
        <v>0.0</v>
      </c>
      <c r="Z28" s="366">
        <v>0.0</v>
      </c>
      <c r="AA28" s="366">
        <v>0.0</v>
      </c>
      <c r="AB28" s="366">
        <v>0.0</v>
      </c>
      <c r="AC28" s="366">
        <v>0.0</v>
      </c>
      <c r="AD28" s="366">
        <v>0.0</v>
      </c>
      <c r="AE28" s="366">
        <v>0.0</v>
      </c>
      <c r="AF28" s="366">
        <v>0.0</v>
      </c>
      <c r="AG28" s="423">
        <f t="shared" si="3"/>
        <v>0</v>
      </c>
    </row>
    <row r="29">
      <c r="A29" s="230" t="s">
        <v>1890</v>
      </c>
      <c r="B29" s="366">
        <v>0.0</v>
      </c>
      <c r="C29" s="366">
        <v>0.0</v>
      </c>
      <c r="D29" s="366">
        <v>0.0</v>
      </c>
      <c r="E29" s="366">
        <v>0.0</v>
      </c>
      <c r="F29" s="366">
        <v>0.0</v>
      </c>
      <c r="G29" s="366">
        <v>0.0</v>
      </c>
      <c r="H29" s="366">
        <v>0.0</v>
      </c>
      <c r="I29" s="366">
        <v>0.0</v>
      </c>
      <c r="J29" s="366">
        <v>0.0</v>
      </c>
      <c r="K29" s="366">
        <v>0.0</v>
      </c>
      <c r="L29" s="366">
        <v>0.0</v>
      </c>
      <c r="M29" s="366">
        <v>0.0</v>
      </c>
      <c r="N29" s="366">
        <v>0.0</v>
      </c>
      <c r="O29" s="366">
        <v>0.0</v>
      </c>
      <c r="P29" s="366">
        <v>0.0</v>
      </c>
      <c r="Q29" s="366">
        <v>0.0</v>
      </c>
      <c r="R29" s="366">
        <v>0.0</v>
      </c>
      <c r="S29" s="366">
        <v>0.0</v>
      </c>
      <c r="T29" s="366">
        <v>0.0</v>
      </c>
      <c r="U29" s="366">
        <v>0.0</v>
      </c>
      <c r="V29" s="366">
        <v>0.0</v>
      </c>
      <c r="W29" s="366">
        <v>0.0</v>
      </c>
      <c r="X29" s="366">
        <v>0.0</v>
      </c>
      <c r="Y29" s="366">
        <v>0.0</v>
      </c>
      <c r="Z29" s="366">
        <v>0.0</v>
      </c>
      <c r="AA29" s="366">
        <v>0.0</v>
      </c>
      <c r="AB29" s="366">
        <v>0.0</v>
      </c>
      <c r="AC29" s="366">
        <v>0.0</v>
      </c>
      <c r="AD29" s="366">
        <v>0.0</v>
      </c>
      <c r="AE29" s="366">
        <v>0.0</v>
      </c>
      <c r="AF29" s="366">
        <v>0.0</v>
      </c>
      <c r="AG29" s="423">
        <f t="shared" si="3"/>
        <v>0</v>
      </c>
    </row>
    <row r="30">
      <c r="A30" s="230" t="s">
        <v>1891</v>
      </c>
      <c r="B30" s="366">
        <v>0.0</v>
      </c>
      <c r="C30" s="366">
        <v>0.0</v>
      </c>
      <c r="D30" s="366">
        <v>0.0</v>
      </c>
      <c r="E30" s="366">
        <v>0.0</v>
      </c>
      <c r="F30" s="366">
        <v>0.0</v>
      </c>
      <c r="G30" s="366">
        <v>0.0</v>
      </c>
      <c r="H30" s="366">
        <v>0.0</v>
      </c>
      <c r="I30" s="366">
        <v>0.0</v>
      </c>
      <c r="J30" s="366">
        <v>0.0</v>
      </c>
      <c r="K30" s="366">
        <v>0.0</v>
      </c>
      <c r="L30" s="366">
        <v>0.0</v>
      </c>
      <c r="M30" s="366">
        <v>0.0</v>
      </c>
      <c r="N30" s="366">
        <v>0.0</v>
      </c>
      <c r="O30" s="366">
        <v>0.0</v>
      </c>
      <c r="P30" s="366">
        <v>0.0</v>
      </c>
      <c r="Q30" s="366">
        <v>0.0</v>
      </c>
      <c r="R30" s="366">
        <v>0.0</v>
      </c>
      <c r="S30" s="366">
        <v>0.0</v>
      </c>
      <c r="T30" s="366">
        <v>0.0</v>
      </c>
      <c r="U30" s="366">
        <v>0.0</v>
      </c>
      <c r="V30" s="366">
        <v>0.0</v>
      </c>
      <c r="W30" s="366">
        <v>0.0</v>
      </c>
      <c r="X30" s="366">
        <v>0.0</v>
      </c>
      <c r="Y30" s="366">
        <v>0.0</v>
      </c>
      <c r="Z30" s="366">
        <v>0.0</v>
      </c>
      <c r="AA30" s="366">
        <v>0.0</v>
      </c>
      <c r="AB30" s="366">
        <v>0.0</v>
      </c>
      <c r="AC30" s="366">
        <v>0.0</v>
      </c>
      <c r="AD30" s="366">
        <v>0.0</v>
      </c>
      <c r="AE30" s="366">
        <v>0.0</v>
      </c>
      <c r="AF30" s="366">
        <v>0.0</v>
      </c>
      <c r="AG30" s="423">
        <f t="shared" si="3"/>
        <v>0</v>
      </c>
    </row>
    <row r="31">
      <c r="A31" s="230" t="s">
        <v>1892</v>
      </c>
      <c r="B31" s="366">
        <v>0.0</v>
      </c>
      <c r="C31" s="366">
        <v>0.0</v>
      </c>
      <c r="D31" s="366">
        <v>0.0</v>
      </c>
      <c r="E31" s="366">
        <v>0.0</v>
      </c>
      <c r="F31" s="366">
        <v>0.0</v>
      </c>
      <c r="G31" s="366">
        <v>0.0</v>
      </c>
      <c r="H31" s="366">
        <v>0.0</v>
      </c>
      <c r="I31" s="366">
        <v>0.0</v>
      </c>
      <c r="J31" s="366">
        <v>0.0</v>
      </c>
      <c r="K31" s="366">
        <v>0.0</v>
      </c>
      <c r="L31" s="366">
        <v>0.0</v>
      </c>
      <c r="M31" s="366">
        <v>0.0</v>
      </c>
      <c r="N31" s="366">
        <v>0.0</v>
      </c>
      <c r="O31" s="366">
        <v>0.0</v>
      </c>
      <c r="P31" s="366">
        <v>0.0</v>
      </c>
      <c r="Q31" s="366">
        <v>0.0</v>
      </c>
      <c r="R31" s="366">
        <v>0.0</v>
      </c>
      <c r="S31" s="366">
        <v>0.0</v>
      </c>
      <c r="T31" s="366">
        <v>0.0</v>
      </c>
      <c r="U31" s="366">
        <v>0.0</v>
      </c>
      <c r="V31" s="366">
        <v>0.0</v>
      </c>
      <c r="W31" s="366">
        <v>0.0</v>
      </c>
      <c r="X31" s="366">
        <v>0.0</v>
      </c>
      <c r="Y31" s="366">
        <v>0.0</v>
      </c>
      <c r="Z31" s="366">
        <v>0.0</v>
      </c>
      <c r="AA31" s="366">
        <v>0.0</v>
      </c>
      <c r="AB31" s="366">
        <v>0.0</v>
      </c>
      <c r="AC31" s="366">
        <v>0.0</v>
      </c>
      <c r="AD31" s="366">
        <v>0.0</v>
      </c>
      <c r="AE31" s="366">
        <v>0.0</v>
      </c>
      <c r="AF31" s="366">
        <v>0.0</v>
      </c>
      <c r="AG31" s="423">
        <f t="shared" si="3"/>
        <v>0</v>
      </c>
    </row>
    <row r="32">
      <c r="A32" s="230" t="s">
        <v>1893</v>
      </c>
      <c r="B32" s="366">
        <v>0.0</v>
      </c>
      <c r="C32" s="366">
        <v>0.0</v>
      </c>
      <c r="D32" s="366">
        <v>0.0</v>
      </c>
      <c r="E32" s="366">
        <v>0.0</v>
      </c>
      <c r="F32" s="366">
        <v>0.0</v>
      </c>
      <c r="G32" s="366">
        <v>0.0</v>
      </c>
      <c r="H32" s="366">
        <v>0.0</v>
      </c>
      <c r="I32" s="366">
        <v>0.0</v>
      </c>
      <c r="J32" s="366">
        <v>0.0</v>
      </c>
      <c r="K32" s="366">
        <v>0.0</v>
      </c>
      <c r="L32" s="366">
        <v>0.0</v>
      </c>
      <c r="M32" s="366">
        <v>0.0</v>
      </c>
      <c r="N32" s="366">
        <v>0.0</v>
      </c>
      <c r="O32" s="366">
        <v>0.0</v>
      </c>
      <c r="P32" s="366">
        <v>0.0</v>
      </c>
      <c r="Q32" s="366">
        <v>0.0</v>
      </c>
      <c r="R32" s="366">
        <v>0.0</v>
      </c>
      <c r="S32" s="366">
        <v>0.0</v>
      </c>
      <c r="T32" s="366">
        <v>0.0</v>
      </c>
      <c r="U32" s="366">
        <v>0.0</v>
      </c>
      <c r="V32" s="366">
        <v>0.0</v>
      </c>
      <c r="W32" s="366">
        <v>0.0</v>
      </c>
      <c r="X32" s="366">
        <v>0.0</v>
      </c>
      <c r="Y32" s="366">
        <v>0.0</v>
      </c>
      <c r="Z32" s="366">
        <v>0.0</v>
      </c>
      <c r="AA32" s="366">
        <v>0.0</v>
      </c>
      <c r="AB32" s="366">
        <v>0.0</v>
      </c>
      <c r="AC32" s="366">
        <v>0.0</v>
      </c>
      <c r="AD32" s="366">
        <v>0.0</v>
      </c>
      <c r="AE32" s="366">
        <v>0.0</v>
      </c>
      <c r="AF32" s="366">
        <v>0.0</v>
      </c>
      <c r="AG32" s="423">
        <f t="shared" si="3"/>
        <v>0</v>
      </c>
    </row>
    <row r="33">
      <c r="A33" s="232" t="s">
        <v>298</v>
      </c>
      <c r="B33" s="535">
        <f t="shared" ref="B33:AF33" si="5">SUM(B25:B32)</f>
        <v>0</v>
      </c>
      <c r="C33" s="535">
        <f t="shared" si="5"/>
        <v>0</v>
      </c>
      <c r="D33" s="535">
        <f t="shared" si="5"/>
        <v>0</v>
      </c>
      <c r="E33" s="535">
        <f t="shared" si="5"/>
        <v>0</v>
      </c>
      <c r="F33" s="535">
        <f t="shared" si="5"/>
        <v>0</v>
      </c>
      <c r="G33" s="535">
        <f t="shared" si="5"/>
        <v>0</v>
      </c>
      <c r="H33" s="535">
        <f t="shared" si="5"/>
        <v>1</v>
      </c>
      <c r="I33" s="535">
        <f t="shared" si="5"/>
        <v>0</v>
      </c>
      <c r="J33" s="535">
        <f t="shared" si="5"/>
        <v>1</v>
      </c>
      <c r="K33" s="535">
        <f t="shared" si="5"/>
        <v>0</v>
      </c>
      <c r="L33" s="535">
        <f t="shared" si="5"/>
        <v>0</v>
      </c>
      <c r="M33" s="535">
        <f t="shared" si="5"/>
        <v>0</v>
      </c>
      <c r="N33" s="535">
        <f t="shared" si="5"/>
        <v>0</v>
      </c>
      <c r="O33" s="535">
        <f t="shared" si="5"/>
        <v>0</v>
      </c>
      <c r="P33" s="535">
        <f t="shared" si="5"/>
        <v>0</v>
      </c>
      <c r="Q33" s="535">
        <f t="shared" si="5"/>
        <v>0</v>
      </c>
      <c r="R33" s="535">
        <f t="shared" si="5"/>
        <v>0</v>
      </c>
      <c r="S33" s="535">
        <f t="shared" si="5"/>
        <v>0</v>
      </c>
      <c r="T33" s="535">
        <f t="shared" si="5"/>
        <v>0</v>
      </c>
      <c r="U33" s="535">
        <f t="shared" si="5"/>
        <v>0</v>
      </c>
      <c r="V33" s="535">
        <f t="shared" si="5"/>
        <v>0</v>
      </c>
      <c r="W33" s="535">
        <f t="shared" si="5"/>
        <v>0</v>
      </c>
      <c r="X33" s="535">
        <f t="shared" si="5"/>
        <v>0</v>
      </c>
      <c r="Y33" s="535">
        <f t="shared" si="5"/>
        <v>0</v>
      </c>
      <c r="Z33" s="535">
        <f t="shared" si="5"/>
        <v>0</v>
      </c>
      <c r="AA33" s="535">
        <f t="shared" si="5"/>
        <v>0</v>
      </c>
      <c r="AB33" s="535">
        <f t="shared" si="5"/>
        <v>0</v>
      </c>
      <c r="AC33" s="535">
        <f t="shared" si="5"/>
        <v>0</v>
      </c>
      <c r="AD33" s="535">
        <f t="shared" si="5"/>
        <v>0</v>
      </c>
      <c r="AE33" s="535">
        <f t="shared" si="5"/>
        <v>0</v>
      </c>
      <c r="AF33" s="535">
        <f t="shared" si="5"/>
        <v>0</v>
      </c>
      <c r="AG33" s="423">
        <f t="shared" si="3"/>
        <v>2</v>
      </c>
    </row>
    <row r="34">
      <c r="A34" s="160"/>
      <c r="B34" s="168"/>
      <c r="C34" s="168"/>
      <c r="D34" s="168"/>
      <c r="E34" s="168"/>
      <c r="F34" s="168"/>
      <c r="G34" s="168"/>
      <c r="H34" s="168"/>
      <c r="I34" s="168"/>
      <c r="J34" s="168"/>
      <c r="K34" s="168"/>
      <c r="L34" s="168"/>
      <c r="M34" s="168"/>
      <c r="N34" s="168"/>
      <c r="O34" s="168"/>
      <c r="P34" s="168"/>
      <c r="Q34" s="168"/>
      <c r="R34" s="168"/>
      <c r="S34" s="168"/>
      <c r="T34" s="168"/>
      <c r="U34" s="168"/>
      <c r="V34" s="168"/>
      <c r="W34" s="168"/>
      <c r="X34" s="168"/>
      <c r="Y34" s="168"/>
      <c r="Z34" s="168"/>
      <c r="AA34" s="168"/>
      <c r="AB34" s="168"/>
      <c r="AC34" s="168"/>
      <c r="AD34" s="168"/>
      <c r="AE34" s="168"/>
      <c r="AF34" s="168"/>
      <c r="AG34" s="534"/>
    </row>
    <row r="35">
      <c r="A35" s="537" t="s">
        <v>1894</v>
      </c>
      <c r="B35" s="538"/>
      <c r="C35" s="538"/>
      <c r="D35" s="538"/>
      <c r="E35" s="538"/>
      <c r="F35" s="538"/>
      <c r="G35" s="538"/>
      <c r="H35" s="538"/>
      <c r="I35" s="538"/>
      <c r="J35" s="538"/>
      <c r="K35" s="538"/>
      <c r="L35" s="538"/>
      <c r="M35" s="538"/>
      <c r="N35" s="538"/>
      <c r="O35" s="538"/>
      <c r="P35" s="538"/>
      <c r="Q35" s="538"/>
      <c r="R35" s="538"/>
      <c r="S35" s="538"/>
      <c r="T35" s="538"/>
      <c r="U35" s="538"/>
      <c r="V35" s="538"/>
      <c r="W35" s="538"/>
      <c r="X35" s="538"/>
      <c r="Y35" s="538"/>
      <c r="Z35" s="538"/>
      <c r="AA35" s="538"/>
      <c r="AB35" s="538"/>
      <c r="AC35" s="538"/>
      <c r="AD35" s="538"/>
      <c r="AE35" s="538"/>
      <c r="AF35" s="538"/>
      <c r="AG35" s="539"/>
    </row>
    <row r="36" outlineLevel="1">
      <c r="A36" s="234"/>
      <c r="AG36" s="539"/>
    </row>
    <row r="37" outlineLevel="1">
      <c r="A37" s="215" t="s">
        <v>1895</v>
      </c>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540"/>
    </row>
    <row r="38" outlineLevel="1">
      <c r="A38" s="273" t="s">
        <v>1896</v>
      </c>
      <c r="B38" s="339"/>
      <c r="C38" s="339"/>
      <c r="D38" s="339"/>
      <c r="E38" s="339"/>
      <c r="F38" s="339"/>
      <c r="G38" s="339"/>
      <c r="H38" s="339"/>
      <c r="I38" s="339"/>
      <c r="J38" s="339"/>
      <c r="K38" s="339"/>
      <c r="L38" s="339"/>
      <c r="M38" s="339"/>
      <c r="N38" s="339"/>
      <c r="O38" s="339"/>
      <c r="P38" s="339"/>
      <c r="Q38" s="339"/>
      <c r="R38" s="339"/>
      <c r="S38" s="339"/>
      <c r="T38" s="339"/>
      <c r="U38" s="339"/>
      <c r="V38" s="339"/>
      <c r="W38" s="339"/>
      <c r="X38" s="339"/>
      <c r="Y38" s="339"/>
      <c r="Z38" s="339"/>
      <c r="AA38" s="339"/>
      <c r="AB38" s="339"/>
      <c r="AC38" s="339"/>
      <c r="AD38" s="339"/>
      <c r="AE38" s="339"/>
      <c r="AF38" s="339"/>
      <c r="AG38" s="409">
        <f t="shared" ref="AG38:AG41" si="6">SUM(B38:AF38)</f>
        <v>0</v>
      </c>
    </row>
    <row r="39" outlineLevel="1">
      <c r="A39" s="273" t="s">
        <v>1897</v>
      </c>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c r="AA39" s="339"/>
      <c r="AB39" s="339"/>
      <c r="AC39" s="339"/>
      <c r="AD39" s="339"/>
      <c r="AE39" s="339"/>
      <c r="AF39" s="339"/>
      <c r="AG39" s="409">
        <f t="shared" si="6"/>
        <v>0</v>
      </c>
    </row>
    <row r="40" outlineLevel="1">
      <c r="A40" s="273" t="s">
        <v>1898</v>
      </c>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c r="AA40" s="339"/>
      <c r="AB40" s="339"/>
      <c r="AC40" s="339"/>
      <c r="AD40" s="339"/>
      <c r="AE40" s="339"/>
      <c r="AF40" s="339"/>
      <c r="AG40" s="409">
        <f t="shared" si="6"/>
        <v>0</v>
      </c>
    </row>
    <row r="41" outlineLevel="1">
      <c r="A41" s="273" t="s">
        <v>1899</v>
      </c>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339"/>
      <c r="AF41" s="339"/>
      <c r="AG41" s="409">
        <f t="shared" si="6"/>
        <v>0</v>
      </c>
    </row>
    <row r="42" outlineLevel="1">
      <c r="A42" s="273" t="s">
        <v>1900</v>
      </c>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339"/>
      <c r="AF42" s="339"/>
      <c r="AG42" s="409"/>
    </row>
    <row r="43" outlineLevel="1">
      <c r="A43" s="273" t="s">
        <v>1901</v>
      </c>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339"/>
      <c r="AF43" s="339"/>
      <c r="AG43" s="409"/>
    </row>
    <row r="44" outlineLevel="1">
      <c r="A44" s="273" t="s">
        <v>1902</v>
      </c>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339"/>
      <c r="AF44" s="339"/>
      <c r="AG44" s="409"/>
    </row>
    <row r="45" outlineLevel="1">
      <c r="A45" s="273" t="s">
        <v>1903</v>
      </c>
      <c r="B45" s="339"/>
      <c r="C45" s="339"/>
      <c r="D45" s="339"/>
      <c r="E45" s="339"/>
      <c r="F45" s="339"/>
      <c r="G45" s="339"/>
      <c r="H45" s="339"/>
      <c r="I45" s="339"/>
      <c r="J45" s="339"/>
      <c r="K45" s="339"/>
      <c r="L45" s="339"/>
      <c r="M45" s="339"/>
      <c r="N45" s="339"/>
      <c r="O45" s="339"/>
      <c r="P45" s="339"/>
      <c r="Q45" s="339"/>
      <c r="R45" s="339"/>
      <c r="S45" s="339"/>
      <c r="T45" s="339"/>
      <c r="U45" s="339"/>
      <c r="V45" s="339"/>
      <c r="W45" s="339"/>
      <c r="X45" s="339"/>
      <c r="Y45" s="339"/>
      <c r="Z45" s="339"/>
      <c r="AA45" s="339"/>
      <c r="AB45" s="339"/>
      <c r="AC45" s="339"/>
      <c r="AD45" s="339"/>
      <c r="AE45" s="339"/>
      <c r="AF45" s="339"/>
      <c r="AG45" s="409"/>
    </row>
    <row r="46" outlineLevel="1">
      <c r="A46" s="279" t="s">
        <v>439</v>
      </c>
      <c r="B46" s="458">
        <f t="shared" ref="B46:AF46" si="7">SUM(B38:B39)</f>
        <v>0</v>
      </c>
      <c r="C46" s="458">
        <f t="shared" si="7"/>
        <v>0</v>
      </c>
      <c r="D46" s="458">
        <f t="shared" si="7"/>
        <v>0</v>
      </c>
      <c r="E46" s="458">
        <f t="shared" si="7"/>
        <v>0</v>
      </c>
      <c r="F46" s="458">
        <f t="shared" si="7"/>
        <v>0</v>
      </c>
      <c r="G46" s="458">
        <f t="shared" si="7"/>
        <v>0</v>
      </c>
      <c r="H46" s="458">
        <f t="shared" si="7"/>
        <v>0</v>
      </c>
      <c r="I46" s="458">
        <f t="shared" si="7"/>
        <v>0</v>
      </c>
      <c r="J46" s="458">
        <f t="shared" si="7"/>
        <v>0</v>
      </c>
      <c r="K46" s="458">
        <f t="shared" si="7"/>
        <v>0</v>
      </c>
      <c r="L46" s="458">
        <f t="shared" si="7"/>
        <v>0</v>
      </c>
      <c r="M46" s="458">
        <f t="shared" si="7"/>
        <v>0</v>
      </c>
      <c r="N46" s="458">
        <f t="shared" si="7"/>
        <v>0</v>
      </c>
      <c r="O46" s="458">
        <f t="shared" si="7"/>
        <v>0</v>
      </c>
      <c r="P46" s="458">
        <f t="shared" si="7"/>
        <v>0</v>
      </c>
      <c r="Q46" s="458">
        <f t="shared" si="7"/>
        <v>0</v>
      </c>
      <c r="R46" s="458">
        <f t="shared" si="7"/>
        <v>0</v>
      </c>
      <c r="S46" s="458">
        <f t="shared" si="7"/>
        <v>0</v>
      </c>
      <c r="T46" s="458">
        <f t="shared" si="7"/>
        <v>0</v>
      </c>
      <c r="U46" s="458">
        <f t="shared" si="7"/>
        <v>0</v>
      </c>
      <c r="V46" s="458">
        <f t="shared" si="7"/>
        <v>0</v>
      </c>
      <c r="W46" s="458">
        <f t="shared" si="7"/>
        <v>0</v>
      </c>
      <c r="X46" s="458">
        <f t="shared" si="7"/>
        <v>0</v>
      </c>
      <c r="Y46" s="458">
        <f t="shared" si="7"/>
        <v>0</v>
      </c>
      <c r="Z46" s="458">
        <f t="shared" si="7"/>
        <v>0</v>
      </c>
      <c r="AA46" s="458">
        <f t="shared" si="7"/>
        <v>0</v>
      </c>
      <c r="AB46" s="458">
        <f t="shared" si="7"/>
        <v>0</v>
      </c>
      <c r="AC46" s="458">
        <f t="shared" si="7"/>
        <v>0</v>
      </c>
      <c r="AD46" s="458">
        <f t="shared" si="7"/>
        <v>0</v>
      </c>
      <c r="AE46" s="458">
        <f t="shared" si="7"/>
        <v>0</v>
      </c>
      <c r="AF46" s="458">
        <f t="shared" si="7"/>
        <v>0</v>
      </c>
      <c r="AG46" s="409">
        <f t="shared" ref="AG46:AG47" si="9">SUM(B46:AF46)</f>
        <v>0</v>
      </c>
    </row>
    <row r="47" outlineLevel="1">
      <c r="A47" s="279" t="s">
        <v>440</v>
      </c>
      <c r="B47" s="458">
        <f t="shared" ref="B47:AF47" si="8">SUM(B40:B41)</f>
        <v>0</v>
      </c>
      <c r="C47" s="458">
        <f t="shared" si="8"/>
        <v>0</v>
      </c>
      <c r="D47" s="458">
        <f t="shared" si="8"/>
        <v>0</v>
      </c>
      <c r="E47" s="458">
        <f t="shared" si="8"/>
        <v>0</v>
      </c>
      <c r="F47" s="458">
        <f t="shared" si="8"/>
        <v>0</v>
      </c>
      <c r="G47" s="458">
        <f t="shared" si="8"/>
        <v>0</v>
      </c>
      <c r="H47" s="458">
        <f t="shared" si="8"/>
        <v>0</v>
      </c>
      <c r="I47" s="458">
        <f t="shared" si="8"/>
        <v>0</v>
      </c>
      <c r="J47" s="458">
        <f t="shared" si="8"/>
        <v>0</v>
      </c>
      <c r="K47" s="458">
        <f t="shared" si="8"/>
        <v>0</v>
      </c>
      <c r="L47" s="458">
        <f t="shared" si="8"/>
        <v>0</v>
      </c>
      <c r="M47" s="458">
        <f t="shared" si="8"/>
        <v>0</v>
      </c>
      <c r="N47" s="458">
        <f t="shared" si="8"/>
        <v>0</v>
      </c>
      <c r="O47" s="458">
        <f t="shared" si="8"/>
        <v>0</v>
      </c>
      <c r="P47" s="458">
        <f t="shared" si="8"/>
        <v>0</v>
      </c>
      <c r="Q47" s="458">
        <f t="shared" si="8"/>
        <v>0</v>
      </c>
      <c r="R47" s="458">
        <f t="shared" si="8"/>
        <v>0</v>
      </c>
      <c r="S47" s="458">
        <f t="shared" si="8"/>
        <v>0</v>
      </c>
      <c r="T47" s="458">
        <f t="shared" si="8"/>
        <v>0</v>
      </c>
      <c r="U47" s="458">
        <f t="shared" si="8"/>
        <v>0</v>
      </c>
      <c r="V47" s="458">
        <f t="shared" si="8"/>
        <v>0</v>
      </c>
      <c r="W47" s="458">
        <f t="shared" si="8"/>
        <v>0</v>
      </c>
      <c r="X47" s="458">
        <f t="shared" si="8"/>
        <v>0</v>
      </c>
      <c r="Y47" s="458">
        <f t="shared" si="8"/>
        <v>0</v>
      </c>
      <c r="Z47" s="458">
        <f t="shared" si="8"/>
        <v>0</v>
      </c>
      <c r="AA47" s="458">
        <f t="shared" si="8"/>
        <v>0</v>
      </c>
      <c r="AB47" s="458">
        <f t="shared" si="8"/>
        <v>0</v>
      </c>
      <c r="AC47" s="458">
        <f t="shared" si="8"/>
        <v>0</v>
      </c>
      <c r="AD47" s="458">
        <f t="shared" si="8"/>
        <v>0</v>
      </c>
      <c r="AE47" s="458">
        <f t="shared" si="8"/>
        <v>0</v>
      </c>
      <c r="AF47" s="458">
        <f t="shared" si="8"/>
        <v>0</v>
      </c>
      <c r="AG47" s="409">
        <f t="shared" si="9"/>
        <v>0</v>
      </c>
    </row>
    <row r="48" outlineLevel="1">
      <c r="A48" s="160"/>
      <c r="B48" s="168"/>
      <c r="C48" s="168"/>
      <c r="D48" s="168"/>
      <c r="E48" s="168"/>
      <c r="F48" s="168"/>
      <c r="G48" s="168"/>
      <c r="H48" s="168"/>
      <c r="I48" s="168"/>
      <c r="J48" s="168"/>
      <c r="K48" s="168"/>
      <c r="L48" s="168"/>
      <c r="M48" s="168"/>
      <c r="N48" s="168"/>
      <c r="O48" s="168"/>
      <c r="P48" s="168"/>
      <c r="Q48" s="168"/>
      <c r="R48" s="168"/>
      <c r="S48" s="168"/>
      <c r="T48" s="168"/>
      <c r="U48" s="168"/>
      <c r="V48" s="168"/>
      <c r="W48" s="168"/>
      <c r="X48" s="168"/>
      <c r="Y48" s="168"/>
      <c r="Z48" s="168"/>
      <c r="AA48" s="168"/>
      <c r="AB48" s="168"/>
      <c r="AC48" s="168"/>
      <c r="AD48" s="168"/>
      <c r="AE48" s="168"/>
      <c r="AF48" s="168"/>
      <c r="AG48" s="514"/>
    </row>
    <row r="49" outlineLevel="1">
      <c r="A49" s="273" t="s">
        <v>442</v>
      </c>
      <c r="B49" s="339"/>
      <c r="C49" s="339"/>
      <c r="D49" s="339"/>
      <c r="E49" s="339"/>
      <c r="F49" s="339"/>
      <c r="G49" s="339"/>
      <c r="H49" s="339"/>
      <c r="I49" s="339"/>
      <c r="J49" s="339"/>
      <c r="K49" s="339"/>
      <c r="L49" s="339"/>
      <c r="M49" s="339"/>
      <c r="N49" s="339"/>
      <c r="O49" s="339"/>
      <c r="P49" s="339"/>
      <c r="Q49" s="339"/>
      <c r="R49" s="339"/>
      <c r="S49" s="339"/>
      <c r="T49" s="339"/>
      <c r="U49" s="339"/>
      <c r="V49" s="339"/>
      <c r="W49" s="339"/>
      <c r="X49" s="339"/>
      <c r="Y49" s="339"/>
      <c r="Z49" s="339"/>
      <c r="AA49" s="339"/>
      <c r="AB49" s="339"/>
      <c r="AC49" s="339"/>
      <c r="AD49" s="339"/>
      <c r="AE49" s="339"/>
      <c r="AF49" s="339"/>
      <c r="AG49" s="409">
        <f t="shared" ref="AG49:AG57" si="10">SUM(B49:AF49)</f>
        <v>0</v>
      </c>
    </row>
    <row r="50" outlineLevel="1">
      <c r="A50" s="273" t="s">
        <v>443</v>
      </c>
      <c r="B50" s="339"/>
      <c r="C50" s="339"/>
      <c r="D50" s="339"/>
      <c r="E50" s="339"/>
      <c r="F50" s="339"/>
      <c r="G50" s="339"/>
      <c r="H50" s="339"/>
      <c r="I50" s="339"/>
      <c r="J50" s="339"/>
      <c r="K50" s="339"/>
      <c r="L50" s="339"/>
      <c r="M50" s="339"/>
      <c r="N50" s="339"/>
      <c r="O50" s="339"/>
      <c r="P50" s="339"/>
      <c r="Q50" s="339"/>
      <c r="R50" s="339"/>
      <c r="S50" s="339"/>
      <c r="T50" s="339"/>
      <c r="U50" s="339"/>
      <c r="V50" s="339"/>
      <c r="W50" s="339"/>
      <c r="X50" s="339"/>
      <c r="Y50" s="339"/>
      <c r="Z50" s="339"/>
      <c r="AA50" s="339"/>
      <c r="AB50" s="339"/>
      <c r="AC50" s="339"/>
      <c r="AD50" s="339"/>
      <c r="AE50" s="339"/>
      <c r="AF50" s="339"/>
      <c r="AG50" s="409">
        <f t="shared" si="10"/>
        <v>0</v>
      </c>
    </row>
    <row r="51" outlineLevel="1">
      <c r="A51" s="273" t="s">
        <v>1904</v>
      </c>
      <c r="B51" s="339"/>
      <c r="C51" s="339"/>
      <c r="D51" s="339"/>
      <c r="E51" s="339"/>
      <c r="F51" s="339"/>
      <c r="G51" s="339"/>
      <c r="H51" s="339"/>
      <c r="I51" s="339"/>
      <c r="J51" s="339"/>
      <c r="K51" s="339"/>
      <c r="L51" s="339"/>
      <c r="M51" s="339"/>
      <c r="N51" s="339"/>
      <c r="O51" s="339"/>
      <c r="P51" s="339"/>
      <c r="Q51" s="339"/>
      <c r="R51" s="339"/>
      <c r="S51" s="339"/>
      <c r="T51" s="339"/>
      <c r="U51" s="339"/>
      <c r="V51" s="339"/>
      <c r="W51" s="339"/>
      <c r="X51" s="339"/>
      <c r="Y51" s="339"/>
      <c r="Z51" s="339"/>
      <c r="AA51" s="339"/>
      <c r="AB51" s="339"/>
      <c r="AC51" s="339"/>
      <c r="AD51" s="339"/>
      <c r="AE51" s="339"/>
      <c r="AF51" s="339"/>
      <c r="AG51" s="409">
        <f t="shared" si="10"/>
        <v>0</v>
      </c>
    </row>
    <row r="52" outlineLevel="1">
      <c r="A52" s="273" t="s">
        <v>1905</v>
      </c>
      <c r="B52" s="339"/>
      <c r="C52" s="339"/>
      <c r="D52" s="339"/>
      <c r="E52" s="339"/>
      <c r="F52" s="339"/>
      <c r="G52" s="339"/>
      <c r="H52" s="339"/>
      <c r="I52" s="339"/>
      <c r="J52" s="339"/>
      <c r="K52" s="339"/>
      <c r="L52" s="339"/>
      <c r="M52" s="339"/>
      <c r="N52" s="339"/>
      <c r="O52" s="339"/>
      <c r="P52" s="339"/>
      <c r="Q52" s="339"/>
      <c r="R52" s="339"/>
      <c r="S52" s="339"/>
      <c r="T52" s="339"/>
      <c r="U52" s="339"/>
      <c r="V52" s="339"/>
      <c r="W52" s="339"/>
      <c r="X52" s="339"/>
      <c r="Y52" s="339"/>
      <c r="Z52" s="339"/>
      <c r="AA52" s="339"/>
      <c r="AB52" s="339"/>
      <c r="AC52" s="339"/>
      <c r="AD52" s="339"/>
      <c r="AE52" s="339"/>
      <c r="AF52" s="339"/>
      <c r="AG52" s="409">
        <f t="shared" si="10"/>
        <v>0</v>
      </c>
    </row>
    <row r="53" outlineLevel="1">
      <c r="A53" s="273" t="s">
        <v>1906</v>
      </c>
      <c r="B53" s="339"/>
      <c r="C53" s="339"/>
      <c r="D53" s="339"/>
      <c r="E53" s="339"/>
      <c r="F53" s="339"/>
      <c r="G53" s="339"/>
      <c r="H53" s="339"/>
      <c r="I53" s="339"/>
      <c r="J53" s="339"/>
      <c r="K53" s="339"/>
      <c r="L53" s="339"/>
      <c r="M53" s="339"/>
      <c r="N53" s="339"/>
      <c r="O53" s="339"/>
      <c r="P53" s="339"/>
      <c r="Q53" s="339"/>
      <c r="R53" s="339"/>
      <c r="S53" s="339"/>
      <c r="T53" s="339"/>
      <c r="U53" s="339"/>
      <c r="V53" s="339"/>
      <c r="W53" s="339"/>
      <c r="X53" s="339"/>
      <c r="Y53" s="339"/>
      <c r="Z53" s="339"/>
      <c r="AA53" s="339"/>
      <c r="AB53" s="339"/>
      <c r="AC53" s="339"/>
      <c r="AD53" s="339"/>
      <c r="AE53" s="339"/>
      <c r="AF53" s="339"/>
      <c r="AG53" s="409">
        <f t="shared" si="10"/>
        <v>0</v>
      </c>
    </row>
    <row r="54" outlineLevel="1">
      <c r="A54" s="273" t="s">
        <v>1907</v>
      </c>
      <c r="B54" s="339"/>
      <c r="C54" s="339"/>
      <c r="D54" s="339"/>
      <c r="E54" s="339"/>
      <c r="F54" s="339"/>
      <c r="G54" s="339"/>
      <c r="H54" s="339"/>
      <c r="I54" s="339"/>
      <c r="J54" s="339"/>
      <c r="K54" s="339"/>
      <c r="L54" s="339"/>
      <c r="M54" s="339"/>
      <c r="N54" s="339"/>
      <c r="O54" s="339"/>
      <c r="P54" s="339"/>
      <c r="Q54" s="339"/>
      <c r="R54" s="339"/>
      <c r="S54" s="339"/>
      <c r="T54" s="339"/>
      <c r="U54" s="339"/>
      <c r="V54" s="339"/>
      <c r="W54" s="339"/>
      <c r="X54" s="339"/>
      <c r="Y54" s="339"/>
      <c r="Z54" s="339"/>
      <c r="AA54" s="339"/>
      <c r="AB54" s="339"/>
      <c r="AC54" s="339"/>
      <c r="AD54" s="339"/>
      <c r="AE54" s="339"/>
      <c r="AF54" s="339"/>
      <c r="AG54" s="409">
        <f t="shared" si="10"/>
        <v>0</v>
      </c>
    </row>
    <row r="55" outlineLevel="1">
      <c r="A55" s="273" t="s">
        <v>1908</v>
      </c>
      <c r="B55" s="339"/>
      <c r="C55" s="339"/>
      <c r="D55" s="339"/>
      <c r="E55" s="339"/>
      <c r="F55" s="339"/>
      <c r="G55" s="339"/>
      <c r="H55" s="339"/>
      <c r="I55" s="339"/>
      <c r="J55" s="339"/>
      <c r="K55" s="339"/>
      <c r="L55" s="339"/>
      <c r="M55" s="339"/>
      <c r="N55" s="339"/>
      <c r="O55" s="339"/>
      <c r="P55" s="339"/>
      <c r="Q55" s="339"/>
      <c r="R55" s="339"/>
      <c r="S55" s="339"/>
      <c r="T55" s="339"/>
      <c r="U55" s="339"/>
      <c r="V55" s="339"/>
      <c r="W55" s="339"/>
      <c r="X55" s="339"/>
      <c r="Y55" s="339"/>
      <c r="Z55" s="339"/>
      <c r="AA55" s="339"/>
      <c r="AB55" s="339"/>
      <c r="AC55" s="339"/>
      <c r="AD55" s="339"/>
      <c r="AE55" s="339"/>
      <c r="AF55" s="339"/>
      <c r="AG55" s="409">
        <f t="shared" si="10"/>
        <v>0</v>
      </c>
    </row>
    <row r="56" outlineLevel="1">
      <c r="A56" s="273" t="s">
        <v>1909</v>
      </c>
      <c r="B56" s="339"/>
      <c r="C56" s="339"/>
      <c r="D56" s="339"/>
      <c r="E56" s="339"/>
      <c r="F56" s="339"/>
      <c r="G56" s="339"/>
      <c r="H56" s="339"/>
      <c r="I56" s="339"/>
      <c r="J56" s="339"/>
      <c r="K56" s="339"/>
      <c r="L56" s="339"/>
      <c r="M56" s="339"/>
      <c r="N56" s="339"/>
      <c r="O56" s="339"/>
      <c r="P56" s="339"/>
      <c r="Q56" s="339"/>
      <c r="R56" s="339"/>
      <c r="S56" s="339"/>
      <c r="T56" s="339"/>
      <c r="U56" s="339"/>
      <c r="V56" s="339"/>
      <c r="W56" s="339"/>
      <c r="X56" s="339"/>
      <c r="Y56" s="339"/>
      <c r="Z56" s="339"/>
      <c r="AA56" s="339"/>
      <c r="AB56" s="339"/>
      <c r="AC56" s="339"/>
      <c r="AD56" s="339"/>
      <c r="AE56" s="339"/>
      <c r="AF56" s="339"/>
      <c r="AG56" s="409">
        <f t="shared" si="10"/>
        <v>0</v>
      </c>
    </row>
    <row r="57" outlineLevel="1">
      <c r="A57" s="279" t="s">
        <v>298</v>
      </c>
      <c r="B57" s="458">
        <f t="shared" ref="B57:AF57" si="11">SUM(B49:B56)</f>
        <v>0</v>
      </c>
      <c r="C57" s="458">
        <f t="shared" si="11"/>
        <v>0</v>
      </c>
      <c r="D57" s="458">
        <f t="shared" si="11"/>
        <v>0</v>
      </c>
      <c r="E57" s="458">
        <f t="shared" si="11"/>
        <v>0</v>
      </c>
      <c r="F57" s="458">
        <f t="shared" si="11"/>
        <v>0</v>
      </c>
      <c r="G57" s="458">
        <f t="shared" si="11"/>
        <v>0</v>
      </c>
      <c r="H57" s="458">
        <f t="shared" si="11"/>
        <v>0</v>
      </c>
      <c r="I57" s="458">
        <f t="shared" si="11"/>
        <v>0</v>
      </c>
      <c r="J57" s="458">
        <f t="shared" si="11"/>
        <v>0</v>
      </c>
      <c r="K57" s="458">
        <f t="shared" si="11"/>
        <v>0</v>
      </c>
      <c r="L57" s="458">
        <f t="shared" si="11"/>
        <v>0</v>
      </c>
      <c r="M57" s="458">
        <f t="shared" si="11"/>
        <v>0</v>
      </c>
      <c r="N57" s="458">
        <f t="shared" si="11"/>
        <v>0</v>
      </c>
      <c r="O57" s="458">
        <f t="shared" si="11"/>
        <v>0</v>
      </c>
      <c r="P57" s="458">
        <f t="shared" si="11"/>
        <v>0</v>
      </c>
      <c r="Q57" s="458">
        <f t="shared" si="11"/>
        <v>0</v>
      </c>
      <c r="R57" s="458">
        <f t="shared" si="11"/>
        <v>0</v>
      </c>
      <c r="S57" s="458">
        <f t="shared" si="11"/>
        <v>0</v>
      </c>
      <c r="T57" s="458">
        <f t="shared" si="11"/>
        <v>0</v>
      </c>
      <c r="U57" s="458">
        <f t="shared" si="11"/>
        <v>0</v>
      </c>
      <c r="V57" s="458">
        <f t="shared" si="11"/>
        <v>0</v>
      </c>
      <c r="W57" s="458">
        <f t="shared" si="11"/>
        <v>0</v>
      </c>
      <c r="X57" s="458">
        <f t="shared" si="11"/>
        <v>0</v>
      </c>
      <c r="Y57" s="458">
        <f t="shared" si="11"/>
        <v>0</v>
      </c>
      <c r="Z57" s="458">
        <f t="shared" si="11"/>
        <v>0</v>
      </c>
      <c r="AA57" s="458">
        <f t="shared" si="11"/>
        <v>0</v>
      </c>
      <c r="AB57" s="458">
        <f t="shared" si="11"/>
        <v>0</v>
      </c>
      <c r="AC57" s="458">
        <f t="shared" si="11"/>
        <v>0</v>
      </c>
      <c r="AD57" s="458">
        <f t="shared" si="11"/>
        <v>0</v>
      </c>
      <c r="AE57" s="458">
        <f t="shared" si="11"/>
        <v>0</v>
      </c>
      <c r="AF57" s="458">
        <f t="shared" si="11"/>
        <v>0</v>
      </c>
      <c r="AG57" s="409">
        <f t="shared" si="10"/>
        <v>0</v>
      </c>
    </row>
    <row r="58" outlineLevel="1">
      <c r="A58" s="160"/>
      <c r="B58" s="168"/>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168"/>
      <c r="AB58" s="168"/>
      <c r="AC58" s="168"/>
      <c r="AD58" s="168"/>
      <c r="AE58" s="168"/>
      <c r="AF58" s="168"/>
      <c r="AG58" s="514"/>
    </row>
    <row r="59" outlineLevel="1">
      <c r="A59" s="215" t="s">
        <v>1910</v>
      </c>
      <c r="B59" s="168"/>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c r="AA59" s="168"/>
      <c r="AB59" s="168"/>
      <c r="AC59" s="168"/>
      <c r="AD59" s="168"/>
      <c r="AE59" s="168"/>
      <c r="AF59" s="168"/>
      <c r="AG59" s="540"/>
    </row>
    <row r="60" outlineLevel="1">
      <c r="A60" s="273" t="s">
        <v>1911</v>
      </c>
      <c r="B60" s="340"/>
      <c r="C60" s="340"/>
      <c r="D60" s="340"/>
      <c r="E60" s="340"/>
      <c r="F60" s="340"/>
      <c r="G60" s="340"/>
      <c r="H60" s="340"/>
      <c r="I60" s="340"/>
      <c r="J60" s="340"/>
      <c r="K60" s="340"/>
      <c r="L60" s="340"/>
      <c r="M60" s="340"/>
      <c r="N60" s="340"/>
      <c r="O60" s="340"/>
      <c r="P60" s="340"/>
      <c r="Q60" s="340"/>
      <c r="R60" s="340"/>
      <c r="S60" s="340"/>
      <c r="T60" s="340"/>
      <c r="U60" s="340"/>
      <c r="V60" s="340"/>
      <c r="W60" s="340"/>
      <c r="X60" s="340"/>
      <c r="Y60" s="340"/>
      <c r="Z60" s="340"/>
      <c r="AA60" s="340"/>
      <c r="AB60" s="340"/>
      <c r="AC60" s="340"/>
      <c r="AD60" s="340"/>
      <c r="AE60" s="340"/>
      <c r="AF60" s="340"/>
      <c r="AG60" s="409">
        <f t="shared" ref="AG60:AG63" si="12">SUM(B60:AF60)</f>
        <v>0</v>
      </c>
    </row>
    <row r="61" outlineLevel="1">
      <c r="A61" s="273" t="s">
        <v>1346</v>
      </c>
      <c r="B61" s="189"/>
      <c r="C61" s="189"/>
      <c r="D61" s="189"/>
      <c r="E61" s="189"/>
      <c r="F61" s="189"/>
      <c r="G61" s="189"/>
      <c r="H61" s="189"/>
      <c r="I61" s="189"/>
      <c r="J61" s="189"/>
      <c r="K61" s="189"/>
      <c r="L61" s="189"/>
      <c r="M61" s="189"/>
      <c r="N61" s="189"/>
      <c r="O61" s="189"/>
      <c r="P61" s="189"/>
      <c r="Q61" s="189"/>
      <c r="R61" s="189"/>
      <c r="S61" s="189"/>
      <c r="T61" s="189"/>
      <c r="U61" s="189"/>
      <c r="V61" s="189"/>
      <c r="W61" s="189"/>
      <c r="X61" s="189"/>
      <c r="Y61" s="189"/>
      <c r="Z61" s="189"/>
      <c r="AA61" s="189"/>
      <c r="AB61" s="189"/>
      <c r="AC61" s="189"/>
      <c r="AD61" s="189"/>
      <c r="AE61" s="189"/>
      <c r="AF61" s="189"/>
      <c r="AG61" s="409">
        <f t="shared" si="12"/>
        <v>0</v>
      </c>
    </row>
    <row r="62" outlineLevel="1">
      <c r="A62" s="273" t="s">
        <v>1912</v>
      </c>
      <c r="B62" s="189"/>
      <c r="C62" s="189"/>
      <c r="D62" s="189"/>
      <c r="E62" s="189"/>
      <c r="F62" s="189"/>
      <c r="G62" s="189"/>
      <c r="H62" s="189"/>
      <c r="I62" s="189"/>
      <c r="J62" s="189"/>
      <c r="K62" s="189"/>
      <c r="L62" s="189"/>
      <c r="M62" s="189"/>
      <c r="N62" s="189"/>
      <c r="O62" s="189"/>
      <c r="P62" s="189"/>
      <c r="Q62" s="189"/>
      <c r="R62" s="189"/>
      <c r="S62" s="189"/>
      <c r="T62" s="189"/>
      <c r="U62" s="189"/>
      <c r="V62" s="189"/>
      <c r="W62" s="189"/>
      <c r="X62" s="189"/>
      <c r="Y62" s="189"/>
      <c r="Z62" s="189"/>
      <c r="AA62" s="189"/>
      <c r="AB62" s="189"/>
      <c r="AC62" s="189"/>
      <c r="AD62" s="189"/>
      <c r="AE62" s="189"/>
      <c r="AF62" s="189"/>
      <c r="AG62" s="409">
        <f t="shared" si="12"/>
        <v>0</v>
      </c>
    </row>
    <row r="63" outlineLevel="1">
      <c r="A63" s="541" t="s">
        <v>1913</v>
      </c>
      <c r="B63" s="468">
        <f t="shared" ref="B63:AF63" si="13">SUM(B60:B62)</f>
        <v>0</v>
      </c>
      <c r="C63" s="468">
        <f t="shared" si="13"/>
        <v>0</v>
      </c>
      <c r="D63" s="468">
        <f t="shared" si="13"/>
        <v>0</v>
      </c>
      <c r="E63" s="468">
        <f t="shared" si="13"/>
        <v>0</v>
      </c>
      <c r="F63" s="468">
        <f t="shared" si="13"/>
        <v>0</v>
      </c>
      <c r="G63" s="468">
        <f t="shared" si="13"/>
        <v>0</v>
      </c>
      <c r="H63" s="468">
        <f t="shared" si="13"/>
        <v>0</v>
      </c>
      <c r="I63" s="468">
        <f t="shared" si="13"/>
        <v>0</v>
      </c>
      <c r="J63" s="468">
        <f t="shared" si="13"/>
        <v>0</v>
      </c>
      <c r="K63" s="468">
        <f t="shared" si="13"/>
        <v>0</v>
      </c>
      <c r="L63" s="468">
        <f t="shared" si="13"/>
        <v>0</v>
      </c>
      <c r="M63" s="468">
        <f t="shared" si="13"/>
        <v>0</v>
      </c>
      <c r="N63" s="468">
        <f t="shared" si="13"/>
        <v>0</v>
      </c>
      <c r="O63" s="468">
        <f t="shared" si="13"/>
        <v>0</v>
      </c>
      <c r="P63" s="468">
        <f t="shared" si="13"/>
        <v>0</v>
      </c>
      <c r="Q63" s="468">
        <f t="shared" si="13"/>
        <v>0</v>
      </c>
      <c r="R63" s="468">
        <f t="shared" si="13"/>
        <v>0</v>
      </c>
      <c r="S63" s="468">
        <f t="shared" si="13"/>
        <v>0</v>
      </c>
      <c r="T63" s="468">
        <f t="shared" si="13"/>
        <v>0</v>
      </c>
      <c r="U63" s="468">
        <f t="shared" si="13"/>
        <v>0</v>
      </c>
      <c r="V63" s="468">
        <f t="shared" si="13"/>
        <v>0</v>
      </c>
      <c r="W63" s="468">
        <f t="shared" si="13"/>
        <v>0</v>
      </c>
      <c r="X63" s="468">
        <f t="shared" si="13"/>
        <v>0</v>
      </c>
      <c r="Y63" s="468">
        <f t="shared" si="13"/>
        <v>0</v>
      </c>
      <c r="Z63" s="468">
        <f t="shared" si="13"/>
        <v>0</v>
      </c>
      <c r="AA63" s="468">
        <f t="shared" si="13"/>
        <v>0</v>
      </c>
      <c r="AB63" s="468">
        <f t="shared" si="13"/>
        <v>0</v>
      </c>
      <c r="AC63" s="468">
        <f t="shared" si="13"/>
        <v>0</v>
      </c>
      <c r="AD63" s="468">
        <f t="shared" si="13"/>
        <v>0</v>
      </c>
      <c r="AE63" s="468">
        <f t="shared" si="13"/>
        <v>0</v>
      </c>
      <c r="AF63" s="468">
        <f t="shared" si="13"/>
        <v>0</v>
      </c>
      <c r="AG63" s="409">
        <f t="shared" si="12"/>
        <v>0</v>
      </c>
    </row>
    <row r="64" outlineLevel="1">
      <c r="A64" s="160"/>
      <c r="B64" s="168"/>
      <c r="C64" s="168"/>
      <c r="D64" s="168"/>
      <c r="E64" s="168"/>
      <c r="F64" s="168"/>
      <c r="G64" s="168"/>
      <c r="H64" s="168"/>
      <c r="I64" s="168"/>
      <c r="J64" s="168"/>
      <c r="K64" s="168"/>
      <c r="L64" s="168"/>
      <c r="M64" s="168"/>
      <c r="N64" s="168"/>
      <c r="O64" s="168"/>
      <c r="P64" s="168"/>
      <c r="Q64" s="168"/>
      <c r="R64" s="168"/>
      <c r="S64" s="168"/>
      <c r="T64" s="168"/>
      <c r="U64" s="168"/>
      <c r="V64" s="168"/>
      <c r="W64" s="168"/>
      <c r="X64" s="168"/>
      <c r="Y64" s="168"/>
      <c r="Z64" s="168"/>
      <c r="AA64" s="168"/>
      <c r="AB64" s="168"/>
      <c r="AC64" s="168"/>
      <c r="AD64" s="168"/>
      <c r="AE64" s="168"/>
      <c r="AF64" s="168"/>
      <c r="AG64" s="514"/>
    </row>
    <row r="65" outlineLevel="1">
      <c r="A65" s="273" t="s">
        <v>543</v>
      </c>
      <c r="B65" s="340"/>
      <c r="C65" s="340"/>
      <c r="D65" s="340"/>
      <c r="E65" s="340"/>
      <c r="F65" s="340"/>
      <c r="G65" s="340"/>
      <c r="H65" s="340"/>
      <c r="I65" s="340"/>
      <c r="J65" s="340"/>
      <c r="K65" s="340"/>
      <c r="L65" s="340"/>
      <c r="M65" s="340"/>
      <c r="N65" s="340"/>
      <c r="O65" s="340"/>
      <c r="P65" s="340"/>
      <c r="Q65" s="340"/>
      <c r="R65" s="340"/>
      <c r="S65" s="340"/>
      <c r="T65" s="340"/>
      <c r="U65" s="340"/>
      <c r="V65" s="340"/>
      <c r="W65" s="340"/>
      <c r="X65" s="340"/>
      <c r="Y65" s="340"/>
      <c r="Z65" s="340"/>
      <c r="AA65" s="340"/>
      <c r="AB65" s="340"/>
      <c r="AC65" s="340"/>
      <c r="AD65" s="340"/>
      <c r="AE65" s="340"/>
      <c r="AF65" s="340"/>
      <c r="AG65" s="409">
        <f t="shared" ref="AG65:AG67" si="14">SUM(B65:AF65)</f>
        <v>0</v>
      </c>
    </row>
    <row r="66" outlineLevel="1">
      <c r="A66" s="542" t="s">
        <v>544</v>
      </c>
      <c r="B66" s="543"/>
      <c r="C66" s="543"/>
      <c r="D66" s="543"/>
      <c r="E66" s="543"/>
      <c r="F66" s="543"/>
      <c r="G66" s="543"/>
      <c r="H66" s="543"/>
      <c r="I66" s="543"/>
      <c r="J66" s="543"/>
      <c r="K66" s="543"/>
      <c r="L66" s="543"/>
      <c r="M66" s="543"/>
      <c r="N66" s="543"/>
      <c r="O66" s="543"/>
      <c r="P66" s="543"/>
      <c r="Q66" s="543"/>
      <c r="R66" s="543"/>
      <c r="S66" s="543"/>
      <c r="T66" s="543"/>
      <c r="U66" s="543"/>
      <c r="V66" s="543"/>
      <c r="W66" s="543"/>
      <c r="X66" s="543"/>
      <c r="Y66" s="543"/>
      <c r="Z66" s="543"/>
      <c r="AA66" s="543"/>
      <c r="AB66" s="543"/>
      <c r="AC66" s="543"/>
      <c r="AD66" s="543"/>
      <c r="AE66" s="543"/>
      <c r="AF66" s="543"/>
      <c r="AG66" s="409">
        <f t="shared" si="14"/>
        <v>0</v>
      </c>
    </row>
    <row r="67" outlineLevel="1">
      <c r="A67" s="544" t="s">
        <v>1914</v>
      </c>
      <c r="B67" s="545">
        <f t="shared" ref="B67:AF67" si="15">sum(B65:B66)</f>
        <v>0</v>
      </c>
      <c r="C67" s="545">
        <f t="shared" si="15"/>
        <v>0</v>
      </c>
      <c r="D67" s="545">
        <f t="shared" si="15"/>
        <v>0</v>
      </c>
      <c r="E67" s="545">
        <f t="shared" si="15"/>
        <v>0</v>
      </c>
      <c r="F67" s="545">
        <f t="shared" si="15"/>
        <v>0</v>
      </c>
      <c r="G67" s="545">
        <f t="shared" si="15"/>
        <v>0</v>
      </c>
      <c r="H67" s="545">
        <f t="shared" si="15"/>
        <v>0</v>
      </c>
      <c r="I67" s="545">
        <f t="shared" si="15"/>
        <v>0</v>
      </c>
      <c r="J67" s="545">
        <f t="shared" si="15"/>
        <v>0</v>
      </c>
      <c r="K67" s="545">
        <f t="shared" si="15"/>
        <v>0</v>
      </c>
      <c r="L67" s="545">
        <f t="shared" si="15"/>
        <v>0</v>
      </c>
      <c r="M67" s="545">
        <f t="shared" si="15"/>
        <v>0</v>
      </c>
      <c r="N67" s="545">
        <f t="shared" si="15"/>
        <v>0</v>
      </c>
      <c r="O67" s="545">
        <f t="shared" si="15"/>
        <v>0</v>
      </c>
      <c r="P67" s="545">
        <f t="shared" si="15"/>
        <v>0</v>
      </c>
      <c r="Q67" s="545">
        <f t="shared" si="15"/>
        <v>0</v>
      </c>
      <c r="R67" s="545">
        <f t="shared" si="15"/>
        <v>0</v>
      </c>
      <c r="S67" s="545">
        <f t="shared" si="15"/>
        <v>0</v>
      </c>
      <c r="T67" s="545">
        <f t="shared" si="15"/>
        <v>0</v>
      </c>
      <c r="U67" s="545">
        <f t="shared" si="15"/>
        <v>0</v>
      </c>
      <c r="V67" s="545">
        <f t="shared" si="15"/>
        <v>0</v>
      </c>
      <c r="W67" s="545">
        <f t="shared" si="15"/>
        <v>0</v>
      </c>
      <c r="X67" s="545">
        <f t="shared" si="15"/>
        <v>0</v>
      </c>
      <c r="Y67" s="545">
        <f t="shared" si="15"/>
        <v>0</v>
      </c>
      <c r="Z67" s="545">
        <f t="shared" si="15"/>
        <v>0</v>
      </c>
      <c r="AA67" s="545">
        <f t="shared" si="15"/>
        <v>0</v>
      </c>
      <c r="AB67" s="545">
        <f t="shared" si="15"/>
        <v>0</v>
      </c>
      <c r="AC67" s="545">
        <f t="shared" si="15"/>
        <v>0</v>
      </c>
      <c r="AD67" s="545">
        <f t="shared" si="15"/>
        <v>0</v>
      </c>
      <c r="AE67" s="545">
        <f t="shared" si="15"/>
        <v>0</v>
      </c>
      <c r="AF67" s="545">
        <f t="shared" si="15"/>
        <v>0</v>
      </c>
      <c r="AG67" s="409">
        <f t="shared" si="14"/>
        <v>0</v>
      </c>
    </row>
    <row r="68" outlineLevel="1">
      <c r="A68" s="160"/>
      <c r="B68" s="168"/>
      <c r="C68" s="168"/>
      <c r="D68" s="168"/>
      <c r="E68" s="168"/>
      <c r="F68" s="168"/>
      <c r="G68" s="168"/>
      <c r="H68" s="168"/>
      <c r="I68" s="168"/>
      <c r="J68" s="168"/>
      <c r="K68" s="168"/>
      <c r="L68" s="168"/>
      <c r="M68" s="168"/>
      <c r="N68" s="168"/>
      <c r="O68" s="168"/>
      <c r="P68" s="168"/>
      <c r="Q68" s="168"/>
      <c r="R68" s="168"/>
      <c r="S68" s="168"/>
      <c r="T68" s="168"/>
      <c r="U68" s="168"/>
      <c r="V68" s="168"/>
      <c r="W68" s="168"/>
      <c r="X68" s="168"/>
      <c r="Y68" s="168"/>
      <c r="Z68" s="168"/>
      <c r="AA68" s="168"/>
      <c r="AB68" s="168"/>
      <c r="AC68" s="168"/>
      <c r="AD68" s="168"/>
      <c r="AE68" s="168"/>
      <c r="AF68" s="168"/>
      <c r="AG68" s="514"/>
    </row>
    <row r="69" outlineLevel="1">
      <c r="A69" s="546" t="s">
        <v>1915</v>
      </c>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c r="AF69" s="284"/>
      <c r="AG69" s="540"/>
    </row>
    <row r="70" outlineLevel="1">
      <c r="A70" s="273" t="s">
        <v>1916</v>
      </c>
      <c r="B70" s="339"/>
      <c r="C70" s="339"/>
      <c r="D70" s="339"/>
      <c r="E70" s="339"/>
      <c r="F70" s="339"/>
      <c r="G70" s="339"/>
      <c r="H70" s="339"/>
      <c r="I70" s="339"/>
      <c r="J70" s="339"/>
      <c r="K70" s="339"/>
      <c r="L70" s="339"/>
      <c r="M70" s="339"/>
      <c r="N70" s="339"/>
      <c r="O70" s="339"/>
      <c r="P70" s="339"/>
      <c r="Q70" s="339"/>
      <c r="R70" s="339"/>
      <c r="S70" s="339"/>
      <c r="T70" s="339"/>
      <c r="U70" s="339"/>
      <c r="V70" s="339"/>
      <c r="W70" s="339"/>
      <c r="X70" s="339"/>
      <c r="Y70" s="339"/>
      <c r="Z70" s="339"/>
      <c r="AA70" s="339"/>
      <c r="AB70" s="339"/>
      <c r="AC70" s="339"/>
      <c r="AD70" s="339"/>
      <c r="AE70" s="339"/>
      <c r="AF70" s="339"/>
      <c r="AG70" s="409">
        <f t="shared" ref="AG70:AG73" si="16">SUM(B70:AF70)</f>
        <v>0</v>
      </c>
    </row>
    <row r="71" outlineLevel="1">
      <c r="A71" s="273" t="s">
        <v>1917</v>
      </c>
      <c r="B71" s="339"/>
      <c r="C71" s="339"/>
      <c r="D71" s="339"/>
      <c r="E71" s="339"/>
      <c r="F71" s="339"/>
      <c r="G71" s="339"/>
      <c r="H71" s="339"/>
      <c r="I71" s="339"/>
      <c r="J71" s="339"/>
      <c r="K71" s="339"/>
      <c r="L71" s="339"/>
      <c r="M71" s="339"/>
      <c r="N71" s="339"/>
      <c r="O71" s="339"/>
      <c r="P71" s="339"/>
      <c r="Q71" s="339"/>
      <c r="R71" s="339"/>
      <c r="S71" s="339"/>
      <c r="T71" s="339"/>
      <c r="U71" s="339"/>
      <c r="V71" s="339"/>
      <c r="W71" s="339"/>
      <c r="X71" s="339"/>
      <c r="Y71" s="339"/>
      <c r="Z71" s="339"/>
      <c r="AA71" s="339"/>
      <c r="AB71" s="339"/>
      <c r="AC71" s="339"/>
      <c r="AD71" s="339"/>
      <c r="AE71" s="339"/>
      <c r="AF71" s="339"/>
      <c r="AG71" s="409">
        <f t="shared" si="16"/>
        <v>0</v>
      </c>
    </row>
    <row r="72" outlineLevel="1">
      <c r="A72" s="273" t="s">
        <v>1918</v>
      </c>
      <c r="B72" s="339"/>
      <c r="C72" s="339"/>
      <c r="D72" s="339"/>
      <c r="E72" s="339"/>
      <c r="F72" s="339"/>
      <c r="G72" s="339"/>
      <c r="H72" s="339"/>
      <c r="I72" s="339"/>
      <c r="J72" s="339"/>
      <c r="K72" s="339"/>
      <c r="L72" s="339"/>
      <c r="M72" s="339"/>
      <c r="N72" s="339"/>
      <c r="O72" s="339"/>
      <c r="P72" s="339"/>
      <c r="Q72" s="339"/>
      <c r="R72" s="339"/>
      <c r="S72" s="339"/>
      <c r="T72" s="339"/>
      <c r="U72" s="339"/>
      <c r="V72" s="339"/>
      <c r="W72" s="339"/>
      <c r="X72" s="339"/>
      <c r="Y72" s="339"/>
      <c r="Z72" s="339"/>
      <c r="AA72" s="339"/>
      <c r="AB72" s="339"/>
      <c r="AC72" s="339"/>
      <c r="AD72" s="339"/>
      <c r="AE72" s="339"/>
      <c r="AF72" s="339"/>
      <c r="AG72" s="409">
        <f t="shared" si="16"/>
        <v>0</v>
      </c>
    </row>
    <row r="73" outlineLevel="1">
      <c r="A73" s="273" t="s">
        <v>1919</v>
      </c>
      <c r="B73" s="339"/>
      <c r="C73" s="339"/>
      <c r="D73" s="339"/>
      <c r="E73" s="339"/>
      <c r="F73" s="339"/>
      <c r="G73" s="339"/>
      <c r="H73" s="339"/>
      <c r="I73" s="339"/>
      <c r="J73" s="339"/>
      <c r="K73" s="339"/>
      <c r="L73" s="339"/>
      <c r="M73" s="339"/>
      <c r="N73" s="339"/>
      <c r="O73" s="339"/>
      <c r="P73" s="339"/>
      <c r="Q73" s="339"/>
      <c r="R73" s="339"/>
      <c r="S73" s="339"/>
      <c r="T73" s="339"/>
      <c r="U73" s="339"/>
      <c r="V73" s="339"/>
      <c r="W73" s="339"/>
      <c r="X73" s="339"/>
      <c r="Y73" s="339"/>
      <c r="Z73" s="339"/>
      <c r="AA73" s="339"/>
      <c r="AB73" s="339"/>
      <c r="AC73" s="339"/>
      <c r="AD73" s="339"/>
      <c r="AE73" s="339"/>
      <c r="AF73" s="339"/>
      <c r="AG73" s="409">
        <f t="shared" si="16"/>
        <v>0</v>
      </c>
    </row>
    <row r="74" outlineLevel="1">
      <c r="A74" s="273" t="s">
        <v>1920</v>
      </c>
      <c r="B74" s="339"/>
      <c r="C74" s="339"/>
      <c r="D74" s="339"/>
      <c r="E74" s="339"/>
      <c r="F74" s="339"/>
      <c r="G74" s="339"/>
      <c r="H74" s="339"/>
      <c r="I74" s="339"/>
      <c r="J74" s="339"/>
      <c r="K74" s="339"/>
      <c r="L74" s="339"/>
      <c r="M74" s="339"/>
      <c r="N74" s="339"/>
      <c r="O74" s="339"/>
      <c r="P74" s="339"/>
      <c r="Q74" s="339"/>
      <c r="R74" s="339"/>
      <c r="S74" s="339"/>
      <c r="T74" s="339"/>
      <c r="U74" s="339"/>
      <c r="V74" s="339"/>
      <c r="W74" s="339"/>
      <c r="X74" s="339"/>
      <c r="Y74" s="339"/>
      <c r="Z74" s="339"/>
      <c r="AA74" s="339"/>
      <c r="AB74" s="339"/>
      <c r="AC74" s="339"/>
      <c r="AD74" s="339"/>
      <c r="AE74" s="339"/>
      <c r="AF74" s="339"/>
      <c r="AG74" s="409"/>
    </row>
    <row r="75" outlineLevel="1">
      <c r="A75" s="273" t="s">
        <v>1921</v>
      </c>
      <c r="B75" s="339"/>
      <c r="C75" s="339"/>
      <c r="D75" s="339"/>
      <c r="E75" s="339"/>
      <c r="F75" s="339"/>
      <c r="G75" s="339"/>
      <c r="H75" s="339"/>
      <c r="I75" s="339"/>
      <c r="J75" s="339"/>
      <c r="K75" s="339"/>
      <c r="L75" s="339"/>
      <c r="M75" s="339"/>
      <c r="N75" s="339"/>
      <c r="O75" s="339"/>
      <c r="P75" s="339"/>
      <c r="Q75" s="339"/>
      <c r="R75" s="339"/>
      <c r="S75" s="339"/>
      <c r="T75" s="339"/>
      <c r="U75" s="339"/>
      <c r="V75" s="339"/>
      <c r="W75" s="339"/>
      <c r="X75" s="339"/>
      <c r="Y75" s="339"/>
      <c r="Z75" s="339"/>
      <c r="AA75" s="339"/>
      <c r="AB75" s="339"/>
      <c r="AC75" s="339"/>
      <c r="AD75" s="339"/>
      <c r="AE75" s="339"/>
      <c r="AF75" s="339"/>
      <c r="AG75" s="409"/>
    </row>
    <row r="76" outlineLevel="1">
      <c r="A76" s="273" t="s">
        <v>1922</v>
      </c>
      <c r="B76" s="339"/>
      <c r="C76" s="339"/>
      <c r="D76" s="339"/>
      <c r="E76" s="339"/>
      <c r="F76" s="339"/>
      <c r="G76" s="339"/>
      <c r="H76" s="339"/>
      <c r="I76" s="339"/>
      <c r="J76" s="339"/>
      <c r="K76" s="339"/>
      <c r="L76" s="339"/>
      <c r="M76" s="339"/>
      <c r="N76" s="339"/>
      <c r="O76" s="339"/>
      <c r="P76" s="339"/>
      <c r="Q76" s="339"/>
      <c r="R76" s="339"/>
      <c r="S76" s="339"/>
      <c r="T76" s="339"/>
      <c r="U76" s="339"/>
      <c r="V76" s="339"/>
      <c r="W76" s="339"/>
      <c r="X76" s="339"/>
      <c r="Y76" s="339"/>
      <c r="Z76" s="339"/>
      <c r="AA76" s="339"/>
      <c r="AB76" s="339"/>
      <c r="AC76" s="339"/>
      <c r="AD76" s="339"/>
      <c r="AE76" s="339"/>
      <c r="AF76" s="339"/>
      <c r="AG76" s="409"/>
    </row>
    <row r="77" outlineLevel="1">
      <c r="A77" s="273" t="s">
        <v>1923</v>
      </c>
      <c r="B77" s="339"/>
      <c r="C77" s="339"/>
      <c r="D77" s="339"/>
      <c r="E77" s="339"/>
      <c r="F77" s="339"/>
      <c r="G77" s="339"/>
      <c r="H77" s="339"/>
      <c r="I77" s="339"/>
      <c r="J77" s="339"/>
      <c r="K77" s="339"/>
      <c r="L77" s="339"/>
      <c r="M77" s="339"/>
      <c r="N77" s="339"/>
      <c r="O77" s="339"/>
      <c r="P77" s="339"/>
      <c r="Q77" s="339"/>
      <c r="R77" s="339"/>
      <c r="S77" s="339"/>
      <c r="T77" s="339"/>
      <c r="U77" s="339"/>
      <c r="V77" s="339"/>
      <c r="W77" s="339"/>
      <c r="X77" s="339"/>
      <c r="Y77" s="339"/>
      <c r="Z77" s="339"/>
      <c r="AA77" s="339"/>
      <c r="AB77" s="339"/>
      <c r="AC77" s="339"/>
      <c r="AD77" s="339"/>
      <c r="AE77" s="339"/>
      <c r="AF77" s="339"/>
      <c r="AG77" s="409"/>
    </row>
    <row r="78" outlineLevel="1">
      <c r="A78" s="279" t="s">
        <v>439</v>
      </c>
      <c r="B78" s="458">
        <f t="shared" ref="B78:AF78" si="17">SUM(B70:B71)</f>
        <v>0</v>
      </c>
      <c r="C78" s="458">
        <f t="shared" si="17"/>
        <v>0</v>
      </c>
      <c r="D78" s="458">
        <f t="shared" si="17"/>
        <v>0</v>
      </c>
      <c r="E78" s="458">
        <f t="shared" si="17"/>
        <v>0</v>
      </c>
      <c r="F78" s="458">
        <f t="shared" si="17"/>
        <v>0</v>
      </c>
      <c r="G78" s="458">
        <f t="shared" si="17"/>
        <v>0</v>
      </c>
      <c r="H78" s="458">
        <f t="shared" si="17"/>
        <v>0</v>
      </c>
      <c r="I78" s="458">
        <f t="shared" si="17"/>
        <v>0</v>
      </c>
      <c r="J78" s="458">
        <f t="shared" si="17"/>
        <v>0</v>
      </c>
      <c r="K78" s="458">
        <f t="shared" si="17"/>
        <v>0</v>
      </c>
      <c r="L78" s="458">
        <f t="shared" si="17"/>
        <v>0</v>
      </c>
      <c r="M78" s="458">
        <f t="shared" si="17"/>
        <v>0</v>
      </c>
      <c r="N78" s="458">
        <f t="shared" si="17"/>
        <v>0</v>
      </c>
      <c r="O78" s="458">
        <f t="shared" si="17"/>
        <v>0</v>
      </c>
      <c r="P78" s="458">
        <f t="shared" si="17"/>
        <v>0</v>
      </c>
      <c r="Q78" s="458">
        <f t="shared" si="17"/>
        <v>0</v>
      </c>
      <c r="R78" s="458">
        <f t="shared" si="17"/>
        <v>0</v>
      </c>
      <c r="S78" s="458">
        <f t="shared" si="17"/>
        <v>0</v>
      </c>
      <c r="T78" s="458">
        <f t="shared" si="17"/>
        <v>0</v>
      </c>
      <c r="U78" s="458">
        <f t="shared" si="17"/>
        <v>0</v>
      </c>
      <c r="V78" s="458">
        <f t="shared" si="17"/>
        <v>0</v>
      </c>
      <c r="W78" s="458">
        <f t="shared" si="17"/>
        <v>0</v>
      </c>
      <c r="X78" s="458">
        <f t="shared" si="17"/>
        <v>0</v>
      </c>
      <c r="Y78" s="458">
        <f t="shared" si="17"/>
        <v>0</v>
      </c>
      <c r="Z78" s="458">
        <f t="shared" si="17"/>
        <v>0</v>
      </c>
      <c r="AA78" s="458">
        <f t="shared" si="17"/>
        <v>0</v>
      </c>
      <c r="AB78" s="458">
        <f t="shared" si="17"/>
        <v>0</v>
      </c>
      <c r="AC78" s="458">
        <f t="shared" si="17"/>
        <v>0</v>
      </c>
      <c r="AD78" s="458">
        <f t="shared" si="17"/>
        <v>0</v>
      </c>
      <c r="AE78" s="458">
        <f t="shared" si="17"/>
        <v>0</v>
      </c>
      <c r="AF78" s="458">
        <f t="shared" si="17"/>
        <v>0</v>
      </c>
      <c r="AG78" s="409">
        <f t="shared" ref="AG78:AG79" si="19">SUM(B78:AF78)</f>
        <v>0</v>
      </c>
    </row>
    <row r="79" outlineLevel="1">
      <c r="A79" s="279" t="s">
        <v>440</v>
      </c>
      <c r="B79" s="458">
        <f t="shared" ref="B79:AF79" si="18">SUM(B72:B73)</f>
        <v>0</v>
      </c>
      <c r="C79" s="458">
        <f t="shared" si="18"/>
        <v>0</v>
      </c>
      <c r="D79" s="458">
        <f t="shared" si="18"/>
        <v>0</v>
      </c>
      <c r="E79" s="458">
        <f t="shared" si="18"/>
        <v>0</v>
      </c>
      <c r="F79" s="458">
        <f t="shared" si="18"/>
        <v>0</v>
      </c>
      <c r="G79" s="458">
        <f t="shared" si="18"/>
        <v>0</v>
      </c>
      <c r="H79" s="458">
        <f t="shared" si="18"/>
        <v>0</v>
      </c>
      <c r="I79" s="458">
        <f t="shared" si="18"/>
        <v>0</v>
      </c>
      <c r="J79" s="458">
        <f t="shared" si="18"/>
        <v>0</v>
      </c>
      <c r="K79" s="458">
        <f t="shared" si="18"/>
        <v>0</v>
      </c>
      <c r="L79" s="458">
        <f t="shared" si="18"/>
        <v>0</v>
      </c>
      <c r="M79" s="458">
        <f t="shared" si="18"/>
        <v>0</v>
      </c>
      <c r="N79" s="458">
        <f t="shared" si="18"/>
        <v>0</v>
      </c>
      <c r="O79" s="458">
        <f t="shared" si="18"/>
        <v>0</v>
      </c>
      <c r="P79" s="458">
        <f t="shared" si="18"/>
        <v>0</v>
      </c>
      <c r="Q79" s="458">
        <f t="shared" si="18"/>
        <v>0</v>
      </c>
      <c r="R79" s="458">
        <f t="shared" si="18"/>
        <v>0</v>
      </c>
      <c r="S79" s="458">
        <f t="shared" si="18"/>
        <v>0</v>
      </c>
      <c r="T79" s="458">
        <f t="shared" si="18"/>
        <v>0</v>
      </c>
      <c r="U79" s="458">
        <f t="shared" si="18"/>
        <v>0</v>
      </c>
      <c r="V79" s="458">
        <f t="shared" si="18"/>
        <v>0</v>
      </c>
      <c r="W79" s="458">
        <f t="shared" si="18"/>
        <v>0</v>
      </c>
      <c r="X79" s="458">
        <f t="shared" si="18"/>
        <v>0</v>
      </c>
      <c r="Y79" s="458">
        <f t="shared" si="18"/>
        <v>0</v>
      </c>
      <c r="Z79" s="458">
        <f t="shared" si="18"/>
        <v>0</v>
      </c>
      <c r="AA79" s="458">
        <f t="shared" si="18"/>
        <v>0</v>
      </c>
      <c r="AB79" s="458">
        <f t="shared" si="18"/>
        <v>0</v>
      </c>
      <c r="AC79" s="458">
        <f t="shared" si="18"/>
        <v>0</v>
      </c>
      <c r="AD79" s="458">
        <f t="shared" si="18"/>
        <v>0</v>
      </c>
      <c r="AE79" s="458">
        <f t="shared" si="18"/>
        <v>0</v>
      </c>
      <c r="AF79" s="458">
        <f t="shared" si="18"/>
        <v>0</v>
      </c>
      <c r="AG79" s="409">
        <f t="shared" si="19"/>
        <v>0</v>
      </c>
    </row>
    <row r="80" outlineLevel="1">
      <c r="A80" s="160"/>
      <c r="B80" s="267"/>
      <c r="C80" s="267"/>
      <c r="D80" s="267"/>
      <c r="E80" s="267"/>
      <c r="F80" s="267"/>
      <c r="G80" s="267"/>
      <c r="H80" s="267"/>
      <c r="I80" s="267"/>
      <c r="J80" s="267"/>
      <c r="K80" s="267"/>
      <c r="L80" s="267"/>
      <c r="M80" s="267"/>
      <c r="N80" s="267"/>
      <c r="O80" s="267"/>
      <c r="P80" s="267"/>
      <c r="Q80" s="267"/>
      <c r="R80" s="267"/>
      <c r="S80" s="267"/>
      <c r="T80" s="267"/>
      <c r="U80" s="267"/>
      <c r="V80" s="267"/>
      <c r="W80" s="267"/>
      <c r="X80" s="267"/>
      <c r="Y80" s="267"/>
      <c r="Z80" s="267"/>
      <c r="AA80" s="267"/>
      <c r="AB80" s="267"/>
      <c r="AC80" s="267"/>
      <c r="AD80" s="267"/>
      <c r="AE80" s="267"/>
      <c r="AF80" s="267"/>
      <c r="AG80" s="540"/>
    </row>
    <row r="81" outlineLevel="1">
      <c r="A81" s="273" t="s">
        <v>442</v>
      </c>
      <c r="B81" s="339"/>
      <c r="C81" s="339"/>
      <c r="D81" s="339"/>
      <c r="E81" s="339"/>
      <c r="F81" s="339"/>
      <c r="G81" s="339"/>
      <c r="H81" s="339"/>
      <c r="I81" s="339"/>
      <c r="J81" s="339"/>
      <c r="K81" s="339"/>
      <c r="L81" s="339"/>
      <c r="M81" s="339"/>
      <c r="N81" s="339"/>
      <c r="O81" s="339"/>
      <c r="P81" s="339"/>
      <c r="Q81" s="339"/>
      <c r="R81" s="339"/>
      <c r="S81" s="339"/>
      <c r="T81" s="339"/>
      <c r="U81" s="339"/>
      <c r="V81" s="339"/>
      <c r="W81" s="339"/>
      <c r="X81" s="339"/>
      <c r="Y81" s="339"/>
      <c r="Z81" s="339"/>
      <c r="AA81" s="339"/>
      <c r="AB81" s="339"/>
      <c r="AC81" s="339"/>
      <c r="AD81" s="339"/>
      <c r="AE81" s="339"/>
      <c r="AF81" s="339"/>
      <c r="AG81" s="409">
        <f t="shared" ref="AG81:AG89" si="20">SUM(B81:AF81)</f>
        <v>0</v>
      </c>
    </row>
    <row r="82" outlineLevel="1">
      <c r="A82" s="273" t="s">
        <v>443</v>
      </c>
      <c r="B82" s="339"/>
      <c r="C82" s="339"/>
      <c r="D82" s="339"/>
      <c r="E82" s="339"/>
      <c r="F82" s="339"/>
      <c r="G82" s="339"/>
      <c r="H82" s="339"/>
      <c r="I82" s="339"/>
      <c r="J82" s="339"/>
      <c r="K82" s="339"/>
      <c r="L82" s="339"/>
      <c r="M82" s="339"/>
      <c r="N82" s="339"/>
      <c r="O82" s="339"/>
      <c r="P82" s="339"/>
      <c r="Q82" s="339"/>
      <c r="R82" s="339"/>
      <c r="S82" s="339"/>
      <c r="T82" s="339"/>
      <c r="U82" s="339"/>
      <c r="V82" s="339"/>
      <c r="W82" s="339"/>
      <c r="X82" s="339"/>
      <c r="Y82" s="339"/>
      <c r="Z82" s="339"/>
      <c r="AA82" s="339"/>
      <c r="AB82" s="339"/>
      <c r="AC82" s="339"/>
      <c r="AD82" s="339"/>
      <c r="AE82" s="339"/>
      <c r="AF82" s="339"/>
      <c r="AG82" s="409">
        <f t="shared" si="20"/>
        <v>0</v>
      </c>
    </row>
    <row r="83" outlineLevel="1">
      <c r="A83" s="273" t="s">
        <v>1924</v>
      </c>
      <c r="B83" s="339"/>
      <c r="C83" s="339"/>
      <c r="D83" s="339"/>
      <c r="E83" s="339"/>
      <c r="F83" s="339"/>
      <c r="G83" s="339"/>
      <c r="H83" s="339"/>
      <c r="I83" s="339"/>
      <c r="J83" s="339"/>
      <c r="K83" s="339"/>
      <c r="L83" s="339"/>
      <c r="M83" s="339"/>
      <c r="N83" s="339"/>
      <c r="O83" s="339"/>
      <c r="P83" s="339"/>
      <c r="Q83" s="339"/>
      <c r="R83" s="339"/>
      <c r="S83" s="339"/>
      <c r="T83" s="339"/>
      <c r="U83" s="339"/>
      <c r="V83" s="339"/>
      <c r="W83" s="339"/>
      <c r="X83" s="339"/>
      <c r="Y83" s="339"/>
      <c r="Z83" s="339"/>
      <c r="AA83" s="339"/>
      <c r="AB83" s="339"/>
      <c r="AC83" s="339"/>
      <c r="AD83" s="339"/>
      <c r="AE83" s="339"/>
      <c r="AF83" s="339"/>
      <c r="AG83" s="409">
        <f t="shared" si="20"/>
        <v>0</v>
      </c>
    </row>
    <row r="84" outlineLevel="1">
      <c r="A84" s="273" t="s">
        <v>1925</v>
      </c>
      <c r="B84" s="339"/>
      <c r="C84" s="339"/>
      <c r="D84" s="339"/>
      <c r="E84" s="339"/>
      <c r="F84" s="339"/>
      <c r="G84" s="339"/>
      <c r="H84" s="339"/>
      <c r="I84" s="339"/>
      <c r="J84" s="339"/>
      <c r="K84" s="339"/>
      <c r="L84" s="339"/>
      <c r="M84" s="339"/>
      <c r="N84" s="339"/>
      <c r="O84" s="339"/>
      <c r="P84" s="339"/>
      <c r="Q84" s="339"/>
      <c r="R84" s="339"/>
      <c r="S84" s="339"/>
      <c r="T84" s="339"/>
      <c r="U84" s="339"/>
      <c r="V84" s="339"/>
      <c r="W84" s="339"/>
      <c r="X84" s="339"/>
      <c r="Y84" s="339"/>
      <c r="Z84" s="339"/>
      <c r="AA84" s="339"/>
      <c r="AB84" s="339"/>
      <c r="AC84" s="339"/>
      <c r="AD84" s="339"/>
      <c r="AE84" s="339"/>
      <c r="AF84" s="339"/>
      <c r="AG84" s="409">
        <f t="shared" si="20"/>
        <v>0</v>
      </c>
    </row>
    <row r="85" outlineLevel="1">
      <c r="A85" s="273" t="s">
        <v>1926</v>
      </c>
      <c r="B85" s="339"/>
      <c r="C85" s="339"/>
      <c r="D85" s="339"/>
      <c r="E85" s="339"/>
      <c r="F85" s="339"/>
      <c r="G85" s="339"/>
      <c r="H85" s="339"/>
      <c r="I85" s="339"/>
      <c r="J85" s="339"/>
      <c r="K85" s="339"/>
      <c r="L85" s="339"/>
      <c r="M85" s="339"/>
      <c r="N85" s="339"/>
      <c r="O85" s="339"/>
      <c r="P85" s="339"/>
      <c r="Q85" s="339"/>
      <c r="R85" s="339"/>
      <c r="S85" s="339"/>
      <c r="T85" s="339"/>
      <c r="U85" s="339"/>
      <c r="V85" s="339"/>
      <c r="W85" s="339"/>
      <c r="X85" s="339"/>
      <c r="Y85" s="339"/>
      <c r="Z85" s="339"/>
      <c r="AA85" s="339"/>
      <c r="AB85" s="339"/>
      <c r="AC85" s="339"/>
      <c r="AD85" s="339"/>
      <c r="AE85" s="339"/>
      <c r="AF85" s="339"/>
      <c r="AG85" s="409">
        <f t="shared" si="20"/>
        <v>0</v>
      </c>
    </row>
    <row r="86" outlineLevel="1">
      <c r="A86" s="273" t="s">
        <v>1927</v>
      </c>
      <c r="B86" s="339"/>
      <c r="C86" s="339"/>
      <c r="D86" s="339"/>
      <c r="E86" s="339"/>
      <c r="F86" s="339"/>
      <c r="G86" s="339"/>
      <c r="H86" s="339"/>
      <c r="I86" s="339"/>
      <c r="J86" s="339"/>
      <c r="K86" s="339"/>
      <c r="L86" s="339"/>
      <c r="M86" s="339"/>
      <c r="N86" s="339"/>
      <c r="O86" s="339"/>
      <c r="P86" s="339"/>
      <c r="Q86" s="339"/>
      <c r="R86" s="339"/>
      <c r="S86" s="339"/>
      <c r="T86" s="339"/>
      <c r="U86" s="339"/>
      <c r="V86" s="339"/>
      <c r="W86" s="339"/>
      <c r="X86" s="339"/>
      <c r="Y86" s="339"/>
      <c r="Z86" s="339"/>
      <c r="AA86" s="339"/>
      <c r="AB86" s="339"/>
      <c r="AC86" s="339"/>
      <c r="AD86" s="339"/>
      <c r="AE86" s="339"/>
      <c r="AF86" s="339"/>
      <c r="AG86" s="409">
        <f t="shared" si="20"/>
        <v>0</v>
      </c>
    </row>
    <row r="87" outlineLevel="1">
      <c r="A87" s="273" t="s">
        <v>1928</v>
      </c>
      <c r="B87" s="339"/>
      <c r="C87" s="339"/>
      <c r="D87" s="339"/>
      <c r="E87" s="339"/>
      <c r="F87" s="339"/>
      <c r="G87" s="339"/>
      <c r="H87" s="339"/>
      <c r="I87" s="339"/>
      <c r="J87" s="339"/>
      <c r="K87" s="339"/>
      <c r="L87" s="339"/>
      <c r="M87" s="339"/>
      <c r="N87" s="339"/>
      <c r="O87" s="339"/>
      <c r="P87" s="339"/>
      <c r="Q87" s="339"/>
      <c r="R87" s="339"/>
      <c r="S87" s="339"/>
      <c r="T87" s="339"/>
      <c r="U87" s="339"/>
      <c r="V87" s="339"/>
      <c r="W87" s="339"/>
      <c r="X87" s="339"/>
      <c r="Y87" s="339"/>
      <c r="Z87" s="339"/>
      <c r="AA87" s="339"/>
      <c r="AB87" s="339"/>
      <c r="AC87" s="339"/>
      <c r="AD87" s="339"/>
      <c r="AE87" s="339"/>
      <c r="AF87" s="339"/>
      <c r="AG87" s="409">
        <f t="shared" si="20"/>
        <v>0</v>
      </c>
    </row>
    <row r="88" outlineLevel="1">
      <c r="A88" s="273" t="s">
        <v>1929</v>
      </c>
      <c r="B88" s="339"/>
      <c r="C88" s="339"/>
      <c r="D88" s="339"/>
      <c r="E88" s="339"/>
      <c r="F88" s="339"/>
      <c r="G88" s="339"/>
      <c r="H88" s="339"/>
      <c r="I88" s="339"/>
      <c r="J88" s="339"/>
      <c r="K88" s="339"/>
      <c r="L88" s="339"/>
      <c r="M88" s="339"/>
      <c r="N88" s="339"/>
      <c r="O88" s="339"/>
      <c r="P88" s="339"/>
      <c r="Q88" s="339"/>
      <c r="R88" s="339"/>
      <c r="S88" s="339"/>
      <c r="T88" s="339"/>
      <c r="U88" s="339"/>
      <c r="V88" s="339"/>
      <c r="W88" s="339"/>
      <c r="X88" s="339"/>
      <c r="Y88" s="339"/>
      <c r="Z88" s="339"/>
      <c r="AA88" s="339"/>
      <c r="AB88" s="339"/>
      <c r="AC88" s="339"/>
      <c r="AD88" s="339"/>
      <c r="AE88" s="339"/>
      <c r="AF88" s="339"/>
      <c r="AG88" s="409">
        <f t="shared" si="20"/>
        <v>0</v>
      </c>
    </row>
    <row r="89" outlineLevel="1">
      <c r="A89" s="279" t="s">
        <v>298</v>
      </c>
      <c r="B89" s="458">
        <f t="shared" ref="B89:AF89" si="21">SUM(B81:B88)</f>
        <v>0</v>
      </c>
      <c r="C89" s="458">
        <f t="shared" si="21"/>
        <v>0</v>
      </c>
      <c r="D89" s="458">
        <f t="shared" si="21"/>
        <v>0</v>
      </c>
      <c r="E89" s="458">
        <f t="shared" si="21"/>
        <v>0</v>
      </c>
      <c r="F89" s="458">
        <f t="shared" si="21"/>
        <v>0</v>
      </c>
      <c r="G89" s="458">
        <f t="shared" si="21"/>
        <v>0</v>
      </c>
      <c r="H89" s="458">
        <f t="shared" si="21"/>
        <v>0</v>
      </c>
      <c r="I89" s="458">
        <f t="shared" si="21"/>
        <v>0</v>
      </c>
      <c r="J89" s="458">
        <f t="shared" si="21"/>
        <v>0</v>
      </c>
      <c r="K89" s="458">
        <f t="shared" si="21"/>
        <v>0</v>
      </c>
      <c r="L89" s="458">
        <f t="shared" si="21"/>
        <v>0</v>
      </c>
      <c r="M89" s="458">
        <f t="shared" si="21"/>
        <v>0</v>
      </c>
      <c r="N89" s="458">
        <f t="shared" si="21"/>
        <v>0</v>
      </c>
      <c r="O89" s="458">
        <f t="shared" si="21"/>
        <v>0</v>
      </c>
      <c r="P89" s="458">
        <f t="shared" si="21"/>
        <v>0</v>
      </c>
      <c r="Q89" s="458">
        <f t="shared" si="21"/>
        <v>0</v>
      </c>
      <c r="R89" s="458">
        <f t="shared" si="21"/>
        <v>0</v>
      </c>
      <c r="S89" s="458">
        <f t="shared" si="21"/>
        <v>0</v>
      </c>
      <c r="T89" s="458">
        <f t="shared" si="21"/>
        <v>0</v>
      </c>
      <c r="U89" s="458">
        <f t="shared" si="21"/>
        <v>0</v>
      </c>
      <c r="V89" s="458">
        <f t="shared" si="21"/>
        <v>0</v>
      </c>
      <c r="W89" s="458">
        <f t="shared" si="21"/>
        <v>0</v>
      </c>
      <c r="X89" s="458">
        <f t="shared" si="21"/>
        <v>0</v>
      </c>
      <c r="Y89" s="458">
        <f t="shared" si="21"/>
        <v>0</v>
      </c>
      <c r="Z89" s="458">
        <f t="shared" si="21"/>
        <v>0</v>
      </c>
      <c r="AA89" s="458">
        <f t="shared" si="21"/>
        <v>0</v>
      </c>
      <c r="AB89" s="458">
        <f t="shared" si="21"/>
        <v>0</v>
      </c>
      <c r="AC89" s="458">
        <f t="shared" si="21"/>
        <v>0</v>
      </c>
      <c r="AD89" s="458">
        <f t="shared" si="21"/>
        <v>0</v>
      </c>
      <c r="AE89" s="458">
        <f t="shared" si="21"/>
        <v>0</v>
      </c>
      <c r="AF89" s="458">
        <f t="shared" si="21"/>
        <v>0</v>
      </c>
      <c r="AG89" s="409">
        <f t="shared" si="20"/>
        <v>0</v>
      </c>
    </row>
    <row r="90" outlineLevel="1">
      <c r="A90" s="160"/>
      <c r="B90" s="168"/>
      <c r="C90" s="168"/>
      <c r="D90" s="168"/>
      <c r="E90" s="168"/>
      <c r="F90" s="168"/>
      <c r="G90" s="168"/>
      <c r="H90" s="168"/>
      <c r="I90" s="168"/>
      <c r="J90" s="168"/>
      <c r="K90" s="168"/>
      <c r="L90" s="168"/>
      <c r="M90" s="168"/>
      <c r="N90" s="168"/>
      <c r="O90" s="168"/>
      <c r="P90" s="168"/>
      <c r="Q90" s="168"/>
      <c r="R90" s="168"/>
      <c r="S90" s="168"/>
      <c r="T90" s="168"/>
      <c r="U90" s="168"/>
      <c r="V90" s="168"/>
      <c r="W90" s="168"/>
      <c r="X90" s="168"/>
      <c r="Y90" s="168"/>
      <c r="Z90" s="168"/>
      <c r="AA90" s="168"/>
      <c r="AB90" s="168"/>
      <c r="AC90" s="168"/>
      <c r="AD90" s="168"/>
      <c r="AE90" s="168"/>
      <c r="AF90" s="168"/>
      <c r="AG90" s="514"/>
    </row>
    <row r="91" outlineLevel="1">
      <c r="A91" s="273" t="s">
        <v>1930</v>
      </c>
      <c r="B91" s="290"/>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0"/>
      <c r="AA91" s="290"/>
      <c r="AB91" s="290"/>
      <c r="AC91" s="290"/>
      <c r="AD91" s="290"/>
      <c r="AE91" s="290"/>
      <c r="AF91" s="290"/>
      <c r="AG91" s="409">
        <f>SUM(B91:AF91)</f>
        <v>0</v>
      </c>
    </row>
    <row r="92" outlineLevel="1">
      <c r="A92" s="160"/>
      <c r="B92" s="168"/>
      <c r="C92" s="168"/>
      <c r="D92" s="168"/>
      <c r="E92" s="168"/>
      <c r="F92" s="168"/>
      <c r="G92" s="168"/>
      <c r="H92" s="168"/>
      <c r="I92" s="168"/>
      <c r="J92" s="168"/>
      <c r="K92" s="168"/>
      <c r="L92" s="168"/>
      <c r="M92" s="168"/>
      <c r="N92" s="168"/>
      <c r="O92" s="168"/>
      <c r="P92" s="168"/>
      <c r="Q92" s="168"/>
      <c r="R92" s="168"/>
      <c r="S92" s="168"/>
      <c r="T92" s="168"/>
      <c r="U92" s="168"/>
      <c r="V92" s="168"/>
      <c r="W92" s="168"/>
      <c r="X92" s="168"/>
      <c r="Y92" s="168"/>
      <c r="Z92" s="168"/>
      <c r="AA92" s="168"/>
      <c r="AB92" s="168"/>
      <c r="AC92" s="168"/>
      <c r="AD92" s="168"/>
      <c r="AE92" s="168"/>
      <c r="AF92" s="168"/>
      <c r="AG92" s="514"/>
    </row>
    <row r="93" outlineLevel="1">
      <c r="A93" s="215" t="s">
        <v>1931</v>
      </c>
      <c r="B93" s="267"/>
      <c r="C93" s="267"/>
      <c r="D93" s="267"/>
      <c r="E93" s="267"/>
      <c r="F93" s="267"/>
      <c r="G93" s="267"/>
      <c r="H93" s="267"/>
      <c r="I93" s="267"/>
      <c r="J93" s="267"/>
      <c r="K93" s="267"/>
      <c r="L93" s="267"/>
      <c r="M93" s="267"/>
      <c r="N93" s="267"/>
      <c r="O93" s="267"/>
      <c r="P93" s="267"/>
      <c r="Q93" s="267"/>
      <c r="R93" s="267"/>
      <c r="S93" s="267"/>
      <c r="T93" s="267"/>
      <c r="U93" s="267"/>
      <c r="V93" s="267"/>
      <c r="W93" s="267"/>
      <c r="X93" s="267"/>
      <c r="Y93" s="267"/>
      <c r="Z93" s="267"/>
      <c r="AA93" s="267"/>
      <c r="AB93" s="267"/>
      <c r="AC93" s="267"/>
      <c r="AD93" s="267"/>
      <c r="AE93" s="267"/>
      <c r="AF93" s="267"/>
      <c r="AG93" s="540"/>
    </row>
    <row r="94" outlineLevel="1">
      <c r="A94" s="273" t="s">
        <v>1911</v>
      </c>
      <c r="B94" s="174"/>
      <c r="C94" s="174"/>
      <c r="D94" s="174"/>
      <c r="E94" s="174"/>
      <c r="F94" s="174"/>
      <c r="G94" s="174"/>
      <c r="H94" s="174"/>
      <c r="I94" s="174"/>
      <c r="J94" s="174"/>
      <c r="K94" s="174"/>
      <c r="L94" s="174"/>
      <c r="M94" s="174"/>
      <c r="N94" s="174"/>
      <c r="O94" s="174"/>
      <c r="P94" s="174"/>
      <c r="Q94" s="174"/>
      <c r="R94" s="174"/>
      <c r="S94" s="174"/>
      <c r="T94" s="174"/>
      <c r="U94" s="174"/>
      <c r="V94" s="174"/>
      <c r="W94" s="174"/>
      <c r="X94" s="174"/>
      <c r="Y94" s="174"/>
      <c r="Z94" s="174"/>
      <c r="AA94" s="174"/>
      <c r="AB94" s="174"/>
      <c r="AC94" s="174"/>
      <c r="AD94" s="174"/>
      <c r="AE94" s="174"/>
      <c r="AF94" s="174"/>
      <c r="AG94" s="409">
        <f t="shared" ref="AG94:AG97" si="22">SUM(B94:AF94)</f>
        <v>0</v>
      </c>
    </row>
    <row r="95" outlineLevel="1">
      <c r="A95" s="273" t="s">
        <v>1346</v>
      </c>
      <c r="B95" s="543"/>
      <c r="C95" s="543"/>
      <c r="D95" s="543"/>
      <c r="E95" s="543"/>
      <c r="F95" s="543"/>
      <c r="G95" s="543"/>
      <c r="H95" s="543"/>
      <c r="I95" s="543"/>
      <c r="J95" s="543"/>
      <c r="K95" s="543"/>
      <c r="L95" s="543"/>
      <c r="M95" s="543"/>
      <c r="N95" s="543"/>
      <c r="O95" s="543"/>
      <c r="P95" s="543"/>
      <c r="Q95" s="543"/>
      <c r="R95" s="543"/>
      <c r="S95" s="543"/>
      <c r="T95" s="543"/>
      <c r="U95" s="543"/>
      <c r="V95" s="543"/>
      <c r="W95" s="543"/>
      <c r="X95" s="543"/>
      <c r="Y95" s="543"/>
      <c r="Z95" s="543"/>
      <c r="AA95" s="543"/>
      <c r="AB95" s="543"/>
      <c r="AC95" s="543"/>
      <c r="AD95" s="543"/>
      <c r="AE95" s="543"/>
      <c r="AF95" s="543"/>
      <c r="AG95" s="409">
        <f t="shared" si="22"/>
        <v>0</v>
      </c>
    </row>
    <row r="96" outlineLevel="1">
      <c r="A96" s="273" t="s">
        <v>1912</v>
      </c>
      <c r="B96" s="543"/>
      <c r="C96" s="543"/>
      <c r="D96" s="543"/>
      <c r="E96" s="543"/>
      <c r="F96" s="543"/>
      <c r="G96" s="543"/>
      <c r="H96" s="543"/>
      <c r="I96" s="543"/>
      <c r="J96" s="543"/>
      <c r="K96" s="543"/>
      <c r="L96" s="543"/>
      <c r="M96" s="543"/>
      <c r="N96" s="543"/>
      <c r="O96" s="543"/>
      <c r="P96" s="543"/>
      <c r="Q96" s="543"/>
      <c r="R96" s="543"/>
      <c r="S96" s="543"/>
      <c r="T96" s="543"/>
      <c r="U96" s="543"/>
      <c r="V96" s="543"/>
      <c r="W96" s="543"/>
      <c r="X96" s="543"/>
      <c r="Y96" s="543"/>
      <c r="Z96" s="543"/>
      <c r="AA96" s="543"/>
      <c r="AB96" s="543"/>
      <c r="AC96" s="543"/>
      <c r="AD96" s="543"/>
      <c r="AE96" s="543"/>
      <c r="AF96" s="543"/>
      <c r="AG96" s="409">
        <f t="shared" si="22"/>
        <v>0</v>
      </c>
    </row>
    <row r="97" outlineLevel="1">
      <c r="A97" s="541" t="s">
        <v>1913</v>
      </c>
      <c r="B97" s="472">
        <f t="shared" ref="B97:AF97" si="23">sum(B94:B96)</f>
        <v>0</v>
      </c>
      <c r="C97" s="472">
        <f t="shared" si="23"/>
        <v>0</v>
      </c>
      <c r="D97" s="472">
        <f t="shared" si="23"/>
        <v>0</v>
      </c>
      <c r="E97" s="472">
        <f t="shared" si="23"/>
        <v>0</v>
      </c>
      <c r="F97" s="472">
        <f t="shared" si="23"/>
        <v>0</v>
      </c>
      <c r="G97" s="472">
        <f t="shared" si="23"/>
        <v>0</v>
      </c>
      <c r="H97" s="472">
        <f t="shared" si="23"/>
        <v>0</v>
      </c>
      <c r="I97" s="472">
        <f t="shared" si="23"/>
        <v>0</v>
      </c>
      <c r="J97" s="472">
        <f t="shared" si="23"/>
        <v>0</v>
      </c>
      <c r="K97" s="472">
        <f t="shared" si="23"/>
        <v>0</v>
      </c>
      <c r="L97" s="472">
        <f t="shared" si="23"/>
        <v>0</v>
      </c>
      <c r="M97" s="472">
        <f t="shared" si="23"/>
        <v>0</v>
      </c>
      <c r="N97" s="472">
        <f t="shared" si="23"/>
        <v>0</v>
      </c>
      <c r="O97" s="472">
        <f t="shared" si="23"/>
        <v>0</v>
      </c>
      <c r="P97" s="472">
        <f t="shared" si="23"/>
        <v>0</v>
      </c>
      <c r="Q97" s="472">
        <f t="shared" si="23"/>
        <v>0</v>
      </c>
      <c r="R97" s="472">
        <f t="shared" si="23"/>
        <v>0</v>
      </c>
      <c r="S97" s="472">
        <f t="shared" si="23"/>
        <v>0</v>
      </c>
      <c r="T97" s="472">
        <f t="shared" si="23"/>
        <v>0</v>
      </c>
      <c r="U97" s="472">
        <f t="shared" si="23"/>
        <v>0</v>
      </c>
      <c r="V97" s="472">
        <f t="shared" si="23"/>
        <v>0</v>
      </c>
      <c r="W97" s="472">
        <f t="shared" si="23"/>
        <v>0</v>
      </c>
      <c r="X97" s="472">
        <f t="shared" si="23"/>
        <v>0</v>
      </c>
      <c r="Y97" s="472">
        <f t="shared" si="23"/>
        <v>0</v>
      </c>
      <c r="Z97" s="472">
        <f t="shared" si="23"/>
        <v>0</v>
      </c>
      <c r="AA97" s="472">
        <f t="shared" si="23"/>
        <v>0</v>
      </c>
      <c r="AB97" s="472">
        <f t="shared" si="23"/>
        <v>0</v>
      </c>
      <c r="AC97" s="472">
        <f t="shared" si="23"/>
        <v>0</v>
      </c>
      <c r="AD97" s="472">
        <f t="shared" si="23"/>
        <v>0</v>
      </c>
      <c r="AE97" s="472">
        <f t="shared" si="23"/>
        <v>0</v>
      </c>
      <c r="AF97" s="472">
        <f t="shared" si="23"/>
        <v>0</v>
      </c>
      <c r="AG97" s="409">
        <f t="shared" si="22"/>
        <v>0</v>
      </c>
    </row>
    <row r="98" outlineLevel="1">
      <c r="A98" s="160"/>
      <c r="B98" s="267"/>
      <c r="C98" s="267"/>
      <c r="D98" s="267"/>
      <c r="E98" s="267"/>
      <c r="F98" s="267"/>
      <c r="G98" s="267"/>
      <c r="H98" s="267"/>
      <c r="I98" s="267"/>
      <c r="J98" s="267"/>
      <c r="K98" s="267"/>
      <c r="L98" s="267"/>
      <c r="M98" s="267"/>
      <c r="N98" s="267"/>
      <c r="O98" s="267"/>
      <c r="P98" s="267"/>
      <c r="Q98" s="267"/>
      <c r="R98" s="267"/>
      <c r="S98" s="267"/>
      <c r="T98" s="267"/>
      <c r="U98" s="267"/>
      <c r="V98" s="267"/>
      <c r="W98" s="267"/>
      <c r="X98" s="267"/>
      <c r="Y98" s="267"/>
      <c r="Z98" s="267"/>
      <c r="AA98" s="267"/>
      <c r="AB98" s="267"/>
      <c r="AC98" s="267"/>
      <c r="AD98" s="267"/>
      <c r="AE98" s="267"/>
      <c r="AF98" s="267"/>
      <c r="AG98" s="547"/>
    </row>
    <row r="99" outlineLevel="1">
      <c r="A99" s="273" t="s">
        <v>543</v>
      </c>
      <c r="B99" s="340"/>
      <c r="C99" s="340"/>
      <c r="D99" s="340"/>
      <c r="E99" s="340"/>
      <c r="F99" s="340"/>
      <c r="G99" s="340"/>
      <c r="H99" s="340"/>
      <c r="I99" s="340"/>
      <c r="J99" s="340"/>
      <c r="K99" s="340"/>
      <c r="L99" s="340"/>
      <c r="M99" s="340"/>
      <c r="N99" s="340"/>
      <c r="O99" s="340"/>
      <c r="P99" s="340"/>
      <c r="Q99" s="340"/>
      <c r="R99" s="340"/>
      <c r="S99" s="340"/>
      <c r="T99" s="340"/>
      <c r="U99" s="340"/>
      <c r="V99" s="340"/>
      <c r="W99" s="340"/>
      <c r="X99" s="340"/>
      <c r="Y99" s="340"/>
      <c r="Z99" s="340"/>
      <c r="AA99" s="340"/>
      <c r="AB99" s="340"/>
      <c r="AC99" s="340"/>
      <c r="AD99" s="340"/>
      <c r="AE99" s="340"/>
      <c r="AF99" s="340"/>
      <c r="AG99" s="409">
        <f t="shared" ref="AG99:AG101" si="24">SUM(B99:AF99)</f>
        <v>0</v>
      </c>
    </row>
    <row r="100" outlineLevel="1">
      <c r="A100" s="542" t="s">
        <v>544</v>
      </c>
      <c r="B100" s="543"/>
      <c r="C100" s="543"/>
      <c r="D100" s="543"/>
      <c r="E100" s="543"/>
      <c r="F100" s="543"/>
      <c r="G100" s="543"/>
      <c r="H100" s="543"/>
      <c r="I100" s="543"/>
      <c r="J100" s="543"/>
      <c r="K100" s="543"/>
      <c r="L100" s="543"/>
      <c r="M100" s="543"/>
      <c r="N100" s="543"/>
      <c r="O100" s="543"/>
      <c r="P100" s="543"/>
      <c r="Q100" s="543"/>
      <c r="R100" s="543"/>
      <c r="S100" s="543"/>
      <c r="T100" s="543"/>
      <c r="U100" s="543"/>
      <c r="V100" s="543"/>
      <c r="W100" s="543"/>
      <c r="X100" s="543"/>
      <c r="Y100" s="543"/>
      <c r="Z100" s="543"/>
      <c r="AA100" s="543"/>
      <c r="AB100" s="543"/>
      <c r="AC100" s="543"/>
      <c r="AD100" s="543"/>
      <c r="AE100" s="543"/>
      <c r="AF100" s="543"/>
      <c r="AG100" s="409">
        <f t="shared" si="24"/>
        <v>0</v>
      </c>
    </row>
    <row r="101" outlineLevel="1">
      <c r="A101" s="544" t="s">
        <v>1914</v>
      </c>
      <c r="B101" s="545">
        <f t="shared" ref="B101:AF101" si="25">sum(B99:B100)</f>
        <v>0</v>
      </c>
      <c r="C101" s="545">
        <f t="shared" si="25"/>
        <v>0</v>
      </c>
      <c r="D101" s="545">
        <f t="shared" si="25"/>
        <v>0</v>
      </c>
      <c r="E101" s="545">
        <f t="shared" si="25"/>
        <v>0</v>
      </c>
      <c r="F101" s="545">
        <f t="shared" si="25"/>
        <v>0</v>
      </c>
      <c r="G101" s="545">
        <f t="shared" si="25"/>
        <v>0</v>
      </c>
      <c r="H101" s="545">
        <f t="shared" si="25"/>
        <v>0</v>
      </c>
      <c r="I101" s="545">
        <f t="shared" si="25"/>
        <v>0</v>
      </c>
      <c r="J101" s="545">
        <f t="shared" si="25"/>
        <v>0</v>
      </c>
      <c r="K101" s="545">
        <f t="shared" si="25"/>
        <v>0</v>
      </c>
      <c r="L101" s="545">
        <f t="shared" si="25"/>
        <v>0</v>
      </c>
      <c r="M101" s="545">
        <f t="shared" si="25"/>
        <v>0</v>
      </c>
      <c r="N101" s="545">
        <f t="shared" si="25"/>
        <v>0</v>
      </c>
      <c r="O101" s="545">
        <f t="shared" si="25"/>
        <v>0</v>
      </c>
      <c r="P101" s="545">
        <f t="shared" si="25"/>
        <v>0</v>
      </c>
      <c r="Q101" s="545">
        <f t="shared" si="25"/>
        <v>0</v>
      </c>
      <c r="R101" s="545">
        <f t="shared" si="25"/>
        <v>0</v>
      </c>
      <c r="S101" s="545">
        <f t="shared" si="25"/>
        <v>0</v>
      </c>
      <c r="T101" s="545">
        <f t="shared" si="25"/>
        <v>0</v>
      </c>
      <c r="U101" s="545">
        <f t="shared" si="25"/>
        <v>0</v>
      </c>
      <c r="V101" s="545">
        <f t="shared" si="25"/>
        <v>0</v>
      </c>
      <c r="W101" s="545">
        <f t="shared" si="25"/>
        <v>0</v>
      </c>
      <c r="X101" s="545">
        <f t="shared" si="25"/>
        <v>0</v>
      </c>
      <c r="Y101" s="545">
        <f t="shared" si="25"/>
        <v>0</v>
      </c>
      <c r="Z101" s="545">
        <f t="shared" si="25"/>
        <v>0</v>
      </c>
      <c r="AA101" s="545">
        <f t="shared" si="25"/>
        <v>0</v>
      </c>
      <c r="AB101" s="545">
        <f t="shared" si="25"/>
        <v>0</v>
      </c>
      <c r="AC101" s="545">
        <f t="shared" si="25"/>
        <v>0</v>
      </c>
      <c r="AD101" s="545">
        <f t="shared" si="25"/>
        <v>0</v>
      </c>
      <c r="AE101" s="545">
        <f t="shared" si="25"/>
        <v>0</v>
      </c>
      <c r="AF101" s="545">
        <f t="shared" si="25"/>
        <v>0</v>
      </c>
      <c r="AG101" s="409">
        <f t="shared" si="24"/>
        <v>0</v>
      </c>
    </row>
    <row r="102">
      <c r="A102" s="160"/>
      <c r="B102" s="267"/>
      <c r="C102" s="267"/>
      <c r="D102" s="267"/>
      <c r="E102" s="267"/>
      <c r="F102" s="267"/>
      <c r="G102" s="267"/>
      <c r="H102" s="267"/>
      <c r="I102" s="267"/>
      <c r="J102" s="267"/>
      <c r="K102" s="267"/>
      <c r="L102" s="267"/>
      <c r="M102" s="267"/>
      <c r="N102" s="267"/>
      <c r="O102" s="267"/>
      <c r="P102" s="267"/>
      <c r="Q102" s="267"/>
      <c r="R102" s="267"/>
      <c r="S102" s="267"/>
      <c r="T102" s="267"/>
      <c r="U102" s="267"/>
      <c r="V102" s="267"/>
      <c r="W102" s="267"/>
      <c r="X102" s="267"/>
      <c r="Y102" s="267"/>
      <c r="Z102" s="267"/>
      <c r="AA102" s="267"/>
      <c r="AB102" s="267"/>
      <c r="AC102" s="267"/>
      <c r="AD102" s="267"/>
      <c r="AE102" s="267"/>
      <c r="AF102" s="267"/>
      <c r="AG102" s="547"/>
    </row>
    <row r="103">
      <c r="A103" s="537" t="s">
        <v>1932</v>
      </c>
      <c r="B103" s="538"/>
      <c r="C103" s="538"/>
      <c r="D103" s="538"/>
      <c r="E103" s="538"/>
      <c r="F103" s="538"/>
      <c r="G103" s="538"/>
      <c r="H103" s="538"/>
      <c r="I103" s="538"/>
      <c r="J103" s="538"/>
      <c r="K103" s="538"/>
      <c r="L103" s="538"/>
      <c r="M103" s="538"/>
      <c r="N103" s="538"/>
      <c r="O103" s="538"/>
      <c r="P103" s="538"/>
      <c r="Q103" s="538"/>
      <c r="R103" s="538"/>
      <c r="S103" s="538"/>
      <c r="T103" s="538"/>
      <c r="U103" s="538"/>
      <c r="V103" s="538"/>
      <c r="W103" s="538"/>
      <c r="X103" s="538"/>
      <c r="Y103" s="538"/>
      <c r="Z103" s="538"/>
      <c r="AA103" s="538"/>
      <c r="AB103" s="538"/>
      <c r="AC103" s="538"/>
      <c r="AD103" s="538"/>
      <c r="AE103" s="538"/>
      <c r="AF103" s="538"/>
      <c r="AG103" s="539"/>
    </row>
    <row r="104" outlineLevel="1">
      <c r="A104" s="273" t="s">
        <v>1933</v>
      </c>
      <c r="B104" s="242"/>
      <c r="C104" s="242"/>
      <c r="D104" s="242"/>
      <c r="E104" s="242"/>
      <c r="F104" s="242"/>
      <c r="G104" s="242"/>
      <c r="H104" s="242"/>
      <c r="I104" s="242"/>
      <c r="J104" s="242"/>
      <c r="K104" s="242"/>
      <c r="L104" s="242"/>
      <c r="M104" s="242"/>
      <c r="N104" s="242"/>
      <c r="O104" s="242"/>
      <c r="P104" s="242"/>
      <c r="Q104" s="242"/>
      <c r="R104" s="242"/>
      <c r="S104" s="242"/>
      <c r="T104" s="242"/>
      <c r="U104" s="242"/>
      <c r="V104" s="242"/>
      <c r="W104" s="242"/>
      <c r="X104" s="242"/>
      <c r="Y104" s="242"/>
      <c r="Z104" s="242"/>
      <c r="AA104" s="242"/>
      <c r="AB104" s="242"/>
      <c r="AC104" s="242"/>
      <c r="AD104" s="242"/>
      <c r="AE104" s="242"/>
      <c r="AF104" s="242"/>
      <c r="AG104" s="409">
        <f t="shared" ref="AG104:AG107" si="26">SUM(B104:AF104)</f>
        <v>0</v>
      </c>
    </row>
    <row r="105" outlineLevel="1">
      <c r="A105" s="273" t="s">
        <v>1934</v>
      </c>
      <c r="B105" s="242"/>
      <c r="C105" s="242"/>
      <c r="D105" s="242"/>
      <c r="E105" s="242"/>
      <c r="F105" s="242"/>
      <c r="G105" s="242"/>
      <c r="H105" s="242"/>
      <c r="I105" s="242"/>
      <c r="J105" s="242"/>
      <c r="K105" s="242"/>
      <c r="L105" s="242"/>
      <c r="M105" s="242"/>
      <c r="N105" s="242"/>
      <c r="O105" s="242"/>
      <c r="P105" s="242"/>
      <c r="Q105" s="242"/>
      <c r="R105" s="242"/>
      <c r="S105" s="242"/>
      <c r="T105" s="242"/>
      <c r="U105" s="242"/>
      <c r="V105" s="242"/>
      <c r="W105" s="242"/>
      <c r="X105" s="242"/>
      <c r="Y105" s="242"/>
      <c r="Z105" s="242"/>
      <c r="AA105" s="242"/>
      <c r="AB105" s="242"/>
      <c r="AC105" s="242"/>
      <c r="AD105" s="242"/>
      <c r="AE105" s="242"/>
      <c r="AF105" s="242"/>
      <c r="AG105" s="409">
        <f t="shared" si="26"/>
        <v>0</v>
      </c>
    </row>
    <row r="106" outlineLevel="1">
      <c r="A106" s="273" t="s">
        <v>1935</v>
      </c>
      <c r="B106" s="242"/>
      <c r="C106" s="242"/>
      <c r="D106" s="242"/>
      <c r="E106" s="242"/>
      <c r="F106" s="242"/>
      <c r="G106" s="242"/>
      <c r="H106" s="242"/>
      <c r="I106" s="242"/>
      <c r="J106" s="242"/>
      <c r="K106" s="242"/>
      <c r="L106" s="242"/>
      <c r="M106" s="242"/>
      <c r="N106" s="242"/>
      <c r="O106" s="242"/>
      <c r="P106" s="242"/>
      <c r="Q106" s="242"/>
      <c r="R106" s="242"/>
      <c r="S106" s="242"/>
      <c r="T106" s="242"/>
      <c r="U106" s="242"/>
      <c r="V106" s="242"/>
      <c r="W106" s="242"/>
      <c r="X106" s="242"/>
      <c r="Y106" s="242"/>
      <c r="Z106" s="242"/>
      <c r="AA106" s="242"/>
      <c r="AB106" s="242"/>
      <c r="AC106" s="242"/>
      <c r="AD106" s="242"/>
      <c r="AE106" s="242"/>
      <c r="AF106" s="242"/>
      <c r="AG106" s="409">
        <f t="shared" si="26"/>
        <v>0</v>
      </c>
    </row>
    <row r="107" outlineLevel="1">
      <c r="A107" s="273" t="s">
        <v>1936</v>
      </c>
      <c r="B107" s="242"/>
      <c r="C107" s="242"/>
      <c r="D107" s="242"/>
      <c r="E107" s="242"/>
      <c r="F107" s="242"/>
      <c r="G107" s="242"/>
      <c r="H107" s="242"/>
      <c r="I107" s="242"/>
      <c r="J107" s="242"/>
      <c r="K107" s="242"/>
      <c r="L107" s="242"/>
      <c r="M107" s="242"/>
      <c r="N107" s="242"/>
      <c r="O107" s="242"/>
      <c r="P107" s="242"/>
      <c r="Q107" s="242"/>
      <c r="R107" s="242"/>
      <c r="S107" s="242"/>
      <c r="T107" s="242"/>
      <c r="U107" s="242"/>
      <c r="V107" s="242"/>
      <c r="W107" s="242"/>
      <c r="X107" s="242"/>
      <c r="Y107" s="242"/>
      <c r="Z107" s="242"/>
      <c r="AA107" s="242"/>
      <c r="AB107" s="242"/>
      <c r="AC107" s="242"/>
      <c r="AD107" s="242"/>
      <c r="AE107" s="242"/>
      <c r="AF107" s="242"/>
      <c r="AG107" s="409">
        <f t="shared" si="26"/>
        <v>0</v>
      </c>
    </row>
    <row r="108" outlineLevel="1">
      <c r="A108" s="273" t="s">
        <v>1937</v>
      </c>
      <c r="B108" s="242"/>
      <c r="C108" s="242"/>
      <c r="D108" s="242"/>
      <c r="E108" s="242"/>
      <c r="F108" s="242"/>
      <c r="G108" s="242"/>
      <c r="H108" s="242"/>
      <c r="I108" s="242"/>
      <c r="J108" s="242"/>
      <c r="K108" s="242"/>
      <c r="L108" s="242"/>
      <c r="M108" s="242"/>
      <c r="N108" s="242"/>
      <c r="O108" s="242"/>
      <c r="P108" s="242"/>
      <c r="Q108" s="242"/>
      <c r="R108" s="242"/>
      <c r="S108" s="242"/>
      <c r="T108" s="242"/>
      <c r="U108" s="242"/>
      <c r="V108" s="242"/>
      <c r="W108" s="242"/>
      <c r="X108" s="242"/>
      <c r="Y108" s="242"/>
      <c r="Z108" s="242"/>
      <c r="AA108" s="242"/>
      <c r="AB108" s="242"/>
      <c r="AC108" s="242"/>
      <c r="AD108" s="242"/>
      <c r="AE108" s="242"/>
      <c r="AF108" s="242"/>
      <c r="AG108" s="409"/>
    </row>
    <row r="109" outlineLevel="1">
      <c r="A109" s="273" t="s">
        <v>1938</v>
      </c>
      <c r="B109" s="242"/>
      <c r="C109" s="242"/>
      <c r="D109" s="242"/>
      <c r="E109" s="242"/>
      <c r="F109" s="242"/>
      <c r="G109" s="242"/>
      <c r="H109" s="242"/>
      <c r="I109" s="242"/>
      <c r="J109" s="242"/>
      <c r="K109" s="242"/>
      <c r="L109" s="242"/>
      <c r="M109" s="242"/>
      <c r="N109" s="242"/>
      <c r="O109" s="242"/>
      <c r="P109" s="242"/>
      <c r="Q109" s="242"/>
      <c r="R109" s="242"/>
      <c r="S109" s="242"/>
      <c r="T109" s="242"/>
      <c r="U109" s="242"/>
      <c r="V109" s="242"/>
      <c r="W109" s="242"/>
      <c r="X109" s="242"/>
      <c r="Y109" s="242"/>
      <c r="Z109" s="242"/>
      <c r="AA109" s="242"/>
      <c r="AB109" s="242"/>
      <c r="AC109" s="242"/>
      <c r="AD109" s="242"/>
      <c r="AE109" s="242"/>
      <c r="AF109" s="242"/>
      <c r="AG109" s="409"/>
    </row>
    <row r="110" outlineLevel="1">
      <c r="A110" s="273" t="s">
        <v>1939</v>
      </c>
      <c r="B110" s="242"/>
      <c r="C110" s="242"/>
      <c r="D110" s="242"/>
      <c r="E110" s="242"/>
      <c r="F110" s="242"/>
      <c r="G110" s="242"/>
      <c r="H110" s="242"/>
      <c r="I110" s="242"/>
      <c r="J110" s="242"/>
      <c r="K110" s="242"/>
      <c r="L110" s="242"/>
      <c r="M110" s="242"/>
      <c r="N110" s="242"/>
      <c r="O110" s="242"/>
      <c r="P110" s="242"/>
      <c r="Q110" s="242"/>
      <c r="R110" s="242"/>
      <c r="S110" s="242"/>
      <c r="T110" s="242"/>
      <c r="U110" s="242"/>
      <c r="V110" s="242"/>
      <c r="W110" s="242"/>
      <c r="X110" s="242"/>
      <c r="Y110" s="242"/>
      <c r="Z110" s="242"/>
      <c r="AA110" s="242"/>
      <c r="AB110" s="242"/>
      <c r="AC110" s="242"/>
      <c r="AD110" s="242"/>
      <c r="AE110" s="242"/>
      <c r="AF110" s="242"/>
      <c r="AG110" s="409"/>
    </row>
    <row r="111" outlineLevel="1">
      <c r="A111" s="273" t="s">
        <v>1940</v>
      </c>
      <c r="B111" s="242"/>
      <c r="C111" s="242"/>
      <c r="D111" s="242"/>
      <c r="E111" s="242"/>
      <c r="F111" s="242"/>
      <c r="G111" s="242"/>
      <c r="H111" s="242"/>
      <c r="I111" s="242"/>
      <c r="J111" s="242"/>
      <c r="K111" s="242"/>
      <c r="L111" s="242"/>
      <c r="M111" s="242"/>
      <c r="N111" s="242"/>
      <c r="O111" s="242"/>
      <c r="P111" s="242"/>
      <c r="Q111" s="242"/>
      <c r="R111" s="242"/>
      <c r="S111" s="242"/>
      <c r="T111" s="242"/>
      <c r="U111" s="242"/>
      <c r="V111" s="242"/>
      <c r="W111" s="242"/>
      <c r="X111" s="242"/>
      <c r="Y111" s="242"/>
      <c r="Z111" s="242"/>
      <c r="AA111" s="242"/>
      <c r="AB111" s="242"/>
      <c r="AC111" s="242"/>
      <c r="AD111" s="242"/>
      <c r="AE111" s="242"/>
      <c r="AF111" s="242"/>
      <c r="AG111" s="409"/>
    </row>
    <row r="112" outlineLevel="1">
      <c r="A112" s="279" t="s">
        <v>439</v>
      </c>
      <c r="B112" s="475">
        <f t="shared" ref="B112:AF112" si="27">B104+B105</f>
        <v>0</v>
      </c>
      <c r="C112" s="475">
        <f t="shared" si="27"/>
        <v>0</v>
      </c>
      <c r="D112" s="475">
        <f t="shared" si="27"/>
        <v>0</v>
      </c>
      <c r="E112" s="475">
        <f t="shared" si="27"/>
        <v>0</v>
      </c>
      <c r="F112" s="475">
        <f t="shared" si="27"/>
        <v>0</v>
      </c>
      <c r="G112" s="475">
        <f t="shared" si="27"/>
        <v>0</v>
      </c>
      <c r="H112" s="475">
        <f t="shared" si="27"/>
        <v>0</v>
      </c>
      <c r="I112" s="475">
        <f t="shared" si="27"/>
        <v>0</v>
      </c>
      <c r="J112" s="475">
        <f t="shared" si="27"/>
        <v>0</v>
      </c>
      <c r="K112" s="475">
        <f t="shared" si="27"/>
        <v>0</v>
      </c>
      <c r="L112" s="475">
        <f t="shared" si="27"/>
        <v>0</v>
      </c>
      <c r="M112" s="475">
        <f t="shared" si="27"/>
        <v>0</v>
      </c>
      <c r="N112" s="475">
        <f t="shared" si="27"/>
        <v>0</v>
      </c>
      <c r="O112" s="475">
        <f t="shared" si="27"/>
        <v>0</v>
      </c>
      <c r="P112" s="475">
        <f t="shared" si="27"/>
        <v>0</v>
      </c>
      <c r="Q112" s="475">
        <f t="shared" si="27"/>
        <v>0</v>
      </c>
      <c r="R112" s="475">
        <f t="shared" si="27"/>
        <v>0</v>
      </c>
      <c r="S112" s="475">
        <f t="shared" si="27"/>
        <v>0</v>
      </c>
      <c r="T112" s="475">
        <f t="shared" si="27"/>
        <v>0</v>
      </c>
      <c r="U112" s="475">
        <f t="shared" si="27"/>
        <v>0</v>
      </c>
      <c r="V112" s="475">
        <f t="shared" si="27"/>
        <v>0</v>
      </c>
      <c r="W112" s="475">
        <f t="shared" si="27"/>
        <v>0</v>
      </c>
      <c r="X112" s="475">
        <f t="shared" si="27"/>
        <v>0</v>
      </c>
      <c r="Y112" s="475">
        <f t="shared" si="27"/>
        <v>0</v>
      </c>
      <c r="Z112" s="475">
        <f t="shared" si="27"/>
        <v>0</v>
      </c>
      <c r="AA112" s="475">
        <f t="shared" si="27"/>
        <v>0</v>
      </c>
      <c r="AB112" s="475">
        <f t="shared" si="27"/>
        <v>0</v>
      </c>
      <c r="AC112" s="475">
        <f t="shared" si="27"/>
        <v>0</v>
      </c>
      <c r="AD112" s="475">
        <f t="shared" si="27"/>
        <v>0</v>
      </c>
      <c r="AE112" s="475">
        <f t="shared" si="27"/>
        <v>0</v>
      </c>
      <c r="AF112" s="475">
        <f t="shared" si="27"/>
        <v>0</v>
      </c>
      <c r="AG112" s="409">
        <f t="shared" ref="AG112:AG123" si="29">SUM(B112:AF112)</f>
        <v>0</v>
      </c>
    </row>
    <row r="113" outlineLevel="1">
      <c r="A113" s="279" t="s">
        <v>440</v>
      </c>
      <c r="B113" s="475">
        <f t="shared" ref="B113:AF113" si="28">B106+B107</f>
        <v>0</v>
      </c>
      <c r="C113" s="475">
        <f t="shared" si="28"/>
        <v>0</v>
      </c>
      <c r="D113" s="475">
        <f t="shared" si="28"/>
        <v>0</v>
      </c>
      <c r="E113" s="475">
        <f t="shared" si="28"/>
        <v>0</v>
      </c>
      <c r="F113" s="475">
        <f t="shared" si="28"/>
        <v>0</v>
      </c>
      <c r="G113" s="475">
        <f t="shared" si="28"/>
        <v>0</v>
      </c>
      <c r="H113" s="475">
        <f t="shared" si="28"/>
        <v>0</v>
      </c>
      <c r="I113" s="475">
        <f t="shared" si="28"/>
        <v>0</v>
      </c>
      <c r="J113" s="475">
        <f t="shared" si="28"/>
        <v>0</v>
      </c>
      <c r="K113" s="475">
        <f t="shared" si="28"/>
        <v>0</v>
      </c>
      <c r="L113" s="475">
        <f t="shared" si="28"/>
        <v>0</v>
      </c>
      <c r="M113" s="475">
        <f t="shared" si="28"/>
        <v>0</v>
      </c>
      <c r="N113" s="475">
        <f t="shared" si="28"/>
        <v>0</v>
      </c>
      <c r="O113" s="475">
        <f t="shared" si="28"/>
        <v>0</v>
      </c>
      <c r="P113" s="475">
        <f t="shared" si="28"/>
        <v>0</v>
      </c>
      <c r="Q113" s="475">
        <f t="shared" si="28"/>
        <v>0</v>
      </c>
      <c r="R113" s="475">
        <f t="shared" si="28"/>
        <v>0</v>
      </c>
      <c r="S113" s="475">
        <f t="shared" si="28"/>
        <v>0</v>
      </c>
      <c r="T113" s="475">
        <f t="shared" si="28"/>
        <v>0</v>
      </c>
      <c r="U113" s="475">
        <f t="shared" si="28"/>
        <v>0</v>
      </c>
      <c r="V113" s="475">
        <f t="shared" si="28"/>
        <v>0</v>
      </c>
      <c r="W113" s="475">
        <f t="shared" si="28"/>
        <v>0</v>
      </c>
      <c r="X113" s="475">
        <f t="shared" si="28"/>
        <v>0</v>
      </c>
      <c r="Y113" s="475">
        <f t="shared" si="28"/>
        <v>0</v>
      </c>
      <c r="Z113" s="475">
        <f t="shared" si="28"/>
        <v>0</v>
      </c>
      <c r="AA113" s="475">
        <f t="shared" si="28"/>
        <v>0</v>
      </c>
      <c r="AB113" s="475">
        <f t="shared" si="28"/>
        <v>0</v>
      </c>
      <c r="AC113" s="475">
        <f t="shared" si="28"/>
        <v>0</v>
      </c>
      <c r="AD113" s="475">
        <f t="shared" si="28"/>
        <v>0</v>
      </c>
      <c r="AE113" s="475">
        <f t="shared" si="28"/>
        <v>0</v>
      </c>
      <c r="AF113" s="475">
        <f t="shared" si="28"/>
        <v>0</v>
      </c>
      <c r="AG113" s="409">
        <f t="shared" si="29"/>
        <v>0</v>
      </c>
    </row>
    <row r="114" outlineLevel="1">
      <c r="A114" s="160"/>
      <c r="B114" s="267"/>
      <c r="C114" s="267"/>
      <c r="D114" s="267"/>
      <c r="E114" s="267"/>
      <c r="F114" s="267"/>
      <c r="G114" s="267"/>
      <c r="H114" s="267"/>
      <c r="I114" s="267"/>
      <c r="J114" s="267"/>
      <c r="K114" s="267"/>
      <c r="L114" s="267"/>
      <c r="M114" s="267"/>
      <c r="N114" s="267"/>
      <c r="O114" s="267"/>
      <c r="P114" s="267"/>
      <c r="Q114" s="267"/>
      <c r="R114" s="267"/>
      <c r="S114" s="267"/>
      <c r="T114" s="267"/>
      <c r="U114" s="267"/>
      <c r="V114" s="267"/>
      <c r="W114" s="267"/>
      <c r="X114" s="267"/>
      <c r="Y114" s="267"/>
      <c r="Z114" s="267"/>
      <c r="AA114" s="267"/>
      <c r="AB114" s="267"/>
      <c r="AC114" s="267"/>
      <c r="AD114" s="267"/>
      <c r="AE114" s="267"/>
      <c r="AF114" s="267"/>
      <c r="AG114" s="409">
        <f t="shared" si="29"/>
        <v>0</v>
      </c>
    </row>
    <row r="115" outlineLevel="1">
      <c r="A115" s="273" t="s">
        <v>442</v>
      </c>
      <c r="B115" s="242"/>
      <c r="C115" s="242"/>
      <c r="D115" s="242"/>
      <c r="E115" s="242"/>
      <c r="F115" s="242"/>
      <c r="G115" s="242"/>
      <c r="H115" s="242"/>
      <c r="I115" s="242"/>
      <c r="J115" s="242"/>
      <c r="K115" s="242"/>
      <c r="L115" s="242"/>
      <c r="M115" s="242"/>
      <c r="N115" s="242"/>
      <c r="O115" s="242"/>
      <c r="P115" s="242"/>
      <c r="Q115" s="242"/>
      <c r="R115" s="242"/>
      <c r="S115" s="242"/>
      <c r="T115" s="242"/>
      <c r="U115" s="242"/>
      <c r="V115" s="242"/>
      <c r="W115" s="242"/>
      <c r="X115" s="242"/>
      <c r="Y115" s="242"/>
      <c r="Z115" s="242"/>
      <c r="AA115" s="242"/>
      <c r="AB115" s="242"/>
      <c r="AC115" s="242"/>
      <c r="AD115" s="242"/>
      <c r="AE115" s="242"/>
      <c r="AF115" s="242"/>
      <c r="AG115" s="409">
        <f t="shared" si="29"/>
        <v>0</v>
      </c>
    </row>
    <row r="116" outlineLevel="1">
      <c r="A116" s="273" t="s">
        <v>443</v>
      </c>
      <c r="B116" s="242"/>
      <c r="C116" s="242"/>
      <c r="D116" s="242"/>
      <c r="E116" s="242"/>
      <c r="F116" s="242"/>
      <c r="G116" s="242"/>
      <c r="H116" s="242"/>
      <c r="I116" s="242"/>
      <c r="J116" s="242"/>
      <c r="K116" s="242"/>
      <c r="L116" s="242"/>
      <c r="M116" s="242"/>
      <c r="N116" s="242"/>
      <c r="O116" s="242"/>
      <c r="P116" s="242"/>
      <c r="Q116" s="242"/>
      <c r="R116" s="242"/>
      <c r="S116" s="242"/>
      <c r="T116" s="242"/>
      <c r="U116" s="242"/>
      <c r="V116" s="242"/>
      <c r="W116" s="242"/>
      <c r="X116" s="242"/>
      <c r="Y116" s="242"/>
      <c r="Z116" s="242"/>
      <c r="AA116" s="242"/>
      <c r="AB116" s="242"/>
      <c r="AC116" s="242"/>
      <c r="AD116" s="242"/>
      <c r="AE116" s="242"/>
      <c r="AF116" s="242"/>
      <c r="AG116" s="409">
        <f t="shared" si="29"/>
        <v>0</v>
      </c>
    </row>
    <row r="117" outlineLevel="1">
      <c r="A117" s="273" t="s">
        <v>1941</v>
      </c>
      <c r="B117" s="242"/>
      <c r="C117" s="242"/>
      <c r="D117" s="242"/>
      <c r="E117" s="242"/>
      <c r="F117" s="242"/>
      <c r="G117" s="242"/>
      <c r="H117" s="242"/>
      <c r="I117" s="242"/>
      <c r="J117" s="242"/>
      <c r="K117" s="242"/>
      <c r="L117" s="242"/>
      <c r="M117" s="242"/>
      <c r="N117" s="242"/>
      <c r="O117" s="242"/>
      <c r="P117" s="242"/>
      <c r="Q117" s="242"/>
      <c r="R117" s="242"/>
      <c r="S117" s="242"/>
      <c r="T117" s="242"/>
      <c r="U117" s="242"/>
      <c r="V117" s="242"/>
      <c r="W117" s="242"/>
      <c r="X117" s="242"/>
      <c r="Y117" s="242"/>
      <c r="Z117" s="242"/>
      <c r="AA117" s="242"/>
      <c r="AB117" s="242"/>
      <c r="AC117" s="242"/>
      <c r="AD117" s="242"/>
      <c r="AE117" s="242"/>
      <c r="AF117" s="242"/>
      <c r="AG117" s="409">
        <f t="shared" si="29"/>
        <v>0</v>
      </c>
    </row>
    <row r="118" outlineLevel="1">
      <c r="A118" s="273" t="s">
        <v>1942</v>
      </c>
      <c r="B118" s="242"/>
      <c r="C118" s="242"/>
      <c r="D118" s="242"/>
      <c r="E118" s="242"/>
      <c r="F118" s="242"/>
      <c r="G118" s="242"/>
      <c r="H118" s="242"/>
      <c r="I118" s="242"/>
      <c r="J118" s="242"/>
      <c r="K118" s="242"/>
      <c r="L118" s="242"/>
      <c r="M118" s="242"/>
      <c r="N118" s="242"/>
      <c r="O118" s="242"/>
      <c r="P118" s="242"/>
      <c r="Q118" s="242"/>
      <c r="R118" s="242"/>
      <c r="S118" s="242"/>
      <c r="T118" s="242"/>
      <c r="U118" s="242"/>
      <c r="V118" s="242"/>
      <c r="W118" s="242"/>
      <c r="X118" s="242"/>
      <c r="Y118" s="242"/>
      <c r="Z118" s="242"/>
      <c r="AA118" s="242"/>
      <c r="AB118" s="242"/>
      <c r="AC118" s="242"/>
      <c r="AD118" s="242"/>
      <c r="AE118" s="242"/>
      <c r="AF118" s="242"/>
      <c r="AG118" s="409">
        <f t="shared" si="29"/>
        <v>0</v>
      </c>
    </row>
    <row r="119" outlineLevel="1">
      <c r="A119" s="273" t="s">
        <v>1943</v>
      </c>
      <c r="B119" s="242"/>
      <c r="C119" s="242"/>
      <c r="D119" s="242"/>
      <c r="E119" s="242"/>
      <c r="F119" s="242"/>
      <c r="G119" s="242"/>
      <c r="H119" s="242"/>
      <c r="I119" s="242"/>
      <c r="J119" s="242"/>
      <c r="K119" s="242"/>
      <c r="L119" s="242"/>
      <c r="M119" s="242"/>
      <c r="N119" s="242"/>
      <c r="O119" s="242"/>
      <c r="P119" s="242"/>
      <c r="Q119" s="242"/>
      <c r="R119" s="242"/>
      <c r="S119" s="242"/>
      <c r="T119" s="242"/>
      <c r="U119" s="242"/>
      <c r="V119" s="242"/>
      <c r="W119" s="242"/>
      <c r="X119" s="242"/>
      <c r="Y119" s="242"/>
      <c r="Z119" s="242"/>
      <c r="AA119" s="242"/>
      <c r="AB119" s="242"/>
      <c r="AC119" s="242"/>
      <c r="AD119" s="242"/>
      <c r="AE119" s="242"/>
      <c r="AF119" s="242"/>
      <c r="AG119" s="409">
        <f t="shared" si="29"/>
        <v>0</v>
      </c>
    </row>
    <row r="120" outlineLevel="1">
      <c r="A120" s="273" t="s">
        <v>1944</v>
      </c>
      <c r="B120" s="242"/>
      <c r="C120" s="242"/>
      <c r="D120" s="242"/>
      <c r="E120" s="242"/>
      <c r="F120" s="242"/>
      <c r="G120" s="242"/>
      <c r="H120" s="242"/>
      <c r="I120" s="242"/>
      <c r="J120" s="242"/>
      <c r="K120" s="242"/>
      <c r="L120" s="242"/>
      <c r="M120" s="242"/>
      <c r="N120" s="242"/>
      <c r="O120" s="242"/>
      <c r="P120" s="242"/>
      <c r="Q120" s="242"/>
      <c r="R120" s="242"/>
      <c r="S120" s="242"/>
      <c r="T120" s="242"/>
      <c r="U120" s="242"/>
      <c r="V120" s="242"/>
      <c r="W120" s="242"/>
      <c r="X120" s="242"/>
      <c r="Y120" s="242"/>
      <c r="Z120" s="242"/>
      <c r="AA120" s="242"/>
      <c r="AB120" s="242"/>
      <c r="AC120" s="242"/>
      <c r="AD120" s="242"/>
      <c r="AE120" s="242"/>
      <c r="AF120" s="242"/>
      <c r="AG120" s="409">
        <f t="shared" si="29"/>
        <v>0</v>
      </c>
    </row>
    <row r="121" outlineLevel="1">
      <c r="A121" s="273" t="s">
        <v>1945</v>
      </c>
      <c r="B121" s="242"/>
      <c r="C121" s="242"/>
      <c r="D121" s="242"/>
      <c r="E121" s="242"/>
      <c r="F121" s="242"/>
      <c r="G121" s="242"/>
      <c r="H121" s="242"/>
      <c r="I121" s="242"/>
      <c r="J121" s="242"/>
      <c r="K121" s="242"/>
      <c r="L121" s="242"/>
      <c r="M121" s="242"/>
      <c r="N121" s="242"/>
      <c r="O121" s="242"/>
      <c r="P121" s="242"/>
      <c r="Q121" s="242"/>
      <c r="R121" s="242"/>
      <c r="S121" s="242"/>
      <c r="T121" s="242"/>
      <c r="U121" s="242"/>
      <c r="V121" s="242"/>
      <c r="W121" s="242"/>
      <c r="X121" s="242"/>
      <c r="Y121" s="242"/>
      <c r="Z121" s="242"/>
      <c r="AA121" s="242"/>
      <c r="AB121" s="242"/>
      <c r="AC121" s="242"/>
      <c r="AD121" s="242"/>
      <c r="AE121" s="242"/>
      <c r="AF121" s="242"/>
      <c r="AG121" s="409">
        <f t="shared" si="29"/>
        <v>0</v>
      </c>
    </row>
    <row r="122" outlineLevel="1">
      <c r="A122" s="273" t="s">
        <v>1946</v>
      </c>
      <c r="B122" s="242"/>
      <c r="C122" s="242"/>
      <c r="D122" s="242"/>
      <c r="E122" s="242"/>
      <c r="F122" s="242"/>
      <c r="G122" s="242"/>
      <c r="H122" s="242"/>
      <c r="I122" s="242"/>
      <c r="J122" s="242"/>
      <c r="K122" s="242"/>
      <c r="L122" s="242"/>
      <c r="M122" s="242"/>
      <c r="N122" s="242"/>
      <c r="O122" s="242"/>
      <c r="P122" s="242"/>
      <c r="Q122" s="242"/>
      <c r="R122" s="242"/>
      <c r="S122" s="242"/>
      <c r="T122" s="242"/>
      <c r="U122" s="242"/>
      <c r="V122" s="242"/>
      <c r="W122" s="242"/>
      <c r="X122" s="242"/>
      <c r="Y122" s="242"/>
      <c r="Z122" s="242"/>
      <c r="AA122" s="242"/>
      <c r="AB122" s="242"/>
      <c r="AC122" s="242"/>
      <c r="AD122" s="242"/>
      <c r="AE122" s="242"/>
      <c r="AF122" s="242"/>
      <c r="AG122" s="409">
        <f t="shared" si="29"/>
        <v>0</v>
      </c>
    </row>
    <row r="123" outlineLevel="1">
      <c r="A123" s="279" t="s">
        <v>298</v>
      </c>
      <c r="B123" s="475">
        <f t="shared" ref="B123:AF123" si="30">SUM(B115:B119)</f>
        <v>0</v>
      </c>
      <c r="C123" s="475">
        <f t="shared" si="30"/>
        <v>0</v>
      </c>
      <c r="D123" s="475">
        <f t="shared" si="30"/>
        <v>0</v>
      </c>
      <c r="E123" s="475">
        <f t="shared" si="30"/>
        <v>0</v>
      </c>
      <c r="F123" s="475">
        <f t="shared" si="30"/>
        <v>0</v>
      </c>
      <c r="G123" s="475">
        <f t="shared" si="30"/>
        <v>0</v>
      </c>
      <c r="H123" s="475">
        <f t="shared" si="30"/>
        <v>0</v>
      </c>
      <c r="I123" s="475">
        <f t="shared" si="30"/>
        <v>0</v>
      </c>
      <c r="J123" s="475">
        <f t="shared" si="30"/>
        <v>0</v>
      </c>
      <c r="K123" s="475">
        <f t="shared" si="30"/>
        <v>0</v>
      </c>
      <c r="L123" s="475">
        <f t="shared" si="30"/>
        <v>0</v>
      </c>
      <c r="M123" s="475">
        <f t="shared" si="30"/>
        <v>0</v>
      </c>
      <c r="N123" s="475">
        <f t="shared" si="30"/>
        <v>0</v>
      </c>
      <c r="O123" s="475">
        <f t="shared" si="30"/>
        <v>0</v>
      </c>
      <c r="P123" s="475">
        <f t="shared" si="30"/>
        <v>0</v>
      </c>
      <c r="Q123" s="475">
        <f t="shared" si="30"/>
        <v>0</v>
      </c>
      <c r="R123" s="475">
        <f t="shared" si="30"/>
        <v>0</v>
      </c>
      <c r="S123" s="475">
        <f t="shared" si="30"/>
        <v>0</v>
      </c>
      <c r="T123" s="475">
        <f t="shared" si="30"/>
        <v>0</v>
      </c>
      <c r="U123" s="475">
        <f t="shared" si="30"/>
        <v>0</v>
      </c>
      <c r="V123" s="475">
        <f t="shared" si="30"/>
        <v>0</v>
      </c>
      <c r="W123" s="475">
        <f t="shared" si="30"/>
        <v>0</v>
      </c>
      <c r="X123" s="475">
        <f t="shared" si="30"/>
        <v>0</v>
      </c>
      <c r="Y123" s="475">
        <f t="shared" si="30"/>
        <v>0</v>
      </c>
      <c r="Z123" s="475">
        <f t="shared" si="30"/>
        <v>0</v>
      </c>
      <c r="AA123" s="475">
        <f t="shared" si="30"/>
        <v>0</v>
      </c>
      <c r="AB123" s="475">
        <f t="shared" si="30"/>
        <v>0</v>
      </c>
      <c r="AC123" s="475">
        <f t="shared" si="30"/>
        <v>0</v>
      </c>
      <c r="AD123" s="475">
        <f t="shared" si="30"/>
        <v>0</v>
      </c>
      <c r="AE123" s="475">
        <f t="shared" si="30"/>
        <v>0</v>
      </c>
      <c r="AF123" s="475">
        <f t="shared" si="30"/>
        <v>0</v>
      </c>
      <c r="AG123" s="409">
        <f t="shared" si="29"/>
        <v>0</v>
      </c>
    </row>
    <row r="124" outlineLevel="1">
      <c r="A124" s="234"/>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6"/>
      <c r="Y124" s="236"/>
      <c r="Z124" s="236"/>
      <c r="AA124" s="236"/>
      <c r="AB124" s="236"/>
      <c r="AC124" s="236"/>
      <c r="AD124" s="236"/>
      <c r="AE124" s="236"/>
      <c r="AF124" s="236"/>
      <c r="AG124" s="547"/>
    </row>
    <row r="125" outlineLevel="1">
      <c r="A125" s="279" t="s">
        <v>1482</v>
      </c>
      <c r="B125" s="475"/>
      <c r="C125" s="475"/>
      <c r="D125" s="475"/>
      <c r="E125" s="475"/>
      <c r="F125" s="475"/>
      <c r="G125" s="475"/>
      <c r="H125" s="475"/>
      <c r="I125" s="475"/>
      <c r="J125" s="475"/>
      <c r="K125" s="475"/>
      <c r="L125" s="475"/>
      <c r="M125" s="475"/>
      <c r="N125" s="475"/>
      <c r="O125" s="475"/>
      <c r="P125" s="475"/>
      <c r="Q125" s="475"/>
      <c r="R125" s="475"/>
      <c r="S125" s="475"/>
      <c r="T125" s="475"/>
      <c r="U125" s="475"/>
      <c r="V125" s="475"/>
      <c r="W125" s="475"/>
      <c r="X125" s="475"/>
      <c r="Y125" s="475"/>
      <c r="Z125" s="475"/>
      <c r="AA125" s="475"/>
      <c r="AB125" s="475"/>
      <c r="AC125" s="475"/>
      <c r="AD125" s="475"/>
      <c r="AE125" s="475"/>
      <c r="AF125" s="475"/>
      <c r="AG125" s="547"/>
    </row>
    <row r="126" outlineLevel="1">
      <c r="A126" s="273" t="s">
        <v>1483</v>
      </c>
      <c r="B126" s="242"/>
      <c r="C126" s="242"/>
      <c r="D126" s="242"/>
      <c r="E126" s="242"/>
      <c r="F126" s="242"/>
      <c r="G126" s="242"/>
      <c r="H126" s="242"/>
      <c r="I126" s="242"/>
      <c r="J126" s="242"/>
      <c r="K126" s="242"/>
      <c r="L126" s="242"/>
      <c r="M126" s="242"/>
      <c r="N126" s="242"/>
      <c r="O126" s="242"/>
      <c r="P126" s="242"/>
      <c r="Q126" s="242"/>
      <c r="R126" s="242"/>
      <c r="S126" s="242"/>
      <c r="T126" s="242"/>
      <c r="U126" s="242"/>
      <c r="V126" s="242"/>
      <c r="W126" s="242"/>
      <c r="X126" s="242"/>
      <c r="Y126" s="242"/>
      <c r="Z126" s="242"/>
      <c r="AA126" s="242"/>
      <c r="AB126" s="242"/>
      <c r="AC126" s="242"/>
      <c r="AD126" s="242"/>
      <c r="AE126" s="242"/>
      <c r="AF126" s="242"/>
      <c r="AG126" s="409">
        <f t="shared" ref="AG126:AG128" si="31">SUM(B126:AF126)</f>
        <v>0</v>
      </c>
    </row>
    <row r="127" outlineLevel="1">
      <c r="A127" s="273" t="s">
        <v>1484</v>
      </c>
      <c r="B127" s="242"/>
      <c r="C127" s="242"/>
      <c r="D127" s="242"/>
      <c r="E127" s="242"/>
      <c r="F127" s="242"/>
      <c r="G127" s="242"/>
      <c r="H127" s="242"/>
      <c r="I127" s="242"/>
      <c r="J127" s="242"/>
      <c r="K127" s="242"/>
      <c r="L127" s="242"/>
      <c r="M127" s="242"/>
      <c r="N127" s="242"/>
      <c r="O127" s="242"/>
      <c r="P127" s="242"/>
      <c r="Q127" s="242"/>
      <c r="R127" s="242"/>
      <c r="S127" s="242"/>
      <c r="T127" s="242"/>
      <c r="U127" s="242"/>
      <c r="V127" s="242"/>
      <c r="W127" s="242"/>
      <c r="X127" s="242"/>
      <c r="Y127" s="242"/>
      <c r="Z127" s="242"/>
      <c r="AA127" s="242"/>
      <c r="AB127" s="242"/>
      <c r="AC127" s="242"/>
      <c r="AD127" s="242"/>
      <c r="AE127" s="242"/>
      <c r="AF127" s="242"/>
      <c r="AG127" s="409">
        <f t="shared" si="31"/>
        <v>0</v>
      </c>
    </row>
    <row r="128" outlineLevel="1">
      <c r="A128" s="273" t="s">
        <v>1485</v>
      </c>
      <c r="B128" s="242"/>
      <c r="C128" s="242"/>
      <c r="D128" s="242"/>
      <c r="E128" s="242"/>
      <c r="F128" s="242"/>
      <c r="G128" s="242"/>
      <c r="H128" s="242"/>
      <c r="I128" s="242"/>
      <c r="J128" s="242"/>
      <c r="K128" s="242"/>
      <c r="L128" s="242"/>
      <c r="M128" s="242"/>
      <c r="N128" s="242"/>
      <c r="O128" s="242"/>
      <c r="P128" s="242"/>
      <c r="Q128" s="242"/>
      <c r="R128" s="242"/>
      <c r="S128" s="242"/>
      <c r="T128" s="242"/>
      <c r="U128" s="242"/>
      <c r="V128" s="242"/>
      <c r="W128" s="242"/>
      <c r="X128" s="242"/>
      <c r="Y128" s="242"/>
      <c r="Z128" s="242"/>
      <c r="AA128" s="242"/>
      <c r="AB128" s="242"/>
      <c r="AC128" s="242"/>
      <c r="AD128" s="242"/>
      <c r="AE128" s="242"/>
      <c r="AF128" s="242"/>
      <c r="AG128" s="409">
        <f t="shared" si="31"/>
        <v>0</v>
      </c>
    </row>
    <row r="129" outlineLevel="1">
      <c r="A129" s="234"/>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6"/>
      <c r="Y129" s="236"/>
      <c r="Z129" s="236"/>
      <c r="AA129" s="236"/>
      <c r="AB129" s="236"/>
      <c r="AC129" s="236"/>
      <c r="AD129" s="236"/>
      <c r="AE129" s="236"/>
      <c r="AF129" s="236"/>
      <c r="AG129" s="547"/>
    </row>
    <row r="130" outlineLevel="1">
      <c r="A130" s="541" t="s">
        <v>1486</v>
      </c>
      <c r="B130" s="475"/>
      <c r="C130" s="475"/>
      <c r="D130" s="475"/>
      <c r="E130" s="475"/>
      <c r="F130" s="475"/>
      <c r="G130" s="475"/>
      <c r="H130" s="475"/>
      <c r="I130" s="475"/>
      <c r="J130" s="475"/>
      <c r="K130" s="475"/>
      <c r="L130" s="475"/>
      <c r="M130" s="475"/>
      <c r="N130" s="475"/>
      <c r="O130" s="475"/>
      <c r="P130" s="475"/>
      <c r="Q130" s="475"/>
      <c r="R130" s="475"/>
      <c r="S130" s="475"/>
      <c r="T130" s="475"/>
      <c r="U130" s="475"/>
      <c r="V130" s="475"/>
      <c r="W130" s="475"/>
      <c r="X130" s="475"/>
      <c r="Y130" s="475"/>
      <c r="Z130" s="475"/>
      <c r="AA130" s="475"/>
      <c r="AB130" s="475"/>
      <c r="AC130" s="475"/>
      <c r="AD130" s="475"/>
      <c r="AE130" s="475"/>
      <c r="AF130" s="475"/>
      <c r="AG130" s="409">
        <f>SUM(B130:AF130)</f>
        <v>0</v>
      </c>
    </row>
    <row r="131">
      <c r="A131" s="160"/>
      <c r="B131" s="267"/>
      <c r="C131" s="267"/>
      <c r="D131" s="267"/>
      <c r="E131" s="267"/>
      <c r="F131" s="267"/>
      <c r="G131" s="267"/>
      <c r="H131" s="267"/>
      <c r="I131" s="267"/>
      <c r="J131" s="267"/>
      <c r="K131" s="267"/>
      <c r="L131" s="267"/>
      <c r="M131" s="267"/>
      <c r="N131" s="267"/>
      <c r="O131" s="267"/>
      <c r="P131" s="267"/>
      <c r="Q131" s="267"/>
      <c r="R131" s="267"/>
      <c r="S131" s="267"/>
      <c r="T131" s="267"/>
      <c r="U131" s="267"/>
      <c r="V131" s="267"/>
      <c r="W131" s="267"/>
      <c r="X131" s="267"/>
      <c r="Y131" s="267"/>
      <c r="Z131" s="267"/>
      <c r="AA131" s="267"/>
      <c r="AB131" s="267"/>
      <c r="AC131" s="267"/>
      <c r="AD131" s="267"/>
      <c r="AE131" s="267"/>
      <c r="AF131" s="267"/>
      <c r="AG131" s="547"/>
    </row>
    <row r="132">
      <c r="A132" s="160"/>
      <c r="B132" s="289"/>
      <c r="C132" s="289"/>
      <c r="D132" s="289"/>
      <c r="E132" s="289"/>
      <c r="F132" s="289"/>
      <c r="G132" s="289"/>
      <c r="H132" s="289"/>
      <c r="I132" s="289"/>
      <c r="J132" s="289"/>
      <c r="K132" s="289"/>
      <c r="L132" s="289"/>
      <c r="M132" s="289"/>
      <c r="N132" s="289"/>
      <c r="O132" s="289"/>
      <c r="P132" s="289"/>
      <c r="Q132" s="289"/>
      <c r="R132" s="289"/>
      <c r="S132" s="289"/>
      <c r="T132" s="289"/>
      <c r="U132" s="289"/>
      <c r="V132" s="289"/>
      <c r="W132" s="289"/>
      <c r="X132" s="289"/>
      <c r="Y132" s="289"/>
      <c r="Z132" s="289"/>
      <c r="AA132" s="289"/>
      <c r="AB132" s="289"/>
      <c r="AC132" s="289"/>
      <c r="AD132" s="289"/>
      <c r="AE132" s="289"/>
      <c r="AF132" s="289"/>
      <c r="AG132" s="540"/>
    </row>
    <row r="133" ht="22.5" customHeight="1">
      <c r="A133" s="548"/>
      <c r="B133" s="549"/>
      <c r="C133" s="549"/>
      <c r="D133" s="549"/>
      <c r="E133" s="549"/>
      <c r="F133" s="549"/>
      <c r="G133" s="549"/>
      <c r="H133" s="549"/>
      <c r="I133" s="549"/>
      <c r="J133" s="549"/>
      <c r="K133" s="549"/>
      <c r="L133" s="549"/>
      <c r="M133" s="549"/>
      <c r="N133" s="549"/>
      <c r="O133" s="549"/>
      <c r="P133" s="549"/>
      <c r="Q133" s="549"/>
      <c r="R133" s="549"/>
      <c r="S133" s="549"/>
      <c r="T133" s="549"/>
      <c r="U133" s="549"/>
      <c r="V133" s="549"/>
      <c r="W133" s="549"/>
      <c r="X133" s="549"/>
      <c r="Y133" s="549"/>
      <c r="Z133" s="549"/>
      <c r="AA133" s="549"/>
      <c r="AB133" s="549"/>
      <c r="AC133" s="549"/>
      <c r="AD133" s="549"/>
      <c r="AE133" s="549"/>
      <c r="AF133" s="549"/>
      <c r="AG133" s="540"/>
    </row>
    <row r="134">
      <c r="A134" s="160"/>
      <c r="AG134" s="539"/>
    </row>
    <row r="135">
      <c r="A135" s="550" t="s">
        <v>640</v>
      </c>
      <c r="B135" s="551"/>
      <c r="C135" s="551"/>
      <c r="D135" s="551"/>
      <c r="E135" s="551"/>
      <c r="F135" s="551"/>
      <c r="G135" s="551"/>
      <c r="H135" s="551"/>
      <c r="I135" s="551"/>
      <c r="J135" s="551"/>
      <c r="K135" s="551"/>
      <c r="L135" s="551"/>
      <c r="M135" s="551"/>
      <c r="N135" s="551"/>
      <c r="O135" s="551"/>
      <c r="P135" s="551"/>
      <c r="Q135" s="551"/>
      <c r="R135" s="551"/>
      <c r="S135" s="551"/>
      <c r="T135" s="551"/>
      <c r="U135" s="551"/>
      <c r="V135" s="551"/>
      <c r="W135" s="551"/>
      <c r="X135" s="551"/>
      <c r="Y135" s="551"/>
      <c r="Z135" s="551"/>
      <c r="AA135" s="551"/>
      <c r="AB135" s="551"/>
      <c r="AC135" s="551"/>
      <c r="AD135" s="551"/>
      <c r="AE135" s="551"/>
      <c r="AF135" s="551"/>
      <c r="AG135" s="540"/>
    </row>
    <row r="136">
      <c r="A136" s="552" t="s">
        <v>641</v>
      </c>
      <c r="B136" s="553">
        <v>0.0</v>
      </c>
      <c r="C136" s="553">
        <v>0.0</v>
      </c>
      <c r="D136" s="553">
        <v>0.0</v>
      </c>
      <c r="E136" s="553">
        <v>0.0</v>
      </c>
      <c r="F136" s="553">
        <v>0.0</v>
      </c>
      <c r="G136" s="553">
        <v>0.0</v>
      </c>
      <c r="H136" s="553">
        <v>0.0</v>
      </c>
      <c r="I136" s="553">
        <v>0.0</v>
      </c>
      <c r="J136" s="553">
        <v>0.0</v>
      </c>
      <c r="K136" s="553">
        <v>0.0</v>
      </c>
      <c r="L136" s="553">
        <v>0.0</v>
      </c>
      <c r="M136" s="553">
        <v>0.0</v>
      </c>
      <c r="N136" s="553">
        <v>0.0</v>
      </c>
      <c r="O136" s="553">
        <v>0.0</v>
      </c>
      <c r="P136" s="553">
        <v>0.0</v>
      </c>
      <c r="Q136" s="553">
        <v>0.0</v>
      </c>
      <c r="R136" s="553">
        <v>0.0</v>
      </c>
      <c r="S136" s="553">
        <v>0.0</v>
      </c>
      <c r="T136" s="553">
        <v>0.0</v>
      </c>
      <c r="U136" s="553">
        <v>0.0</v>
      </c>
      <c r="V136" s="553">
        <v>0.0</v>
      </c>
      <c r="W136" s="553">
        <v>0.0</v>
      </c>
      <c r="X136" s="553">
        <v>0.0</v>
      </c>
      <c r="Y136" s="553">
        <v>0.0</v>
      </c>
      <c r="Z136" s="553">
        <v>0.0</v>
      </c>
      <c r="AA136" s="553">
        <v>0.0</v>
      </c>
      <c r="AB136" s="553">
        <v>0.0</v>
      </c>
      <c r="AC136" s="553">
        <v>0.0</v>
      </c>
      <c r="AD136" s="553">
        <v>0.0</v>
      </c>
      <c r="AE136" s="553">
        <v>0.0</v>
      </c>
      <c r="AF136" s="553">
        <v>0.0</v>
      </c>
      <c r="AG136" s="409">
        <f t="shared" ref="AG136:AG149" si="33">SUM(B136:AF136)</f>
        <v>0</v>
      </c>
    </row>
    <row r="137">
      <c r="A137" s="552" t="s">
        <v>1947</v>
      </c>
      <c r="B137" s="208">
        <f t="shared" ref="B137:AF137" si="32">B12</f>
        <v>0</v>
      </c>
      <c r="C137" s="208">
        <f t="shared" si="32"/>
        <v>52.644</v>
      </c>
      <c r="D137" s="208">
        <f t="shared" si="32"/>
        <v>0</v>
      </c>
      <c r="E137" s="208">
        <f t="shared" si="32"/>
        <v>0</v>
      </c>
      <c r="F137" s="208">
        <f t="shared" si="32"/>
        <v>0</v>
      </c>
      <c r="G137" s="208">
        <f t="shared" si="32"/>
        <v>0</v>
      </c>
      <c r="H137" s="208">
        <f t="shared" si="32"/>
        <v>4.6545</v>
      </c>
      <c r="I137" s="208">
        <f t="shared" si="32"/>
        <v>0</v>
      </c>
      <c r="J137" s="208">
        <f t="shared" si="32"/>
        <v>4.677</v>
      </c>
      <c r="K137" s="208">
        <f t="shared" si="32"/>
        <v>35.1495</v>
      </c>
      <c r="L137" s="208">
        <f t="shared" si="32"/>
        <v>0</v>
      </c>
      <c r="M137" s="208">
        <f t="shared" si="32"/>
        <v>0</v>
      </c>
      <c r="N137" s="208">
        <f t="shared" si="32"/>
        <v>0</v>
      </c>
      <c r="O137" s="208">
        <f t="shared" si="32"/>
        <v>0</v>
      </c>
      <c r="P137" s="208">
        <f t="shared" si="32"/>
        <v>0</v>
      </c>
      <c r="Q137" s="208">
        <f t="shared" si="32"/>
        <v>0</v>
      </c>
      <c r="R137" s="208">
        <f t="shared" si="32"/>
        <v>0</v>
      </c>
      <c r="S137" s="208">
        <f t="shared" si="32"/>
        <v>0</v>
      </c>
      <c r="T137" s="208">
        <f t="shared" si="32"/>
        <v>38.3595</v>
      </c>
      <c r="U137" s="208">
        <f t="shared" si="32"/>
        <v>0</v>
      </c>
      <c r="V137" s="208">
        <f t="shared" si="32"/>
        <v>35.85</v>
      </c>
      <c r="W137" s="208">
        <f t="shared" si="32"/>
        <v>0</v>
      </c>
      <c r="X137" s="208">
        <f t="shared" si="32"/>
        <v>0</v>
      </c>
      <c r="Y137" s="208">
        <f t="shared" si="32"/>
        <v>0</v>
      </c>
      <c r="Z137" s="208">
        <f t="shared" si="32"/>
        <v>0</v>
      </c>
      <c r="AA137" s="208">
        <f t="shared" si="32"/>
        <v>0</v>
      </c>
      <c r="AB137" s="208">
        <f t="shared" si="32"/>
        <v>47.541</v>
      </c>
      <c r="AC137" s="208">
        <f t="shared" si="32"/>
        <v>0</v>
      </c>
      <c r="AD137" s="208">
        <f t="shared" si="32"/>
        <v>0</v>
      </c>
      <c r="AE137" s="208">
        <f t="shared" si="32"/>
        <v>0</v>
      </c>
      <c r="AF137" s="208">
        <f t="shared" si="32"/>
        <v>48.2145</v>
      </c>
      <c r="AG137" s="409">
        <f t="shared" si="33"/>
        <v>267.09</v>
      </c>
    </row>
    <row r="138">
      <c r="A138" s="299" t="s">
        <v>1948</v>
      </c>
      <c r="B138" s="302">
        <f>(B15+B16)*'Data - P&amp;L'!$C$3</f>
        <v>0</v>
      </c>
      <c r="C138" s="302">
        <f>(C15+C16)*'Data - P&amp;L'!$C$3</f>
        <v>0</v>
      </c>
      <c r="D138" s="302">
        <f>(D15+D16)*'Data - P&amp;L'!$C$3</f>
        <v>0</v>
      </c>
      <c r="E138" s="302">
        <f>(E15+E16)*'Data - P&amp;L'!$C$3</f>
        <v>0</v>
      </c>
      <c r="F138" s="302">
        <f>(F15+F16)*'Data - P&amp;L'!$C$3</f>
        <v>0</v>
      </c>
      <c r="G138" s="302">
        <f>(G15+G16)*'Data - P&amp;L'!$C$3</f>
        <v>0</v>
      </c>
      <c r="H138" s="302">
        <f>(H15+H16)*'Data - P&amp;L'!$C$3</f>
        <v>0</v>
      </c>
      <c r="I138" s="302">
        <f>(I15+I16)*'Data - P&amp;L'!$C$3</f>
        <v>0</v>
      </c>
      <c r="J138" s="302">
        <f>(J15+J16)*'Data - P&amp;L'!$C$3</f>
        <v>0</v>
      </c>
      <c r="K138" s="302">
        <f>(K15+K16)*'Data - P&amp;L'!$C$3</f>
        <v>0</v>
      </c>
      <c r="L138" s="302">
        <f>(L15+L16)*'Data - P&amp;L'!$C$3</f>
        <v>0</v>
      </c>
      <c r="M138" s="302">
        <f>(M15+M16)*'Data - P&amp;L'!$C$3</f>
        <v>0</v>
      </c>
      <c r="N138" s="302">
        <f>(N15+N16)*'Data - P&amp;L'!$C$3</f>
        <v>0</v>
      </c>
      <c r="O138" s="302">
        <f>(O15+O16)*'Data - P&amp;L'!$C$3</f>
        <v>0</v>
      </c>
      <c r="P138" s="302">
        <f>(P15+P16)*'Data - P&amp;L'!$C$3</f>
        <v>0</v>
      </c>
      <c r="Q138" s="302">
        <f>(Q15+Q16)*'Data - P&amp;L'!$C$3</f>
        <v>0</v>
      </c>
      <c r="R138" s="302">
        <f>(R15+R16)*'Data - P&amp;L'!$C$3</f>
        <v>0</v>
      </c>
      <c r="S138" s="302">
        <f>(S15+S16)*'Data - P&amp;L'!$C$3</f>
        <v>0</v>
      </c>
      <c r="T138" s="302">
        <f>(T15+T16)*'Data - P&amp;L'!$C$3</f>
        <v>0</v>
      </c>
      <c r="U138" s="302">
        <f>(U15+U16)*'Data - P&amp;L'!$C$3</f>
        <v>0</v>
      </c>
      <c r="V138" s="302">
        <f>(V15+V16)*'Data - P&amp;L'!$C$3</f>
        <v>0</v>
      </c>
      <c r="W138" s="302">
        <f>(W15+W16)*'Data - P&amp;L'!$C$3</f>
        <v>0</v>
      </c>
      <c r="X138" s="302">
        <f>(X15+X16)*'Data - P&amp;L'!$C$3</f>
        <v>0</v>
      </c>
      <c r="Y138" s="302">
        <f>(Y15+Y16)*'Data - P&amp;L'!$C$3</f>
        <v>0</v>
      </c>
      <c r="Z138" s="302">
        <f>(Z15+Z16)*'Data - P&amp;L'!$C$3</f>
        <v>0</v>
      </c>
      <c r="AA138" s="302">
        <f>(AA15+AA16)*'Data - P&amp;L'!$C$3</f>
        <v>0</v>
      </c>
      <c r="AB138" s="302">
        <f>(AB15+AB16)*'Data - P&amp;L'!$C$3</f>
        <v>0</v>
      </c>
      <c r="AC138" s="302">
        <f>(AC15+AC16)*'Data - P&amp;L'!$C$3</f>
        <v>0</v>
      </c>
      <c r="AD138" s="302">
        <f>(AD15+AD16)*'Data - P&amp;L'!$C$3</f>
        <v>0</v>
      </c>
      <c r="AE138" s="302">
        <f>(AE15+AE16)*'Data - P&amp;L'!$C$3</f>
        <v>0</v>
      </c>
      <c r="AF138" s="302">
        <f>(AF15+AF16)*'Data - P&amp;L'!$C$3</f>
        <v>0</v>
      </c>
      <c r="AG138" s="409">
        <f t="shared" si="33"/>
        <v>0</v>
      </c>
    </row>
    <row r="139" ht="19.5" customHeight="1">
      <c r="A139" s="301" t="s">
        <v>1949</v>
      </c>
      <c r="B139" s="208">
        <f>(B17+B18)*'Data - P&amp;L'!$C$4</f>
        <v>0</v>
      </c>
      <c r="C139" s="208">
        <f>(C17+C18)*'Data - P&amp;L'!$C$4</f>
        <v>0</v>
      </c>
      <c r="D139" s="208">
        <f>(D17+D18)*'Data - P&amp;L'!$C$4</f>
        <v>0</v>
      </c>
      <c r="E139" s="208">
        <f>(E17+E18)*'Data - P&amp;L'!$C$4</f>
        <v>0</v>
      </c>
      <c r="F139" s="208">
        <f>(F17+F18)*'Data - P&amp;L'!$C$4</f>
        <v>0</v>
      </c>
      <c r="G139" s="208">
        <f>(G17+G18)*'Data - P&amp;L'!$C$4</f>
        <v>0</v>
      </c>
      <c r="H139" s="208">
        <f>(H17+H18)*'Data - P&amp;L'!$C$4</f>
        <v>0</v>
      </c>
      <c r="I139" s="208">
        <f>(I17+I18)*'Data - P&amp;L'!$C$4</f>
        <v>0</v>
      </c>
      <c r="J139" s="208">
        <f>(J17+J18)*'Data - P&amp;L'!$C$4</f>
        <v>0</v>
      </c>
      <c r="K139" s="208">
        <f>(K17+K18)*'Data - P&amp;L'!$C$4</f>
        <v>0</v>
      </c>
      <c r="L139" s="208">
        <f>(L17+L18)*'Data - P&amp;L'!$C$4</f>
        <v>0</v>
      </c>
      <c r="M139" s="208">
        <f>(M17+M18)*'Data - P&amp;L'!$C$4</f>
        <v>0</v>
      </c>
      <c r="N139" s="208">
        <f>(N17+N18)*'Data - P&amp;L'!$C$4</f>
        <v>0</v>
      </c>
      <c r="O139" s="208">
        <f>(O17+O18)*'Data - P&amp;L'!$C$4</f>
        <v>0</v>
      </c>
      <c r="P139" s="208">
        <f>(P17+P18)*'Data - P&amp;L'!$C$4</f>
        <v>0</v>
      </c>
      <c r="Q139" s="208">
        <f>(Q17+Q18)*'Data - P&amp;L'!$C$4</f>
        <v>0</v>
      </c>
      <c r="R139" s="208">
        <f>(R17+R18)*'Data - P&amp;L'!$C$4</f>
        <v>0</v>
      </c>
      <c r="S139" s="208">
        <f>(S17+S18)*'Data - P&amp;L'!$C$4</f>
        <v>0</v>
      </c>
      <c r="T139" s="208">
        <f>(T17+T18)*'Data - P&amp;L'!$C$4</f>
        <v>0</v>
      </c>
      <c r="U139" s="208">
        <f>(U17+U18)*'Data - P&amp;L'!$C$4</f>
        <v>0</v>
      </c>
      <c r="V139" s="208">
        <f>(V17+V18)*'Data - P&amp;L'!$C$4</f>
        <v>0</v>
      </c>
      <c r="W139" s="208">
        <f>(W17+W18)*'Data - P&amp;L'!$C$4</f>
        <v>0</v>
      </c>
      <c r="X139" s="208">
        <f>(X17+X18)*'Data - P&amp;L'!$C$4</f>
        <v>0</v>
      </c>
      <c r="Y139" s="208">
        <f>(Y17+Y18)*'Data - P&amp;L'!$C$4</f>
        <v>0</v>
      </c>
      <c r="Z139" s="208">
        <f>(Z17+Z18)*'Data - P&amp;L'!$C$4</f>
        <v>0</v>
      </c>
      <c r="AA139" s="208">
        <f>(AA17+AA18)*'Data - P&amp;L'!$C$4</f>
        <v>0</v>
      </c>
      <c r="AB139" s="208">
        <f>(AB17+AB18)*'Data - P&amp;L'!$C$4</f>
        <v>0</v>
      </c>
      <c r="AC139" s="208">
        <f>(AC17+AC18)*'Data - P&amp;L'!$C$4</f>
        <v>0</v>
      </c>
      <c r="AD139" s="208">
        <f>(AD17+AD18)*'Data - P&amp;L'!$C$4</f>
        <v>0</v>
      </c>
      <c r="AE139" s="208">
        <f>(AE17+AE18)*'Data - P&amp;L'!$C$4</f>
        <v>0</v>
      </c>
      <c r="AF139" s="208">
        <f>(AF17+AF18)*'Data - P&amp;L'!$C$4</f>
        <v>0</v>
      </c>
      <c r="AG139" s="409">
        <f t="shared" si="33"/>
        <v>0</v>
      </c>
    </row>
    <row r="140" ht="17.25" customHeight="1">
      <c r="A140" s="301" t="s">
        <v>1950</v>
      </c>
      <c r="B140" s="208">
        <f>(B25)*'Data - P&amp;L'!$C$6</f>
        <v>0</v>
      </c>
      <c r="C140" s="208">
        <f>(C25)*'Data - P&amp;L'!$C$6</f>
        <v>0</v>
      </c>
      <c r="D140" s="208">
        <f>(D25)*'Data - P&amp;L'!$C$6</f>
        <v>0</v>
      </c>
      <c r="E140" s="208">
        <f>(E25)*'Data - P&amp;L'!$C$6</f>
        <v>0</v>
      </c>
      <c r="F140" s="208">
        <f>(F25)*'Data - P&amp;L'!$C$6</f>
        <v>0</v>
      </c>
      <c r="G140" s="208">
        <f>(G25)*'Data - P&amp;L'!$C$6</f>
        <v>0</v>
      </c>
      <c r="H140" s="208">
        <f>(H25)*'Data - P&amp;L'!$C$6</f>
        <v>0</v>
      </c>
      <c r="I140" s="208">
        <f>(I25)*'Data - P&amp;L'!$C$6</f>
        <v>0</v>
      </c>
      <c r="J140" s="208">
        <f>(J25)*'Data - P&amp;L'!$C$6</f>
        <v>0</v>
      </c>
      <c r="K140" s="208">
        <f>(K25)*'Data - P&amp;L'!$C$6</f>
        <v>0</v>
      </c>
      <c r="L140" s="208">
        <f>(L25)*'Data - P&amp;L'!$C$6</f>
        <v>0</v>
      </c>
      <c r="M140" s="208">
        <f>(M25)*'Data - P&amp;L'!$C$6</f>
        <v>0</v>
      </c>
      <c r="N140" s="208">
        <f>(N25)*'Data - P&amp;L'!$C$6</f>
        <v>0</v>
      </c>
      <c r="O140" s="208">
        <f>(O25)*'Data - P&amp;L'!$C$6</f>
        <v>0</v>
      </c>
      <c r="P140" s="208">
        <f>(P25)*'Data - P&amp;L'!$C$6</f>
        <v>0</v>
      </c>
      <c r="Q140" s="208">
        <f>(Q25)*'Data - P&amp;L'!$C$6</f>
        <v>0</v>
      </c>
      <c r="R140" s="208">
        <f>(R25)*'Data - P&amp;L'!$C$6</f>
        <v>0</v>
      </c>
      <c r="S140" s="208">
        <f>(S25)*'Data - P&amp;L'!$C$6</f>
        <v>0</v>
      </c>
      <c r="T140" s="208">
        <f>(T25)*'Data - P&amp;L'!$C$6</f>
        <v>0</v>
      </c>
      <c r="U140" s="208">
        <f>(U25)*'Data - P&amp;L'!$C$6</f>
        <v>0</v>
      </c>
      <c r="V140" s="208">
        <f>(V25)*'Data - P&amp;L'!$C$6</f>
        <v>0</v>
      </c>
      <c r="W140" s="208">
        <f>(W25)*'Data - P&amp;L'!$C$6</f>
        <v>0</v>
      </c>
      <c r="X140" s="208">
        <f>(X25)*'Data - P&amp;L'!$C$6</f>
        <v>0</v>
      </c>
      <c r="Y140" s="208">
        <f>(Y25)*'Data - P&amp;L'!$C$6</f>
        <v>0</v>
      </c>
      <c r="Z140" s="208">
        <f>(Z25)*'Data - P&amp;L'!$C$6</f>
        <v>0</v>
      </c>
      <c r="AA140" s="208">
        <f>(AA25)*'Data - P&amp;L'!$C$6</f>
        <v>0</v>
      </c>
      <c r="AB140" s="208">
        <f>(AB25)*'Data - P&amp;L'!$C$6</f>
        <v>0</v>
      </c>
      <c r="AC140" s="208">
        <f>(AC25)*'Data - P&amp;L'!$C$6</f>
        <v>0</v>
      </c>
      <c r="AD140" s="208">
        <f>(AD25)*'Data - P&amp;L'!$C$6</f>
        <v>0</v>
      </c>
      <c r="AE140" s="208">
        <f>(AE25)*'Data - P&amp;L'!$C$6</f>
        <v>0</v>
      </c>
      <c r="AF140" s="208">
        <f>(AF25)*'Data - P&amp;L'!$C$6</f>
        <v>0</v>
      </c>
      <c r="AG140" s="409">
        <f t="shared" si="33"/>
        <v>0</v>
      </c>
    </row>
    <row r="141">
      <c r="A141" s="301" t="s">
        <v>1951</v>
      </c>
      <c r="B141" s="208">
        <f>(B26)*'Data - P&amp;L'!$C$8</f>
        <v>0</v>
      </c>
      <c r="C141" s="208">
        <f>(C26)*'Data - P&amp;L'!$C$8</f>
        <v>0</v>
      </c>
      <c r="D141" s="208">
        <f>(D26)*'Data - P&amp;L'!$C$8</f>
        <v>0</v>
      </c>
      <c r="E141" s="208">
        <f>(E26)*'Data - P&amp;L'!$C$8</f>
        <v>0</v>
      </c>
      <c r="F141" s="208">
        <f>(F26)*'Data - P&amp;L'!$C$8</f>
        <v>0</v>
      </c>
      <c r="G141" s="208">
        <f>(G26)*'Data - P&amp;L'!$C$8</f>
        <v>0</v>
      </c>
      <c r="H141" s="208">
        <f>(H26)*'Data - P&amp;L'!$C$8</f>
        <v>1.07</v>
      </c>
      <c r="I141" s="208">
        <f>(I26)*'Data - P&amp;L'!$C$8</f>
        <v>0</v>
      </c>
      <c r="J141" s="208">
        <f>(J26)*'Data - P&amp;L'!$C$8</f>
        <v>1.07</v>
      </c>
      <c r="K141" s="208">
        <f>(K26)*'Data - P&amp;L'!$C$8</f>
        <v>0</v>
      </c>
      <c r="L141" s="208">
        <f>(L26)*'Data - P&amp;L'!$C$8</f>
        <v>0</v>
      </c>
      <c r="M141" s="208">
        <f>(M26)*'Data - P&amp;L'!$C$8</f>
        <v>0</v>
      </c>
      <c r="N141" s="208">
        <f>(N26)*'Data - P&amp;L'!$C$8</f>
        <v>0</v>
      </c>
      <c r="O141" s="208">
        <f>(O26)*'Data - P&amp;L'!$C$8</f>
        <v>0</v>
      </c>
      <c r="P141" s="208">
        <f>(P26)*'Data - P&amp;L'!$C$8</f>
        <v>0</v>
      </c>
      <c r="Q141" s="208">
        <f>(Q26)*'Data - P&amp;L'!$C$8</f>
        <v>0</v>
      </c>
      <c r="R141" s="208">
        <f>(R26)*'Data - P&amp;L'!$C$8</f>
        <v>0</v>
      </c>
      <c r="S141" s="208">
        <f>(S26)*'Data - P&amp;L'!$C$8</f>
        <v>0</v>
      </c>
      <c r="T141" s="208">
        <f>(T26)*'Data - P&amp;L'!$C$8</f>
        <v>0</v>
      </c>
      <c r="U141" s="208">
        <f>(U26)*'Data - P&amp;L'!$C$8</f>
        <v>0</v>
      </c>
      <c r="V141" s="208">
        <f>(V26)*'Data - P&amp;L'!$C$8</f>
        <v>0</v>
      </c>
      <c r="W141" s="208">
        <f>(W26)*'Data - P&amp;L'!$C$8</f>
        <v>0</v>
      </c>
      <c r="X141" s="208">
        <f>(X26)*'Data - P&amp;L'!$C$8</f>
        <v>0</v>
      </c>
      <c r="Y141" s="208">
        <f>(Y26)*'Data - P&amp;L'!$C$8</f>
        <v>0</v>
      </c>
      <c r="Z141" s="208">
        <f>(Z26)*'Data - P&amp;L'!$C$8</f>
        <v>0</v>
      </c>
      <c r="AA141" s="208">
        <f>(AA26)*'Data - P&amp;L'!$C$8</f>
        <v>0</v>
      </c>
      <c r="AB141" s="208">
        <f>(AB26)*'Data - P&amp;L'!$C$8</f>
        <v>0</v>
      </c>
      <c r="AC141" s="208">
        <f>(AC26)*'Data - P&amp;L'!$C$8</f>
        <v>0</v>
      </c>
      <c r="AD141" s="208">
        <f>(AD26)*'Data - P&amp;L'!$C$8</f>
        <v>0</v>
      </c>
      <c r="AE141" s="208">
        <f>(AE26)*'Data - P&amp;L'!$C$8</f>
        <v>0</v>
      </c>
      <c r="AF141" s="208">
        <f>(AF26)*'Data - P&amp;L'!$C$8</f>
        <v>0</v>
      </c>
      <c r="AG141" s="409">
        <f t="shared" si="33"/>
        <v>2.14</v>
      </c>
    </row>
    <row r="142" ht="15.75" customHeight="1">
      <c r="A142" s="301" t="s">
        <v>1952</v>
      </c>
      <c r="B142" s="208">
        <f>(B27+B28)*'Data - P&amp;L'!$C$9</f>
        <v>0</v>
      </c>
      <c r="C142" s="208">
        <f>(C27+C28)*'Data - P&amp;L'!$C$9</f>
        <v>0</v>
      </c>
      <c r="D142" s="208">
        <f>(D27+D28)*'Data - P&amp;L'!$C$9</f>
        <v>0</v>
      </c>
      <c r="E142" s="208">
        <f>(E27+E28)*'Data - P&amp;L'!$C$9</f>
        <v>0</v>
      </c>
      <c r="F142" s="208">
        <f>(F27+F28)*'Data - P&amp;L'!$C$9</f>
        <v>0</v>
      </c>
      <c r="G142" s="208">
        <f>(G27+G28)*'Data - P&amp;L'!$C$9</f>
        <v>0</v>
      </c>
      <c r="H142" s="208">
        <f>(H27+H28)*'Data - P&amp;L'!$C$9</f>
        <v>0</v>
      </c>
      <c r="I142" s="208">
        <f>(I27+I28)*'Data - P&amp;L'!$C$9</f>
        <v>0</v>
      </c>
      <c r="J142" s="208">
        <f>(J27+J28)*'Data - P&amp;L'!$C$9</f>
        <v>0</v>
      </c>
      <c r="K142" s="208">
        <f>(K27+K28)*'Data - P&amp;L'!$C$9</f>
        <v>0</v>
      </c>
      <c r="L142" s="208">
        <f>(L27+L28)*'Data - P&amp;L'!$C$9</f>
        <v>0</v>
      </c>
      <c r="M142" s="208">
        <f>(M27+M28)*'Data - P&amp;L'!$C$9</f>
        <v>0</v>
      </c>
      <c r="N142" s="208">
        <f>(N27+N28)*'Data - P&amp;L'!$C$9</f>
        <v>0</v>
      </c>
      <c r="O142" s="208">
        <f>(O27+O28)*'Data - P&amp;L'!$C$9</f>
        <v>0</v>
      </c>
      <c r="P142" s="208">
        <f>(P27+P28)*'Data - P&amp;L'!$C$9</f>
        <v>0</v>
      </c>
      <c r="Q142" s="208">
        <f>(Q27+Q28)*'Data - P&amp;L'!$C$9</f>
        <v>0</v>
      </c>
      <c r="R142" s="208">
        <f>(R27+R28)*'Data - P&amp;L'!$C$9</f>
        <v>0</v>
      </c>
      <c r="S142" s="208">
        <f>(S27+S28)*'Data - P&amp;L'!$C$9</f>
        <v>0</v>
      </c>
      <c r="T142" s="208">
        <f>(T27+T28)*'Data - P&amp;L'!$C$9</f>
        <v>0</v>
      </c>
      <c r="U142" s="208">
        <f>(U27+U28)*'Data - P&amp;L'!$C$9</f>
        <v>0</v>
      </c>
      <c r="V142" s="208">
        <f>(V27+V28)*'Data - P&amp;L'!$C$9</f>
        <v>0</v>
      </c>
      <c r="W142" s="208">
        <f>(W27+W28)*'Data - P&amp;L'!$C$9</f>
        <v>0</v>
      </c>
      <c r="X142" s="208">
        <f>(X27+X28)*'Data - P&amp;L'!$C$9</f>
        <v>0</v>
      </c>
      <c r="Y142" s="208">
        <f>(Y27+Y28)*'Data - P&amp;L'!$C$9</f>
        <v>0</v>
      </c>
      <c r="Z142" s="208">
        <f>(Z27+Z28)*'Data - P&amp;L'!$C$9</f>
        <v>0</v>
      </c>
      <c r="AA142" s="208">
        <f>(AA27+AA28)*'Data - P&amp;L'!$C$9</f>
        <v>0</v>
      </c>
      <c r="AB142" s="208">
        <f>(AB27+AB28)*'Data - P&amp;L'!$C$9</f>
        <v>0</v>
      </c>
      <c r="AC142" s="208">
        <f>(AC27+AC28)*'Data - P&amp;L'!$C$9</f>
        <v>0</v>
      </c>
      <c r="AD142" s="208">
        <f>(AD27+AD28)*'Data - P&amp;L'!$C$9</f>
        <v>0</v>
      </c>
      <c r="AE142" s="208">
        <f>(AE27+AE28)*'Data - P&amp;L'!$C$9</f>
        <v>0</v>
      </c>
      <c r="AF142" s="208">
        <f>(AF27+AF28)*'Data - P&amp;L'!$C$9</f>
        <v>0</v>
      </c>
      <c r="AG142" s="409">
        <f t="shared" si="33"/>
        <v>0</v>
      </c>
    </row>
    <row r="143" ht="18.0" customHeight="1">
      <c r="A143" s="301" t="s">
        <v>1953</v>
      </c>
      <c r="B143" s="208">
        <f>(B29+B30)*'Data - P&amp;L'!$C$5</f>
        <v>0</v>
      </c>
      <c r="C143" s="208">
        <f>(C29+C30)*'Data - P&amp;L'!$C$5</f>
        <v>0</v>
      </c>
      <c r="D143" s="208">
        <f>(D29+D30)*'Data - P&amp;L'!$C$5</f>
        <v>0</v>
      </c>
      <c r="E143" s="208">
        <f>(E29+E30)*'Data - P&amp;L'!$C$5</f>
        <v>0</v>
      </c>
      <c r="F143" s="208">
        <f>(F29+F30)*'Data - P&amp;L'!$C$5</f>
        <v>0</v>
      </c>
      <c r="G143" s="208">
        <f>(G29+G30)*'Data - P&amp;L'!$C$5</f>
        <v>0</v>
      </c>
      <c r="H143" s="208">
        <f>(H29+H30)*'Data - P&amp;L'!$C$5</f>
        <v>0</v>
      </c>
      <c r="I143" s="208">
        <f>(I29+I30)*'Data - P&amp;L'!$C$5</f>
        <v>0</v>
      </c>
      <c r="J143" s="208">
        <f>(J29+J30)*'Data - P&amp;L'!$C$5</f>
        <v>0</v>
      </c>
      <c r="K143" s="208">
        <f>(K29+K30)*'Data - P&amp;L'!$C$5</f>
        <v>0</v>
      </c>
      <c r="L143" s="208">
        <f>(L29+L30)*'Data - P&amp;L'!$C$5</f>
        <v>0</v>
      </c>
      <c r="M143" s="208">
        <f>(M29+M30)*'Data - P&amp;L'!$C$5</f>
        <v>0</v>
      </c>
      <c r="N143" s="208">
        <f>(N29+N30)*'Data - P&amp;L'!$C$5</f>
        <v>0</v>
      </c>
      <c r="O143" s="208">
        <f>(O29+O30)*'Data - P&amp;L'!$C$5</f>
        <v>0</v>
      </c>
      <c r="P143" s="208">
        <f>(P29+P30)*'Data - P&amp;L'!$C$5</f>
        <v>0</v>
      </c>
      <c r="Q143" s="208">
        <f>(Q29+Q30)*'Data - P&amp;L'!$C$5</f>
        <v>0</v>
      </c>
      <c r="R143" s="208">
        <f>(R29+R30)*'Data - P&amp;L'!$C$5</f>
        <v>0</v>
      </c>
      <c r="S143" s="208">
        <f>(S29+S30)*'Data - P&amp;L'!$C$5</f>
        <v>0</v>
      </c>
      <c r="T143" s="208">
        <f>(T29+T30)*'Data - P&amp;L'!$C$5</f>
        <v>0</v>
      </c>
      <c r="U143" s="208">
        <f>(U29+U30)*'Data - P&amp;L'!$C$5</f>
        <v>0</v>
      </c>
      <c r="V143" s="208">
        <f>(V29+V30)*'Data - P&amp;L'!$C$5</f>
        <v>0</v>
      </c>
      <c r="W143" s="208">
        <f>(W29+W30)*'Data - P&amp;L'!$C$5</f>
        <v>0</v>
      </c>
      <c r="X143" s="208">
        <f>(X29+X30)*'Data - P&amp;L'!$C$5</f>
        <v>0</v>
      </c>
      <c r="Y143" s="208">
        <f>(Y29+Y30)*'Data - P&amp;L'!$C$5</f>
        <v>0</v>
      </c>
      <c r="Z143" s="208">
        <f>(Z29+Z30)*'Data - P&amp;L'!$C$5</f>
        <v>0</v>
      </c>
      <c r="AA143" s="208">
        <f>(AA29+AA30)*'Data - P&amp;L'!$C$5</f>
        <v>0</v>
      </c>
      <c r="AB143" s="208">
        <f>(AB29+AB30)*'Data - P&amp;L'!$C$5</f>
        <v>0</v>
      </c>
      <c r="AC143" s="208">
        <f>(AC29+AC30)*'Data - P&amp;L'!$C$5</f>
        <v>0</v>
      </c>
      <c r="AD143" s="208">
        <f>(AD29+AD30)*'Data - P&amp;L'!$C$5</f>
        <v>0</v>
      </c>
      <c r="AE143" s="208">
        <f>(AE29+AE30)*'Data - P&amp;L'!$C$5</f>
        <v>0</v>
      </c>
      <c r="AF143" s="208">
        <f>(AF29+AF30)*'Data - P&amp;L'!$C$5</f>
        <v>0</v>
      </c>
      <c r="AG143" s="409">
        <f t="shared" si="33"/>
        <v>0</v>
      </c>
    </row>
    <row r="144">
      <c r="A144" s="307" t="s">
        <v>1954</v>
      </c>
      <c r="B144" s="308">
        <f>(B31+B32)*'Data - P&amp;L'!$C$10</f>
        <v>0</v>
      </c>
      <c r="C144" s="308">
        <f>(C31+C32)*'Data - P&amp;L'!$C$10</f>
        <v>0</v>
      </c>
      <c r="D144" s="308">
        <f>(D31+D32)*'Data - P&amp;L'!$C$10</f>
        <v>0</v>
      </c>
      <c r="E144" s="308">
        <f>(E31+E32)*'Data - P&amp;L'!$C$10</f>
        <v>0</v>
      </c>
      <c r="F144" s="308">
        <f>(F31+F32)*'Data - P&amp;L'!$C$10</f>
        <v>0</v>
      </c>
      <c r="G144" s="308">
        <f>(G31+G32)*'Data - P&amp;L'!$C$10</f>
        <v>0</v>
      </c>
      <c r="H144" s="308">
        <f>(H31+H32)*'Data - P&amp;L'!$C$10</f>
        <v>0</v>
      </c>
      <c r="I144" s="308">
        <f>(I31+I32)*'Data - P&amp;L'!$C$10</f>
        <v>0</v>
      </c>
      <c r="J144" s="308">
        <f>(J31+J32)*'Data - P&amp;L'!$C$10</f>
        <v>0</v>
      </c>
      <c r="K144" s="308">
        <f>(K31+K32)*'Data - P&amp;L'!$C$10</f>
        <v>0</v>
      </c>
      <c r="L144" s="308">
        <f>(L31+L32)*'Data - P&amp;L'!$C$10</f>
        <v>0</v>
      </c>
      <c r="M144" s="308">
        <f>(M31+M32)*'Data - P&amp;L'!$C$10</f>
        <v>0</v>
      </c>
      <c r="N144" s="308">
        <f>(N31+N32)*'Data - P&amp;L'!$C$10</f>
        <v>0</v>
      </c>
      <c r="O144" s="308">
        <f>(O31+O32)*'Data - P&amp;L'!$C$10</f>
        <v>0</v>
      </c>
      <c r="P144" s="308">
        <f>(P31+P32)*'Data - P&amp;L'!$C$10</f>
        <v>0</v>
      </c>
      <c r="Q144" s="308">
        <f>(Q31+Q32)*'Data - P&amp;L'!$C$10</f>
        <v>0</v>
      </c>
      <c r="R144" s="308">
        <f>(R31+R32)*'Data - P&amp;L'!$C$10</f>
        <v>0</v>
      </c>
      <c r="S144" s="308">
        <f>(S31+S32)*'Data - P&amp;L'!$C$10</f>
        <v>0</v>
      </c>
      <c r="T144" s="308">
        <f>(T31+T32)*'Data - P&amp;L'!$C$10</f>
        <v>0</v>
      </c>
      <c r="U144" s="308">
        <f>(U31+U32)*'Data - P&amp;L'!$C$10</f>
        <v>0</v>
      </c>
      <c r="V144" s="308">
        <f>(V31+V32)*'Data - P&amp;L'!$C$10</f>
        <v>0</v>
      </c>
      <c r="W144" s="308">
        <f>(W31+W32)*'Data - P&amp;L'!$C$10</f>
        <v>0</v>
      </c>
      <c r="X144" s="308">
        <f>(X31+X32)*'Data - P&amp;L'!$C$10</f>
        <v>0</v>
      </c>
      <c r="Y144" s="308">
        <f>(Y31+Y32)*'Data - P&amp;L'!$C$10</f>
        <v>0</v>
      </c>
      <c r="Z144" s="308">
        <f>(Z31+Z32)*'Data - P&amp;L'!$C$10</f>
        <v>0</v>
      </c>
      <c r="AA144" s="308">
        <f>(AA31+AA32)*'Data - P&amp;L'!$C$10</f>
        <v>0</v>
      </c>
      <c r="AB144" s="308">
        <f>(AB31+AB32)*'Data - P&amp;L'!$C$10</f>
        <v>0</v>
      </c>
      <c r="AC144" s="308">
        <f>(AC31+AC32)*'Data - P&amp;L'!$C$10</f>
        <v>0</v>
      </c>
      <c r="AD144" s="308">
        <f>(AD31+AD32)*'Data - P&amp;L'!$C$10</f>
        <v>0</v>
      </c>
      <c r="AE144" s="308">
        <f>(AE31+AE32)*'Data - P&amp;L'!$C$10</f>
        <v>0</v>
      </c>
      <c r="AF144" s="308">
        <f>(AF31+AF32)*'Data - P&amp;L'!$C$10</f>
        <v>0</v>
      </c>
      <c r="AG144" s="409">
        <f t="shared" si="33"/>
        <v>0</v>
      </c>
    </row>
    <row r="145" ht="16.5" customHeight="1">
      <c r="A145" s="299" t="s">
        <v>1955</v>
      </c>
      <c r="B145" s="208">
        <f>(B23*'Data - P&amp;L'!$C$38)</f>
        <v>0</v>
      </c>
      <c r="C145" s="208">
        <f>(C23*'Data - P&amp;L'!$C$38)</f>
        <v>11.94</v>
      </c>
      <c r="D145" s="208">
        <f>(D23*'Data - P&amp;L'!$C$38)</f>
        <v>0</v>
      </c>
      <c r="E145" s="208">
        <f>(E23*'Data - P&amp;L'!$C$38)</f>
        <v>0</v>
      </c>
      <c r="F145" s="208">
        <f>(F23*'Data - P&amp;L'!$C$38)</f>
        <v>0</v>
      </c>
      <c r="G145" s="208">
        <f>(G23*'Data - P&amp;L'!$C$38)</f>
        <v>0</v>
      </c>
      <c r="H145" s="208">
        <f>(H23*'Data - P&amp;L'!$C$38)</f>
        <v>0</v>
      </c>
      <c r="I145" s="208">
        <f>(I23*'Data - P&amp;L'!$C$38)</f>
        <v>0</v>
      </c>
      <c r="J145" s="208">
        <f>(J23*'Data - P&amp;L'!$C$38)</f>
        <v>0</v>
      </c>
      <c r="K145" s="208">
        <f>(K23*'Data - P&amp;L'!$C$38)</f>
        <v>11.94</v>
      </c>
      <c r="L145" s="208">
        <f>(L23*'Data - P&amp;L'!$C$38)</f>
        <v>0</v>
      </c>
      <c r="M145" s="208">
        <f>(M23*'Data - P&amp;L'!$C$38)</f>
        <v>0</v>
      </c>
      <c r="N145" s="208">
        <f>(N23*'Data - P&amp;L'!$C$38)</f>
        <v>0</v>
      </c>
      <c r="O145" s="208">
        <f>(O23*'Data - P&amp;L'!$C$38)</f>
        <v>0</v>
      </c>
      <c r="P145" s="208">
        <f>(P23*'Data - P&amp;L'!$C$38)</f>
        <v>0</v>
      </c>
      <c r="Q145" s="208">
        <f>(Q23*'Data - P&amp;L'!$C$38)</f>
        <v>0</v>
      </c>
      <c r="R145" s="208">
        <f>(R23*'Data - P&amp;L'!$C$38)</f>
        <v>0</v>
      </c>
      <c r="S145" s="208">
        <f>(S23*'Data - P&amp;L'!$C$38)</f>
        <v>0</v>
      </c>
      <c r="T145" s="208">
        <f>(T23*'Data - P&amp;L'!$C$38)</f>
        <v>11.94</v>
      </c>
      <c r="U145" s="208">
        <f>(U23*'Data - P&amp;L'!$C$38)</f>
        <v>0</v>
      </c>
      <c r="V145" s="208">
        <f>(V23*'Data - P&amp;L'!$C$38)</f>
        <v>11.94</v>
      </c>
      <c r="W145" s="208">
        <f>(W23*'Data - P&amp;L'!$C$38)</f>
        <v>0</v>
      </c>
      <c r="X145" s="208">
        <f>(X23*'Data - P&amp;L'!$C$38)</f>
        <v>0</v>
      </c>
      <c r="Y145" s="208">
        <f>(Y23*'Data - P&amp;L'!$C$38)</f>
        <v>0</v>
      </c>
      <c r="Z145" s="208">
        <f>(Z23*'Data - P&amp;L'!$C$38)</f>
        <v>0</v>
      </c>
      <c r="AA145" s="208">
        <f>(AA23*'Data - P&amp;L'!$C$38)</f>
        <v>0</v>
      </c>
      <c r="AB145" s="208">
        <f>(AB23*'Data - P&amp;L'!$C$38)</f>
        <v>11.94</v>
      </c>
      <c r="AC145" s="208">
        <f>(AC23*'Data - P&amp;L'!$C$38)</f>
        <v>0</v>
      </c>
      <c r="AD145" s="208">
        <f>(AD23*'Data - P&amp;L'!$C$38)</f>
        <v>0</v>
      </c>
      <c r="AE145" s="208">
        <f>(AE23*'Data - P&amp;L'!$C$38)</f>
        <v>0</v>
      </c>
      <c r="AF145" s="208">
        <f>(AF23*'Data - P&amp;L'!$C$38)</f>
        <v>11.94</v>
      </c>
      <c r="AG145" s="409">
        <f t="shared" si="33"/>
        <v>71.64</v>
      </c>
    </row>
    <row r="146" ht="20.25" customHeight="1">
      <c r="A146" s="301" t="s">
        <v>1956</v>
      </c>
      <c r="B146" s="208">
        <f>(B23*'Data - P&amp;L'!$C$34)</f>
        <v>0</v>
      </c>
      <c r="C146" s="208">
        <f>(C23*'Data - P&amp;L'!$C$34)</f>
        <v>11.94</v>
      </c>
      <c r="D146" s="208">
        <f>(D23*'Data - P&amp;L'!$C$34)</f>
        <v>0</v>
      </c>
      <c r="E146" s="208">
        <f>(E23*'Data - P&amp;L'!$C$34)</f>
        <v>0</v>
      </c>
      <c r="F146" s="208">
        <f>(F23*'Data - P&amp;L'!$C$34)</f>
        <v>0</v>
      </c>
      <c r="G146" s="208">
        <f>(G23*'Data - P&amp;L'!$C$34)</f>
        <v>0</v>
      </c>
      <c r="H146" s="208">
        <f>(H23*'Data - P&amp;L'!$C$34)</f>
        <v>0</v>
      </c>
      <c r="I146" s="208">
        <f>(I23*'Data - P&amp;L'!$C$34)</f>
        <v>0</v>
      </c>
      <c r="J146" s="208">
        <f>(J23*'Data - P&amp;L'!$C$34)</f>
        <v>0</v>
      </c>
      <c r="K146" s="208">
        <f>(K23*'Data - P&amp;L'!$C$34)</f>
        <v>11.94</v>
      </c>
      <c r="L146" s="208">
        <f>(L23*'Data - P&amp;L'!$C$34)</f>
        <v>0</v>
      </c>
      <c r="M146" s="208">
        <f>(M23*'Data - P&amp;L'!$C$34)</f>
        <v>0</v>
      </c>
      <c r="N146" s="208">
        <f>(N23*'Data - P&amp;L'!$C$34)</f>
        <v>0</v>
      </c>
      <c r="O146" s="208">
        <f>(O23*'Data - P&amp;L'!$C$34)</f>
        <v>0</v>
      </c>
      <c r="P146" s="208">
        <f>(P23*'Data - P&amp;L'!$C$34)</f>
        <v>0</v>
      </c>
      <c r="Q146" s="208">
        <f>(Q23*'Data - P&amp;L'!$C$34)</f>
        <v>0</v>
      </c>
      <c r="R146" s="208">
        <f>(R23*'Data - P&amp;L'!$C$34)</f>
        <v>0</v>
      </c>
      <c r="S146" s="208">
        <f>(S23*'Data - P&amp;L'!$C$34)</f>
        <v>0</v>
      </c>
      <c r="T146" s="208">
        <f>(T23*'Data - P&amp;L'!$C$34)</f>
        <v>11.94</v>
      </c>
      <c r="U146" s="208">
        <f>(U23*'Data - P&amp;L'!$C$34)</f>
        <v>0</v>
      </c>
      <c r="V146" s="208">
        <f>(V23*'Data - P&amp;L'!$C$34)</f>
        <v>11.94</v>
      </c>
      <c r="W146" s="208">
        <f>(W23*'Data - P&amp;L'!$C$34)</f>
        <v>0</v>
      </c>
      <c r="X146" s="208">
        <f>(X23*'Data - P&amp;L'!$C$34)</f>
        <v>0</v>
      </c>
      <c r="Y146" s="208">
        <f>(Y23*'Data - P&amp;L'!$C$34)</f>
        <v>0</v>
      </c>
      <c r="Z146" s="208">
        <f>(Z23*'Data - P&amp;L'!$C$34)</f>
        <v>0</v>
      </c>
      <c r="AA146" s="208">
        <f>(AA23*'Data - P&amp;L'!$C$34)</f>
        <v>0</v>
      </c>
      <c r="AB146" s="208">
        <f>(AB23*'Data - P&amp;L'!$C$34)</f>
        <v>11.94</v>
      </c>
      <c r="AC146" s="208">
        <f>(AC23*'Data - P&amp;L'!$C$34)</f>
        <v>0</v>
      </c>
      <c r="AD146" s="208">
        <f>(AD23*'Data - P&amp;L'!$C$34)</f>
        <v>0</v>
      </c>
      <c r="AE146" s="208">
        <f>(AE23*'Data - P&amp;L'!$C$34)</f>
        <v>0</v>
      </c>
      <c r="AF146" s="208">
        <f>(AF23*'Data - P&amp;L'!$C$34)</f>
        <v>11.94</v>
      </c>
      <c r="AG146" s="409">
        <f t="shared" si="33"/>
        <v>71.64</v>
      </c>
    </row>
    <row r="147" ht="20.25" customHeight="1">
      <c r="A147" s="301" t="s">
        <v>1957</v>
      </c>
      <c r="B147" s="208">
        <f>(B33*'Data - P&amp;L'!$D$38)</f>
        <v>0</v>
      </c>
      <c r="C147" s="208">
        <f>(C33*'Data - P&amp;L'!$D$38)</f>
        <v>0</v>
      </c>
      <c r="D147" s="208">
        <f>(D33*'Data - P&amp;L'!$D$38)</f>
        <v>0</v>
      </c>
      <c r="E147" s="208">
        <f>(E33*'Data - P&amp;L'!$D$38)</f>
        <v>0</v>
      </c>
      <c r="F147" s="208">
        <f>(F33*'Data - P&amp;L'!$D$38)</f>
        <v>0</v>
      </c>
      <c r="G147" s="208">
        <f>(G33*'Data - P&amp;L'!$D$38)</f>
        <v>0</v>
      </c>
      <c r="H147" s="208">
        <f>(H33*'Data - P&amp;L'!$D$38)</f>
        <v>1.435</v>
      </c>
      <c r="I147" s="208">
        <f>(I33*'Data - P&amp;L'!$D$38)</f>
        <v>0</v>
      </c>
      <c r="J147" s="208">
        <f>(J33*'Data - P&amp;L'!$D$38)</f>
        <v>1.435</v>
      </c>
      <c r="K147" s="208">
        <f>(K33*'Data - P&amp;L'!$D$38)</f>
        <v>0</v>
      </c>
      <c r="L147" s="208">
        <f>(L33*'Data - P&amp;L'!$D$38)</f>
        <v>0</v>
      </c>
      <c r="M147" s="208">
        <f>(M33*'Data - P&amp;L'!$D$38)</f>
        <v>0</v>
      </c>
      <c r="N147" s="208">
        <f>(N33*'Data - P&amp;L'!$D$38)</f>
        <v>0</v>
      </c>
      <c r="O147" s="208">
        <f>(O33*'Data - P&amp;L'!$D$38)</f>
        <v>0</v>
      </c>
      <c r="P147" s="208">
        <f>(P33*'Data - P&amp;L'!$D$38)</f>
        <v>0</v>
      </c>
      <c r="Q147" s="208">
        <f>(Q33*'Data - P&amp;L'!$D$38)</f>
        <v>0</v>
      </c>
      <c r="R147" s="208">
        <f>(R33*'Data - P&amp;L'!$D$38)</f>
        <v>0</v>
      </c>
      <c r="S147" s="208">
        <f>(S33*'Data - P&amp;L'!$D$38)</f>
        <v>0</v>
      </c>
      <c r="T147" s="208">
        <f>(T33*'Data - P&amp;L'!$D$38)</f>
        <v>0</v>
      </c>
      <c r="U147" s="208">
        <f>(U33*'Data - P&amp;L'!$D$38)</f>
        <v>0</v>
      </c>
      <c r="V147" s="208">
        <f>(V33*'Data - P&amp;L'!$D$38)</f>
        <v>0</v>
      </c>
      <c r="W147" s="208">
        <f>(W33*'Data - P&amp;L'!$D$38)</f>
        <v>0</v>
      </c>
      <c r="X147" s="208">
        <f>(X33*'Data - P&amp;L'!$D$38)</f>
        <v>0</v>
      </c>
      <c r="Y147" s="208">
        <f>(Y33*'Data - P&amp;L'!$D$38)</f>
        <v>0</v>
      </c>
      <c r="Z147" s="208">
        <f>(Z33*'Data - P&amp;L'!$D$38)</f>
        <v>0</v>
      </c>
      <c r="AA147" s="208">
        <f>(AA33*'Data - P&amp;L'!$D$38)</f>
        <v>0</v>
      </c>
      <c r="AB147" s="208">
        <f>(AB33*'Data - P&amp;L'!$D$38)</f>
        <v>0</v>
      </c>
      <c r="AC147" s="208">
        <f>(AC33*'Data - P&amp;L'!$D$38)</f>
        <v>0</v>
      </c>
      <c r="AD147" s="208">
        <f>(AD33*'Data - P&amp;L'!$D$38)</f>
        <v>0</v>
      </c>
      <c r="AE147" s="208">
        <f>(AE33*'Data - P&amp;L'!$D$38)</f>
        <v>0</v>
      </c>
      <c r="AF147" s="208">
        <f>(AF33*'Data - P&amp;L'!$D$38)</f>
        <v>0</v>
      </c>
      <c r="AG147" s="409">
        <f t="shared" si="33"/>
        <v>2.87</v>
      </c>
    </row>
    <row r="148" ht="20.25" customHeight="1">
      <c r="A148" s="307" t="s">
        <v>1958</v>
      </c>
      <c r="B148" s="308">
        <f>(B33*'Data - P&amp;L'!$D$34)</f>
        <v>0</v>
      </c>
      <c r="C148" s="308">
        <f>(C33*'Data - P&amp;L'!$D$34)</f>
        <v>0</v>
      </c>
      <c r="D148" s="308">
        <f>(D33*'Data - P&amp;L'!$D$34)</f>
        <v>0</v>
      </c>
      <c r="E148" s="308">
        <f>(E33*'Data - P&amp;L'!$D$34)</f>
        <v>0</v>
      </c>
      <c r="F148" s="308">
        <f>(F33*'Data - P&amp;L'!$D$34)</f>
        <v>0</v>
      </c>
      <c r="G148" s="308">
        <f>(G33*'Data - P&amp;L'!$D$34)</f>
        <v>0</v>
      </c>
      <c r="H148" s="308">
        <f>(H33*'Data - P&amp;L'!$D$34)</f>
        <v>6.155</v>
      </c>
      <c r="I148" s="308">
        <f>(I33*'Data - P&amp;L'!$D$34)</f>
        <v>0</v>
      </c>
      <c r="J148" s="308">
        <f>(J33*'Data - P&amp;L'!$D$34)</f>
        <v>6.155</v>
      </c>
      <c r="K148" s="308">
        <f>(K33*'Data - P&amp;L'!$D$34)</f>
        <v>0</v>
      </c>
      <c r="L148" s="308">
        <f>(L33*'Data - P&amp;L'!$D$34)</f>
        <v>0</v>
      </c>
      <c r="M148" s="308">
        <f>(M33*'Data - P&amp;L'!$D$34)</f>
        <v>0</v>
      </c>
      <c r="N148" s="308">
        <f>(N33*'Data - P&amp;L'!$D$34)</f>
        <v>0</v>
      </c>
      <c r="O148" s="308">
        <f>(O33*'Data - P&amp;L'!$D$34)</f>
        <v>0</v>
      </c>
      <c r="P148" s="308">
        <f>(P33*'Data - P&amp;L'!$D$34)</f>
        <v>0</v>
      </c>
      <c r="Q148" s="308">
        <f>(Q33*'Data - P&amp;L'!$D$34)</f>
        <v>0</v>
      </c>
      <c r="R148" s="308">
        <f>(R33*'Data - P&amp;L'!$D$34)</f>
        <v>0</v>
      </c>
      <c r="S148" s="308">
        <f>(S33*'Data - P&amp;L'!$D$34)</f>
        <v>0</v>
      </c>
      <c r="T148" s="308">
        <f>(T33*'Data - P&amp;L'!$D$34)</f>
        <v>0</v>
      </c>
      <c r="U148" s="308">
        <f>(U33*'Data - P&amp;L'!$D$34)</f>
        <v>0</v>
      </c>
      <c r="V148" s="308">
        <f>(V33*'Data - P&amp;L'!$D$34)</f>
        <v>0</v>
      </c>
      <c r="W148" s="308">
        <f>(W33*'Data - P&amp;L'!$D$34)</f>
        <v>0</v>
      </c>
      <c r="X148" s="308">
        <f>(X33*'Data - P&amp;L'!$D$34)</f>
        <v>0</v>
      </c>
      <c r="Y148" s="308">
        <f>(Y33*'Data - P&amp;L'!$D$34)</f>
        <v>0</v>
      </c>
      <c r="Z148" s="308">
        <f>(Z33*'Data - P&amp;L'!$D$34)</f>
        <v>0</v>
      </c>
      <c r="AA148" s="308">
        <f>(AA33*'Data - P&amp;L'!$D$34)</f>
        <v>0</v>
      </c>
      <c r="AB148" s="308">
        <f>(AB33*'Data - P&amp;L'!$D$34)</f>
        <v>0</v>
      </c>
      <c r="AC148" s="308">
        <f>(AC33*'Data - P&amp;L'!$D$34)</f>
        <v>0</v>
      </c>
      <c r="AD148" s="308">
        <f>(AD33*'Data - P&amp;L'!$D$34)</f>
        <v>0</v>
      </c>
      <c r="AE148" s="308">
        <f>(AE33*'Data - P&amp;L'!$D$34)</f>
        <v>0</v>
      </c>
      <c r="AF148" s="308">
        <f>(AF33*'Data - P&amp;L'!$D$34)</f>
        <v>0</v>
      </c>
      <c r="AG148" s="409">
        <f t="shared" si="33"/>
        <v>12.31</v>
      </c>
    </row>
    <row r="149">
      <c r="A149" s="301" t="s">
        <v>1959</v>
      </c>
      <c r="B149" s="554">
        <f t="shared" ref="B149:AF149" si="34">B6</f>
        <v>0</v>
      </c>
      <c r="C149" s="554">
        <f t="shared" si="34"/>
        <v>22.96</v>
      </c>
      <c r="D149" s="554">
        <f t="shared" si="34"/>
        <v>0</v>
      </c>
      <c r="E149" s="554">
        <f t="shared" si="34"/>
        <v>0</v>
      </c>
      <c r="F149" s="554">
        <f t="shared" si="34"/>
        <v>0</v>
      </c>
      <c r="G149" s="554">
        <f t="shared" si="34"/>
        <v>0</v>
      </c>
      <c r="H149" s="554">
        <f t="shared" si="34"/>
        <v>2.03</v>
      </c>
      <c r="I149" s="554">
        <f t="shared" si="34"/>
        <v>0</v>
      </c>
      <c r="J149" s="554">
        <f t="shared" si="34"/>
        <v>2.18</v>
      </c>
      <c r="K149" s="554">
        <f t="shared" si="34"/>
        <v>15.33</v>
      </c>
      <c r="L149" s="554">
        <f t="shared" si="34"/>
        <v>0</v>
      </c>
      <c r="M149" s="554">
        <f t="shared" si="34"/>
        <v>0</v>
      </c>
      <c r="N149" s="554">
        <f t="shared" si="34"/>
        <v>0</v>
      </c>
      <c r="O149" s="554">
        <f t="shared" si="34"/>
        <v>0</v>
      </c>
      <c r="P149" s="554">
        <f t="shared" si="34"/>
        <v>0</v>
      </c>
      <c r="Q149" s="554">
        <f t="shared" si="34"/>
        <v>0</v>
      </c>
      <c r="R149" s="554">
        <f t="shared" si="34"/>
        <v>0</v>
      </c>
      <c r="S149" s="554">
        <f t="shared" si="34"/>
        <v>0</v>
      </c>
      <c r="T149" s="554">
        <f t="shared" si="34"/>
        <v>16.73</v>
      </c>
      <c r="U149" s="554">
        <f t="shared" si="34"/>
        <v>0</v>
      </c>
      <c r="V149" s="554">
        <f t="shared" si="34"/>
        <v>0</v>
      </c>
      <c r="W149" s="554">
        <f t="shared" si="34"/>
        <v>0</v>
      </c>
      <c r="X149" s="554">
        <f t="shared" si="34"/>
        <v>0</v>
      </c>
      <c r="Y149" s="554">
        <f t="shared" si="34"/>
        <v>0</v>
      </c>
      <c r="Z149" s="554">
        <f t="shared" si="34"/>
        <v>0</v>
      </c>
      <c r="AA149" s="554">
        <f t="shared" si="34"/>
        <v>0</v>
      </c>
      <c r="AB149" s="554">
        <f t="shared" si="34"/>
        <v>17.94</v>
      </c>
      <c r="AC149" s="554">
        <f t="shared" si="34"/>
        <v>0</v>
      </c>
      <c r="AD149" s="554">
        <f t="shared" si="34"/>
        <v>0</v>
      </c>
      <c r="AE149" s="554">
        <f t="shared" si="34"/>
        <v>0</v>
      </c>
      <c r="AF149" s="554">
        <f t="shared" si="34"/>
        <v>22.43</v>
      </c>
      <c r="AG149" s="409">
        <f t="shared" si="33"/>
        <v>99.6</v>
      </c>
    </row>
    <row r="150">
      <c r="A150" s="160"/>
      <c r="AG150" s="555"/>
    </row>
    <row r="151">
      <c r="A151" s="279" t="s">
        <v>666</v>
      </c>
      <c r="B151" s="314">
        <f t="shared" ref="B151:AF151" si="35">SUM(B136:B149)</f>
        <v>0</v>
      </c>
      <c r="C151" s="314">
        <f t="shared" si="35"/>
        <v>99.484</v>
      </c>
      <c r="D151" s="314">
        <f t="shared" si="35"/>
        <v>0</v>
      </c>
      <c r="E151" s="314">
        <f t="shared" si="35"/>
        <v>0</v>
      </c>
      <c r="F151" s="314">
        <f t="shared" si="35"/>
        <v>0</v>
      </c>
      <c r="G151" s="314">
        <f t="shared" si="35"/>
        <v>0</v>
      </c>
      <c r="H151" s="314">
        <f t="shared" si="35"/>
        <v>15.3445</v>
      </c>
      <c r="I151" s="314">
        <f t="shared" si="35"/>
        <v>0</v>
      </c>
      <c r="J151" s="314">
        <f t="shared" si="35"/>
        <v>15.517</v>
      </c>
      <c r="K151" s="314">
        <f t="shared" si="35"/>
        <v>74.3595</v>
      </c>
      <c r="L151" s="314">
        <f t="shared" si="35"/>
        <v>0</v>
      </c>
      <c r="M151" s="314">
        <f t="shared" si="35"/>
        <v>0</v>
      </c>
      <c r="N151" s="314">
        <f t="shared" si="35"/>
        <v>0</v>
      </c>
      <c r="O151" s="314">
        <f t="shared" si="35"/>
        <v>0</v>
      </c>
      <c r="P151" s="314">
        <f t="shared" si="35"/>
        <v>0</v>
      </c>
      <c r="Q151" s="314">
        <f t="shared" si="35"/>
        <v>0</v>
      </c>
      <c r="R151" s="314">
        <f t="shared" si="35"/>
        <v>0</v>
      </c>
      <c r="S151" s="314">
        <f t="shared" si="35"/>
        <v>0</v>
      </c>
      <c r="T151" s="314">
        <f t="shared" si="35"/>
        <v>78.9695</v>
      </c>
      <c r="U151" s="314">
        <f t="shared" si="35"/>
        <v>0</v>
      </c>
      <c r="V151" s="314">
        <f t="shared" si="35"/>
        <v>59.73</v>
      </c>
      <c r="W151" s="314">
        <f t="shared" si="35"/>
        <v>0</v>
      </c>
      <c r="X151" s="314">
        <f t="shared" si="35"/>
        <v>0</v>
      </c>
      <c r="Y151" s="314">
        <f t="shared" si="35"/>
        <v>0</v>
      </c>
      <c r="Z151" s="314">
        <f t="shared" si="35"/>
        <v>0</v>
      </c>
      <c r="AA151" s="314">
        <f t="shared" si="35"/>
        <v>0</v>
      </c>
      <c r="AB151" s="314">
        <f t="shared" si="35"/>
        <v>89.361</v>
      </c>
      <c r="AC151" s="314">
        <f t="shared" si="35"/>
        <v>0</v>
      </c>
      <c r="AD151" s="314">
        <f t="shared" si="35"/>
        <v>0</v>
      </c>
      <c r="AE151" s="314">
        <f t="shared" si="35"/>
        <v>0</v>
      </c>
      <c r="AF151" s="314">
        <f t="shared" si="35"/>
        <v>94.5245</v>
      </c>
      <c r="AG151" s="409">
        <f>SUM(B151:AF151)</f>
        <v>527.29</v>
      </c>
    </row>
    <row r="152">
      <c r="A152" s="160"/>
      <c r="AG152" s="539"/>
    </row>
    <row r="153">
      <c r="A153" s="550" t="s">
        <v>671</v>
      </c>
      <c r="B153" s="556"/>
      <c r="C153" s="556"/>
      <c r="D153" s="556"/>
      <c r="E153" s="556"/>
      <c r="F153" s="556"/>
      <c r="G153" s="556"/>
      <c r="H153" s="556"/>
      <c r="I153" s="556"/>
      <c r="J153" s="556"/>
      <c r="K153" s="556"/>
      <c r="L153" s="556"/>
      <c r="M153" s="556"/>
      <c r="N153" s="556"/>
      <c r="O153" s="556"/>
      <c r="P153" s="556"/>
      <c r="Q153" s="556"/>
      <c r="R153" s="556"/>
      <c r="S153" s="556"/>
      <c r="T153" s="556"/>
      <c r="U153" s="556"/>
      <c r="V153" s="556"/>
      <c r="W153" s="556"/>
      <c r="X153" s="556"/>
      <c r="Y153" s="556"/>
      <c r="Z153" s="556"/>
      <c r="AA153" s="556"/>
      <c r="AB153" s="556"/>
      <c r="AC153" s="556"/>
      <c r="AD153" s="556"/>
      <c r="AE153" s="556"/>
      <c r="AF153" s="556"/>
      <c r="AG153" s="555"/>
    </row>
    <row r="154">
      <c r="A154" s="301" t="s">
        <v>1960</v>
      </c>
      <c r="B154" s="327">
        <f t="shared" ref="B154:AF154" si="36">SUM(B155:B161)-B164</f>
        <v>0</v>
      </c>
      <c r="C154" s="327">
        <f t="shared" si="36"/>
        <v>0</v>
      </c>
      <c r="D154" s="327">
        <f t="shared" si="36"/>
        <v>0</v>
      </c>
      <c r="E154" s="327">
        <f t="shared" si="36"/>
        <v>0</v>
      </c>
      <c r="F154" s="327">
        <f t="shared" si="36"/>
        <v>0</v>
      </c>
      <c r="G154" s="327">
        <f t="shared" si="36"/>
        <v>0</v>
      </c>
      <c r="H154" s="327">
        <f t="shared" si="36"/>
        <v>0</v>
      </c>
      <c r="I154" s="327">
        <f t="shared" si="36"/>
        <v>0</v>
      </c>
      <c r="J154" s="327">
        <f t="shared" si="36"/>
        <v>0</v>
      </c>
      <c r="K154" s="327">
        <f t="shared" si="36"/>
        <v>0</v>
      </c>
      <c r="L154" s="327">
        <f t="shared" si="36"/>
        <v>0</v>
      </c>
      <c r="M154" s="327">
        <f t="shared" si="36"/>
        <v>0</v>
      </c>
      <c r="N154" s="327">
        <f t="shared" si="36"/>
        <v>0</v>
      </c>
      <c r="O154" s="327">
        <f t="shared" si="36"/>
        <v>0</v>
      </c>
      <c r="P154" s="327">
        <f t="shared" si="36"/>
        <v>0</v>
      </c>
      <c r="Q154" s="327">
        <f t="shared" si="36"/>
        <v>0</v>
      </c>
      <c r="R154" s="327">
        <f t="shared" si="36"/>
        <v>0</v>
      </c>
      <c r="S154" s="327">
        <f t="shared" si="36"/>
        <v>0</v>
      </c>
      <c r="T154" s="327">
        <f t="shared" si="36"/>
        <v>0</v>
      </c>
      <c r="U154" s="327">
        <f t="shared" si="36"/>
        <v>0</v>
      </c>
      <c r="V154" s="327">
        <f t="shared" si="36"/>
        <v>0</v>
      </c>
      <c r="W154" s="327">
        <f t="shared" si="36"/>
        <v>0</v>
      </c>
      <c r="X154" s="327">
        <f t="shared" si="36"/>
        <v>0</v>
      </c>
      <c r="Y154" s="327">
        <f t="shared" si="36"/>
        <v>0</v>
      </c>
      <c r="Z154" s="327">
        <f t="shared" si="36"/>
        <v>0</v>
      </c>
      <c r="AA154" s="327">
        <f t="shared" si="36"/>
        <v>0</v>
      </c>
      <c r="AB154" s="327">
        <f t="shared" si="36"/>
        <v>0</v>
      </c>
      <c r="AC154" s="327">
        <f t="shared" si="36"/>
        <v>0</v>
      </c>
      <c r="AD154" s="327">
        <f t="shared" si="36"/>
        <v>0</v>
      </c>
      <c r="AE154" s="327">
        <f t="shared" si="36"/>
        <v>0</v>
      </c>
      <c r="AF154" s="327">
        <f t="shared" si="36"/>
        <v>0</v>
      </c>
      <c r="AG154" s="409">
        <f t="shared" ref="AG154:AG188" si="37">SUM(B154:AF154)</f>
        <v>0</v>
      </c>
    </row>
    <row r="155" outlineLevel="1">
      <c r="A155" s="223" t="s">
        <v>1961</v>
      </c>
      <c r="B155" s="313">
        <f>(B38+B39)*'Data - P&amp;L'!$C$3</f>
        <v>0</v>
      </c>
      <c r="C155" s="313">
        <f>(C38+C39)*'Data - P&amp;L'!$C$3</f>
        <v>0</v>
      </c>
      <c r="D155" s="313">
        <f>(D38+D39)*'Data - P&amp;L'!$C$3</f>
        <v>0</v>
      </c>
      <c r="E155" s="313">
        <f>(E38+E39)*'Data - P&amp;L'!$C$3</f>
        <v>0</v>
      </c>
      <c r="F155" s="313">
        <f>(F38+F39)*'Data - P&amp;L'!$C$3</f>
        <v>0</v>
      </c>
      <c r="G155" s="313">
        <f>(G38+G39)*'Data - P&amp;L'!$C$3</f>
        <v>0</v>
      </c>
      <c r="H155" s="313">
        <f>(H38+H39)*'Data - P&amp;L'!$C$3</f>
        <v>0</v>
      </c>
      <c r="I155" s="313">
        <f>(I38+I39)*'Data - P&amp;L'!$C$3</f>
        <v>0</v>
      </c>
      <c r="J155" s="313">
        <f>(J38+J39)*'Data - P&amp;L'!$C$3</f>
        <v>0</v>
      </c>
      <c r="K155" s="313">
        <f>(K38+K39)*'Data - P&amp;L'!$C$3</f>
        <v>0</v>
      </c>
      <c r="L155" s="313">
        <f>(L38+L39)*'Data - P&amp;L'!$C$3</f>
        <v>0</v>
      </c>
      <c r="M155" s="313">
        <f>(M38+M39)*'Data - P&amp;L'!$C$3</f>
        <v>0</v>
      </c>
      <c r="N155" s="313">
        <f>(N38+N39)*'Data - P&amp;L'!$C$3</f>
        <v>0</v>
      </c>
      <c r="O155" s="313">
        <f>(O38+O39)*'Data - P&amp;L'!$C$3</f>
        <v>0</v>
      </c>
      <c r="P155" s="313">
        <f>(P38+P39)*'Data - P&amp;L'!$C$3</f>
        <v>0</v>
      </c>
      <c r="Q155" s="313">
        <f>(Q38+Q39)*'Data - P&amp;L'!$C$3</f>
        <v>0</v>
      </c>
      <c r="R155" s="313">
        <f>(R38+R39)*'Data - P&amp;L'!$C$3</f>
        <v>0</v>
      </c>
      <c r="S155" s="313">
        <f>(S38+S39)*'Data - P&amp;L'!$C$3</f>
        <v>0</v>
      </c>
      <c r="T155" s="313">
        <f>(T38+T39)*'Data - P&amp;L'!$C$3</f>
        <v>0</v>
      </c>
      <c r="U155" s="313">
        <f>(U38+U39)*'Data - P&amp;L'!$C$3</f>
        <v>0</v>
      </c>
      <c r="V155" s="313">
        <f>(V38+V39)*'Data - P&amp;L'!$C$3</f>
        <v>0</v>
      </c>
      <c r="W155" s="313">
        <f>(W38+W39)*'Data - P&amp;L'!$C$3</f>
        <v>0</v>
      </c>
      <c r="X155" s="313">
        <f>(X38+X39)*'Data - P&amp;L'!$C$3</f>
        <v>0</v>
      </c>
      <c r="Y155" s="313">
        <f>(Y38+Y39)*'Data - P&amp;L'!$C$3</f>
        <v>0</v>
      </c>
      <c r="Z155" s="313">
        <f>(Z38+Z39)*'Data - P&amp;L'!$C$3</f>
        <v>0</v>
      </c>
      <c r="AA155" s="313">
        <f>(AA38+AA39)*'Data - P&amp;L'!$C$3</f>
        <v>0</v>
      </c>
      <c r="AB155" s="313">
        <f>(AB38+AB39)*'Data - P&amp;L'!$C$3</f>
        <v>0</v>
      </c>
      <c r="AC155" s="313">
        <f>(AC38+AC39)*'Data - P&amp;L'!$C$3</f>
        <v>0</v>
      </c>
      <c r="AD155" s="313">
        <f>(AD38+AD39)*'Data - P&amp;L'!$C$3</f>
        <v>0</v>
      </c>
      <c r="AE155" s="313">
        <f>(AE38+AE39)*'Data - P&amp;L'!$C$3</f>
        <v>0</v>
      </c>
      <c r="AF155" s="313">
        <f>(AF38+AF39)*'Data - P&amp;L'!$C$3</f>
        <v>0</v>
      </c>
      <c r="AG155" s="555">
        <f t="shared" si="37"/>
        <v>0</v>
      </c>
    </row>
    <row r="156" outlineLevel="1">
      <c r="A156" s="223" t="s">
        <v>1962</v>
      </c>
      <c r="B156" s="313">
        <f>(B40+B41)*'Data - P&amp;L'!$C$4</f>
        <v>0</v>
      </c>
      <c r="C156" s="313">
        <f>(C40+C41)*'Data - P&amp;L'!$C$4</f>
        <v>0</v>
      </c>
      <c r="D156" s="313">
        <f>(D40+D41)*'Data - P&amp;L'!$C$4</f>
        <v>0</v>
      </c>
      <c r="E156" s="313">
        <f>(E40+E41)*'Data - P&amp;L'!$C$4</f>
        <v>0</v>
      </c>
      <c r="F156" s="313">
        <f>(F40+F41)*'Data - P&amp;L'!$C$4</f>
        <v>0</v>
      </c>
      <c r="G156" s="313">
        <f>(G40+G41)*'Data - P&amp;L'!$C$4</f>
        <v>0</v>
      </c>
      <c r="H156" s="313">
        <f>(H40+H41)*'Data - P&amp;L'!$C$4</f>
        <v>0</v>
      </c>
      <c r="I156" s="313">
        <f>(I40+I41)*'Data - P&amp;L'!$C$4</f>
        <v>0</v>
      </c>
      <c r="J156" s="313">
        <f>(J40+J41)*'Data - P&amp;L'!$C$4</f>
        <v>0</v>
      </c>
      <c r="K156" s="313">
        <f>(K40+K41)*'Data - P&amp;L'!$C$4</f>
        <v>0</v>
      </c>
      <c r="L156" s="313">
        <f>(L40+L41)*'Data - P&amp;L'!$C$4</f>
        <v>0</v>
      </c>
      <c r="M156" s="313">
        <f>(M40+M41)*'Data - P&amp;L'!$C$4</f>
        <v>0</v>
      </c>
      <c r="N156" s="313">
        <f>(N40+N41)*'Data - P&amp;L'!$C$4</f>
        <v>0</v>
      </c>
      <c r="O156" s="313">
        <f>(O40+O41)*'Data - P&amp;L'!$C$4</f>
        <v>0</v>
      </c>
      <c r="P156" s="313">
        <f>(P40+P41)*'Data - P&amp;L'!$C$4</f>
        <v>0</v>
      </c>
      <c r="Q156" s="313">
        <f>(Q40+Q41)*'Data - P&amp;L'!$C$4</f>
        <v>0</v>
      </c>
      <c r="R156" s="313">
        <f>(R40+R41)*'Data - P&amp;L'!$C$4</f>
        <v>0</v>
      </c>
      <c r="S156" s="313">
        <f>(S40+S41)*'Data - P&amp;L'!$C$4</f>
        <v>0</v>
      </c>
      <c r="T156" s="313">
        <f>(T40+T41)*'Data - P&amp;L'!$C$4</f>
        <v>0</v>
      </c>
      <c r="U156" s="313">
        <f>(U40+U41)*'Data - P&amp;L'!$C$4</f>
        <v>0</v>
      </c>
      <c r="V156" s="313">
        <f>(V40+V41)*'Data - P&amp;L'!$C$4</f>
        <v>0</v>
      </c>
      <c r="W156" s="313">
        <f>(W40+W41)*'Data - P&amp;L'!$C$4</f>
        <v>0</v>
      </c>
      <c r="X156" s="313">
        <f>(X40+X41)*'Data - P&amp;L'!$C$4</f>
        <v>0</v>
      </c>
      <c r="Y156" s="313">
        <f>(Y40+Y41)*'Data - P&amp;L'!$C$4</f>
        <v>0</v>
      </c>
      <c r="Z156" s="313">
        <f>(Z40+Z41)*'Data - P&amp;L'!$C$4</f>
        <v>0</v>
      </c>
      <c r="AA156" s="313">
        <f>(AA40+AA41)*'Data - P&amp;L'!$C$4</f>
        <v>0</v>
      </c>
      <c r="AB156" s="313">
        <f>(AB40+AB41)*'Data - P&amp;L'!$C$4</f>
        <v>0</v>
      </c>
      <c r="AC156" s="313">
        <f>(AC40+AC41)*'Data - P&amp;L'!$C$4</f>
        <v>0</v>
      </c>
      <c r="AD156" s="313">
        <f>(AD40+AD41)*'Data - P&amp;L'!$C$4</f>
        <v>0</v>
      </c>
      <c r="AE156" s="313">
        <f>(AE40+AE41)*'Data - P&amp;L'!$C$4</f>
        <v>0</v>
      </c>
      <c r="AF156" s="313">
        <f>(AF40+AF41)*'Data - P&amp;L'!$C$4</f>
        <v>0</v>
      </c>
      <c r="AG156" s="555">
        <f t="shared" si="37"/>
        <v>0</v>
      </c>
    </row>
    <row r="157" outlineLevel="1">
      <c r="A157" s="223" t="s">
        <v>1963</v>
      </c>
      <c r="B157" s="313">
        <f>(B49)*'Data - P&amp;L'!$C$6</f>
        <v>0</v>
      </c>
      <c r="C157" s="313">
        <f>(C49)*'Data - P&amp;L'!$C$6</f>
        <v>0</v>
      </c>
      <c r="D157" s="313">
        <f>(D49)*'Data - P&amp;L'!$C$6</f>
        <v>0</v>
      </c>
      <c r="E157" s="313">
        <f>(E49)*'Data - P&amp;L'!$C$6</f>
        <v>0</v>
      </c>
      <c r="F157" s="313">
        <f>(F49)*'Data - P&amp;L'!$C$6</f>
        <v>0</v>
      </c>
      <c r="G157" s="313">
        <f>(G49)*'Data - P&amp;L'!$C$6</f>
        <v>0</v>
      </c>
      <c r="H157" s="313">
        <f>(H49)*'Data - P&amp;L'!$C$6</f>
        <v>0</v>
      </c>
      <c r="I157" s="313">
        <f>(I49)*'Data - P&amp;L'!$C$6</f>
        <v>0</v>
      </c>
      <c r="J157" s="313">
        <f>(J49)*'Data - P&amp;L'!$C$6</f>
        <v>0</v>
      </c>
      <c r="K157" s="313">
        <f>(K49)*'Data - P&amp;L'!$C$6</f>
        <v>0</v>
      </c>
      <c r="L157" s="313">
        <f>(L49)*'Data - P&amp;L'!$C$6</f>
        <v>0</v>
      </c>
      <c r="M157" s="313">
        <f>(M49)*'Data - P&amp;L'!$C$6</f>
        <v>0</v>
      </c>
      <c r="N157" s="313">
        <f>(N49)*'Data - P&amp;L'!$C$6</f>
        <v>0</v>
      </c>
      <c r="O157" s="313">
        <f>(O49)*'Data - P&amp;L'!$C$6</f>
        <v>0</v>
      </c>
      <c r="P157" s="313">
        <f>(P49)*'Data - P&amp;L'!$C$6</f>
        <v>0</v>
      </c>
      <c r="Q157" s="313">
        <f>(Q49)*'Data - P&amp;L'!$C$6</f>
        <v>0</v>
      </c>
      <c r="R157" s="313">
        <f>(R49)*'Data - P&amp;L'!$C$6</f>
        <v>0</v>
      </c>
      <c r="S157" s="313">
        <f>(S49)*'Data - P&amp;L'!$C$6</f>
        <v>0</v>
      </c>
      <c r="T157" s="313">
        <f>(T49)*'Data - P&amp;L'!$C$6</f>
        <v>0</v>
      </c>
      <c r="U157" s="313">
        <f>(U49)*'Data - P&amp;L'!$C$6</f>
        <v>0</v>
      </c>
      <c r="V157" s="313">
        <f>(V49)*'Data - P&amp;L'!$C$6</f>
        <v>0</v>
      </c>
      <c r="W157" s="313">
        <f>(W49)*'Data - P&amp;L'!$C$6</f>
        <v>0</v>
      </c>
      <c r="X157" s="313">
        <f>(X49)*'Data - P&amp;L'!$C$6</f>
        <v>0</v>
      </c>
      <c r="Y157" s="313">
        <f>(Y49)*'Data - P&amp;L'!$C$6</f>
        <v>0</v>
      </c>
      <c r="Z157" s="313">
        <f>(Z49)*'Data - P&amp;L'!$C$6</f>
        <v>0</v>
      </c>
      <c r="AA157" s="313">
        <f>(AA49)*'Data - P&amp;L'!$C$6</f>
        <v>0</v>
      </c>
      <c r="AB157" s="313">
        <f>(AB49)*'Data - P&amp;L'!$C$6</f>
        <v>0</v>
      </c>
      <c r="AC157" s="313">
        <f>(AC49)*'Data - P&amp;L'!$C$6</f>
        <v>0</v>
      </c>
      <c r="AD157" s="313">
        <f>(AD49)*'Data - P&amp;L'!$C$6</f>
        <v>0</v>
      </c>
      <c r="AE157" s="313">
        <f>(AE49)*'Data - P&amp;L'!$C$6</f>
        <v>0</v>
      </c>
      <c r="AF157" s="313">
        <f>(AF49)*'Data - P&amp;L'!$C$6</f>
        <v>0</v>
      </c>
      <c r="AG157" s="555">
        <f t="shared" si="37"/>
        <v>0</v>
      </c>
    </row>
    <row r="158" outlineLevel="1">
      <c r="A158" s="223" t="s">
        <v>1964</v>
      </c>
      <c r="B158" s="313">
        <f>(B50)*'Data - P&amp;L'!$C$8</f>
        <v>0</v>
      </c>
      <c r="C158" s="313">
        <f>(C50)*'Data - P&amp;L'!$C$8</f>
        <v>0</v>
      </c>
      <c r="D158" s="313">
        <f>(D50)*'Data - P&amp;L'!$C$8</f>
        <v>0</v>
      </c>
      <c r="E158" s="313">
        <f>(E50)*'Data - P&amp;L'!$C$8</f>
        <v>0</v>
      </c>
      <c r="F158" s="313">
        <f>(F50)*'Data - P&amp;L'!$C$8</f>
        <v>0</v>
      </c>
      <c r="G158" s="313">
        <f>(G50)*'Data - P&amp;L'!$C$8</f>
        <v>0</v>
      </c>
      <c r="H158" s="313">
        <f>(H50)*'Data - P&amp;L'!$C$8</f>
        <v>0</v>
      </c>
      <c r="I158" s="313">
        <f>(I50)*'Data - P&amp;L'!$C$8</f>
        <v>0</v>
      </c>
      <c r="J158" s="313">
        <f>(J50)*'Data - P&amp;L'!$C$8</f>
        <v>0</v>
      </c>
      <c r="K158" s="313">
        <f>(K50)*'Data - P&amp;L'!$C$8</f>
        <v>0</v>
      </c>
      <c r="L158" s="313">
        <f>(L50)*'Data - P&amp;L'!$C$8</f>
        <v>0</v>
      </c>
      <c r="M158" s="313">
        <f>(M50)*'Data - P&amp;L'!$C$8</f>
        <v>0</v>
      </c>
      <c r="N158" s="313">
        <f>(N50)*'Data - P&amp;L'!$C$8</f>
        <v>0</v>
      </c>
      <c r="O158" s="313">
        <f>(O50)*'Data - P&amp;L'!$C$8</f>
        <v>0</v>
      </c>
      <c r="P158" s="313">
        <f>(P50)*'Data - P&amp;L'!$C$8</f>
        <v>0</v>
      </c>
      <c r="Q158" s="313">
        <f>(Q50)*'Data - P&amp;L'!$C$8</f>
        <v>0</v>
      </c>
      <c r="R158" s="313">
        <f>(R50)*'Data - P&amp;L'!$C$8</f>
        <v>0</v>
      </c>
      <c r="S158" s="313">
        <f>(S50)*'Data - P&amp;L'!$C$8</f>
        <v>0</v>
      </c>
      <c r="T158" s="313">
        <f>(T50)*'Data - P&amp;L'!$C$8</f>
        <v>0</v>
      </c>
      <c r="U158" s="313">
        <f>(U50)*'Data - P&amp;L'!$C$8</f>
        <v>0</v>
      </c>
      <c r="V158" s="313">
        <f>(V50)*'Data - P&amp;L'!$C$8</f>
        <v>0</v>
      </c>
      <c r="W158" s="313">
        <f>(W50)*'Data - P&amp;L'!$C$8</f>
        <v>0</v>
      </c>
      <c r="X158" s="313">
        <f>(X50)*'Data - P&amp;L'!$C$8</f>
        <v>0</v>
      </c>
      <c r="Y158" s="313">
        <f>(Y50)*'Data - P&amp;L'!$C$8</f>
        <v>0</v>
      </c>
      <c r="Z158" s="313">
        <f>(Z50)*'Data - P&amp;L'!$C$8</f>
        <v>0</v>
      </c>
      <c r="AA158" s="313">
        <f>(AA50)*'Data - P&amp;L'!$C$8</f>
        <v>0</v>
      </c>
      <c r="AB158" s="313">
        <f>(AB50)*'Data - P&amp;L'!$C$8</f>
        <v>0</v>
      </c>
      <c r="AC158" s="313">
        <f>(AC50)*'Data - P&amp;L'!$C$8</f>
        <v>0</v>
      </c>
      <c r="AD158" s="313">
        <f>(AD50)*'Data - P&amp;L'!$C$8</f>
        <v>0</v>
      </c>
      <c r="AE158" s="313">
        <f>(AE50)*'Data - P&amp;L'!$C$8</f>
        <v>0</v>
      </c>
      <c r="AF158" s="313">
        <f>(AF50)*'Data - P&amp;L'!$C$8</f>
        <v>0</v>
      </c>
      <c r="AG158" s="555">
        <f t="shared" si="37"/>
        <v>0</v>
      </c>
    </row>
    <row r="159" outlineLevel="1">
      <c r="A159" s="223" t="s">
        <v>1965</v>
      </c>
      <c r="B159" s="313">
        <f>(B51+B52)*'Data - P&amp;L'!$C$9</f>
        <v>0</v>
      </c>
      <c r="C159" s="313">
        <f>(C51+C52)*'Data - P&amp;L'!$C$9</f>
        <v>0</v>
      </c>
      <c r="D159" s="313">
        <f>(D51+D52)*'Data - P&amp;L'!$C$9</f>
        <v>0</v>
      </c>
      <c r="E159" s="313">
        <f>(E51+E52)*'Data - P&amp;L'!$C$9</f>
        <v>0</v>
      </c>
      <c r="F159" s="313">
        <f>(F51+F52)*'Data - P&amp;L'!$C$9</f>
        <v>0</v>
      </c>
      <c r="G159" s="313">
        <f>(G51+G52)*'Data - P&amp;L'!$C$9</f>
        <v>0</v>
      </c>
      <c r="H159" s="313">
        <f>(H51+H52)*'Data - P&amp;L'!$C$9</f>
        <v>0</v>
      </c>
      <c r="I159" s="313">
        <f>(I51+I52)*'Data - P&amp;L'!$C$9</f>
        <v>0</v>
      </c>
      <c r="J159" s="313">
        <f>(J51+J52)*'Data - P&amp;L'!$C$9</f>
        <v>0</v>
      </c>
      <c r="K159" s="313">
        <f>(K51+K52)*'Data - P&amp;L'!$C$9</f>
        <v>0</v>
      </c>
      <c r="L159" s="313">
        <f>(L51+L52)*'Data - P&amp;L'!$C$9</f>
        <v>0</v>
      </c>
      <c r="M159" s="313">
        <f>(M51+M52)*'Data - P&amp;L'!$C$9</f>
        <v>0</v>
      </c>
      <c r="N159" s="313">
        <f>(N51+N52)*'Data - P&amp;L'!$C$9</f>
        <v>0</v>
      </c>
      <c r="O159" s="313">
        <f>(O51+O52)*'Data - P&amp;L'!$C$9</f>
        <v>0</v>
      </c>
      <c r="P159" s="313">
        <f>(P51+P52)*'Data - P&amp;L'!$C$9</f>
        <v>0</v>
      </c>
      <c r="Q159" s="313">
        <f>(Q51+Q52)*'Data - P&amp;L'!$C$9</f>
        <v>0</v>
      </c>
      <c r="R159" s="313">
        <f>(R51+R52)*'Data - P&amp;L'!$C$9</f>
        <v>0</v>
      </c>
      <c r="S159" s="313">
        <f>(S51+S52)*'Data - P&amp;L'!$C$9</f>
        <v>0</v>
      </c>
      <c r="T159" s="313">
        <f>(T51+T52)*'Data - P&amp;L'!$C$9</f>
        <v>0</v>
      </c>
      <c r="U159" s="313">
        <f>(U51+U52)*'Data - P&amp;L'!$C$9</f>
        <v>0</v>
      </c>
      <c r="V159" s="313">
        <f>(V51+V52)*'Data - P&amp;L'!$C$9</f>
        <v>0</v>
      </c>
      <c r="W159" s="313">
        <f>(W51+W52)*'Data - P&amp;L'!$C$9</f>
        <v>0</v>
      </c>
      <c r="X159" s="313">
        <f>(X51+X52)*'Data - P&amp;L'!$C$9</f>
        <v>0</v>
      </c>
      <c r="Y159" s="313">
        <f>(Y51+Y52)*'Data - P&amp;L'!$C$9</f>
        <v>0</v>
      </c>
      <c r="Z159" s="313">
        <f>(Z51+Z52)*'Data - P&amp;L'!$C$9</f>
        <v>0</v>
      </c>
      <c r="AA159" s="313">
        <f>(AA51+AA52)*'Data - P&amp;L'!$C$9</f>
        <v>0</v>
      </c>
      <c r="AB159" s="313">
        <f>(AB51+AB52)*'Data - P&amp;L'!$C$9</f>
        <v>0</v>
      </c>
      <c r="AC159" s="313">
        <f>(AC51+AC52)*'Data - P&amp;L'!$C$9</f>
        <v>0</v>
      </c>
      <c r="AD159" s="313">
        <f>(AD51+AD52)*'Data - P&amp;L'!$C$9</f>
        <v>0</v>
      </c>
      <c r="AE159" s="313">
        <f>(AE51+AE52)*'Data - P&amp;L'!$C$9</f>
        <v>0</v>
      </c>
      <c r="AF159" s="313">
        <f>(AF51+AF52)*'Data - P&amp;L'!$C$9</f>
        <v>0</v>
      </c>
      <c r="AG159" s="555">
        <f t="shared" si="37"/>
        <v>0</v>
      </c>
    </row>
    <row r="160" outlineLevel="1">
      <c r="A160" s="223" t="s">
        <v>1966</v>
      </c>
      <c r="B160" s="313">
        <f>(B53+B54)*'Data - P&amp;L'!$C$5</f>
        <v>0</v>
      </c>
      <c r="C160" s="313">
        <f>(C53+C54)*'Data - P&amp;L'!$C$5</f>
        <v>0</v>
      </c>
      <c r="D160" s="313">
        <f>(D53+D54)*'Data - P&amp;L'!$C$5</f>
        <v>0</v>
      </c>
      <c r="E160" s="313">
        <f>(E53+E54)*'Data - P&amp;L'!$C$5</f>
        <v>0</v>
      </c>
      <c r="F160" s="313">
        <f>(F53+F54)*'Data - P&amp;L'!$C$5</f>
        <v>0</v>
      </c>
      <c r="G160" s="313">
        <f>(G53+G54)*'Data - P&amp;L'!$C$5</f>
        <v>0</v>
      </c>
      <c r="H160" s="313">
        <f>(H53+H54)*'Data - P&amp;L'!$C$5</f>
        <v>0</v>
      </c>
      <c r="I160" s="313">
        <f>(I53+I54)*'Data - P&amp;L'!$C$5</f>
        <v>0</v>
      </c>
      <c r="J160" s="313">
        <f>(J53+J54)*'Data - P&amp;L'!$C$5</f>
        <v>0</v>
      </c>
      <c r="K160" s="313">
        <f>(K53+K54)*'Data - P&amp;L'!$C$5</f>
        <v>0</v>
      </c>
      <c r="L160" s="313">
        <f>(L53+L54)*'Data - P&amp;L'!$C$5</f>
        <v>0</v>
      </c>
      <c r="M160" s="313">
        <f>(M53+M54)*'Data - P&amp;L'!$C$5</f>
        <v>0</v>
      </c>
      <c r="N160" s="313">
        <f>(N53+N54)*'Data - P&amp;L'!$C$5</f>
        <v>0</v>
      </c>
      <c r="O160" s="313">
        <f>(O53+O54)*'Data - P&amp;L'!$C$5</f>
        <v>0</v>
      </c>
      <c r="P160" s="313">
        <f>(P53+P54)*'Data - P&amp;L'!$C$5</f>
        <v>0</v>
      </c>
      <c r="Q160" s="313">
        <f>(Q53+Q54)*'Data - P&amp;L'!$C$5</f>
        <v>0</v>
      </c>
      <c r="R160" s="313">
        <f>(R53+R54)*'Data - P&amp;L'!$C$5</f>
        <v>0</v>
      </c>
      <c r="S160" s="313">
        <f>(S53+S54)*'Data - P&amp;L'!$C$5</f>
        <v>0</v>
      </c>
      <c r="T160" s="313">
        <f>(T53+T54)*'Data - P&amp;L'!$C$5</f>
        <v>0</v>
      </c>
      <c r="U160" s="313">
        <f>(U53+U54)*'Data - P&amp;L'!$C$5</f>
        <v>0</v>
      </c>
      <c r="V160" s="313">
        <f>(V53+V54)*'Data - P&amp;L'!$C$5</f>
        <v>0</v>
      </c>
      <c r="W160" s="313">
        <f>(W53+W54)*'Data - P&amp;L'!$C$5</f>
        <v>0</v>
      </c>
      <c r="X160" s="313">
        <f>(X53+X54)*'Data - P&amp;L'!$C$5</f>
        <v>0</v>
      </c>
      <c r="Y160" s="313">
        <f>(Y53+Y54)*'Data - P&amp;L'!$C$5</f>
        <v>0</v>
      </c>
      <c r="Z160" s="313">
        <f>(Z53+Z54)*'Data - P&amp;L'!$C$5</f>
        <v>0</v>
      </c>
      <c r="AA160" s="313">
        <f>(AA53+AA54)*'Data - P&amp;L'!$C$5</f>
        <v>0</v>
      </c>
      <c r="AB160" s="313">
        <f>(AB53+AB54)*'Data - P&amp;L'!$C$5</f>
        <v>0</v>
      </c>
      <c r="AC160" s="313">
        <f>(AC53+AC54)*'Data - P&amp;L'!$C$5</f>
        <v>0</v>
      </c>
      <c r="AD160" s="313">
        <f>(AD53+AD54)*'Data - P&amp;L'!$C$5</f>
        <v>0</v>
      </c>
      <c r="AE160" s="313">
        <f>(AE53+AE54)*'Data - P&amp;L'!$C$5</f>
        <v>0</v>
      </c>
      <c r="AF160" s="313">
        <f>(AF53+AF54)*'Data - P&amp;L'!$C$5</f>
        <v>0</v>
      </c>
      <c r="AG160" s="555">
        <f t="shared" si="37"/>
        <v>0</v>
      </c>
    </row>
    <row r="161" outlineLevel="1">
      <c r="A161" s="223" t="s">
        <v>1967</v>
      </c>
      <c r="B161" s="313">
        <f>(B55+B56)*'Data - P&amp;L'!$C$10</f>
        <v>0</v>
      </c>
      <c r="C161" s="313">
        <f>(C55+C56)*'Data - P&amp;L'!$C$10</f>
        <v>0</v>
      </c>
      <c r="D161" s="313">
        <f>(D55+D56)*'Data - P&amp;L'!$C$10</f>
        <v>0</v>
      </c>
      <c r="E161" s="313">
        <f>(E55+E56)*'Data - P&amp;L'!$C$10</f>
        <v>0</v>
      </c>
      <c r="F161" s="313">
        <f>(F55+F56)*'Data - P&amp;L'!$C$10</f>
        <v>0</v>
      </c>
      <c r="G161" s="313">
        <f>(G55+G56)*'Data - P&amp;L'!$C$10</f>
        <v>0</v>
      </c>
      <c r="H161" s="313">
        <f>(H55+H56)*'Data - P&amp;L'!$C$10</f>
        <v>0</v>
      </c>
      <c r="I161" s="313">
        <f>(I55+I56)*'Data - P&amp;L'!$C$10</f>
        <v>0</v>
      </c>
      <c r="J161" s="313">
        <f>(J55+J56)*'Data - P&amp;L'!$C$10</f>
        <v>0</v>
      </c>
      <c r="K161" s="313">
        <f>(K55+K56)*'Data - P&amp;L'!$C$10</f>
        <v>0</v>
      </c>
      <c r="L161" s="313">
        <f>(L55+L56)*'Data - P&amp;L'!$C$10</f>
        <v>0</v>
      </c>
      <c r="M161" s="313">
        <f>(M55+M56)*'Data - P&amp;L'!$C$10</f>
        <v>0</v>
      </c>
      <c r="N161" s="313">
        <f>(N55+N56)*'Data - P&amp;L'!$C$10</f>
        <v>0</v>
      </c>
      <c r="O161" s="313">
        <f>(O55+O56)*'Data - P&amp;L'!$C$10</f>
        <v>0</v>
      </c>
      <c r="P161" s="313">
        <f>(P55+P56)*'Data - P&amp;L'!$C$10</f>
        <v>0</v>
      </c>
      <c r="Q161" s="313">
        <f>(Q55+Q56)*'Data - P&amp;L'!$C$10</f>
        <v>0</v>
      </c>
      <c r="R161" s="313">
        <f>(R55+R56)*'Data - P&amp;L'!$C$10</f>
        <v>0</v>
      </c>
      <c r="S161" s="313">
        <f>(S55+S56)*'Data - P&amp;L'!$C$10</f>
        <v>0</v>
      </c>
      <c r="T161" s="313">
        <f>(T55+T56)*'Data - P&amp;L'!$C$10</f>
        <v>0</v>
      </c>
      <c r="U161" s="313">
        <f>(U55+U56)*'Data - P&amp;L'!$C$10</f>
        <v>0</v>
      </c>
      <c r="V161" s="313">
        <f>(V55+V56)*'Data - P&amp;L'!$C$10</f>
        <v>0</v>
      </c>
      <c r="W161" s="313">
        <f>(W55+W56)*'Data - P&amp;L'!$C$10</f>
        <v>0</v>
      </c>
      <c r="X161" s="313">
        <f>(X55+X56)*'Data - P&amp;L'!$C$10</f>
        <v>0</v>
      </c>
      <c r="Y161" s="313">
        <f>(Y55+Y56)*'Data - P&amp;L'!$C$10</f>
        <v>0</v>
      </c>
      <c r="Z161" s="313">
        <f>(Z55+Z56)*'Data - P&amp;L'!$C$10</f>
        <v>0</v>
      </c>
      <c r="AA161" s="313">
        <f>(AA55+AA56)*'Data - P&amp;L'!$C$10</f>
        <v>0</v>
      </c>
      <c r="AB161" s="313">
        <f>(AB55+AB56)*'Data - P&amp;L'!$C$10</f>
        <v>0</v>
      </c>
      <c r="AC161" s="313">
        <f>(AC55+AC56)*'Data - P&amp;L'!$C$10</f>
        <v>0</v>
      </c>
      <c r="AD161" s="313">
        <f>(AD55+AD56)*'Data - P&amp;L'!$C$10</f>
        <v>0</v>
      </c>
      <c r="AE161" s="313">
        <f>(AE55+AE56)*'Data - P&amp;L'!$C$10</f>
        <v>0</v>
      </c>
      <c r="AF161" s="313">
        <f>(AF55+AF56)*'Data - P&amp;L'!$C$10</f>
        <v>0</v>
      </c>
      <c r="AG161" s="555">
        <f t="shared" si="37"/>
        <v>0</v>
      </c>
    </row>
    <row r="162" outlineLevel="1">
      <c r="A162" s="223" t="s">
        <v>1968</v>
      </c>
      <c r="B162" s="313">
        <f>((B46+B47*'Data - P&amp;L'!$C$38))*'Data - P&amp;L'!$C$54</f>
        <v>0</v>
      </c>
      <c r="C162" s="313">
        <f>((C46+C47*'Data - P&amp;L'!$C$38))*'Data - P&amp;L'!$C$54</f>
        <v>0</v>
      </c>
      <c r="D162" s="313">
        <f>((D46+D47*'Data - P&amp;L'!$C$38))*'Data - P&amp;L'!$C$54</f>
        <v>0</v>
      </c>
      <c r="E162" s="313">
        <f>((E46+E47*'Data - P&amp;L'!$C$38))*'Data - P&amp;L'!$C$54</f>
        <v>0</v>
      </c>
      <c r="F162" s="313">
        <f>((F46+F47*'Data - P&amp;L'!$C$38))*'Data - P&amp;L'!$C$54</f>
        <v>0</v>
      </c>
      <c r="G162" s="313">
        <f>((G46+G47*'Data - P&amp;L'!$C$38))*'Data - P&amp;L'!$C$54</f>
        <v>0</v>
      </c>
      <c r="H162" s="313">
        <f>((H46+H47*'Data - P&amp;L'!$C$38))*'Data - P&amp;L'!$C$54</f>
        <v>0</v>
      </c>
      <c r="I162" s="313">
        <f>((I46+I47*'Data - P&amp;L'!$C$38))*'Data - P&amp;L'!$C$54</f>
        <v>0</v>
      </c>
      <c r="J162" s="313">
        <f>((J46+J47*'Data - P&amp;L'!$C$38))*'Data - P&amp;L'!$C$54</f>
        <v>0</v>
      </c>
      <c r="K162" s="313">
        <f>((K46+K47*'Data - P&amp;L'!$C$38))*'Data - P&amp;L'!$C$54</f>
        <v>0</v>
      </c>
      <c r="L162" s="313">
        <f>((L46+L47*'Data - P&amp;L'!$C$38))*'Data - P&amp;L'!$C$54</f>
        <v>0</v>
      </c>
      <c r="M162" s="313">
        <f>((M46+M47*'Data - P&amp;L'!$C$38))*'Data - P&amp;L'!$C$54</f>
        <v>0</v>
      </c>
      <c r="N162" s="313">
        <f>((N46+N47*'Data - P&amp;L'!$C$38))*'Data - P&amp;L'!$C$54</f>
        <v>0</v>
      </c>
      <c r="O162" s="313">
        <f>((O46+O47*'Data - P&amp;L'!$C$38))*'Data - P&amp;L'!$C$54</f>
        <v>0</v>
      </c>
      <c r="P162" s="313">
        <f>((P46+P47*'Data - P&amp;L'!$C$38))*'Data - P&amp;L'!$C$54</f>
        <v>0</v>
      </c>
      <c r="Q162" s="313">
        <f>((Q46+Q47*'Data - P&amp;L'!$C$38))*'Data - P&amp;L'!$C$54</f>
        <v>0</v>
      </c>
      <c r="R162" s="313">
        <f>((R46+R47*'Data - P&amp;L'!$C$38))*'Data - P&amp;L'!$C$54</f>
        <v>0</v>
      </c>
      <c r="S162" s="313">
        <f>((S46+S47*'Data - P&amp;L'!$C$38))*'Data - P&amp;L'!$C$54</f>
        <v>0</v>
      </c>
      <c r="T162" s="313">
        <f>((T46+T47*'Data - P&amp;L'!$C$38))*'Data - P&amp;L'!$C$54</f>
        <v>0</v>
      </c>
      <c r="U162" s="313">
        <f>((U46+U47*'Data - P&amp;L'!$C$38))*'Data - P&amp;L'!$C$54</f>
        <v>0</v>
      </c>
      <c r="V162" s="313">
        <f>((V46+V47*'Data - P&amp;L'!$C$38))*'Data - P&amp;L'!$C$54</f>
        <v>0</v>
      </c>
      <c r="W162" s="313">
        <f>((W46+W47*'Data - P&amp;L'!$C$38))*'Data - P&amp;L'!$C$54</f>
        <v>0</v>
      </c>
      <c r="X162" s="313">
        <f>((X46+X47*'Data - P&amp;L'!$C$38))*'Data - P&amp;L'!$C$54</f>
        <v>0</v>
      </c>
      <c r="Y162" s="313">
        <f>((Y46+Y47*'Data - P&amp;L'!$C$38))*'Data - P&amp;L'!$C$54</f>
        <v>0</v>
      </c>
      <c r="Z162" s="313">
        <f>((Z46+Z47*'Data - P&amp;L'!$C$38))*'Data - P&amp;L'!$C$54</f>
        <v>0</v>
      </c>
      <c r="AA162" s="313">
        <f>((AA46+AA47*'Data - P&amp;L'!$C$38))*'Data - P&amp;L'!$C$54</f>
        <v>0</v>
      </c>
      <c r="AB162" s="313">
        <f>((AB46+AB47*'Data - P&amp;L'!$C$38))*'Data - P&amp;L'!$C$54</f>
        <v>0</v>
      </c>
      <c r="AC162" s="313">
        <f>((AC46+AC47*'Data - P&amp;L'!$C$38))*'Data - P&amp;L'!$C$54</f>
        <v>0</v>
      </c>
      <c r="AD162" s="313">
        <f>((AD46+AD47*'Data - P&amp;L'!$C$38))*'Data - P&amp;L'!$C$54</f>
        <v>0</v>
      </c>
      <c r="AE162" s="313">
        <f>((AE46+AE47*'Data - P&amp;L'!$C$38))*'Data - P&amp;L'!$C$54</f>
        <v>0</v>
      </c>
      <c r="AF162" s="313">
        <f>((AF46+AF47*'Data - P&amp;L'!$C$38))*'Data - P&amp;L'!$C$54</f>
        <v>0</v>
      </c>
      <c r="AG162" s="555">
        <f t="shared" si="37"/>
        <v>0</v>
      </c>
    </row>
    <row r="163" outlineLevel="1">
      <c r="A163" s="223" t="s">
        <v>1969</v>
      </c>
      <c r="B163" s="313">
        <f>((SUM(B46+B47))*'Data - P&amp;L'!$C$34)</f>
        <v>0</v>
      </c>
      <c r="C163" s="313">
        <f>((SUM(C46+C47))*'Data - P&amp;L'!$C$34)</f>
        <v>0</v>
      </c>
      <c r="D163" s="313">
        <f>((SUM(D46+D47))*'Data - P&amp;L'!$C$34)</f>
        <v>0</v>
      </c>
      <c r="E163" s="313">
        <f>((SUM(E46+E47))*'Data - P&amp;L'!$C$34)</f>
        <v>0</v>
      </c>
      <c r="F163" s="313">
        <f>((SUM(F46+F47))*'Data - P&amp;L'!$C$34)</f>
        <v>0</v>
      </c>
      <c r="G163" s="313">
        <f>((SUM(G46+G47))*'Data - P&amp;L'!$C$34)</f>
        <v>0</v>
      </c>
      <c r="H163" s="313">
        <f>((SUM(H46+H47))*'Data - P&amp;L'!$C$34)</f>
        <v>0</v>
      </c>
      <c r="I163" s="313">
        <f>((SUM(I46+I47))*'Data - P&amp;L'!$C$34)</f>
        <v>0</v>
      </c>
      <c r="J163" s="313">
        <f>((SUM(J46+J47))*'Data - P&amp;L'!$C$34)</f>
        <v>0</v>
      </c>
      <c r="K163" s="313">
        <f>((SUM(K46+K47))*'Data - P&amp;L'!$C$34)</f>
        <v>0</v>
      </c>
      <c r="L163" s="313">
        <f>((SUM(L46+L47))*'Data - P&amp;L'!$C$34)</f>
        <v>0</v>
      </c>
      <c r="M163" s="313">
        <f>((SUM(M46+M47))*'Data - P&amp;L'!$C$34)</f>
        <v>0</v>
      </c>
      <c r="N163" s="313">
        <f>((SUM(N46+N47))*'Data - P&amp;L'!$C$34)</f>
        <v>0</v>
      </c>
      <c r="O163" s="313">
        <f>((SUM(O46+O47))*'Data - P&amp;L'!$C$34)</f>
        <v>0</v>
      </c>
      <c r="P163" s="313">
        <f>((SUM(P46+P47))*'Data - P&amp;L'!$C$34)</f>
        <v>0</v>
      </c>
      <c r="Q163" s="313">
        <f>((SUM(Q46+Q47))*'Data - P&amp;L'!$C$34)</f>
        <v>0</v>
      </c>
      <c r="R163" s="313">
        <f>((SUM(R46+R47))*'Data - P&amp;L'!$C$34)</f>
        <v>0</v>
      </c>
      <c r="S163" s="313">
        <f>((SUM(S46+S47))*'Data - P&amp;L'!$C$34)</f>
        <v>0</v>
      </c>
      <c r="T163" s="313">
        <f>((SUM(T46+T47))*'Data - P&amp;L'!$C$34)</f>
        <v>0</v>
      </c>
      <c r="U163" s="313">
        <f>((SUM(U46+U47))*'Data - P&amp;L'!$C$34)</f>
        <v>0</v>
      </c>
      <c r="V163" s="313">
        <f>((SUM(V46+V47))*'Data - P&amp;L'!$C$34)</f>
        <v>0</v>
      </c>
      <c r="W163" s="313">
        <f>((SUM(W46+W47))*'Data - P&amp;L'!$C$34)</f>
        <v>0</v>
      </c>
      <c r="X163" s="313">
        <f>((SUM(X46+X47))*'Data - P&amp;L'!$C$34)</f>
        <v>0</v>
      </c>
      <c r="Y163" s="313">
        <f>((SUM(Y46+Y47))*'Data - P&amp;L'!$C$34)</f>
        <v>0</v>
      </c>
      <c r="Z163" s="313">
        <f>((SUM(Z46+Z47))*'Data - P&amp;L'!$C$34)</f>
        <v>0</v>
      </c>
      <c r="AA163" s="313">
        <f>((SUM(AA46+AA47))*'Data - P&amp;L'!$C$34)</f>
        <v>0</v>
      </c>
      <c r="AB163" s="313">
        <f>((SUM(AB46+AB47))*'Data - P&amp;L'!$C$34)</f>
        <v>0</v>
      </c>
      <c r="AC163" s="313">
        <f>((SUM(AC46+AC47))*'Data - P&amp;L'!$C$34)</f>
        <v>0</v>
      </c>
      <c r="AD163" s="313">
        <f>((SUM(AD46+AD47))*'Data - P&amp;L'!$C$34)</f>
        <v>0</v>
      </c>
      <c r="AE163" s="313">
        <f>((SUM(AE46+AE47))*'Data - P&amp;L'!$C$34)</f>
        <v>0</v>
      </c>
      <c r="AF163" s="313">
        <f>((SUM(AF46+AF47))*'Data - P&amp;L'!$C$34)</f>
        <v>0</v>
      </c>
      <c r="AG163" s="555">
        <f t="shared" si="37"/>
        <v>0</v>
      </c>
    </row>
    <row r="164" outlineLevel="1">
      <c r="A164" s="557" t="s">
        <v>1970</v>
      </c>
      <c r="B164" s="312">
        <f t="shared" ref="B164:AF164" si="38">B63+B67</f>
        <v>0</v>
      </c>
      <c r="C164" s="312">
        <f t="shared" si="38"/>
        <v>0</v>
      </c>
      <c r="D164" s="312">
        <f t="shared" si="38"/>
        <v>0</v>
      </c>
      <c r="E164" s="312">
        <f t="shared" si="38"/>
        <v>0</v>
      </c>
      <c r="F164" s="312">
        <f t="shared" si="38"/>
        <v>0</v>
      </c>
      <c r="G164" s="312">
        <f t="shared" si="38"/>
        <v>0</v>
      </c>
      <c r="H164" s="312">
        <f t="shared" si="38"/>
        <v>0</v>
      </c>
      <c r="I164" s="312">
        <f t="shared" si="38"/>
        <v>0</v>
      </c>
      <c r="J164" s="312">
        <f t="shared" si="38"/>
        <v>0</v>
      </c>
      <c r="K164" s="312">
        <f t="shared" si="38"/>
        <v>0</v>
      </c>
      <c r="L164" s="312">
        <f t="shared" si="38"/>
        <v>0</v>
      </c>
      <c r="M164" s="312">
        <f t="shared" si="38"/>
        <v>0</v>
      </c>
      <c r="N164" s="312">
        <f t="shared" si="38"/>
        <v>0</v>
      </c>
      <c r="O164" s="312">
        <f t="shared" si="38"/>
        <v>0</v>
      </c>
      <c r="P164" s="312">
        <f t="shared" si="38"/>
        <v>0</v>
      </c>
      <c r="Q164" s="312">
        <f t="shared" si="38"/>
        <v>0</v>
      </c>
      <c r="R164" s="312">
        <f t="shared" si="38"/>
        <v>0</v>
      </c>
      <c r="S164" s="312">
        <f t="shared" si="38"/>
        <v>0</v>
      </c>
      <c r="T164" s="312">
        <f t="shared" si="38"/>
        <v>0</v>
      </c>
      <c r="U164" s="312">
        <f t="shared" si="38"/>
        <v>0</v>
      </c>
      <c r="V164" s="312">
        <f t="shared" si="38"/>
        <v>0</v>
      </c>
      <c r="W164" s="312">
        <f t="shared" si="38"/>
        <v>0</v>
      </c>
      <c r="X164" s="312">
        <f t="shared" si="38"/>
        <v>0</v>
      </c>
      <c r="Y164" s="312">
        <f t="shared" si="38"/>
        <v>0</v>
      </c>
      <c r="Z164" s="312">
        <f t="shared" si="38"/>
        <v>0</v>
      </c>
      <c r="AA164" s="312">
        <f t="shared" si="38"/>
        <v>0</v>
      </c>
      <c r="AB164" s="312">
        <f t="shared" si="38"/>
        <v>0</v>
      </c>
      <c r="AC164" s="312">
        <f t="shared" si="38"/>
        <v>0</v>
      </c>
      <c r="AD164" s="312">
        <f t="shared" si="38"/>
        <v>0</v>
      </c>
      <c r="AE164" s="312">
        <f t="shared" si="38"/>
        <v>0</v>
      </c>
      <c r="AF164" s="312">
        <f t="shared" si="38"/>
        <v>0</v>
      </c>
      <c r="AG164" s="558">
        <f t="shared" si="37"/>
        <v>0</v>
      </c>
    </row>
    <row r="165">
      <c r="A165" s="301" t="s">
        <v>1971</v>
      </c>
      <c r="B165" s="327">
        <f t="shared" ref="B165:AF165" si="39">SUM(B166:B174)-B175-B176</f>
        <v>0</v>
      </c>
      <c r="C165" s="327">
        <f t="shared" si="39"/>
        <v>0</v>
      </c>
      <c r="D165" s="327">
        <f t="shared" si="39"/>
        <v>0</v>
      </c>
      <c r="E165" s="327">
        <f t="shared" si="39"/>
        <v>0</v>
      </c>
      <c r="F165" s="327">
        <f t="shared" si="39"/>
        <v>0</v>
      </c>
      <c r="G165" s="327">
        <f t="shared" si="39"/>
        <v>0</v>
      </c>
      <c r="H165" s="327">
        <f t="shared" si="39"/>
        <v>0</v>
      </c>
      <c r="I165" s="327">
        <f t="shared" si="39"/>
        <v>0</v>
      </c>
      <c r="J165" s="327">
        <f t="shared" si="39"/>
        <v>0</v>
      </c>
      <c r="K165" s="327">
        <f t="shared" si="39"/>
        <v>0</v>
      </c>
      <c r="L165" s="327">
        <f t="shared" si="39"/>
        <v>0</v>
      </c>
      <c r="M165" s="327">
        <f t="shared" si="39"/>
        <v>0</v>
      </c>
      <c r="N165" s="327">
        <f t="shared" si="39"/>
        <v>0</v>
      </c>
      <c r="O165" s="327">
        <f t="shared" si="39"/>
        <v>0</v>
      </c>
      <c r="P165" s="327">
        <f t="shared" si="39"/>
        <v>0</v>
      </c>
      <c r="Q165" s="327">
        <f t="shared" si="39"/>
        <v>0</v>
      </c>
      <c r="R165" s="327">
        <f t="shared" si="39"/>
        <v>0</v>
      </c>
      <c r="S165" s="327">
        <f t="shared" si="39"/>
        <v>0</v>
      </c>
      <c r="T165" s="327">
        <f t="shared" si="39"/>
        <v>0</v>
      </c>
      <c r="U165" s="327">
        <f t="shared" si="39"/>
        <v>0</v>
      </c>
      <c r="V165" s="327">
        <f t="shared" si="39"/>
        <v>0</v>
      </c>
      <c r="W165" s="327">
        <f t="shared" si="39"/>
        <v>0</v>
      </c>
      <c r="X165" s="327">
        <f t="shared" si="39"/>
        <v>0</v>
      </c>
      <c r="Y165" s="327">
        <f t="shared" si="39"/>
        <v>0</v>
      </c>
      <c r="Z165" s="327">
        <f t="shared" si="39"/>
        <v>0</v>
      </c>
      <c r="AA165" s="327">
        <f t="shared" si="39"/>
        <v>0</v>
      </c>
      <c r="AB165" s="327">
        <f t="shared" si="39"/>
        <v>0</v>
      </c>
      <c r="AC165" s="327">
        <f t="shared" si="39"/>
        <v>0</v>
      </c>
      <c r="AD165" s="327">
        <f t="shared" si="39"/>
        <v>0</v>
      </c>
      <c r="AE165" s="327">
        <f t="shared" si="39"/>
        <v>0</v>
      </c>
      <c r="AF165" s="327">
        <f t="shared" si="39"/>
        <v>0</v>
      </c>
      <c r="AG165" s="409">
        <f t="shared" si="37"/>
        <v>0</v>
      </c>
    </row>
    <row r="166" outlineLevel="1">
      <c r="A166" s="223" t="s">
        <v>686</v>
      </c>
      <c r="B166" s="313">
        <f>((B70+B71)*'Data - P&amp;L'!$C$3)*'Data - P&amp;L'!$C$54</f>
        <v>0</v>
      </c>
      <c r="C166" s="313">
        <f>((C70+C71)*'Data - P&amp;L'!$C$3)*'Data - P&amp;L'!$C$54</f>
        <v>0</v>
      </c>
      <c r="D166" s="313">
        <f>((D70+D71)*'Data - P&amp;L'!$C$3)*'Data - P&amp;L'!$C$54</f>
        <v>0</v>
      </c>
      <c r="E166" s="313">
        <f>((E70+E71)*'Data - P&amp;L'!$C$3)*'Data - P&amp;L'!$C$54</f>
        <v>0</v>
      </c>
      <c r="F166" s="313">
        <f>((F70+F71)*'Data - P&amp;L'!$C$3)*'Data - P&amp;L'!$C$54</f>
        <v>0</v>
      </c>
      <c r="G166" s="313">
        <f>((G70+G71)*'Data - P&amp;L'!$C$3)*'Data - P&amp;L'!$C$54</f>
        <v>0</v>
      </c>
      <c r="H166" s="313">
        <f>((H70+H71)*'Data - P&amp;L'!$C$3)*'Data - P&amp;L'!$C$54</f>
        <v>0</v>
      </c>
      <c r="I166" s="313">
        <f>((I70+I71)*'Data - P&amp;L'!$C$3)*'Data - P&amp;L'!$C$54</f>
        <v>0</v>
      </c>
      <c r="J166" s="313">
        <f>((J70+J71)*'Data - P&amp;L'!$C$3)*'Data - P&amp;L'!$C$54</f>
        <v>0</v>
      </c>
      <c r="K166" s="313">
        <f>((K70+K71)*'Data - P&amp;L'!$C$3)*'Data - P&amp;L'!$C$54</f>
        <v>0</v>
      </c>
      <c r="L166" s="313">
        <f>((L70+L71)*'Data - P&amp;L'!$C$3)*'Data - P&amp;L'!$C$54</f>
        <v>0</v>
      </c>
      <c r="M166" s="313">
        <f>((M70+M71)*'Data - P&amp;L'!$C$3)*'Data - P&amp;L'!$C$54</f>
        <v>0</v>
      </c>
      <c r="N166" s="313">
        <f>((N70+N71)*'Data - P&amp;L'!$C$3)*'Data - P&amp;L'!$C$54</f>
        <v>0</v>
      </c>
      <c r="O166" s="313">
        <f>((O70+O71)*'Data - P&amp;L'!$C$3)*'Data - P&amp;L'!$C$54</f>
        <v>0</v>
      </c>
      <c r="P166" s="313">
        <f>((P70+P71)*'Data - P&amp;L'!$C$3)*'Data - P&amp;L'!$C$54</f>
        <v>0</v>
      </c>
      <c r="Q166" s="313">
        <f>((Q70+Q71)*'Data - P&amp;L'!$C$3)*'Data - P&amp;L'!$C$54</f>
        <v>0</v>
      </c>
      <c r="R166" s="313">
        <f>((R70+R71)*'Data - P&amp;L'!$C$3)*'Data - P&amp;L'!$C$54</f>
        <v>0</v>
      </c>
      <c r="S166" s="313">
        <f>((S70+S71)*'Data - P&amp;L'!$C$3)*'Data - P&amp;L'!$C$54</f>
        <v>0</v>
      </c>
      <c r="T166" s="313">
        <f>((T70+T71)*'Data - P&amp;L'!$C$3)*'Data - P&amp;L'!$C$54</f>
        <v>0</v>
      </c>
      <c r="U166" s="313">
        <f>((U70+U71)*'Data - P&amp;L'!$C$3)*'Data - P&amp;L'!$C$54</f>
        <v>0</v>
      </c>
      <c r="V166" s="313">
        <f>((V70+V71)*'Data - P&amp;L'!$C$3)*'Data - P&amp;L'!$C$54</f>
        <v>0</v>
      </c>
      <c r="W166" s="313">
        <f>((W70+W71)*'Data - P&amp;L'!$C$3)*'Data - P&amp;L'!$C$54</f>
        <v>0</v>
      </c>
      <c r="X166" s="313">
        <f>((X70+X71)*'Data - P&amp;L'!$C$3)*'Data - P&amp;L'!$C$54</f>
        <v>0</v>
      </c>
      <c r="Y166" s="313">
        <f>((Y70+Y71)*'Data - P&amp;L'!$C$3)*'Data - P&amp;L'!$C$54</f>
        <v>0</v>
      </c>
      <c r="Z166" s="313">
        <f>((Z70+Z71)*'Data - P&amp;L'!$C$3)*'Data - P&amp;L'!$C$54</f>
        <v>0</v>
      </c>
      <c r="AA166" s="313">
        <f>((AA70+AA71)*'Data - P&amp;L'!$C$3)*'Data - P&amp;L'!$C$54</f>
        <v>0</v>
      </c>
      <c r="AB166" s="313">
        <f>((AB70+AB71)*'Data - P&amp;L'!$C$3)*'Data - P&amp;L'!$C$54</f>
        <v>0</v>
      </c>
      <c r="AC166" s="313">
        <f>((AC70+AC71)*'Data - P&amp;L'!$C$3)*'Data - P&amp;L'!$C$54</f>
        <v>0</v>
      </c>
      <c r="AD166" s="313">
        <f>((AD70+AD71)*'Data - P&amp;L'!$C$3)*'Data - P&amp;L'!$C$54</f>
        <v>0</v>
      </c>
      <c r="AE166" s="313">
        <f>((AE70+AE71)*'Data - P&amp;L'!$C$3)*'Data - P&amp;L'!$C$54</f>
        <v>0</v>
      </c>
      <c r="AF166" s="313">
        <f>((AF70+AF71)*'Data - P&amp;L'!$C$3)*'Data - P&amp;L'!$C$54</f>
        <v>0</v>
      </c>
      <c r="AG166" s="555">
        <f t="shared" si="37"/>
        <v>0</v>
      </c>
    </row>
    <row r="167" outlineLevel="1">
      <c r="A167" s="223" t="s">
        <v>687</v>
      </c>
      <c r="B167" s="313">
        <f>(B72+B73)*'Data - P&amp;L'!$C$4*'Data - P&amp;L'!$C$54</f>
        <v>0</v>
      </c>
      <c r="C167" s="313">
        <f>(C72+C73)*'Data - P&amp;L'!$C$4*'Data - P&amp;L'!$C$54</f>
        <v>0</v>
      </c>
      <c r="D167" s="313">
        <f>(D72+D73)*'Data - P&amp;L'!$C$4*'Data - P&amp;L'!$C$54</f>
        <v>0</v>
      </c>
      <c r="E167" s="313">
        <f>(E72+E73)*'Data - P&amp;L'!$C$4*'Data - P&amp;L'!$C$54</f>
        <v>0</v>
      </c>
      <c r="F167" s="313">
        <f>(F72+F73)*'Data - P&amp;L'!$C$4*'Data - P&amp;L'!$C$54</f>
        <v>0</v>
      </c>
      <c r="G167" s="313">
        <f>(G72+G73)*'Data - P&amp;L'!$C$4*'Data - P&amp;L'!$C$54</f>
        <v>0</v>
      </c>
      <c r="H167" s="313">
        <f>(H72+H73)*'Data - P&amp;L'!$C$4*'Data - P&amp;L'!$C$54</f>
        <v>0</v>
      </c>
      <c r="I167" s="313">
        <f>(I72+I73)*'Data - P&amp;L'!$C$4*'Data - P&amp;L'!$C$54</f>
        <v>0</v>
      </c>
      <c r="J167" s="313">
        <f>(J72+J73)*'Data - P&amp;L'!$C$4*'Data - P&amp;L'!$C$54</f>
        <v>0</v>
      </c>
      <c r="K167" s="313">
        <f>(K72+K73)*'Data - P&amp;L'!$C$4*'Data - P&amp;L'!$C$54</f>
        <v>0</v>
      </c>
      <c r="L167" s="313">
        <f>(L72+L73)*'Data - P&amp;L'!$C$4*'Data - P&amp;L'!$C$54</f>
        <v>0</v>
      </c>
      <c r="M167" s="313">
        <f>(M72+M73)*'Data - P&amp;L'!$C$4*'Data - P&amp;L'!$C$54</f>
        <v>0</v>
      </c>
      <c r="N167" s="313">
        <f>(N72+N73)*'Data - P&amp;L'!$C$4*'Data - P&amp;L'!$C$54</f>
        <v>0</v>
      </c>
      <c r="O167" s="313">
        <f>(O72+O73)*'Data - P&amp;L'!$C$4*'Data - P&amp;L'!$C$54</f>
        <v>0</v>
      </c>
      <c r="P167" s="313">
        <f>(P72+P73)*'Data - P&amp;L'!$C$4*'Data - P&amp;L'!$C$54</f>
        <v>0</v>
      </c>
      <c r="Q167" s="313">
        <f>(Q72+Q73)*'Data - P&amp;L'!$C$4*'Data - P&amp;L'!$C$54</f>
        <v>0</v>
      </c>
      <c r="R167" s="313">
        <f>(R72+R73)*'Data - P&amp;L'!$C$4*'Data - P&amp;L'!$C$54</f>
        <v>0</v>
      </c>
      <c r="S167" s="313">
        <f>(S72+S73)*'Data - P&amp;L'!$C$4*'Data - P&amp;L'!$C$54</f>
        <v>0</v>
      </c>
      <c r="T167" s="313">
        <f>(T72+T73)*'Data - P&amp;L'!$C$4*'Data - P&amp;L'!$C$54</f>
        <v>0</v>
      </c>
      <c r="U167" s="313">
        <f>(U72+U73)*'Data - P&amp;L'!$C$4*'Data - P&amp;L'!$C$54</f>
        <v>0</v>
      </c>
      <c r="V167" s="313">
        <f>(V72+V73)*'Data - P&amp;L'!$C$4*'Data - P&amp;L'!$C$54</f>
        <v>0</v>
      </c>
      <c r="W167" s="313">
        <f>(W72+W73)*'Data - P&amp;L'!$C$4*'Data - P&amp;L'!$C$54</f>
        <v>0</v>
      </c>
      <c r="X167" s="313">
        <f>(X72+X73)*'Data - P&amp;L'!$C$4*'Data - P&amp;L'!$C$54</f>
        <v>0</v>
      </c>
      <c r="Y167" s="313">
        <f>(Y72+Y73)*'Data - P&amp;L'!$C$4*'Data - P&amp;L'!$C$54</f>
        <v>0</v>
      </c>
      <c r="Z167" s="313">
        <f>(Z72+Z73)*'Data - P&amp;L'!$C$4*'Data - P&amp;L'!$C$54</f>
        <v>0</v>
      </c>
      <c r="AA167" s="313">
        <f>(AA72+AA73)*'Data - P&amp;L'!$C$4*'Data - P&amp;L'!$C$54</f>
        <v>0</v>
      </c>
      <c r="AB167" s="313">
        <f>(AB72+AB73)*'Data - P&amp;L'!$C$4*'Data - P&amp;L'!$C$54</f>
        <v>0</v>
      </c>
      <c r="AC167" s="313">
        <f>(AC72+AC73)*'Data - P&amp;L'!$C$4*'Data - P&amp;L'!$C$54</f>
        <v>0</v>
      </c>
      <c r="AD167" s="313">
        <f>(AD72+AD73)*'Data - P&amp;L'!$C$4*'Data - P&amp;L'!$C$54</f>
        <v>0</v>
      </c>
      <c r="AE167" s="313">
        <f>(AE72+AE73)*'Data - P&amp;L'!$C$4*'Data - P&amp;L'!$C$54</f>
        <v>0</v>
      </c>
      <c r="AF167" s="313">
        <f>(AF72+AF73)*'Data - P&amp;L'!$C$4*'Data - P&amp;L'!$C$54</f>
        <v>0</v>
      </c>
      <c r="AG167" s="555">
        <f t="shared" si="37"/>
        <v>0</v>
      </c>
    </row>
    <row r="168" outlineLevel="1">
      <c r="A168" s="223" t="s">
        <v>688</v>
      </c>
      <c r="B168" s="313">
        <f>(B81)*'Data - P&amp;L'!$C$6*'Data - P&amp;L'!$C$54</f>
        <v>0</v>
      </c>
      <c r="C168" s="313">
        <f>(C81)*'Data - P&amp;L'!$C$6*'Data - P&amp;L'!$C$54</f>
        <v>0</v>
      </c>
      <c r="D168" s="313">
        <f>(D81)*'Data - P&amp;L'!$C$6*'Data - P&amp;L'!$C$54</f>
        <v>0</v>
      </c>
      <c r="E168" s="313">
        <f>(E81)*'Data - P&amp;L'!$C$6*'Data - P&amp;L'!$C$54</f>
        <v>0</v>
      </c>
      <c r="F168" s="313">
        <f>(F81)*'Data - P&amp;L'!$C$6*'Data - P&amp;L'!$C$54</f>
        <v>0</v>
      </c>
      <c r="G168" s="313">
        <f>(G81)*'Data - P&amp;L'!$C$6*'Data - P&amp;L'!$C$54</f>
        <v>0</v>
      </c>
      <c r="H168" s="313">
        <f>(H81)*'Data - P&amp;L'!$C$6*'Data - P&amp;L'!$C$54</f>
        <v>0</v>
      </c>
      <c r="I168" s="313">
        <f>(I81)*'Data - P&amp;L'!$C$6*'Data - P&amp;L'!$C$54</f>
        <v>0</v>
      </c>
      <c r="J168" s="313">
        <f>(J81)*'Data - P&amp;L'!$C$6*'Data - P&amp;L'!$C$54</f>
        <v>0</v>
      </c>
      <c r="K168" s="313">
        <f>(K81)*'Data - P&amp;L'!$C$6*'Data - P&amp;L'!$C$54</f>
        <v>0</v>
      </c>
      <c r="L168" s="313">
        <f>(L81)*'Data - P&amp;L'!$C$6*'Data - P&amp;L'!$C$54</f>
        <v>0</v>
      </c>
      <c r="M168" s="313">
        <f>(M81)*'Data - P&amp;L'!$C$6*'Data - P&amp;L'!$C$54</f>
        <v>0</v>
      </c>
      <c r="N168" s="313">
        <f>(N81)*'Data - P&amp;L'!$C$6*'Data - P&amp;L'!$C$54</f>
        <v>0</v>
      </c>
      <c r="O168" s="313">
        <f>(O81)*'Data - P&amp;L'!$C$6*'Data - P&amp;L'!$C$54</f>
        <v>0</v>
      </c>
      <c r="P168" s="313">
        <f>(P81)*'Data - P&amp;L'!$C$6*'Data - P&amp;L'!$C$54</f>
        <v>0</v>
      </c>
      <c r="Q168" s="313">
        <f>(Q81)*'Data - P&amp;L'!$C$6*'Data - P&amp;L'!$C$54</f>
        <v>0</v>
      </c>
      <c r="R168" s="313">
        <f>(R81)*'Data - P&amp;L'!$C$6*'Data - P&amp;L'!$C$54</f>
        <v>0</v>
      </c>
      <c r="S168" s="313">
        <f>(S81)*'Data - P&amp;L'!$C$6*'Data - P&amp;L'!$C$54</f>
        <v>0</v>
      </c>
      <c r="T168" s="313">
        <f>(T81)*'Data - P&amp;L'!$C$6*'Data - P&amp;L'!$C$54</f>
        <v>0</v>
      </c>
      <c r="U168" s="313">
        <f>(U81)*'Data - P&amp;L'!$C$6*'Data - P&amp;L'!$C$54</f>
        <v>0</v>
      </c>
      <c r="V168" s="313">
        <f>(V81)*'Data - P&amp;L'!$C$6*'Data - P&amp;L'!$C$54</f>
        <v>0</v>
      </c>
      <c r="W168" s="313">
        <f>(W81)*'Data - P&amp;L'!$C$6*'Data - P&amp;L'!$C$54</f>
        <v>0</v>
      </c>
      <c r="X168" s="313">
        <f>(X81)*'Data - P&amp;L'!$C$6*'Data - P&amp;L'!$C$54</f>
        <v>0</v>
      </c>
      <c r="Y168" s="313">
        <f>(Y81)*'Data - P&amp;L'!$C$6*'Data - P&amp;L'!$C$54</f>
        <v>0</v>
      </c>
      <c r="Z168" s="313">
        <f>(Z81)*'Data - P&amp;L'!$C$6*'Data - P&amp;L'!$C$54</f>
        <v>0</v>
      </c>
      <c r="AA168" s="313">
        <f>(AA81)*'Data - P&amp;L'!$C$6*'Data - P&amp;L'!$C$54</f>
        <v>0</v>
      </c>
      <c r="AB168" s="313">
        <f>(AB81)*'Data - P&amp;L'!$C$6*'Data - P&amp;L'!$C$54</f>
        <v>0</v>
      </c>
      <c r="AC168" s="313">
        <f>(AC81)*'Data - P&amp;L'!$C$6*'Data - P&amp;L'!$C$54</f>
        <v>0</v>
      </c>
      <c r="AD168" s="313">
        <f>(AD81)*'Data - P&amp;L'!$C$6*'Data - P&amp;L'!$C$54</f>
        <v>0</v>
      </c>
      <c r="AE168" s="313">
        <f>(AE81)*'Data - P&amp;L'!$C$6*'Data - P&amp;L'!$C$54</f>
        <v>0</v>
      </c>
      <c r="AF168" s="313">
        <f>(AF81)*'Data - P&amp;L'!$C$6*'Data - P&amp;L'!$C$54</f>
        <v>0</v>
      </c>
      <c r="AG168" s="555">
        <f t="shared" si="37"/>
        <v>0</v>
      </c>
    </row>
    <row r="169" outlineLevel="1">
      <c r="A169" s="223" t="s">
        <v>689</v>
      </c>
      <c r="B169" s="313">
        <f>(B82)*'Data - P&amp;L'!$C$8*'Data - P&amp;L'!$C$54</f>
        <v>0</v>
      </c>
      <c r="C169" s="313">
        <f>(C82)*'Data - P&amp;L'!$C$8*'Data - P&amp;L'!$C$54</f>
        <v>0</v>
      </c>
      <c r="D169" s="313">
        <f>(D82)*'Data - P&amp;L'!$C$8*'Data - P&amp;L'!$C$54</f>
        <v>0</v>
      </c>
      <c r="E169" s="313">
        <f>(E82)*'Data - P&amp;L'!$C$8*'Data - P&amp;L'!$C$54</f>
        <v>0</v>
      </c>
      <c r="F169" s="313">
        <f>(F82)*'Data - P&amp;L'!$C$8*'Data - P&amp;L'!$C$54</f>
        <v>0</v>
      </c>
      <c r="G169" s="313">
        <f>(G82)*'Data - P&amp;L'!$C$8*'Data - P&amp;L'!$C$54</f>
        <v>0</v>
      </c>
      <c r="H169" s="313">
        <f>(H82)*'Data - P&amp;L'!$C$8*'Data - P&amp;L'!$C$54</f>
        <v>0</v>
      </c>
      <c r="I169" s="313">
        <f>(I82)*'Data - P&amp;L'!$C$8*'Data - P&amp;L'!$C$54</f>
        <v>0</v>
      </c>
      <c r="J169" s="313">
        <f>(J82)*'Data - P&amp;L'!$C$8*'Data - P&amp;L'!$C$54</f>
        <v>0</v>
      </c>
      <c r="K169" s="313">
        <f>(K82)*'Data - P&amp;L'!$C$8*'Data - P&amp;L'!$C$54</f>
        <v>0</v>
      </c>
      <c r="L169" s="313">
        <f>(L82)*'Data - P&amp;L'!$C$8*'Data - P&amp;L'!$C$54</f>
        <v>0</v>
      </c>
      <c r="M169" s="313">
        <f>(M82)*'Data - P&amp;L'!$C$8*'Data - P&amp;L'!$C$54</f>
        <v>0</v>
      </c>
      <c r="N169" s="313">
        <f>(N82)*'Data - P&amp;L'!$C$8*'Data - P&amp;L'!$C$54</f>
        <v>0</v>
      </c>
      <c r="O169" s="313">
        <f>(O82)*'Data - P&amp;L'!$C$8*'Data - P&amp;L'!$C$54</f>
        <v>0</v>
      </c>
      <c r="P169" s="313">
        <f>(P82)*'Data - P&amp;L'!$C$8*'Data - P&amp;L'!$C$54</f>
        <v>0</v>
      </c>
      <c r="Q169" s="313">
        <f>(Q82)*'Data - P&amp;L'!$C$8*'Data - P&amp;L'!$C$54</f>
        <v>0</v>
      </c>
      <c r="R169" s="313">
        <f>(R82)*'Data - P&amp;L'!$C$8*'Data - P&amp;L'!$C$54</f>
        <v>0</v>
      </c>
      <c r="S169" s="313">
        <f>(S82)*'Data - P&amp;L'!$C$8*'Data - P&amp;L'!$C$54</f>
        <v>0</v>
      </c>
      <c r="T169" s="313">
        <f>(T82)*'Data - P&amp;L'!$C$8*'Data - P&amp;L'!$C$54</f>
        <v>0</v>
      </c>
      <c r="U169" s="313">
        <f>(U82)*'Data - P&amp;L'!$C$8*'Data - P&amp;L'!$C$54</f>
        <v>0</v>
      </c>
      <c r="V169" s="313">
        <f>(V82)*'Data - P&amp;L'!$C$8*'Data - P&amp;L'!$C$54</f>
        <v>0</v>
      </c>
      <c r="W169" s="313">
        <f>(W82)*'Data - P&amp;L'!$C$8*'Data - P&amp;L'!$C$54</f>
        <v>0</v>
      </c>
      <c r="X169" s="313">
        <f>(X82)*'Data - P&amp;L'!$C$8*'Data - P&amp;L'!$C$54</f>
        <v>0</v>
      </c>
      <c r="Y169" s="313">
        <f>(Y82)*'Data - P&amp;L'!$C$8*'Data - P&amp;L'!$C$54</f>
        <v>0</v>
      </c>
      <c r="Z169" s="313">
        <f>(Z82)*'Data - P&amp;L'!$C$8*'Data - P&amp;L'!$C$54</f>
        <v>0</v>
      </c>
      <c r="AA169" s="313">
        <f>(AA82)*'Data - P&amp;L'!$C$8*'Data - P&amp;L'!$C$54</f>
        <v>0</v>
      </c>
      <c r="AB169" s="313">
        <f>(AB82)*'Data - P&amp;L'!$C$8*'Data - P&amp;L'!$C$54</f>
        <v>0</v>
      </c>
      <c r="AC169" s="313">
        <f>(AC82)*'Data - P&amp;L'!$C$8*'Data - P&amp;L'!$C$54</f>
        <v>0</v>
      </c>
      <c r="AD169" s="313">
        <f>(AD82)*'Data - P&amp;L'!$C$8*'Data - P&amp;L'!$C$54</f>
        <v>0</v>
      </c>
      <c r="AE169" s="313">
        <f>(AE82)*'Data - P&amp;L'!$C$8*'Data - P&amp;L'!$C$54</f>
        <v>0</v>
      </c>
      <c r="AF169" s="313">
        <f>(AF82)*'Data - P&amp;L'!$C$8*'Data - P&amp;L'!$C$54</f>
        <v>0</v>
      </c>
      <c r="AG169" s="555">
        <f t="shared" si="37"/>
        <v>0</v>
      </c>
    </row>
    <row r="170" outlineLevel="1">
      <c r="A170" s="223" t="s">
        <v>677</v>
      </c>
      <c r="B170" s="313">
        <f>(B83+B84)*'Data - P&amp;L'!$C$9*'Data - P&amp;L'!$C$54</f>
        <v>0</v>
      </c>
      <c r="C170" s="313">
        <f>(C83+C84)*'Data - P&amp;L'!$C$9*'Data - P&amp;L'!$C$54</f>
        <v>0</v>
      </c>
      <c r="D170" s="313">
        <f>(D83+D84)*'Data - P&amp;L'!$C$9*'Data - P&amp;L'!$C$54</f>
        <v>0</v>
      </c>
      <c r="E170" s="313">
        <f>(E83+E84)*'Data - P&amp;L'!$C$9*'Data - P&amp;L'!$C$54</f>
        <v>0</v>
      </c>
      <c r="F170" s="313">
        <f>(F83+F84)*'Data - P&amp;L'!$C$9*'Data - P&amp;L'!$C$54</f>
        <v>0</v>
      </c>
      <c r="G170" s="313">
        <f>(G83+G84)*'Data - P&amp;L'!$C$9*'Data - P&amp;L'!$C$54</f>
        <v>0</v>
      </c>
      <c r="H170" s="313">
        <f>(H83+H84)*'Data - P&amp;L'!$C$9*'Data - P&amp;L'!$C$54</f>
        <v>0</v>
      </c>
      <c r="I170" s="313">
        <f>(I83+I84)*'Data - P&amp;L'!$C$9*'Data - P&amp;L'!$C$54</f>
        <v>0</v>
      </c>
      <c r="J170" s="313">
        <f>(J83+J84)*'Data - P&amp;L'!$C$9*'Data - P&amp;L'!$C$54</f>
        <v>0</v>
      </c>
      <c r="K170" s="313">
        <f>(K83+K84)*'Data - P&amp;L'!$C$9*'Data - P&amp;L'!$C$54</f>
        <v>0</v>
      </c>
      <c r="L170" s="313">
        <f>(L83+L84)*'Data - P&amp;L'!$C$9*'Data - P&amp;L'!$C$54</f>
        <v>0</v>
      </c>
      <c r="M170" s="313">
        <f>(M83+M84)*'Data - P&amp;L'!$C$9*'Data - P&amp;L'!$C$54</f>
        <v>0</v>
      </c>
      <c r="N170" s="313">
        <f>(N83+N84)*'Data - P&amp;L'!$C$9*'Data - P&amp;L'!$C$54</f>
        <v>0</v>
      </c>
      <c r="O170" s="313">
        <f>(O83+O84)*'Data - P&amp;L'!$C$9*'Data - P&amp;L'!$C$54</f>
        <v>0</v>
      </c>
      <c r="P170" s="313">
        <f>(P83+P84)*'Data - P&amp;L'!$C$9*'Data - P&amp;L'!$C$54</f>
        <v>0</v>
      </c>
      <c r="Q170" s="313">
        <f>(Q83+Q84)*'Data - P&amp;L'!$C$9*'Data - P&amp;L'!$C$54</f>
        <v>0</v>
      </c>
      <c r="R170" s="313">
        <f>(R83+R84)*'Data - P&amp;L'!$C$9*'Data - P&amp;L'!$C$54</f>
        <v>0</v>
      </c>
      <c r="S170" s="313">
        <f>(S83+S84)*'Data - P&amp;L'!$C$9*'Data - P&amp;L'!$C$54</f>
        <v>0</v>
      </c>
      <c r="T170" s="313">
        <f>(T83+T84)*'Data - P&amp;L'!$C$9*'Data - P&amp;L'!$C$54</f>
        <v>0</v>
      </c>
      <c r="U170" s="313">
        <f>(U83+U84)*'Data - P&amp;L'!$C$9*'Data - P&amp;L'!$C$54</f>
        <v>0</v>
      </c>
      <c r="V170" s="313">
        <f>(V83+V84)*'Data - P&amp;L'!$C$9*'Data - P&amp;L'!$C$54</f>
        <v>0</v>
      </c>
      <c r="W170" s="313">
        <f>(W83+W84)*'Data - P&amp;L'!$C$9*'Data - P&amp;L'!$C$54</f>
        <v>0</v>
      </c>
      <c r="X170" s="313">
        <f>(X83+X84)*'Data - P&amp;L'!$C$9*'Data - P&amp;L'!$C$54</f>
        <v>0</v>
      </c>
      <c r="Y170" s="313">
        <f>(Y83+Y84)*'Data - P&amp;L'!$C$9*'Data - P&amp;L'!$C$54</f>
        <v>0</v>
      </c>
      <c r="Z170" s="313">
        <f>(Z83+Z84)*'Data - P&amp;L'!$C$9*'Data - P&amp;L'!$C$54</f>
        <v>0</v>
      </c>
      <c r="AA170" s="313">
        <f>(AA83+AA84)*'Data - P&amp;L'!$C$9*'Data - P&amp;L'!$C$54</f>
        <v>0</v>
      </c>
      <c r="AB170" s="313">
        <f>(AB83+AB84)*'Data - P&amp;L'!$C$9*'Data - P&amp;L'!$C$54</f>
        <v>0</v>
      </c>
      <c r="AC170" s="313">
        <f>(AC83+AC84)*'Data - P&amp;L'!$C$9*'Data - P&amp;L'!$C$54</f>
        <v>0</v>
      </c>
      <c r="AD170" s="313">
        <f>(AD83+AD84)*'Data - P&amp;L'!$C$9*'Data - P&amp;L'!$C$54</f>
        <v>0</v>
      </c>
      <c r="AE170" s="313">
        <f>(AE83+AE84)*'Data - P&amp;L'!$C$9*'Data - P&amp;L'!$C$54</f>
        <v>0</v>
      </c>
      <c r="AF170" s="313">
        <f>(AF83+AF84)*'Data - P&amp;L'!$C$9*'Data - P&amp;L'!$C$54</f>
        <v>0</v>
      </c>
      <c r="AG170" s="555">
        <f t="shared" si="37"/>
        <v>0</v>
      </c>
    </row>
    <row r="171" outlineLevel="1">
      <c r="A171" s="223" t="s">
        <v>678</v>
      </c>
      <c r="B171" s="313">
        <f>(B85+B86)*'Data - P&amp;L'!$C$5*'Data - P&amp;L'!$C$54</f>
        <v>0</v>
      </c>
      <c r="C171" s="313">
        <f>(C85+C86)*'Data - P&amp;L'!$C$5*'Data - P&amp;L'!$C$54</f>
        <v>0</v>
      </c>
      <c r="D171" s="313">
        <f>(D85+D86)*'Data - P&amp;L'!$C$5*'Data - P&amp;L'!$C$54</f>
        <v>0</v>
      </c>
      <c r="E171" s="313">
        <f>(E85+E86)*'Data - P&amp;L'!$C$5*'Data - P&amp;L'!$C$54</f>
        <v>0</v>
      </c>
      <c r="F171" s="313">
        <f>(F85+F86)*'Data - P&amp;L'!$C$5*'Data - P&amp;L'!$C$54</f>
        <v>0</v>
      </c>
      <c r="G171" s="313">
        <f>(G85+G86)*'Data - P&amp;L'!$C$5*'Data - P&amp;L'!$C$54</f>
        <v>0</v>
      </c>
      <c r="H171" s="313">
        <f>(H85+H86)*'Data - P&amp;L'!$C$5*'Data - P&amp;L'!$C$54</f>
        <v>0</v>
      </c>
      <c r="I171" s="313">
        <f>(I85+I86)*'Data - P&amp;L'!$C$5*'Data - P&amp;L'!$C$54</f>
        <v>0</v>
      </c>
      <c r="J171" s="313">
        <f>(J85+J86)*'Data - P&amp;L'!$C$5*'Data - P&amp;L'!$C$54</f>
        <v>0</v>
      </c>
      <c r="K171" s="313">
        <f>(K85+K86)*'Data - P&amp;L'!$C$5*'Data - P&amp;L'!$C$54</f>
        <v>0</v>
      </c>
      <c r="L171" s="313">
        <f>(L85+L86)*'Data - P&amp;L'!$C$5*'Data - P&amp;L'!$C$54</f>
        <v>0</v>
      </c>
      <c r="M171" s="313">
        <f>(M85+M86)*'Data - P&amp;L'!$C$5*'Data - P&amp;L'!$C$54</f>
        <v>0</v>
      </c>
      <c r="N171" s="313">
        <f>(N85+N86)*'Data - P&amp;L'!$C$5*'Data - P&amp;L'!$C$54</f>
        <v>0</v>
      </c>
      <c r="O171" s="313">
        <f>(O85+O86)*'Data - P&amp;L'!$C$5*'Data - P&amp;L'!$C$54</f>
        <v>0</v>
      </c>
      <c r="P171" s="313">
        <f>(P85+P86)*'Data - P&amp;L'!$C$5*'Data - P&amp;L'!$C$54</f>
        <v>0</v>
      </c>
      <c r="Q171" s="313">
        <f>(Q85+Q86)*'Data - P&amp;L'!$C$5*'Data - P&amp;L'!$C$54</f>
        <v>0</v>
      </c>
      <c r="R171" s="313">
        <f>(R85+R86)*'Data - P&amp;L'!$C$5*'Data - P&amp;L'!$C$54</f>
        <v>0</v>
      </c>
      <c r="S171" s="313">
        <f>(S85+S86)*'Data - P&amp;L'!$C$5*'Data - P&amp;L'!$C$54</f>
        <v>0</v>
      </c>
      <c r="T171" s="313">
        <f>(T85+T86)*'Data - P&amp;L'!$C$5*'Data - P&amp;L'!$C$54</f>
        <v>0</v>
      </c>
      <c r="U171" s="313">
        <f>(U85+U86)*'Data - P&amp;L'!$C$5*'Data - P&amp;L'!$C$54</f>
        <v>0</v>
      </c>
      <c r="V171" s="313">
        <f>(V85+V86)*'Data - P&amp;L'!$C$5*'Data - P&amp;L'!$C$54</f>
        <v>0</v>
      </c>
      <c r="W171" s="313">
        <f>(W85+W86)*'Data - P&amp;L'!$C$5*'Data - P&amp;L'!$C$54</f>
        <v>0</v>
      </c>
      <c r="X171" s="313">
        <f>(X85+X86)*'Data - P&amp;L'!$C$5*'Data - P&amp;L'!$C$54</f>
        <v>0</v>
      </c>
      <c r="Y171" s="313">
        <f>(Y85+Y86)*'Data - P&amp;L'!$C$5*'Data - P&amp;L'!$C$54</f>
        <v>0</v>
      </c>
      <c r="Z171" s="313">
        <f>(Z85+Z86)*'Data - P&amp;L'!$C$5*'Data - P&amp;L'!$C$54</f>
        <v>0</v>
      </c>
      <c r="AA171" s="313">
        <f>(AA85+AA86)*'Data - P&amp;L'!$C$5*'Data - P&amp;L'!$C$54</f>
        <v>0</v>
      </c>
      <c r="AB171" s="313">
        <f>(AB85+AB86)*'Data - P&amp;L'!$C$5*'Data - P&amp;L'!$C$54</f>
        <v>0</v>
      </c>
      <c r="AC171" s="313">
        <f>(AC85+AC86)*'Data - P&amp;L'!$C$5*'Data - P&amp;L'!$C$54</f>
        <v>0</v>
      </c>
      <c r="AD171" s="313">
        <f>(AD85+AD86)*'Data - P&amp;L'!$C$5*'Data - P&amp;L'!$C$54</f>
        <v>0</v>
      </c>
      <c r="AE171" s="313">
        <f>(AE85+AE86)*'Data - P&amp;L'!$C$5*'Data - P&amp;L'!$C$54</f>
        <v>0</v>
      </c>
      <c r="AF171" s="313">
        <f>(AF85+AF86)*'Data - P&amp;L'!$C$5*'Data - P&amp;L'!$C$54</f>
        <v>0</v>
      </c>
      <c r="AG171" s="555">
        <f t="shared" si="37"/>
        <v>0</v>
      </c>
    </row>
    <row r="172" outlineLevel="1">
      <c r="A172" s="223" t="s">
        <v>679</v>
      </c>
      <c r="B172" s="313">
        <f>(B87+B88)*'Data - P&amp;L'!$C$10*'Data - P&amp;L'!$C$54</f>
        <v>0</v>
      </c>
      <c r="C172" s="313">
        <f>(C87+C88)*'Data - P&amp;L'!$C$10*'Data - P&amp;L'!$C$54</f>
        <v>0</v>
      </c>
      <c r="D172" s="313">
        <f>(D87+D88)*'Data - P&amp;L'!$C$10*'Data - P&amp;L'!$C$54</f>
        <v>0</v>
      </c>
      <c r="E172" s="313">
        <f>(E87+E88)*'Data - P&amp;L'!$C$10*'Data - P&amp;L'!$C$54</f>
        <v>0</v>
      </c>
      <c r="F172" s="313">
        <f>(F87+F88)*'Data - P&amp;L'!$C$10*'Data - P&amp;L'!$C$54</f>
        <v>0</v>
      </c>
      <c r="G172" s="313">
        <f>(G87+G88)*'Data - P&amp;L'!$C$10*'Data - P&amp;L'!$C$54</f>
        <v>0</v>
      </c>
      <c r="H172" s="313">
        <f>(H87+H88)*'Data - P&amp;L'!$C$10*'Data - P&amp;L'!$C$54</f>
        <v>0</v>
      </c>
      <c r="I172" s="313">
        <f>(I87+I88)*'Data - P&amp;L'!$C$10*'Data - P&amp;L'!$C$54</f>
        <v>0</v>
      </c>
      <c r="J172" s="313">
        <f>(J87+J88)*'Data - P&amp;L'!$C$10*'Data - P&amp;L'!$C$54</f>
        <v>0</v>
      </c>
      <c r="K172" s="313">
        <f>(K87+K88)*'Data - P&amp;L'!$C$10*'Data - P&amp;L'!$C$54</f>
        <v>0</v>
      </c>
      <c r="L172" s="313">
        <f>(L87+L88)*'Data - P&amp;L'!$C$10*'Data - P&amp;L'!$C$54</f>
        <v>0</v>
      </c>
      <c r="M172" s="313">
        <f>(M87+M88)*'Data - P&amp;L'!$C$10*'Data - P&amp;L'!$C$54</f>
        <v>0</v>
      </c>
      <c r="N172" s="313">
        <f>(N87+N88)*'Data - P&amp;L'!$C$10*'Data - P&amp;L'!$C$54</f>
        <v>0</v>
      </c>
      <c r="O172" s="313">
        <f>(O87+O88)*'Data - P&amp;L'!$C$10*'Data - P&amp;L'!$C$54</f>
        <v>0</v>
      </c>
      <c r="P172" s="313">
        <f>(P87+P88)*'Data - P&amp;L'!$C$10*'Data - P&amp;L'!$C$54</f>
        <v>0</v>
      </c>
      <c r="Q172" s="313">
        <f>(Q87+Q88)*'Data - P&amp;L'!$C$10*'Data - P&amp;L'!$C$54</f>
        <v>0</v>
      </c>
      <c r="R172" s="313">
        <f>(R87+R88)*'Data - P&amp;L'!$C$10*'Data - P&amp;L'!$C$54</f>
        <v>0</v>
      </c>
      <c r="S172" s="313">
        <f>(S87+S88)*'Data - P&amp;L'!$C$10*'Data - P&amp;L'!$C$54</f>
        <v>0</v>
      </c>
      <c r="T172" s="313">
        <f>(T87+T88)*'Data - P&amp;L'!$C$10*'Data - P&amp;L'!$C$54</f>
        <v>0</v>
      </c>
      <c r="U172" s="313">
        <f>(U87+U88)*'Data - P&amp;L'!$C$10*'Data - P&amp;L'!$C$54</f>
        <v>0</v>
      </c>
      <c r="V172" s="313">
        <f>(V87+V88)*'Data - P&amp;L'!$C$10*'Data - P&amp;L'!$C$54</f>
        <v>0</v>
      </c>
      <c r="W172" s="313">
        <f>(W87+W88)*'Data - P&amp;L'!$C$10*'Data - P&amp;L'!$C$54</f>
        <v>0</v>
      </c>
      <c r="X172" s="313">
        <f>(X87+X88)*'Data - P&amp;L'!$C$10*'Data - P&amp;L'!$C$54</f>
        <v>0</v>
      </c>
      <c r="Y172" s="313">
        <f>(Y87+Y88)*'Data - P&amp;L'!$C$10*'Data - P&amp;L'!$C$54</f>
        <v>0</v>
      </c>
      <c r="Z172" s="313">
        <f>(Z87+Z88)*'Data - P&amp;L'!$C$10*'Data - P&amp;L'!$C$54</f>
        <v>0</v>
      </c>
      <c r="AA172" s="313">
        <f>(AA87+AA88)*'Data - P&amp;L'!$C$10*'Data - P&amp;L'!$C$54</f>
        <v>0</v>
      </c>
      <c r="AB172" s="313">
        <f>(AB87+AB88)*'Data - P&amp;L'!$C$10*'Data - P&amp;L'!$C$54</f>
        <v>0</v>
      </c>
      <c r="AC172" s="313">
        <f>(AC87+AC88)*'Data - P&amp;L'!$C$10*'Data - P&amp;L'!$C$54</f>
        <v>0</v>
      </c>
      <c r="AD172" s="313">
        <f>(AD87+AD88)*'Data - P&amp;L'!$C$10*'Data - P&amp;L'!$C$54</f>
        <v>0</v>
      </c>
      <c r="AE172" s="313">
        <f>(AE87+AE88)*'Data - P&amp;L'!$C$10*'Data - P&amp;L'!$C$54</f>
        <v>0</v>
      </c>
      <c r="AF172" s="313">
        <f>(AF87+AF88)*'Data - P&amp;L'!$C$10*'Data - P&amp;L'!$C$54</f>
        <v>0</v>
      </c>
      <c r="AG172" s="555">
        <f t="shared" si="37"/>
        <v>0</v>
      </c>
    </row>
    <row r="173" outlineLevel="1">
      <c r="A173" s="223" t="s">
        <v>680</v>
      </c>
      <c r="B173" s="313">
        <f>((B78*'Data - P&amp;L'!$C$38))*'Data - P&amp;L'!$C$54</f>
        <v>0</v>
      </c>
      <c r="C173" s="313">
        <f>((C78*'Data - P&amp;L'!$C$38))*'Data - P&amp;L'!$C$54</f>
        <v>0</v>
      </c>
      <c r="D173" s="313">
        <f>((D78*'Data - P&amp;L'!$C$38))*'Data - P&amp;L'!$C$54</f>
        <v>0</v>
      </c>
      <c r="E173" s="313">
        <f>((E78*'Data - P&amp;L'!$C$38))*'Data - P&amp;L'!$C$54</f>
        <v>0</v>
      </c>
      <c r="F173" s="313">
        <f>((F78*'Data - P&amp;L'!$C$38))*'Data - P&amp;L'!$C$54</f>
        <v>0</v>
      </c>
      <c r="G173" s="313">
        <f>((G78*'Data - P&amp;L'!$C$38))*'Data - P&amp;L'!$C$54</f>
        <v>0</v>
      </c>
      <c r="H173" s="313">
        <f>((H78*'Data - P&amp;L'!$C$38))*'Data - P&amp;L'!$C$54</f>
        <v>0</v>
      </c>
      <c r="I173" s="313">
        <f>((I78*'Data - P&amp;L'!$C$38))*'Data - P&amp;L'!$C$54</f>
        <v>0</v>
      </c>
      <c r="J173" s="313">
        <f>((J78*'Data - P&amp;L'!$C$38))*'Data - P&amp;L'!$C$54</f>
        <v>0</v>
      </c>
      <c r="K173" s="313">
        <f>((K78*'Data - P&amp;L'!$C$38))*'Data - P&amp;L'!$C$54</f>
        <v>0</v>
      </c>
      <c r="L173" s="313">
        <f>((L78*'Data - P&amp;L'!$C$38))*'Data - P&amp;L'!$C$54</f>
        <v>0</v>
      </c>
      <c r="M173" s="313">
        <f>((M78*'Data - P&amp;L'!$C$38))*'Data - P&amp;L'!$C$54</f>
        <v>0</v>
      </c>
      <c r="N173" s="313">
        <f>((N78*'Data - P&amp;L'!$C$38))*'Data - P&amp;L'!$C$54</f>
        <v>0</v>
      </c>
      <c r="O173" s="313">
        <f>((O78*'Data - P&amp;L'!$C$38))*'Data - P&amp;L'!$C$54</f>
        <v>0</v>
      </c>
      <c r="P173" s="313">
        <f>((P78*'Data - P&amp;L'!$C$38))*'Data - P&amp;L'!$C$54</f>
        <v>0</v>
      </c>
      <c r="Q173" s="313">
        <f>((Q78*'Data - P&amp;L'!$C$38))*'Data - P&amp;L'!$C$54</f>
        <v>0</v>
      </c>
      <c r="R173" s="313">
        <f>((R78*'Data - P&amp;L'!$C$38))*'Data - P&amp;L'!$C$54</f>
        <v>0</v>
      </c>
      <c r="S173" s="313">
        <f>((S78*'Data - P&amp;L'!$C$38))*'Data - P&amp;L'!$C$54</f>
        <v>0</v>
      </c>
      <c r="T173" s="313">
        <f>((T78*'Data - P&amp;L'!$C$38))*'Data - P&amp;L'!$C$54</f>
        <v>0</v>
      </c>
      <c r="U173" s="313">
        <f>((U78*'Data - P&amp;L'!$C$38))*'Data - P&amp;L'!$C$54</f>
        <v>0</v>
      </c>
      <c r="V173" s="313">
        <f>((V78*'Data - P&amp;L'!$C$38))*'Data - P&amp;L'!$C$54</f>
        <v>0</v>
      </c>
      <c r="W173" s="313">
        <f>((W78*'Data - P&amp;L'!$C$38))*'Data - P&amp;L'!$C$54</f>
        <v>0</v>
      </c>
      <c r="X173" s="313">
        <f>((X78*'Data - P&amp;L'!$C$38))*'Data - P&amp;L'!$C$54</f>
        <v>0</v>
      </c>
      <c r="Y173" s="313">
        <f>((Y78*'Data - P&amp;L'!$C$38))*'Data - P&amp;L'!$C$54</f>
        <v>0</v>
      </c>
      <c r="Z173" s="313">
        <f>((Z78*'Data - P&amp;L'!$C$38))*'Data - P&amp;L'!$C$54</f>
        <v>0</v>
      </c>
      <c r="AA173" s="313">
        <f>((AA78*'Data - P&amp;L'!$C$38))*'Data - P&amp;L'!$C$54</f>
        <v>0</v>
      </c>
      <c r="AB173" s="313">
        <f>((AB78*'Data - P&amp;L'!$C$38))*'Data - P&amp;L'!$C$54</f>
        <v>0</v>
      </c>
      <c r="AC173" s="313">
        <f>((AC78*'Data - P&amp;L'!$C$38))*'Data - P&amp;L'!$C$54</f>
        <v>0</v>
      </c>
      <c r="AD173" s="313">
        <f>((AD78*'Data - P&amp;L'!$C$38))*'Data - P&amp;L'!$C$54</f>
        <v>0</v>
      </c>
      <c r="AE173" s="313">
        <f>((AE78*'Data - P&amp;L'!$C$38))*'Data - P&amp;L'!$C$54</f>
        <v>0</v>
      </c>
      <c r="AF173" s="313">
        <f>((AF78*'Data - P&amp;L'!$C$38))*'Data - P&amp;L'!$C$54</f>
        <v>0</v>
      </c>
      <c r="AG173" s="555">
        <f t="shared" si="37"/>
        <v>0</v>
      </c>
    </row>
    <row r="174" outlineLevel="1">
      <c r="A174" s="223" t="s">
        <v>682</v>
      </c>
      <c r="B174" s="313">
        <f>((B89*'Data - P&amp;L'!$D$38))*'Data - P&amp;L'!$C$54</f>
        <v>0</v>
      </c>
      <c r="C174" s="313">
        <f>((C89*'Data - P&amp;L'!$D$38))*'Data - P&amp;L'!$C$54</f>
        <v>0</v>
      </c>
      <c r="D174" s="313">
        <f>((D89*'Data - P&amp;L'!$D$38))*'Data - P&amp;L'!$C$54</f>
        <v>0</v>
      </c>
      <c r="E174" s="313">
        <f>((E89*'Data - P&amp;L'!$D$38))*'Data - P&amp;L'!$C$54</f>
        <v>0</v>
      </c>
      <c r="F174" s="313">
        <f>((F89*'Data - P&amp;L'!$D$38))*'Data - P&amp;L'!$C$54</f>
        <v>0</v>
      </c>
      <c r="G174" s="313">
        <f>((G89*'Data - P&amp;L'!$D$38))*'Data - P&amp;L'!$C$54</f>
        <v>0</v>
      </c>
      <c r="H174" s="313">
        <f>((H89*'Data - P&amp;L'!$D$38))*'Data - P&amp;L'!$C$54</f>
        <v>0</v>
      </c>
      <c r="I174" s="313">
        <f>((I89*'Data - P&amp;L'!$D$38))*'Data - P&amp;L'!$C$54</f>
        <v>0</v>
      </c>
      <c r="J174" s="313">
        <f>((J89*'Data - P&amp;L'!$D$38))*'Data - P&amp;L'!$C$54</f>
        <v>0</v>
      </c>
      <c r="K174" s="313">
        <f>((K89*'Data - P&amp;L'!$D$38))*'Data - P&amp;L'!$C$54</f>
        <v>0</v>
      </c>
      <c r="L174" s="313">
        <f>((L89*'Data - P&amp;L'!$D$38))*'Data - P&amp;L'!$C$54</f>
        <v>0</v>
      </c>
      <c r="M174" s="313">
        <f>((M89*'Data - P&amp;L'!$D$38))*'Data - P&amp;L'!$C$54</f>
        <v>0</v>
      </c>
      <c r="N174" s="313">
        <f>((N89*'Data - P&amp;L'!$D$38))*'Data - P&amp;L'!$C$54</f>
        <v>0</v>
      </c>
      <c r="O174" s="313">
        <f>((O89*'Data - P&amp;L'!$D$38))*'Data - P&amp;L'!$C$54</f>
        <v>0</v>
      </c>
      <c r="P174" s="313">
        <f>((P89*'Data - P&amp;L'!$D$38))*'Data - P&amp;L'!$C$54</f>
        <v>0</v>
      </c>
      <c r="Q174" s="313">
        <f>((Q89*'Data - P&amp;L'!$D$38))*'Data - P&amp;L'!$C$54</f>
        <v>0</v>
      </c>
      <c r="R174" s="313">
        <f>((R89*'Data - P&amp;L'!$D$38))*'Data - P&amp;L'!$C$54</f>
        <v>0</v>
      </c>
      <c r="S174" s="313">
        <f>((S89*'Data - P&amp;L'!$D$38))*'Data - P&amp;L'!$C$54</f>
        <v>0</v>
      </c>
      <c r="T174" s="313">
        <f>((T89*'Data - P&amp;L'!$D$38))*'Data - P&amp;L'!$C$54</f>
        <v>0</v>
      </c>
      <c r="U174" s="313">
        <f>((U89*'Data - P&amp;L'!$D$38))*'Data - P&amp;L'!$C$54</f>
        <v>0</v>
      </c>
      <c r="V174" s="313">
        <f>((V89*'Data - P&amp;L'!$D$38))*'Data - P&amp;L'!$C$54</f>
        <v>0</v>
      </c>
      <c r="W174" s="313">
        <f>((W89*'Data - P&amp;L'!$D$38))*'Data - P&amp;L'!$C$54</f>
        <v>0</v>
      </c>
      <c r="X174" s="313">
        <f>((X89*'Data - P&amp;L'!$D$38))*'Data - P&amp;L'!$C$54</f>
        <v>0</v>
      </c>
      <c r="Y174" s="313">
        <f>((Y89*'Data - P&amp;L'!$D$38))*'Data - P&amp;L'!$C$54</f>
        <v>0</v>
      </c>
      <c r="Z174" s="313">
        <f>((Z89*'Data - P&amp;L'!$D$38))*'Data - P&amp;L'!$C$54</f>
        <v>0</v>
      </c>
      <c r="AA174" s="313">
        <f>((AA89*'Data - P&amp;L'!$D$38))*'Data - P&amp;L'!$C$54</f>
        <v>0</v>
      </c>
      <c r="AB174" s="313">
        <f>((AB89*'Data - P&amp;L'!$D$38))*'Data - P&amp;L'!$C$54</f>
        <v>0</v>
      </c>
      <c r="AC174" s="313">
        <f>((AC89*'Data - P&amp;L'!$D$38))*'Data - P&amp;L'!$C$54</f>
        <v>0</v>
      </c>
      <c r="AD174" s="313">
        <f>((AD89*'Data - P&amp;L'!$D$38))*'Data - P&amp;L'!$C$54</f>
        <v>0</v>
      </c>
      <c r="AE174" s="313">
        <f>((AE89*'Data - P&amp;L'!$D$38))*'Data - P&amp;L'!$C$54</f>
        <v>0</v>
      </c>
      <c r="AF174" s="313">
        <f>((AF89*'Data - P&amp;L'!$D$38))*'Data - P&amp;L'!$C$54</f>
        <v>0</v>
      </c>
      <c r="AG174" s="555">
        <f t="shared" si="37"/>
        <v>0</v>
      </c>
    </row>
    <row r="175" outlineLevel="1">
      <c r="A175" s="223" t="s">
        <v>690</v>
      </c>
      <c r="B175" s="559">
        <f>B91*'Data - P&amp;L'!$R$3</f>
        <v>0</v>
      </c>
      <c r="C175" s="559">
        <f>C91*'Data - P&amp;L'!$R$3</f>
        <v>0</v>
      </c>
      <c r="D175" s="559">
        <f>D91*'Data - P&amp;L'!$R$3</f>
        <v>0</v>
      </c>
      <c r="E175" s="559">
        <f>E91*'Data - P&amp;L'!$R$3</f>
        <v>0</v>
      </c>
      <c r="F175" s="559">
        <f>F91*'Data - P&amp;L'!$R$3</f>
        <v>0</v>
      </c>
      <c r="G175" s="559">
        <f>G91*'Data - P&amp;L'!$R$3</f>
        <v>0</v>
      </c>
      <c r="H175" s="559">
        <f>H91*'Data - P&amp;L'!$R$3</f>
        <v>0</v>
      </c>
      <c r="I175" s="559">
        <f>I91*'Data - P&amp;L'!$R$3</f>
        <v>0</v>
      </c>
      <c r="J175" s="559">
        <f>J91*'Data - P&amp;L'!$R$3</f>
        <v>0</v>
      </c>
      <c r="K175" s="559">
        <f>K91*'Data - P&amp;L'!$R$3</f>
        <v>0</v>
      </c>
      <c r="L175" s="559">
        <f>L91*'Data - P&amp;L'!$R$3</f>
        <v>0</v>
      </c>
      <c r="M175" s="559">
        <f>M91*'Data - P&amp;L'!$R$3</f>
        <v>0</v>
      </c>
      <c r="N175" s="559">
        <f>N91*'Data - P&amp;L'!$R$3</f>
        <v>0</v>
      </c>
      <c r="O175" s="559">
        <f>O91*'Data - P&amp;L'!$R$3</f>
        <v>0</v>
      </c>
      <c r="P175" s="559">
        <f>P91*'Data - P&amp;L'!$R$3</f>
        <v>0</v>
      </c>
      <c r="Q175" s="559">
        <f>Q91*'Data - P&amp;L'!$R$3</f>
        <v>0</v>
      </c>
      <c r="R175" s="559">
        <f>R91*'Data - P&amp;L'!$R$3</f>
        <v>0</v>
      </c>
      <c r="S175" s="559">
        <f>S91*'Data - P&amp;L'!$R$3</f>
        <v>0</v>
      </c>
      <c r="T175" s="559">
        <f>T91*'Data - P&amp;L'!$R$3</f>
        <v>0</v>
      </c>
      <c r="U175" s="559">
        <f>U91*'Data - P&amp;L'!$R$3</f>
        <v>0</v>
      </c>
      <c r="V175" s="559">
        <f>V91*'Data - P&amp;L'!$R$3</f>
        <v>0</v>
      </c>
      <c r="W175" s="559">
        <f>W91*'Data - P&amp;L'!$R$3</f>
        <v>0</v>
      </c>
      <c r="X175" s="559">
        <f>X91*'Data - P&amp;L'!$R$3</f>
        <v>0</v>
      </c>
      <c r="Y175" s="559">
        <f>Y91*'Data - P&amp;L'!$R$3</f>
        <v>0</v>
      </c>
      <c r="Z175" s="559">
        <f>Z91*'Data - P&amp;L'!$R$3</f>
        <v>0</v>
      </c>
      <c r="AA175" s="559">
        <f>AA91*'Data - P&amp;L'!$R$3</f>
        <v>0</v>
      </c>
      <c r="AB175" s="559">
        <f>AB91*'Data - P&amp;L'!$R$3</f>
        <v>0</v>
      </c>
      <c r="AC175" s="559">
        <f>AC91*'Data - P&amp;L'!$R$3</f>
        <v>0</v>
      </c>
      <c r="AD175" s="559">
        <f>AD91*'Data - P&amp;L'!$R$3</f>
        <v>0</v>
      </c>
      <c r="AE175" s="559">
        <f>AE91*'Data - P&amp;L'!$R$3</f>
        <v>0</v>
      </c>
      <c r="AF175" s="559">
        <f>AF91*'Data - P&amp;L'!$R$3</f>
        <v>0</v>
      </c>
      <c r="AG175" s="555">
        <f t="shared" si="37"/>
        <v>0</v>
      </c>
    </row>
    <row r="176" outlineLevel="1">
      <c r="A176" s="557" t="s">
        <v>691</v>
      </c>
      <c r="B176" s="312">
        <f t="shared" ref="B176:AF176" si="40">B97</f>
        <v>0</v>
      </c>
      <c r="C176" s="312">
        <f t="shared" si="40"/>
        <v>0</v>
      </c>
      <c r="D176" s="312">
        <f t="shared" si="40"/>
        <v>0</v>
      </c>
      <c r="E176" s="312">
        <f t="shared" si="40"/>
        <v>0</v>
      </c>
      <c r="F176" s="312">
        <f t="shared" si="40"/>
        <v>0</v>
      </c>
      <c r="G176" s="312">
        <f t="shared" si="40"/>
        <v>0</v>
      </c>
      <c r="H176" s="312">
        <f t="shared" si="40"/>
        <v>0</v>
      </c>
      <c r="I176" s="312">
        <f t="shared" si="40"/>
        <v>0</v>
      </c>
      <c r="J176" s="312">
        <f t="shared" si="40"/>
        <v>0</v>
      </c>
      <c r="K176" s="312">
        <f t="shared" si="40"/>
        <v>0</v>
      </c>
      <c r="L176" s="312">
        <f t="shared" si="40"/>
        <v>0</v>
      </c>
      <c r="M176" s="312">
        <f t="shared" si="40"/>
        <v>0</v>
      </c>
      <c r="N176" s="312">
        <f t="shared" si="40"/>
        <v>0</v>
      </c>
      <c r="O176" s="312">
        <f t="shared" si="40"/>
        <v>0</v>
      </c>
      <c r="P176" s="312">
        <f t="shared" si="40"/>
        <v>0</v>
      </c>
      <c r="Q176" s="312">
        <f t="shared" si="40"/>
        <v>0</v>
      </c>
      <c r="R176" s="312">
        <f t="shared" si="40"/>
        <v>0</v>
      </c>
      <c r="S176" s="312">
        <f t="shared" si="40"/>
        <v>0</v>
      </c>
      <c r="T176" s="312">
        <f t="shared" si="40"/>
        <v>0</v>
      </c>
      <c r="U176" s="312">
        <f t="shared" si="40"/>
        <v>0</v>
      </c>
      <c r="V176" s="312">
        <f t="shared" si="40"/>
        <v>0</v>
      </c>
      <c r="W176" s="312">
        <f t="shared" si="40"/>
        <v>0</v>
      </c>
      <c r="X176" s="312">
        <f t="shared" si="40"/>
        <v>0</v>
      </c>
      <c r="Y176" s="312">
        <f t="shared" si="40"/>
        <v>0</v>
      </c>
      <c r="Z176" s="312">
        <f t="shared" si="40"/>
        <v>0</v>
      </c>
      <c r="AA176" s="312">
        <f t="shared" si="40"/>
        <v>0</v>
      </c>
      <c r="AB176" s="312">
        <f t="shared" si="40"/>
        <v>0</v>
      </c>
      <c r="AC176" s="312">
        <f t="shared" si="40"/>
        <v>0</v>
      </c>
      <c r="AD176" s="312">
        <f t="shared" si="40"/>
        <v>0</v>
      </c>
      <c r="AE176" s="312">
        <f t="shared" si="40"/>
        <v>0</v>
      </c>
      <c r="AF176" s="312">
        <f t="shared" si="40"/>
        <v>0</v>
      </c>
      <c r="AG176" s="558">
        <f t="shared" si="37"/>
        <v>0</v>
      </c>
    </row>
    <row r="177">
      <c r="A177" s="301" t="s">
        <v>1972</v>
      </c>
      <c r="B177" s="327">
        <f t="shared" ref="B177:AF177" si="41">sum(B178:B188)-B191</f>
        <v>0</v>
      </c>
      <c r="C177" s="327">
        <f t="shared" si="41"/>
        <v>0</v>
      </c>
      <c r="D177" s="327">
        <f t="shared" si="41"/>
        <v>0</v>
      </c>
      <c r="E177" s="327">
        <f t="shared" si="41"/>
        <v>0</v>
      </c>
      <c r="F177" s="327">
        <f t="shared" si="41"/>
        <v>0</v>
      </c>
      <c r="G177" s="327">
        <f t="shared" si="41"/>
        <v>0</v>
      </c>
      <c r="H177" s="327">
        <f t="shared" si="41"/>
        <v>0</v>
      </c>
      <c r="I177" s="327">
        <f t="shared" si="41"/>
        <v>0</v>
      </c>
      <c r="J177" s="327">
        <f t="shared" si="41"/>
        <v>0</v>
      </c>
      <c r="K177" s="327">
        <f t="shared" si="41"/>
        <v>0</v>
      </c>
      <c r="L177" s="327">
        <f t="shared" si="41"/>
        <v>0</v>
      </c>
      <c r="M177" s="327">
        <f t="shared" si="41"/>
        <v>0</v>
      </c>
      <c r="N177" s="327">
        <f t="shared" si="41"/>
        <v>0</v>
      </c>
      <c r="O177" s="327">
        <f t="shared" si="41"/>
        <v>0</v>
      </c>
      <c r="P177" s="327">
        <f t="shared" si="41"/>
        <v>0</v>
      </c>
      <c r="Q177" s="327">
        <f t="shared" si="41"/>
        <v>0</v>
      </c>
      <c r="R177" s="327">
        <f t="shared" si="41"/>
        <v>0</v>
      </c>
      <c r="S177" s="327">
        <f t="shared" si="41"/>
        <v>0</v>
      </c>
      <c r="T177" s="327">
        <f t="shared" si="41"/>
        <v>0</v>
      </c>
      <c r="U177" s="327">
        <f t="shared" si="41"/>
        <v>0</v>
      </c>
      <c r="V177" s="327">
        <f t="shared" si="41"/>
        <v>0</v>
      </c>
      <c r="W177" s="327">
        <f t="shared" si="41"/>
        <v>0</v>
      </c>
      <c r="X177" s="327">
        <f t="shared" si="41"/>
        <v>0</v>
      </c>
      <c r="Y177" s="327">
        <f t="shared" si="41"/>
        <v>0</v>
      </c>
      <c r="Z177" s="327">
        <f t="shared" si="41"/>
        <v>0</v>
      </c>
      <c r="AA177" s="327">
        <f t="shared" si="41"/>
        <v>0</v>
      </c>
      <c r="AB177" s="327">
        <f t="shared" si="41"/>
        <v>0</v>
      </c>
      <c r="AC177" s="327">
        <f t="shared" si="41"/>
        <v>0</v>
      </c>
      <c r="AD177" s="327">
        <f t="shared" si="41"/>
        <v>0</v>
      </c>
      <c r="AE177" s="327">
        <f t="shared" si="41"/>
        <v>0</v>
      </c>
      <c r="AF177" s="327">
        <f t="shared" si="41"/>
        <v>0</v>
      </c>
      <c r="AG177" s="409">
        <f t="shared" si="37"/>
        <v>0</v>
      </c>
    </row>
    <row r="178" outlineLevel="1">
      <c r="A178" s="223" t="s">
        <v>673</v>
      </c>
      <c r="B178" s="313">
        <f>(B112)*'Data - P&amp;L'!$C$3*'Data - P&amp;L'!$C$55</f>
        <v>0</v>
      </c>
      <c r="C178" s="313">
        <f>(C112)*'Data - P&amp;L'!$C$3*'Data - P&amp;L'!$C$55</f>
        <v>0</v>
      </c>
      <c r="D178" s="313">
        <f>(D112)*'Data - P&amp;L'!$C$3*'Data - P&amp;L'!$C$55</f>
        <v>0</v>
      </c>
      <c r="E178" s="313">
        <f>(E112)*'Data - P&amp;L'!$C$3*'Data - P&amp;L'!$C$55</f>
        <v>0</v>
      </c>
      <c r="F178" s="313">
        <f>(F112)*'Data - P&amp;L'!$C$3*'Data - P&amp;L'!$C$55</f>
        <v>0</v>
      </c>
      <c r="G178" s="313">
        <f>(G112)*'Data - P&amp;L'!$C$3*'Data - P&amp;L'!$C$55</f>
        <v>0</v>
      </c>
      <c r="H178" s="313">
        <f>(H112)*'Data - P&amp;L'!$C$3*'Data - P&amp;L'!$C$55</f>
        <v>0</v>
      </c>
      <c r="I178" s="313">
        <f>(I112)*'Data - P&amp;L'!$C$3*'Data - P&amp;L'!$C$55</f>
        <v>0</v>
      </c>
      <c r="J178" s="313">
        <f>(J112)*'Data - P&amp;L'!$C$3*'Data - P&amp;L'!$C$55</f>
        <v>0</v>
      </c>
      <c r="K178" s="313">
        <f>(K112)*'Data - P&amp;L'!$C$3*'Data - P&amp;L'!$C$55</f>
        <v>0</v>
      </c>
      <c r="L178" s="313">
        <f>(L112)*'Data - P&amp;L'!$C$3*'Data - P&amp;L'!$C$55</f>
        <v>0</v>
      </c>
      <c r="M178" s="313">
        <f>(M112)*'Data - P&amp;L'!$C$3*'Data - P&amp;L'!$C$55</f>
        <v>0</v>
      </c>
      <c r="N178" s="313">
        <f>(N112)*'Data - P&amp;L'!$C$3*'Data - P&amp;L'!$C$55</f>
        <v>0</v>
      </c>
      <c r="O178" s="313">
        <f>(O112)*'Data - P&amp;L'!$C$3*'Data - P&amp;L'!$C$55</f>
        <v>0</v>
      </c>
      <c r="P178" s="313">
        <f>(P112)*'Data - P&amp;L'!$C$3*'Data - P&amp;L'!$C$55</f>
        <v>0</v>
      </c>
      <c r="Q178" s="313">
        <f>(Q112)*'Data - P&amp;L'!$C$3*'Data - P&amp;L'!$C$55</f>
        <v>0</v>
      </c>
      <c r="R178" s="313">
        <f>(R112)*'Data - P&amp;L'!$C$3*'Data - P&amp;L'!$C$55</f>
        <v>0</v>
      </c>
      <c r="S178" s="313">
        <f>(S112)*'Data - P&amp;L'!$C$3*'Data - P&amp;L'!$C$55</f>
        <v>0</v>
      </c>
      <c r="T178" s="313">
        <f>(T112)*'Data - P&amp;L'!$C$3*'Data - P&amp;L'!$C$55</f>
        <v>0</v>
      </c>
      <c r="U178" s="313">
        <f>(U112)*'Data - P&amp;L'!$C$3*'Data - P&amp;L'!$C$55</f>
        <v>0</v>
      </c>
      <c r="V178" s="313">
        <f>(V112)*'Data - P&amp;L'!$C$3*'Data - P&amp;L'!$C$55</f>
        <v>0</v>
      </c>
      <c r="W178" s="313">
        <f>(W112)*'Data - P&amp;L'!$C$3*'Data - P&amp;L'!$C$55</f>
        <v>0</v>
      </c>
      <c r="X178" s="313">
        <f>(X112)*'Data - P&amp;L'!$C$3*'Data - P&amp;L'!$C$55</f>
        <v>0</v>
      </c>
      <c r="Y178" s="313">
        <f>(Y112)*'Data - P&amp;L'!$C$3*'Data - P&amp;L'!$C$55</f>
        <v>0</v>
      </c>
      <c r="Z178" s="313">
        <f>(Z112)*'Data - P&amp;L'!$C$3*'Data - P&amp;L'!$C$55</f>
        <v>0</v>
      </c>
      <c r="AA178" s="313">
        <f>(AA112)*'Data - P&amp;L'!$C$3*'Data - P&amp;L'!$C$55</f>
        <v>0</v>
      </c>
      <c r="AB178" s="313">
        <f>(AB112)*'Data - P&amp;L'!$C$3*'Data - P&amp;L'!$C$55</f>
        <v>0</v>
      </c>
      <c r="AC178" s="313">
        <f>(AC112)*'Data - P&amp;L'!$C$3*'Data - P&amp;L'!$C$55</f>
        <v>0</v>
      </c>
      <c r="AD178" s="313">
        <f>(AD112)*'Data - P&amp;L'!$C$3*'Data - P&amp;L'!$C$55</f>
        <v>0</v>
      </c>
      <c r="AE178" s="313">
        <f>(AE112)*'Data - P&amp;L'!$C$3*'Data - P&amp;L'!$C$55</f>
        <v>0</v>
      </c>
      <c r="AF178" s="313">
        <f>(AF112)*'Data - P&amp;L'!$C$3*'Data - P&amp;L'!$C$55</f>
        <v>0</v>
      </c>
      <c r="AG178" s="555">
        <f t="shared" si="37"/>
        <v>0</v>
      </c>
    </row>
    <row r="179" outlineLevel="1">
      <c r="A179" s="223" t="s">
        <v>674</v>
      </c>
      <c r="B179" s="313">
        <f>(B113)*'Data - P&amp;L'!$C$4*'Data - P&amp;L'!$C$55</f>
        <v>0</v>
      </c>
      <c r="C179" s="313">
        <f>(C113)*'Data - P&amp;L'!$C$4*'Data - P&amp;L'!$C$55</f>
        <v>0</v>
      </c>
      <c r="D179" s="313">
        <f>(D113)*'Data - P&amp;L'!$C$4*'Data - P&amp;L'!$C$55</f>
        <v>0</v>
      </c>
      <c r="E179" s="313">
        <f>(E113)*'Data - P&amp;L'!$C$4*'Data - P&amp;L'!$C$55</f>
        <v>0</v>
      </c>
      <c r="F179" s="313">
        <f>(F113)*'Data - P&amp;L'!$C$4*'Data - P&amp;L'!$C$55</f>
        <v>0</v>
      </c>
      <c r="G179" s="313">
        <f>(G113)*'Data - P&amp;L'!$C$4*'Data - P&amp;L'!$C$55</f>
        <v>0</v>
      </c>
      <c r="H179" s="313">
        <f>(H113)*'Data - P&amp;L'!$C$4*'Data - P&amp;L'!$C$55</f>
        <v>0</v>
      </c>
      <c r="I179" s="313">
        <f>(I113)*'Data - P&amp;L'!$C$4*'Data - P&amp;L'!$C$55</f>
        <v>0</v>
      </c>
      <c r="J179" s="313">
        <f>(J113)*'Data - P&amp;L'!$C$4*'Data - P&amp;L'!$C$55</f>
        <v>0</v>
      </c>
      <c r="K179" s="313">
        <f>(K113)*'Data - P&amp;L'!$C$4*'Data - P&amp;L'!$C$55</f>
        <v>0</v>
      </c>
      <c r="L179" s="313">
        <f>(L113)*'Data - P&amp;L'!$C$4*'Data - P&amp;L'!$C$55</f>
        <v>0</v>
      </c>
      <c r="M179" s="313">
        <f>(M113)*'Data - P&amp;L'!$C$4*'Data - P&amp;L'!$C$55</f>
        <v>0</v>
      </c>
      <c r="N179" s="313">
        <f>(N113)*'Data - P&amp;L'!$C$4*'Data - P&amp;L'!$C$55</f>
        <v>0</v>
      </c>
      <c r="O179" s="313">
        <f>(O113)*'Data - P&amp;L'!$C$4*'Data - P&amp;L'!$C$55</f>
        <v>0</v>
      </c>
      <c r="P179" s="313">
        <f>(P113)*'Data - P&amp;L'!$C$4*'Data - P&amp;L'!$C$55</f>
        <v>0</v>
      </c>
      <c r="Q179" s="313">
        <f>(Q113)*'Data - P&amp;L'!$C$4*'Data - P&amp;L'!$C$55</f>
        <v>0</v>
      </c>
      <c r="R179" s="313">
        <f>(R113)*'Data - P&amp;L'!$C$4*'Data - P&amp;L'!$C$55</f>
        <v>0</v>
      </c>
      <c r="S179" s="313">
        <f>(S113)*'Data - P&amp;L'!$C$4*'Data - P&amp;L'!$C$55</f>
        <v>0</v>
      </c>
      <c r="T179" s="313">
        <f>(T113)*'Data - P&amp;L'!$C$4*'Data - P&amp;L'!$C$55</f>
        <v>0</v>
      </c>
      <c r="U179" s="313">
        <f>(U113)*'Data - P&amp;L'!$C$4*'Data - P&amp;L'!$C$55</f>
        <v>0</v>
      </c>
      <c r="V179" s="313">
        <f>(V113)*'Data - P&amp;L'!$C$4*'Data - P&amp;L'!$C$55</f>
        <v>0</v>
      </c>
      <c r="W179" s="313">
        <f>(W113)*'Data - P&amp;L'!$C$4*'Data - P&amp;L'!$C$55</f>
        <v>0</v>
      </c>
      <c r="X179" s="313">
        <f>(X113)*'Data - P&amp;L'!$C$4*'Data - P&amp;L'!$C$55</f>
        <v>0</v>
      </c>
      <c r="Y179" s="313">
        <f>(Y113)*'Data - P&amp;L'!$C$4*'Data - P&amp;L'!$C$55</f>
        <v>0</v>
      </c>
      <c r="Z179" s="313">
        <f>(Z113)*'Data - P&amp;L'!$C$4*'Data - P&amp;L'!$C$55</f>
        <v>0</v>
      </c>
      <c r="AA179" s="313">
        <f>(AA113)*'Data - P&amp;L'!$C$4*'Data - P&amp;L'!$C$55</f>
        <v>0</v>
      </c>
      <c r="AB179" s="313">
        <f>(AB113)*'Data - P&amp;L'!$C$4*'Data - P&amp;L'!$C$55</f>
        <v>0</v>
      </c>
      <c r="AC179" s="313">
        <f>(AC113)*'Data - P&amp;L'!$C$4*'Data - P&amp;L'!$C$55</f>
        <v>0</v>
      </c>
      <c r="AD179" s="313">
        <f>(AD113)*'Data - P&amp;L'!$C$4*'Data - P&amp;L'!$C$55</f>
        <v>0</v>
      </c>
      <c r="AE179" s="313">
        <f>(AE113)*'Data - P&amp;L'!$C$4*'Data - P&amp;L'!$C$55</f>
        <v>0</v>
      </c>
      <c r="AF179" s="313">
        <f>(AF113)*'Data - P&amp;L'!$C$4*'Data - P&amp;L'!$C$55</f>
        <v>0</v>
      </c>
      <c r="AG179" s="555">
        <f t="shared" si="37"/>
        <v>0</v>
      </c>
    </row>
    <row r="180" outlineLevel="1">
      <c r="A180" s="223" t="s">
        <v>675</v>
      </c>
      <c r="B180" s="313">
        <f>(B115)*'Data - P&amp;L'!$C$6*'Data - P&amp;L'!$C$55</f>
        <v>0</v>
      </c>
      <c r="C180" s="313">
        <f>(C115)*'Data - P&amp;L'!$C$6*'Data - P&amp;L'!$C$55</f>
        <v>0</v>
      </c>
      <c r="D180" s="313">
        <f>(D115)*'Data - P&amp;L'!$C$6*'Data - P&amp;L'!$C$55</f>
        <v>0</v>
      </c>
      <c r="E180" s="313">
        <f>(E115)*'Data - P&amp;L'!$C$6*'Data - P&amp;L'!$C$55</f>
        <v>0</v>
      </c>
      <c r="F180" s="313">
        <f>(F115)*'Data - P&amp;L'!$C$6*'Data - P&amp;L'!$C$55</f>
        <v>0</v>
      </c>
      <c r="G180" s="313">
        <f>(G115)*'Data - P&amp;L'!$C$6*'Data - P&amp;L'!$C$55</f>
        <v>0</v>
      </c>
      <c r="H180" s="313">
        <f>(H115)*'Data - P&amp;L'!$C$6*'Data - P&amp;L'!$C$55</f>
        <v>0</v>
      </c>
      <c r="I180" s="313">
        <f>(I115)*'Data - P&amp;L'!$C$6*'Data - P&amp;L'!$C$55</f>
        <v>0</v>
      </c>
      <c r="J180" s="313">
        <f>(J115)*'Data - P&amp;L'!$C$6*'Data - P&amp;L'!$C$55</f>
        <v>0</v>
      </c>
      <c r="K180" s="313">
        <f>(K115)*'Data - P&amp;L'!$C$6*'Data - P&amp;L'!$C$55</f>
        <v>0</v>
      </c>
      <c r="L180" s="313">
        <f>(L115)*'Data - P&amp;L'!$C$6*'Data - P&amp;L'!$C$55</f>
        <v>0</v>
      </c>
      <c r="M180" s="313">
        <f>(M115)*'Data - P&amp;L'!$C$6*'Data - P&amp;L'!$C$55</f>
        <v>0</v>
      </c>
      <c r="N180" s="313">
        <f>(N115)*'Data - P&amp;L'!$C$6*'Data - P&amp;L'!$C$55</f>
        <v>0</v>
      </c>
      <c r="O180" s="313">
        <f>(O115)*'Data - P&amp;L'!$C$6*'Data - P&amp;L'!$C$55</f>
        <v>0</v>
      </c>
      <c r="P180" s="313">
        <f>(P115)*'Data - P&amp;L'!$C$6*'Data - P&amp;L'!$C$55</f>
        <v>0</v>
      </c>
      <c r="Q180" s="313">
        <f>(Q115)*'Data - P&amp;L'!$C$6*'Data - P&amp;L'!$C$55</f>
        <v>0</v>
      </c>
      <c r="R180" s="313">
        <f>(R115)*'Data - P&amp;L'!$C$6*'Data - P&amp;L'!$C$55</f>
        <v>0</v>
      </c>
      <c r="S180" s="313">
        <f>(S115)*'Data - P&amp;L'!$C$6*'Data - P&amp;L'!$C$55</f>
        <v>0</v>
      </c>
      <c r="T180" s="313">
        <f>(T115)*'Data - P&amp;L'!$C$6*'Data - P&amp;L'!$C$55</f>
        <v>0</v>
      </c>
      <c r="U180" s="313">
        <f>(U115)*'Data - P&amp;L'!$C$6*'Data - P&amp;L'!$C$55</f>
        <v>0</v>
      </c>
      <c r="V180" s="313">
        <f>(V115)*'Data - P&amp;L'!$C$6*'Data - P&amp;L'!$C$55</f>
        <v>0</v>
      </c>
      <c r="W180" s="313">
        <f>(W115)*'Data - P&amp;L'!$C$6*'Data - P&amp;L'!$C$55</f>
        <v>0</v>
      </c>
      <c r="X180" s="313">
        <f>(X115)*'Data - P&amp;L'!$C$6*'Data - P&amp;L'!$C$55</f>
        <v>0</v>
      </c>
      <c r="Y180" s="313">
        <f>(Y115)*'Data - P&amp;L'!$C$6*'Data - P&amp;L'!$C$55</f>
        <v>0</v>
      </c>
      <c r="Z180" s="313">
        <f>(Z115)*'Data - P&amp;L'!$C$6*'Data - P&amp;L'!$C$55</f>
        <v>0</v>
      </c>
      <c r="AA180" s="313">
        <f>(AA115)*'Data - P&amp;L'!$C$6*'Data - P&amp;L'!$C$55</f>
        <v>0</v>
      </c>
      <c r="AB180" s="313">
        <f>(AB115)*'Data - P&amp;L'!$C$6*'Data - P&amp;L'!$C$55</f>
        <v>0</v>
      </c>
      <c r="AC180" s="313">
        <f>(AC115)*'Data - P&amp;L'!$C$6*'Data - P&amp;L'!$C$55</f>
        <v>0</v>
      </c>
      <c r="AD180" s="313">
        <f>(AD115)*'Data - P&amp;L'!$C$6*'Data - P&amp;L'!$C$55</f>
        <v>0</v>
      </c>
      <c r="AE180" s="313">
        <f>(AE115)*'Data - P&amp;L'!$C$6*'Data - P&amp;L'!$C$55</f>
        <v>0</v>
      </c>
      <c r="AF180" s="313">
        <f>(AF115)*'Data - P&amp;L'!$C$6*'Data - P&amp;L'!$C$55</f>
        <v>0</v>
      </c>
      <c r="AG180" s="555">
        <f t="shared" si="37"/>
        <v>0</v>
      </c>
    </row>
    <row r="181" outlineLevel="1">
      <c r="A181" s="223" t="s">
        <v>676</v>
      </c>
      <c r="B181" s="313">
        <f>(B116)*'Data - P&amp;L'!$C$8*'Data - P&amp;L'!$C$55</f>
        <v>0</v>
      </c>
      <c r="C181" s="313">
        <f>(C116)*'Data - P&amp;L'!$C$8*'Data - P&amp;L'!$C$55</f>
        <v>0</v>
      </c>
      <c r="D181" s="313">
        <f>(D116)*'Data - P&amp;L'!$C$8*'Data - P&amp;L'!$C$55</f>
        <v>0</v>
      </c>
      <c r="E181" s="313">
        <f>(E116)*'Data - P&amp;L'!$C$8*'Data - P&amp;L'!$C$55</f>
        <v>0</v>
      </c>
      <c r="F181" s="313">
        <f>(F116)*'Data - P&amp;L'!$C$8*'Data - P&amp;L'!$C$55</f>
        <v>0</v>
      </c>
      <c r="G181" s="313">
        <f>(G116)*'Data - P&amp;L'!$C$8*'Data - P&amp;L'!$C$55</f>
        <v>0</v>
      </c>
      <c r="H181" s="313">
        <f>(H116)*'Data - P&amp;L'!$C$8*'Data - P&amp;L'!$C$55</f>
        <v>0</v>
      </c>
      <c r="I181" s="313">
        <f>(I116)*'Data - P&amp;L'!$C$8*'Data - P&amp;L'!$C$55</f>
        <v>0</v>
      </c>
      <c r="J181" s="313">
        <f>(J116)*'Data - P&amp;L'!$C$8*'Data - P&amp;L'!$C$55</f>
        <v>0</v>
      </c>
      <c r="K181" s="313">
        <f>(K116)*'Data - P&amp;L'!$C$8*'Data - P&amp;L'!$C$55</f>
        <v>0</v>
      </c>
      <c r="L181" s="313">
        <f>(L116)*'Data - P&amp;L'!$C$8*'Data - P&amp;L'!$C$55</f>
        <v>0</v>
      </c>
      <c r="M181" s="313">
        <f>(M116)*'Data - P&amp;L'!$C$8*'Data - P&amp;L'!$C$55</f>
        <v>0</v>
      </c>
      <c r="N181" s="313">
        <f>(N116)*'Data - P&amp;L'!$C$8*'Data - P&amp;L'!$C$55</f>
        <v>0</v>
      </c>
      <c r="O181" s="313">
        <f>(O116)*'Data - P&amp;L'!$C$8*'Data - P&amp;L'!$C$55</f>
        <v>0</v>
      </c>
      <c r="P181" s="313">
        <f>(P116)*'Data - P&amp;L'!$C$8*'Data - P&amp;L'!$C$55</f>
        <v>0</v>
      </c>
      <c r="Q181" s="313">
        <f>(Q116)*'Data - P&amp;L'!$C$8*'Data - P&amp;L'!$C$55</f>
        <v>0</v>
      </c>
      <c r="R181" s="313">
        <f>(R116)*'Data - P&amp;L'!$C$8*'Data - P&amp;L'!$C$55</f>
        <v>0</v>
      </c>
      <c r="S181" s="313">
        <f>(S116)*'Data - P&amp;L'!$C$8*'Data - P&amp;L'!$C$55</f>
        <v>0</v>
      </c>
      <c r="T181" s="313">
        <f>(T116)*'Data - P&amp;L'!$C$8*'Data - P&amp;L'!$C$55</f>
        <v>0</v>
      </c>
      <c r="U181" s="313">
        <f>(U116)*'Data - P&amp;L'!$C$8*'Data - P&amp;L'!$C$55</f>
        <v>0</v>
      </c>
      <c r="V181" s="313">
        <f>(V116)*'Data - P&amp;L'!$C$8*'Data - P&amp;L'!$C$55</f>
        <v>0</v>
      </c>
      <c r="W181" s="313">
        <f>(W116)*'Data - P&amp;L'!$C$8*'Data - P&amp;L'!$C$55</f>
        <v>0</v>
      </c>
      <c r="X181" s="313">
        <f>(X116)*'Data - P&amp;L'!$C$8*'Data - P&amp;L'!$C$55</f>
        <v>0</v>
      </c>
      <c r="Y181" s="313">
        <f>(Y116)*'Data - P&amp;L'!$C$8*'Data - P&amp;L'!$C$55</f>
        <v>0</v>
      </c>
      <c r="Z181" s="313">
        <f>(Z116)*'Data - P&amp;L'!$C$8*'Data - P&amp;L'!$C$55</f>
        <v>0</v>
      </c>
      <c r="AA181" s="313">
        <f>(AA116)*'Data - P&amp;L'!$C$8*'Data - P&amp;L'!$C$55</f>
        <v>0</v>
      </c>
      <c r="AB181" s="313">
        <f>(AB116)*'Data - P&amp;L'!$C$8*'Data - P&amp;L'!$C$55</f>
        <v>0</v>
      </c>
      <c r="AC181" s="313">
        <f>(AC116)*'Data - P&amp;L'!$C$8*'Data - P&amp;L'!$C$55</f>
        <v>0</v>
      </c>
      <c r="AD181" s="313">
        <f>(AD116)*'Data - P&amp;L'!$C$8*'Data - P&amp;L'!$C$55</f>
        <v>0</v>
      </c>
      <c r="AE181" s="313">
        <f>(AE116)*'Data - P&amp;L'!$C$8*'Data - P&amp;L'!$C$55</f>
        <v>0</v>
      </c>
      <c r="AF181" s="313">
        <f>(AF116)*'Data - P&amp;L'!$C$8*'Data - P&amp;L'!$C$55</f>
        <v>0</v>
      </c>
      <c r="AG181" s="555">
        <f t="shared" si="37"/>
        <v>0</v>
      </c>
    </row>
    <row r="182" outlineLevel="1">
      <c r="A182" s="223" t="s">
        <v>677</v>
      </c>
      <c r="B182" s="313">
        <f>(B117+B118)*'Data - P&amp;L'!$C$9*'Data - P&amp;L'!$C$55</f>
        <v>0</v>
      </c>
      <c r="C182" s="313">
        <f>(C117+C118)*'Data - P&amp;L'!$C$9*'Data - P&amp;L'!$C$55</f>
        <v>0</v>
      </c>
      <c r="D182" s="313">
        <f>(D117+D118)*'Data - P&amp;L'!$C$9*'Data - P&amp;L'!$C$55</f>
        <v>0</v>
      </c>
      <c r="E182" s="313">
        <f>(E117+E118)*'Data - P&amp;L'!$C$9*'Data - P&amp;L'!$C$55</f>
        <v>0</v>
      </c>
      <c r="F182" s="313">
        <f>(F117+F118)*'Data - P&amp;L'!$C$9*'Data - P&amp;L'!$C$55</f>
        <v>0</v>
      </c>
      <c r="G182" s="313">
        <f>(G117+G118)*'Data - P&amp;L'!$C$9*'Data - P&amp;L'!$C$55</f>
        <v>0</v>
      </c>
      <c r="H182" s="313">
        <f>(H117+H118)*'Data - P&amp;L'!$C$9*'Data - P&amp;L'!$C$55</f>
        <v>0</v>
      </c>
      <c r="I182" s="313">
        <f>(I117+I118)*'Data - P&amp;L'!$C$9*'Data - P&amp;L'!$C$55</f>
        <v>0</v>
      </c>
      <c r="J182" s="313">
        <f>(J117+J118)*'Data - P&amp;L'!$C$9*'Data - P&amp;L'!$C$55</f>
        <v>0</v>
      </c>
      <c r="K182" s="313">
        <f>(K117+K118)*'Data - P&amp;L'!$C$9*'Data - P&amp;L'!$C$55</f>
        <v>0</v>
      </c>
      <c r="L182" s="313">
        <f>(L117+L118)*'Data - P&amp;L'!$C$9*'Data - P&amp;L'!$C$55</f>
        <v>0</v>
      </c>
      <c r="M182" s="313">
        <f>(M117+M118)*'Data - P&amp;L'!$C$9*'Data - P&amp;L'!$C$55</f>
        <v>0</v>
      </c>
      <c r="N182" s="313">
        <f>(N117+N118)*'Data - P&amp;L'!$C$9*'Data - P&amp;L'!$C$55</f>
        <v>0</v>
      </c>
      <c r="O182" s="313">
        <f>(O117+O118)*'Data - P&amp;L'!$C$9*'Data - P&amp;L'!$C$55</f>
        <v>0</v>
      </c>
      <c r="P182" s="313">
        <f>(P117+P118)*'Data - P&amp;L'!$C$9*'Data - P&amp;L'!$C$55</f>
        <v>0</v>
      </c>
      <c r="Q182" s="313">
        <f>(Q117+Q118)*'Data - P&amp;L'!$C$9*'Data - P&amp;L'!$C$55</f>
        <v>0</v>
      </c>
      <c r="R182" s="313">
        <f>(R117+R118)*'Data - P&amp;L'!$C$9*'Data - P&amp;L'!$C$55</f>
        <v>0</v>
      </c>
      <c r="S182" s="313">
        <f>(S117+S118)*'Data - P&amp;L'!$C$9*'Data - P&amp;L'!$C$55</f>
        <v>0</v>
      </c>
      <c r="T182" s="313">
        <f>(T117+T118)*'Data - P&amp;L'!$C$9*'Data - P&amp;L'!$C$55</f>
        <v>0</v>
      </c>
      <c r="U182" s="313">
        <f>(U117+U118)*'Data - P&amp;L'!$C$9*'Data - P&amp;L'!$C$55</f>
        <v>0</v>
      </c>
      <c r="V182" s="313">
        <f>(V117+V118)*'Data - P&amp;L'!$C$9*'Data - P&amp;L'!$C$55</f>
        <v>0</v>
      </c>
      <c r="W182" s="313">
        <f>(W117+W118)*'Data - P&amp;L'!$C$9*'Data - P&amp;L'!$C$55</f>
        <v>0</v>
      </c>
      <c r="X182" s="313">
        <f>(X117+X118)*'Data - P&amp;L'!$C$9*'Data - P&amp;L'!$C$55</f>
        <v>0</v>
      </c>
      <c r="Y182" s="313">
        <f>(Y117+Y118)*'Data - P&amp;L'!$C$9*'Data - P&amp;L'!$C$55</f>
        <v>0</v>
      </c>
      <c r="Z182" s="313">
        <f>(Z117+Z118)*'Data - P&amp;L'!$C$9*'Data - P&amp;L'!$C$55</f>
        <v>0</v>
      </c>
      <c r="AA182" s="313">
        <f>(AA117+AA118)*'Data - P&amp;L'!$C$9*'Data - P&amp;L'!$C$55</f>
        <v>0</v>
      </c>
      <c r="AB182" s="313">
        <f>(AB117+AB118)*'Data - P&amp;L'!$C$9*'Data - P&amp;L'!$C$55</f>
        <v>0</v>
      </c>
      <c r="AC182" s="313">
        <f>(AC117+AC118)*'Data - P&amp;L'!$C$9*'Data - P&amp;L'!$C$55</f>
        <v>0</v>
      </c>
      <c r="AD182" s="313">
        <f>(AD117+AD118)*'Data - P&amp;L'!$C$9*'Data - P&amp;L'!$C$55</f>
        <v>0</v>
      </c>
      <c r="AE182" s="313">
        <f>(AE117+AE118)*'Data - P&amp;L'!$C$9*'Data - P&amp;L'!$C$55</f>
        <v>0</v>
      </c>
      <c r="AF182" s="313">
        <f>(AF117+AF118)*'Data - P&amp;L'!$C$9*'Data - P&amp;L'!$C$55</f>
        <v>0</v>
      </c>
      <c r="AG182" s="555">
        <f t="shared" si="37"/>
        <v>0</v>
      </c>
    </row>
    <row r="183" outlineLevel="1">
      <c r="A183" s="223" t="s">
        <v>678</v>
      </c>
      <c r="B183" s="313">
        <f>(B119+B120)*'Data - P&amp;L'!$C$5*'Data - P&amp;L'!$C$55</f>
        <v>0</v>
      </c>
      <c r="C183" s="313">
        <f>(C119+C120)*'Data - P&amp;L'!$C$5*'Data - P&amp;L'!$C$55</f>
        <v>0</v>
      </c>
      <c r="D183" s="313">
        <f>(D119+D120)*'Data - P&amp;L'!$C$5*'Data - P&amp;L'!$C$55</f>
        <v>0</v>
      </c>
      <c r="E183" s="313">
        <f>(E119+E120)*'Data - P&amp;L'!$C$5*'Data - P&amp;L'!$C$55</f>
        <v>0</v>
      </c>
      <c r="F183" s="313">
        <f>(F119+F120)*'Data - P&amp;L'!$C$5*'Data - P&amp;L'!$C$55</f>
        <v>0</v>
      </c>
      <c r="G183" s="313">
        <f>(G119+G120)*'Data - P&amp;L'!$C$5*'Data - P&amp;L'!$C$55</f>
        <v>0</v>
      </c>
      <c r="H183" s="313">
        <f>(H119+H120)*'Data - P&amp;L'!$C$5*'Data - P&amp;L'!$C$55</f>
        <v>0</v>
      </c>
      <c r="I183" s="313">
        <f>(I119+I120)*'Data - P&amp;L'!$C$5*'Data - P&amp;L'!$C$55</f>
        <v>0</v>
      </c>
      <c r="J183" s="313">
        <f>(J119+J120)*'Data - P&amp;L'!$C$5*'Data - P&amp;L'!$C$55</f>
        <v>0</v>
      </c>
      <c r="K183" s="313">
        <f>(K119+K120)*'Data - P&amp;L'!$C$5*'Data - P&amp;L'!$C$55</f>
        <v>0</v>
      </c>
      <c r="L183" s="313">
        <f>(L119+L120)*'Data - P&amp;L'!$C$5*'Data - P&amp;L'!$C$55</f>
        <v>0</v>
      </c>
      <c r="M183" s="313">
        <f>(M119+M120)*'Data - P&amp;L'!$C$5*'Data - P&amp;L'!$C$55</f>
        <v>0</v>
      </c>
      <c r="N183" s="313">
        <f>(N119+N120)*'Data - P&amp;L'!$C$5*'Data - P&amp;L'!$C$55</f>
        <v>0</v>
      </c>
      <c r="O183" s="313">
        <f>(O119+O120)*'Data - P&amp;L'!$C$5*'Data - P&amp;L'!$C$55</f>
        <v>0</v>
      </c>
      <c r="P183" s="313">
        <f>(P119+P120)*'Data - P&amp;L'!$C$5*'Data - P&amp;L'!$C$55</f>
        <v>0</v>
      </c>
      <c r="Q183" s="313">
        <f>(Q119+Q120)*'Data - P&amp;L'!$C$5*'Data - P&amp;L'!$C$55</f>
        <v>0</v>
      </c>
      <c r="R183" s="313">
        <f>(R119+R120)*'Data - P&amp;L'!$C$5*'Data - P&amp;L'!$C$55</f>
        <v>0</v>
      </c>
      <c r="S183" s="313">
        <f>(S119+S120)*'Data - P&amp;L'!$C$5*'Data - P&amp;L'!$C$55</f>
        <v>0</v>
      </c>
      <c r="T183" s="313">
        <f>(T119+T120)*'Data - P&amp;L'!$C$5*'Data - P&amp;L'!$C$55</f>
        <v>0</v>
      </c>
      <c r="U183" s="313">
        <f>(U119+U120)*'Data - P&amp;L'!$C$5*'Data - P&amp;L'!$C$55</f>
        <v>0</v>
      </c>
      <c r="V183" s="313">
        <f>(V119+V120)*'Data - P&amp;L'!$C$5*'Data - P&amp;L'!$C$55</f>
        <v>0</v>
      </c>
      <c r="W183" s="313">
        <f>(W119+W120)*'Data - P&amp;L'!$C$5*'Data - P&amp;L'!$C$55</f>
        <v>0</v>
      </c>
      <c r="X183" s="313">
        <f>(X119+X120)*'Data - P&amp;L'!$C$5*'Data - P&amp;L'!$C$55</f>
        <v>0</v>
      </c>
      <c r="Y183" s="313">
        <f>(Y119+Y120)*'Data - P&amp;L'!$C$5*'Data - P&amp;L'!$C$55</f>
        <v>0</v>
      </c>
      <c r="Z183" s="313">
        <f>(Z119+Z120)*'Data - P&amp;L'!$C$5*'Data - P&amp;L'!$C$55</f>
        <v>0</v>
      </c>
      <c r="AA183" s="313">
        <f>(AA119+AA120)*'Data - P&amp;L'!$C$5*'Data - P&amp;L'!$C$55</f>
        <v>0</v>
      </c>
      <c r="AB183" s="313">
        <f>(AB119+AB120)*'Data - P&amp;L'!$C$5*'Data - P&amp;L'!$C$55</f>
        <v>0</v>
      </c>
      <c r="AC183" s="313">
        <f>(AC119+AC120)*'Data - P&amp;L'!$C$5*'Data - P&amp;L'!$C$55</f>
        <v>0</v>
      </c>
      <c r="AD183" s="313">
        <f>(AD119+AD120)*'Data - P&amp;L'!$C$5*'Data - P&amp;L'!$C$55</f>
        <v>0</v>
      </c>
      <c r="AE183" s="313">
        <f>(AE119+AE120)*'Data - P&amp;L'!$C$5*'Data - P&amp;L'!$C$55</f>
        <v>0</v>
      </c>
      <c r="AF183" s="313">
        <f>(AF119+AF120)*'Data - P&amp;L'!$C$5*'Data - P&amp;L'!$C$55</f>
        <v>0</v>
      </c>
      <c r="AG183" s="555">
        <f t="shared" si="37"/>
        <v>0</v>
      </c>
    </row>
    <row r="184" outlineLevel="1">
      <c r="A184" s="223" t="s">
        <v>679</v>
      </c>
      <c r="B184" s="313">
        <f>(B121+B122)*'Data - P&amp;L'!$C$10*'Data - P&amp;L'!$C$55</f>
        <v>0</v>
      </c>
      <c r="C184" s="313">
        <f>(C121+C122)*'Data - P&amp;L'!$C$10*'Data - P&amp;L'!$C$55</f>
        <v>0</v>
      </c>
      <c r="D184" s="313">
        <f>(D121+D122)*'Data - P&amp;L'!$C$10*'Data - P&amp;L'!$C$55</f>
        <v>0</v>
      </c>
      <c r="E184" s="313">
        <f>(E121+E122)*'Data - P&amp;L'!$C$10*'Data - P&amp;L'!$C$55</f>
        <v>0</v>
      </c>
      <c r="F184" s="313">
        <f>(F121+F122)*'Data - P&amp;L'!$C$10*'Data - P&amp;L'!$C$55</f>
        <v>0</v>
      </c>
      <c r="G184" s="313">
        <f>(G121+G122)*'Data - P&amp;L'!$C$10*'Data - P&amp;L'!$C$55</f>
        <v>0</v>
      </c>
      <c r="H184" s="313">
        <f>(H121+H122)*'Data - P&amp;L'!$C$10*'Data - P&amp;L'!$C$55</f>
        <v>0</v>
      </c>
      <c r="I184" s="313">
        <f>(I121+I122)*'Data - P&amp;L'!$C$10*'Data - P&amp;L'!$C$55</f>
        <v>0</v>
      </c>
      <c r="J184" s="313">
        <f>(J121+J122)*'Data - P&amp;L'!$C$10*'Data - P&amp;L'!$C$55</f>
        <v>0</v>
      </c>
      <c r="K184" s="313">
        <f>(K121+K122)*'Data - P&amp;L'!$C$10*'Data - P&amp;L'!$C$55</f>
        <v>0</v>
      </c>
      <c r="L184" s="313">
        <f>(L121+L122)*'Data - P&amp;L'!$C$10*'Data - P&amp;L'!$C$55</f>
        <v>0</v>
      </c>
      <c r="M184" s="313">
        <f>(M121+M122)*'Data - P&amp;L'!$C$10*'Data - P&amp;L'!$C$55</f>
        <v>0</v>
      </c>
      <c r="N184" s="313">
        <f>(N121+N122)*'Data - P&amp;L'!$C$10*'Data - P&amp;L'!$C$55</f>
        <v>0</v>
      </c>
      <c r="O184" s="313">
        <f>(O121+O122)*'Data - P&amp;L'!$C$10*'Data - P&amp;L'!$C$55</f>
        <v>0</v>
      </c>
      <c r="P184" s="313">
        <f>(P121+P122)*'Data - P&amp;L'!$C$10*'Data - P&amp;L'!$C$55</f>
        <v>0</v>
      </c>
      <c r="Q184" s="313">
        <f>(Q121+Q122)*'Data - P&amp;L'!$C$10*'Data - P&amp;L'!$C$55</f>
        <v>0</v>
      </c>
      <c r="R184" s="313">
        <f>(R121+R122)*'Data - P&amp;L'!$C$10*'Data - P&amp;L'!$C$55</f>
        <v>0</v>
      </c>
      <c r="S184" s="313">
        <f>(S121+S122)*'Data - P&amp;L'!$C$10*'Data - P&amp;L'!$C$55</f>
        <v>0</v>
      </c>
      <c r="T184" s="313">
        <f>(T121+T122)*'Data - P&amp;L'!$C$10*'Data - P&amp;L'!$C$55</f>
        <v>0</v>
      </c>
      <c r="U184" s="313">
        <f>(U121+U122)*'Data - P&amp;L'!$C$10*'Data - P&amp;L'!$C$55</f>
        <v>0</v>
      </c>
      <c r="V184" s="313">
        <f>(V121+V122)*'Data - P&amp;L'!$C$10*'Data - P&amp;L'!$C$55</f>
        <v>0</v>
      </c>
      <c r="W184" s="313">
        <f>(W121+W122)*'Data - P&amp;L'!$C$10*'Data - P&amp;L'!$C$55</f>
        <v>0</v>
      </c>
      <c r="X184" s="313">
        <f>(X121+X122)*'Data - P&amp;L'!$C$10*'Data - P&amp;L'!$C$55</f>
        <v>0</v>
      </c>
      <c r="Y184" s="313">
        <f>(Y121+Y122)*'Data - P&amp;L'!$C$10*'Data - P&amp;L'!$C$55</f>
        <v>0</v>
      </c>
      <c r="Z184" s="313">
        <f>(Z121+Z122)*'Data - P&amp;L'!$C$10*'Data - P&amp;L'!$C$55</f>
        <v>0</v>
      </c>
      <c r="AA184" s="313">
        <f>(AA121+AA122)*'Data - P&amp;L'!$C$10*'Data - P&amp;L'!$C$55</f>
        <v>0</v>
      </c>
      <c r="AB184" s="313">
        <f>(AB121+AB122)*'Data - P&amp;L'!$C$10*'Data - P&amp;L'!$C$55</f>
        <v>0</v>
      </c>
      <c r="AC184" s="313">
        <f>(AC121+AC122)*'Data - P&amp;L'!$C$10*'Data - P&amp;L'!$C$55</f>
        <v>0</v>
      </c>
      <c r="AD184" s="313">
        <f>(AD121+AD122)*'Data - P&amp;L'!$C$10*'Data - P&amp;L'!$C$55</f>
        <v>0</v>
      </c>
      <c r="AE184" s="313">
        <f>(AE121+AE122)*'Data - P&amp;L'!$C$10*'Data - P&amp;L'!$C$55</f>
        <v>0</v>
      </c>
      <c r="AF184" s="313">
        <f>(AF121+AF122)*'Data - P&amp;L'!$C$10*'Data - P&amp;L'!$C$55</f>
        <v>0</v>
      </c>
      <c r="AG184" s="555">
        <f t="shared" si="37"/>
        <v>0</v>
      </c>
    </row>
    <row r="185" outlineLevel="1">
      <c r="A185" s="223" t="s">
        <v>693</v>
      </c>
      <c r="B185" s="313">
        <f>((B126+B127)*'Data - P&amp;L'!$C$13)*'Data - P&amp;L'!$C$55</f>
        <v>0</v>
      </c>
      <c r="C185" s="313">
        <f>((C126+C127)*'Data - P&amp;L'!$C$13)*'Data - P&amp;L'!$C$55</f>
        <v>0</v>
      </c>
      <c r="D185" s="313">
        <f>((D126+D127)*'Data - P&amp;L'!$C$13)*'Data - P&amp;L'!$C$55</f>
        <v>0</v>
      </c>
      <c r="E185" s="313">
        <f>((E126+E127)*'Data - P&amp;L'!$C$13)*'Data - P&amp;L'!$C$55</f>
        <v>0</v>
      </c>
      <c r="F185" s="313">
        <f>((F126+F127)*'Data - P&amp;L'!$C$13)*'Data - P&amp;L'!$C$55</f>
        <v>0</v>
      </c>
      <c r="G185" s="313">
        <f>((G126+G127)*'Data - P&amp;L'!$C$13)*'Data - P&amp;L'!$C$55</f>
        <v>0</v>
      </c>
      <c r="H185" s="313">
        <f>((H126+H127)*'Data - P&amp;L'!$C$13)*'Data - P&amp;L'!$C$55</f>
        <v>0</v>
      </c>
      <c r="I185" s="313">
        <f>((I126+I127)*'Data - P&amp;L'!$C$13)*'Data - P&amp;L'!$C$55</f>
        <v>0</v>
      </c>
      <c r="J185" s="313">
        <f>((J126+J127)*'Data - P&amp;L'!$C$13)*'Data - P&amp;L'!$C$55</f>
        <v>0</v>
      </c>
      <c r="K185" s="313">
        <f>((K126+K127)*'Data - P&amp;L'!$C$13)*'Data - P&amp;L'!$C$55</f>
        <v>0</v>
      </c>
      <c r="L185" s="313">
        <f>((L126+L127)*'Data - P&amp;L'!$C$13)*'Data - P&amp;L'!$C$55</f>
        <v>0</v>
      </c>
      <c r="M185" s="313">
        <f>((M126+M127)*'Data - P&amp;L'!$C$13)*'Data - P&amp;L'!$C$55</f>
        <v>0</v>
      </c>
      <c r="N185" s="313">
        <f>((N126+N127)*'Data - P&amp;L'!$C$13)*'Data - P&amp;L'!$C$55</f>
        <v>0</v>
      </c>
      <c r="O185" s="313">
        <f>((O126+O127)*'Data - P&amp;L'!$C$13)*'Data - P&amp;L'!$C$55</f>
        <v>0</v>
      </c>
      <c r="P185" s="313">
        <f>((P126+P127)*'Data - P&amp;L'!$C$13)*'Data - P&amp;L'!$C$55</f>
        <v>0</v>
      </c>
      <c r="Q185" s="313">
        <f>((Q126+Q127)*'Data - P&amp;L'!$C$13)*'Data - P&amp;L'!$C$55</f>
        <v>0</v>
      </c>
      <c r="R185" s="313">
        <f>((R126+R127)*'Data - P&amp;L'!$C$13)*'Data - P&amp;L'!$C$55</f>
        <v>0</v>
      </c>
      <c r="S185" s="313">
        <f>((S126+S127)*'Data - P&amp;L'!$C$13)*'Data - P&amp;L'!$C$55</f>
        <v>0</v>
      </c>
      <c r="T185" s="313">
        <f>((T126+T127)*'Data - P&amp;L'!$C$13)*'Data - P&amp;L'!$C$55</f>
        <v>0</v>
      </c>
      <c r="U185" s="313">
        <f>((U126+U127)*'Data - P&amp;L'!$C$13)*'Data - P&amp;L'!$C$55</f>
        <v>0</v>
      </c>
      <c r="V185" s="313">
        <f>((V126+V127)*'Data - P&amp;L'!$C$13)*'Data - P&amp;L'!$C$55</f>
        <v>0</v>
      </c>
      <c r="W185" s="313">
        <f>((W126+W127)*'Data - P&amp;L'!$C$13)*'Data - P&amp;L'!$C$55</f>
        <v>0</v>
      </c>
      <c r="X185" s="313">
        <f>((X126+X127)*'Data - P&amp;L'!$C$13)*'Data - P&amp;L'!$C$55</f>
        <v>0</v>
      </c>
      <c r="Y185" s="313">
        <f>((Y126+Y127)*'Data - P&amp;L'!$C$13)*'Data - P&amp;L'!$C$55</f>
        <v>0</v>
      </c>
      <c r="Z185" s="313">
        <f>((Z126+Z127)*'Data - P&amp;L'!$C$13)*'Data - P&amp;L'!$C$55</f>
        <v>0</v>
      </c>
      <c r="AA185" s="313">
        <f>((AA126+AA127)*'Data - P&amp;L'!$C$13)*'Data - P&amp;L'!$C$55</f>
        <v>0</v>
      </c>
      <c r="AB185" s="313">
        <f>((AB126+AB127)*'Data - P&amp;L'!$C$13)*'Data - P&amp;L'!$C$55</f>
        <v>0</v>
      </c>
      <c r="AC185" s="313">
        <f>((AC126+AC127)*'Data - P&amp;L'!$C$13)*'Data - P&amp;L'!$C$55</f>
        <v>0</v>
      </c>
      <c r="AD185" s="313">
        <f>((AD126+AD127)*'Data - P&amp;L'!$C$13)*'Data - P&amp;L'!$C$55</f>
        <v>0</v>
      </c>
      <c r="AE185" s="313">
        <f>((AE126+AE127)*'Data - P&amp;L'!$C$13)*'Data - P&amp;L'!$C$55</f>
        <v>0</v>
      </c>
      <c r="AF185" s="313">
        <f>((AF126+AF127)*'Data - P&amp;L'!$C$13)*'Data - P&amp;L'!$C$55</f>
        <v>0</v>
      </c>
      <c r="AG185" s="555">
        <f t="shared" si="37"/>
        <v>0</v>
      </c>
    </row>
    <row r="186" outlineLevel="1">
      <c r="A186" s="223" t="s">
        <v>694</v>
      </c>
      <c r="B186" s="313">
        <f>((B128)*'Data - P&amp;L'!$C$14)*'Data - P&amp;L'!$C$55</f>
        <v>0</v>
      </c>
      <c r="C186" s="313">
        <f>((C128)*'Data - P&amp;L'!$C$14)*'Data - P&amp;L'!$C$55</f>
        <v>0</v>
      </c>
      <c r="D186" s="313">
        <f>((D128)*'Data - P&amp;L'!$C$14)*'Data - P&amp;L'!$C$55</f>
        <v>0</v>
      </c>
      <c r="E186" s="313">
        <f>((E128)*'Data - P&amp;L'!$C$14)*'Data - P&amp;L'!$C$55</f>
        <v>0</v>
      </c>
      <c r="F186" s="313">
        <f>((F128)*'Data - P&amp;L'!$C$14)*'Data - P&amp;L'!$C$55</f>
        <v>0</v>
      </c>
      <c r="G186" s="313">
        <f>((G128)*'Data - P&amp;L'!$C$14)*'Data - P&amp;L'!$C$55</f>
        <v>0</v>
      </c>
      <c r="H186" s="313">
        <f>((H128)*'Data - P&amp;L'!$C$14)*'Data - P&amp;L'!$C$55</f>
        <v>0</v>
      </c>
      <c r="I186" s="313">
        <f>((I128)*'Data - P&amp;L'!$C$14)*'Data - P&amp;L'!$C$55</f>
        <v>0</v>
      </c>
      <c r="J186" s="313">
        <f>((J128)*'Data - P&amp;L'!$C$14)*'Data - P&amp;L'!$C$55</f>
        <v>0</v>
      </c>
      <c r="K186" s="313">
        <f>((K128)*'Data - P&amp;L'!$C$14)*'Data - P&amp;L'!$C$55</f>
        <v>0</v>
      </c>
      <c r="L186" s="313">
        <f>((L128)*'Data - P&amp;L'!$C$14)*'Data - P&amp;L'!$C$55</f>
        <v>0</v>
      </c>
      <c r="M186" s="313">
        <f>((M128)*'Data - P&amp;L'!$C$14)*'Data - P&amp;L'!$C$55</f>
        <v>0</v>
      </c>
      <c r="N186" s="313">
        <f>((N128)*'Data - P&amp;L'!$C$14)*'Data - P&amp;L'!$C$55</f>
        <v>0</v>
      </c>
      <c r="O186" s="313">
        <f>((O128)*'Data - P&amp;L'!$C$14)*'Data - P&amp;L'!$C$55</f>
        <v>0</v>
      </c>
      <c r="P186" s="313">
        <f>((P128)*'Data - P&amp;L'!$C$14)*'Data - P&amp;L'!$C$55</f>
        <v>0</v>
      </c>
      <c r="Q186" s="313">
        <f>((Q128)*'Data - P&amp;L'!$C$14)*'Data - P&amp;L'!$C$55</f>
        <v>0</v>
      </c>
      <c r="R186" s="313">
        <f>((R128)*'Data - P&amp;L'!$C$14)*'Data - P&amp;L'!$C$55</f>
        <v>0</v>
      </c>
      <c r="S186" s="313">
        <f>((S128)*'Data - P&amp;L'!$C$14)*'Data - P&amp;L'!$C$55</f>
        <v>0</v>
      </c>
      <c r="T186" s="313">
        <f>((T128)*'Data - P&amp;L'!$C$14)*'Data - P&amp;L'!$C$55</f>
        <v>0</v>
      </c>
      <c r="U186" s="313">
        <f>((U128)*'Data - P&amp;L'!$C$14)*'Data - P&amp;L'!$C$55</f>
        <v>0</v>
      </c>
      <c r="V186" s="313">
        <f>((V128)*'Data - P&amp;L'!$C$14)*'Data - P&amp;L'!$C$55</f>
        <v>0</v>
      </c>
      <c r="W186" s="313">
        <f>((W128)*'Data - P&amp;L'!$C$14)*'Data - P&amp;L'!$C$55</f>
        <v>0</v>
      </c>
      <c r="X186" s="313">
        <f>((X128)*'Data - P&amp;L'!$C$14)*'Data - P&amp;L'!$C$55</f>
        <v>0</v>
      </c>
      <c r="Y186" s="313">
        <f>((Y128)*'Data - P&amp;L'!$C$14)*'Data - P&amp;L'!$C$55</f>
        <v>0</v>
      </c>
      <c r="Z186" s="313">
        <f>((Z128)*'Data - P&amp;L'!$C$14)*'Data - P&amp;L'!$C$55</f>
        <v>0</v>
      </c>
      <c r="AA186" s="313">
        <f>((AA128)*'Data - P&amp;L'!$C$14)*'Data - P&amp;L'!$C$55</f>
        <v>0</v>
      </c>
      <c r="AB186" s="313">
        <f>((AB128)*'Data - P&amp;L'!$C$14)*'Data - P&amp;L'!$C$55</f>
        <v>0</v>
      </c>
      <c r="AC186" s="313">
        <f>((AC128)*'Data - P&amp;L'!$C$14)*'Data - P&amp;L'!$C$55</f>
        <v>0</v>
      </c>
      <c r="AD186" s="313">
        <f>((AD128)*'Data - P&amp;L'!$C$14)*'Data - P&amp;L'!$C$55</f>
        <v>0</v>
      </c>
      <c r="AE186" s="313">
        <f>((AE128)*'Data - P&amp;L'!$C$14)*'Data - P&amp;L'!$C$55</f>
        <v>0</v>
      </c>
      <c r="AF186" s="313">
        <f>((AF128)*'Data - P&amp;L'!$C$14)*'Data - P&amp;L'!$C$55</f>
        <v>0</v>
      </c>
      <c r="AG186" s="555">
        <f t="shared" si="37"/>
        <v>0</v>
      </c>
    </row>
    <row r="187" outlineLevel="1">
      <c r="A187" s="223" t="s">
        <v>680</v>
      </c>
      <c r="B187" s="313">
        <f>(((B112)*'Data - P&amp;L'!$C$38)+((B113)*'Data - P&amp;L'!$C$38))*'Data - P&amp;L'!$C$55</f>
        <v>0</v>
      </c>
      <c r="C187" s="313">
        <f>(((C112)*'Data - P&amp;L'!$C$38)+((C113)*'Data - P&amp;L'!$C$38))*'Data - P&amp;L'!$C$55</f>
        <v>0</v>
      </c>
      <c r="D187" s="313">
        <f>(((D112)*'Data - P&amp;L'!$C$38)+((D113)*'Data - P&amp;L'!$C$38))*'Data - P&amp;L'!$C$55</f>
        <v>0</v>
      </c>
      <c r="E187" s="313">
        <f>(((E112)*'Data - P&amp;L'!$C$38)+((E113)*'Data - P&amp;L'!$C$38))*'Data - P&amp;L'!$C$55</f>
        <v>0</v>
      </c>
      <c r="F187" s="313">
        <f>(((F112)*'Data - P&amp;L'!$C$38)+((F113)*'Data - P&amp;L'!$C$38))*'Data - P&amp;L'!$C$55</f>
        <v>0</v>
      </c>
      <c r="G187" s="313">
        <f>(((G112)*'Data - P&amp;L'!$C$38)+((G113)*'Data - P&amp;L'!$C$38))*'Data - P&amp;L'!$C$55</f>
        <v>0</v>
      </c>
      <c r="H187" s="313">
        <f>(((H112)*'Data - P&amp;L'!$C$38)+((H113)*'Data - P&amp;L'!$C$38))*'Data - P&amp;L'!$C$55</f>
        <v>0</v>
      </c>
      <c r="I187" s="313">
        <f>(((I112)*'Data - P&amp;L'!$C$38)+((I113)*'Data - P&amp;L'!$C$38))*'Data - P&amp;L'!$C$55</f>
        <v>0</v>
      </c>
      <c r="J187" s="313">
        <f>(((J112)*'Data - P&amp;L'!$C$38)+((J113)*'Data - P&amp;L'!$C$38))*'Data - P&amp;L'!$C$55</f>
        <v>0</v>
      </c>
      <c r="K187" s="313">
        <f>(((K112)*'Data - P&amp;L'!$C$38)+((K113)*'Data - P&amp;L'!$C$38))*'Data - P&amp;L'!$C$55</f>
        <v>0</v>
      </c>
      <c r="L187" s="313">
        <f>(((L112)*'Data - P&amp;L'!$C$38)+((L113)*'Data - P&amp;L'!$C$38))*'Data - P&amp;L'!$C$55</f>
        <v>0</v>
      </c>
      <c r="M187" s="313">
        <f>(((M112)*'Data - P&amp;L'!$C$38)+((M113)*'Data - P&amp;L'!$C$38))*'Data - P&amp;L'!$C$55</f>
        <v>0</v>
      </c>
      <c r="N187" s="313">
        <f>(((N112)*'Data - P&amp;L'!$C$38)+((N113)*'Data - P&amp;L'!$C$38))*'Data - P&amp;L'!$C$55</f>
        <v>0</v>
      </c>
      <c r="O187" s="313">
        <f>(((O112)*'Data - P&amp;L'!$C$38)+((O113)*'Data - P&amp;L'!$C$38))*'Data - P&amp;L'!$C$55</f>
        <v>0</v>
      </c>
      <c r="P187" s="313">
        <f>(((P112)*'Data - P&amp;L'!$C$38)+((P113)*'Data - P&amp;L'!$C$38))*'Data - P&amp;L'!$C$55</f>
        <v>0</v>
      </c>
      <c r="Q187" s="313">
        <f>(((Q112)*'Data - P&amp;L'!$C$38)+((Q113)*'Data - P&amp;L'!$C$38))*'Data - P&amp;L'!$C$55</f>
        <v>0</v>
      </c>
      <c r="R187" s="313">
        <f>(((R112)*'Data - P&amp;L'!$C$38)+((R113)*'Data - P&amp;L'!$C$38))*'Data - P&amp;L'!$C$55</f>
        <v>0</v>
      </c>
      <c r="S187" s="313">
        <f>(((S112)*'Data - P&amp;L'!$C$38)+((S113)*'Data - P&amp;L'!$C$38))*'Data - P&amp;L'!$C$55</f>
        <v>0</v>
      </c>
      <c r="T187" s="313">
        <f>(((T112)*'Data - P&amp;L'!$C$38)+((T113)*'Data - P&amp;L'!$C$38))*'Data - P&amp;L'!$C$55</f>
        <v>0</v>
      </c>
      <c r="U187" s="313">
        <f>(((U112)*'Data - P&amp;L'!$C$38)+((U113)*'Data - P&amp;L'!$C$38))*'Data - P&amp;L'!$C$55</f>
        <v>0</v>
      </c>
      <c r="V187" s="313">
        <f>(((V112)*'Data - P&amp;L'!$C$38)+((V113)*'Data - P&amp;L'!$C$38))*'Data - P&amp;L'!$C$55</f>
        <v>0</v>
      </c>
      <c r="W187" s="313">
        <f>(((W112)*'Data - P&amp;L'!$C$38)+((W113)*'Data - P&amp;L'!$C$38))*'Data - P&amp;L'!$C$55</f>
        <v>0</v>
      </c>
      <c r="X187" s="313">
        <f>(((X112)*'Data - P&amp;L'!$C$38)+((X113)*'Data - P&amp;L'!$C$38))*'Data - P&amp;L'!$C$55</f>
        <v>0</v>
      </c>
      <c r="Y187" s="313">
        <f>(((Y112)*'Data - P&amp;L'!$C$38)+((Y113)*'Data - P&amp;L'!$C$38))*'Data - P&amp;L'!$C$55</f>
        <v>0</v>
      </c>
      <c r="Z187" s="313">
        <f>(((Z112)*'Data - P&amp;L'!$C$38)+((Z113)*'Data - P&amp;L'!$C$38))*'Data - P&amp;L'!$C$55</f>
        <v>0</v>
      </c>
      <c r="AA187" s="313">
        <f>(((AA112)*'Data - P&amp;L'!$C$38)+((AA113)*'Data - P&amp;L'!$C$38))*'Data - P&amp;L'!$C$55</f>
        <v>0</v>
      </c>
      <c r="AB187" s="313">
        <f>(((AB112)*'Data - P&amp;L'!$C$38)+((AB113)*'Data - P&amp;L'!$C$38))*'Data - P&amp;L'!$C$55</f>
        <v>0</v>
      </c>
      <c r="AC187" s="313">
        <f>(((AC112)*'Data - P&amp;L'!$C$38)+((AC113)*'Data - P&amp;L'!$C$38))*'Data - P&amp;L'!$C$55</f>
        <v>0</v>
      </c>
      <c r="AD187" s="313">
        <f>(((AD112)*'Data - P&amp;L'!$C$38)+((AD113)*'Data - P&amp;L'!$C$38))*'Data - P&amp;L'!$C$55</f>
        <v>0</v>
      </c>
      <c r="AE187" s="313">
        <f>(((AE112)*'Data - P&amp;L'!$C$38)+((AE113)*'Data - P&amp;L'!$C$38))*'Data - P&amp;L'!$C$55</f>
        <v>0</v>
      </c>
      <c r="AF187" s="313">
        <f>(((AF112)*'Data - P&amp;L'!$C$38)+((AF113)*'Data - P&amp;L'!$C$38))*'Data - P&amp;L'!$C$55</f>
        <v>0</v>
      </c>
      <c r="AG187" s="555">
        <f t="shared" si="37"/>
        <v>0</v>
      </c>
    </row>
    <row r="188" outlineLevel="1">
      <c r="A188" s="223" t="s">
        <v>682</v>
      </c>
      <c r="B188" s="559">
        <f>((B123*'Data - P&amp;L'!$D$38))*'Data - P&amp;L'!$C$55</f>
        <v>0</v>
      </c>
      <c r="C188" s="559">
        <f>((C123*'Data - P&amp;L'!$D$38))*'Data - P&amp;L'!$C$55</f>
        <v>0</v>
      </c>
      <c r="D188" s="559">
        <f>((D123*'Data - P&amp;L'!$D$38))*'Data - P&amp;L'!$C$55</f>
        <v>0</v>
      </c>
      <c r="E188" s="559">
        <f>((E123*'Data - P&amp;L'!$D$38))*'Data - P&amp;L'!$C$55</f>
        <v>0</v>
      </c>
      <c r="F188" s="559">
        <f>((F123*'Data - P&amp;L'!$D$38))*'Data - P&amp;L'!$C$55</f>
        <v>0</v>
      </c>
      <c r="G188" s="559">
        <f>((G123*'Data - P&amp;L'!$D$38))*'Data - P&amp;L'!$C$55</f>
        <v>0</v>
      </c>
      <c r="H188" s="559">
        <f>((H123*'Data - P&amp;L'!$D$38))*'Data - P&amp;L'!$C$55</f>
        <v>0</v>
      </c>
      <c r="I188" s="559">
        <f>((I123*'Data - P&amp;L'!$D$38))*'Data - P&amp;L'!$C$55</f>
        <v>0</v>
      </c>
      <c r="J188" s="559">
        <f>((J123*'Data - P&amp;L'!$D$38))*'Data - P&amp;L'!$C$55</f>
        <v>0</v>
      </c>
      <c r="K188" s="559">
        <f>((K123*'Data - P&amp;L'!$D$38))*'Data - P&amp;L'!$C$55</f>
        <v>0</v>
      </c>
      <c r="L188" s="559">
        <f>((L123*'Data - P&amp;L'!$D$38))*'Data - P&amp;L'!$C$55</f>
        <v>0</v>
      </c>
      <c r="M188" s="559">
        <f>((M123*'Data - P&amp;L'!$D$38))*'Data - P&amp;L'!$C$55</f>
        <v>0</v>
      </c>
      <c r="N188" s="559">
        <f>((N123*'Data - P&amp;L'!$D$38))*'Data - P&amp;L'!$C$55</f>
        <v>0</v>
      </c>
      <c r="O188" s="559">
        <f>((O123*'Data - P&amp;L'!$D$38))*'Data - P&amp;L'!$C$55</f>
        <v>0</v>
      </c>
      <c r="P188" s="559">
        <f>((P123*'Data - P&amp;L'!$D$38))*'Data - P&amp;L'!$C$55</f>
        <v>0</v>
      </c>
      <c r="Q188" s="559">
        <f>((Q123*'Data - P&amp;L'!$D$38))*'Data - P&amp;L'!$C$55</f>
        <v>0</v>
      </c>
      <c r="R188" s="559">
        <f>((R123*'Data - P&amp;L'!$D$38))*'Data - P&amp;L'!$C$55</f>
        <v>0</v>
      </c>
      <c r="S188" s="559">
        <f>((S123*'Data - P&amp;L'!$D$38))*'Data - P&amp;L'!$C$55</f>
        <v>0</v>
      </c>
      <c r="T188" s="559">
        <f>((T123*'Data - P&amp;L'!$D$38))*'Data - P&amp;L'!$C$55</f>
        <v>0</v>
      </c>
      <c r="U188" s="559">
        <f>((U123*'Data - P&amp;L'!$D$38))*'Data - P&amp;L'!$C$55</f>
        <v>0</v>
      </c>
      <c r="V188" s="559">
        <f>((V123*'Data - P&amp;L'!$D$38))*'Data - P&amp;L'!$C$55</f>
        <v>0</v>
      </c>
      <c r="W188" s="559">
        <f>((W123*'Data - P&amp;L'!$D$38))*'Data - P&amp;L'!$C$55</f>
        <v>0</v>
      </c>
      <c r="X188" s="559">
        <f>((X123*'Data - P&amp;L'!$D$38))*'Data - P&amp;L'!$C$55</f>
        <v>0</v>
      </c>
      <c r="Y188" s="559">
        <f>((Y123*'Data - P&amp;L'!$D$38))*'Data - P&amp;L'!$C$55</f>
        <v>0</v>
      </c>
      <c r="Z188" s="559">
        <f>((Z123*'Data - P&amp;L'!$D$38))*'Data - P&amp;L'!$C$55</f>
        <v>0</v>
      </c>
      <c r="AA188" s="559">
        <f>((AA123*'Data - P&amp;L'!$D$38))*'Data - P&amp;L'!$C$55</f>
        <v>0</v>
      </c>
      <c r="AB188" s="559">
        <f>((AB123*'Data - P&amp;L'!$D$38))*'Data - P&amp;L'!$C$55</f>
        <v>0</v>
      </c>
      <c r="AC188" s="559">
        <f>((AC123*'Data - P&amp;L'!$D$38))*'Data - P&amp;L'!$C$55</f>
        <v>0</v>
      </c>
      <c r="AD188" s="559">
        <f>((AD123*'Data - P&amp;L'!$D$38))*'Data - P&amp;L'!$C$55</f>
        <v>0</v>
      </c>
      <c r="AE188" s="559">
        <f>((AE123*'Data - P&amp;L'!$D$38))*'Data - P&amp;L'!$C$55</f>
        <v>0</v>
      </c>
      <c r="AF188" s="559">
        <f>((AF123*'Data - P&amp;L'!$D$38))*'Data - P&amp;L'!$C$55</f>
        <v>0</v>
      </c>
      <c r="AG188" s="555">
        <f t="shared" si="37"/>
        <v>0</v>
      </c>
    </row>
    <row r="189" outlineLevel="1">
      <c r="A189" s="223" t="s">
        <v>695</v>
      </c>
      <c r="B189" s="560"/>
      <c r="C189" s="560"/>
      <c r="D189" s="560"/>
      <c r="E189" s="560"/>
      <c r="F189" s="560"/>
      <c r="G189" s="560"/>
      <c r="H189" s="560"/>
      <c r="I189" s="560"/>
      <c r="J189" s="560"/>
      <c r="K189" s="560"/>
      <c r="L189" s="560"/>
      <c r="M189" s="560"/>
      <c r="N189" s="560"/>
      <c r="O189" s="560"/>
      <c r="P189" s="560"/>
      <c r="Q189" s="560"/>
      <c r="R189" s="560"/>
      <c r="S189" s="560"/>
      <c r="T189" s="560"/>
      <c r="U189" s="560"/>
      <c r="V189" s="560"/>
      <c r="W189" s="560"/>
      <c r="X189" s="560"/>
      <c r="Y189" s="560"/>
      <c r="Z189" s="560"/>
      <c r="AA189" s="560"/>
      <c r="AB189" s="560"/>
      <c r="AC189" s="560"/>
      <c r="AD189" s="560"/>
      <c r="AE189" s="560"/>
      <c r="AF189" s="560"/>
      <c r="AG189" s="555"/>
    </row>
    <row r="190" outlineLevel="1">
      <c r="A190" s="223" t="s">
        <v>696</v>
      </c>
      <c r="B190" s="560"/>
      <c r="C190" s="560"/>
      <c r="D190" s="560"/>
      <c r="E190" s="560"/>
      <c r="F190" s="560"/>
      <c r="G190" s="560"/>
      <c r="H190" s="560"/>
      <c r="I190" s="560"/>
      <c r="J190" s="560"/>
      <c r="K190" s="560"/>
      <c r="L190" s="560"/>
      <c r="M190" s="560"/>
      <c r="N190" s="560"/>
      <c r="O190" s="560"/>
      <c r="P190" s="560"/>
      <c r="Q190" s="560"/>
      <c r="R190" s="560"/>
      <c r="S190" s="560"/>
      <c r="T190" s="560"/>
      <c r="U190" s="560"/>
      <c r="V190" s="560"/>
      <c r="W190" s="560"/>
      <c r="X190" s="560"/>
      <c r="Y190" s="560"/>
      <c r="Z190" s="560"/>
      <c r="AA190" s="560"/>
      <c r="AB190" s="560"/>
      <c r="AC190" s="560"/>
      <c r="AD190" s="560"/>
      <c r="AE190" s="560"/>
      <c r="AF190" s="560"/>
      <c r="AG190" s="555"/>
    </row>
    <row r="191" outlineLevel="1">
      <c r="A191" s="223" t="s">
        <v>697</v>
      </c>
      <c r="B191" s="559">
        <f>B130*'Data - P&amp;L'!$R$3</f>
        <v>0</v>
      </c>
      <c r="C191" s="559">
        <f>C130*'Data - P&amp;L'!$R$3</f>
        <v>0</v>
      </c>
      <c r="D191" s="559">
        <f>D130*'Data - P&amp;L'!$R$3</f>
        <v>0</v>
      </c>
      <c r="E191" s="559">
        <f>E130*'Data - P&amp;L'!$R$3</f>
        <v>0</v>
      </c>
      <c r="F191" s="559">
        <f>F130*'Data - P&amp;L'!$R$3</f>
        <v>0</v>
      </c>
      <c r="G191" s="559">
        <f>G130*'Data - P&amp;L'!$R$3</f>
        <v>0</v>
      </c>
      <c r="H191" s="559">
        <f>H130*'Data - P&amp;L'!$R$3</f>
        <v>0</v>
      </c>
      <c r="I191" s="559">
        <f>I130*'Data - P&amp;L'!$R$3</f>
        <v>0</v>
      </c>
      <c r="J191" s="559">
        <f>J130*'Data - P&amp;L'!$R$3</f>
        <v>0</v>
      </c>
      <c r="K191" s="559">
        <f>K130*'Data - P&amp;L'!$R$3</f>
        <v>0</v>
      </c>
      <c r="L191" s="559">
        <f>L130*'Data - P&amp;L'!$R$3</f>
        <v>0</v>
      </c>
      <c r="M191" s="559">
        <f>M130*'Data - P&amp;L'!$R$3</f>
        <v>0</v>
      </c>
      <c r="N191" s="559">
        <f>N130*'Data - P&amp;L'!$R$3</f>
        <v>0</v>
      </c>
      <c r="O191" s="559">
        <f>O130*'Data - P&amp;L'!$R$3</f>
        <v>0</v>
      </c>
      <c r="P191" s="559">
        <f>P130*'Data - P&amp;L'!$R$3</f>
        <v>0</v>
      </c>
      <c r="Q191" s="559">
        <f>Q130*'Data - P&amp;L'!$R$3</f>
        <v>0</v>
      </c>
      <c r="R191" s="559">
        <f>R130*'Data - P&amp;L'!$R$3</f>
        <v>0</v>
      </c>
      <c r="S191" s="559">
        <f>S130*'Data - P&amp;L'!$R$3</f>
        <v>0</v>
      </c>
      <c r="T191" s="559">
        <f>T130*'Data - P&amp;L'!$R$3</f>
        <v>0</v>
      </c>
      <c r="U191" s="559">
        <f>U130*'Data - P&amp;L'!$R$3</f>
        <v>0</v>
      </c>
      <c r="V191" s="559">
        <f>V130*'Data - P&amp;L'!$R$3</f>
        <v>0</v>
      </c>
      <c r="W191" s="559">
        <f>W130*'Data - P&amp;L'!$R$3</f>
        <v>0</v>
      </c>
      <c r="X191" s="559">
        <f>X130*'Data - P&amp;L'!$R$3</f>
        <v>0</v>
      </c>
      <c r="Y191" s="559">
        <f>Y130*'Data - P&amp;L'!$R$3</f>
        <v>0</v>
      </c>
      <c r="Z191" s="559">
        <f>Z130*'Data - P&amp;L'!$R$3</f>
        <v>0</v>
      </c>
      <c r="AA191" s="559">
        <f>AA130*'Data - P&amp;L'!$R$3</f>
        <v>0</v>
      </c>
      <c r="AB191" s="559">
        <f>AB130*'Data - P&amp;L'!$R$3</f>
        <v>0</v>
      </c>
      <c r="AC191" s="559">
        <f>AC130*'Data - P&amp;L'!$R$3</f>
        <v>0</v>
      </c>
      <c r="AD191" s="559">
        <f>AD130*'Data - P&amp;L'!$R$3</f>
        <v>0</v>
      </c>
      <c r="AE191" s="559">
        <f>AE130*'Data - P&amp;L'!$R$3</f>
        <v>0</v>
      </c>
      <c r="AF191" s="559">
        <f>AF130*'Data - P&amp;L'!$R$3</f>
        <v>0</v>
      </c>
      <c r="AG191" s="555">
        <f>SUM(B191:AF191)</f>
        <v>0</v>
      </c>
    </row>
    <row r="192" outlineLevel="1">
      <c r="A192" s="299" t="s">
        <v>698</v>
      </c>
      <c r="B192" s="329">
        <f t="shared" ref="B192:AF192" si="42">sum(B193:B205)</f>
        <v>0</v>
      </c>
      <c r="C192" s="329">
        <f t="shared" si="42"/>
        <v>0</v>
      </c>
      <c r="D192" s="329">
        <f t="shared" si="42"/>
        <v>0</v>
      </c>
      <c r="E192" s="329">
        <f t="shared" si="42"/>
        <v>0</v>
      </c>
      <c r="F192" s="329">
        <f t="shared" si="42"/>
        <v>0</v>
      </c>
      <c r="G192" s="329">
        <f t="shared" si="42"/>
        <v>0</v>
      </c>
      <c r="H192" s="329">
        <f t="shared" si="42"/>
        <v>0</v>
      </c>
      <c r="I192" s="329">
        <f t="shared" si="42"/>
        <v>0</v>
      </c>
      <c r="J192" s="329">
        <f t="shared" si="42"/>
        <v>0</v>
      </c>
      <c r="K192" s="329">
        <f t="shared" si="42"/>
        <v>0</v>
      </c>
      <c r="L192" s="329">
        <f t="shared" si="42"/>
        <v>0</v>
      </c>
      <c r="M192" s="329">
        <f t="shared" si="42"/>
        <v>0</v>
      </c>
      <c r="N192" s="329">
        <f t="shared" si="42"/>
        <v>0</v>
      </c>
      <c r="O192" s="329">
        <f t="shared" si="42"/>
        <v>0</v>
      </c>
      <c r="P192" s="329">
        <f t="shared" si="42"/>
        <v>0</v>
      </c>
      <c r="Q192" s="329">
        <f t="shared" si="42"/>
        <v>0</v>
      </c>
      <c r="R192" s="329">
        <f t="shared" si="42"/>
        <v>0</v>
      </c>
      <c r="S192" s="329">
        <f t="shared" si="42"/>
        <v>0</v>
      </c>
      <c r="T192" s="329">
        <f t="shared" si="42"/>
        <v>0</v>
      </c>
      <c r="U192" s="329">
        <f t="shared" si="42"/>
        <v>0</v>
      </c>
      <c r="V192" s="329">
        <f t="shared" si="42"/>
        <v>0</v>
      </c>
      <c r="W192" s="329">
        <f t="shared" si="42"/>
        <v>0</v>
      </c>
      <c r="X192" s="329">
        <f t="shared" si="42"/>
        <v>0</v>
      </c>
      <c r="Y192" s="329">
        <f t="shared" si="42"/>
        <v>0</v>
      </c>
      <c r="Z192" s="329">
        <f t="shared" si="42"/>
        <v>0</v>
      </c>
      <c r="AA192" s="329">
        <f t="shared" si="42"/>
        <v>0</v>
      </c>
      <c r="AB192" s="329">
        <f t="shared" si="42"/>
        <v>0</v>
      </c>
      <c r="AC192" s="329">
        <f t="shared" si="42"/>
        <v>0</v>
      </c>
      <c r="AD192" s="329">
        <f t="shared" si="42"/>
        <v>0</v>
      </c>
      <c r="AE192" s="329">
        <f t="shared" si="42"/>
        <v>0</v>
      </c>
      <c r="AF192" s="329">
        <f t="shared" si="42"/>
        <v>0</v>
      </c>
      <c r="AG192" s="561">
        <f>SUM(AF178:AG191)</f>
        <v>0</v>
      </c>
    </row>
    <row r="193" outlineLevel="1">
      <c r="A193" s="223" t="s">
        <v>699</v>
      </c>
      <c r="B193" s="313">
        <f>(B112)*'Data - P&amp;L'!$C$3</f>
        <v>0</v>
      </c>
      <c r="C193" s="313">
        <f>(C112)*'Data - P&amp;L'!$C$3</f>
        <v>0</v>
      </c>
      <c r="D193" s="313">
        <f>(D112)*'Data - P&amp;L'!$C$3</f>
        <v>0</v>
      </c>
      <c r="E193" s="313">
        <f>(E112)*'Data - P&amp;L'!$C$3</f>
        <v>0</v>
      </c>
      <c r="F193" s="313">
        <f>(F112)*'Data - P&amp;L'!$C$3</f>
        <v>0</v>
      </c>
      <c r="G193" s="313">
        <f>(G112)*'Data - P&amp;L'!$C$3</f>
        <v>0</v>
      </c>
      <c r="H193" s="313">
        <f>(H112)*'Data - P&amp;L'!$C$3</f>
        <v>0</v>
      </c>
      <c r="I193" s="313">
        <f>(I112)*'Data - P&amp;L'!$C$3</f>
        <v>0</v>
      </c>
      <c r="J193" s="313">
        <f>(J112)*'Data - P&amp;L'!$C$3</f>
        <v>0</v>
      </c>
      <c r="K193" s="313">
        <f>(K112)*'Data - P&amp;L'!$C$3</f>
        <v>0</v>
      </c>
      <c r="L193" s="313">
        <f>(L112)*'Data - P&amp;L'!$C$3</f>
        <v>0</v>
      </c>
      <c r="M193" s="313">
        <f>(M112)*'Data - P&amp;L'!$C$3</f>
        <v>0</v>
      </c>
      <c r="N193" s="313">
        <f>(N112)*'Data - P&amp;L'!$C$3</f>
        <v>0</v>
      </c>
      <c r="O193" s="313">
        <f>(O112)*'Data - P&amp;L'!$C$3</f>
        <v>0</v>
      </c>
      <c r="P193" s="313">
        <f>(P112)*'Data - P&amp;L'!$C$3</f>
        <v>0</v>
      </c>
      <c r="Q193" s="313">
        <f>(Q112)*'Data - P&amp;L'!$C$3</f>
        <v>0</v>
      </c>
      <c r="R193" s="313">
        <f>(R112)*'Data - P&amp;L'!$C$3</f>
        <v>0</v>
      </c>
      <c r="S193" s="313">
        <f>(S112)*'Data - P&amp;L'!$C$3</f>
        <v>0</v>
      </c>
      <c r="T193" s="313">
        <f>(T112)*'Data - P&amp;L'!$C$3</f>
        <v>0</v>
      </c>
      <c r="U193" s="313">
        <f>(U112)*'Data - P&amp;L'!$C$3</f>
        <v>0</v>
      </c>
      <c r="V193" s="313">
        <f>(V112)*'Data - P&amp;L'!$C$3</f>
        <v>0</v>
      </c>
      <c r="W193" s="313">
        <f>(W112)*'Data - P&amp;L'!$C$3</f>
        <v>0</v>
      </c>
      <c r="X193" s="313">
        <f>(X112)*'Data - P&amp;L'!$C$3</f>
        <v>0</v>
      </c>
      <c r="Y193" s="313">
        <f>(Y112)*'Data - P&amp;L'!$C$3</f>
        <v>0</v>
      </c>
      <c r="Z193" s="313">
        <f>(Z112)*'Data - P&amp;L'!$C$3</f>
        <v>0</v>
      </c>
      <c r="AA193" s="313">
        <f>(AA112)*'Data - P&amp;L'!$C$3</f>
        <v>0</v>
      </c>
      <c r="AB193" s="313">
        <f>(AB112)*'Data - P&amp;L'!$C$3</f>
        <v>0</v>
      </c>
      <c r="AC193" s="313">
        <f>(AC112)*'Data - P&amp;L'!$C$3</f>
        <v>0</v>
      </c>
      <c r="AD193" s="313">
        <f>(AD112)*'Data - P&amp;L'!$C$3</f>
        <v>0</v>
      </c>
      <c r="AE193" s="313">
        <f>(AE112)*'Data - P&amp;L'!$C$3</f>
        <v>0</v>
      </c>
      <c r="AF193" s="313">
        <f>(AF112)*'Data - P&amp;L'!$C$3</f>
        <v>0</v>
      </c>
      <c r="AG193" s="555">
        <f t="shared" ref="AG193:AG205" si="43">SUM(B193:AF193)</f>
        <v>0</v>
      </c>
    </row>
    <row r="194" outlineLevel="1">
      <c r="A194" s="223" t="s">
        <v>700</v>
      </c>
      <c r="B194" s="313">
        <f>(B113)*'Data - P&amp;L'!$C$4</f>
        <v>0</v>
      </c>
      <c r="C194" s="313">
        <f>(C113)*'Data - P&amp;L'!$C$4</f>
        <v>0</v>
      </c>
      <c r="D194" s="313">
        <f>(D113)*'Data - P&amp;L'!$C$4</f>
        <v>0</v>
      </c>
      <c r="E194" s="313">
        <f>(E113)*'Data - P&amp;L'!$C$4</f>
        <v>0</v>
      </c>
      <c r="F194" s="313">
        <f>(F113)*'Data - P&amp;L'!$C$4</f>
        <v>0</v>
      </c>
      <c r="G194" s="313">
        <f>(G113)*'Data - P&amp;L'!$C$4</f>
        <v>0</v>
      </c>
      <c r="H194" s="313">
        <f>(H113)*'Data - P&amp;L'!$C$4</f>
        <v>0</v>
      </c>
      <c r="I194" s="313">
        <f>(I113)*'Data - P&amp;L'!$C$4</f>
        <v>0</v>
      </c>
      <c r="J194" s="313">
        <f>(J113)*'Data - P&amp;L'!$C$4</f>
        <v>0</v>
      </c>
      <c r="K194" s="313">
        <f>(K113)*'Data - P&amp;L'!$C$4</f>
        <v>0</v>
      </c>
      <c r="L194" s="313">
        <f>(L113)*'Data - P&amp;L'!$C$4</f>
        <v>0</v>
      </c>
      <c r="M194" s="313">
        <f>(M113)*'Data - P&amp;L'!$C$4</f>
        <v>0</v>
      </c>
      <c r="N194" s="313">
        <f>(N113)*'Data - P&amp;L'!$C$4</f>
        <v>0</v>
      </c>
      <c r="O194" s="313">
        <f>(O113)*'Data - P&amp;L'!$C$4</f>
        <v>0</v>
      </c>
      <c r="P194" s="313">
        <f>(P113)*'Data - P&amp;L'!$C$4</f>
        <v>0</v>
      </c>
      <c r="Q194" s="313">
        <f>(Q113)*'Data - P&amp;L'!$C$4</f>
        <v>0</v>
      </c>
      <c r="R194" s="313">
        <f>(R113)*'Data - P&amp;L'!$C$4</f>
        <v>0</v>
      </c>
      <c r="S194" s="313">
        <f>(S113)*'Data - P&amp;L'!$C$4</f>
        <v>0</v>
      </c>
      <c r="T194" s="313">
        <f>(T113)*'Data - P&amp;L'!$C$4</f>
        <v>0</v>
      </c>
      <c r="U194" s="313">
        <f>(U113)*'Data - P&amp;L'!$C$4</f>
        <v>0</v>
      </c>
      <c r="V194" s="313">
        <f>(V113)*'Data - P&amp;L'!$C$4</f>
        <v>0</v>
      </c>
      <c r="W194" s="313">
        <f>(W113)*'Data - P&amp;L'!$C$4</f>
        <v>0</v>
      </c>
      <c r="X194" s="313">
        <f>(X113)*'Data - P&amp;L'!$C$4</f>
        <v>0</v>
      </c>
      <c r="Y194" s="313">
        <f>(Y113)*'Data - P&amp;L'!$C$4</f>
        <v>0</v>
      </c>
      <c r="Z194" s="313">
        <f>(Z113)*'Data - P&amp;L'!$C$4</f>
        <v>0</v>
      </c>
      <c r="AA194" s="313">
        <f>(AA113)*'Data - P&amp;L'!$C$4</f>
        <v>0</v>
      </c>
      <c r="AB194" s="313">
        <f>(AB113)*'Data - P&amp;L'!$C$4</f>
        <v>0</v>
      </c>
      <c r="AC194" s="313">
        <f>(AC113)*'Data - P&amp;L'!$C$4</f>
        <v>0</v>
      </c>
      <c r="AD194" s="313">
        <f>(AD113)*'Data - P&amp;L'!$C$4</f>
        <v>0</v>
      </c>
      <c r="AE194" s="313">
        <f>(AE113)*'Data - P&amp;L'!$C$4</f>
        <v>0</v>
      </c>
      <c r="AF194" s="313">
        <f>(AF113)*'Data - P&amp;L'!$C$4</f>
        <v>0</v>
      </c>
      <c r="AG194" s="555">
        <f t="shared" si="43"/>
        <v>0</v>
      </c>
    </row>
    <row r="195" outlineLevel="1">
      <c r="A195" s="223" t="s">
        <v>703</v>
      </c>
      <c r="B195" s="313">
        <f>(B115)*'Data - P&amp;L'!$C$6</f>
        <v>0</v>
      </c>
      <c r="C195" s="313">
        <f>(C115)*'Data - P&amp;L'!$C$6</f>
        <v>0</v>
      </c>
      <c r="D195" s="313">
        <f>(D115)*'Data - P&amp;L'!$C$6</f>
        <v>0</v>
      </c>
      <c r="E195" s="313">
        <f>(E115)*'Data - P&amp;L'!$C$6</f>
        <v>0</v>
      </c>
      <c r="F195" s="313">
        <f>(F115)*'Data - P&amp;L'!$C$6</f>
        <v>0</v>
      </c>
      <c r="G195" s="313">
        <f>(G115)*'Data - P&amp;L'!$C$6</f>
        <v>0</v>
      </c>
      <c r="H195" s="313">
        <f>(H115)*'Data - P&amp;L'!$C$6</f>
        <v>0</v>
      </c>
      <c r="I195" s="313">
        <f>(I115)*'Data - P&amp;L'!$C$6</f>
        <v>0</v>
      </c>
      <c r="J195" s="313">
        <f>(J115)*'Data - P&amp;L'!$C$6</f>
        <v>0</v>
      </c>
      <c r="K195" s="313">
        <f>(K115)*'Data - P&amp;L'!$C$6</f>
        <v>0</v>
      </c>
      <c r="L195" s="313">
        <f>(L115)*'Data - P&amp;L'!$C$6</f>
        <v>0</v>
      </c>
      <c r="M195" s="313">
        <f>(M115)*'Data - P&amp;L'!$C$6</f>
        <v>0</v>
      </c>
      <c r="N195" s="313">
        <f>(N115)*'Data - P&amp;L'!$C$6</f>
        <v>0</v>
      </c>
      <c r="O195" s="313">
        <f>(O115)*'Data - P&amp;L'!$C$6</f>
        <v>0</v>
      </c>
      <c r="P195" s="313">
        <f>(P115)*'Data - P&amp;L'!$C$6</f>
        <v>0</v>
      </c>
      <c r="Q195" s="313">
        <f>(Q115)*'Data - P&amp;L'!$C$6</f>
        <v>0</v>
      </c>
      <c r="R195" s="313">
        <f>(R115)*'Data - P&amp;L'!$C$6</f>
        <v>0</v>
      </c>
      <c r="S195" s="313">
        <f>(S115)*'Data - P&amp;L'!$C$6</f>
        <v>0</v>
      </c>
      <c r="T195" s="313">
        <f>(T115)*'Data - P&amp;L'!$C$6</f>
        <v>0</v>
      </c>
      <c r="U195" s="313">
        <f>(U115)*'Data - P&amp;L'!$C$6</f>
        <v>0</v>
      </c>
      <c r="V195" s="313">
        <f>(V115)*'Data - P&amp;L'!$C$6</f>
        <v>0</v>
      </c>
      <c r="W195" s="313">
        <f>(W115)*'Data - P&amp;L'!$C$6</f>
        <v>0</v>
      </c>
      <c r="X195" s="313">
        <f>(X115)*'Data - P&amp;L'!$C$6</f>
        <v>0</v>
      </c>
      <c r="Y195" s="313">
        <f>(Y115)*'Data - P&amp;L'!$C$6</f>
        <v>0</v>
      </c>
      <c r="Z195" s="313">
        <f>(Z115)*'Data - P&amp;L'!$C$6</f>
        <v>0</v>
      </c>
      <c r="AA195" s="313">
        <f>(AA115)*'Data - P&amp;L'!$C$6</f>
        <v>0</v>
      </c>
      <c r="AB195" s="313">
        <f>(AB115)*'Data - P&amp;L'!$C$6</f>
        <v>0</v>
      </c>
      <c r="AC195" s="313">
        <f>(AC115)*'Data - P&amp;L'!$C$6</f>
        <v>0</v>
      </c>
      <c r="AD195" s="313">
        <f>(AD115)*'Data - P&amp;L'!$C$6</f>
        <v>0</v>
      </c>
      <c r="AE195" s="313">
        <f>(AE115)*'Data - P&amp;L'!$C$6</f>
        <v>0</v>
      </c>
      <c r="AF195" s="313">
        <f>(AF115)*'Data - P&amp;L'!$C$6</f>
        <v>0</v>
      </c>
      <c r="AG195" s="555">
        <f t="shared" si="43"/>
        <v>0</v>
      </c>
    </row>
    <row r="196" outlineLevel="1">
      <c r="A196" s="223" t="s">
        <v>704</v>
      </c>
      <c r="B196" s="313">
        <f>(B116)*'Data - P&amp;L'!$C$8</f>
        <v>0</v>
      </c>
      <c r="C196" s="313">
        <f>(C116)*'Data - P&amp;L'!$C$8</f>
        <v>0</v>
      </c>
      <c r="D196" s="313">
        <f>(D116)*'Data - P&amp;L'!$C$8</f>
        <v>0</v>
      </c>
      <c r="E196" s="313">
        <f>(E116)*'Data - P&amp;L'!$C$8</f>
        <v>0</v>
      </c>
      <c r="F196" s="313">
        <f>(F116)*'Data - P&amp;L'!$C$8</f>
        <v>0</v>
      </c>
      <c r="G196" s="313">
        <f>(G116)*'Data - P&amp;L'!$C$8</f>
        <v>0</v>
      </c>
      <c r="H196" s="313">
        <f>(H116)*'Data - P&amp;L'!$C$8</f>
        <v>0</v>
      </c>
      <c r="I196" s="313">
        <f>(I116)*'Data - P&amp;L'!$C$8</f>
        <v>0</v>
      </c>
      <c r="J196" s="313">
        <f>(J116)*'Data - P&amp;L'!$C$8</f>
        <v>0</v>
      </c>
      <c r="K196" s="313">
        <f>(K116)*'Data - P&amp;L'!$C$8</f>
        <v>0</v>
      </c>
      <c r="L196" s="313">
        <f>(L116)*'Data - P&amp;L'!$C$8</f>
        <v>0</v>
      </c>
      <c r="M196" s="313">
        <f>(M116)*'Data - P&amp;L'!$C$8</f>
        <v>0</v>
      </c>
      <c r="N196" s="313">
        <f>(N116)*'Data - P&amp;L'!$C$8</f>
        <v>0</v>
      </c>
      <c r="O196" s="313">
        <f>(O116)*'Data - P&amp;L'!$C$8</f>
        <v>0</v>
      </c>
      <c r="P196" s="313">
        <f>(P116)*'Data - P&amp;L'!$C$8</f>
        <v>0</v>
      </c>
      <c r="Q196" s="313">
        <f>(Q116)*'Data - P&amp;L'!$C$8</f>
        <v>0</v>
      </c>
      <c r="R196" s="313">
        <f>(R116)*'Data - P&amp;L'!$C$8</f>
        <v>0</v>
      </c>
      <c r="S196" s="313">
        <f>(S116)*'Data - P&amp;L'!$C$8</f>
        <v>0</v>
      </c>
      <c r="T196" s="313">
        <f>(T116)*'Data - P&amp;L'!$C$8</f>
        <v>0</v>
      </c>
      <c r="U196" s="313">
        <f>(U116)*'Data - P&amp;L'!$C$8</f>
        <v>0</v>
      </c>
      <c r="V196" s="313">
        <f>(V116)*'Data - P&amp;L'!$C$8</f>
        <v>0</v>
      </c>
      <c r="W196" s="313">
        <f>(W116)*'Data - P&amp;L'!$C$8</f>
        <v>0</v>
      </c>
      <c r="X196" s="313">
        <f>(X116)*'Data - P&amp;L'!$C$8</f>
        <v>0</v>
      </c>
      <c r="Y196" s="313">
        <f>(Y116)*'Data - P&amp;L'!$C$8</f>
        <v>0</v>
      </c>
      <c r="Z196" s="313">
        <f>(Z116)*'Data - P&amp;L'!$C$8</f>
        <v>0</v>
      </c>
      <c r="AA196" s="313">
        <f>(AA116)*'Data - P&amp;L'!$C$8</f>
        <v>0</v>
      </c>
      <c r="AB196" s="313">
        <f>(AB116)*'Data - P&amp;L'!$C$8</f>
        <v>0</v>
      </c>
      <c r="AC196" s="313">
        <f>(AC116)*'Data - P&amp;L'!$C$8</f>
        <v>0</v>
      </c>
      <c r="AD196" s="313">
        <f>(AD116)*'Data - P&amp;L'!$C$8</f>
        <v>0</v>
      </c>
      <c r="AE196" s="313">
        <f>(AE116)*'Data - P&amp;L'!$C$8</f>
        <v>0</v>
      </c>
      <c r="AF196" s="313">
        <f>(AF116)*'Data - P&amp;L'!$C$8</f>
        <v>0</v>
      </c>
      <c r="AG196" s="555">
        <f t="shared" si="43"/>
        <v>0</v>
      </c>
    </row>
    <row r="197" outlineLevel="1">
      <c r="A197" s="223" t="s">
        <v>705</v>
      </c>
      <c r="B197" s="313">
        <f>(B117+B118)*'Data - P&amp;L'!$C$9</f>
        <v>0</v>
      </c>
      <c r="C197" s="313">
        <f>(C117+C118)*'Data - P&amp;L'!$C$9</f>
        <v>0</v>
      </c>
      <c r="D197" s="313">
        <f>(D117+D118)*'Data - P&amp;L'!$C$9</f>
        <v>0</v>
      </c>
      <c r="E197" s="313">
        <f>(E117+E118)*'Data - P&amp;L'!$C$9</f>
        <v>0</v>
      </c>
      <c r="F197" s="313">
        <f>(F117+F118)*'Data - P&amp;L'!$C$9</f>
        <v>0</v>
      </c>
      <c r="G197" s="313">
        <f>(G117+G118)*'Data - P&amp;L'!$C$9</f>
        <v>0</v>
      </c>
      <c r="H197" s="313">
        <f>(H117+H118)*'Data - P&amp;L'!$C$9</f>
        <v>0</v>
      </c>
      <c r="I197" s="313">
        <f>(I117+I118)*'Data - P&amp;L'!$C$9</f>
        <v>0</v>
      </c>
      <c r="J197" s="313">
        <f>(J117+J118)*'Data - P&amp;L'!$C$9</f>
        <v>0</v>
      </c>
      <c r="K197" s="313">
        <f>(K117+K118)*'Data - P&amp;L'!$C$9</f>
        <v>0</v>
      </c>
      <c r="L197" s="313">
        <f>(L117+L118)*'Data - P&amp;L'!$C$9</f>
        <v>0</v>
      </c>
      <c r="M197" s="313">
        <f>(M117+M118)*'Data - P&amp;L'!$C$9</f>
        <v>0</v>
      </c>
      <c r="N197" s="313">
        <f>(N117+N118)*'Data - P&amp;L'!$C$9</f>
        <v>0</v>
      </c>
      <c r="O197" s="313">
        <f>(O117+O118)*'Data - P&amp;L'!$C$9</f>
        <v>0</v>
      </c>
      <c r="P197" s="313">
        <f>(P117+P118)*'Data - P&amp;L'!$C$9</f>
        <v>0</v>
      </c>
      <c r="Q197" s="313">
        <f>(Q117+Q118)*'Data - P&amp;L'!$C$9</f>
        <v>0</v>
      </c>
      <c r="R197" s="313">
        <f>(R117+R118)*'Data - P&amp;L'!$C$9</f>
        <v>0</v>
      </c>
      <c r="S197" s="313">
        <f>(S117+S118)*'Data - P&amp;L'!$C$9</f>
        <v>0</v>
      </c>
      <c r="T197" s="313">
        <f>(T117+T118)*'Data - P&amp;L'!$C$9</f>
        <v>0</v>
      </c>
      <c r="U197" s="313">
        <f>(U117+U118)*'Data - P&amp;L'!$C$9</f>
        <v>0</v>
      </c>
      <c r="V197" s="313">
        <f>(V117+V118)*'Data - P&amp;L'!$C$9</f>
        <v>0</v>
      </c>
      <c r="W197" s="313">
        <f>(W117+W118)*'Data - P&amp;L'!$C$9</f>
        <v>0</v>
      </c>
      <c r="X197" s="313">
        <f>(X117+X118)*'Data - P&amp;L'!$C$9</f>
        <v>0</v>
      </c>
      <c r="Y197" s="313">
        <f>(Y117+Y118)*'Data - P&amp;L'!$C$9</f>
        <v>0</v>
      </c>
      <c r="Z197" s="313">
        <f>(Z117+Z118)*'Data - P&amp;L'!$C$9</f>
        <v>0</v>
      </c>
      <c r="AA197" s="313">
        <f>(AA117+AA118)*'Data - P&amp;L'!$C$9</f>
        <v>0</v>
      </c>
      <c r="AB197" s="313">
        <f>(AB117+AB118)*'Data - P&amp;L'!$C$9</f>
        <v>0</v>
      </c>
      <c r="AC197" s="313">
        <f>(AC117+AC118)*'Data - P&amp;L'!$C$9</f>
        <v>0</v>
      </c>
      <c r="AD197" s="313">
        <f>(AD117+AD118)*'Data - P&amp;L'!$C$9</f>
        <v>0</v>
      </c>
      <c r="AE197" s="313">
        <f>(AE117+AE118)*'Data - P&amp;L'!$C$9</f>
        <v>0</v>
      </c>
      <c r="AF197" s="313">
        <f>(AF117+AF118)*'Data - P&amp;L'!$C$9</f>
        <v>0</v>
      </c>
      <c r="AG197" s="555">
        <f t="shared" si="43"/>
        <v>0</v>
      </c>
    </row>
    <row r="198" outlineLevel="1">
      <c r="A198" s="223" t="s">
        <v>706</v>
      </c>
      <c r="B198" s="313">
        <f>(B119+B120)*'Data - P&amp;L'!$C$5</f>
        <v>0</v>
      </c>
      <c r="C198" s="313">
        <f>(C119+C120)*'Data - P&amp;L'!$C$5</f>
        <v>0</v>
      </c>
      <c r="D198" s="313">
        <f>(D119+D120)*'Data - P&amp;L'!$C$5</f>
        <v>0</v>
      </c>
      <c r="E198" s="313">
        <f>(E119+E120)*'Data - P&amp;L'!$C$5</f>
        <v>0</v>
      </c>
      <c r="F198" s="313">
        <f>(F119+F120)*'Data - P&amp;L'!$C$5</f>
        <v>0</v>
      </c>
      <c r="G198" s="313">
        <f>(G119+G120)*'Data - P&amp;L'!$C$5</f>
        <v>0</v>
      </c>
      <c r="H198" s="313">
        <f>(H119+H120)*'Data - P&amp;L'!$C$5</f>
        <v>0</v>
      </c>
      <c r="I198" s="313">
        <f>(I119+I120)*'Data - P&amp;L'!$C$5</f>
        <v>0</v>
      </c>
      <c r="J198" s="313">
        <f>(J119+J120)*'Data - P&amp;L'!$C$5</f>
        <v>0</v>
      </c>
      <c r="K198" s="313">
        <f>(K119+K120)*'Data - P&amp;L'!$C$5</f>
        <v>0</v>
      </c>
      <c r="L198" s="313">
        <f>(L119+L120)*'Data - P&amp;L'!$C$5</f>
        <v>0</v>
      </c>
      <c r="M198" s="313">
        <f>(M119+M120)*'Data - P&amp;L'!$C$5</f>
        <v>0</v>
      </c>
      <c r="N198" s="313">
        <f>(N119+N120)*'Data - P&amp;L'!$C$5</f>
        <v>0</v>
      </c>
      <c r="O198" s="313">
        <f>(O119+O120)*'Data - P&amp;L'!$C$5</f>
        <v>0</v>
      </c>
      <c r="P198" s="313">
        <f>(P119+P120)*'Data - P&amp;L'!$C$5</f>
        <v>0</v>
      </c>
      <c r="Q198" s="313">
        <f>(Q119+Q120)*'Data - P&amp;L'!$C$5</f>
        <v>0</v>
      </c>
      <c r="R198" s="313">
        <f>(R119+R120)*'Data - P&amp;L'!$C$5</f>
        <v>0</v>
      </c>
      <c r="S198" s="313">
        <f>(S119+S120)*'Data - P&amp;L'!$C$5</f>
        <v>0</v>
      </c>
      <c r="T198" s="313">
        <f>(T119+T120)*'Data - P&amp;L'!$C$5</f>
        <v>0</v>
      </c>
      <c r="U198" s="313">
        <f>(U119+U120)*'Data - P&amp;L'!$C$5</f>
        <v>0</v>
      </c>
      <c r="V198" s="313">
        <f>(V119+V120)*'Data - P&amp;L'!$C$5</f>
        <v>0</v>
      </c>
      <c r="W198" s="313">
        <f>(W119+W120)*'Data - P&amp;L'!$C$5</f>
        <v>0</v>
      </c>
      <c r="X198" s="313">
        <f>(X119+X120)*'Data - P&amp;L'!$C$5</f>
        <v>0</v>
      </c>
      <c r="Y198" s="313">
        <f>(Y119+Y120)*'Data - P&amp;L'!$C$5</f>
        <v>0</v>
      </c>
      <c r="Z198" s="313">
        <f>(Z119+Z120)*'Data - P&amp;L'!$C$5</f>
        <v>0</v>
      </c>
      <c r="AA198" s="313">
        <f>(AA119+AA120)*'Data - P&amp;L'!$C$5</f>
        <v>0</v>
      </c>
      <c r="AB198" s="313">
        <f>(AB119+AB120)*'Data - P&amp;L'!$C$5</f>
        <v>0</v>
      </c>
      <c r="AC198" s="313">
        <f>(AC119+AC120)*'Data - P&amp;L'!$C$5</f>
        <v>0</v>
      </c>
      <c r="AD198" s="313">
        <f>(AD119+AD120)*'Data - P&amp;L'!$C$5</f>
        <v>0</v>
      </c>
      <c r="AE198" s="313">
        <f>(AE119+AE120)*'Data - P&amp;L'!$C$5</f>
        <v>0</v>
      </c>
      <c r="AF198" s="313">
        <f>(AF119+AF120)*'Data - P&amp;L'!$C$5</f>
        <v>0</v>
      </c>
      <c r="AG198" s="555">
        <f t="shared" si="43"/>
        <v>0</v>
      </c>
    </row>
    <row r="199" outlineLevel="1">
      <c r="A199" s="223" t="s">
        <v>707</v>
      </c>
      <c r="B199" s="313">
        <f>(B121+B122)*'Data - P&amp;L'!$C$10</f>
        <v>0</v>
      </c>
      <c r="C199" s="313">
        <f>(C121+C122)*'Data - P&amp;L'!$C$10</f>
        <v>0</v>
      </c>
      <c r="D199" s="313">
        <f>(D121+D122)*'Data - P&amp;L'!$C$10</f>
        <v>0</v>
      </c>
      <c r="E199" s="313">
        <f>(E121+E122)*'Data - P&amp;L'!$C$10</f>
        <v>0</v>
      </c>
      <c r="F199" s="313">
        <f>(F121+F122)*'Data - P&amp;L'!$C$10</f>
        <v>0</v>
      </c>
      <c r="G199" s="313">
        <f>(G121+G122)*'Data - P&amp;L'!$C$10</f>
        <v>0</v>
      </c>
      <c r="H199" s="313">
        <f>(H121+H122)*'Data - P&amp;L'!$C$10</f>
        <v>0</v>
      </c>
      <c r="I199" s="313">
        <f>(I121+I122)*'Data - P&amp;L'!$C$10</f>
        <v>0</v>
      </c>
      <c r="J199" s="313">
        <f>(J121+J122)*'Data - P&amp;L'!$C$10</f>
        <v>0</v>
      </c>
      <c r="K199" s="313">
        <f>(K121+K122)*'Data - P&amp;L'!$C$10</f>
        <v>0</v>
      </c>
      <c r="L199" s="313">
        <f>(L121+L122)*'Data - P&amp;L'!$C$10</f>
        <v>0</v>
      </c>
      <c r="M199" s="313">
        <f>(M121+M122)*'Data - P&amp;L'!$C$10</f>
        <v>0</v>
      </c>
      <c r="N199" s="313">
        <f>(N121+N122)*'Data - P&amp;L'!$C$10</f>
        <v>0</v>
      </c>
      <c r="O199" s="313">
        <f>(O121+O122)*'Data - P&amp;L'!$C$10</f>
        <v>0</v>
      </c>
      <c r="P199" s="313">
        <f>(P121+P122)*'Data - P&amp;L'!$C$10</f>
        <v>0</v>
      </c>
      <c r="Q199" s="313">
        <f>(Q121+Q122)*'Data - P&amp;L'!$C$10</f>
        <v>0</v>
      </c>
      <c r="R199" s="313">
        <f>(R121+R122)*'Data - P&amp;L'!$C$10</f>
        <v>0</v>
      </c>
      <c r="S199" s="313">
        <f>(S121+S122)*'Data - P&amp;L'!$C$10</f>
        <v>0</v>
      </c>
      <c r="T199" s="313">
        <f>(T121+T122)*'Data - P&amp;L'!$C$10</f>
        <v>0</v>
      </c>
      <c r="U199" s="313">
        <f>(U121+U122)*'Data - P&amp;L'!$C$10</f>
        <v>0</v>
      </c>
      <c r="V199" s="313">
        <f>(V121+V122)*'Data - P&amp;L'!$C$10</f>
        <v>0</v>
      </c>
      <c r="W199" s="313">
        <f>(W121+W122)*'Data - P&amp;L'!$C$10</f>
        <v>0</v>
      </c>
      <c r="X199" s="313">
        <f>(X121+X122)*'Data - P&amp;L'!$C$10</f>
        <v>0</v>
      </c>
      <c r="Y199" s="313">
        <f>(Y121+Y122)*'Data - P&amp;L'!$C$10</f>
        <v>0</v>
      </c>
      <c r="Z199" s="313">
        <f>(Z121+Z122)*'Data - P&amp;L'!$C$10</f>
        <v>0</v>
      </c>
      <c r="AA199" s="313">
        <f>(AA121+AA122)*'Data - P&amp;L'!$C$10</f>
        <v>0</v>
      </c>
      <c r="AB199" s="313">
        <f>(AB121+AB122)*'Data - P&amp;L'!$C$10</f>
        <v>0</v>
      </c>
      <c r="AC199" s="313">
        <f>(AC121+AC122)*'Data - P&amp;L'!$C$10</f>
        <v>0</v>
      </c>
      <c r="AD199" s="313">
        <f>(AD121+AD122)*'Data - P&amp;L'!$C$10</f>
        <v>0</v>
      </c>
      <c r="AE199" s="313">
        <f>(AE121+AE122)*'Data - P&amp;L'!$C$10</f>
        <v>0</v>
      </c>
      <c r="AF199" s="313">
        <f>(AF121+AF122)*'Data - P&amp;L'!$C$10</f>
        <v>0</v>
      </c>
      <c r="AG199" s="555">
        <f t="shared" si="43"/>
        <v>0</v>
      </c>
    </row>
    <row r="200" outlineLevel="1">
      <c r="A200" s="223" t="s">
        <v>708</v>
      </c>
      <c r="B200" s="313">
        <f>(B126+B127)*'Data - P&amp;L'!$C$13</f>
        <v>0</v>
      </c>
      <c r="C200" s="313">
        <f>(C126+C127)*'Data - P&amp;L'!$C$13</f>
        <v>0</v>
      </c>
      <c r="D200" s="313">
        <f>(D126+D127)*'Data - P&amp;L'!$C$13</f>
        <v>0</v>
      </c>
      <c r="E200" s="313">
        <f>(E126+E127)*'Data - P&amp;L'!$C$13</f>
        <v>0</v>
      </c>
      <c r="F200" s="313">
        <f>(F126+F127)*'Data - P&amp;L'!$C$13</f>
        <v>0</v>
      </c>
      <c r="G200" s="313">
        <f>(G126+G127)*'Data - P&amp;L'!$C$13</f>
        <v>0</v>
      </c>
      <c r="H200" s="313">
        <f>(H126+H127)*'Data - P&amp;L'!$C$13</f>
        <v>0</v>
      </c>
      <c r="I200" s="313">
        <f>(I126+I127)*'Data - P&amp;L'!$C$13</f>
        <v>0</v>
      </c>
      <c r="J200" s="313">
        <f>(J126+J127)*'Data - P&amp;L'!$C$13</f>
        <v>0</v>
      </c>
      <c r="K200" s="313">
        <f>(K126+K127)*'Data - P&amp;L'!$C$13</f>
        <v>0</v>
      </c>
      <c r="L200" s="313">
        <f>(L126+L127)*'Data - P&amp;L'!$C$13</f>
        <v>0</v>
      </c>
      <c r="M200" s="313">
        <f>(M126+M127)*'Data - P&amp;L'!$C$13</f>
        <v>0</v>
      </c>
      <c r="N200" s="313">
        <f>(N126+N127)*'Data - P&amp;L'!$C$13</f>
        <v>0</v>
      </c>
      <c r="O200" s="313">
        <f>(O126+O127)*'Data - P&amp;L'!$C$13</f>
        <v>0</v>
      </c>
      <c r="P200" s="313">
        <f>(P126+P127)*'Data - P&amp;L'!$C$13</f>
        <v>0</v>
      </c>
      <c r="Q200" s="313">
        <f>(Q126+Q127)*'Data - P&amp;L'!$C$13</f>
        <v>0</v>
      </c>
      <c r="R200" s="313">
        <f>(R126+R127)*'Data - P&amp;L'!$C$13</f>
        <v>0</v>
      </c>
      <c r="S200" s="313">
        <f>(S126+S127)*'Data - P&amp;L'!$C$13</f>
        <v>0</v>
      </c>
      <c r="T200" s="313">
        <f>(T126+T127)*'Data - P&amp;L'!$C$13</f>
        <v>0</v>
      </c>
      <c r="U200" s="313">
        <f>(U126+U127)*'Data - P&amp;L'!$C$13</f>
        <v>0</v>
      </c>
      <c r="V200" s="313">
        <f>(V126+V127)*'Data - P&amp;L'!$C$13</f>
        <v>0</v>
      </c>
      <c r="W200" s="313">
        <f>(W126+W127)*'Data - P&amp;L'!$C$13</f>
        <v>0</v>
      </c>
      <c r="X200" s="313">
        <f>(X126+X127)*'Data - P&amp;L'!$C$13</f>
        <v>0</v>
      </c>
      <c r="Y200" s="313">
        <f>(Y126+Y127)*'Data - P&amp;L'!$C$13</f>
        <v>0</v>
      </c>
      <c r="Z200" s="313">
        <f>(Z126+Z127)*'Data - P&amp;L'!$C$13</f>
        <v>0</v>
      </c>
      <c r="AA200" s="313">
        <f>(AA126+AA127)*'Data - P&amp;L'!$C$13</f>
        <v>0</v>
      </c>
      <c r="AB200" s="313">
        <f>(AB126+AB127)*'Data - P&amp;L'!$C$13</f>
        <v>0</v>
      </c>
      <c r="AC200" s="313">
        <f>(AC126+AC127)*'Data - P&amp;L'!$C$13</f>
        <v>0</v>
      </c>
      <c r="AD200" s="313">
        <f>(AD126+AD127)*'Data - P&amp;L'!$C$13</f>
        <v>0</v>
      </c>
      <c r="AE200" s="313">
        <f>(AE126+AE127)*'Data - P&amp;L'!$C$13</f>
        <v>0</v>
      </c>
      <c r="AF200" s="313">
        <f>(AF126+AF127)*'Data - P&amp;L'!$C$13</f>
        <v>0</v>
      </c>
      <c r="AG200" s="555">
        <f t="shared" si="43"/>
        <v>0</v>
      </c>
    </row>
    <row r="201" outlineLevel="1">
      <c r="A201" s="223" t="s">
        <v>709</v>
      </c>
      <c r="B201" s="313">
        <f>(B128)*'Data - P&amp;L'!$C$14</f>
        <v>0</v>
      </c>
      <c r="C201" s="313">
        <f>(C128)*'Data - P&amp;L'!$C$14</f>
        <v>0</v>
      </c>
      <c r="D201" s="313">
        <f>(D128)*'Data - P&amp;L'!$C$14</f>
        <v>0</v>
      </c>
      <c r="E201" s="313">
        <f>(E128)*'Data - P&amp;L'!$C$14</f>
        <v>0</v>
      </c>
      <c r="F201" s="313">
        <f>(F128)*'Data - P&amp;L'!$C$14</f>
        <v>0</v>
      </c>
      <c r="G201" s="313">
        <f>(G128)*'Data - P&amp;L'!$C$14</f>
        <v>0</v>
      </c>
      <c r="H201" s="313">
        <f>(H128)*'Data - P&amp;L'!$C$14</f>
        <v>0</v>
      </c>
      <c r="I201" s="313">
        <f>(I128)*'Data - P&amp;L'!$C$14</f>
        <v>0</v>
      </c>
      <c r="J201" s="313">
        <f>(J128)*'Data - P&amp;L'!$C$14</f>
        <v>0</v>
      </c>
      <c r="K201" s="313">
        <f>(K128)*'Data - P&amp;L'!$C$14</f>
        <v>0</v>
      </c>
      <c r="L201" s="313">
        <f>(L128)*'Data - P&amp;L'!$C$14</f>
        <v>0</v>
      </c>
      <c r="M201" s="313">
        <f>(M128)*'Data - P&amp;L'!$C$14</f>
        <v>0</v>
      </c>
      <c r="N201" s="313">
        <f>(N128)*'Data - P&amp;L'!$C$14</f>
        <v>0</v>
      </c>
      <c r="O201" s="313">
        <f>(O128)*'Data - P&amp;L'!$C$14</f>
        <v>0</v>
      </c>
      <c r="P201" s="313">
        <f>(P128)*'Data - P&amp;L'!$C$14</f>
        <v>0</v>
      </c>
      <c r="Q201" s="313">
        <f>(Q128)*'Data - P&amp;L'!$C$14</f>
        <v>0</v>
      </c>
      <c r="R201" s="313">
        <f>(R128)*'Data - P&amp;L'!$C$14</f>
        <v>0</v>
      </c>
      <c r="S201" s="313">
        <f>(S128)*'Data - P&amp;L'!$C$14</f>
        <v>0</v>
      </c>
      <c r="T201" s="313">
        <f>(T128)*'Data - P&amp;L'!$C$14</f>
        <v>0</v>
      </c>
      <c r="U201" s="313">
        <f>(U128)*'Data - P&amp;L'!$C$14</f>
        <v>0</v>
      </c>
      <c r="V201" s="313">
        <f>(V128)*'Data - P&amp;L'!$C$14</f>
        <v>0</v>
      </c>
      <c r="W201" s="313">
        <f>(W128)*'Data - P&amp;L'!$C$14</f>
        <v>0</v>
      </c>
      <c r="X201" s="313">
        <f>(X128)*'Data - P&amp;L'!$C$14</f>
        <v>0</v>
      </c>
      <c r="Y201" s="313">
        <f>(Y128)*'Data - P&amp;L'!$C$14</f>
        <v>0</v>
      </c>
      <c r="Z201" s="313">
        <f>(Z128)*'Data - P&amp;L'!$C$14</f>
        <v>0</v>
      </c>
      <c r="AA201" s="313">
        <f>(AA128)*'Data - P&amp;L'!$C$14</f>
        <v>0</v>
      </c>
      <c r="AB201" s="313">
        <f>(AB128)*'Data - P&amp;L'!$C$14</f>
        <v>0</v>
      </c>
      <c r="AC201" s="313">
        <f>(AC128)*'Data - P&amp;L'!$C$14</f>
        <v>0</v>
      </c>
      <c r="AD201" s="313">
        <f>(AD128)*'Data - P&amp;L'!$C$14</f>
        <v>0</v>
      </c>
      <c r="AE201" s="313">
        <f>(AE128)*'Data - P&amp;L'!$C$14</f>
        <v>0</v>
      </c>
      <c r="AF201" s="313">
        <f>(AF128)*'Data - P&amp;L'!$C$14</f>
        <v>0</v>
      </c>
      <c r="AG201" s="555">
        <f t="shared" si="43"/>
        <v>0</v>
      </c>
    </row>
    <row r="202" outlineLevel="1">
      <c r="A202" s="223" t="s">
        <v>712</v>
      </c>
      <c r="B202" s="313">
        <f>(((B112)*'Data - P&amp;L'!$C$38)+((B113)*'Data - P&amp;L'!$C$38))*'Data - P&amp;L'!$C$55</f>
        <v>0</v>
      </c>
      <c r="C202" s="313">
        <f>(((C112)*'Data - P&amp;L'!$C$38)+((C113)*'Data - P&amp;L'!$C$38))*'Data - P&amp;L'!$C$55</f>
        <v>0</v>
      </c>
      <c r="D202" s="313">
        <f>(((D112)*'Data - P&amp;L'!$C$38)+((D113)*'Data - P&amp;L'!$C$38))*'Data - P&amp;L'!$C$55</f>
        <v>0</v>
      </c>
      <c r="E202" s="313">
        <f>(((E112)*'Data - P&amp;L'!$C$38)+((E113)*'Data - P&amp;L'!$C$38))*'Data - P&amp;L'!$C$55</f>
        <v>0</v>
      </c>
      <c r="F202" s="313">
        <f>(((F112)*'Data - P&amp;L'!$C$38)+((F113)*'Data - P&amp;L'!$C$38))*'Data - P&amp;L'!$C$55</f>
        <v>0</v>
      </c>
      <c r="G202" s="313">
        <f>(((G112)*'Data - P&amp;L'!$C$38)+((G113)*'Data - P&amp;L'!$C$38))*'Data - P&amp;L'!$C$55</f>
        <v>0</v>
      </c>
      <c r="H202" s="313">
        <f>(((H112)*'Data - P&amp;L'!$C$38)+((H113)*'Data - P&amp;L'!$C$38))*'Data - P&amp;L'!$C$55</f>
        <v>0</v>
      </c>
      <c r="I202" s="313">
        <f>(((I112)*'Data - P&amp;L'!$C$38)+((I113)*'Data - P&amp;L'!$C$38))*'Data - P&amp;L'!$C$55</f>
        <v>0</v>
      </c>
      <c r="J202" s="313">
        <f>(((J112)*'Data - P&amp;L'!$C$38)+((J113)*'Data - P&amp;L'!$C$38))*'Data - P&amp;L'!$C$55</f>
        <v>0</v>
      </c>
      <c r="K202" s="313">
        <f>(((K112)*'Data - P&amp;L'!$C$38)+((K113)*'Data - P&amp;L'!$C$38))*'Data - P&amp;L'!$C$55</f>
        <v>0</v>
      </c>
      <c r="L202" s="313">
        <f>(((L112)*'Data - P&amp;L'!$C$38)+((L113)*'Data - P&amp;L'!$C$38))*'Data - P&amp;L'!$C$55</f>
        <v>0</v>
      </c>
      <c r="M202" s="313">
        <f>(((M112)*'Data - P&amp;L'!$C$38)+((M113)*'Data - P&amp;L'!$C$38))*'Data - P&amp;L'!$C$55</f>
        <v>0</v>
      </c>
      <c r="N202" s="313">
        <f>(((N112)*'Data - P&amp;L'!$C$38)+((N113)*'Data - P&amp;L'!$C$38))*'Data - P&amp;L'!$C$55</f>
        <v>0</v>
      </c>
      <c r="O202" s="313">
        <f>(((O112)*'Data - P&amp;L'!$C$38)+((O113)*'Data - P&amp;L'!$C$38))*'Data - P&amp;L'!$C$55</f>
        <v>0</v>
      </c>
      <c r="P202" s="313">
        <f>(((P112)*'Data - P&amp;L'!$C$38)+((P113)*'Data - P&amp;L'!$C$38))*'Data - P&amp;L'!$C$55</f>
        <v>0</v>
      </c>
      <c r="Q202" s="313">
        <f>(((Q112)*'Data - P&amp;L'!$C$38)+((Q113)*'Data - P&amp;L'!$C$38))*'Data - P&amp;L'!$C$55</f>
        <v>0</v>
      </c>
      <c r="R202" s="313">
        <f>(((R112)*'Data - P&amp;L'!$C$38)+((R113)*'Data - P&amp;L'!$C$38))*'Data - P&amp;L'!$C$55</f>
        <v>0</v>
      </c>
      <c r="S202" s="313">
        <f>(((S112)*'Data - P&amp;L'!$C$38)+((S113)*'Data - P&amp;L'!$C$38))*'Data - P&amp;L'!$C$55</f>
        <v>0</v>
      </c>
      <c r="T202" s="313">
        <f>(((T112)*'Data - P&amp;L'!$C$38)+((T113)*'Data - P&amp;L'!$C$38))*'Data - P&amp;L'!$C$55</f>
        <v>0</v>
      </c>
      <c r="U202" s="313">
        <f>(((U112)*'Data - P&amp;L'!$C$38)+((U113)*'Data - P&amp;L'!$C$38))*'Data - P&amp;L'!$C$55</f>
        <v>0</v>
      </c>
      <c r="V202" s="313">
        <f>(((V112)*'Data - P&amp;L'!$C$38)+((V113)*'Data - P&amp;L'!$C$38))*'Data - P&amp;L'!$C$55</f>
        <v>0</v>
      </c>
      <c r="W202" s="313">
        <f>(((W112)*'Data - P&amp;L'!$C$38)+((W113)*'Data - P&amp;L'!$C$38))*'Data - P&amp;L'!$C$55</f>
        <v>0</v>
      </c>
      <c r="X202" s="313">
        <f>(((X112)*'Data - P&amp;L'!$C$38)+((X113)*'Data - P&amp;L'!$C$38))*'Data - P&amp;L'!$C$55</f>
        <v>0</v>
      </c>
      <c r="Y202" s="313">
        <f>(((Y112)*'Data - P&amp;L'!$C$38)+((Y113)*'Data - P&amp;L'!$C$38))*'Data - P&amp;L'!$C$55</f>
        <v>0</v>
      </c>
      <c r="Z202" s="313">
        <f>(((Z112)*'Data - P&amp;L'!$C$38)+((Z113)*'Data - P&amp;L'!$C$38))*'Data - P&amp;L'!$C$55</f>
        <v>0</v>
      </c>
      <c r="AA202" s="313">
        <f>(((AA112)*'Data - P&amp;L'!$C$38)+((AA113)*'Data - P&amp;L'!$C$38))*'Data - P&amp;L'!$C$55</f>
        <v>0</v>
      </c>
      <c r="AB202" s="313">
        <f>(((AB112)*'Data - P&amp;L'!$C$38)+((AB113)*'Data - P&amp;L'!$C$38))*'Data - P&amp;L'!$C$55</f>
        <v>0</v>
      </c>
      <c r="AC202" s="313">
        <f>(((AC112)*'Data - P&amp;L'!$C$38)+((AC113)*'Data - P&amp;L'!$C$38))*'Data - P&amp;L'!$C$55</f>
        <v>0</v>
      </c>
      <c r="AD202" s="313">
        <f>(((AD112)*'Data - P&amp;L'!$C$38)+((AD113)*'Data - P&amp;L'!$C$38))*'Data - P&amp;L'!$C$55</f>
        <v>0</v>
      </c>
      <c r="AE202" s="313">
        <f>(((AE112)*'Data - P&amp;L'!$C$38)+((AE113)*'Data - P&amp;L'!$C$38))*'Data - P&amp;L'!$C$55</f>
        <v>0</v>
      </c>
      <c r="AF202" s="313">
        <f>(((AF112)*'Data - P&amp;L'!$C$38)+((AF113)*'Data - P&amp;L'!$C$38))*'Data - P&amp;L'!$C$55</f>
        <v>0</v>
      </c>
      <c r="AG202" s="555">
        <f t="shared" si="43"/>
        <v>0</v>
      </c>
    </row>
    <row r="203" outlineLevel="1">
      <c r="A203" s="223" t="s">
        <v>713</v>
      </c>
      <c r="B203" s="313">
        <f>((B104+B105+B106+B107)*'Data - P&amp;L'!$C$34)</f>
        <v>0</v>
      </c>
      <c r="C203" s="313">
        <f>((C104+C105+C106+C107)*'Data - P&amp;L'!$C$34)</f>
        <v>0</v>
      </c>
      <c r="D203" s="313">
        <f>((D104+D105+D106+D107)*'Data - P&amp;L'!$C$34)</f>
        <v>0</v>
      </c>
      <c r="E203" s="313">
        <f>((E104+E105+E106+E107)*'Data - P&amp;L'!$C$34)</f>
        <v>0</v>
      </c>
      <c r="F203" s="313">
        <f>((F104+F105+F106+F107)*'Data - P&amp;L'!$C$34)</f>
        <v>0</v>
      </c>
      <c r="G203" s="313">
        <f>((G104+G105+G106+G107)*'Data - P&amp;L'!$C$34)</f>
        <v>0</v>
      </c>
      <c r="H203" s="313">
        <f>((H104+H105+H106+H107)*'Data - P&amp;L'!$C$34)</f>
        <v>0</v>
      </c>
      <c r="I203" s="313">
        <f>((I104+I105+I106+I107)*'Data - P&amp;L'!$C$34)</f>
        <v>0</v>
      </c>
      <c r="J203" s="313">
        <f>((J104+J105+J106+J107)*'Data - P&amp;L'!$C$34)</f>
        <v>0</v>
      </c>
      <c r="K203" s="313">
        <f>((K104+K105+K106+K107)*'Data - P&amp;L'!$C$34)</f>
        <v>0</v>
      </c>
      <c r="L203" s="313">
        <f>((L104+L105+L106+L107)*'Data - P&amp;L'!$C$34)</f>
        <v>0</v>
      </c>
      <c r="M203" s="313">
        <f>((M104+M105+M106+M107)*'Data - P&amp;L'!$C$34)</f>
        <v>0</v>
      </c>
      <c r="N203" s="313">
        <f>((N104+N105+N106+N107)*'Data - P&amp;L'!$C$34)</f>
        <v>0</v>
      </c>
      <c r="O203" s="313">
        <f>((O104+O105+O106+O107)*'Data - P&amp;L'!$C$34)</f>
        <v>0</v>
      </c>
      <c r="P203" s="313">
        <f>((P104+P105+P106+P107)*'Data - P&amp;L'!$C$34)</f>
        <v>0</v>
      </c>
      <c r="Q203" s="313">
        <f>((Q104+Q105+Q106+Q107)*'Data - P&amp;L'!$C$34)</f>
        <v>0</v>
      </c>
      <c r="R203" s="313">
        <f>((R104+R105+R106+R107)*'Data - P&amp;L'!$C$34)</f>
        <v>0</v>
      </c>
      <c r="S203" s="313">
        <f>((S104+S105+S106+S107)*'Data - P&amp;L'!$C$34)</f>
        <v>0</v>
      </c>
      <c r="T203" s="313">
        <f>((T104+T105+T106+T107)*'Data - P&amp;L'!$C$34)</f>
        <v>0</v>
      </c>
      <c r="U203" s="313">
        <f>((U104+U105+U106+U107)*'Data - P&amp;L'!$C$34)</f>
        <v>0</v>
      </c>
      <c r="V203" s="313">
        <f>((V104+V105+V106+V107)*'Data - P&amp;L'!$C$34)</f>
        <v>0</v>
      </c>
      <c r="W203" s="313">
        <f>((W104+W105+W106+W107)*'Data - P&amp;L'!$C$34)</f>
        <v>0</v>
      </c>
      <c r="X203" s="313">
        <f>((X104+X105+X106+X107)*'Data - P&amp;L'!$C$34)</f>
        <v>0</v>
      </c>
      <c r="Y203" s="313">
        <f>((Y104+Y105+Y106+Y107)*'Data - P&amp;L'!$C$34)</f>
        <v>0</v>
      </c>
      <c r="Z203" s="313">
        <f>((Z104+Z105+Z106+Z107)*'Data - P&amp;L'!$C$34)</f>
        <v>0</v>
      </c>
      <c r="AA203" s="313">
        <f>((AA104+AA105+AA106+AA107)*'Data - P&amp;L'!$C$34)</f>
        <v>0</v>
      </c>
      <c r="AB203" s="313">
        <f>((AB104+AB105+AB106+AB107)*'Data - P&amp;L'!$C$34)</f>
        <v>0</v>
      </c>
      <c r="AC203" s="313">
        <f>((AC104+AC105+AC106+AC107)*'Data - P&amp;L'!$C$34)</f>
        <v>0</v>
      </c>
      <c r="AD203" s="313">
        <f>((AD104+AD105+AD106+AD107)*'Data - P&amp;L'!$C$34)</f>
        <v>0</v>
      </c>
      <c r="AE203" s="313">
        <f>((AE104+AE105+AE106+AE107)*'Data - P&amp;L'!$C$34)</f>
        <v>0</v>
      </c>
      <c r="AF203" s="313">
        <f>((AF104+AF105+AF106+AF107)*'Data - P&amp;L'!$C$34)</f>
        <v>0</v>
      </c>
      <c r="AG203" s="555">
        <f t="shared" si="43"/>
        <v>0</v>
      </c>
    </row>
    <row r="204" outlineLevel="1">
      <c r="A204" s="223" t="s">
        <v>714</v>
      </c>
      <c r="B204" s="559">
        <f>((B123*'Data - P&amp;L'!$D$38))*'Data - P&amp;L'!$C$55</f>
        <v>0</v>
      </c>
      <c r="C204" s="559">
        <f>((C123*'Data - P&amp;L'!$D$38))*'Data - P&amp;L'!$C$55</f>
        <v>0</v>
      </c>
      <c r="D204" s="559">
        <f>((D123*'Data - P&amp;L'!$D$38))*'Data - P&amp;L'!$C$55</f>
        <v>0</v>
      </c>
      <c r="E204" s="559">
        <f>((E123*'Data - P&amp;L'!$D$38))*'Data - P&amp;L'!$C$55</f>
        <v>0</v>
      </c>
      <c r="F204" s="559">
        <f>((F123*'Data - P&amp;L'!$D$38))*'Data - P&amp;L'!$C$55</f>
        <v>0</v>
      </c>
      <c r="G204" s="559">
        <f>((G123*'Data - P&amp;L'!$D$38))*'Data - P&amp;L'!$C$55</f>
        <v>0</v>
      </c>
      <c r="H204" s="559">
        <f>((H123*'Data - P&amp;L'!$D$38))*'Data - P&amp;L'!$C$55</f>
        <v>0</v>
      </c>
      <c r="I204" s="559">
        <f>((I123*'Data - P&amp;L'!$D$38))*'Data - P&amp;L'!$C$55</f>
        <v>0</v>
      </c>
      <c r="J204" s="559">
        <f>((J123*'Data - P&amp;L'!$D$38))*'Data - P&amp;L'!$C$55</f>
        <v>0</v>
      </c>
      <c r="K204" s="559">
        <f>((K123*'Data - P&amp;L'!$D$38))*'Data - P&amp;L'!$C$55</f>
        <v>0</v>
      </c>
      <c r="L204" s="559">
        <f>((L123*'Data - P&amp;L'!$D$38))*'Data - P&amp;L'!$C$55</f>
        <v>0</v>
      </c>
      <c r="M204" s="559">
        <f>((M123*'Data - P&amp;L'!$D$38))*'Data - P&amp;L'!$C$55</f>
        <v>0</v>
      </c>
      <c r="N204" s="559">
        <f>((N123*'Data - P&amp;L'!$D$38))*'Data - P&amp;L'!$C$55</f>
        <v>0</v>
      </c>
      <c r="O204" s="559">
        <f>((O123*'Data - P&amp;L'!$D$38))*'Data - P&amp;L'!$C$55</f>
        <v>0</v>
      </c>
      <c r="P204" s="559">
        <f>((P123*'Data - P&amp;L'!$D$38))*'Data - P&amp;L'!$C$55</f>
        <v>0</v>
      </c>
      <c r="Q204" s="559">
        <f>((Q123*'Data - P&amp;L'!$D$38))*'Data - P&amp;L'!$C$55</f>
        <v>0</v>
      </c>
      <c r="R204" s="559">
        <f>((R123*'Data - P&amp;L'!$D$38))*'Data - P&amp;L'!$C$55</f>
        <v>0</v>
      </c>
      <c r="S204" s="559">
        <f>((S123*'Data - P&amp;L'!$D$38))*'Data - P&amp;L'!$C$55</f>
        <v>0</v>
      </c>
      <c r="T204" s="559">
        <f>((T123*'Data - P&amp;L'!$D$38))*'Data - P&amp;L'!$C$55</f>
        <v>0</v>
      </c>
      <c r="U204" s="559">
        <f>((U123*'Data - P&amp;L'!$D$38))*'Data - P&amp;L'!$C$55</f>
        <v>0</v>
      </c>
      <c r="V204" s="559">
        <f>((V123*'Data - P&amp;L'!$D$38))*'Data - P&amp;L'!$C$55</f>
        <v>0</v>
      </c>
      <c r="W204" s="559">
        <f>((W123*'Data - P&amp;L'!$D$38))*'Data - P&amp;L'!$C$55</f>
        <v>0</v>
      </c>
      <c r="X204" s="559">
        <f>((X123*'Data - P&amp;L'!$D$38))*'Data - P&amp;L'!$C$55</f>
        <v>0</v>
      </c>
      <c r="Y204" s="559">
        <f>((Y123*'Data - P&amp;L'!$D$38))*'Data - P&amp;L'!$C$55</f>
        <v>0</v>
      </c>
      <c r="Z204" s="559">
        <f>((Z123*'Data - P&amp;L'!$D$38))*'Data - P&amp;L'!$C$55</f>
        <v>0</v>
      </c>
      <c r="AA204" s="559">
        <f>((AA123*'Data - P&amp;L'!$D$38))*'Data - P&amp;L'!$C$55</f>
        <v>0</v>
      </c>
      <c r="AB204" s="559">
        <f>((AB123*'Data - P&amp;L'!$D$38))*'Data - P&amp;L'!$C$55</f>
        <v>0</v>
      </c>
      <c r="AC204" s="559">
        <f>((AC123*'Data - P&amp;L'!$D$38))*'Data - P&amp;L'!$C$55</f>
        <v>0</v>
      </c>
      <c r="AD204" s="559">
        <f>((AD123*'Data - P&amp;L'!$D$38))*'Data - P&amp;L'!$C$55</f>
        <v>0</v>
      </c>
      <c r="AE204" s="559">
        <f>((AE123*'Data - P&amp;L'!$D$38))*'Data - P&amp;L'!$C$55</f>
        <v>0</v>
      </c>
      <c r="AF204" s="559">
        <f>((AF123*'Data - P&amp;L'!$D$38))*'Data - P&amp;L'!$C$55</f>
        <v>0</v>
      </c>
      <c r="AG204" s="555">
        <f t="shared" si="43"/>
        <v>0</v>
      </c>
    </row>
    <row r="205" outlineLevel="1">
      <c r="A205" s="223" t="s">
        <v>715</v>
      </c>
      <c r="B205" s="313">
        <f>(B123*'Data - P&amp;L'!$D$34)</f>
        <v>0</v>
      </c>
      <c r="C205" s="313">
        <f>(C123*'Data - P&amp;L'!$D$34)</f>
        <v>0</v>
      </c>
      <c r="D205" s="313">
        <f>(D123*'Data - P&amp;L'!$D$34)</f>
        <v>0</v>
      </c>
      <c r="E205" s="313">
        <f>(E123*'Data - P&amp;L'!$D$34)</f>
        <v>0</v>
      </c>
      <c r="F205" s="313">
        <f>(F123*'Data - P&amp;L'!$D$34)</f>
        <v>0</v>
      </c>
      <c r="G205" s="313">
        <f>(G123*'Data - P&amp;L'!$D$34)</f>
        <v>0</v>
      </c>
      <c r="H205" s="313">
        <f>(H123*'Data - P&amp;L'!$D$34)</f>
        <v>0</v>
      </c>
      <c r="I205" s="313">
        <f>(I123*'Data - P&amp;L'!$D$34)</f>
        <v>0</v>
      </c>
      <c r="J205" s="313">
        <f>(J123*'Data - P&amp;L'!$D$34)</f>
        <v>0</v>
      </c>
      <c r="K205" s="313">
        <f>(K123*'Data - P&amp;L'!$D$34)</f>
        <v>0</v>
      </c>
      <c r="L205" s="313">
        <f>(L123*'Data - P&amp;L'!$D$34)</f>
        <v>0</v>
      </c>
      <c r="M205" s="313">
        <f>(M123*'Data - P&amp;L'!$D$34)</f>
        <v>0</v>
      </c>
      <c r="N205" s="313">
        <f>(N123*'Data - P&amp;L'!$D$34)</f>
        <v>0</v>
      </c>
      <c r="O205" s="313">
        <f>(O123*'Data - P&amp;L'!$D$34)</f>
        <v>0</v>
      </c>
      <c r="P205" s="313">
        <f>(P123*'Data - P&amp;L'!$D$34)</f>
        <v>0</v>
      </c>
      <c r="Q205" s="313">
        <f>(Q123*'Data - P&amp;L'!$D$34)</f>
        <v>0</v>
      </c>
      <c r="R205" s="313">
        <f>(R123*'Data - P&amp;L'!$D$34)</f>
        <v>0</v>
      </c>
      <c r="S205" s="313">
        <f>(S123*'Data - P&amp;L'!$D$34)</f>
        <v>0</v>
      </c>
      <c r="T205" s="313">
        <f>(T123*'Data - P&amp;L'!$D$34)</f>
        <v>0</v>
      </c>
      <c r="U205" s="313">
        <f>(U123*'Data - P&amp;L'!$D$34)</f>
        <v>0</v>
      </c>
      <c r="V205" s="313">
        <f>(V123*'Data - P&amp;L'!$D$34)</f>
        <v>0</v>
      </c>
      <c r="W205" s="313">
        <f>(W123*'Data - P&amp;L'!$D$34)</f>
        <v>0</v>
      </c>
      <c r="X205" s="313">
        <f>(X123*'Data - P&amp;L'!$D$34)</f>
        <v>0</v>
      </c>
      <c r="Y205" s="313">
        <f>(Y123*'Data - P&amp;L'!$D$34)</f>
        <v>0</v>
      </c>
      <c r="Z205" s="313">
        <f>(Z123*'Data - P&amp;L'!$D$34)</f>
        <v>0</v>
      </c>
      <c r="AA205" s="313">
        <f>(AA123*'Data - P&amp;L'!$D$34)</f>
        <v>0</v>
      </c>
      <c r="AB205" s="313">
        <f>(AB123*'Data - P&amp;L'!$D$34)</f>
        <v>0</v>
      </c>
      <c r="AC205" s="313">
        <f>(AC123*'Data - P&amp;L'!$D$34)</f>
        <v>0</v>
      </c>
      <c r="AD205" s="313">
        <f>(AD123*'Data - P&amp;L'!$D$34)</f>
        <v>0</v>
      </c>
      <c r="AE205" s="313">
        <f>(AE123*'Data - P&amp;L'!$D$34)</f>
        <v>0</v>
      </c>
      <c r="AF205" s="313">
        <f>(AF123*'Data - P&amp;L'!$D$34)</f>
        <v>0</v>
      </c>
      <c r="AG205" s="555">
        <f t="shared" si="43"/>
        <v>0</v>
      </c>
    </row>
    <row r="206" outlineLevel="1">
      <c r="A206" s="562" t="s">
        <v>716</v>
      </c>
      <c r="B206" s="563"/>
      <c r="C206" s="563"/>
      <c r="D206" s="563"/>
      <c r="E206" s="563"/>
      <c r="F206" s="563"/>
      <c r="G206" s="563"/>
      <c r="H206" s="563"/>
      <c r="I206" s="563"/>
      <c r="J206" s="563"/>
      <c r="K206" s="563"/>
      <c r="L206" s="563"/>
      <c r="M206" s="563"/>
      <c r="N206" s="563"/>
      <c r="O206" s="563"/>
      <c r="P206" s="563"/>
      <c r="Q206" s="563"/>
      <c r="R206" s="563"/>
      <c r="S206" s="563"/>
      <c r="T206" s="563"/>
      <c r="U206" s="563"/>
      <c r="V206" s="563"/>
      <c r="W206" s="563"/>
      <c r="X206" s="563"/>
      <c r="Y206" s="563"/>
      <c r="Z206" s="563"/>
      <c r="AA206" s="563"/>
      <c r="AB206" s="563"/>
      <c r="AC206" s="563"/>
      <c r="AD206" s="563"/>
      <c r="AE206" s="563"/>
      <c r="AF206" s="563"/>
      <c r="AG206" s="561"/>
    </row>
    <row r="207" outlineLevel="1">
      <c r="A207" s="223" t="s">
        <v>717</v>
      </c>
      <c r="B207" s="560"/>
      <c r="C207" s="560"/>
      <c r="D207" s="560"/>
      <c r="E207" s="560"/>
      <c r="F207" s="560"/>
      <c r="G207" s="560"/>
      <c r="H207" s="560"/>
      <c r="I207" s="560"/>
      <c r="J207" s="560"/>
      <c r="K207" s="560"/>
      <c r="L207" s="560"/>
      <c r="M207" s="560"/>
      <c r="N207" s="560"/>
      <c r="O207" s="560"/>
      <c r="P207" s="560"/>
      <c r="Q207" s="560"/>
      <c r="R207" s="560"/>
      <c r="S207" s="560"/>
      <c r="T207" s="560"/>
      <c r="U207" s="560"/>
      <c r="V207" s="560"/>
      <c r="W207" s="560"/>
      <c r="X207" s="560"/>
      <c r="Y207" s="560"/>
      <c r="Z207" s="560"/>
      <c r="AA207" s="560"/>
      <c r="AB207" s="560"/>
      <c r="AC207" s="560"/>
      <c r="AD207" s="560"/>
      <c r="AE207" s="560"/>
      <c r="AF207" s="560"/>
      <c r="AG207" s="555"/>
    </row>
    <row r="208" outlineLevel="1">
      <c r="A208" s="223" t="s">
        <v>718</v>
      </c>
      <c r="B208" s="560"/>
      <c r="C208" s="560"/>
      <c r="D208" s="560"/>
      <c r="E208" s="560"/>
      <c r="F208" s="560"/>
      <c r="G208" s="560"/>
      <c r="H208" s="560"/>
      <c r="I208" s="560"/>
      <c r="J208" s="560"/>
      <c r="K208" s="560"/>
      <c r="L208" s="560"/>
      <c r="M208" s="560"/>
      <c r="N208" s="560"/>
      <c r="O208" s="560"/>
      <c r="P208" s="560"/>
      <c r="Q208" s="560"/>
      <c r="R208" s="560"/>
      <c r="S208" s="560"/>
      <c r="T208" s="560"/>
      <c r="U208" s="560"/>
      <c r="V208" s="560"/>
      <c r="W208" s="560"/>
      <c r="X208" s="560"/>
      <c r="Y208" s="560"/>
      <c r="Z208" s="560"/>
      <c r="AA208" s="560"/>
      <c r="AB208" s="560"/>
      <c r="AC208" s="560"/>
      <c r="AD208" s="560"/>
      <c r="AE208" s="560"/>
      <c r="AF208" s="560"/>
      <c r="AG208" s="555"/>
    </row>
    <row r="209" outlineLevel="1">
      <c r="A209" s="557" t="s">
        <v>719</v>
      </c>
      <c r="B209" s="564"/>
      <c r="C209" s="564"/>
      <c r="D209" s="564"/>
      <c r="E209" s="564"/>
      <c r="F209" s="564"/>
      <c r="G209" s="564"/>
      <c r="H209" s="564"/>
      <c r="I209" s="564"/>
      <c r="J209" s="564"/>
      <c r="K209" s="564"/>
      <c r="L209" s="564"/>
      <c r="M209" s="564"/>
      <c r="N209" s="564"/>
      <c r="O209" s="564"/>
      <c r="P209" s="564"/>
      <c r="Q209" s="564"/>
      <c r="R209" s="564"/>
      <c r="S209" s="564"/>
      <c r="T209" s="564"/>
      <c r="U209" s="564"/>
      <c r="V209" s="564"/>
      <c r="W209" s="564"/>
      <c r="X209" s="564"/>
      <c r="Y209" s="564"/>
      <c r="Z209" s="564"/>
      <c r="AA209" s="564"/>
      <c r="AB209" s="564"/>
      <c r="AC209" s="564"/>
      <c r="AD209" s="564"/>
      <c r="AE209" s="564"/>
      <c r="AF209" s="564"/>
      <c r="AG209" s="555"/>
    </row>
    <row r="210">
      <c r="A210" s="234"/>
      <c r="B210" s="313"/>
      <c r="C210" s="313"/>
      <c r="D210" s="313"/>
      <c r="E210" s="313"/>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555"/>
    </row>
    <row r="211">
      <c r="A211" s="332" t="s">
        <v>1973</v>
      </c>
      <c r="B211" s="565">
        <f t="shared" ref="B211:AF211" si="44">B164+B176</f>
        <v>0</v>
      </c>
      <c r="C211" s="565">
        <f t="shared" si="44"/>
        <v>0</v>
      </c>
      <c r="D211" s="565">
        <f t="shared" si="44"/>
        <v>0</v>
      </c>
      <c r="E211" s="565">
        <f t="shared" si="44"/>
        <v>0</v>
      </c>
      <c r="F211" s="565">
        <f t="shared" si="44"/>
        <v>0</v>
      </c>
      <c r="G211" s="565">
        <f t="shared" si="44"/>
        <v>0</v>
      </c>
      <c r="H211" s="565">
        <f t="shared" si="44"/>
        <v>0</v>
      </c>
      <c r="I211" s="565">
        <f t="shared" si="44"/>
        <v>0</v>
      </c>
      <c r="J211" s="565">
        <f t="shared" si="44"/>
        <v>0</v>
      </c>
      <c r="K211" s="565">
        <f t="shared" si="44"/>
        <v>0</v>
      </c>
      <c r="L211" s="565">
        <f t="shared" si="44"/>
        <v>0</v>
      </c>
      <c r="M211" s="565">
        <f t="shared" si="44"/>
        <v>0</v>
      </c>
      <c r="N211" s="565">
        <f t="shared" si="44"/>
        <v>0</v>
      </c>
      <c r="O211" s="565">
        <f t="shared" si="44"/>
        <v>0</v>
      </c>
      <c r="P211" s="565">
        <f t="shared" si="44"/>
        <v>0</v>
      </c>
      <c r="Q211" s="565">
        <f t="shared" si="44"/>
        <v>0</v>
      </c>
      <c r="R211" s="565">
        <f t="shared" si="44"/>
        <v>0</v>
      </c>
      <c r="S211" s="565">
        <f t="shared" si="44"/>
        <v>0</v>
      </c>
      <c r="T211" s="565">
        <f t="shared" si="44"/>
        <v>0</v>
      </c>
      <c r="U211" s="565">
        <f t="shared" si="44"/>
        <v>0</v>
      </c>
      <c r="V211" s="565">
        <f t="shared" si="44"/>
        <v>0</v>
      </c>
      <c r="W211" s="565">
        <f t="shared" si="44"/>
        <v>0</v>
      </c>
      <c r="X211" s="565">
        <f t="shared" si="44"/>
        <v>0</v>
      </c>
      <c r="Y211" s="565">
        <f t="shared" si="44"/>
        <v>0</v>
      </c>
      <c r="Z211" s="565">
        <f t="shared" si="44"/>
        <v>0</v>
      </c>
      <c r="AA211" s="565">
        <f t="shared" si="44"/>
        <v>0</v>
      </c>
      <c r="AB211" s="565">
        <f t="shared" si="44"/>
        <v>0</v>
      </c>
      <c r="AC211" s="565">
        <f t="shared" si="44"/>
        <v>0</v>
      </c>
      <c r="AD211" s="565">
        <f t="shared" si="44"/>
        <v>0</v>
      </c>
      <c r="AE211" s="565">
        <f t="shared" si="44"/>
        <v>0</v>
      </c>
      <c r="AF211" s="565">
        <f t="shared" si="44"/>
        <v>0</v>
      </c>
      <c r="AG211" s="409">
        <f>SUM(B211:AF211)</f>
        <v>0</v>
      </c>
    </row>
    <row r="212">
      <c r="A212" s="160"/>
      <c r="B212" s="313"/>
      <c r="C212" s="313"/>
      <c r="D212" s="313"/>
      <c r="E212" s="313"/>
      <c r="F212" s="313"/>
      <c r="G212" s="313"/>
      <c r="H212" s="313"/>
      <c r="I212" s="313"/>
      <c r="J212" s="313"/>
      <c r="K212" s="313"/>
      <c r="L212" s="313"/>
      <c r="M212" s="313"/>
      <c r="N212" s="313"/>
      <c r="O212" s="313"/>
      <c r="P212" s="313"/>
      <c r="Q212" s="313"/>
      <c r="R212" s="313"/>
      <c r="S212" s="313"/>
      <c r="T212" s="313"/>
      <c r="U212" s="313"/>
      <c r="V212" s="313"/>
      <c r="W212" s="313"/>
      <c r="X212" s="313"/>
      <c r="Y212" s="313"/>
      <c r="Z212" s="313"/>
      <c r="AA212" s="313"/>
      <c r="AB212" s="313"/>
      <c r="AC212" s="313"/>
      <c r="AD212" s="313"/>
      <c r="AE212" s="313"/>
      <c r="AF212" s="313"/>
      <c r="AG212" s="555"/>
    </row>
    <row r="213">
      <c r="A213" s="279" t="s">
        <v>666</v>
      </c>
      <c r="B213" s="566">
        <f t="shared" ref="B213:AF213" si="45">B154+B165+B177-B192</f>
        <v>0</v>
      </c>
      <c r="C213" s="566">
        <f t="shared" si="45"/>
        <v>0</v>
      </c>
      <c r="D213" s="566">
        <f t="shared" si="45"/>
        <v>0</v>
      </c>
      <c r="E213" s="566">
        <f t="shared" si="45"/>
        <v>0</v>
      </c>
      <c r="F213" s="566">
        <f t="shared" si="45"/>
        <v>0</v>
      </c>
      <c r="G213" s="566">
        <f t="shared" si="45"/>
        <v>0</v>
      </c>
      <c r="H213" s="566">
        <f t="shared" si="45"/>
        <v>0</v>
      </c>
      <c r="I213" s="566">
        <f t="shared" si="45"/>
        <v>0</v>
      </c>
      <c r="J213" s="566">
        <f t="shared" si="45"/>
        <v>0</v>
      </c>
      <c r="K213" s="566">
        <f t="shared" si="45"/>
        <v>0</v>
      </c>
      <c r="L213" s="566">
        <f t="shared" si="45"/>
        <v>0</v>
      </c>
      <c r="M213" s="566">
        <f t="shared" si="45"/>
        <v>0</v>
      </c>
      <c r="N213" s="566">
        <f t="shared" si="45"/>
        <v>0</v>
      </c>
      <c r="O213" s="566">
        <f t="shared" si="45"/>
        <v>0</v>
      </c>
      <c r="P213" s="566">
        <f t="shared" si="45"/>
        <v>0</v>
      </c>
      <c r="Q213" s="566">
        <f t="shared" si="45"/>
        <v>0</v>
      </c>
      <c r="R213" s="566">
        <f t="shared" si="45"/>
        <v>0</v>
      </c>
      <c r="S213" s="566">
        <f t="shared" si="45"/>
        <v>0</v>
      </c>
      <c r="T213" s="566">
        <f t="shared" si="45"/>
        <v>0</v>
      </c>
      <c r="U213" s="566">
        <f t="shared" si="45"/>
        <v>0</v>
      </c>
      <c r="V213" s="566">
        <f t="shared" si="45"/>
        <v>0</v>
      </c>
      <c r="W213" s="566">
        <f t="shared" si="45"/>
        <v>0</v>
      </c>
      <c r="X213" s="566">
        <f t="shared" si="45"/>
        <v>0</v>
      </c>
      <c r="Y213" s="566">
        <f t="shared" si="45"/>
        <v>0</v>
      </c>
      <c r="Z213" s="566">
        <f t="shared" si="45"/>
        <v>0</v>
      </c>
      <c r="AA213" s="566">
        <f t="shared" si="45"/>
        <v>0</v>
      </c>
      <c r="AB213" s="566">
        <f t="shared" si="45"/>
        <v>0</v>
      </c>
      <c r="AC213" s="566">
        <f t="shared" si="45"/>
        <v>0</v>
      </c>
      <c r="AD213" s="566">
        <f t="shared" si="45"/>
        <v>0</v>
      </c>
      <c r="AE213" s="566">
        <f t="shared" si="45"/>
        <v>0</v>
      </c>
      <c r="AF213" s="566">
        <f t="shared" si="45"/>
        <v>0</v>
      </c>
      <c r="AG213" s="409">
        <f>SUM(B213:AF213)</f>
        <v>0</v>
      </c>
    </row>
    <row r="214">
      <c r="A214" s="234"/>
      <c r="B214" s="313"/>
      <c r="C214" s="313"/>
      <c r="D214" s="313"/>
      <c r="E214" s="313"/>
      <c r="F214" s="313"/>
      <c r="G214" s="313"/>
      <c r="H214" s="313"/>
      <c r="I214" s="313"/>
      <c r="J214" s="313"/>
      <c r="K214" s="313"/>
      <c r="L214" s="313"/>
      <c r="M214" s="313"/>
      <c r="N214" s="313"/>
      <c r="O214" s="313"/>
      <c r="P214" s="313"/>
      <c r="Q214" s="313"/>
      <c r="R214" s="313"/>
      <c r="S214" s="313"/>
      <c r="T214" s="313"/>
      <c r="U214" s="313"/>
      <c r="V214" s="313"/>
      <c r="W214" s="313"/>
      <c r="X214" s="313"/>
      <c r="Y214" s="313"/>
      <c r="Z214" s="313"/>
      <c r="AA214" s="313"/>
      <c r="AB214" s="313"/>
      <c r="AC214" s="313"/>
      <c r="AD214" s="313"/>
      <c r="AE214" s="313"/>
      <c r="AF214" s="313"/>
      <c r="AG214" s="555"/>
    </row>
    <row r="215">
      <c r="A215" s="567" t="s">
        <v>1974</v>
      </c>
      <c r="B215" s="318"/>
      <c r="C215" s="318"/>
      <c r="D215" s="318"/>
      <c r="E215" s="318"/>
      <c r="F215" s="318"/>
      <c r="G215" s="318"/>
      <c r="H215" s="318"/>
      <c r="I215" s="318"/>
      <c r="J215" s="318"/>
      <c r="K215" s="318"/>
      <c r="L215" s="318"/>
      <c r="M215" s="318"/>
      <c r="N215" s="318"/>
      <c r="O215" s="318"/>
      <c r="P215" s="318"/>
      <c r="Q215" s="318"/>
      <c r="R215" s="318"/>
      <c r="S215" s="318"/>
      <c r="T215" s="318"/>
      <c r="U215" s="318"/>
      <c r="V215" s="318"/>
      <c r="W215" s="318"/>
      <c r="X215" s="318"/>
      <c r="Y215" s="318"/>
      <c r="Z215" s="318"/>
      <c r="AA215" s="318"/>
      <c r="AB215" s="318"/>
      <c r="AC215" s="318"/>
      <c r="AD215" s="318"/>
      <c r="AE215" s="318"/>
      <c r="AF215" s="318"/>
      <c r="AG215" s="555"/>
    </row>
    <row r="216">
      <c r="A216" s="320">
        <f>SUM(AG4)</f>
        <v>1780.6</v>
      </c>
      <c r="B216" s="313"/>
      <c r="C216" s="313"/>
      <c r="D216" s="313"/>
      <c r="E216" s="313"/>
      <c r="F216" s="313"/>
      <c r="G216" s="313"/>
      <c r="H216" s="313"/>
      <c r="I216" s="313"/>
      <c r="J216" s="313"/>
      <c r="K216" s="313"/>
      <c r="L216" s="313"/>
      <c r="M216" s="313"/>
      <c r="N216" s="313"/>
      <c r="O216" s="313"/>
      <c r="P216" s="313"/>
      <c r="Q216" s="313"/>
      <c r="R216" s="313"/>
      <c r="S216" s="313"/>
      <c r="T216" s="313"/>
      <c r="U216" s="313"/>
      <c r="V216" s="313"/>
      <c r="W216" s="313"/>
      <c r="X216" s="313"/>
      <c r="Y216" s="313"/>
      <c r="Z216" s="313"/>
      <c r="AA216" s="313"/>
      <c r="AB216" s="313"/>
      <c r="AC216" s="313"/>
      <c r="AD216" s="313"/>
      <c r="AE216" s="313"/>
      <c r="AF216" s="313"/>
      <c r="AG216" s="555"/>
    </row>
    <row r="217">
      <c r="A217" s="567" t="s">
        <v>1975</v>
      </c>
      <c r="B217" s="318">
        <f t="shared" ref="B217:AF217" si="46">(B4)-B151</f>
        <v>0</v>
      </c>
      <c r="C217" s="318">
        <f t="shared" si="46"/>
        <v>251.476</v>
      </c>
      <c r="D217" s="318">
        <f t="shared" si="46"/>
        <v>0</v>
      </c>
      <c r="E217" s="318">
        <f t="shared" si="46"/>
        <v>0</v>
      </c>
      <c r="F217" s="318">
        <f t="shared" si="46"/>
        <v>0</v>
      </c>
      <c r="G217" s="318">
        <f t="shared" si="46"/>
        <v>0</v>
      </c>
      <c r="H217" s="318">
        <f t="shared" si="46"/>
        <v>15.6855</v>
      </c>
      <c r="I217" s="318">
        <f t="shared" si="46"/>
        <v>0</v>
      </c>
      <c r="J217" s="318">
        <f t="shared" si="46"/>
        <v>15.663</v>
      </c>
      <c r="K217" s="318">
        <f t="shared" si="46"/>
        <v>159.9705</v>
      </c>
      <c r="L217" s="318">
        <f t="shared" si="46"/>
        <v>0</v>
      </c>
      <c r="M217" s="318">
        <f t="shared" si="46"/>
        <v>0</v>
      </c>
      <c r="N217" s="318">
        <f t="shared" si="46"/>
        <v>0</v>
      </c>
      <c r="O217" s="318">
        <f t="shared" si="46"/>
        <v>0</v>
      </c>
      <c r="P217" s="318">
        <f t="shared" si="46"/>
        <v>0</v>
      </c>
      <c r="Q217" s="318">
        <f t="shared" si="46"/>
        <v>0</v>
      </c>
      <c r="R217" s="318">
        <f t="shared" si="46"/>
        <v>0</v>
      </c>
      <c r="S217" s="318">
        <f t="shared" si="46"/>
        <v>0</v>
      </c>
      <c r="T217" s="318">
        <f t="shared" si="46"/>
        <v>176.7605</v>
      </c>
      <c r="U217" s="318">
        <f t="shared" si="46"/>
        <v>0</v>
      </c>
      <c r="V217" s="318">
        <f t="shared" si="46"/>
        <v>179.27</v>
      </c>
      <c r="W217" s="318">
        <f t="shared" si="46"/>
        <v>0</v>
      </c>
      <c r="X217" s="318">
        <f t="shared" si="46"/>
        <v>0</v>
      </c>
      <c r="Y217" s="318">
        <f t="shared" si="46"/>
        <v>0</v>
      </c>
      <c r="Z217" s="318">
        <f t="shared" si="46"/>
        <v>0</v>
      </c>
      <c r="AA217" s="318">
        <f t="shared" si="46"/>
        <v>0</v>
      </c>
      <c r="AB217" s="318">
        <f t="shared" si="46"/>
        <v>227.579</v>
      </c>
      <c r="AC217" s="318">
        <f t="shared" si="46"/>
        <v>0</v>
      </c>
      <c r="AD217" s="318">
        <f t="shared" si="46"/>
        <v>0</v>
      </c>
      <c r="AE217" s="318">
        <f t="shared" si="46"/>
        <v>0</v>
      </c>
      <c r="AF217" s="318">
        <f t="shared" si="46"/>
        <v>226.9055</v>
      </c>
      <c r="AG217" s="409"/>
    </row>
    <row r="218">
      <c r="A218" s="320">
        <f>SUM(B217:AF217)</f>
        <v>1253.31</v>
      </c>
      <c r="B218" s="322"/>
      <c r="C218" s="322"/>
      <c r="D218" s="322"/>
      <c r="E218" s="322"/>
      <c r="F218" s="322"/>
      <c r="G218" s="322"/>
      <c r="H218" s="322"/>
      <c r="I218" s="322"/>
      <c r="J218" s="322"/>
      <c r="K218" s="322"/>
      <c r="L218" s="322"/>
      <c r="M218" s="322"/>
      <c r="N218" s="322"/>
      <c r="O218" s="322"/>
      <c r="P218" s="322"/>
      <c r="Q218" s="322"/>
      <c r="R218" s="322"/>
      <c r="S218" s="322"/>
      <c r="T218" s="322"/>
      <c r="U218" s="322"/>
      <c r="V218" s="322"/>
      <c r="W218" s="322"/>
      <c r="X218" s="322"/>
      <c r="Y218" s="322"/>
      <c r="Z218" s="322"/>
      <c r="AA218" s="322"/>
      <c r="AB218" s="322"/>
      <c r="AC218" s="322"/>
      <c r="AD218" s="322"/>
      <c r="AE218" s="322"/>
      <c r="AF218" s="322"/>
      <c r="AG218" s="555"/>
    </row>
    <row r="219">
      <c r="A219" s="568" t="s">
        <v>1976</v>
      </c>
      <c r="B219" s="569"/>
      <c r="C219" s="569"/>
      <c r="D219" s="569"/>
      <c r="E219" s="569"/>
      <c r="F219" s="569"/>
      <c r="G219" s="569"/>
      <c r="H219" s="569"/>
      <c r="I219" s="569"/>
      <c r="J219" s="569"/>
      <c r="K219" s="569"/>
      <c r="L219" s="569"/>
      <c r="M219" s="569"/>
      <c r="N219" s="569"/>
      <c r="O219" s="569"/>
      <c r="P219" s="569"/>
      <c r="Q219" s="569"/>
      <c r="R219" s="569"/>
      <c r="S219" s="569"/>
      <c r="T219" s="569"/>
      <c r="U219" s="569"/>
      <c r="V219" s="569"/>
      <c r="W219" s="569"/>
      <c r="X219" s="569"/>
      <c r="Y219" s="569"/>
      <c r="Z219" s="569"/>
      <c r="AA219" s="569"/>
      <c r="AB219" s="569"/>
      <c r="AC219" s="569"/>
      <c r="AD219" s="569"/>
      <c r="AE219" s="569"/>
      <c r="AF219" s="569"/>
      <c r="AG219" s="555"/>
    </row>
    <row r="220">
      <c r="A220" s="570">
        <f>A218/A216</f>
        <v>0.7038694822</v>
      </c>
      <c r="B220" s="571"/>
      <c r="C220" s="571"/>
      <c r="D220" s="571"/>
      <c r="E220" s="571"/>
      <c r="F220" s="571"/>
      <c r="G220" s="571"/>
      <c r="H220" s="571"/>
      <c r="I220" s="571"/>
      <c r="J220" s="571"/>
      <c r="K220" s="571"/>
      <c r="L220" s="571"/>
      <c r="M220" s="571"/>
      <c r="N220" s="571"/>
      <c r="O220" s="571"/>
      <c r="P220" s="571"/>
      <c r="Q220" s="571"/>
      <c r="R220" s="571"/>
      <c r="S220" s="571"/>
      <c r="T220" s="571"/>
      <c r="U220" s="571"/>
      <c r="V220" s="571"/>
      <c r="W220" s="571"/>
      <c r="X220" s="571"/>
      <c r="Y220" s="571"/>
      <c r="Z220" s="571"/>
      <c r="AA220" s="571"/>
      <c r="AB220" s="571"/>
      <c r="AC220" s="571"/>
      <c r="AD220" s="571"/>
      <c r="AE220" s="571"/>
      <c r="AF220" s="571"/>
      <c r="AG220" s="555"/>
    </row>
    <row r="221">
      <c r="A221" s="30"/>
      <c r="B221" s="313"/>
      <c r="C221" s="313"/>
      <c r="D221" s="313"/>
      <c r="E221" s="313"/>
      <c r="F221" s="313"/>
      <c r="G221" s="313"/>
      <c r="H221" s="313"/>
      <c r="I221" s="313"/>
      <c r="J221" s="313"/>
      <c r="K221" s="313"/>
      <c r="L221" s="313"/>
      <c r="M221" s="313"/>
      <c r="N221" s="313"/>
      <c r="O221" s="313"/>
      <c r="P221" s="313"/>
      <c r="Q221" s="313"/>
      <c r="R221" s="313"/>
      <c r="S221" s="313"/>
      <c r="T221" s="313"/>
      <c r="U221" s="313"/>
      <c r="V221" s="313"/>
      <c r="W221" s="313"/>
      <c r="X221" s="313"/>
      <c r="Y221" s="313"/>
      <c r="Z221" s="313"/>
      <c r="AA221" s="313"/>
      <c r="AB221" s="313"/>
      <c r="AC221" s="313"/>
      <c r="AD221" s="313"/>
      <c r="AE221" s="313"/>
      <c r="AF221" s="313"/>
      <c r="AG221" s="555"/>
    </row>
    <row r="222">
      <c r="A222" s="30"/>
      <c r="B222" s="313"/>
      <c r="C222" s="313"/>
      <c r="D222" s="313"/>
      <c r="E222" s="313"/>
      <c r="F222" s="313"/>
      <c r="G222" s="313"/>
      <c r="H222" s="313"/>
      <c r="I222" s="313"/>
      <c r="J222" s="313"/>
      <c r="K222" s="313"/>
      <c r="L222" s="313"/>
      <c r="M222" s="313"/>
      <c r="N222" s="313"/>
      <c r="O222" s="313"/>
      <c r="P222" s="313"/>
      <c r="Q222" s="313"/>
      <c r="R222" s="313"/>
      <c r="S222" s="313"/>
      <c r="T222" s="313"/>
      <c r="U222" s="313"/>
      <c r="V222" s="313"/>
      <c r="W222" s="313"/>
      <c r="X222" s="313"/>
      <c r="Y222" s="313"/>
      <c r="Z222" s="313"/>
      <c r="AA222" s="313"/>
      <c r="AB222" s="313"/>
      <c r="AC222" s="313"/>
      <c r="AD222" s="313"/>
      <c r="AE222" s="313"/>
      <c r="AF222" s="313"/>
      <c r="AG222" s="555"/>
    </row>
    <row r="223">
      <c r="A223" s="572" t="s">
        <v>667</v>
      </c>
      <c r="B223" s="313"/>
      <c r="C223" s="313"/>
      <c r="D223" s="313"/>
      <c r="E223" s="313"/>
      <c r="F223" s="313"/>
      <c r="G223" s="313"/>
      <c r="H223" s="313"/>
      <c r="I223" s="313"/>
      <c r="J223" s="313"/>
      <c r="K223" s="313"/>
      <c r="L223" s="313"/>
      <c r="M223" s="313"/>
      <c r="N223" s="313"/>
      <c r="O223" s="313"/>
      <c r="P223" s="313"/>
      <c r="Q223" s="313"/>
      <c r="R223" s="313"/>
      <c r="S223" s="313"/>
      <c r="T223" s="313"/>
      <c r="U223" s="313"/>
      <c r="V223" s="313"/>
      <c r="W223" s="313"/>
      <c r="X223" s="313"/>
      <c r="Y223" s="313"/>
      <c r="Z223" s="313"/>
      <c r="AA223" s="313"/>
      <c r="AB223" s="313"/>
      <c r="AC223" s="313"/>
      <c r="AD223" s="313"/>
      <c r="AE223" s="313"/>
      <c r="AF223" s="313"/>
      <c r="AG223" s="555"/>
    </row>
    <row r="224">
      <c r="A224" s="320">
        <f>A216</f>
        <v>1780.6</v>
      </c>
      <c r="B224" s="313"/>
      <c r="C224" s="313"/>
      <c r="D224" s="313"/>
      <c r="E224" s="313"/>
      <c r="F224" s="313"/>
      <c r="G224" s="313"/>
      <c r="H224" s="313"/>
      <c r="I224" s="313"/>
      <c r="J224" s="313"/>
      <c r="K224" s="313"/>
      <c r="L224" s="313"/>
      <c r="M224" s="313"/>
      <c r="N224" s="313"/>
      <c r="O224" s="313"/>
      <c r="P224" s="313"/>
      <c r="Q224" s="313"/>
      <c r="R224" s="313"/>
      <c r="S224" s="313"/>
      <c r="T224" s="313"/>
      <c r="U224" s="313"/>
      <c r="V224" s="313"/>
      <c r="W224" s="313"/>
      <c r="X224" s="313"/>
      <c r="Y224" s="313"/>
      <c r="Z224" s="313"/>
      <c r="AA224" s="313"/>
      <c r="AB224" s="313"/>
      <c r="AC224" s="313"/>
      <c r="AD224" s="313"/>
      <c r="AE224" s="313"/>
      <c r="AF224" s="313"/>
      <c r="AG224" s="555"/>
    </row>
    <row r="225">
      <c r="A225" s="572" t="s">
        <v>724</v>
      </c>
      <c r="B225" s="313">
        <f t="shared" ref="B225:AF225" si="47">B217+B213</f>
        <v>0</v>
      </c>
      <c r="C225" s="313">
        <f t="shared" si="47"/>
        <v>251.476</v>
      </c>
      <c r="D225" s="313">
        <f t="shared" si="47"/>
        <v>0</v>
      </c>
      <c r="E225" s="313">
        <f t="shared" si="47"/>
        <v>0</v>
      </c>
      <c r="F225" s="313">
        <f t="shared" si="47"/>
        <v>0</v>
      </c>
      <c r="G225" s="313">
        <f t="shared" si="47"/>
        <v>0</v>
      </c>
      <c r="H225" s="313">
        <f t="shared" si="47"/>
        <v>15.6855</v>
      </c>
      <c r="I225" s="313">
        <f t="shared" si="47"/>
        <v>0</v>
      </c>
      <c r="J225" s="313">
        <f t="shared" si="47"/>
        <v>15.663</v>
      </c>
      <c r="K225" s="313">
        <f t="shared" si="47"/>
        <v>159.9705</v>
      </c>
      <c r="L225" s="313">
        <f t="shared" si="47"/>
        <v>0</v>
      </c>
      <c r="M225" s="313">
        <f t="shared" si="47"/>
        <v>0</v>
      </c>
      <c r="N225" s="313">
        <f t="shared" si="47"/>
        <v>0</v>
      </c>
      <c r="O225" s="313">
        <f t="shared" si="47"/>
        <v>0</v>
      </c>
      <c r="P225" s="313">
        <f t="shared" si="47"/>
        <v>0</v>
      </c>
      <c r="Q225" s="313">
        <f t="shared" si="47"/>
        <v>0</v>
      </c>
      <c r="R225" s="313">
        <f t="shared" si="47"/>
        <v>0</v>
      </c>
      <c r="S225" s="313">
        <f t="shared" si="47"/>
        <v>0</v>
      </c>
      <c r="T225" s="313">
        <f t="shared" si="47"/>
        <v>176.7605</v>
      </c>
      <c r="U225" s="313">
        <f t="shared" si="47"/>
        <v>0</v>
      </c>
      <c r="V225" s="313">
        <f t="shared" si="47"/>
        <v>179.27</v>
      </c>
      <c r="W225" s="313">
        <f t="shared" si="47"/>
        <v>0</v>
      </c>
      <c r="X225" s="313">
        <f t="shared" si="47"/>
        <v>0</v>
      </c>
      <c r="Y225" s="313">
        <f t="shared" si="47"/>
        <v>0</v>
      </c>
      <c r="Z225" s="313">
        <f t="shared" si="47"/>
        <v>0</v>
      </c>
      <c r="AA225" s="313">
        <f t="shared" si="47"/>
        <v>0</v>
      </c>
      <c r="AB225" s="313">
        <f t="shared" si="47"/>
        <v>227.579</v>
      </c>
      <c r="AC225" s="313">
        <f t="shared" si="47"/>
        <v>0</v>
      </c>
      <c r="AD225" s="313">
        <f t="shared" si="47"/>
        <v>0</v>
      </c>
      <c r="AE225" s="313">
        <f t="shared" si="47"/>
        <v>0</v>
      </c>
      <c r="AF225" s="313">
        <f t="shared" si="47"/>
        <v>226.9055</v>
      </c>
      <c r="AG225" s="409"/>
    </row>
    <row r="226">
      <c r="A226" s="320">
        <f>sum(B225:AF225)</f>
        <v>1253.31</v>
      </c>
      <c r="B226" s="313"/>
      <c r="C226" s="313"/>
      <c r="D226" s="313"/>
      <c r="E226" s="313"/>
      <c r="F226" s="313"/>
      <c r="G226" s="313"/>
      <c r="H226" s="313"/>
      <c r="I226" s="313"/>
      <c r="J226" s="313"/>
      <c r="K226" s="313"/>
      <c r="L226" s="313"/>
      <c r="M226" s="313"/>
      <c r="N226" s="313"/>
      <c r="O226" s="313"/>
      <c r="P226" s="313"/>
      <c r="Q226" s="313"/>
      <c r="R226" s="313"/>
      <c r="S226" s="313"/>
      <c r="T226" s="313"/>
      <c r="U226" s="313"/>
      <c r="V226" s="313"/>
      <c r="W226" s="313"/>
      <c r="X226" s="313"/>
      <c r="Y226" s="313"/>
      <c r="Z226" s="313"/>
      <c r="AA226" s="313"/>
      <c r="AB226" s="313"/>
      <c r="AC226" s="313"/>
      <c r="AD226" s="313"/>
      <c r="AE226" s="313"/>
      <c r="AF226" s="313"/>
      <c r="AG226" s="555"/>
    </row>
    <row r="227">
      <c r="A227" s="573" t="s">
        <v>725</v>
      </c>
      <c r="B227" s="322" t="str">
        <f t="shared" ref="B227:AF227" si="48">B225/(B4)</f>
        <v>#DIV/0!</v>
      </c>
      <c r="C227" s="322">
        <f t="shared" si="48"/>
        <v>0.7165374972</v>
      </c>
      <c r="D227" s="322" t="str">
        <f t="shared" si="48"/>
        <v>#DIV/0!</v>
      </c>
      <c r="E227" s="322" t="str">
        <f t="shared" si="48"/>
        <v>#DIV/0!</v>
      </c>
      <c r="F227" s="322" t="str">
        <f t="shared" si="48"/>
        <v>#DIV/0!</v>
      </c>
      <c r="G227" s="322" t="str">
        <f t="shared" si="48"/>
        <v>#DIV/0!</v>
      </c>
      <c r="H227" s="322">
        <f t="shared" si="48"/>
        <v>0.5054946826</v>
      </c>
      <c r="I227" s="322" t="str">
        <f t="shared" si="48"/>
        <v>#DIV/0!</v>
      </c>
      <c r="J227" s="322">
        <f t="shared" si="48"/>
        <v>0.5023412444</v>
      </c>
      <c r="K227" s="322">
        <f t="shared" si="48"/>
        <v>0.682671873</v>
      </c>
      <c r="L227" s="322" t="str">
        <f t="shared" si="48"/>
        <v>#DIV/0!</v>
      </c>
      <c r="M227" s="322" t="str">
        <f t="shared" si="48"/>
        <v>#DIV/0!</v>
      </c>
      <c r="N227" s="322" t="str">
        <f t="shared" si="48"/>
        <v>#DIV/0!</v>
      </c>
      <c r="O227" s="322" t="str">
        <f t="shared" si="48"/>
        <v>#DIV/0!</v>
      </c>
      <c r="P227" s="322" t="str">
        <f t="shared" si="48"/>
        <v>#DIV/0!</v>
      </c>
      <c r="Q227" s="322" t="str">
        <f t="shared" si="48"/>
        <v>#DIV/0!</v>
      </c>
      <c r="R227" s="322" t="str">
        <f t="shared" si="48"/>
        <v>#DIV/0!</v>
      </c>
      <c r="S227" s="322" t="str">
        <f t="shared" si="48"/>
        <v>#DIV/0!</v>
      </c>
      <c r="T227" s="322">
        <f t="shared" si="48"/>
        <v>0.6911997028</v>
      </c>
      <c r="U227" s="322" t="str">
        <f t="shared" si="48"/>
        <v>#DIV/0!</v>
      </c>
      <c r="V227" s="322">
        <f t="shared" si="48"/>
        <v>0.750083682</v>
      </c>
      <c r="W227" s="322" t="str">
        <f t="shared" si="48"/>
        <v>#DIV/0!</v>
      </c>
      <c r="X227" s="322" t="str">
        <f t="shared" si="48"/>
        <v>#DIV/0!</v>
      </c>
      <c r="Y227" s="322" t="str">
        <f t="shared" si="48"/>
        <v>#DIV/0!</v>
      </c>
      <c r="Z227" s="322" t="str">
        <f t="shared" si="48"/>
        <v>#DIV/0!</v>
      </c>
      <c r="AA227" s="322" t="str">
        <f t="shared" si="48"/>
        <v>#DIV/0!</v>
      </c>
      <c r="AB227" s="322">
        <f t="shared" si="48"/>
        <v>0.7180507352</v>
      </c>
      <c r="AC227" s="322" t="str">
        <f t="shared" si="48"/>
        <v>#DIV/0!</v>
      </c>
      <c r="AD227" s="322" t="str">
        <f t="shared" si="48"/>
        <v>#DIV/0!</v>
      </c>
      <c r="AE227" s="322" t="str">
        <f t="shared" si="48"/>
        <v>#DIV/0!</v>
      </c>
      <c r="AF227" s="322">
        <f t="shared" si="48"/>
        <v>0.7059250848</v>
      </c>
      <c r="AG227" s="409"/>
    </row>
    <row r="228">
      <c r="A228" s="570">
        <f>A226/A224</f>
        <v>0.7038694822</v>
      </c>
      <c r="B228" s="313"/>
      <c r="C228" s="313"/>
      <c r="D228" s="313"/>
      <c r="E228" s="313"/>
      <c r="F228" s="313"/>
      <c r="G228" s="313"/>
      <c r="H228" s="313"/>
      <c r="I228" s="313"/>
      <c r="J228" s="313"/>
      <c r="K228" s="313"/>
      <c r="L228" s="313"/>
      <c r="M228" s="313"/>
      <c r="N228" s="313"/>
      <c r="O228" s="313"/>
      <c r="P228" s="313"/>
      <c r="Q228" s="313"/>
      <c r="R228" s="313"/>
      <c r="S228" s="313"/>
      <c r="T228" s="313"/>
      <c r="U228" s="313"/>
      <c r="V228" s="313"/>
      <c r="W228" s="313"/>
      <c r="X228" s="313"/>
      <c r="Y228" s="313"/>
      <c r="Z228" s="313"/>
      <c r="AA228" s="313"/>
      <c r="AB228" s="313"/>
      <c r="AC228" s="313"/>
      <c r="AD228" s="313"/>
      <c r="AE228" s="313"/>
      <c r="AF228" s="313"/>
      <c r="AG228" s="555"/>
    </row>
    <row r="229">
      <c r="A229" s="143"/>
      <c r="B229" s="313"/>
      <c r="C229" s="313"/>
      <c r="D229" s="313"/>
      <c r="E229" s="313"/>
      <c r="F229" s="313"/>
      <c r="G229" s="313"/>
      <c r="H229" s="313"/>
      <c r="I229" s="313"/>
      <c r="J229" s="313"/>
      <c r="K229" s="313"/>
      <c r="L229" s="313"/>
      <c r="M229" s="313"/>
      <c r="N229" s="313"/>
      <c r="O229" s="313"/>
      <c r="P229" s="313"/>
      <c r="Q229" s="313"/>
      <c r="R229" s="313"/>
      <c r="S229" s="313"/>
      <c r="T229" s="313"/>
      <c r="U229" s="313"/>
      <c r="V229" s="313"/>
      <c r="W229" s="313"/>
      <c r="X229" s="313"/>
      <c r="Y229" s="313"/>
      <c r="Z229" s="313"/>
      <c r="AA229" s="313"/>
      <c r="AB229" s="313"/>
      <c r="AC229" s="313"/>
      <c r="AD229" s="313"/>
      <c r="AE229" s="313"/>
      <c r="AF229" s="313"/>
      <c r="AG229" s="555"/>
    </row>
    <row r="230">
      <c r="A230" s="30"/>
      <c r="B230" s="313"/>
      <c r="C230" s="313"/>
      <c r="D230" s="313"/>
      <c r="E230" s="313"/>
      <c r="F230" s="313"/>
      <c r="G230" s="313"/>
      <c r="H230" s="313"/>
      <c r="I230" s="313"/>
      <c r="J230" s="313"/>
      <c r="K230" s="313"/>
      <c r="L230" s="313"/>
      <c r="M230" s="313"/>
      <c r="N230" s="313"/>
      <c r="O230" s="313"/>
      <c r="P230" s="313"/>
      <c r="Q230" s="313"/>
      <c r="R230" s="313"/>
      <c r="S230" s="313"/>
      <c r="T230" s="313"/>
      <c r="U230" s="313"/>
      <c r="V230" s="313"/>
      <c r="W230" s="313"/>
      <c r="X230" s="313"/>
      <c r="Y230" s="313"/>
      <c r="Z230" s="313"/>
      <c r="AA230" s="313"/>
      <c r="AB230" s="313"/>
      <c r="AC230" s="313"/>
      <c r="AD230" s="313"/>
      <c r="AE230" s="313"/>
      <c r="AF230" s="313"/>
      <c r="AG230" s="555"/>
    </row>
    <row r="231">
      <c r="A231" s="30"/>
      <c r="B231" s="313"/>
      <c r="C231" s="313"/>
      <c r="D231" s="313"/>
      <c r="E231" s="313"/>
      <c r="F231" s="313"/>
      <c r="G231" s="313"/>
      <c r="H231" s="313"/>
      <c r="I231" s="313"/>
      <c r="J231" s="313"/>
      <c r="K231" s="313"/>
      <c r="L231" s="313"/>
      <c r="M231" s="313"/>
      <c r="N231" s="313"/>
      <c r="O231" s="313"/>
      <c r="P231" s="313"/>
      <c r="Q231" s="313"/>
      <c r="R231" s="313"/>
      <c r="S231" s="313"/>
      <c r="T231" s="313"/>
      <c r="U231" s="313"/>
      <c r="V231" s="313"/>
      <c r="W231" s="313"/>
      <c r="X231" s="313"/>
      <c r="Y231" s="313"/>
      <c r="Z231" s="313"/>
      <c r="AA231" s="313"/>
      <c r="AB231" s="313"/>
      <c r="AC231" s="313"/>
      <c r="AD231" s="313"/>
      <c r="AE231" s="313"/>
      <c r="AF231" s="313"/>
      <c r="AG231" s="555"/>
    </row>
    <row r="232">
      <c r="A232" s="30"/>
      <c r="B232" s="313"/>
      <c r="C232" s="313"/>
      <c r="D232" s="313"/>
      <c r="E232" s="313"/>
      <c r="F232" s="313"/>
      <c r="G232" s="313"/>
      <c r="H232" s="313"/>
      <c r="I232" s="313"/>
      <c r="J232" s="313"/>
      <c r="K232" s="313"/>
      <c r="L232" s="313"/>
      <c r="M232" s="313"/>
      <c r="N232" s="313"/>
      <c r="O232" s="313"/>
      <c r="P232" s="313"/>
      <c r="Q232" s="313"/>
      <c r="R232" s="313"/>
      <c r="S232" s="313"/>
      <c r="T232" s="313"/>
      <c r="U232" s="313"/>
      <c r="V232" s="313"/>
      <c r="W232" s="313"/>
      <c r="X232" s="313"/>
      <c r="Y232" s="313"/>
      <c r="Z232" s="313"/>
      <c r="AA232" s="313"/>
      <c r="AB232" s="313"/>
      <c r="AC232" s="313"/>
      <c r="AD232" s="313"/>
      <c r="AE232" s="313"/>
      <c r="AF232" s="313"/>
      <c r="AG232" s="555"/>
    </row>
    <row r="233">
      <c r="A233" s="30"/>
      <c r="B233" s="313"/>
      <c r="C233" s="313"/>
      <c r="D233" s="313"/>
      <c r="E233" s="313"/>
      <c r="F233" s="313"/>
      <c r="G233" s="313"/>
      <c r="H233" s="313"/>
      <c r="I233" s="313"/>
      <c r="J233" s="313"/>
      <c r="K233" s="313"/>
      <c r="L233" s="313"/>
      <c r="M233" s="313"/>
      <c r="N233" s="313"/>
      <c r="O233" s="313"/>
      <c r="P233" s="313"/>
      <c r="Q233" s="313"/>
      <c r="R233" s="313"/>
      <c r="S233" s="313"/>
      <c r="T233" s="313"/>
      <c r="U233" s="313"/>
      <c r="V233" s="313"/>
      <c r="W233" s="313"/>
      <c r="X233" s="313"/>
      <c r="Y233" s="313"/>
      <c r="Z233" s="313"/>
      <c r="AA233" s="313"/>
      <c r="AB233" s="313"/>
      <c r="AC233" s="313"/>
      <c r="AD233" s="313"/>
      <c r="AE233" s="313"/>
      <c r="AF233" s="313"/>
      <c r="AG233" s="555"/>
    </row>
    <row r="234">
      <c r="A234" s="30"/>
      <c r="B234" s="313"/>
      <c r="C234" s="313"/>
      <c r="D234" s="313"/>
      <c r="E234" s="313"/>
      <c r="F234" s="313"/>
      <c r="G234" s="313"/>
      <c r="H234" s="313"/>
      <c r="I234" s="313"/>
      <c r="J234" s="313"/>
      <c r="K234" s="313"/>
      <c r="L234" s="313"/>
      <c r="M234" s="313"/>
      <c r="N234" s="313"/>
      <c r="O234" s="313"/>
      <c r="P234" s="313"/>
      <c r="Q234" s="313"/>
      <c r="R234" s="313"/>
      <c r="S234" s="313"/>
      <c r="T234" s="313"/>
      <c r="U234" s="313"/>
      <c r="V234" s="313"/>
      <c r="W234" s="313"/>
      <c r="X234" s="313"/>
      <c r="Y234" s="313"/>
      <c r="Z234" s="313"/>
      <c r="AA234" s="313"/>
      <c r="AB234" s="313"/>
      <c r="AC234" s="313"/>
      <c r="AD234" s="313"/>
      <c r="AE234" s="313"/>
      <c r="AF234" s="313"/>
      <c r="AG234" s="555"/>
    </row>
    <row r="235">
      <c r="A235" s="30"/>
      <c r="B235" s="313"/>
      <c r="C235" s="313"/>
      <c r="D235" s="313"/>
      <c r="E235" s="313"/>
      <c r="F235" s="313"/>
      <c r="G235" s="313"/>
      <c r="H235" s="313"/>
      <c r="I235" s="313"/>
      <c r="J235" s="313"/>
      <c r="K235" s="313"/>
      <c r="L235" s="313"/>
      <c r="M235" s="313"/>
      <c r="N235" s="313"/>
      <c r="O235" s="313"/>
      <c r="P235" s="313"/>
      <c r="Q235" s="313"/>
      <c r="R235" s="313"/>
      <c r="S235" s="313"/>
      <c r="T235" s="313"/>
      <c r="U235" s="313"/>
      <c r="V235" s="313"/>
      <c r="W235" s="313"/>
      <c r="X235" s="313"/>
      <c r="Y235" s="313"/>
      <c r="Z235" s="313"/>
      <c r="AA235" s="313"/>
      <c r="AB235" s="313"/>
      <c r="AC235" s="313"/>
      <c r="AD235" s="313"/>
      <c r="AE235" s="313"/>
      <c r="AF235" s="313"/>
      <c r="AG235" s="555"/>
    </row>
    <row r="236">
      <c r="A236" s="30"/>
      <c r="B236" s="313"/>
      <c r="C236" s="313"/>
      <c r="D236" s="313"/>
      <c r="E236" s="313"/>
      <c r="F236" s="313"/>
      <c r="G236" s="313"/>
      <c r="H236" s="313"/>
      <c r="I236" s="313"/>
      <c r="J236" s="313"/>
      <c r="K236" s="313"/>
      <c r="L236" s="313"/>
      <c r="M236" s="313"/>
      <c r="N236" s="313"/>
      <c r="O236" s="313"/>
      <c r="P236" s="313"/>
      <c r="Q236" s="313"/>
      <c r="R236" s="313"/>
      <c r="S236" s="313"/>
      <c r="T236" s="313"/>
      <c r="U236" s="313"/>
      <c r="V236" s="313"/>
      <c r="W236" s="313"/>
      <c r="X236" s="313"/>
      <c r="Y236" s="313"/>
      <c r="Z236" s="313"/>
      <c r="AA236" s="313"/>
      <c r="AB236" s="313"/>
      <c r="AC236" s="313"/>
      <c r="AD236" s="313"/>
      <c r="AE236" s="313"/>
      <c r="AF236" s="313"/>
      <c r="AG236" s="555"/>
    </row>
  </sheetData>
  <conditionalFormatting sqref="B217:AF217">
    <cfRule type="cellIs" dxfId="0" priority="1" operator="greaterThan">
      <formula>0</formula>
    </cfRule>
  </conditionalFormatting>
  <conditionalFormatting sqref="B217:AF217">
    <cfRule type="cellIs" dxfId="1" priority="2" operator="lessThan">
      <formula>0</formula>
    </cfRule>
  </conditionalFormatting>
  <conditionalFormatting sqref="B136:AF136">
    <cfRule type="colorScale" priority="3">
      <colorScale>
        <cfvo type="min"/>
        <cfvo type="max"/>
        <color rgb="FFFFFFFF"/>
        <color rgb="FFE67C73"/>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62" t="s">
        <v>267</v>
      </c>
      <c r="B1" s="1">
        <v>45931.0</v>
      </c>
      <c r="C1" s="1">
        <v>45932.0</v>
      </c>
      <c r="D1" s="1">
        <v>45933.0</v>
      </c>
      <c r="E1" s="1">
        <v>45934.0</v>
      </c>
      <c r="F1" s="1">
        <v>45935.0</v>
      </c>
      <c r="G1" s="1">
        <v>45936.0</v>
      </c>
      <c r="H1" s="1">
        <v>45937.0</v>
      </c>
      <c r="I1" s="1">
        <v>45938.0</v>
      </c>
      <c r="J1" s="1">
        <v>45939.0</v>
      </c>
      <c r="K1" s="1">
        <v>45940.0</v>
      </c>
      <c r="L1" s="1">
        <v>45941.0</v>
      </c>
      <c r="M1" s="1">
        <v>45942.0</v>
      </c>
      <c r="N1" s="1">
        <v>45943.0</v>
      </c>
      <c r="O1" s="1">
        <v>45944.0</v>
      </c>
      <c r="P1" s="1">
        <v>45945.0</v>
      </c>
      <c r="Q1" s="1">
        <v>45946.0</v>
      </c>
      <c r="R1" s="1">
        <v>45947.0</v>
      </c>
      <c r="S1" s="1">
        <v>45948.0</v>
      </c>
      <c r="T1" s="1">
        <v>45949.0</v>
      </c>
      <c r="U1" s="1">
        <v>45950.0</v>
      </c>
      <c r="V1" s="1">
        <v>45951.0</v>
      </c>
      <c r="W1" s="1">
        <v>45952.0</v>
      </c>
      <c r="X1" s="1">
        <v>45953.0</v>
      </c>
      <c r="Y1" s="1">
        <v>45954.0</v>
      </c>
      <c r="Z1" s="1">
        <v>45955.0</v>
      </c>
      <c r="AA1" s="1">
        <v>45956.0</v>
      </c>
      <c r="AB1" s="1">
        <v>45957.0</v>
      </c>
      <c r="AC1" s="1">
        <v>45958.0</v>
      </c>
      <c r="AD1" s="1">
        <v>45959.0</v>
      </c>
      <c r="AE1" s="1">
        <v>45960.0</v>
      </c>
      <c r="AF1" s="1">
        <v>45961.0</v>
      </c>
      <c r="AG1" s="165"/>
    </row>
    <row r="2">
      <c r="A2" s="401" t="s">
        <v>268</v>
      </c>
      <c r="B2" s="164" t="s">
        <v>20</v>
      </c>
      <c r="C2" s="164" t="s">
        <v>21</v>
      </c>
      <c r="D2" s="164" t="s">
        <v>15</v>
      </c>
      <c r="E2" s="164" t="s">
        <v>16</v>
      </c>
      <c r="F2" s="164" t="s">
        <v>17</v>
      </c>
      <c r="G2" s="164" t="s">
        <v>18</v>
      </c>
      <c r="H2" s="164" t="s">
        <v>19</v>
      </c>
      <c r="I2" s="164" t="s">
        <v>20</v>
      </c>
      <c r="J2" s="164" t="s">
        <v>21</v>
      </c>
      <c r="K2" s="164" t="s">
        <v>15</v>
      </c>
      <c r="L2" s="164" t="s">
        <v>16</v>
      </c>
      <c r="M2" s="164" t="s">
        <v>17</v>
      </c>
      <c r="N2" s="164" t="s">
        <v>18</v>
      </c>
      <c r="O2" s="164" t="s">
        <v>19</v>
      </c>
      <c r="P2" s="164" t="s">
        <v>20</v>
      </c>
      <c r="Q2" s="164" t="s">
        <v>21</v>
      </c>
      <c r="R2" s="164" t="s">
        <v>15</v>
      </c>
      <c r="S2" s="164" t="s">
        <v>16</v>
      </c>
      <c r="T2" s="164" t="s">
        <v>17</v>
      </c>
      <c r="U2" s="164" t="s">
        <v>18</v>
      </c>
      <c r="V2" s="164" t="s">
        <v>19</v>
      </c>
      <c r="W2" s="164" t="s">
        <v>20</v>
      </c>
      <c r="X2" s="164" t="s">
        <v>21</v>
      </c>
      <c r="Y2" s="164" t="s">
        <v>15</v>
      </c>
      <c r="Z2" s="164" t="s">
        <v>16</v>
      </c>
      <c r="AA2" s="164" t="s">
        <v>17</v>
      </c>
      <c r="AB2" s="164" t="s">
        <v>18</v>
      </c>
      <c r="AC2" s="164" t="s">
        <v>19</v>
      </c>
      <c r="AD2" s="164" t="s">
        <v>20</v>
      </c>
      <c r="AE2" s="164" t="s">
        <v>21</v>
      </c>
      <c r="AF2" s="164" t="s">
        <v>15</v>
      </c>
      <c r="AG2" s="165"/>
    </row>
    <row r="3" ht="30.0" customHeight="1">
      <c r="A3" s="513" t="s">
        <v>94</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514"/>
    </row>
    <row r="4">
      <c r="A4" s="574" t="s">
        <v>232</v>
      </c>
      <c r="B4" s="208">
        <f>Summary!B59</f>
        <v>0</v>
      </c>
      <c r="C4" s="208">
        <f>Summary!C59</f>
        <v>0</v>
      </c>
      <c r="D4" s="208">
        <f>Summary!D59</f>
        <v>0</v>
      </c>
      <c r="E4" s="208">
        <f>Summary!E59</f>
        <v>0</v>
      </c>
      <c r="F4" s="208">
        <f>Summary!F59</f>
        <v>0</v>
      </c>
      <c r="G4" s="208">
        <f>Summary!G59</f>
        <v>0</v>
      </c>
      <c r="H4" s="208">
        <f>Summary!H59</f>
        <v>0</v>
      </c>
      <c r="I4" s="208">
        <f>Summary!I59</f>
        <v>0</v>
      </c>
      <c r="J4" s="208">
        <f>Summary!J59</f>
        <v>0</v>
      </c>
      <c r="K4" s="208">
        <f>Summary!K59</f>
        <v>0</v>
      </c>
      <c r="L4" s="208">
        <f>Summary!L59</f>
        <v>0</v>
      </c>
      <c r="M4" s="208">
        <f>Summary!M59</f>
        <v>0</v>
      </c>
      <c r="N4" s="208">
        <f>Summary!N59</f>
        <v>0</v>
      </c>
      <c r="O4" s="208">
        <f>Summary!O59</f>
        <v>0</v>
      </c>
      <c r="P4" s="208">
        <f>Summary!P59</f>
        <v>0</v>
      </c>
      <c r="Q4" s="208">
        <f>Summary!Q59</f>
        <v>0</v>
      </c>
      <c r="R4" s="208">
        <f>Summary!R59</f>
        <v>0</v>
      </c>
      <c r="S4" s="208">
        <f>Summary!S59</f>
        <v>0</v>
      </c>
      <c r="T4" s="208">
        <f>Summary!T59</f>
        <v>0</v>
      </c>
      <c r="U4" s="208">
        <f>Summary!U59</f>
        <v>0</v>
      </c>
      <c r="V4" s="208">
        <f>Summary!V59</f>
        <v>0</v>
      </c>
      <c r="W4" s="208">
        <f>Summary!W59</f>
        <v>0</v>
      </c>
      <c r="X4" s="208">
        <f>Summary!X59</f>
        <v>0</v>
      </c>
      <c r="Y4" s="208">
        <f>Summary!Y59</f>
        <v>0</v>
      </c>
      <c r="Z4" s="208">
        <f>Summary!Z59</f>
        <v>0</v>
      </c>
      <c r="AA4" s="208">
        <f>Summary!AA59</f>
        <v>0</v>
      </c>
      <c r="AB4" s="208">
        <f>Summary!AB59</f>
        <v>0</v>
      </c>
      <c r="AC4" s="208">
        <f>Summary!AC59</f>
        <v>0</v>
      </c>
      <c r="AD4" s="208">
        <f>Summary!AD59</f>
        <v>0</v>
      </c>
      <c r="AE4" s="208">
        <f>Summary!AE59</f>
        <v>0</v>
      </c>
      <c r="AF4" s="208">
        <f>Summary!AF59</f>
        <v>0</v>
      </c>
      <c r="AG4" s="409">
        <f t="shared" ref="AG4:AG8" si="1">SUM(B4:AF4)</f>
        <v>0</v>
      </c>
    </row>
    <row r="5" outlineLevel="1">
      <c r="A5" s="575" t="s">
        <v>315</v>
      </c>
      <c r="B5" s="532"/>
      <c r="C5" s="532"/>
      <c r="D5" s="532"/>
      <c r="E5" s="532"/>
      <c r="F5" s="532"/>
      <c r="G5" s="532"/>
      <c r="H5" s="532"/>
      <c r="I5" s="532"/>
      <c r="J5" s="532"/>
      <c r="K5" s="532"/>
      <c r="L5" s="532"/>
      <c r="M5" s="532"/>
      <c r="N5" s="532"/>
      <c r="O5" s="532"/>
      <c r="P5" s="532"/>
      <c r="Q5" s="532"/>
      <c r="R5" s="532"/>
      <c r="S5" s="532"/>
      <c r="T5" s="532"/>
      <c r="U5" s="532"/>
      <c r="V5" s="532"/>
      <c r="W5" s="532"/>
      <c r="X5" s="532"/>
      <c r="Y5" s="532"/>
      <c r="Z5" s="532"/>
      <c r="AA5" s="532"/>
      <c r="AB5" s="532"/>
      <c r="AC5" s="532"/>
      <c r="AD5" s="532"/>
      <c r="AE5" s="532"/>
      <c r="AF5" s="532"/>
      <c r="AG5" s="409">
        <f t="shared" si="1"/>
        <v>0</v>
      </c>
    </row>
    <row r="6" outlineLevel="1">
      <c r="A6" s="576" t="s">
        <v>108</v>
      </c>
      <c r="B6" s="208">
        <f>Summary!B61</f>
        <v>0</v>
      </c>
      <c r="C6" s="208">
        <f>Summary!C61</f>
        <v>0</v>
      </c>
      <c r="D6" s="208">
        <f>Summary!D61</f>
        <v>0</v>
      </c>
      <c r="E6" s="208">
        <f>Summary!E61</f>
        <v>0</v>
      </c>
      <c r="F6" s="208">
        <f>Summary!F61</f>
        <v>0</v>
      </c>
      <c r="G6" s="208">
        <f>Summary!G61</f>
        <v>0</v>
      </c>
      <c r="H6" s="208">
        <f>Summary!H61</f>
        <v>0</v>
      </c>
      <c r="I6" s="208">
        <f>Summary!I61</f>
        <v>0</v>
      </c>
      <c r="J6" s="208">
        <f>Summary!J61</f>
        <v>0</v>
      </c>
      <c r="K6" s="208">
        <f>Summary!K61</f>
        <v>0</v>
      </c>
      <c r="L6" s="208">
        <f>Summary!L61</f>
        <v>0</v>
      </c>
      <c r="M6" s="208">
        <f>Summary!M61</f>
        <v>0</v>
      </c>
      <c r="N6" s="208">
        <f>Summary!N61</f>
        <v>0</v>
      </c>
      <c r="O6" s="208">
        <f>Summary!O61</f>
        <v>0</v>
      </c>
      <c r="P6" s="208">
        <f>Summary!P61</f>
        <v>0</v>
      </c>
      <c r="Q6" s="208">
        <f>Summary!Q61</f>
        <v>0</v>
      </c>
      <c r="R6" s="208">
        <f>Summary!R61</f>
        <v>0</v>
      </c>
      <c r="S6" s="208">
        <f>Summary!S61</f>
        <v>0</v>
      </c>
      <c r="T6" s="208">
        <f>Summary!T61</f>
        <v>0</v>
      </c>
      <c r="U6" s="208">
        <f>Summary!U61</f>
        <v>0</v>
      </c>
      <c r="V6" s="208">
        <f>Summary!V61</f>
        <v>0</v>
      </c>
      <c r="W6" s="208">
        <f>Summary!W61</f>
        <v>0</v>
      </c>
      <c r="X6" s="208">
        <f>Summary!X61</f>
        <v>0</v>
      </c>
      <c r="Y6" s="208">
        <f>Summary!Y61</f>
        <v>0</v>
      </c>
      <c r="Z6" s="208">
        <f>Summary!Z61</f>
        <v>0</v>
      </c>
      <c r="AA6" s="208">
        <f>Summary!AA61</f>
        <v>0</v>
      </c>
      <c r="AB6" s="208">
        <f>Summary!AB61</f>
        <v>0</v>
      </c>
      <c r="AC6" s="208">
        <f>Summary!AC61</f>
        <v>0</v>
      </c>
      <c r="AD6" s="208">
        <f>Summary!AD61</f>
        <v>0</v>
      </c>
      <c r="AE6" s="208">
        <f>Summary!AE61</f>
        <v>0</v>
      </c>
      <c r="AF6" s="208">
        <f>Summary!AF61</f>
        <v>0</v>
      </c>
      <c r="AG6" s="409">
        <f t="shared" si="1"/>
        <v>0</v>
      </c>
    </row>
    <row r="7" outlineLevel="1">
      <c r="A7" s="576" t="s">
        <v>1877</v>
      </c>
      <c r="B7" s="208" t="str">
        <f>Summary!B62</f>
        <v/>
      </c>
      <c r="C7" s="208" t="str">
        <f>Summary!C62</f>
        <v/>
      </c>
      <c r="D7" s="208" t="str">
        <f>Summary!D62</f>
        <v/>
      </c>
      <c r="E7" s="208" t="str">
        <f>Summary!E62</f>
        <v/>
      </c>
      <c r="F7" s="208" t="str">
        <f>Summary!F62</f>
        <v/>
      </c>
      <c r="G7" s="208" t="str">
        <f>Summary!G62</f>
        <v/>
      </c>
      <c r="H7" s="208" t="str">
        <f>Summary!H62</f>
        <v/>
      </c>
      <c r="I7" s="208" t="str">
        <f>Summary!I62</f>
        <v/>
      </c>
      <c r="J7" s="208" t="str">
        <f>Summary!J62</f>
        <v/>
      </c>
      <c r="K7" s="208" t="str">
        <f>Summary!K62</f>
        <v/>
      </c>
      <c r="L7" s="208" t="str">
        <f>Summary!L62</f>
        <v/>
      </c>
      <c r="M7" s="208" t="str">
        <f>Summary!M62</f>
        <v/>
      </c>
      <c r="N7" s="208" t="str">
        <f>Summary!N62</f>
        <v/>
      </c>
      <c r="O7" s="208" t="str">
        <f>Summary!O62</f>
        <v/>
      </c>
      <c r="P7" s="208" t="str">
        <f>Summary!P62</f>
        <v/>
      </c>
      <c r="Q7" s="208" t="str">
        <f>Summary!Q62</f>
        <v/>
      </c>
      <c r="R7" s="208" t="str">
        <f>Summary!R62</f>
        <v/>
      </c>
      <c r="S7" s="208" t="str">
        <f>Summary!S62</f>
        <v/>
      </c>
      <c r="T7" s="208" t="str">
        <f>Summary!T62</f>
        <v/>
      </c>
      <c r="U7" s="208" t="str">
        <f>Summary!U62</f>
        <v/>
      </c>
      <c r="V7" s="208" t="str">
        <f>Summary!V62</f>
        <v/>
      </c>
      <c r="W7" s="208" t="str">
        <f>Summary!W62</f>
        <v/>
      </c>
      <c r="X7" s="208" t="str">
        <f>Summary!X62</f>
        <v/>
      </c>
      <c r="Y7" s="208" t="str">
        <f>Summary!Y62</f>
        <v/>
      </c>
      <c r="Z7" s="208" t="str">
        <f>Summary!Z62</f>
        <v/>
      </c>
      <c r="AA7" s="208" t="str">
        <f>Summary!AA62</f>
        <v/>
      </c>
      <c r="AB7" s="208" t="str">
        <f>Summary!AB62</f>
        <v/>
      </c>
      <c r="AC7" s="208" t="str">
        <f>Summary!AC62</f>
        <v/>
      </c>
      <c r="AD7" s="208" t="str">
        <f>Summary!AD62</f>
        <v/>
      </c>
      <c r="AE7" s="208" t="str">
        <f>Summary!AE62</f>
        <v/>
      </c>
      <c r="AF7" s="208" t="str">
        <f>Summary!AF62</f>
        <v/>
      </c>
      <c r="AG7" s="409">
        <f t="shared" si="1"/>
        <v>0</v>
      </c>
    </row>
    <row r="8">
      <c r="A8" s="574" t="s">
        <v>244</v>
      </c>
      <c r="B8" s="354">
        <f>Summary!B126</f>
        <v>0</v>
      </c>
      <c r="C8" s="354">
        <f>Summary!C126</f>
        <v>0</v>
      </c>
      <c r="D8" s="354">
        <f>Summary!D126</f>
        <v>0</v>
      </c>
      <c r="E8" s="354">
        <f>Summary!E126</f>
        <v>0</v>
      </c>
      <c r="F8" s="354">
        <f>Summary!F126</f>
        <v>0</v>
      </c>
      <c r="G8" s="354">
        <f>Summary!G126</f>
        <v>0</v>
      </c>
      <c r="H8" s="354">
        <f>Summary!H126</f>
        <v>0</v>
      </c>
      <c r="I8" s="354">
        <f>Summary!I126</f>
        <v>0</v>
      </c>
      <c r="J8" s="354">
        <f>Summary!J126</f>
        <v>0</v>
      </c>
      <c r="K8" s="354">
        <f>Summary!K126</f>
        <v>0</v>
      </c>
      <c r="L8" s="354">
        <f>Summary!L126</f>
        <v>0</v>
      </c>
      <c r="M8" s="354">
        <f>Summary!M126</f>
        <v>0</v>
      </c>
      <c r="N8" s="354">
        <f>Summary!N126</f>
        <v>0</v>
      </c>
      <c r="O8" s="354">
        <f>Summary!O126</f>
        <v>0</v>
      </c>
      <c r="P8" s="354">
        <f>Summary!P126</f>
        <v>0</v>
      </c>
      <c r="Q8" s="354">
        <f>Summary!Q126</f>
        <v>0</v>
      </c>
      <c r="R8" s="354">
        <f>Summary!R126</f>
        <v>0</v>
      </c>
      <c r="S8" s="354">
        <f>Summary!S126</f>
        <v>0</v>
      </c>
      <c r="T8" s="354">
        <f>Summary!T126</f>
        <v>0</v>
      </c>
      <c r="U8" s="354">
        <f>Summary!U126</f>
        <v>0</v>
      </c>
      <c r="V8" s="354">
        <f>Summary!V126</f>
        <v>0</v>
      </c>
      <c r="W8" s="354">
        <f>Summary!W126</f>
        <v>0</v>
      </c>
      <c r="X8" s="354">
        <f>Summary!X126</f>
        <v>0</v>
      </c>
      <c r="Y8" s="354">
        <f>Summary!Y126</f>
        <v>0</v>
      </c>
      <c r="Z8" s="354">
        <f>Summary!Z126</f>
        <v>0</v>
      </c>
      <c r="AA8" s="354">
        <f>Summary!AA126</f>
        <v>0</v>
      </c>
      <c r="AB8" s="354">
        <f>Summary!AB126</f>
        <v>0</v>
      </c>
      <c r="AC8" s="354">
        <f>Summary!AC126</f>
        <v>0</v>
      </c>
      <c r="AD8" s="354">
        <f>Summary!AD126</f>
        <v>0</v>
      </c>
      <c r="AE8" s="354">
        <f>Summary!AE126</f>
        <v>0</v>
      </c>
      <c r="AF8" s="354">
        <f>Summary!AF126</f>
        <v>0</v>
      </c>
      <c r="AG8" s="409">
        <f t="shared" si="1"/>
        <v>0</v>
      </c>
    </row>
    <row r="9">
      <c r="A9" s="175"/>
      <c r="B9" s="168"/>
      <c r="C9" s="168"/>
      <c r="D9" s="168"/>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534"/>
    </row>
    <row r="10">
      <c r="A10" s="413" t="s">
        <v>309</v>
      </c>
      <c r="B10" s="265"/>
      <c r="C10" s="265"/>
      <c r="D10" s="265"/>
      <c r="E10" s="265"/>
      <c r="F10" s="265"/>
      <c r="G10" s="265"/>
      <c r="H10" s="265"/>
      <c r="I10" s="265"/>
      <c r="J10" s="265"/>
      <c r="K10" s="265"/>
      <c r="L10" s="265"/>
      <c r="M10" s="265"/>
      <c r="N10" s="265"/>
      <c r="O10" s="265"/>
      <c r="P10" s="265"/>
      <c r="Q10" s="265"/>
      <c r="R10" s="265"/>
      <c r="S10" s="265"/>
      <c r="T10" s="265"/>
      <c r="U10" s="265"/>
      <c r="V10" s="265"/>
      <c r="W10" s="265"/>
      <c r="X10" s="265"/>
      <c r="Y10" s="265"/>
      <c r="Z10" s="265"/>
      <c r="AA10" s="265"/>
      <c r="AB10" s="265"/>
      <c r="AC10" s="265"/>
      <c r="AD10" s="265"/>
      <c r="AE10" s="265"/>
      <c r="AF10" s="265"/>
      <c r="AG10" s="173"/>
    </row>
    <row r="11">
      <c r="A11" s="577"/>
      <c r="B11" s="578"/>
      <c r="C11" s="578"/>
      <c r="D11" s="578"/>
      <c r="E11" s="578"/>
      <c r="F11" s="578"/>
      <c r="G11" s="578"/>
      <c r="H11" s="578"/>
      <c r="I11" s="578"/>
      <c r="J11" s="578"/>
      <c r="K11" s="578"/>
      <c r="L11" s="578"/>
      <c r="M11" s="578"/>
      <c r="N11" s="578"/>
      <c r="O11" s="578"/>
      <c r="P11" s="578"/>
      <c r="Q11" s="578"/>
      <c r="R11" s="578"/>
      <c r="S11" s="578"/>
      <c r="T11" s="578"/>
      <c r="U11" s="578"/>
      <c r="V11" s="578"/>
      <c r="W11" s="578"/>
      <c r="X11" s="578"/>
      <c r="Y11" s="578"/>
      <c r="Z11" s="578"/>
      <c r="AA11" s="578"/>
      <c r="AB11" s="578"/>
      <c r="AC11" s="578"/>
      <c r="AD11" s="578"/>
      <c r="AE11" s="578"/>
      <c r="AF11" s="578"/>
      <c r="AG11" s="173"/>
    </row>
    <row r="12">
      <c r="A12" s="277" t="s">
        <v>1977</v>
      </c>
      <c r="B12" s="265"/>
      <c r="C12" s="265"/>
      <c r="D12" s="265"/>
      <c r="E12" s="265"/>
      <c r="F12" s="265"/>
      <c r="G12" s="265"/>
      <c r="H12" s="265"/>
      <c r="I12" s="265"/>
      <c r="J12" s="265"/>
      <c r="K12" s="265"/>
      <c r="L12" s="265"/>
      <c r="M12" s="265"/>
      <c r="N12" s="265"/>
      <c r="O12" s="265"/>
      <c r="P12" s="265"/>
      <c r="Q12" s="265"/>
      <c r="R12" s="265"/>
      <c r="S12" s="265"/>
      <c r="T12" s="265"/>
      <c r="U12" s="265"/>
      <c r="V12" s="265"/>
      <c r="W12" s="265"/>
      <c r="X12" s="265"/>
      <c r="Y12" s="265"/>
      <c r="Z12" s="265"/>
      <c r="AA12" s="265"/>
      <c r="AB12" s="265"/>
      <c r="AC12" s="265"/>
      <c r="AD12" s="265"/>
      <c r="AE12" s="265"/>
      <c r="AF12" s="265"/>
      <c r="AG12" s="409">
        <f>SUM(B12:AF12)</f>
        <v>0</v>
      </c>
    </row>
    <row r="13">
      <c r="A13" s="175"/>
      <c r="B13" s="168"/>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534"/>
    </row>
    <row r="14">
      <c r="A14" s="474" t="s">
        <v>1978</v>
      </c>
      <c r="B14" s="168"/>
      <c r="C14" s="168"/>
      <c r="D14" s="168"/>
      <c r="E14" s="168"/>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514"/>
    </row>
    <row r="15">
      <c r="A15" s="235" t="s">
        <v>1979</v>
      </c>
      <c r="B15" s="354"/>
      <c r="C15" s="354"/>
      <c r="D15" s="354"/>
      <c r="E15" s="354"/>
      <c r="F15" s="354"/>
      <c r="G15" s="354"/>
      <c r="H15" s="354"/>
      <c r="I15" s="354"/>
      <c r="J15" s="354"/>
      <c r="K15" s="354"/>
      <c r="L15" s="354"/>
      <c r="M15" s="354"/>
      <c r="N15" s="354"/>
      <c r="O15" s="354"/>
      <c r="P15" s="354"/>
      <c r="Q15" s="354"/>
      <c r="R15" s="354"/>
      <c r="S15" s="354"/>
      <c r="T15" s="354"/>
      <c r="U15" s="354"/>
      <c r="V15" s="354"/>
      <c r="W15" s="354"/>
      <c r="X15" s="354"/>
      <c r="Y15" s="354"/>
      <c r="Z15" s="354"/>
      <c r="AA15" s="354"/>
      <c r="AB15" s="354"/>
      <c r="AC15" s="354"/>
      <c r="AD15" s="354"/>
      <c r="AE15" s="354"/>
      <c r="AF15" s="354"/>
      <c r="AG15" s="423">
        <f t="shared" ref="AG15:AG19" si="2">SUM(B15:AF15)</f>
        <v>0</v>
      </c>
    </row>
    <row r="16">
      <c r="A16" s="235" t="s">
        <v>1980</v>
      </c>
      <c r="B16" s="354"/>
      <c r="C16" s="354"/>
      <c r="D16" s="354"/>
      <c r="E16" s="354"/>
      <c r="F16" s="354"/>
      <c r="G16" s="354"/>
      <c r="H16" s="354"/>
      <c r="I16" s="354"/>
      <c r="J16" s="354"/>
      <c r="K16" s="354"/>
      <c r="L16" s="354"/>
      <c r="M16" s="354"/>
      <c r="N16" s="354"/>
      <c r="O16" s="354"/>
      <c r="P16" s="354"/>
      <c r="Q16" s="354"/>
      <c r="R16" s="354"/>
      <c r="S16" s="354"/>
      <c r="T16" s="354"/>
      <c r="U16" s="354"/>
      <c r="V16" s="354"/>
      <c r="W16" s="354"/>
      <c r="X16" s="354"/>
      <c r="Y16" s="354"/>
      <c r="Z16" s="354"/>
      <c r="AA16" s="354"/>
      <c r="AB16" s="354"/>
      <c r="AC16" s="354"/>
      <c r="AD16" s="354"/>
      <c r="AE16" s="354"/>
      <c r="AF16" s="354"/>
      <c r="AG16" s="423">
        <f t="shared" si="2"/>
        <v>0</v>
      </c>
    </row>
    <row r="17">
      <c r="A17" s="235" t="s">
        <v>1981</v>
      </c>
      <c r="B17" s="354"/>
      <c r="C17" s="354"/>
      <c r="D17" s="354"/>
      <c r="E17" s="354"/>
      <c r="F17" s="354"/>
      <c r="G17" s="354"/>
      <c r="H17" s="354"/>
      <c r="I17" s="354"/>
      <c r="J17" s="354"/>
      <c r="K17" s="354"/>
      <c r="L17" s="354"/>
      <c r="M17" s="354"/>
      <c r="N17" s="354"/>
      <c r="O17" s="354"/>
      <c r="P17" s="354"/>
      <c r="Q17" s="354"/>
      <c r="R17" s="354"/>
      <c r="S17" s="354"/>
      <c r="T17" s="354"/>
      <c r="U17" s="354"/>
      <c r="V17" s="354"/>
      <c r="W17" s="354"/>
      <c r="X17" s="354"/>
      <c r="Y17" s="354"/>
      <c r="Z17" s="354"/>
      <c r="AA17" s="354"/>
      <c r="AB17" s="354"/>
      <c r="AC17" s="354"/>
      <c r="AD17" s="354"/>
      <c r="AE17" s="354"/>
      <c r="AF17" s="354"/>
      <c r="AG17" s="423">
        <f t="shared" si="2"/>
        <v>0</v>
      </c>
    </row>
    <row r="18">
      <c r="A18" s="235" t="s">
        <v>1982</v>
      </c>
      <c r="B18" s="354"/>
      <c r="C18" s="354"/>
      <c r="D18" s="354"/>
      <c r="E18" s="354"/>
      <c r="F18" s="354"/>
      <c r="G18" s="354"/>
      <c r="H18" s="354"/>
      <c r="I18" s="354"/>
      <c r="J18" s="354"/>
      <c r="K18" s="354"/>
      <c r="L18" s="354"/>
      <c r="M18" s="354"/>
      <c r="N18" s="354"/>
      <c r="O18" s="354"/>
      <c r="P18" s="354"/>
      <c r="Q18" s="354"/>
      <c r="R18" s="354"/>
      <c r="S18" s="354"/>
      <c r="T18" s="354"/>
      <c r="U18" s="354"/>
      <c r="V18" s="354"/>
      <c r="W18" s="354"/>
      <c r="X18" s="354"/>
      <c r="Y18" s="354"/>
      <c r="Z18" s="354"/>
      <c r="AA18" s="354"/>
      <c r="AB18" s="354"/>
      <c r="AC18" s="354"/>
      <c r="AD18" s="354"/>
      <c r="AE18" s="354"/>
      <c r="AF18" s="354"/>
      <c r="AG18" s="423">
        <f t="shared" si="2"/>
        <v>0</v>
      </c>
    </row>
    <row r="19">
      <c r="A19" s="241" t="s">
        <v>283</v>
      </c>
      <c r="B19" s="535">
        <f t="shared" ref="B19:AF19" si="3">SUM(B15:B18)</f>
        <v>0</v>
      </c>
      <c r="C19" s="535">
        <f t="shared" si="3"/>
        <v>0</v>
      </c>
      <c r="D19" s="535">
        <f t="shared" si="3"/>
        <v>0</v>
      </c>
      <c r="E19" s="535">
        <f t="shared" si="3"/>
        <v>0</v>
      </c>
      <c r="F19" s="535">
        <f t="shared" si="3"/>
        <v>0</v>
      </c>
      <c r="G19" s="535">
        <f t="shared" si="3"/>
        <v>0</v>
      </c>
      <c r="H19" s="535">
        <f t="shared" si="3"/>
        <v>0</v>
      </c>
      <c r="I19" s="535">
        <f t="shared" si="3"/>
        <v>0</v>
      </c>
      <c r="J19" s="535">
        <f t="shared" si="3"/>
        <v>0</v>
      </c>
      <c r="K19" s="535">
        <f t="shared" si="3"/>
        <v>0</v>
      </c>
      <c r="L19" s="535">
        <f t="shared" si="3"/>
        <v>0</v>
      </c>
      <c r="M19" s="535">
        <f t="shared" si="3"/>
        <v>0</v>
      </c>
      <c r="N19" s="535">
        <f t="shared" si="3"/>
        <v>0</v>
      </c>
      <c r="O19" s="535">
        <f t="shared" si="3"/>
        <v>0</v>
      </c>
      <c r="P19" s="535">
        <f t="shared" si="3"/>
        <v>0</v>
      </c>
      <c r="Q19" s="535">
        <f t="shared" si="3"/>
        <v>0</v>
      </c>
      <c r="R19" s="535">
        <f t="shared" si="3"/>
        <v>0</v>
      </c>
      <c r="S19" s="535">
        <f t="shared" si="3"/>
        <v>0</v>
      </c>
      <c r="T19" s="535">
        <f t="shared" si="3"/>
        <v>0</v>
      </c>
      <c r="U19" s="535">
        <f t="shared" si="3"/>
        <v>0</v>
      </c>
      <c r="V19" s="535">
        <f t="shared" si="3"/>
        <v>0</v>
      </c>
      <c r="W19" s="535">
        <f t="shared" si="3"/>
        <v>0</v>
      </c>
      <c r="X19" s="535">
        <f t="shared" si="3"/>
        <v>0</v>
      </c>
      <c r="Y19" s="535">
        <f t="shared" si="3"/>
        <v>0</v>
      </c>
      <c r="Z19" s="535">
        <f t="shared" si="3"/>
        <v>0</v>
      </c>
      <c r="AA19" s="535">
        <f t="shared" si="3"/>
        <v>0</v>
      </c>
      <c r="AB19" s="535">
        <f t="shared" si="3"/>
        <v>0</v>
      </c>
      <c r="AC19" s="535">
        <f t="shared" si="3"/>
        <v>0</v>
      </c>
      <c r="AD19" s="535">
        <f t="shared" si="3"/>
        <v>0</v>
      </c>
      <c r="AE19" s="535">
        <f t="shared" si="3"/>
        <v>0</v>
      </c>
      <c r="AF19" s="535">
        <f t="shared" si="3"/>
        <v>0</v>
      </c>
      <c r="AG19" s="423">
        <f t="shared" si="2"/>
        <v>0</v>
      </c>
    </row>
    <row r="20">
      <c r="A20" s="175"/>
      <c r="B20" s="168"/>
      <c r="C20" s="168"/>
      <c r="D20" s="168"/>
      <c r="E20" s="168"/>
      <c r="F20" s="168"/>
      <c r="G20" s="168"/>
      <c r="H20" s="168"/>
      <c r="I20" s="168"/>
      <c r="J20" s="168"/>
      <c r="K20" s="168"/>
      <c r="L20" s="168"/>
      <c r="M20" s="168"/>
      <c r="N20" s="168"/>
      <c r="O20" s="168"/>
      <c r="P20" s="168"/>
      <c r="Q20" s="168"/>
      <c r="R20" s="168"/>
      <c r="S20" s="168"/>
      <c r="T20" s="168"/>
      <c r="U20" s="168"/>
      <c r="V20" s="168"/>
      <c r="W20" s="168"/>
      <c r="X20" s="168"/>
      <c r="Y20" s="168"/>
      <c r="Z20" s="168"/>
      <c r="AA20" s="168"/>
      <c r="AB20" s="168"/>
      <c r="AC20" s="168"/>
      <c r="AD20" s="168"/>
      <c r="AE20" s="168"/>
      <c r="AF20" s="168"/>
      <c r="AG20" s="579"/>
    </row>
    <row r="21">
      <c r="A21" s="235" t="s">
        <v>287</v>
      </c>
      <c r="B21" s="366"/>
      <c r="C21" s="366"/>
      <c r="D21" s="366"/>
      <c r="E21" s="366"/>
      <c r="F21" s="366"/>
      <c r="G21" s="366"/>
      <c r="H21" s="366"/>
      <c r="I21" s="366"/>
      <c r="J21" s="366"/>
      <c r="K21" s="366"/>
      <c r="L21" s="366"/>
      <c r="M21" s="366"/>
      <c r="N21" s="366"/>
      <c r="O21" s="366"/>
      <c r="P21" s="366"/>
      <c r="Q21" s="366"/>
      <c r="R21" s="366"/>
      <c r="S21" s="366"/>
      <c r="T21" s="366"/>
      <c r="U21" s="366"/>
      <c r="V21" s="366"/>
      <c r="W21" s="366"/>
      <c r="X21" s="366"/>
      <c r="Y21" s="366"/>
      <c r="Z21" s="366"/>
      <c r="AA21" s="366"/>
      <c r="AB21" s="366"/>
      <c r="AC21" s="366"/>
      <c r="AD21" s="366"/>
      <c r="AE21" s="366"/>
      <c r="AF21" s="366"/>
      <c r="AG21" s="423">
        <f t="shared" ref="AG21:AG29" si="4">SUM(B21:AF21)</f>
        <v>0</v>
      </c>
    </row>
    <row r="22">
      <c r="A22" s="235" t="s">
        <v>288</v>
      </c>
      <c r="B22" s="366"/>
      <c r="C22" s="366"/>
      <c r="D22" s="366"/>
      <c r="E22" s="366"/>
      <c r="F22" s="366"/>
      <c r="G22" s="366"/>
      <c r="H22" s="366"/>
      <c r="I22" s="366"/>
      <c r="J22" s="366"/>
      <c r="K22" s="366"/>
      <c r="L22" s="366"/>
      <c r="M22" s="366"/>
      <c r="N22" s="366"/>
      <c r="O22" s="366"/>
      <c r="P22" s="366"/>
      <c r="Q22" s="366"/>
      <c r="R22" s="366"/>
      <c r="S22" s="366"/>
      <c r="T22" s="366"/>
      <c r="U22" s="366"/>
      <c r="V22" s="366"/>
      <c r="W22" s="366"/>
      <c r="X22" s="366"/>
      <c r="Y22" s="366"/>
      <c r="Z22" s="366"/>
      <c r="AA22" s="366"/>
      <c r="AB22" s="366"/>
      <c r="AC22" s="366"/>
      <c r="AD22" s="366"/>
      <c r="AE22" s="366"/>
      <c r="AF22" s="366"/>
      <c r="AG22" s="423">
        <f t="shared" si="4"/>
        <v>0</v>
      </c>
    </row>
    <row r="23">
      <c r="A23" s="235" t="s">
        <v>1983</v>
      </c>
      <c r="B23" s="366"/>
      <c r="C23" s="366"/>
      <c r="D23" s="366"/>
      <c r="E23" s="366"/>
      <c r="F23" s="366"/>
      <c r="G23" s="366"/>
      <c r="H23" s="366"/>
      <c r="I23" s="366"/>
      <c r="J23" s="366"/>
      <c r="K23" s="366"/>
      <c r="L23" s="366"/>
      <c r="M23" s="366"/>
      <c r="N23" s="366"/>
      <c r="O23" s="366"/>
      <c r="P23" s="366"/>
      <c r="Q23" s="366"/>
      <c r="R23" s="366"/>
      <c r="S23" s="366"/>
      <c r="T23" s="366"/>
      <c r="U23" s="366"/>
      <c r="V23" s="366"/>
      <c r="W23" s="366"/>
      <c r="X23" s="366"/>
      <c r="Y23" s="366"/>
      <c r="Z23" s="366"/>
      <c r="AA23" s="366"/>
      <c r="AB23" s="366"/>
      <c r="AC23" s="366"/>
      <c r="AD23" s="366"/>
      <c r="AE23" s="366"/>
      <c r="AF23" s="366"/>
      <c r="AG23" s="423">
        <f t="shared" si="4"/>
        <v>0</v>
      </c>
    </row>
    <row r="24">
      <c r="A24" s="235" t="s">
        <v>1984</v>
      </c>
      <c r="B24" s="366"/>
      <c r="C24" s="366"/>
      <c r="D24" s="366"/>
      <c r="E24" s="366"/>
      <c r="F24" s="366"/>
      <c r="G24" s="366"/>
      <c r="H24" s="366"/>
      <c r="I24" s="366"/>
      <c r="J24" s="366"/>
      <c r="K24" s="366"/>
      <c r="L24" s="366"/>
      <c r="M24" s="366"/>
      <c r="N24" s="366"/>
      <c r="O24" s="366"/>
      <c r="P24" s="366"/>
      <c r="Q24" s="366"/>
      <c r="R24" s="366"/>
      <c r="S24" s="366"/>
      <c r="T24" s="366"/>
      <c r="U24" s="366"/>
      <c r="V24" s="366"/>
      <c r="W24" s="366"/>
      <c r="X24" s="366"/>
      <c r="Y24" s="366"/>
      <c r="Z24" s="366"/>
      <c r="AA24" s="366"/>
      <c r="AB24" s="366"/>
      <c r="AC24" s="366"/>
      <c r="AD24" s="366"/>
      <c r="AE24" s="366"/>
      <c r="AF24" s="366"/>
      <c r="AG24" s="423">
        <f t="shared" si="4"/>
        <v>0</v>
      </c>
    </row>
    <row r="25">
      <c r="A25" s="235" t="s">
        <v>1985</v>
      </c>
      <c r="B25" s="366"/>
      <c r="C25" s="366"/>
      <c r="D25" s="366"/>
      <c r="E25" s="366"/>
      <c r="F25" s="366"/>
      <c r="G25" s="366"/>
      <c r="H25" s="366"/>
      <c r="I25" s="366"/>
      <c r="J25" s="366"/>
      <c r="K25" s="366"/>
      <c r="L25" s="366"/>
      <c r="M25" s="366"/>
      <c r="N25" s="366"/>
      <c r="O25" s="366"/>
      <c r="P25" s="366"/>
      <c r="Q25" s="366"/>
      <c r="R25" s="366"/>
      <c r="S25" s="366"/>
      <c r="T25" s="366"/>
      <c r="U25" s="366"/>
      <c r="V25" s="366"/>
      <c r="W25" s="366"/>
      <c r="X25" s="366"/>
      <c r="Y25" s="366"/>
      <c r="Z25" s="366"/>
      <c r="AA25" s="366"/>
      <c r="AB25" s="366"/>
      <c r="AC25" s="366"/>
      <c r="AD25" s="366"/>
      <c r="AE25" s="366"/>
      <c r="AF25" s="366"/>
      <c r="AG25" s="423">
        <f t="shared" si="4"/>
        <v>0</v>
      </c>
    </row>
    <row r="26">
      <c r="A26" s="235" t="s">
        <v>1986</v>
      </c>
      <c r="B26" s="366"/>
      <c r="C26" s="366"/>
      <c r="D26" s="366"/>
      <c r="E26" s="366"/>
      <c r="F26" s="366"/>
      <c r="G26" s="366"/>
      <c r="H26" s="366"/>
      <c r="I26" s="366"/>
      <c r="J26" s="366"/>
      <c r="K26" s="366"/>
      <c r="L26" s="366"/>
      <c r="M26" s="366"/>
      <c r="N26" s="366"/>
      <c r="O26" s="366"/>
      <c r="P26" s="366"/>
      <c r="Q26" s="366"/>
      <c r="R26" s="366"/>
      <c r="S26" s="366"/>
      <c r="T26" s="366"/>
      <c r="U26" s="366"/>
      <c r="V26" s="366"/>
      <c r="W26" s="366"/>
      <c r="X26" s="366"/>
      <c r="Y26" s="366"/>
      <c r="Z26" s="366"/>
      <c r="AA26" s="366"/>
      <c r="AB26" s="366"/>
      <c r="AC26" s="366"/>
      <c r="AD26" s="366"/>
      <c r="AE26" s="366"/>
      <c r="AF26" s="366"/>
      <c r="AG26" s="423">
        <f t="shared" si="4"/>
        <v>0</v>
      </c>
    </row>
    <row r="27">
      <c r="A27" s="235" t="s">
        <v>1987</v>
      </c>
      <c r="B27" s="366"/>
      <c r="C27" s="366"/>
      <c r="D27" s="366"/>
      <c r="E27" s="366"/>
      <c r="F27" s="366"/>
      <c r="G27" s="366"/>
      <c r="H27" s="366"/>
      <c r="I27" s="366"/>
      <c r="J27" s="366"/>
      <c r="K27" s="366"/>
      <c r="L27" s="366"/>
      <c r="M27" s="366"/>
      <c r="N27" s="366"/>
      <c r="O27" s="366"/>
      <c r="P27" s="366"/>
      <c r="Q27" s="366"/>
      <c r="R27" s="366"/>
      <c r="S27" s="366"/>
      <c r="T27" s="366"/>
      <c r="U27" s="366"/>
      <c r="V27" s="366"/>
      <c r="W27" s="366"/>
      <c r="X27" s="366"/>
      <c r="Y27" s="366"/>
      <c r="Z27" s="366"/>
      <c r="AA27" s="366"/>
      <c r="AB27" s="366"/>
      <c r="AC27" s="366"/>
      <c r="AD27" s="366"/>
      <c r="AE27" s="366"/>
      <c r="AF27" s="366"/>
      <c r="AG27" s="423">
        <f t="shared" si="4"/>
        <v>0</v>
      </c>
    </row>
    <row r="28">
      <c r="A28" s="235" t="s">
        <v>1988</v>
      </c>
      <c r="B28" s="366"/>
      <c r="C28" s="366"/>
      <c r="D28" s="366"/>
      <c r="E28" s="366"/>
      <c r="F28" s="366"/>
      <c r="G28" s="366"/>
      <c r="H28" s="366"/>
      <c r="I28" s="366"/>
      <c r="J28" s="366"/>
      <c r="K28" s="366"/>
      <c r="L28" s="366"/>
      <c r="M28" s="366"/>
      <c r="N28" s="366"/>
      <c r="O28" s="366"/>
      <c r="P28" s="366"/>
      <c r="Q28" s="366"/>
      <c r="R28" s="366"/>
      <c r="S28" s="366"/>
      <c r="T28" s="366"/>
      <c r="U28" s="366"/>
      <c r="V28" s="366"/>
      <c r="W28" s="366"/>
      <c r="X28" s="366"/>
      <c r="Y28" s="366"/>
      <c r="Z28" s="366"/>
      <c r="AA28" s="366"/>
      <c r="AB28" s="366"/>
      <c r="AC28" s="366"/>
      <c r="AD28" s="366"/>
      <c r="AE28" s="366"/>
      <c r="AF28" s="366"/>
      <c r="AG28" s="423">
        <f t="shared" si="4"/>
        <v>0</v>
      </c>
    </row>
    <row r="29">
      <c r="A29" s="241" t="s">
        <v>298</v>
      </c>
      <c r="B29" s="535">
        <f t="shared" ref="B29:AF29" si="5">SUM(B21:B28)</f>
        <v>0</v>
      </c>
      <c r="C29" s="535">
        <f t="shared" si="5"/>
        <v>0</v>
      </c>
      <c r="D29" s="535">
        <f t="shared" si="5"/>
        <v>0</v>
      </c>
      <c r="E29" s="535">
        <f t="shared" si="5"/>
        <v>0</v>
      </c>
      <c r="F29" s="535">
        <f t="shared" si="5"/>
        <v>0</v>
      </c>
      <c r="G29" s="535">
        <f t="shared" si="5"/>
        <v>0</v>
      </c>
      <c r="H29" s="535">
        <f t="shared" si="5"/>
        <v>0</v>
      </c>
      <c r="I29" s="535">
        <f t="shared" si="5"/>
        <v>0</v>
      </c>
      <c r="J29" s="535">
        <f t="shared" si="5"/>
        <v>0</v>
      </c>
      <c r="K29" s="535">
        <f t="shared" si="5"/>
        <v>0</v>
      </c>
      <c r="L29" s="535">
        <f t="shared" si="5"/>
        <v>0</v>
      </c>
      <c r="M29" s="535">
        <f t="shared" si="5"/>
        <v>0</v>
      </c>
      <c r="N29" s="535">
        <f t="shared" si="5"/>
        <v>0</v>
      </c>
      <c r="O29" s="535">
        <f t="shared" si="5"/>
        <v>0</v>
      </c>
      <c r="P29" s="535">
        <f t="shared" si="5"/>
        <v>0</v>
      </c>
      <c r="Q29" s="535">
        <f t="shared" si="5"/>
        <v>0</v>
      </c>
      <c r="R29" s="535">
        <f t="shared" si="5"/>
        <v>0</v>
      </c>
      <c r="S29" s="535">
        <f t="shared" si="5"/>
        <v>0</v>
      </c>
      <c r="T29" s="535">
        <f t="shared" si="5"/>
        <v>0</v>
      </c>
      <c r="U29" s="535">
        <f t="shared" si="5"/>
        <v>0</v>
      </c>
      <c r="V29" s="535">
        <f t="shared" si="5"/>
        <v>0</v>
      </c>
      <c r="W29" s="535">
        <f t="shared" si="5"/>
        <v>0</v>
      </c>
      <c r="X29" s="535">
        <f t="shared" si="5"/>
        <v>0</v>
      </c>
      <c r="Y29" s="535">
        <f t="shared" si="5"/>
        <v>0</v>
      </c>
      <c r="Z29" s="535">
        <f t="shared" si="5"/>
        <v>0</v>
      </c>
      <c r="AA29" s="535">
        <f t="shared" si="5"/>
        <v>0</v>
      </c>
      <c r="AB29" s="535">
        <f t="shared" si="5"/>
        <v>0</v>
      </c>
      <c r="AC29" s="535">
        <f t="shared" si="5"/>
        <v>0</v>
      </c>
      <c r="AD29" s="535">
        <f t="shared" si="5"/>
        <v>0</v>
      </c>
      <c r="AE29" s="535">
        <f t="shared" si="5"/>
        <v>0</v>
      </c>
      <c r="AF29" s="535">
        <f t="shared" si="5"/>
        <v>0</v>
      </c>
      <c r="AG29" s="423">
        <f t="shared" si="4"/>
        <v>0</v>
      </c>
    </row>
    <row r="30">
      <c r="A30" s="175"/>
      <c r="B30" s="168"/>
      <c r="C30" s="168"/>
      <c r="D30" s="168"/>
      <c r="E30" s="168"/>
      <c r="F30" s="168"/>
      <c r="G30" s="168"/>
      <c r="H30" s="168"/>
      <c r="I30" s="168"/>
      <c r="J30" s="168"/>
      <c r="K30" s="168"/>
      <c r="L30" s="168"/>
      <c r="M30" s="168"/>
      <c r="N30" s="168"/>
      <c r="O30" s="168"/>
      <c r="P30" s="168"/>
      <c r="Q30" s="168"/>
      <c r="R30" s="168"/>
      <c r="S30" s="168"/>
      <c r="T30" s="168"/>
      <c r="U30" s="168"/>
      <c r="V30" s="168"/>
      <c r="W30" s="168"/>
      <c r="X30" s="168"/>
      <c r="Y30" s="168"/>
      <c r="Z30" s="168"/>
      <c r="AA30" s="168"/>
      <c r="AB30" s="168"/>
      <c r="AC30" s="168"/>
      <c r="AD30" s="168"/>
      <c r="AE30" s="168"/>
      <c r="AF30" s="168"/>
      <c r="AG30" s="534"/>
    </row>
    <row r="31">
      <c r="A31" s="580" t="s">
        <v>1989</v>
      </c>
      <c r="B31" s="538"/>
      <c r="C31" s="538"/>
      <c r="D31" s="538"/>
      <c r="E31" s="538"/>
      <c r="F31" s="538"/>
      <c r="G31" s="538"/>
      <c r="H31" s="538"/>
      <c r="I31" s="538"/>
      <c r="J31" s="538"/>
      <c r="K31" s="538"/>
      <c r="L31" s="538"/>
      <c r="M31" s="538"/>
      <c r="N31" s="538"/>
      <c r="O31" s="538"/>
      <c r="P31" s="538"/>
      <c r="Q31" s="538"/>
      <c r="R31" s="538"/>
      <c r="S31" s="538"/>
      <c r="T31" s="538"/>
      <c r="U31" s="538"/>
      <c r="V31" s="538"/>
      <c r="W31" s="538"/>
      <c r="X31" s="538"/>
      <c r="Y31" s="538"/>
      <c r="Z31" s="538"/>
      <c r="AA31" s="538"/>
      <c r="AB31" s="538"/>
      <c r="AC31" s="538"/>
      <c r="AD31" s="538"/>
      <c r="AE31" s="538"/>
      <c r="AF31" s="538"/>
      <c r="AG31" s="539"/>
    </row>
    <row r="32" outlineLevel="1">
      <c r="A32" s="581"/>
      <c r="AG32" s="539"/>
    </row>
    <row r="33" outlineLevel="1">
      <c r="A33" s="474" t="s">
        <v>1990</v>
      </c>
      <c r="B33" s="222"/>
      <c r="C33" s="222"/>
      <c r="D33" s="222"/>
      <c r="E33" s="222"/>
      <c r="F33" s="222"/>
      <c r="G33" s="222"/>
      <c r="H33" s="222"/>
      <c r="I33" s="222"/>
      <c r="J33" s="222"/>
      <c r="K33" s="222"/>
      <c r="L33" s="222"/>
      <c r="M33" s="222"/>
      <c r="N33" s="222"/>
      <c r="O33" s="222"/>
      <c r="P33" s="222"/>
      <c r="Q33" s="222"/>
      <c r="R33" s="222"/>
      <c r="S33" s="222"/>
      <c r="T33" s="222"/>
      <c r="U33" s="222"/>
      <c r="V33" s="222"/>
      <c r="W33" s="222"/>
      <c r="X33" s="222"/>
      <c r="Y33" s="222"/>
      <c r="Z33" s="222"/>
      <c r="AA33" s="222"/>
      <c r="AB33" s="222"/>
      <c r="AC33" s="222"/>
      <c r="AD33" s="222"/>
      <c r="AE33" s="222"/>
      <c r="AF33" s="222"/>
      <c r="AG33" s="540"/>
    </row>
    <row r="34" outlineLevel="1">
      <c r="A34" s="277" t="s">
        <v>1991</v>
      </c>
      <c r="B34" s="339"/>
      <c r="C34" s="339"/>
      <c r="D34" s="339"/>
      <c r="E34" s="339"/>
      <c r="F34" s="339"/>
      <c r="G34" s="339"/>
      <c r="H34" s="339"/>
      <c r="I34" s="339"/>
      <c r="J34" s="339"/>
      <c r="K34" s="339"/>
      <c r="L34" s="339"/>
      <c r="M34" s="339"/>
      <c r="N34" s="339"/>
      <c r="O34" s="339"/>
      <c r="P34" s="339"/>
      <c r="Q34" s="339"/>
      <c r="R34" s="339"/>
      <c r="S34" s="339"/>
      <c r="T34" s="339"/>
      <c r="U34" s="339"/>
      <c r="V34" s="339"/>
      <c r="W34" s="339"/>
      <c r="X34" s="339"/>
      <c r="Y34" s="339"/>
      <c r="Z34" s="339"/>
      <c r="AA34" s="339"/>
      <c r="AB34" s="339"/>
      <c r="AC34" s="339"/>
      <c r="AD34" s="339"/>
      <c r="AE34" s="339"/>
      <c r="AF34" s="339"/>
      <c r="AG34" s="409">
        <f t="shared" ref="AG34:AG39" si="6">SUM(B34:AF34)</f>
        <v>0</v>
      </c>
    </row>
    <row r="35" outlineLevel="1">
      <c r="A35" s="277" t="s">
        <v>1992</v>
      </c>
      <c r="B35" s="339"/>
      <c r="C35" s="339"/>
      <c r="D35" s="339"/>
      <c r="E35" s="339"/>
      <c r="F35" s="339"/>
      <c r="G35" s="339"/>
      <c r="H35" s="339"/>
      <c r="I35" s="339"/>
      <c r="J35" s="339"/>
      <c r="K35" s="339"/>
      <c r="L35" s="339"/>
      <c r="M35" s="339"/>
      <c r="N35" s="339"/>
      <c r="O35" s="339"/>
      <c r="P35" s="339"/>
      <c r="Q35" s="339"/>
      <c r="R35" s="339"/>
      <c r="S35" s="339"/>
      <c r="T35" s="339"/>
      <c r="U35" s="339"/>
      <c r="V35" s="339"/>
      <c r="W35" s="339"/>
      <c r="X35" s="339"/>
      <c r="Y35" s="339"/>
      <c r="Z35" s="339"/>
      <c r="AA35" s="339"/>
      <c r="AB35" s="339"/>
      <c r="AC35" s="339"/>
      <c r="AD35" s="339"/>
      <c r="AE35" s="339"/>
      <c r="AF35" s="339"/>
      <c r="AG35" s="409">
        <f t="shared" si="6"/>
        <v>0</v>
      </c>
    </row>
    <row r="36" outlineLevel="1">
      <c r="A36" s="277" t="s">
        <v>1993</v>
      </c>
      <c r="B36" s="339"/>
      <c r="C36" s="339"/>
      <c r="D36" s="339"/>
      <c r="E36" s="339"/>
      <c r="F36" s="339"/>
      <c r="G36" s="339"/>
      <c r="H36" s="339"/>
      <c r="I36" s="339"/>
      <c r="J36" s="339"/>
      <c r="K36" s="339"/>
      <c r="L36" s="339"/>
      <c r="M36" s="339"/>
      <c r="N36" s="339"/>
      <c r="O36" s="339"/>
      <c r="P36" s="339"/>
      <c r="Q36" s="339"/>
      <c r="R36" s="339"/>
      <c r="S36" s="339"/>
      <c r="T36" s="339"/>
      <c r="U36" s="339"/>
      <c r="V36" s="339"/>
      <c r="W36" s="339"/>
      <c r="X36" s="339"/>
      <c r="Y36" s="339"/>
      <c r="Z36" s="339"/>
      <c r="AA36" s="339"/>
      <c r="AB36" s="339"/>
      <c r="AC36" s="339"/>
      <c r="AD36" s="339"/>
      <c r="AE36" s="339"/>
      <c r="AF36" s="339"/>
      <c r="AG36" s="409">
        <f t="shared" si="6"/>
        <v>0</v>
      </c>
    </row>
    <row r="37" outlineLevel="1">
      <c r="A37" s="277" t="s">
        <v>1994</v>
      </c>
      <c r="B37" s="339"/>
      <c r="C37" s="339"/>
      <c r="D37" s="339"/>
      <c r="E37" s="339"/>
      <c r="F37" s="339"/>
      <c r="G37" s="339"/>
      <c r="H37" s="339"/>
      <c r="I37" s="339"/>
      <c r="J37" s="339"/>
      <c r="K37" s="339"/>
      <c r="L37" s="339"/>
      <c r="M37" s="339"/>
      <c r="N37" s="339"/>
      <c r="O37" s="339"/>
      <c r="P37" s="339"/>
      <c r="Q37" s="339"/>
      <c r="R37" s="339"/>
      <c r="S37" s="339"/>
      <c r="T37" s="339"/>
      <c r="U37" s="339"/>
      <c r="V37" s="339"/>
      <c r="W37" s="339"/>
      <c r="X37" s="339"/>
      <c r="Y37" s="339"/>
      <c r="Z37" s="339"/>
      <c r="AA37" s="339"/>
      <c r="AB37" s="339"/>
      <c r="AC37" s="339"/>
      <c r="AD37" s="339"/>
      <c r="AE37" s="339"/>
      <c r="AF37" s="339"/>
      <c r="AG37" s="409">
        <f t="shared" si="6"/>
        <v>0</v>
      </c>
    </row>
    <row r="38" outlineLevel="1">
      <c r="A38" s="281" t="s">
        <v>439</v>
      </c>
      <c r="B38" s="458">
        <f t="shared" ref="B38:AF38" si="7">SUM(B34:B35)</f>
        <v>0</v>
      </c>
      <c r="C38" s="458">
        <f t="shared" si="7"/>
        <v>0</v>
      </c>
      <c r="D38" s="458">
        <f t="shared" si="7"/>
        <v>0</v>
      </c>
      <c r="E38" s="458">
        <f t="shared" si="7"/>
        <v>0</v>
      </c>
      <c r="F38" s="458">
        <f t="shared" si="7"/>
        <v>0</v>
      </c>
      <c r="G38" s="458">
        <f t="shared" si="7"/>
        <v>0</v>
      </c>
      <c r="H38" s="458">
        <f t="shared" si="7"/>
        <v>0</v>
      </c>
      <c r="I38" s="458">
        <f t="shared" si="7"/>
        <v>0</v>
      </c>
      <c r="J38" s="458">
        <f t="shared" si="7"/>
        <v>0</v>
      </c>
      <c r="K38" s="458">
        <f t="shared" si="7"/>
        <v>0</v>
      </c>
      <c r="L38" s="458">
        <f t="shared" si="7"/>
        <v>0</v>
      </c>
      <c r="M38" s="458">
        <f t="shared" si="7"/>
        <v>0</v>
      </c>
      <c r="N38" s="458">
        <f t="shared" si="7"/>
        <v>0</v>
      </c>
      <c r="O38" s="458">
        <f t="shared" si="7"/>
        <v>0</v>
      </c>
      <c r="P38" s="458">
        <f t="shared" si="7"/>
        <v>0</v>
      </c>
      <c r="Q38" s="458">
        <f t="shared" si="7"/>
        <v>0</v>
      </c>
      <c r="R38" s="458">
        <f t="shared" si="7"/>
        <v>0</v>
      </c>
      <c r="S38" s="458">
        <f t="shared" si="7"/>
        <v>0</v>
      </c>
      <c r="T38" s="458">
        <f t="shared" si="7"/>
        <v>0</v>
      </c>
      <c r="U38" s="458">
        <f t="shared" si="7"/>
        <v>0</v>
      </c>
      <c r="V38" s="458">
        <f t="shared" si="7"/>
        <v>0</v>
      </c>
      <c r="W38" s="458">
        <f t="shared" si="7"/>
        <v>0</v>
      </c>
      <c r="X38" s="458">
        <f t="shared" si="7"/>
        <v>0</v>
      </c>
      <c r="Y38" s="458">
        <f t="shared" si="7"/>
        <v>0</v>
      </c>
      <c r="Z38" s="458">
        <f t="shared" si="7"/>
        <v>0</v>
      </c>
      <c r="AA38" s="458">
        <f t="shared" si="7"/>
        <v>0</v>
      </c>
      <c r="AB38" s="458">
        <f t="shared" si="7"/>
        <v>0</v>
      </c>
      <c r="AC38" s="458">
        <f t="shared" si="7"/>
        <v>0</v>
      </c>
      <c r="AD38" s="458">
        <f t="shared" si="7"/>
        <v>0</v>
      </c>
      <c r="AE38" s="458">
        <f t="shared" si="7"/>
        <v>0</v>
      </c>
      <c r="AF38" s="458">
        <f t="shared" si="7"/>
        <v>0</v>
      </c>
      <c r="AG38" s="409">
        <f t="shared" si="6"/>
        <v>0</v>
      </c>
    </row>
    <row r="39" outlineLevel="1">
      <c r="A39" s="281" t="s">
        <v>440</v>
      </c>
      <c r="B39" s="458">
        <f t="shared" ref="B39:AF39" si="8">SUM(B36:B37)</f>
        <v>0</v>
      </c>
      <c r="C39" s="458">
        <f t="shared" si="8"/>
        <v>0</v>
      </c>
      <c r="D39" s="458">
        <f t="shared" si="8"/>
        <v>0</v>
      </c>
      <c r="E39" s="458">
        <f t="shared" si="8"/>
        <v>0</v>
      </c>
      <c r="F39" s="458">
        <f t="shared" si="8"/>
        <v>0</v>
      </c>
      <c r="G39" s="458">
        <f t="shared" si="8"/>
        <v>0</v>
      </c>
      <c r="H39" s="458">
        <f t="shared" si="8"/>
        <v>0</v>
      </c>
      <c r="I39" s="458">
        <f t="shared" si="8"/>
        <v>0</v>
      </c>
      <c r="J39" s="458">
        <f t="shared" si="8"/>
        <v>0</v>
      </c>
      <c r="K39" s="458">
        <f t="shared" si="8"/>
        <v>0</v>
      </c>
      <c r="L39" s="458">
        <f t="shared" si="8"/>
        <v>0</v>
      </c>
      <c r="M39" s="458">
        <f t="shared" si="8"/>
        <v>0</v>
      </c>
      <c r="N39" s="458">
        <f t="shared" si="8"/>
        <v>0</v>
      </c>
      <c r="O39" s="458">
        <f t="shared" si="8"/>
        <v>0</v>
      </c>
      <c r="P39" s="458">
        <f t="shared" si="8"/>
        <v>0</v>
      </c>
      <c r="Q39" s="458">
        <f t="shared" si="8"/>
        <v>0</v>
      </c>
      <c r="R39" s="458">
        <f t="shared" si="8"/>
        <v>0</v>
      </c>
      <c r="S39" s="458">
        <f t="shared" si="8"/>
        <v>0</v>
      </c>
      <c r="T39" s="458">
        <f t="shared" si="8"/>
        <v>0</v>
      </c>
      <c r="U39" s="458">
        <f t="shared" si="8"/>
        <v>0</v>
      </c>
      <c r="V39" s="458">
        <f t="shared" si="8"/>
        <v>0</v>
      </c>
      <c r="W39" s="458">
        <f t="shared" si="8"/>
        <v>0</v>
      </c>
      <c r="X39" s="458">
        <f t="shared" si="8"/>
        <v>0</v>
      </c>
      <c r="Y39" s="458">
        <f t="shared" si="8"/>
        <v>0</v>
      </c>
      <c r="Z39" s="458">
        <f t="shared" si="8"/>
        <v>0</v>
      </c>
      <c r="AA39" s="458">
        <f t="shared" si="8"/>
        <v>0</v>
      </c>
      <c r="AB39" s="458">
        <f t="shared" si="8"/>
        <v>0</v>
      </c>
      <c r="AC39" s="458">
        <f t="shared" si="8"/>
        <v>0</v>
      </c>
      <c r="AD39" s="458">
        <f t="shared" si="8"/>
        <v>0</v>
      </c>
      <c r="AE39" s="458">
        <f t="shared" si="8"/>
        <v>0</v>
      </c>
      <c r="AF39" s="458">
        <f t="shared" si="8"/>
        <v>0</v>
      </c>
      <c r="AG39" s="409">
        <f t="shared" si="6"/>
        <v>0</v>
      </c>
    </row>
    <row r="40" outlineLevel="1">
      <c r="A40" s="175"/>
      <c r="B40" s="168"/>
      <c r="C40" s="168"/>
      <c r="D40" s="168"/>
      <c r="E40" s="168"/>
      <c r="F40" s="168"/>
      <c r="G40" s="168"/>
      <c r="H40" s="168"/>
      <c r="I40" s="168"/>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514"/>
    </row>
    <row r="41" outlineLevel="1">
      <c r="A41" s="277" t="s">
        <v>442</v>
      </c>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339"/>
      <c r="AF41" s="339"/>
      <c r="AG41" s="409">
        <f t="shared" ref="AG41:AG49" si="9">SUM(B41:AF41)</f>
        <v>0</v>
      </c>
    </row>
    <row r="42" outlineLevel="1">
      <c r="A42" s="277" t="s">
        <v>443</v>
      </c>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339"/>
      <c r="AF42" s="339"/>
      <c r="AG42" s="409">
        <f t="shared" si="9"/>
        <v>0</v>
      </c>
    </row>
    <row r="43" outlineLevel="1">
      <c r="A43" s="277" t="s">
        <v>1995</v>
      </c>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339"/>
      <c r="AF43" s="339"/>
      <c r="AG43" s="409">
        <f t="shared" si="9"/>
        <v>0</v>
      </c>
    </row>
    <row r="44" outlineLevel="1">
      <c r="A44" s="277" t="s">
        <v>1996</v>
      </c>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339"/>
      <c r="AF44" s="339"/>
      <c r="AG44" s="409">
        <f t="shared" si="9"/>
        <v>0</v>
      </c>
    </row>
    <row r="45" outlineLevel="1">
      <c r="A45" s="277" t="s">
        <v>1997</v>
      </c>
      <c r="B45" s="339"/>
      <c r="C45" s="339"/>
      <c r="D45" s="339"/>
      <c r="E45" s="339"/>
      <c r="F45" s="339"/>
      <c r="G45" s="339"/>
      <c r="H45" s="339"/>
      <c r="I45" s="339"/>
      <c r="J45" s="339"/>
      <c r="K45" s="339"/>
      <c r="L45" s="339"/>
      <c r="M45" s="339"/>
      <c r="N45" s="339"/>
      <c r="O45" s="339"/>
      <c r="P45" s="339"/>
      <c r="Q45" s="339"/>
      <c r="R45" s="339"/>
      <c r="S45" s="339"/>
      <c r="T45" s="339"/>
      <c r="U45" s="339"/>
      <c r="V45" s="339"/>
      <c r="W45" s="339"/>
      <c r="X45" s="339"/>
      <c r="Y45" s="339"/>
      <c r="Z45" s="339"/>
      <c r="AA45" s="339"/>
      <c r="AB45" s="339"/>
      <c r="AC45" s="339"/>
      <c r="AD45" s="339"/>
      <c r="AE45" s="339"/>
      <c r="AF45" s="339"/>
      <c r="AG45" s="409">
        <f t="shared" si="9"/>
        <v>0</v>
      </c>
    </row>
    <row r="46" outlineLevel="1">
      <c r="A46" s="277" t="s">
        <v>1998</v>
      </c>
      <c r="B46" s="339"/>
      <c r="C46" s="339"/>
      <c r="D46" s="339"/>
      <c r="E46" s="339"/>
      <c r="F46" s="339"/>
      <c r="G46" s="339"/>
      <c r="H46" s="339"/>
      <c r="I46" s="339"/>
      <c r="J46" s="339"/>
      <c r="K46" s="339"/>
      <c r="L46" s="339"/>
      <c r="M46" s="339"/>
      <c r="N46" s="339"/>
      <c r="O46" s="339"/>
      <c r="P46" s="339"/>
      <c r="Q46" s="339"/>
      <c r="R46" s="339"/>
      <c r="S46" s="339"/>
      <c r="T46" s="339"/>
      <c r="U46" s="339"/>
      <c r="V46" s="339"/>
      <c r="W46" s="339"/>
      <c r="X46" s="339"/>
      <c r="Y46" s="339"/>
      <c r="Z46" s="339"/>
      <c r="AA46" s="339"/>
      <c r="AB46" s="339"/>
      <c r="AC46" s="339"/>
      <c r="AD46" s="339"/>
      <c r="AE46" s="339"/>
      <c r="AF46" s="339"/>
      <c r="AG46" s="409">
        <f t="shared" si="9"/>
        <v>0</v>
      </c>
    </row>
    <row r="47" outlineLevel="1">
      <c r="A47" s="277" t="s">
        <v>1999</v>
      </c>
      <c r="B47" s="339"/>
      <c r="C47" s="339"/>
      <c r="D47" s="339"/>
      <c r="E47" s="339"/>
      <c r="F47" s="339"/>
      <c r="G47" s="339"/>
      <c r="H47" s="339"/>
      <c r="I47" s="339"/>
      <c r="J47" s="339"/>
      <c r="K47" s="339"/>
      <c r="L47" s="339"/>
      <c r="M47" s="339"/>
      <c r="N47" s="339"/>
      <c r="O47" s="339"/>
      <c r="P47" s="339"/>
      <c r="Q47" s="339"/>
      <c r="R47" s="339"/>
      <c r="S47" s="339"/>
      <c r="T47" s="339"/>
      <c r="U47" s="339"/>
      <c r="V47" s="339"/>
      <c r="W47" s="339"/>
      <c r="X47" s="339"/>
      <c r="Y47" s="339"/>
      <c r="Z47" s="339"/>
      <c r="AA47" s="339"/>
      <c r="AB47" s="339"/>
      <c r="AC47" s="339"/>
      <c r="AD47" s="339"/>
      <c r="AE47" s="339"/>
      <c r="AF47" s="339"/>
      <c r="AG47" s="409">
        <f t="shared" si="9"/>
        <v>0</v>
      </c>
    </row>
    <row r="48" outlineLevel="1">
      <c r="A48" s="277" t="s">
        <v>2000</v>
      </c>
      <c r="B48" s="339"/>
      <c r="C48" s="339"/>
      <c r="D48" s="339"/>
      <c r="E48" s="339"/>
      <c r="F48" s="339"/>
      <c r="G48" s="339"/>
      <c r="H48" s="339"/>
      <c r="I48" s="339"/>
      <c r="J48" s="339"/>
      <c r="K48" s="339"/>
      <c r="L48" s="339"/>
      <c r="M48" s="339"/>
      <c r="N48" s="339"/>
      <c r="O48" s="339"/>
      <c r="P48" s="339"/>
      <c r="Q48" s="339"/>
      <c r="R48" s="339"/>
      <c r="S48" s="339"/>
      <c r="T48" s="339"/>
      <c r="U48" s="339"/>
      <c r="V48" s="339"/>
      <c r="W48" s="339"/>
      <c r="X48" s="339"/>
      <c r="Y48" s="339"/>
      <c r="Z48" s="339"/>
      <c r="AA48" s="339"/>
      <c r="AB48" s="339"/>
      <c r="AC48" s="339"/>
      <c r="AD48" s="339"/>
      <c r="AE48" s="339"/>
      <c r="AF48" s="339"/>
      <c r="AG48" s="409">
        <f t="shared" si="9"/>
        <v>0</v>
      </c>
    </row>
    <row r="49" outlineLevel="1">
      <c r="A49" s="462" t="s">
        <v>298</v>
      </c>
      <c r="B49" s="458">
        <f t="shared" ref="B49:AF49" si="10">SUM(B41:B48)</f>
        <v>0</v>
      </c>
      <c r="C49" s="458">
        <f t="shared" si="10"/>
        <v>0</v>
      </c>
      <c r="D49" s="458">
        <f t="shared" si="10"/>
        <v>0</v>
      </c>
      <c r="E49" s="458">
        <f t="shared" si="10"/>
        <v>0</v>
      </c>
      <c r="F49" s="458">
        <f t="shared" si="10"/>
        <v>0</v>
      </c>
      <c r="G49" s="458">
        <f t="shared" si="10"/>
        <v>0</v>
      </c>
      <c r="H49" s="458">
        <f t="shared" si="10"/>
        <v>0</v>
      </c>
      <c r="I49" s="458">
        <f t="shared" si="10"/>
        <v>0</v>
      </c>
      <c r="J49" s="458">
        <f t="shared" si="10"/>
        <v>0</v>
      </c>
      <c r="K49" s="458">
        <f t="shared" si="10"/>
        <v>0</v>
      </c>
      <c r="L49" s="458">
        <f t="shared" si="10"/>
        <v>0</v>
      </c>
      <c r="M49" s="458">
        <f t="shared" si="10"/>
        <v>0</v>
      </c>
      <c r="N49" s="458">
        <f t="shared" si="10"/>
        <v>0</v>
      </c>
      <c r="O49" s="458">
        <f t="shared" si="10"/>
        <v>0</v>
      </c>
      <c r="P49" s="458">
        <f t="shared" si="10"/>
        <v>0</v>
      </c>
      <c r="Q49" s="458">
        <f t="shared" si="10"/>
        <v>0</v>
      </c>
      <c r="R49" s="458">
        <f t="shared" si="10"/>
        <v>0</v>
      </c>
      <c r="S49" s="458">
        <f t="shared" si="10"/>
        <v>0</v>
      </c>
      <c r="T49" s="458">
        <f t="shared" si="10"/>
        <v>0</v>
      </c>
      <c r="U49" s="458">
        <f t="shared" si="10"/>
        <v>0</v>
      </c>
      <c r="V49" s="458">
        <f t="shared" si="10"/>
        <v>0</v>
      </c>
      <c r="W49" s="458">
        <f t="shared" si="10"/>
        <v>0</v>
      </c>
      <c r="X49" s="458">
        <f t="shared" si="10"/>
        <v>0</v>
      </c>
      <c r="Y49" s="458">
        <f t="shared" si="10"/>
        <v>0</v>
      </c>
      <c r="Z49" s="458">
        <f t="shared" si="10"/>
        <v>0</v>
      </c>
      <c r="AA49" s="458">
        <f t="shared" si="10"/>
        <v>0</v>
      </c>
      <c r="AB49" s="458">
        <f t="shared" si="10"/>
        <v>0</v>
      </c>
      <c r="AC49" s="458">
        <f t="shared" si="10"/>
        <v>0</v>
      </c>
      <c r="AD49" s="458">
        <f t="shared" si="10"/>
        <v>0</v>
      </c>
      <c r="AE49" s="458">
        <f t="shared" si="10"/>
        <v>0</v>
      </c>
      <c r="AF49" s="458">
        <f t="shared" si="10"/>
        <v>0</v>
      </c>
      <c r="AG49" s="409">
        <f t="shared" si="9"/>
        <v>0</v>
      </c>
    </row>
    <row r="50" outlineLevel="1">
      <c r="A50" s="175"/>
      <c r="B50" s="168"/>
      <c r="C50" s="168"/>
      <c r="D50" s="168"/>
      <c r="E50" s="168"/>
      <c r="F50" s="168"/>
      <c r="G50" s="168"/>
      <c r="H50" s="168"/>
      <c r="I50" s="168"/>
      <c r="J50" s="168"/>
      <c r="K50" s="168"/>
      <c r="L50" s="168"/>
      <c r="M50" s="168"/>
      <c r="N50" s="168"/>
      <c r="O50" s="168"/>
      <c r="P50" s="168"/>
      <c r="Q50" s="168"/>
      <c r="R50" s="168"/>
      <c r="S50" s="168"/>
      <c r="T50" s="168"/>
      <c r="U50" s="168"/>
      <c r="V50" s="168"/>
      <c r="W50" s="168"/>
      <c r="X50" s="168"/>
      <c r="Y50" s="168"/>
      <c r="Z50" s="168"/>
      <c r="AA50" s="168"/>
      <c r="AB50" s="168"/>
      <c r="AC50" s="168"/>
      <c r="AD50" s="168"/>
      <c r="AE50" s="168"/>
      <c r="AF50" s="168"/>
      <c r="AG50" s="514"/>
    </row>
    <row r="51" outlineLevel="1">
      <c r="A51" s="474" t="s">
        <v>2001</v>
      </c>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c r="AE51" s="168"/>
      <c r="AF51" s="168"/>
      <c r="AG51" s="540"/>
    </row>
    <row r="52" outlineLevel="1">
      <c r="A52" s="277" t="s">
        <v>1911</v>
      </c>
      <c r="B52" s="340"/>
      <c r="C52" s="340"/>
      <c r="D52" s="340"/>
      <c r="E52" s="340"/>
      <c r="F52" s="340"/>
      <c r="G52" s="340"/>
      <c r="H52" s="340"/>
      <c r="I52" s="340"/>
      <c r="J52" s="340"/>
      <c r="K52" s="340"/>
      <c r="L52" s="340"/>
      <c r="M52" s="340"/>
      <c r="N52" s="340"/>
      <c r="O52" s="340"/>
      <c r="P52" s="340"/>
      <c r="Q52" s="340"/>
      <c r="R52" s="340"/>
      <c r="S52" s="340"/>
      <c r="T52" s="340"/>
      <c r="U52" s="340"/>
      <c r="V52" s="340"/>
      <c r="W52" s="340"/>
      <c r="X52" s="340"/>
      <c r="Y52" s="340"/>
      <c r="Z52" s="340"/>
      <c r="AA52" s="340"/>
      <c r="AB52" s="340"/>
      <c r="AC52" s="340"/>
      <c r="AD52" s="340"/>
      <c r="AE52" s="340"/>
      <c r="AF52" s="340"/>
      <c r="AG52" s="409">
        <f t="shared" ref="AG52:AG55" si="11">SUM(B52:AF52)</f>
        <v>0</v>
      </c>
    </row>
    <row r="53" outlineLevel="1">
      <c r="A53" s="277" t="s">
        <v>1346</v>
      </c>
      <c r="B53" s="189"/>
      <c r="C53" s="189"/>
      <c r="D53" s="189"/>
      <c r="E53" s="189"/>
      <c r="F53" s="189"/>
      <c r="G53" s="189"/>
      <c r="H53" s="189"/>
      <c r="I53" s="189"/>
      <c r="J53" s="189"/>
      <c r="K53" s="189"/>
      <c r="L53" s="189"/>
      <c r="M53" s="189"/>
      <c r="N53" s="189"/>
      <c r="O53" s="189"/>
      <c r="P53" s="189"/>
      <c r="Q53" s="189"/>
      <c r="R53" s="189"/>
      <c r="S53" s="189"/>
      <c r="T53" s="189"/>
      <c r="U53" s="189"/>
      <c r="V53" s="189"/>
      <c r="W53" s="189"/>
      <c r="X53" s="189"/>
      <c r="Y53" s="189"/>
      <c r="Z53" s="189"/>
      <c r="AA53" s="189"/>
      <c r="AB53" s="189"/>
      <c r="AC53" s="189"/>
      <c r="AD53" s="189"/>
      <c r="AE53" s="189"/>
      <c r="AF53" s="189"/>
      <c r="AG53" s="409">
        <f t="shared" si="11"/>
        <v>0</v>
      </c>
    </row>
    <row r="54" outlineLevel="1">
      <c r="A54" s="277" t="s">
        <v>1912</v>
      </c>
      <c r="B54" s="189"/>
      <c r="C54" s="189"/>
      <c r="D54" s="189"/>
      <c r="E54" s="189"/>
      <c r="F54" s="189"/>
      <c r="G54" s="189"/>
      <c r="H54" s="189"/>
      <c r="I54" s="189"/>
      <c r="J54" s="189"/>
      <c r="K54" s="189"/>
      <c r="L54" s="189"/>
      <c r="M54" s="189"/>
      <c r="N54" s="189"/>
      <c r="O54" s="189"/>
      <c r="P54" s="189"/>
      <c r="Q54" s="189"/>
      <c r="R54" s="189"/>
      <c r="S54" s="189"/>
      <c r="T54" s="189"/>
      <c r="U54" s="189"/>
      <c r="V54" s="189"/>
      <c r="W54" s="189"/>
      <c r="X54" s="189"/>
      <c r="Y54" s="189"/>
      <c r="Z54" s="189"/>
      <c r="AA54" s="189"/>
      <c r="AB54" s="189"/>
      <c r="AC54" s="189"/>
      <c r="AD54" s="189"/>
      <c r="AE54" s="189"/>
      <c r="AF54" s="189"/>
      <c r="AG54" s="409">
        <f t="shared" si="11"/>
        <v>0</v>
      </c>
    </row>
    <row r="55" outlineLevel="1">
      <c r="A55" s="482" t="s">
        <v>1913</v>
      </c>
      <c r="B55" s="468">
        <f t="shared" ref="B55:AF55" si="12">SUM(B52:B54)</f>
        <v>0</v>
      </c>
      <c r="C55" s="468">
        <f t="shared" si="12"/>
        <v>0</v>
      </c>
      <c r="D55" s="468">
        <f t="shared" si="12"/>
        <v>0</v>
      </c>
      <c r="E55" s="468">
        <f t="shared" si="12"/>
        <v>0</v>
      </c>
      <c r="F55" s="468">
        <f t="shared" si="12"/>
        <v>0</v>
      </c>
      <c r="G55" s="468">
        <f t="shared" si="12"/>
        <v>0</v>
      </c>
      <c r="H55" s="468">
        <f t="shared" si="12"/>
        <v>0</v>
      </c>
      <c r="I55" s="468">
        <f t="shared" si="12"/>
        <v>0</v>
      </c>
      <c r="J55" s="468">
        <f t="shared" si="12"/>
        <v>0</v>
      </c>
      <c r="K55" s="468">
        <f t="shared" si="12"/>
        <v>0</v>
      </c>
      <c r="L55" s="468">
        <f t="shared" si="12"/>
        <v>0</v>
      </c>
      <c r="M55" s="468">
        <f t="shared" si="12"/>
        <v>0</v>
      </c>
      <c r="N55" s="468">
        <f t="shared" si="12"/>
        <v>0</v>
      </c>
      <c r="O55" s="468">
        <f t="shared" si="12"/>
        <v>0</v>
      </c>
      <c r="P55" s="468">
        <f t="shared" si="12"/>
        <v>0</v>
      </c>
      <c r="Q55" s="468">
        <f t="shared" si="12"/>
        <v>0</v>
      </c>
      <c r="R55" s="468">
        <f t="shared" si="12"/>
        <v>0</v>
      </c>
      <c r="S55" s="468">
        <f t="shared" si="12"/>
        <v>0</v>
      </c>
      <c r="T55" s="468">
        <f t="shared" si="12"/>
        <v>0</v>
      </c>
      <c r="U55" s="468">
        <f t="shared" si="12"/>
        <v>0</v>
      </c>
      <c r="V55" s="468">
        <f t="shared" si="12"/>
        <v>0</v>
      </c>
      <c r="W55" s="468">
        <f t="shared" si="12"/>
        <v>0</v>
      </c>
      <c r="X55" s="468">
        <f t="shared" si="12"/>
        <v>0</v>
      </c>
      <c r="Y55" s="468">
        <f t="shared" si="12"/>
        <v>0</v>
      </c>
      <c r="Z55" s="468">
        <f t="shared" si="12"/>
        <v>0</v>
      </c>
      <c r="AA55" s="468">
        <f t="shared" si="12"/>
        <v>0</v>
      </c>
      <c r="AB55" s="468">
        <f t="shared" si="12"/>
        <v>0</v>
      </c>
      <c r="AC55" s="468">
        <f t="shared" si="12"/>
        <v>0</v>
      </c>
      <c r="AD55" s="468">
        <f t="shared" si="12"/>
        <v>0</v>
      </c>
      <c r="AE55" s="468">
        <f t="shared" si="12"/>
        <v>0</v>
      </c>
      <c r="AF55" s="468">
        <f t="shared" si="12"/>
        <v>0</v>
      </c>
      <c r="AG55" s="409">
        <f t="shared" si="11"/>
        <v>0</v>
      </c>
    </row>
    <row r="56" outlineLevel="1">
      <c r="A56" s="175"/>
      <c r="B56" s="168"/>
      <c r="C56" s="168"/>
      <c r="D56" s="168"/>
      <c r="E56" s="168"/>
      <c r="F56" s="168"/>
      <c r="G56" s="168"/>
      <c r="H56" s="168"/>
      <c r="I56" s="168"/>
      <c r="J56" s="168"/>
      <c r="K56" s="168"/>
      <c r="L56" s="168"/>
      <c r="M56" s="168"/>
      <c r="N56" s="168"/>
      <c r="O56" s="168"/>
      <c r="P56" s="168"/>
      <c r="Q56" s="168"/>
      <c r="R56" s="168"/>
      <c r="S56" s="168"/>
      <c r="T56" s="168"/>
      <c r="U56" s="168"/>
      <c r="V56" s="168"/>
      <c r="W56" s="168"/>
      <c r="X56" s="168"/>
      <c r="Y56" s="168"/>
      <c r="Z56" s="168"/>
      <c r="AA56" s="168"/>
      <c r="AB56" s="168"/>
      <c r="AC56" s="168"/>
      <c r="AD56" s="168"/>
      <c r="AE56" s="168"/>
      <c r="AF56" s="168"/>
      <c r="AG56" s="514"/>
    </row>
    <row r="57" outlineLevel="1">
      <c r="A57" s="273" t="s">
        <v>543</v>
      </c>
      <c r="B57" s="340"/>
      <c r="C57" s="340"/>
      <c r="D57" s="340"/>
      <c r="E57" s="340"/>
      <c r="F57" s="340"/>
      <c r="G57" s="340"/>
      <c r="H57" s="340"/>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409">
        <f t="shared" ref="AG57:AG59" si="13">SUM(B57:AF57)</f>
        <v>0</v>
      </c>
    </row>
    <row r="58" outlineLevel="1">
      <c r="A58" s="542" t="s">
        <v>544</v>
      </c>
      <c r="B58" s="543"/>
      <c r="C58" s="543"/>
      <c r="D58" s="543"/>
      <c r="E58" s="543"/>
      <c r="F58" s="543"/>
      <c r="G58" s="543"/>
      <c r="H58" s="543"/>
      <c r="I58" s="543"/>
      <c r="J58" s="543"/>
      <c r="K58" s="543"/>
      <c r="L58" s="543"/>
      <c r="M58" s="543"/>
      <c r="N58" s="543"/>
      <c r="O58" s="543"/>
      <c r="P58" s="543"/>
      <c r="Q58" s="543"/>
      <c r="R58" s="543"/>
      <c r="S58" s="543"/>
      <c r="T58" s="543"/>
      <c r="U58" s="543"/>
      <c r="V58" s="543"/>
      <c r="W58" s="543"/>
      <c r="X58" s="543"/>
      <c r="Y58" s="543"/>
      <c r="Z58" s="543"/>
      <c r="AA58" s="543"/>
      <c r="AB58" s="543"/>
      <c r="AC58" s="543"/>
      <c r="AD58" s="543"/>
      <c r="AE58" s="543"/>
      <c r="AF58" s="543"/>
      <c r="AG58" s="409">
        <f t="shared" si="13"/>
        <v>0</v>
      </c>
    </row>
    <row r="59" outlineLevel="1">
      <c r="A59" s="582" t="s">
        <v>1914</v>
      </c>
      <c r="B59" s="545">
        <f t="shared" ref="B59:AF59" si="14">sum(B57:B58)</f>
        <v>0</v>
      </c>
      <c r="C59" s="545">
        <f t="shared" si="14"/>
        <v>0</v>
      </c>
      <c r="D59" s="545">
        <f t="shared" si="14"/>
        <v>0</v>
      </c>
      <c r="E59" s="545">
        <f t="shared" si="14"/>
        <v>0</v>
      </c>
      <c r="F59" s="545">
        <f t="shared" si="14"/>
        <v>0</v>
      </c>
      <c r="G59" s="545">
        <f t="shared" si="14"/>
        <v>0</v>
      </c>
      <c r="H59" s="545">
        <f t="shared" si="14"/>
        <v>0</v>
      </c>
      <c r="I59" s="545">
        <f t="shared" si="14"/>
        <v>0</v>
      </c>
      <c r="J59" s="545">
        <f t="shared" si="14"/>
        <v>0</v>
      </c>
      <c r="K59" s="545">
        <f t="shared" si="14"/>
        <v>0</v>
      </c>
      <c r="L59" s="545">
        <f t="shared" si="14"/>
        <v>0</v>
      </c>
      <c r="M59" s="545">
        <f t="shared" si="14"/>
        <v>0</v>
      </c>
      <c r="N59" s="545">
        <f t="shared" si="14"/>
        <v>0</v>
      </c>
      <c r="O59" s="545">
        <f t="shared" si="14"/>
        <v>0</v>
      </c>
      <c r="P59" s="545">
        <f t="shared" si="14"/>
        <v>0</v>
      </c>
      <c r="Q59" s="545">
        <f t="shared" si="14"/>
        <v>0</v>
      </c>
      <c r="R59" s="545">
        <f t="shared" si="14"/>
        <v>0</v>
      </c>
      <c r="S59" s="545">
        <f t="shared" si="14"/>
        <v>0</v>
      </c>
      <c r="T59" s="545">
        <f t="shared" si="14"/>
        <v>0</v>
      </c>
      <c r="U59" s="545">
        <f t="shared" si="14"/>
        <v>0</v>
      </c>
      <c r="V59" s="545">
        <f t="shared" si="14"/>
        <v>0</v>
      </c>
      <c r="W59" s="545">
        <f t="shared" si="14"/>
        <v>0</v>
      </c>
      <c r="X59" s="545">
        <f t="shared" si="14"/>
        <v>0</v>
      </c>
      <c r="Y59" s="545">
        <f t="shared" si="14"/>
        <v>0</v>
      </c>
      <c r="Z59" s="545">
        <f t="shared" si="14"/>
        <v>0</v>
      </c>
      <c r="AA59" s="545">
        <f t="shared" si="14"/>
        <v>0</v>
      </c>
      <c r="AB59" s="545">
        <f t="shared" si="14"/>
        <v>0</v>
      </c>
      <c r="AC59" s="545">
        <f t="shared" si="14"/>
        <v>0</v>
      </c>
      <c r="AD59" s="545">
        <f t="shared" si="14"/>
        <v>0</v>
      </c>
      <c r="AE59" s="545">
        <f t="shared" si="14"/>
        <v>0</v>
      </c>
      <c r="AF59" s="545">
        <f t="shared" si="14"/>
        <v>0</v>
      </c>
      <c r="AG59" s="409">
        <f t="shared" si="13"/>
        <v>0</v>
      </c>
    </row>
    <row r="60" outlineLevel="1">
      <c r="A60" s="175"/>
      <c r="B60" s="168"/>
      <c r="C60" s="168"/>
      <c r="D60" s="168"/>
      <c r="E60" s="168"/>
      <c r="F60" s="168"/>
      <c r="G60" s="168"/>
      <c r="H60" s="168"/>
      <c r="I60" s="168"/>
      <c r="J60" s="168"/>
      <c r="K60" s="168"/>
      <c r="L60" s="168"/>
      <c r="M60" s="168"/>
      <c r="N60" s="168"/>
      <c r="O60" s="168"/>
      <c r="P60" s="168"/>
      <c r="Q60" s="168"/>
      <c r="R60" s="168"/>
      <c r="S60" s="168"/>
      <c r="T60" s="168"/>
      <c r="U60" s="168"/>
      <c r="V60" s="168"/>
      <c r="W60" s="168"/>
      <c r="X60" s="168"/>
      <c r="Y60" s="168"/>
      <c r="Z60" s="168"/>
      <c r="AA60" s="168"/>
      <c r="AB60" s="168"/>
      <c r="AC60" s="168"/>
      <c r="AD60" s="168"/>
      <c r="AE60" s="168"/>
      <c r="AF60" s="168"/>
      <c r="AG60" s="514"/>
    </row>
    <row r="61" outlineLevel="1">
      <c r="A61" s="583" t="s">
        <v>2002</v>
      </c>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540"/>
    </row>
    <row r="62" outlineLevel="1">
      <c r="A62" s="277" t="s">
        <v>2003</v>
      </c>
      <c r="B62" s="339"/>
      <c r="C62" s="339"/>
      <c r="D62" s="339"/>
      <c r="E62" s="339"/>
      <c r="F62" s="339"/>
      <c r="G62" s="339"/>
      <c r="H62" s="339"/>
      <c r="I62" s="339"/>
      <c r="J62" s="339"/>
      <c r="K62" s="339"/>
      <c r="L62" s="339"/>
      <c r="M62" s="339"/>
      <c r="N62" s="339"/>
      <c r="O62" s="339"/>
      <c r="P62" s="339"/>
      <c r="Q62" s="339"/>
      <c r="R62" s="339"/>
      <c r="S62" s="339"/>
      <c r="T62" s="339"/>
      <c r="U62" s="339"/>
      <c r="V62" s="339"/>
      <c r="W62" s="339"/>
      <c r="X62" s="339"/>
      <c r="Y62" s="339"/>
      <c r="Z62" s="339"/>
      <c r="AA62" s="339"/>
      <c r="AB62" s="339"/>
      <c r="AC62" s="339"/>
      <c r="AD62" s="339"/>
      <c r="AE62" s="339"/>
      <c r="AF62" s="339"/>
      <c r="AG62" s="409">
        <f t="shared" ref="AG62:AG67" si="15">SUM(B62:AF62)</f>
        <v>0</v>
      </c>
    </row>
    <row r="63" outlineLevel="1">
      <c r="A63" s="277" t="s">
        <v>2004</v>
      </c>
      <c r="B63" s="339"/>
      <c r="C63" s="339"/>
      <c r="D63" s="339"/>
      <c r="E63" s="339"/>
      <c r="F63" s="339"/>
      <c r="G63" s="339"/>
      <c r="H63" s="339"/>
      <c r="I63" s="339"/>
      <c r="J63" s="339"/>
      <c r="K63" s="339"/>
      <c r="L63" s="339"/>
      <c r="M63" s="339"/>
      <c r="N63" s="339"/>
      <c r="O63" s="339"/>
      <c r="P63" s="339"/>
      <c r="Q63" s="339"/>
      <c r="R63" s="339"/>
      <c r="S63" s="339"/>
      <c r="T63" s="339"/>
      <c r="U63" s="339"/>
      <c r="V63" s="339"/>
      <c r="W63" s="339"/>
      <c r="X63" s="339"/>
      <c r="Y63" s="339"/>
      <c r="Z63" s="339"/>
      <c r="AA63" s="339"/>
      <c r="AB63" s="339"/>
      <c r="AC63" s="339"/>
      <c r="AD63" s="339"/>
      <c r="AE63" s="339"/>
      <c r="AF63" s="339"/>
      <c r="AG63" s="409">
        <f t="shared" si="15"/>
        <v>0</v>
      </c>
    </row>
    <row r="64" outlineLevel="1">
      <c r="A64" s="277" t="s">
        <v>2005</v>
      </c>
      <c r="B64" s="339"/>
      <c r="C64" s="339"/>
      <c r="D64" s="339"/>
      <c r="E64" s="339"/>
      <c r="F64" s="339"/>
      <c r="G64" s="339"/>
      <c r="H64" s="339"/>
      <c r="I64" s="339"/>
      <c r="J64" s="339"/>
      <c r="K64" s="339"/>
      <c r="L64" s="339"/>
      <c r="M64" s="339"/>
      <c r="N64" s="339"/>
      <c r="O64" s="339"/>
      <c r="P64" s="339"/>
      <c r="Q64" s="339"/>
      <c r="R64" s="339"/>
      <c r="S64" s="339"/>
      <c r="T64" s="339"/>
      <c r="U64" s="339"/>
      <c r="V64" s="339"/>
      <c r="W64" s="339"/>
      <c r="X64" s="339"/>
      <c r="Y64" s="339"/>
      <c r="Z64" s="339"/>
      <c r="AA64" s="339"/>
      <c r="AB64" s="339"/>
      <c r="AC64" s="339"/>
      <c r="AD64" s="339"/>
      <c r="AE64" s="339"/>
      <c r="AF64" s="339"/>
      <c r="AG64" s="409">
        <f t="shared" si="15"/>
        <v>0</v>
      </c>
    </row>
    <row r="65" outlineLevel="1">
      <c r="A65" s="277" t="s">
        <v>2006</v>
      </c>
      <c r="B65" s="339"/>
      <c r="C65" s="339"/>
      <c r="D65" s="339"/>
      <c r="E65" s="339"/>
      <c r="F65" s="339"/>
      <c r="G65" s="339"/>
      <c r="H65" s="339"/>
      <c r="I65" s="339"/>
      <c r="J65" s="339"/>
      <c r="K65" s="339"/>
      <c r="L65" s="339"/>
      <c r="M65" s="339"/>
      <c r="N65" s="339"/>
      <c r="O65" s="339"/>
      <c r="P65" s="339"/>
      <c r="Q65" s="339"/>
      <c r="R65" s="339"/>
      <c r="S65" s="339"/>
      <c r="T65" s="339"/>
      <c r="U65" s="339"/>
      <c r="V65" s="339"/>
      <c r="W65" s="339"/>
      <c r="X65" s="339"/>
      <c r="Y65" s="339"/>
      <c r="Z65" s="339"/>
      <c r="AA65" s="339"/>
      <c r="AB65" s="339"/>
      <c r="AC65" s="339"/>
      <c r="AD65" s="339"/>
      <c r="AE65" s="339"/>
      <c r="AF65" s="339"/>
      <c r="AG65" s="409">
        <f t="shared" si="15"/>
        <v>0</v>
      </c>
    </row>
    <row r="66" outlineLevel="1">
      <c r="A66" s="281" t="s">
        <v>439</v>
      </c>
      <c r="B66" s="458">
        <f t="shared" ref="B66:AF66" si="16">SUM(B62:B63)</f>
        <v>0</v>
      </c>
      <c r="C66" s="458">
        <f t="shared" si="16"/>
        <v>0</v>
      </c>
      <c r="D66" s="458">
        <f t="shared" si="16"/>
        <v>0</v>
      </c>
      <c r="E66" s="458">
        <f t="shared" si="16"/>
        <v>0</v>
      </c>
      <c r="F66" s="458">
        <f t="shared" si="16"/>
        <v>0</v>
      </c>
      <c r="G66" s="458">
        <f t="shared" si="16"/>
        <v>0</v>
      </c>
      <c r="H66" s="458">
        <f t="shared" si="16"/>
        <v>0</v>
      </c>
      <c r="I66" s="458">
        <f t="shared" si="16"/>
        <v>0</v>
      </c>
      <c r="J66" s="458">
        <f t="shared" si="16"/>
        <v>0</v>
      </c>
      <c r="K66" s="458">
        <f t="shared" si="16"/>
        <v>0</v>
      </c>
      <c r="L66" s="458">
        <f t="shared" si="16"/>
        <v>0</v>
      </c>
      <c r="M66" s="458">
        <f t="shared" si="16"/>
        <v>0</v>
      </c>
      <c r="N66" s="458">
        <f t="shared" si="16"/>
        <v>0</v>
      </c>
      <c r="O66" s="458">
        <f t="shared" si="16"/>
        <v>0</v>
      </c>
      <c r="P66" s="458">
        <f t="shared" si="16"/>
        <v>0</v>
      </c>
      <c r="Q66" s="458">
        <f t="shared" si="16"/>
        <v>0</v>
      </c>
      <c r="R66" s="458">
        <f t="shared" si="16"/>
        <v>0</v>
      </c>
      <c r="S66" s="458">
        <f t="shared" si="16"/>
        <v>0</v>
      </c>
      <c r="T66" s="458">
        <f t="shared" si="16"/>
        <v>0</v>
      </c>
      <c r="U66" s="458">
        <f t="shared" si="16"/>
        <v>0</v>
      </c>
      <c r="V66" s="458">
        <f t="shared" si="16"/>
        <v>0</v>
      </c>
      <c r="W66" s="458">
        <f t="shared" si="16"/>
        <v>0</v>
      </c>
      <c r="X66" s="458">
        <f t="shared" si="16"/>
        <v>0</v>
      </c>
      <c r="Y66" s="458">
        <f t="shared" si="16"/>
        <v>0</v>
      </c>
      <c r="Z66" s="458">
        <f t="shared" si="16"/>
        <v>0</v>
      </c>
      <c r="AA66" s="458">
        <f t="shared" si="16"/>
        <v>0</v>
      </c>
      <c r="AB66" s="458">
        <f t="shared" si="16"/>
        <v>0</v>
      </c>
      <c r="AC66" s="458">
        <f t="shared" si="16"/>
        <v>0</v>
      </c>
      <c r="AD66" s="458">
        <f t="shared" si="16"/>
        <v>0</v>
      </c>
      <c r="AE66" s="458">
        <f t="shared" si="16"/>
        <v>0</v>
      </c>
      <c r="AF66" s="458">
        <f t="shared" si="16"/>
        <v>0</v>
      </c>
      <c r="AG66" s="409">
        <f t="shared" si="15"/>
        <v>0</v>
      </c>
    </row>
    <row r="67" outlineLevel="1">
      <c r="A67" s="281" t="s">
        <v>440</v>
      </c>
      <c r="B67" s="458">
        <f t="shared" ref="B67:AF67" si="17">SUM(B64:B65)</f>
        <v>0</v>
      </c>
      <c r="C67" s="458">
        <f t="shared" si="17"/>
        <v>0</v>
      </c>
      <c r="D67" s="458">
        <f t="shared" si="17"/>
        <v>0</v>
      </c>
      <c r="E67" s="458">
        <f t="shared" si="17"/>
        <v>0</v>
      </c>
      <c r="F67" s="458">
        <f t="shared" si="17"/>
        <v>0</v>
      </c>
      <c r="G67" s="458">
        <f t="shared" si="17"/>
        <v>0</v>
      </c>
      <c r="H67" s="458">
        <f t="shared" si="17"/>
        <v>0</v>
      </c>
      <c r="I67" s="458">
        <f t="shared" si="17"/>
        <v>0</v>
      </c>
      <c r="J67" s="458">
        <f t="shared" si="17"/>
        <v>0</v>
      </c>
      <c r="K67" s="458">
        <f t="shared" si="17"/>
        <v>0</v>
      </c>
      <c r="L67" s="458">
        <f t="shared" si="17"/>
        <v>0</v>
      </c>
      <c r="M67" s="458">
        <f t="shared" si="17"/>
        <v>0</v>
      </c>
      <c r="N67" s="458">
        <f t="shared" si="17"/>
        <v>0</v>
      </c>
      <c r="O67" s="458">
        <f t="shared" si="17"/>
        <v>0</v>
      </c>
      <c r="P67" s="458">
        <f t="shared" si="17"/>
        <v>0</v>
      </c>
      <c r="Q67" s="458">
        <f t="shared" si="17"/>
        <v>0</v>
      </c>
      <c r="R67" s="458">
        <f t="shared" si="17"/>
        <v>0</v>
      </c>
      <c r="S67" s="458">
        <f t="shared" si="17"/>
        <v>0</v>
      </c>
      <c r="T67" s="458">
        <f t="shared" si="17"/>
        <v>0</v>
      </c>
      <c r="U67" s="458">
        <f t="shared" si="17"/>
        <v>0</v>
      </c>
      <c r="V67" s="458">
        <f t="shared" si="17"/>
        <v>0</v>
      </c>
      <c r="W67" s="458">
        <f t="shared" si="17"/>
        <v>0</v>
      </c>
      <c r="X67" s="458">
        <f t="shared" si="17"/>
        <v>0</v>
      </c>
      <c r="Y67" s="458">
        <f t="shared" si="17"/>
        <v>0</v>
      </c>
      <c r="Z67" s="458">
        <f t="shared" si="17"/>
        <v>0</v>
      </c>
      <c r="AA67" s="458">
        <f t="shared" si="17"/>
        <v>0</v>
      </c>
      <c r="AB67" s="458">
        <f t="shared" si="17"/>
        <v>0</v>
      </c>
      <c r="AC67" s="458">
        <f t="shared" si="17"/>
        <v>0</v>
      </c>
      <c r="AD67" s="458">
        <f t="shared" si="17"/>
        <v>0</v>
      </c>
      <c r="AE67" s="458">
        <f t="shared" si="17"/>
        <v>0</v>
      </c>
      <c r="AF67" s="458">
        <f t="shared" si="17"/>
        <v>0</v>
      </c>
      <c r="AG67" s="409">
        <f t="shared" si="15"/>
        <v>0</v>
      </c>
    </row>
    <row r="68" outlineLevel="1">
      <c r="A68" s="175"/>
      <c r="B68" s="267"/>
      <c r="C68" s="267"/>
      <c r="D68" s="267"/>
      <c r="E68" s="267"/>
      <c r="F68" s="267"/>
      <c r="G68" s="267"/>
      <c r="H68" s="267"/>
      <c r="I68" s="267"/>
      <c r="J68" s="267"/>
      <c r="K68" s="267"/>
      <c r="L68" s="267"/>
      <c r="M68" s="267"/>
      <c r="N68" s="267"/>
      <c r="O68" s="267"/>
      <c r="P68" s="267"/>
      <c r="Q68" s="267"/>
      <c r="R68" s="267"/>
      <c r="S68" s="267"/>
      <c r="T68" s="267"/>
      <c r="U68" s="267"/>
      <c r="V68" s="267"/>
      <c r="W68" s="267"/>
      <c r="X68" s="267"/>
      <c r="Y68" s="267"/>
      <c r="Z68" s="267"/>
      <c r="AA68" s="267"/>
      <c r="AB68" s="267"/>
      <c r="AC68" s="267"/>
      <c r="AD68" s="267"/>
      <c r="AE68" s="267"/>
      <c r="AF68" s="267"/>
      <c r="AG68" s="540"/>
    </row>
    <row r="69" outlineLevel="1">
      <c r="A69" s="277" t="s">
        <v>442</v>
      </c>
      <c r="B69" s="339"/>
      <c r="C69" s="339"/>
      <c r="D69" s="339"/>
      <c r="E69" s="339"/>
      <c r="F69" s="339"/>
      <c r="G69" s="339"/>
      <c r="H69" s="339"/>
      <c r="I69" s="339"/>
      <c r="J69" s="339"/>
      <c r="K69" s="339"/>
      <c r="L69" s="339"/>
      <c r="M69" s="339"/>
      <c r="N69" s="339"/>
      <c r="O69" s="339"/>
      <c r="P69" s="339"/>
      <c r="Q69" s="339"/>
      <c r="R69" s="339"/>
      <c r="S69" s="339"/>
      <c r="T69" s="339"/>
      <c r="U69" s="339"/>
      <c r="V69" s="339"/>
      <c r="W69" s="339"/>
      <c r="X69" s="339"/>
      <c r="Y69" s="339"/>
      <c r="Z69" s="339"/>
      <c r="AA69" s="339"/>
      <c r="AB69" s="339"/>
      <c r="AC69" s="339"/>
      <c r="AD69" s="339"/>
      <c r="AE69" s="339"/>
      <c r="AF69" s="339"/>
      <c r="AG69" s="409">
        <f t="shared" ref="AG69:AG77" si="18">SUM(B69:AF69)</f>
        <v>0</v>
      </c>
    </row>
    <row r="70" outlineLevel="1">
      <c r="A70" s="277" t="s">
        <v>443</v>
      </c>
      <c r="B70" s="339"/>
      <c r="C70" s="339"/>
      <c r="D70" s="339"/>
      <c r="E70" s="339"/>
      <c r="F70" s="339"/>
      <c r="G70" s="339"/>
      <c r="H70" s="339"/>
      <c r="I70" s="339"/>
      <c r="J70" s="339"/>
      <c r="K70" s="339"/>
      <c r="L70" s="339"/>
      <c r="M70" s="339"/>
      <c r="N70" s="339"/>
      <c r="O70" s="339"/>
      <c r="P70" s="339"/>
      <c r="Q70" s="339"/>
      <c r="R70" s="339"/>
      <c r="S70" s="339"/>
      <c r="T70" s="339"/>
      <c r="U70" s="339"/>
      <c r="V70" s="339"/>
      <c r="W70" s="339"/>
      <c r="X70" s="339"/>
      <c r="Y70" s="339"/>
      <c r="Z70" s="339"/>
      <c r="AA70" s="339"/>
      <c r="AB70" s="339"/>
      <c r="AC70" s="339"/>
      <c r="AD70" s="339"/>
      <c r="AE70" s="339"/>
      <c r="AF70" s="339"/>
      <c r="AG70" s="409">
        <f t="shared" si="18"/>
        <v>0</v>
      </c>
    </row>
    <row r="71" outlineLevel="1">
      <c r="A71" s="277" t="s">
        <v>2007</v>
      </c>
      <c r="B71" s="339"/>
      <c r="C71" s="339"/>
      <c r="D71" s="339"/>
      <c r="E71" s="339"/>
      <c r="F71" s="339"/>
      <c r="G71" s="339"/>
      <c r="H71" s="339"/>
      <c r="I71" s="339"/>
      <c r="J71" s="339"/>
      <c r="K71" s="339"/>
      <c r="L71" s="339"/>
      <c r="M71" s="339"/>
      <c r="N71" s="339"/>
      <c r="O71" s="339"/>
      <c r="P71" s="339"/>
      <c r="Q71" s="339"/>
      <c r="R71" s="339"/>
      <c r="S71" s="339"/>
      <c r="T71" s="339"/>
      <c r="U71" s="339"/>
      <c r="V71" s="339"/>
      <c r="W71" s="339"/>
      <c r="X71" s="339"/>
      <c r="Y71" s="339"/>
      <c r="Z71" s="339"/>
      <c r="AA71" s="339"/>
      <c r="AB71" s="339"/>
      <c r="AC71" s="339"/>
      <c r="AD71" s="339"/>
      <c r="AE71" s="339"/>
      <c r="AF71" s="339"/>
      <c r="AG71" s="409">
        <f t="shared" si="18"/>
        <v>0</v>
      </c>
    </row>
    <row r="72" outlineLevel="1">
      <c r="A72" s="277" t="s">
        <v>2008</v>
      </c>
      <c r="B72" s="339"/>
      <c r="C72" s="339"/>
      <c r="D72" s="339"/>
      <c r="E72" s="339"/>
      <c r="F72" s="339"/>
      <c r="G72" s="339"/>
      <c r="H72" s="339"/>
      <c r="I72" s="339"/>
      <c r="J72" s="339"/>
      <c r="K72" s="339"/>
      <c r="L72" s="339"/>
      <c r="M72" s="339"/>
      <c r="N72" s="339"/>
      <c r="O72" s="339"/>
      <c r="P72" s="339"/>
      <c r="Q72" s="339"/>
      <c r="R72" s="339"/>
      <c r="S72" s="339"/>
      <c r="T72" s="339"/>
      <c r="U72" s="339"/>
      <c r="V72" s="339"/>
      <c r="W72" s="339"/>
      <c r="X72" s="339"/>
      <c r="Y72" s="339"/>
      <c r="Z72" s="339"/>
      <c r="AA72" s="339"/>
      <c r="AB72" s="339"/>
      <c r="AC72" s="339"/>
      <c r="AD72" s="339"/>
      <c r="AE72" s="339"/>
      <c r="AF72" s="339"/>
      <c r="AG72" s="409">
        <f t="shared" si="18"/>
        <v>0</v>
      </c>
    </row>
    <row r="73" outlineLevel="1">
      <c r="A73" s="277" t="s">
        <v>2009</v>
      </c>
      <c r="B73" s="339"/>
      <c r="C73" s="339"/>
      <c r="D73" s="339"/>
      <c r="E73" s="339"/>
      <c r="F73" s="339"/>
      <c r="G73" s="339"/>
      <c r="H73" s="339"/>
      <c r="I73" s="339"/>
      <c r="J73" s="339"/>
      <c r="K73" s="339"/>
      <c r="L73" s="339"/>
      <c r="M73" s="339"/>
      <c r="N73" s="339"/>
      <c r="O73" s="339"/>
      <c r="P73" s="339"/>
      <c r="Q73" s="339"/>
      <c r="R73" s="339"/>
      <c r="S73" s="339"/>
      <c r="T73" s="339"/>
      <c r="U73" s="339"/>
      <c r="V73" s="339"/>
      <c r="W73" s="339"/>
      <c r="X73" s="339"/>
      <c r="Y73" s="339"/>
      <c r="Z73" s="339"/>
      <c r="AA73" s="339"/>
      <c r="AB73" s="339"/>
      <c r="AC73" s="339"/>
      <c r="AD73" s="339"/>
      <c r="AE73" s="339"/>
      <c r="AF73" s="339"/>
      <c r="AG73" s="409">
        <f t="shared" si="18"/>
        <v>0</v>
      </c>
    </row>
    <row r="74" outlineLevel="1">
      <c r="A74" s="277" t="s">
        <v>2010</v>
      </c>
      <c r="B74" s="339"/>
      <c r="C74" s="339"/>
      <c r="D74" s="339"/>
      <c r="E74" s="339"/>
      <c r="F74" s="339"/>
      <c r="G74" s="339"/>
      <c r="H74" s="339"/>
      <c r="I74" s="339"/>
      <c r="J74" s="339"/>
      <c r="K74" s="339"/>
      <c r="L74" s="339"/>
      <c r="M74" s="339"/>
      <c r="N74" s="339"/>
      <c r="O74" s="339"/>
      <c r="P74" s="339"/>
      <c r="Q74" s="339"/>
      <c r="R74" s="339"/>
      <c r="S74" s="339"/>
      <c r="T74" s="339"/>
      <c r="U74" s="339"/>
      <c r="V74" s="339"/>
      <c r="W74" s="339"/>
      <c r="X74" s="339"/>
      <c r="Y74" s="339"/>
      <c r="Z74" s="339"/>
      <c r="AA74" s="339"/>
      <c r="AB74" s="339"/>
      <c r="AC74" s="339"/>
      <c r="AD74" s="339"/>
      <c r="AE74" s="339"/>
      <c r="AF74" s="339"/>
      <c r="AG74" s="409">
        <f t="shared" si="18"/>
        <v>0</v>
      </c>
    </row>
    <row r="75" outlineLevel="1">
      <c r="A75" s="277" t="s">
        <v>2011</v>
      </c>
      <c r="B75" s="339"/>
      <c r="C75" s="339"/>
      <c r="D75" s="339"/>
      <c r="E75" s="339"/>
      <c r="F75" s="339"/>
      <c r="G75" s="339"/>
      <c r="H75" s="339"/>
      <c r="I75" s="339"/>
      <c r="J75" s="339"/>
      <c r="K75" s="339"/>
      <c r="L75" s="339"/>
      <c r="M75" s="339"/>
      <c r="N75" s="339"/>
      <c r="O75" s="339"/>
      <c r="P75" s="339"/>
      <c r="Q75" s="339"/>
      <c r="R75" s="339"/>
      <c r="S75" s="339"/>
      <c r="T75" s="339"/>
      <c r="U75" s="339"/>
      <c r="V75" s="339"/>
      <c r="W75" s="339"/>
      <c r="X75" s="339"/>
      <c r="Y75" s="339"/>
      <c r="Z75" s="339"/>
      <c r="AA75" s="339"/>
      <c r="AB75" s="339"/>
      <c r="AC75" s="339"/>
      <c r="AD75" s="339"/>
      <c r="AE75" s="339"/>
      <c r="AF75" s="339"/>
      <c r="AG75" s="409">
        <f t="shared" si="18"/>
        <v>0</v>
      </c>
    </row>
    <row r="76" outlineLevel="1">
      <c r="A76" s="277" t="s">
        <v>2012</v>
      </c>
      <c r="B76" s="339"/>
      <c r="C76" s="339"/>
      <c r="D76" s="339"/>
      <c r="E76" s="339"/>
      <c r="F76" s="339"/>
      <c r="G76" s="339"/>
      <c r="H76" s="339"/>
      <c r="I76" s="339"/>
      <c r="J76" s="339"/>
      <c r="K76" s="339"/>
      <c r="L76" s="339"/>
      <c r="M76" s="339"/>
      <c r="N76" s="339"/>
      <c r="O76" s="339"/>
      <c r="P76" s="339"/>
      <c r="Q76" s="339"/>
      <c r="R76" s="339"/>
      <c r="S76" s="339"/>
      <c r="T76" s="339"/>
      <c r="U76" s="339"/>
      <c r="V76" s="339"/>
      <c r="W76" s="339"/>
      <c r="X76" s="339"/>
      <c r="Y76" s="339"/>
      <c r="Z76" s="339"/>
      <c r="AA76" s="339"/>
      <c r="AB76" s="339"/>
      <c r="AC76" s="339"/>
      <c r="AD76" s="339"/>
      <c r="AE76" s="339"/>
      <c r="AF76" s="339"/>
      <c r="AG76" s="409">
        <f t="shared" si="18"/>
        <v>0</v>
      </c>
    </row>
    <row r="77" outlineLevel="1">
      <c r="A77" s="462" t="s">
        <v>298</v>
      </c>
      <c r="B77" s="458">
        <f t="shared" ref="B77:AF77" si="19">SUM(B69:B76)</f>
        <v>0</v>
      </c>
      <c r="C77" s="458">
        <f t="shared" si="19"/>
        <v>0</v>
      </c>
      <c r="D77" s="458">
        <f t="shared" si="19"/>
        <v>0</v>
      </c>
      <c r="E77" s="458">
        <f t="shared" si="19"/>
        <v>0</v>
      </c>
      <c r="F77" s="458">
        <f t="shared" si="19"/>
        <v>0</v>
      </c>
      <c r="G77" s="458">
        <f t="shared" si="19"/>
        <v>0</v>
      </c>
      <c r="H77" s="458">
        <f t="shared" si="19"/>
        <v>0</v>
      </c>
      <c r="I77" s="458">
        <f t="shared" si="19"/>
        <v>0</v>
      </c>
      <c r="J77" s="458">
        <f t="shared" si="19"/>
        <v>0</v>
      </c>
      <c r="K77" s="458">
        <f t="shared" si="19"/>
        <v>0</v>
      </c>
      <c r="L77" s="458">
        <f t="shared" si="19"/>
        <v>0</v>
      </c>
      <c r="M77" s="458">
        <f t="shared" si="19"/>
        <v>0</v>
      </c>
      <c r="N77" s="458">
        <f t="shared" si="19"/>
        <v>0</v>
      </c>
      <c r="O77" s="458">
        <f t="shared" si="19"/>
        <v>0</v>
      </c>
      <c r="P77" s="458">
        <f t="shared" si="19"/>
        <v>0</v>
      </c>
      <c r="Q77" s="458">
        <f t="shared" si="19"/>
        <v>0</v>
      </c>
      <c r="R77" s="458">
        <f t="shared" si="19"/>
        <v>0</v>
      </c>
      <c r="S77" s="458">
        <f t="shared" si="19"/>
        <v>0</v>
      </c>
      <c r="T77" s="458">
        <f t="shared" si="19"/>
        <v>0</v>
      </c>
      <c r="U77" s="458">
        <f t="shared" si="19"/>
        <v>0</v>
      </c>
      <c r="V77" s="458">
        <f t="shared" si="19"/>
        <v>0</v>
      </c>
      <c r="W77" s="458">
        <f t="shared" si="19"/>
        <v>0</v>
      </c>
      <c r="X77" s="458">
        <f t="shared" si="19"/>
        <v>0</v>
      </c>
      <c r="Y77" s="458">
        <f t="shared" si="19"/>
        <v>0</v>
      </c>
      <c r="Z77" s="458">
        <f t="shared" si="19"/>
        <v>0</v>
      </c>
      <c r="AA77" s="458">
        <f t="shared" si="19"/>
        <v>0</v>
      </c>
      <c r="AB77" s="458">
        <f t="shared" si="19"/>
        <v>0</v>
      </c>
      <c r="AC77" s="458">
        <f t="shared" si="19"/>
        <v>0</v>
      </c>
      <c r="AD77" s="458">
        <f t="shared" si="19"/>
        <v>0</v>
      </c>
      <c r="AE77" s="458">
        <f t="shared" si="19"/>
        <v>0</v>
      </c>
      <c r="AF77" s="458">
        <f t="shared" si="19"/>
        <v>0</v>
      </c>
      <c r="AG77" s="409">
        <f t="shared" si="18"/>
        <v>0</v>
      </c>
    </row>
    <row r="78" outlineLevel="1">
      <c r="A78" s="175"/>
      <c r="B78" s="168"/>
      <c r="C78" s="168"/>
      <c r="D78" s="168"/>
      <c r="E78" s="168"/>
      <c r="F78" s="168"/>
      <c r="G78" s="168"/>
      <c r="H78" s="168"/>
      <c r="I78" s="168"/>
      <c r="J78" s="168"/>
      <c r="K78" s="168"/>
      <c r="L78" s="168"/>
      <c r="M78" s="168"/>
      <c r="N78" s="168"/>
      <c r="O78" s="168"/>
      <c r="P78" s="168"/>
      <c r="Q78" s="168"/>
      <c r="R78" s="168"/>
      <c r="S78" s="168"/>
      <c r="T78" s="168"/>
      <c r="U78" s="168"/>
      <c r="V78" s="168"/>
      <c r="W78" s="168"/>
      <c r="X78" s="168"/>
      <c r="Y78" s="168"/>
      <c r="Z78" s="168"/>
      <c r="AA78" s="168"/>
      <c r="AB78" s="168"/>
      <c r="AC78" s="168"/>
      <c r="AD78" s="168"/>
      <c r="AE78" s="168"/>
      <c r="AF78" s="168"/>
      <c r="AG78" s="514"/>
    </row>
    <row r="79" outlineLevel="1">
      <c r="A79" s="277" t="s">
        <v>1930</v>
      </c>
      <c r="B79" s="290"/>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0"/>
      <c r="AA79" s="290"/>
      <c r="AB79" s="290"/>
      <c r="AC79" s="290"/>
      <c r="AD79" s="290"/>
      <c r="AE79" s="290"/>
      <c r="AF79" s="290"/>
      <c r="AG79" s="409">
        <f>SUM(B79:AF79)</f>
        <v>0</v>
      </c>
    </row>
    <row r="80" outlineLevel="1">
      <c r="A80" s="175"/>
      <c r="B80" s="168"/>
      <c r="C80" s="168"/>
      <c r="D80" s="168"/>
      <c r="E80" s="168"/>
      <c r="F80" s="168"/>
      <c r="G80" s="168"/>
      <c r="H80" s="168"/>
      <c r="I80" s="168"/>
      <c r="J80" s="168"/>
      <c r="K80" s="168"/>
      <c r="L80" s="168"/>
      <c r="M80" s="168"/>
      <c r="N80" s="168"/>
      <c r="O80" s="168"/>
      <c r="P80" s="168"/>
      <c r="Q80" s="168"/>
      <c r="R80" s="168"/>
      <c r="S80" s="168"/>
      <c r="T80" s="168"/>
      <c r="U80" s="168"/>
      <c r="V80" s="168"/>
      <c r="W80" s="168"/>
      <c r="X80" s="168"/>
      <c r="Y80" s="168"/>
      <c r="Z80" s="168"/>
      <c r="AA80" s="168"/>
      <c r="AB80" s="168"/>
      <c r="AC80" s="168"/>
      <c r="AD80" s="168"/>
      <c r="AE80" s="168"/>
      <c r="AF80" s="168"/>
      <c r="AG80" s="514"/>
    </row>
    <row r="81" outlineLevel="1">
      <c r="A81" s="474" t="s">
        <v>2013</v>
      </c>
      <c r="B81" s="267"/>
      <c r="C81" s="267"/>
      <c r="D81" s="267"/>
      <c r="E81" s="267"/>
      <c r="F81" s="267"/>
      <c r="G81" s="267"/>
      <c r="H81" s="267"/>
      <c r="I81" s="267"/>
      <c r="J81" s="267"/>
      <c r="K81" s="267"/>
      <c r="L81" s="267"/>
      <c r="M81" s="267"/>
      <c r="N81" s="267"/>
      <c r="O81" s="267"/>
      <c r="P81" s="267"/>
      <c r="Q81" s="267"/>
      <c r="R81" s="267"/>
      <c r="S81" s="267"/>
      <c r="T81" s="267"/>
      <c r="U81" s="267"/>
      <c r="V81" s="267"/>
      <c r="W81" s="267"/>
      <c r="X81" s="267"/>
      <c r="Y81" s="267"/>
      <c r="Z81" s="267"/>
      <c r="AA81" s="267"/>
      <c r="AB81" s="267"/>
      <c r="AC81" s="267"/>
      <c r="AD81" s="267"/>
      <c r="AE81" s="267"/>
      <c r="AF81" s="267"/>
      <c r="AG81" s="540"/>
    </row>
    <row r="82" outlineLevel="1">
      <c r="A82" s="277" t="s">
        <v>1911</v>
      </c>
      <c r="B82" s="174"/>
      <c r="C82" s="174"/>
      <c r="D82" s="174"/>
      <c r="E82" s="174"/>
      <c r="F82" s="174"/>
      <c r="G82" s="174"/>
      <c r="H82" s="174"/>
      <c r="I82" s="174"/>
      <c r="J82" s="174"/>
      <c r="K82" s="174"/>
      <c r="L82" s="174"/>
      <c r="M82" s="174"/>
      <c r="N82" s="174"/>
      <c r="O82" s="174"/>
      <c r="P82" s="174"/>
      <c r="Q82" s="174"/>
      <c r="R82" s="174"/>
      <c r="S82" s="174"/>
      <c r="T82" s="174"/>
      <c r="U82" s="174"/>
      <c r="V82" s="174"/>
      <c r="W82" s="174"/>
      <c r="X82" s="174"/>
      <c r="Y82" s="174"/>
      <c r="Z82" s="174"/>
      <c r="AA82" s="174"/>
      <c r="AB82" s="174"/>
      <c r="AC82" s="174"/>
      <c r="AD82" s="174"/>
      <c r="AE82" s="174"/>
      <c r="AF82" s="174"/>
      <c r="AG82" s="409">
        <f t="shared" ref="AG82:AG85" si="20">SUM(B82:AF82)</f>
        <v>0</v>
      </c>
    </row>
    <row r="83" outlineLevel="1">
      <c r="A83" s="277" t="s">
        <v>1346</v>
      </c>
      <c r="B83" s="543"/>
      <c r="C83" s="543"/>
      <c r="D83" s="543"/>
      <c r="E83" s="543"/>
      <c r="F83" s="543"/>
      <c r="G83" s="543"/>
      <c r="H83" s="543"/>
      <c r="I83" s="543"/>
      <c r="J83" s="543"/>
      <c r="K83" s="543"/>
      <c r="L83" s="543"/>
      <c r="M83" s="543"/>
      <c r="N83" s="543"/>
      <c r="O83" s="543"/>
      <c r="P83" s="543"/>
      <c r="Q83" s="543"/>
      <c r="R83" s="543"/>
      <c r="S83" s="543"/>
      <c r="T83" s="543"/>
      <c r="U83" s="543"/>
      <c r="V83" s="543"/>
      <c r="W83" s="543"/>
      <c r="X83" s="543"/>
      <c r="Y83" s="543"/>
      <c r="Z83" s="543"/>
      <c r="AA83" s="543"/>
      <c r="AB83" s="543"/>
      <c r="AC83" s="543"/>
      <c r="AD83" s="543"/>
      <c r="AE83" s="543"/>
      <c r="AF83" s="543"/>
      <c r="AG83" s="409">
        <f t="shared" si="20"/>
        <v>0</v>
      </c>
    </row>
    <row r="84" outlineLevel="1">
      <c r="A84" s="277" t="s">
        <v>1912</v>
      </c>
      <c r="B84" s="543"/>
      <c r="C84" s="543"/>
      <c r="D84" s="543"/>
      <c r="E84" s="543"/>
      <c r="F84" s="543"/>
      <c r="G84" s="543"/>
      <c r="H84" s="543"/>
      <c r="I84" s="543"/>
      <c r="J84" s="543"/>
      <c r="K84" s="543"/>
      <c r="L84" s="543"/>
      <c r="M84" s="543"/>
      <c r="N84" s="543"/>
      <c r="O84" s="543"/>
      <c r="P84" s="543"/>
      <c r="Q84" s="543"/>
      <c r="R84" s="543"/>
      <c r="S84" s="543"/>
      <c r="T84" s="543"/>
      <c r="U84" s="543"/>
      <c r="V84" s="543"/>
      <c r="W84" s="543"/>
      <c r="X84" s="543"/>
      <c r="Y84" s="543"/>
      <c r="Z84" s="543"/>
      <c r="AA84" s="543"/>
      <c r="AB84" s="543"/>
      <c r="AC84" s="543"/>
      <c r="AD84" s="543"/>
      <c r="AE84" s="543"/>
      <c r="AF84" s="543"/>
      <c r="AG84" s="409">
        <f t="shared" si="20"/>
        <v>0</v>
      </c>
    </row>
    <row r="85" outlineLevel="1">
      <c r="A85" s="482" t="s">
        <v>1913</v>
      </c>
      <c r="B85" s="472">
        <f t="shared" ref="B85:AF85" si="21">sum(B82:B84)</f>
        <v>0</v>
      </c>
      <c r="C85" s="472">
        <f t="shared" si="21"/>
        <v>0</v>
      </c>
      <c r="D85" s="472">
        <f t="shared" si="21"/>
        <v>0</v>
      </c>
      <c r="E85" s="472">
        <f t="shared" si="21"/>
        <v>0</v>
      </c>
      <c r="F85" s="472">
        <f t="shared" si="21"/>
        <v>0</v>
      </c>
      <c r="G85" s="472">
        <f t="shared" si="21"/>
        <v>0</v>
      </c>
      <c r="H85" s="472">
        <f t="shared" si="21"/>
        <v>0</v>
      </c>
      <c r="I85" s="472">
        <f t="shared" si="21"/>
        <v>0</v>
      </c>
      <c r="J85" s="472">
        <f t="shared" si="21"/>
        <v>0</v>
      </c>
      <c r="K85" s="472">
        <f t="shared" si="21"/>
        <v>0</v>
      </c>
      <c r="L85" s="472">
        <f t="shared" si="21"/>
        <v>0</v>
      </c>
      <c r="M85" s="472">
        <f t="shared" si="21"/>
        <v>0</v>
      </c>
      <c r="N85" s="472">
        <f t="shared" si="21"/>
        <v>0</v>
      </c>
      <c r="O85" s="472">
        <f t="shared" si="21"/>
        <v>0</v>
      </c>
      <c r="P85" s="472">
        <f t="shared" si="21"/>
        <v>0</v>
      </c>
      <c r="Q85" s="472">
        <f t="shared" si="21"/>
        <v>0</v>
      </c>
      <c r="R85" s="472">
        <f t="shared" si="21"/>
        <v>0</v>
      </c>
      <c r="S85" s="472">
        <f t="shared" si="21"/>
        <v>0</v>
      </c>
      <c r="T85" s="472">
        <f t="shared" si="21"/>
        <v>0</v>
      </c>
      <c r="U85" s="472">
        <f t="shared" si="21"/>
        <v>0</v>
      </c>
      <c r="V85" s="472">
        <f t="shared" si="21"/>
        <v>0</v>
      </c>
      <c r="W85" s="472">
        <f t="shared" si="21"/>
        <v>0</v>
      </c>
      <c r="X85" s="472">
        <f t="shared" si="21"/>
        <v>0</v>
      </c>
      <c r="Y85" s="472">
        <f t="shared" si="21"/>
        <v>0</v>
      </c>
      <c r="Z85" s="472">
        <f t="shared" si="21"/>
        <v>0</v>
      </c>
      <c r="AA85" s="472">
        <f t="shared" si="21"/>
        <v>0</v>
      </c>
      <c r="AB85" s="472">
        <f t="shared" si="21"/>
        <v>0</v>
      </c>
      <c r="AC85" s="472">
        <f t="shared" si="21"/>
        <v>0</v>
      </c>
      <c r="AD85" s="472">
        <f t="shared" si="21"/>
        <v>0</v>
      </c>
      <c r="AE85" s="472">
        <f t="shared" si="21"/>
        <v>0</v>
      </c>
      <c r="AF85" s="472">
        <f t="shared" si="21"/>
        <v>0</v>
      </c>
      <c r="AG85" s="409">
        <f t="shared" si="20"/>
        <v>0</v>
      </c>
    </row>
    <row r="86" outlineLevel="1">
      <c r="A86" s="437"/>
      <c r="B86" s="267"/>
      <c r="C86" s="267"/>
      <c r="D86" s="267"/>
      <c r="E86" s="267"/>
      <c r="F86" s="267"/>
      <c r="G86" s="267"/>
      <c r="H86" s="267"/>
      <c r="I86" s="267"/>
      <c r="J86" s="267"/>
      <c r="K86" s="267"/>
      <c r="L86" s="267"/>
      <c r="M86" s="267"/>
      <c r="N86" s="267"/>
      <c r="O86" s="267"/>
      <c r="P86" s="267"/>
      <c r="Q86" s="267"/>
      <c r="R86" s="267"/>
      <c r="S86" s="267"/>
      <c r="T86" s="267"/>
      <c r="U86" s="267"/>
      <c r="V86" s="267"/>
      <c r="W86" s="267"/>
      <c r="X86" s="267"/>
      <c r="Y86" s="267"/>
      <c r="Z86" s="267"/>
      <c r="AA86" s="267"/>
      <c r="AB86" s="267"/>
      <c r="AC86" s="267"/>
      <c r="AD86" s="267"/>
      <c r="AE86" s="267"/>
      <c r="AF86" s="267"/>
      <c r="AG86" s="547"/>
    </row>
    <row r="87" outlineLevel="1">
      <c r="A87" s="273" t="s">
        <v>543</v>
      </c>
      <c r="B87" s="340"/>
      <c r="C87" s="340"/>
      <c r="D87" s="340"/>
      <c r="E87" s="340"/>
      <c r="F87" s="340"/>
      <c r="G87" s="340"/>
      <c r="H87" s="340"/>
      <c r="I87" s="340"/>
      <c r="J87" s="340"/>
      <c r="K87" s="340"/>
      <c r="L87" s="340"/>
      <c r="M87" s="340"/>
      <c r="N87" s="340"/>
      <c r="O87" s="340"/>
      <c r="P87" s="340"/>
      <c r="Q87" s="340"/>
      <c r="R87" s="340"/>
      <c r="S87" s="340"/>
      <c r="T87" s="340"/>
      <c r="U87" s="340"/>
      <c r="V87" s="340"/>
      <c r="W87" s="340"/>
      <c r="X87" s="340"/>
      <c r="Y87" s="340"/>
      <c r="Z87" s="340"/>
      <c r="AA87" s="340"/>
      <c r="AB87" s="340"/>
      <c r="AC87" s="340"/>
      <c r="AD87" s="340"/>
      <c r="AE87" s="340"/>
      <c r="AF87" s="340"/>
      <c r="AG87" s="409">
        <f t="shared" ref="AG87:AG89" si="22">SUM(B87:AF87)</f>
        <v>0</v>
      </c>
    </row>
    <row r="88" outlineLevel="1">
      <c r="A88" s="542" t="s">
        <v>544</v>
      </c>
      <c r="B88" s="543"/>
      <c r="C88" s="543"/>
      <c r="D88" s="543"/>
      <c r="E88" s="543"/>
      <c r="F88" s="543"/>
      <c r="G88" s="543"/>
      <c r="H88" s="543"/>
      <c r="I88" s="543"/>
      <c r="J88" s="543"/>
      <c r="K88" s="543"/>
      <c r="L88" s="543"/>
      <c r="M88" s="543"/>
      <c r="N88" s="543"/>
      <c r="O88" s="543"/>
      <c r="P88" s="543"/>
      <c r="Q88" s="543"/>
      <c r="R88" s="543"/>
      <c r="S88" s="543"/>
      <c r="T88" s="543"/>
      <c r="U88" s="543"/>
      <c r="V88" s="543"/>
      <c r="W88" s="543"/>
      <c r="X88" s="543"/>
      <c r="Y88" s="543"/>
      <c r="Z88" s="543"/>
      <c r="AA88" s="543"/>
      <c r="AB88" s="543"/>
      <c r="AC88" s="543"/>
      <c r="AD88" s="543"/>
      <c r="AE88" s="543"/>
      <c r="AF88" s="543"/>
      <c r="AG88" s="409">
        <f t="shared" si="22"/>
        <v>0</v>
      </c>
    </row>
    <row r="89" outlineLevel="1">
      <c r="A89" s="582" t="s">
        <v>1914</v>
      </c>
      <c r="B89" s="545">
        <f t="shared" ref="B89:AF89" si="23">sum(B87:B88)</f>
        <v>0</v>
      </c>
      <c r="C89" s="545">
        <f t="shared" si="23"/>
        <v>0</v>
      </c>
      <c r="D89" s="545">
        <f t="shared" si="23"/>
        <v>0</v>
      </c>
      <c r="E89" s="545">
        <f t="shared" si="23"/>
        <v>0</v>
      </c>
      <c r="F89" s="545">
        <f t="shared" si="23"/>
        <v>0</v>
      </c>
      <c r="G89" s="545">
        <f t="shared" si="23"/>
        <v>0</v>
      </c>
      <c r="H89" s="545">
        <f t="shared" si="23"/>
        <v>0</v>
      </c>
      <c r="I89" s="545">
        <f t="shared" si="23"/>
        <v>0</v>
      </c>
      <c r="J89" s="545">
        <f t="shared" si="23"/>
        <v>0</v>
      </c>
      <c r="K89" s="545">
        <f t="shared" si="23"/>
        <v>0</v>
      </c>
      <c r="L89" s="545">
        <f t="shared" si="23"/>
        <v>0</v>
      </c>
      <c r="M89" s="545">
        <f t="shared" si="23"/>
        <v>0</v>
      </c>
      <c r="N89" s="545">
        <f t="shared" si="23"/>
        <v>0</v>
      </c>
      <c r="O89" s="545">
        <f t="shared" si="23"/>
        <v>0</v>
      </c>
      <c r="P89" s="545">
        <f t="shared" si="23"/>
        <v>0</v>
      </c>
      <c r="Q89" s="545">
        <f t="shared" si="23"/>
        <v>0</v>
      </c>
      <c r="R89" s="545">
        <f t="shared" si="23"/>
        <v>0</v>
      </c>
      <c r="S89" s="545">
        <f t="shared" si="23"/>
        <v>0</v>
      </c>
      <c r="T89" s="545">
        <f t="shared" si="23"/>
        <v>0</v>
      </c>
      <c r="U89" s="545">
        <f t="shared" si="23"/>
        <v>0</v>
      </c>
      <c r="V89" s="545">
        <f t="shared" si="23"/>
        <v>0</v>
      </c>
      <c r="W89" s="545">
        <f t="shared" si="23"/>
        <v>0</v>
      </c>
      <c r="X89" s="545">
        <f t="shared" si="23"/>
        <v>0</v>
      </c>
      <c r="Y89" s="545">
        <f t="shared" si="23"/>
        <v>0</v>
      </c>
      <c r="Z89" s="545">
        <f t="shared" si="23"/>
        <v>0</v>
      </c>
      <c r="AA89" s="545">
        <f t="shared" si="23"/>
        <v>0</v>
      </c>
      <c r="AB89" s="545">
        <f t="shared" si="23"/>
        <v>0</v>
      </c>
      <c r="AC89" s="545">
        <f t="shared" si="23"/>
        <v>0</v>
      </c>
      <c r="AD89" s="545">
        <f t="shared" si="23"/>
        <v>0</v>
      </c>
      <c r="AE89" s="545">
        <f t="shared" si="23"/>
        <v>0</v>
      </c>
      <c r="AF89" s="545">
        <f t="shared" si="23"/>
        <v>0</v>
      </c>
      <c r="AG89" s="409">
        <f t="shared" si="22"/>
        <v>0</v>
      </c>
    </row>
    <row r="90">
      <c r="A90" s="437"/>
      <c r="B90" s="267"/>
      <c r="C90" s="267"/>
      <c r="D90" s="267"/>
      <c r="E90" s="267"/>
      <c r="F90" s="267"/>
      <c r="G90" s="267"/>
      <c r="H90" s="267"/>
      <c r="I90" s="267"/>
      <c r="J90" s="267"/>
      <c r="K90" s="267"/>
      <c r="L90" s="267"/>
      <c r="M90" s="267"/>
      <c r="N90" s="267"/>
      <c r="O90" s="267"/>
      <c r="P90" s="267"/>
      <c r="Q90" s="267"/>
      <c r="R90" s="267"/>
      <c r="S90" s="267"/>
      <c r="T90" s="267"/>
      <c r="U90" s="267"/>
      <c r="V90" s="267"/>
      <c r="W90" s="267"/>
      <c r="X90" s="267"/>
      <c r="Y90" s="267"/>
      <c r="Z90" s="267"/>
      <c r="AA90" s="267"/>
      <c r="AB90" s="267"/>
      <c r="AC90" s="267"/>
      <c r="AD90" s="267"/>
      <c r="AE90" s="267"/>
      <c r="AF90" s="267"/>
      <c r="AG90" s="547"/>
    </row>
    <row r="91">
      <c r="A91" s="580" t="s">
        <v>2014</v>
      </c>
      <c r="B91" s="538"/>
      <c r="C91" s="538"/>
      <c r="D91" s="538"/>
      <c r="E91" s="538"/>
      <c r="F91" s="538"/>
      <c r="G91" s="538"/>
      <c r="H91" s="538"/>
      <c r="I91" s="538"/>
      <c r="J91" s="538"/>
      <c r="K91" s="538"/>
      <c r="L91" s="538"/>
      <c r="M91" s="538"/>
      <c r="N91" s="538"/>
      <c r="O91" s="538"/>
      <c r="P91" s="538"/>
      <c r="Q91" s="538"/>
      <c r="R91" s="538"/>
      <c r="S91" s="538"/>
      <c r="T91" s="538"/>
      <c r="U91" s="538"/>
      <c r="V91" s="538"/>
      <c r="W91" s="538"/>
      <c r="X91" s="538"/>
      <c r="Y91" s="538"/>
      <c r="Z91" s="538"/>
      <c r="AA91" s="538"/>
      <c r="AB91" s="538"/>
      <c r="AC91" s="538"/>
      <c r="AD91" s="538"/>
      <c r="AE91" s="538"/>
      <c r="AF91" s="538"/>
      <c r="AG91" s="539"/>
    </row>
    <row r="92" outlineLevel="1">
      <c r="A92" s="277" t="s">
        <v>2015</v>
      </c>
      <c r="B92" s="242"/>
      <c r="C92" s="242"/>
      <c r="D92" s="242"/>
      <c r="E92" s="242"/>
      <c r="F92" s="242"/>
      <c r="G92" s="242"/>
      <c r="H92" s="242"/>
      <c r="I92" s="242"/>
      <c r="J92" s="242"/>
      <c r="K92" s="242"/>
      <c r="L92" s="242"/>
      <c r="M92" s="242"/>
      <c r="N92" s="242"/>
      <c r="O92" s="242"/>
      <c r="P92" s="242"/>
      <c r="Q92" s="242"/>
      <c r="R92" s="242"/>
      <c r="S92" s="242"/>
      <c r="T92" s="242"/>
      <c r="U92" s="242"/>
      <c r="V92" s="242"/>
      <c r="W92" s="242"/>
      <c r="X92" s="242"/>
      <c r="Y92" s="242"/>
      <c r="Z92" s="242"/>
      <c r="AA92" s="242"/>
      <c r="AB92" s="242"/>
      <c r="AC92" s="242"/>
      <c r="AD92" s="242"/>
      <c r="AE92" s="242"/>
      <c r="AF92" s="242"/>
      <c r="AG92" s="409">
        <f t="shared" ref="AG92:AG107" si="24">SUM(B92:AF92)</f>
        <v>0</v>
      </c>
    </row>
    <row r="93" outlineLevel="1">
      <c r="A93" s="277" t="s">
        <v>2016</v>
      </c>
      <c r="B93" s="242"/>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c r="AA93" s="242"/>
      <c r="AB93" s="242"/>
      <c r="AC93" s="242"/>
      <c r="AD93" s="242"/>
      <c r="AE93" s="242"/>
      <c r="AF93" s="242"/>
      <c r="AG93" s="409">
        <f t="shared" si="24"/>
        <v>0</v>
      </c>
    </row>
    <row r="94" outlineLevel="1">
      <c r="A94" s="277" t="s">
        <v>2017</v>
      </c>
      <c r="B94" s="242"/>
      <c r="C94" s="242"/>
      <c r="D94" s="242"/>
      <c r="E94" s="242"/>
      <c r="F94" s="242"/>
      <c r="G94" s="242"/>
      <c r="H94" s="242"/>
      <c r="I94" s="242"/>
      <c r="J94" s="242"/>
      <c r="K94" s="242"/>
      <c r="L94" s="242"/>
      <c r="M94" s="242"/>
      <c r="N94" s="242"/>
      <c r="O94" s="242"/>
      <c r="P94" s="242"/>
      <c r="Q94" s="242"/>
      <c r="R94" s="242"/>
      <c r="S94" s="242"/>
      <c r="T94" s="242"/>
      <c r="U94" s="242"/>
      <c r="V94" s="242"/>
      <c r="W94" s="242"/>
      <c r="X94" s="242"/>
      <c r="Y94" s="242"/>
      <c r="Z94" s="242"/>
      <c r="AA94" s="242"/>
      <c r="AB94" s="242"/>
      <c r="AC94" s="242"/>
      <c r="AD94" s="242"/>
      <c r="AE94" s="242"/>
      <c r="AF94" s="242"/>
      <c r="AG94" s="409">
        <f t="shared" si="24"/>
        <v>0</v>
      </c>
    </row>
    <row r="95" outlineLevel="1">
      <c r="A95" s="277" t="s">
        <v>2018</v>
      </c>
      <c r="B95" s="242"/>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2"/>
      <c r="AA95" s="242"/>
      <c r="AB95" s="242"/>
      <c r="AC95" s="242"/>
      <c r="AD95" s="242"/>
      <c r="AE95" s="242"/>
      <c r="AF95" s="242"/>
      <c r="AG95" s="409">
        <f t="shared" si="24"/>
        <v>0</v>
      </c>
    </row>
    <row r="96" outlineLevel="1">
      <c r="A96" s="281" t="s">
        <v>439</v>
      </c>
      <c r="B96" s="475">
        <f t="shared" ref="B96:AF96" si="25">B92+B93</f>
        <v>0</v>
      </c>
      <c r="C96" s="475">
        <f t="shared" si="25"/>
        <v>0</v>
      </c>
      <c r="D96" s="475">
        <f t="shared" si="25"/>
        <v>0</v>
      </c>
      <c r="E96" s="475">
        <f t="shared" si="25"/>
        <v>0</v>
      </c>
      <c r="F96" s="475">
        <f t="shared" si="25"/>
        <v>0</v>
      </c>
      <c r="G96" s="475">
        <f t="shared" si="25"/>
        <v>0</v>
      </c>
      <c r="H96" s="475">
        <f t="shared" si="25"/>
        <v>0</v>
      </c>
      <c r="I96" s="475">
        <f t="shared" si="25"/>
        <v>0</v>
      </c>
      <c r="J96" s="475">
        <f t="shared" si="25"/>
        <v>0</v>
      </c>
      <c r="K96" s="475">
        <f t="shared" si="25"/>
        <v>0</v>
      </c>
      <c r="L96" s="475">
        <f t="shared" si="25"/>
        <v>0</v>
      </c>
      <c r="M96" s="475">
        <f t="shared" si="25"/>
        <v>0</v>
      </c>
      <c r="N96" s="475">
        <f t="shared" si="25"/>
        <v>0</v>
      </c>
      <c r="O96" s="475">
        <f t="shared" si="25"/>
        <v>0</v>
      </c>
      <c r="P96" s="475">
        <f t="shared" si="25"/>
        <v>0</v>
      </c>
      <c r="Q96" s="475">
        <f t="shared" si="25"/>
        <v>0</v>
      </c>
      <c r="R96" s="475">
        <f t="shared" si="25"/>
        <v>0</v>
      </c>
      <c r="S96" s="475">
        <f t="shared" si="25"/>
        <v>0</v>
      </c>
      <c r="T96" s="475">
        <f t="shared" si="25"/>
        <v>0</v>
      </c>
      <c r="U96" s="475">
        <f t="shared" si="25"/>
        <v>0</v>
      </c>
      <c r="V96" s="475">
        <f t="shared" si="25"/>
        <v>0</v>
      </c>
      <c r="W96" s="475">
        <f t="shared" si="25"/>
        <v>0</v>
      </c>
      <c r="X96" s="475">
        <f t="shared" si="25"/>
        <v>0</v>
      </c>
      <c r="Y96" s="475">
        <f t="shared" si="25"/>
        <v>0</v>
      </c>
      <c r="Z96" s="475">
        <f t="shared" si="25"/>
        <v>0</v>
      </c>
      <c r="AA96" s="475">
        <f t="shared" si="25"/>
        <v>0</v>
      </c>
      <c r="AB96" s="475">
        <f t="shared" si="25"/>
        <v>0</v>
      </c>
      <c r="AC96" s="475">
        <f t="shared" si="25"/>
        <v>0</v>
      </c>
      <c r="AD96" s="475">
        <f t="shared" si="25"/>
        <v>0</v>
      </c>
      <c r="AE96" s="475">
        <f t="shared" si="25"/>
        <v>0</v>
      </c>
      <c r="AF96" s="475">
        <f t="shared" si="25"/>
        <v>0</v>
      </c>
      <c r="AG96" s="409">
        <f t="shared" si="24"/>
        <v>0</v>
      </c>
    </row>
    <row r="97" outlineLevel="1">
      <c r="A97" s="281" t="s">
        <v>440</v>
      </c>
      <c r="B97" s="475">
        <f t="shared" ref="B97:AF97" si="26">B94+B95</f>
        <v>0</v>
      </c>
      <c r="C97" s="475">
        <f t="shared" si="26"/>
        <v>0</v>
      </c>
      <c r="D97" s="475">
        <f t="shared" si="26"/>
        <v>0</v>
      </c>
      <c r="E97" s="475">
        <f t="shared" si="26"/>
        <v>0</v>
      </c>
      <c r="F97" s="475">
        <f t="shared" si="26"/>
        <v>0</v>
      </c>
      <c r="G97" s="475">
        <f t="shared" si="26"/>
        <v>0</v>
      </c>
      <c r="H97" s="475">
        <f t="shared" si="26"/>
        <v>0</v>
      </c>
      <c r="I97" s="475">
        <f t="shared" si="26"/>
        <v>0</v>
      </c>
      <c r="J97" s="475">
        <f t="shared" si="26"/>
        <v>0</v>
      </c>
      <c r="K97" s="475">
        <f t="shared" si="26"/>
        <v>0</v>
      </c>
      <c r="L97" s="475">
        <f t="shared" si="26"/>
        <v>0</v>
      </c>
      <c r="M97" s="475">
        <f t="shared" si="26"/>
        <v>0</v>
      </c>
      <c r="N97" s="475">
        <f t="shared" si="26"/>
        <v>0</v>
      </c>
      <c r="O97" s="475">
        <f t="shared" si="26"/>
        <v>0</v>
      </c>
      <c r="P97" s="475">
        <f t="shared" si="26"/>
        <v>0</v>
      </c>
      <c r="Q97" s="475">
        <f t="shared" si="26"/>
        <v>0</v>
      </c>
      <c r="R97" s="475">
        <f t="shared" si="26"/>
        <v>0</v>
      </c>
      <c r="S97" s="475">
        <f t="shared" si="26"/>
        <v>0</v>
      </c>
      <c r="T97" s="475">
        <f t="shared" si="26"/>
        <v>0</v>
      </c>
      <c r="U97" s="475">
        <f t="shared" si="26"/>
        <v>0</v>
      </c>
      <c r="V97" s="475">
        <f t="shared" si="26"/>
        <v>0</v>
      </c>
      <c r="W97" s="475">
        <f t="shared" si="26"/>
        <v>0</v>
      </c>
      <c r="X97" s="475">
        <f t="shared" si="26"/>
        <v>0</v>
      </c>
      <c r="Y97" s="475">
        <f t="shared" si="26"/>
        <v>0</v>
      </c>
      <c r="Z97" s="475">
        <f t="shared" si="26"/>
        <v>0</v>
      </c>
      <c r="AA97" s="475">
        <f t="shared" si="26"/>
        <v>0</v>
      </c>
      <c r="AB97" s="475">
        <f t="shared" si="26"/>
        <v>0</v>
      </c>
      <c r="AC97" s="475">
        <f t="shared" si="26"/>
        <v>0</v>
      </c>
      <c r="AD97" s="475">
        <f t="shared" si="26"/>
        <v>0</v>
      </c>
      <c r="AE97" s="475">
        <f t="shared" si="26"/>
        <v>0</v>
      </c>
      <c r="AF97" s="475">
        <f t="shared" si="26"/>
        <v>0</v>
      </c>
      <c r="AG97" s="409">
        <f t="shared" si="24"/>
        <v>0</v>
      </c>
    </row>
    <row r="98" outlineLevel="1">
      <c r="A98" s="175"/>
      <c r="B98" s="267"/>
      <c r="C98" s="267"/>
      <c r="D98" s="267"/>
      <c r="E98" s="267"/>
      <c r="F98" s="267"/>
      <c r="G98" s="267"/>
      <c r="H98" s="267"/>
      <c r="I98" s="267"/>
      <c r="J98" s="267"/>
      <c r="K98" s="267"/>
      <c r="L98" s="267"/>
      <c r="M98" s="267"/>
      <c r="N98" s="267"/>
      <c r="O98" s="267"/>
      <c r="P98" s="267"/>
      <c r="Q98" s="267"/>
      <c r="R98" s="267"/>
      <c r="S98" s="267"/>
      <c r="T98" s="267"/>
      <c r="U98" s="267"/>
      <c r="V98" s="267"/>
      <c r="W98" s="267"/>
      <c r="X98" s="267"/>
      <c r="Y98" s="267"/>
      <c r="Z98" s="267"/>
      <c r="AA98" s="267"/>
      <c r="AB98" s="267"/>
      <c r="AC98" s="267"/>
      <c r="AD98" s="267"/>
      <c r="AE98" s="267"/>
      <c r="AF98" s="267"/>
      <c r="AG98" s="409">
        <f t="shared" si="24"/>
        <v>0</v>
      </c>
    </row>
    <row r="99" outlineLevel="1">
      <c r="A99" s="277" t="s">
        <v>442</v>
      </c>
      <c r="B99" s="242"/>
      <c r="C99" s="242"/>
      <c r="D99" s="242"/>
      <c r="E99" s="242"/>
      <c r="F99" s="242"/>
      <c r="G99" s="242"/>
      <c r="H99" s="242"/>
      <c r="I99" s="242"/>
      <c r="J99" s="242"/>
      <c r="K99" s="242"/>
      <c r="L99" s="242"/>
      <c r="M99" s="242"/>
      <c r="N99" s="242"/>
      <c r="O99" s="242"/>
      <c r="P99" s="242"/>
      <c r="Q99" s="242"/>
      <c r="R99" s="242"/>
      <c r="S99" s="242"/>
      <c r="T99" s="242"/>
      <c r="U99" s="242"/>
      <c r="V99" s="242"/>
      <c r="W99" s="242"/>
      <c r="X99" s="242"/>
      <c r="Y99" s="242"/>
      <c r="Z99" s="242"/>
      <c r="AA99" s="242"/>
      <c r="AB99" s="242"/>
      <c r="AC99" s="242"/>
      <c r="AD99" s="242"/>
      <c r="AE99" s="242"/>
      <c r="AF99" s="242"/>
      <c r="AG99" s="409">
        <f t="shared" si="24"/>
        <v>0</v>
      </c>
    </row>
    <row r="100" outlineLevel="1">
      <c r="A100" s="277" t="s">
        <v>443</v>
      </c>
      <c r="B100" s="242"/>
      <c r="C100" s="242"/>
      <c r="D100" s="242"/>
      <c r="E100" s="242"/>
      <c r="F100" s="242"/>
      <c r="G100" s="242"/>
      <c r="H100" s="242"/>
      <c r="I100" s="242"/>
      <c r="J100" s="242"/>
      <c r="K100" s="242"/>
      <c r="L100" s="242"/>
      <c r="M100" s="242"/>
      <c r="N100" s="242"/>
      <c r="O100" s="242"/>
      <c r="P100" s="242"/>
      <c r="Q100" s="242"/>
      <c r="R100" s="242"/>
      <c r="S100" s="242"/>
      <c r="T100" s="242"/>
      <c r="U100" s="242"/>
      <c r="V100" s="242"/>
      <c r="W100" s="242"/>
      <c r="X100" s="242"/>
      <c r="Y100" s="242"/>
      <c r="Z100" s="242"/>
      <c r="AA100" s="242"/>
      <c r="AB100" s="242"/>
      <c r="AC100" s="242"/>
      <c r="AD100" s="242"/>
      <c r="AE100" s="242"/>
      <c r="AF100" s="242"/>
      <c r="AG100" s="409">
        <f t="shared" si="24"/>
        <v>0</v>
      </c>
    </row>
    <row r="101" outlineLevel="1">
      <c r="A101" s="277" t="s">
        <v>2019</v>
      </c>
      <c r="B101" s="242"/>
      <c r="C101" s="242"/>
      <c r="D101" s="242"/>
      <c r="E101" s="242"/>
      <c r="F101" s="242"/>
      <c r="G101" s="242"/>
      <c r="H101" s="242"/>
      <c r="I101" s="242"/>
      <c r="J101" s="242"/>
      <c r="K101" s="242"/>
      <c r="L101" s="242"/>
      <c r="M101" s="242"/>
      <c r="N101" s="242"/>
      <c r="O101" s="242"/>
      <c r="P101" s="242"/>
      <c r="Q101" s="242"/>
      <c r="R101" s="242"/>
      <c r="S101" s="242"/>
      <c r="T101" s="242"/>
      <c r="U101" s="242"/>
      <c r="V101" s="242"/>
      <c r="W101" s="242"/>
      <c r="X101" s="242"/>
      <c r="Y101" s="242"/>
      <c r="Z101" s="242"/>
      <c r="AA101" s="242"/>
      <c r="AB101" s="242"/>
      <c r="AC101" s="242"/>
      <c r="AD101" s="242"/>
      <c r="AE101" s="242"/>
      <c r="AF101" s="242"/>
      <c r="AG101" s="409">
        <f t="shared" si="24"/>
        <v>0</v>
      </c>
    </row>
    <row r="102" outlineLevel="1">
      <c r="A102" s="277" t="s">
        <v>2020</v>
      </c>
      <c r="B102" s="242"/>
      <c r="C102" s="242"/>
      <c r="D102" s="242"/>
      <c r="E102" s="242"/>
      <c r="F102" s="242"/>
      <c r="G102" s="242"/>
      <c r="H102" s="242"/>
      <c r="I102" s="242"/>
      <c r="J102" s="242"/>
      <c r="K102" s="242"/>
      <c r="L102" s="242"/>
      <c r="M102" s="242"/>
      <c r="N102" s="242"/>
      <c r="O102" s="242"/>
      <c r="P102" s="242"/>
      <c r="Q102" s="242"/>
      <c r="R102" s="242"/>
      <c r="S102" s="242"/>
      <c r="T102" s="242"/>
      <c r="U102" s="242"/>
      <c r="V102" s="242"/>
      <c r="W102" s="242"/>
      <c r="X102" s="242"/>
      <c r="Y102" s="242"/>
      <c r="Z102" s="242"/>
      <c r="AA102" s="242"/>
      <c r="AB102" s="242"/>
      <c r="AC102" s="242"/>
      <c r="AD102" s="242"/>
      <c r="AE102" s="242"/>
      <c r="AF102" s="242"/>
      <c r="AG102" s="409">
        <f t="shared" si="24"/>
        <v>0</v>
      </c>
    </row>
    <row r="103" outlineLevel="1">
      <c r="A103" s="277" t="s">
        <v>2021</v>
      </c>
      <c r="B103" s="242"/>
      <c r="C103" s="242"/>
      <c r="D103" s="242"/>
      <c r="E103" s="242"/>
      <c r="F103" s="242"/>
      <c r="G103" s="242"/>
      <c r="H103" s="242"/>
      <c r="I103" s="242"/>
      <c r="J103" s="242"/>
      <c r="K103" s="242"/>
      <c r="L103" s="242"/>
      <c r="M103" s="242"/>
      <c r="N103" s="242"/>
      <c r="O103" s="242"/>
      <c r="P103" s="242"/>
      <c r="Q103" s="242"/>
      <c r="R103" s="242"/>
      <c r="S103" s="242"/>
      <c r="T103" s="242"/>
      <c r="U103" s="242"/>
      <c r="V103" s="242"/>
      <c r="W103" s="242"/>
      <c r="X103" s="242"/>
      <c r="Y103" s="242"/>
      <c r="Z103" s="242"/>
      <c r="AA103" s="242"/>
      <c r="AB103" s="242"/>
      <c r="AC103" s="242"/>
      <c r="AD103" s="242"/>
      <c r="AE103" s="242"/>
      <c r="AF103" s="242"/>
      <c r="AG103" s="409">
        <f t="shared" si="24"/>
        <v>0</v>
      </c>
    </row>
    <row r="104" outlineLevel="1">
      <c r="A104" s="277" t="s">
        <v>2022</v>
      </c>
      <c r="B104" s="242"/>
      <c r="C104" s="242"/>
      <c r="D104" s="242"/>
      <c r="E104" s="242"/>
      <c r="F104" s="242"/>
      <c r="G104" s="242"/>
      <c r="H104" s="242"/>
      <c r="I104" s="242"/>
      <c r="J104" s="242"/>
      <c r="K104" s="242"/>
      <c r="L104" s="242"/>
      <c r="M104" s="242"/>
      <c r="N104" s="242"/>
      <c r="O104" s="242"/>
      <c r="P104" s="242"/>
      <c r="Q104" s="242"/>
      <c r="R104" s="242"/>
      <c r="S104" s="242"/>
      <c r="T104" s="242"/>
      <c r="U104" s="242"/>
      <c r="V104" s="242"/>
      <c r="W104" s="242"/>
      <c r="X104" s="242"/>
      <c r="Y104" s="242"/>
      <c r="Z104" s="242"/>
      <c r="AA104" s="242"/>
      <c r="AB104" s="242"/>
      <c r="AC104" s="242"/>
      <c r="AD104" s="242"/>
      <c r="AE104" s="242"/>
      <c r="AF104" s="242"/>
      <c r="AG104" s="409">
        <f t="shared" si="24"/>
        <v>0</v>
      </c>
    </row>
    <row r="105" outlineLevel="1">
      <c r="A105" s="277" t="s">
        <v>2023</v>
      </c>
      <c r="B105" s="242"/>
      <c r="C105" s="242"/>
      <c r="D105" s="242"/>
      <c r="E105" s="242"/>
      <c r="F105" s="242"/>
      <c r="G105" s="242"/>
      <c r="H105" s="242"/>
      <c r="I105" s="242"/>
      <c r="J105" s="242"/>
      <c r="K105" s="242"/>
      <c r="L105" s="242"/>
      <c r="M105" s="242"/>
      <c r="N105" s="242"/>
      <c r="O105" s="242"/>
      <c r="P105" s="242"/>
      <c r="Q105" s="242"/>
      <c r="R105" s="242"/>
      <c r="S105" s="242"/>
      <c r="T105" s="242"/>
      <c r="U105" s="242"/>
      <c r="V105" s="242"/>
      <c r="W105" s="242"/>
      <c r="X105" s="242"/>
      <c r="Y105" s="242"/>
      <c r="Z105" s="242"/>
      <c r="AA105" s="242"/>
      <c r="AB105" s="242"/>
      <c r="AC105" s="242"/>
      <c r="AD105" s="242"/>
      <c r="AE105" s="242"/>
      <c r="AF105" s="242"/>
      <c r="AG105" s="409">
        <f t="shared" si="24"/>
        <v>0</v>
      </c>
    </row>
    <row r="106" outlineLevel="1">
      <c r="A106" s="277" t="s">
        <v>2024</v>
      </c>
      <c r="B106" s="242"/>
      <c r="C106" s="242"/>
      <c r="D106" s="242"/>
      <c r="E106" s="242"/>
      <c r="F106" s="242"/>
      <c r="G106" s="242"/>
      <c r="H106" s="242"/>
      <c r="I106" s="242"/>
      <c r="J106" s="242"/>
      <c r="K106" s="242"/>
      <c r="L106" s="242"/>
      <c r="M106" s="242"/>
      <c r="N106" s="242"/>
      <c r="O106" s="242"/>
      <c r="P106" s="242"/>
      <c r="Q106" s="242"/>
      <c r="R106" s="242"/>
      <c r="S106" s="242"/>
      <c r="T106" s="242"/>
      <c r="U106" s="242"/>
      <c r="V106" s="242"/>
      <c r="W106" s="242"/>
      <c r="X106" s="242"/>
      <c r="Y106" s="242"/>
      <c r="Z106" s="242"/>
      <c r="AA106" s="242"/>
      <c r="AB106" s="242"/>
      <c r="AC106" s="242"/>
      <c r="AD106" s="242"/>
      <c r="AE106" s="242"/>
      <c r="AF106" s="242"/>
      <c r="AG106" s="409">
        <f t="shared" si="24"/>
        <v>0</v>
      </c>
    </row>
    <row r="107" outlineLevel="1">
      <c r="A107" s="462" t="s">
        <v>298</v>
      </c>
      <c r="B107" s="475">
        <f t="shared" ref="B107:AF107" si="27">SUM(B99:B103)</f>
        <v>0</v>
      </c>
      <c r="C107" s="475">
        <f t="shared" si="27"/>
        <v>0</v>
      </c>
      <c r="D107" s="475">
        <f t="shared" si="27"/>
        <v>0</v>
      </c>
      <c r="E107" s="475">
        <f t="shared" si="27"/>
        <v>0</v>
      </c>
      <c r="F107" s="475">
        <f t="shared" si="27"/>
        <v>0</v>
      </c>
      <c r="G107" s="475">
        <f t="shared" si="27"/>
        <v>0</v>
      </c>
      <c r="H107" s="475">
        <f t="shared" si="27"/>
        <v>0</v>
      </c>
      <c r="I107" s="475">
        <f t="shared" si="27"/>
        <v>0</v>
      </c>
      <c r="J107" s="475">
        <f t="shared" si="27"/>
        <v>0</v>
      </c>
      <c r="K107" s="475">
        <f t="shared" si="27"/>
        <v>0</v>
      </c>
      <c r="L107" s="475">
        <f t="shared" si="27"/>
        <v>0</v>
      </c>
      <c r="M107" s="475">
        <f t="shared" si="27"/>
        <v>0</v>
      </c>
      <c r="N107" s="475">
        <f t="shared" si="27"/>
        <v>0</v>
      </c>
      <c r="O107" s="475">
        <f t="shared" si="27"/>
        <v>0</v>
      </c>
      <c r="P107" s="475">
        <f t="shared" si="27"/>
        <v>0</v>
      </c>
      <c r="Q107" s="475">
        <f t="shared" si="27"/>
        <v>0</v>
      </c>
      <c r="R107" s="475">
        <f t="shared" si="27"/>
        <v>0</v>
      </c>
      <c r="S107" s="475">
        <f t="shared" si="27"/>
        <v>0</v>
      </c>
      <c r="T107" s="475">
        <f t="shared" si="27"/>
        <v>0</v>
      </c>
      <c r="U107" s="475">
        <f t="shared" si="27"/>
        <v>0</v>
      </c>
      <c r="V107" s="475">
        <f t="shared" si="27"/>
        <v>0</v>
      </c>
      <c r="W107" s="475">
        <f t="shared" si="27"/>
        <v>0</v>
      </c>
      <c r="X107" s="475">
        <f t="shared" si="27"/>
        <v>0</v>
      </c>
      <c r="Y107" s="475">
        <f t="shared" si="27"/>
        <v>0</v>
      </c>
      <c r="Z107" s="475">
        <f t="shared" si="27"/>
        <v>0</v>
      </c>
      <c r="AA107" s="475">
        <f t="shared" si="27"/>
        <v>0</v>
      </c>
      <c r="AB107" s="475">
        <f t="shared" si="27"/>
        <v>0</v>
      </c>
      <c r="AC107" s="475">
        <f t="shared" si="27"/>
        <v>0</v>
      </c>
      <c r="AD107" s="475">
        <f t="shared" si="27"/>
        <v>0</v>
      </c>
      <c r="AE107" s="475">
        <f t="shared" si="27"/>
        <v>0</v>
      </c>
      <c r="AF107" s="475">
        <f t="shared" si="27"/>
        <v>0</v>
      </c>
      <c r="AG107" s="409">
        <f t="shared" si="24"/>
        <v>0</v>
      </c>
    </row>
    <row r="108" outlineLevel="1">
      <c r="A108" s="480"/>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6"/>
      <c r="Y108" s="236"/>
      <c r="Z108" s="236"/>
      <c r="AA108" s="236"/>
      <c r="AB108" s="236"/>
      <c r="AC108" s="236"/>
      <c r="AD108" s="236"/>
      <c r="AE108" s="236"/>
      <c r="AF108" s="236"/>
      <c r="AG108" s="547"/>
    </row>
    <row r="109" outlineLevel="1">
      <c r="A109" s="462" t="s">
        <v>1482</v>
      </c>
      <c r="B109" s="475"/>
      <c r="C109" s="475"/>
      <c r="D109" s="475"/>
      <c r="E109" s="475"/>
      <c r="F109" s="475"/>
      <c r="G109" s="475"/>
      <c r="H109" s="475"/>
      <c r="I109" s="475"/>
      <c r="J109" s="475"/>
      <c r="K109" s="475"/>
      <c r="L109" s="475"/>
      <c r="M109" s="475"/>
      <c r="N109" s="475"/>
      <c r="O109" s="475"/>
      <c r="P109" s="475"/>
      <c r="Q109" s="475"/>
      <c r="R109" s="475"/>
      <c r="S109" s="475"/>
      <c r="T109" s="475"/>
      <c r="U109" s="475"/>
      <c r="V109" s="475"/>
      <c r="W109" s="475"/>
      <c r="X109" s="475"/>
      <c r="Y109" s="475"/>
      <c r="Z109" s="475"/>
      <c r="AA109" s="475"/>
      <c r="AB109" s="475"/>
      <c r="AC109" s="475"/>
      <c r="AD109" s="475"/>
      <c r="AE109" s="475"/>
      <c r="AF109" s="475"/>
      <c r="AG109" s="547"/>
    </row>
    <row r="110" outlineLevel="1">
      <c r="A110" s="277" t="s">
        <v>1483</v>
      </c>
      <c r="B110" s="242"/>
      <c r="C110" s="242"/>
      <c r="D110" s="242"/>
      <c r="E110" s="242"/>
      <c r="F110" s="242"/>
      <c r="G110" s="242"/>
      <c r="H110" s="242"/>
      <c r="I110" s="242"/>
      <c r="J110" s="242"/>
      <c r="K110" s="242"/>
      <c r="L110" s="242"/>
      <c r="M110" s="242"/>
      <c r="N110" s="242"/>
      <c r="O110" s="242"/>
      <c r="P110" s="242"/>
      <c r="Q110" s="242"/>
      <c r="R110" s="242"/>
      <c r="S110" s="242"/>
      <c r="T110" s="242"/>
      <c r="U110" s="242"/>
      <c r="V110" s="242"/>
      <c r="W110" s="242"/>
      <c r="X110" s="242"/>
      <c r="Y110" s="242"/>
      <c r="Z110" s="242"/>
      <c r="AA110" s="242"/>
      <c r="AB110" s="242"/>
      <c r="AC110" s="242"/>
      <c r="AD110" s="242"/>
      <c r="AE110" s="242"/>
      <c r="AF110" s="242"/>
      <c r="AG110" s="409">
        <f t="shared" ref="AG110:AG112" si="28">SUM(B110:AF110)</f>
        <v>0</v>
      </c>
    </row>
    <row r="111" outlineLevel="1">
      <c r="A111" s="277" t="s">
        <v>1484</v>
      </c>
      <c r="B111" s="242"/>
      <c r="C111" s="242"/>
      <c r="D111" s="242"/>
      <c r="E111" s="242"/>
      <c r="F111" s="242"/>
      <c r="G111" s="242"/>
      <c r="H111" s="242"/>
      <c r="I111" s="242"/>
      <c r="J111" s="242"/>
      <c r="K111" s="242"/>
      <c r="L111" s="242"/>
      <c r="M111" s="242"/>
      <c r="N111" s="242"/>
      <c r="O111" s="242"/>
      <c r="P111" s="242"/>
      <c r="Q111" s="242"/>
      <c r="R111" s="242"/>
      <c r="S111" s="242"/>
      <c r="T111" s="242"/>
      <c r="U111" s="242"/>
      <c r="V111" s="242"/>
      <c r="W111" s="242"/>
      <c r="X111" s="242"/>
      <c r="Y111" s="242"/>
      <c r="Z111" s="242"/>
      <c r="AA111" s="242"/>
      <c r="AB111" s="242"/>
      <c r="AC111" s="242"/>
      <c r="AD111" s="242"/>
      <c r="AE111" s="242"/>
      <c r="AF111" s="242"/>
      <c r="AG111" s="409">
        <f t="shared" si="28"/>
        <v>0</v>
      </c>
    </row>
    <row r="112" outlineLevel="1">
      <c r="A112" s="277" t="s">
        <v>1485</v>
      </c>
      <c r="B112" s="242"/>
      <c r="C112" s="242"/>
      <c r="D112" s="242"/>
      <c r="E112" s="242"/>
      <c r="F112" s="242"/>
      <c r="G112" s="242"/>
      <c r="H112" s="242"/>
      <c r="I112" s="242"/>
      <c r="J112" s="242"/>
      <c r="K112" s="242"/>
      <c r="L112" s="242"/>
      <c r="M112" s="242"/>
      <c r="N112" s="242"/>
      <c r="O112" s="242"/>
      <c r="P112" s="242"/>
      <c r="Q112" s="242"/>
      <c r="R112" s="242"/>
      <c r="S112" s="242"/>
      <c r="T112" s="242"/>
      <c r="U112" s="242"/>
      <c r="V112" s="242"/>
      <c r="W112" s="242"/>
      <c r="X112" s="242"/>
      <c r="Y112" s="242"/>
      <c r="Z112" s="242"/>
      <c r="AA112" s="242"/>
      <c r="AB112" s="242"/>
      <c r="AC112" s="242"/>
      <c r="AD112" s="242"/>
      <c r="AE112" s="242"/>
      <c r="AF112" s="242"/>
      <c r="AG112" s="409">
        <f t="shared" si="28"/>
        <v>0</v>
      </c>
    </row>
    <row r="113" outlineLevel="1">
      <c r="A113" s="481"/>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6"/>
      <c r="Y113" s="236"/>
      <c r="Z113" s="236"/>
      <c r="AA113" s="236"/>
      <c r="AB113" s="236"/>
      <c r="AC113" s="236"/>
      <c r="AD113" s="236"/>
      <c r="AE113" s="236"/>
      <c r="AF113" s="236"/>
      <c r="AG113" s="547"/>
    </row>
    <row r="114" outlineLevel="1">
      <c r="A114" s="482" t="s">
        <v>1486</v>
      </c>
      <c r="B114" s="475"/>
      <c r="C114" s="475"/>
      <c r="D114" s="475"/>
      <c r="E114" s="475"/>
      <c r="F114" s="475"/>
      <c r="G114" s="475"/>
      <c r="H114" s="475"/>
      <c r="I114" s="475"/>
      <c r="J114" s="475"/>
      <c r="K114" s="475"/>
      <c r="L114" s="475"/>
      <c r="M114" s="475"/>
      <c r="N114" s="475"/>
      <c r="O114" s="475"/>
      <c r="P114" s="475"/>
      <c r="Q114" s="475"/>
      <c r="R114" s="475"/>
      <c r="S114" s="475"/>
      <c r="T114" s="475"/>
      <c r="U114" s="475"/>
      <c r="V114" s="475"/>
      <c r="W114" s="475"/>
      <c r="X114" s="475"/>
      <c r="Y114" s="475"/>
      <c r="Z114" s="475"/>
      <c r="AA114" s="475"/>
      <c r="AB114" s="475"/>
      <c r="AC114" s="475"/>
      <c r="AD114" s="475"/>
      <c r="AE114" s="475"/>
      <c r="AF114" s="475"/>
      <c r="AG114" s="409">
        <f>SUM(B114:AF114)</f>
        <v>0</v>
      </c>
    </row>
    <row r="115">
      <c r="A115" s="437"/>
      <c r="B115" s="267"/>
      <c r="C115" s="267"/>
      <c r="D115" s="267"/>
      <c r="E115" s="267"/>
      <c r="F115" s="267"/>
      <c r="G115" s="267"/>
      <c r="H115" s="267"/>
      <c r="I115" s="267"/>
      <c r="J115" s="267"/>
      <c r="K115" s="267"/>
      <c r="L115" s="267"/>
      <c r="M115" s="267"/>
      <c r="N115" s="267"/>
      <c r="O115" s="267"/>
      <c r="P115" s="267"/>
      <c r="Q115" s="267"/>
      <c r="R115" s="267"/>
      <c r="S115" s="267"/>
      <c r="T115" s="267"/>
      <c r="U115" s="267"/>
      <c r="V115" s="267"/>
      <c r="W115" s="267"/>
      <c r="X115" s="267"/>
      <c r="Y115" s="267"/>
      <c r="Z115" s="267"/>
      <c r="AA115" s="267"/>
      <c r="AB115" s="267"/>
      <c r="AC115" s="267"/>
      <c r="AD115" s="267"/>
      <c r="AE115" s="267"/>
      <c r="AF115" s="267"/>
      <c r="AG115" s="547"/>
    </row>
    <row r="116">
      <c r="A116" s="437"/>
      <c r="B116" s="289"/>
      <c r="C116" s="289"/>
      <c r="D116" s="289"/>
      <c r="E116" s="289"/>
      <c r="F116" s="289"/>
      <c r="G116" s="289"/>
      <c r="H116" s="289"/>
      <c r="I116" s="289"/>
      <c r="J116" s="289"/>
      <c r="K116" s="289"/>
      <c r="L116" s="289"/>
      <c r="M116" s="289"/>
      <c r="N116" s="289"/>
      <c r="O116" s="289"/>
      <c r="P116" s="289"/>
      <c r="Q116" s="289"/>
      <c r="R116" s="289"/>
      <c r="S116" s="289"/>
      <c r="T116" s="289"/>
      <c r="U116" s="289"/>
      <c r="V116" s="289"/>
      <c r="W116" s="289"/>
      <c r="X116" s="289"/>
      <c r="Y116" s="289"/>
      <c r="Z116" s="289"/>
      <c r="AA116" s="289"/>
      <c r="AB116" s="289"/>
      <c r="AC116" s="289"/>
      <c r="AD116" s="289"/>
      <c r="AE116" s="289"/>
      <c r="AF116" s="289"/>
      <c r="AG116" s="540"/>
    </row>
    <row r="117" ht="22.5" customHeight="1">
      <c r="A117" s="584"/>
      <c r="B117" s="549"/>
      <c r="C117" s="549"/>
      <c r="D117" s="549"/>
      <c r="E117" s="549"/>
      <c r="F117" s="549"/>
      <c r="G117" s="549"/>
      <c r="H117" s="549"/>
      <c r="I117" s="549"/>
      <c r="J117" s="549"/>
      <c r="K117" s="549"/>
      <c r="L117" s="549"/>
      <c r="M117" s="549"/>
      <c r="N117" s="549"/>
      <c r="O117" s="549"/>
      <c r="P117" s="549"/>
      <c r="Q117" s="549"/>
      <c r="R117" s="549"/>
      <c r="S117" s="549"/>
      <c r="T117" s="549"/>
      <c r="U117" s="549"/>
      <c r="V117" s="549"/>
      <c r="W117" s="549"/>
      <c r="X117" s="549"/>
      <c r="Y117" s="549"/>
      <c r="Z117" s="549"/>
      <c r="AA117" s="549"/>
      <c r="AB117" s="549"/>
      <c r="AC117" s="549"/>
      <c r="AD117" s="549"/>
      <c r="AE117" s="549"/>
      <c r="AF117" s="549"/>
      <c r="AG117" s="540"/>
    </row>
    <row r="118">
      <c r="A118" s="437"/>
      <c r="AG118" s="539"/>
    </row>
    <row r="119">
      <c r="A119" s="585" t="s">
        <v>640</v>
      </c>
      <c r="B119" s="551"/>
      <c r="C119" s="551"/>
      <c r="D119" s="551"/>
      <c r="E119" s="551"/>
      <c r="F119" s="551"/>
      <c r="G119" s="551"/>
      <c r="H119" s="551"/>
      <c r="I119" s="551"/>
      <c r="J119" s="551"/>
      <c r="K119" s="551"/>
      <c r="L119" s="551"/>
      <c r="M119" s="551"/>
      <c r="N119" s="551"/>
      <c r="O119" s="551"/>
      <c r="P119" s="551"/>
      <c r="Q119" s="551"/>
      <c r="R119" s="551"/>
      <c r="S119" s="551"/>
      <c r="T119" s="551"/>
      <c r="U119" s="551"/>
      <c r="V119" s="551"/>
      <c r="W119" s="551"/>
      <c r="X119" s="551"/>
      <c r="Y119" s="551"/>
      <c r="Z119" s="551"/>
      <c r="AA119" s="551"/>
      <c r="AB119" s="551"/>
      <c r="AC119" s="551"/>
      <c r="AD119" s="551"/>
      <c r="AE119" s="551"/>
      <c r="AF119" s="551"/>
      <c r="AG119" s="540"/>
    </row>
    <row r="120">
      <c r="A120" s="586" t="s">
        <v>641</v>
      </c>
      <c r="B120" s="553">
        <v>0.0</v>
      </c>
      <c r="C120" s="553">
        <v>0.0</v>
      </c>
      <c r="D120" s="553">
        <v>0.0</v>
      </c>
      <c r="E120" s="553">
        <v>0.0</v>
      </c>
      <c r="F120" s="553">
        <v>0.0</v>
      </c>
      <c r="G120" s="553">
        <v>0.0</v>
      </c>
      <c r="H120" s="553">
        <v>0.0</v>
      </c>
      <c r="I120" s="553">
        <v>0.0</v>
      </c>
      <c r="J120" s="553">
        <v>0.0</v>
      </c>
      <c r="K120" s="553">
        <v>0.0</v>
      </c>
      <c r="L120" s="553">
        <v>0.0</v>
      </c>
      <c r="M120" s="553">
        <v>0.0</v>
      </c>
      <c r="N120" s="553">
        <v>0.0</v>
      </c>
      <c r="O120" s="553">
        <v>0.0</v>
      </c>
      <c r="P120" s="553">
        <v>0.0</v>
      </c>
      <c r="Q120" s="553">
        <v>0.0</v>
      </c>
      <c r="R120" s="553">
        <v>0.0</v>
      </c>
      <c r="S120" s="553">
        <v>0.0</v>
      </c>
      <c r="T120" s="553">
        <v>0.0</v>
      </c>
      <c r="U120" s="553">
        <v>0.0</v>
      </c>
      <c r="V120" s="553">
        <v>0.0</v>
      </c>
      <c r="W120" s="553">
        <v>0.0</v>
      </c>
      <c r="X120" s="553">
        <v>0.0</v>
      </c>
      <c r="Y120" s="553">
        <v>0.0</v>
      </c>
      <c r="Z120" s="553">
        <v>0.0</v>
      </c>
      <c r="AA120" s="553">
        <v>0.0</v>
      </c>
      <c r="AB120" s="553">
        <v>0.0</v>
      </c>
      <c r="AC120" s="553">
        <v>0.0</v>
      </c>
      <c r="AD120" s="553">
        <v>0.0</v>
      </c>
      <c r="AE120" s="553">
        <v>0.0</v>
      </c>
      <c r="AF120" s="553">
        <v>0.0</v>
      </c>
      <c r="AG120" s="409">
        <f t="shared" ref="AG120:AG133" si="30">SUM(B120:AF120)</f>
        <v>0</v>
      </c>
    </row>
    <row r="121">
      <c r="A121" s="586" t="s">
        <v>1947</v>
      </c>
      <c r="B121" s="208" t="str">
        <f t="shared" ref="B121:AF121" si="29">B12</f>
        <v/>
      </c>
      <c r="C121" s="208" t="str">
        <f t="shared" si="29"/>
        <v/>
      </c>
      <c r="D121" s="208" t="str">
        <f t="shared" si="29"/>
        <v/>
      </c>
      <c r="E121" s="208" t="str">
        <f t="shared" si="29"/>
        <v/>
      </c>
      <c r="F121" s="208" t="str">
        <f t="shared" si="29"/>
        <v/>
      </c>
      <c r="G121" s="208" t="str">
        <f t="shared" si="29"/>
        <v/>
      </c>
      <c r="H121" s="208" t="str">
        <f t="shared" si="29"/>
        <v/>
      </c>
      <c r="I121" s="208" t="str">
        <f t="shared" si="29"/>
        <v/>
      </c>
      <c r="J121" s="208" t="str">
        <f t="shared" si="29"/>
        <v/>
      </c>
      <c r="K121" s="208" t="str">
        <f t="shared" si="29"/>
        <v/>
      </c>
      <c r="L121" s="208" t="str">
        <f t="shared" si="29"/>
        <v/>
      </c>
      <c r="M121" s="208" t="str">
        <f t="shared" si="29"/>
        <v/>
      </c>
      <c r="N121" s="208" t="str">
        <f t="shared" si="29"/>
        <v/>
      </c>
      <c r="O121" s="208" t="str">
        <f t="shared" si="29"/>
        <v/>
      </c>
      <c r="P121" s="208" t="str">
        <f t="shared" si="29"/>
        <v/>
      </c>
      <c r="Q121" s="208" t="str">
        <f t="shared" si="29"/>
        <v/>
      </c>
      <c r="R121" s="208" t="str">
        <f t="shared" si="29"/>
        <v/>
      </c>
      <c r="S121" s="208" t="str">
        <f t="shared" si="29"/>
        <v/>
      </c>
      <c r="T121" s="208" t="str">
        <f t="shared" si="29"/>
        <v/>
      </c>
      <c r="U121" s="208" t="str">
        <f t="shared" si="29"/>
        <v/>
      </c>
      <c r="V121" s="208" t="str">
        <f t="shared" si="29"/>
        <v/>
      </c>
      <c r="W121" s="208" t="str">
        <f t="shared" si="29"/>
        <v/>
      </c>
      <c r="X121" s="208" t="str">
        <f t="shared" si="29"/>
        <v/>
      </c>
      <c r="Y121" s="208" t="str">
        <f t="shared" si="29"/>
        <v/>
      </c>
      <c r="Z121" s="208" t="str">
        <f t="shared" si="29"/>
        <v/>
      </c>
      <c r="AA121" s="208" t="str">
        <f t="shared" si="29"/>
        <v/>
      </c>
      <c r="AB121" s="208" t="str">
        <f t="shared" si="29"/>
        <v/>
      </c>
      <c r="AC121" s="208" t="str">
        <f t="shared" si="29"/>
        <v/>
      </c>
      <c r="AD121" s="208" t="str">
        <f t="shared" si="29"/>
        <v/>
      </c>
      <c r="AE121" s="208" t="str">
        <f t="shared" si="29"/>
        <v/>
      </c>
      <c r="AF121" s="208" t="str">
        <f t="shared" si="29"/>
        <v/>
      </c>
      <c r="AG121" s="409">
        <f t="shared" si="30"/>
        <v>0</v>
      </c>
    </row>
    <row r="122">
      <c r="A122" s="587" t="s">
        <v>2025</v>
      </c>
      <c r="B122" s="302">
        <f>(B15+B16)*'Data - P&amp;L'!$C$3</f>
        <v>0</v>
      </c>
      <c r="C122" s="302">
        <f>(C15+C16)*'Data - P&amp;L'!$C$3</f>
        <v>0</v>
      </c>
      <c r="D122" s="302">
        <f>(D15+D16)*'Data - P&amp;L'!$C$3</f>
        <v>0</v>
      </c>
      <c r="E122" s="302">
        <f>(E15+E16)*'Data - P&amp;L'!$C$3</f>
        <v>0</v>
      </c>
      <c r="F122" s="302">
        <f>(F15+F16)*'Data - P&amp;L'!$C$3</f>
        <v>0</v>
      </c>
      <c r="G122" s="302">
        <f>(G15+G16)*'Data - P&amp;L'!$C$3</f>
        <v>0</v>
      </c>
      <c r="H122" s="302">
        <f>(H15+H16)*'Data - P&amp;L'!$C$3</f>
        <v>0</v>
      </c>
      <c r="I122" s="302">
        <f>(I15+I16)*'Data - P&amp;L'!$C$3</f>
        <v>0</v>
      </c>
      <c r="J122" s="302">
        <f>(J15+J16)*'Data - P&amp;L'!$C$3</f>
        <v>0</v>
      </c>
      <c r="K122" s="302">
        <f>(K15+K16)*'Data - P&amp;L'!$C$3</f>
        <v>0</v>
      </c>
      <c r="L122" s="302">
        <f>(L15+L16)*'Data - P&amp;L'!$C$3</f>
        <v>0</v>
      </c>
      <c r="M122" s="302">
        <f>(M15+M16)*'Data - P&amp;L'!$C$3</f>
        <v>0</v>
      </c>
      <c r="N122" s="302">
        <f>(N15+N16)*'Data - P&amp;L'!$C$3</f>
        <v>0</v>
      </c>
      <c r="O122" s="302">
        <f>(O15+O16)*'Data - P&amp;L'!$C$3</f>
        <v>0</v>
      </c>
      <c r="P122" s="302">
        <f>(P15+P16)*'Data - P&amp;L'!$C$3</f>
        <v>0</v>
      </c>
      <c r="Q122" s="302">
        <f>(Q15+Q16)*'Data - P&amp;L'!$C$3</f>
        <v>0</v>
      </c>
      <c r="R122" s="302">
        <f>(R15+R16)*'Data - P&amp;L'!$C$3</f>
        <v>0</v>
      </c>
      <c r="S122" s="302">
        <f>(S15+S16)*'Data - P&amp;L'!$C$3</f>
        <v>0</v>
      </c>
      <c r="T122" s="302">
        <f>(T15+T16)*'Data - P&amp;L'!$C$3</f>
        <v>0</v>
      </c>
      <c r="U122" s="302">
        <f>(U15+U16)*'Data - P&amp;L'!$C$3</f>
        <v>0</v>
      </c>
      <c r="V122" s="302">
        <f>(V15+V16)*'Data - P&amp;L'!$C$3</f>
        <v>0</v>
      </c>
      <c r="W122" s="302">
        <f>(W15+W16)*'Data - P&amp;L'!$C$3</f>
        <v>0</v>
      </c>
      <c r="X122" s="302">
        <f>(X15+X16)*'Data - P&amp;L'!$C$3</f>
        <v>0</v>
      </c>
      <c r="Y122" s="302">
        <f>(Y15+Y16)*'Data - P&amp;L'!$C$3</f>
        <v>0</v>
      </c>
      <c r="Z122" s="302">
        <f>(Z15+Z16)*'Data - P&amp;L'!$C$3</f>
        <v>0</v>
      </c>
      <c r="AA122" s="302">
        <f>(AA15+AA16)*'Data - P&amp;L'!$C$3</f>
        <v>0</v>
      </c>
      <c r="AB122" s="302">
        <f>(AB15+AB16)*'Data - P&amp;L'!$C$3</f>
        <v>0</v>
      </c>
      <c r="AC122" s="302">
        <f>(AC15+AC16)*'Data - P&amp;L'!$C$3</f>
        <v>0</v>
      </c>
      <c r="AD122" s="302">
        <f>(AD15+AD16)*'Data - P&amp;L'!$C$3</f>
        <v>0</v>
      </c>
      <c r="AE122" s="302">
        <f>(AE15+AE16)*'Data - P&amp;L'!$C$3</f>
        <v>0</v>
      </c>
      <c r="AF122" s="302">
        <f>(AF15+AF16)*'Data - P&amp;L'!$C$3</f>
        <v>0</v>
      </c>
      <c r="AG122" s="409">
        <f t="shared" si="30"/>
        <v>0</v>
      </c>
    </row>
    <row r="123" ht="19.5" customHeight="1">
      <c r="A123" s="588" t="s">
        <v>2026</v>
      </c>
      <c r="B123" s="208">
        <f>(B17+B18)*'Data - P&amp;L'!$C$4</f>
        <v>0</v>
      </c>
      <c r="C123" s="208">
        <f>(C17+C18)*'Data - P&amp;L'!$C$4</f>
        <v>0</v>
      </c>
      <c r="D123" s="208">
        <f>(D17+D18)*'Data - P&amp;L'!$C$4</f>
        <v>0</v>
      </c>
      <c r="E123" s="208">
        <f>(E17+E18)*'Data - P&amp;L'!$C$4</f>
        <v>0</v>
      </c>
      <c r="F123" s="208">
        <f>(F17+F18)*'Data - P&amp;L'!$C$4</f>
        <v>0</v>
      </c>
      <c r="G123" s="208">
        <f>(G17+G18)*'Data - P&amp;L'!$C$4</f>
        <v>0</v>
      </c>
      <c r="H123" s="208">
        <f>(H17+H18)*'Data - P&amp;L'!$C$4</f>
        <v>0</v>
      </c>
      <c r="I123" s="208">
        <f>(I17+I18)*'Data - P&amp;L'!$C$4</f>
        <v>0</v>
      </c>
      <c r="J123" s="208">
        <f>(J17+J18)*'Data - P&amp;L'!$C$4</f>
        <v>0</v>
      </c>
      <c r="K123" s="208">
        <f>(K17+K18)*'Data - P&amp;L'!$C$4</f>
        <v>0</v>
      </c>
      <c r="L123" s="208">
        <f>(L17+L18)*'Data - P&amp;L'!$C$4</f>
        <v>0</v>
      </c>
      <c r="M123" s="208">
        <f>(M17+M18)*'Data - P&amp;L'!$C$4</f>
        <v>0</v>
      </c>
      <c r="N123" s="208">
        <f>(N17+N18)*'Data - P&amp;L'!$C$4</f>
        <v>0</v>
      </c>
      <c r="O123" s="208">
        <f>(O17+O18)*'Data - P&amp;L'!$C$4</f>
        <v>0</v>
      </c>
      <c r="P123" s="208">
        <f>(P17+P18)*'Data - P&amp;L'!$C$4</f>
        <v>0</v>
      </c>
      <c r="Q123" s="208">
        <f>(Q17+Q18)*'Data - P&amp;L'!$C$4</f>
        <v>0</v>
      </c>
      <c r="R123" s="208">
        <f>(R17+R18)*'Data - P&amp;L'!$C$4</f>
        <v>0</v>
      </c>
      <c r="S123" s="208">
        <f>(S17+S18)*'Data - P&amp;L'!$C$4</f>
        <v>0</v>
      </c>
      <c r="T123" s="208">
        <f>(T17+T18)*'Data - P&amp;L'!$C$4</f>
        <v>0</v>
      </c>
      <c r="U123" s="208">
        <f>(U17+U18)*'Data - P&amp;L'!$C$4</f>
        <v>0</v>
      </c>
      <c r="V123" s="208">
        <f>(V17+V18)*'Data - P&amp;L'!$C$4</f>
        <v>0</v>
      </c>
      <c r="W123" s="208">
        <f>(W17+W18)*'Data - P&amp;L'!$C$4</f>
        <v>0</v>
      </c>
      <c r="X123" s="208">
        <f>(X17+X18)*'Data - P&amp;L'!$C$4</f>
        <v>0</v>
      </c>
      <c r="Y123" s="208">
        <f>(Y17+Y18)*'Data - P&amp;L'!$C$4</f>
        <v>0</v>
      </c>
      <c r="Z123" s="208">
        <f>(Z17+Z18)*'Data - P&amp;L'!$C$4</f>
        <v>0</v>
      </c>
      <c r="AA123" s="208">
        <f>(AA17+AA18)*'Data - P&amp;L'!$C$4</f>
        <v>0</v>
      </c>
      <c r="AB123" s="208">
        <f>(AB17+AB18)*'Data - P&amp;L'!$C$4</f>
        <v>0</v>
      </c>
      <c r="AC123" s="208">
        <f>(AC17+AC18)*'Data - P&amp;L'!$C$4</f>
        <v>0</v>
      </c>
      <c r="AD123" s="208">
        <f>(AD17+AD18)*'Data - P&amp;L'!$C$4</f>
        <v>0</v>
      </c>
      <c r="AE123" s="208">
        <f>(AE17+AE18)*'Data - P&amp;L'!$C$4</f>
        <v>0</v>
      </c>
      <c r="AF123" s="208">
        <f>(AF17+AF18)*'Data - P&amp;L'!$C$4</f>
        <v>0</v>
      </c>
      <c r="AG123" s="409">
        <f t="shared" si="30"/>
        <v>0</v>
      </c>
    </row>
    <row r="124" ht="17.25" customHeight="1">
      <c r="A124" s="588" t="s">
        <v>2027</v>
      </c>
      <c r="B124" s="208">
        <f>(B21)*'Data - P&amp;L'!$C$6</f>
        <v>0</v>
      </c>
      <c r="C124" s="208">
        <f>(C21)*'Data - P&amp;L'!$C$6</f>
        <v>0</v>
      </c>
      <c r="D124" s="208">
        <f>(D21)*'Data - P&amp;L'!$C$6</f>
        <v>0</v>
      </c>
      <c r="E124" s="208">
        <f>(E21)*'Data - P&amp;L'!$C$6</f>
        <v>0</v>
      </c>
      <c r="F124" s="208">
        <f>(F21)*'Data - P&amp;L'!$C$6</f>
        <v>0</v>
      </c>
      <c r="G124" s="208">
        <f>(G21)*'Data - P&amp;L'!$C$6</f>
        <v>0</v>
      </c>
      <c r="H124" s="208">
        <f>(H21)*'Data - P&amp;L'!$C$6</f>
        <v>0</v>
      </c>
      <c r="I124" s="208">
        <f>(I21)*'Data - P&amp;L'!$C$6</f>
        <v>0</v>
      </c>
      <c r="J124" s="208">
        <f>(J21)*'Data - P&amp;L'!$C$6</f>
        <v>0</v>
      </c>
      <c r="K124" s="208">
        <f>(K21)*'Data - P&amp;L'!$C$6</f>
        <v>0</v>
      </c>
      <c r="L124" s="208">
        <f>(L21)*'Data - P&amp;L'!$C$6</f>
        <v>0</v>
      </c>
      <c r="M124" s="208">
        <f>(M21)*'Data - P&amp;L'!$C$6</f>
        <v>0</v>
      </c>
      <c r="N124" s="208">
        <f>(N21)*'Data - P&amp;L'!$C$6</f>
        <v>0</v>
      </c>
      <c r="O124" s="208">
        <f>(O21)*'Data - P&amp;L'!$C$6</f>
        <v>0</v>
      </c>
      <c r="P124" s="208">
        <f>(P21)*'Data - P&amp;L'!$C$6</f>
        <v>0</v>
      </c>
      <c r="Q124" s="208">
        <f>(Q21)*'Data - P&amp;L'!$C$6</f>
        <v>0</v>
      </c>
      <c r="R124" s="208">
        <f>(R21)*'Data - P&amp;L'!$C$6</f>
        <v>0</v>
      </c>
      <c r="S124" s="208">
        <f>(S21)*'Data - P&amp;L'!$C$6</f>
        <v>0</v>
      </c>
      <c r="T124" s="208">
        <f>(T21)*'Data - P&amp;L'!$C$6</f>
        <v>0</v>
      </c>
      <c r="U124" s="208">
        <f>(U21)*'Data - P&amp;L'!$C$6</f>
        <v>0</v>
      </c>
      <c r="V124" s="208">
        <f>(V21)*'Data - P&amp;L'!$C$6</f>
        <v>0</v>
      </c>
      <c r="W124" s="208">
        <f>(W21)*'Data - P&amp;L'!$C$6</f>
        <v>0</v>
      </c>
      <c r="X124" s="208">
        <f>(X21)*'Data - P&amp;L'!$C$6</f>
        <v>0</v>
      </c>
      <c r="Y124" s="208">
        <f>(Y21)*'Data - P&amp;L'!$C$6</f>
        <v>0</v>
      </c>
      <c r="Z124" s="208">
        <f>(Z21)*'Data - P&amp;L'!$C$6</f>
        <v>0</v>
      </c>
      <c r="AA124" s="208">
        <f>(AA21)*'Data - P&amp;L'!$C$6</f>
        <v>0</v>
      </c>
      <c r="AB124" s="208">
        <f>(AB21)*'Data - P&amp;L'!$C$6</f>
        <v>0</v>
      </c>
      <c r="AC124" s="208">
        <f>(AC21)*'Data - P&amp;L'!$C$6</f>
        <v>0</v>
      </c>
      <c r="AD124" s="208">
        <f>(AD21)*'Data - P&amp;L'!$C$6</f>
        <v>0</v>
      </c>
      <c r="AE124" s="208">
        <f>(AE21)*'Data - P&amp;L'!$C$6</f>
        <v>0</v>
      </c>
      <c r="AF124" s="208">
        <f>(AF21)*'Data - P&amp;L'!$C$6</f>
        <v>0</v>
      </c>
      <c r="AG124" s="409">
        <f t="shared" si="30"/>
        <v>0</v>
      </c>
    </row>
    <row r="125">
      <c r="A125" s="588" t="s">
        <v>2028</v>
      </c>
      <c r="B125" s="208">
        <f>(B22)*'Data - P&amp;L'!$C$8</f>
        <v>0</v>
      </c>
      <c r="C125" s="208">
        <f>(C22)*'Data - P&amp;L'!$C$8</f>
        <v>0</v>
      </c>
      <c r="D125" s="208">
        <f>(D22)*'Data - P&amp;L'!$C$8</f>
        <v>0</v>
      </c>
      <c r="E125" s="208">
        <f>(E22)*'Data - P&amp;L'!$C$8</f>
        <v>0</v>
      </c>
      <c r="F125" s="208">
        <f>(F22)*'Data - P&amp;L'!$C$8</f>
        <v>0</v>
      </c>
      <c r="G125" s="208">
        <f>(G22)*'Data - P&amp;L'!$C$8</f>
        <v>0</v>
      </c>
      <c r="H125" s="208">
        <f>(H22)*'Data - P&amp;L'!$C$8</f>
        <v>0</v>
      </c>
      <c r="I125" s="208">
        <f>(I22)*'Data - P&amp;L'!$C$8</f>
        <v>0</v>
      </c>
      <c r="J125" s="208">
        <f>(J22)*'Data - P&amp;L'!$C$8</f>
        <v>0</v>
      </c>
      <c r="K125" s="208">
        <f>(K22)*'Data - P&amp;L'!$C$8</f>
        <v>0</v>
      </c>
      <c r="L125" s="208">
        <f>(L22)*'Data - P&amp;L'!$C$8</f>
        <v>0</v>
      </c>
      <c r="M125" s="208">
        <f>(M22)*'Data - P&amp;L'!$C$8</f>
        <v>0</v>
      </c>
      <c r="N125" s="208">
        <f>(N22)*'Data - P&amp;L'!$C$8</f>
        <v>0</v>
      </c>
      <c r="O125" s="208">
        <f>(O22)*'Data - P&amp;L'!$C$8</f>
        <v>0</v>
      </c>
      <c r="P125" s="208">
        <f>(P22)*'Data - P&amp;L'!$C$8</f>
        <v>0</v>
      </c>
      <c r="Q125" s="208">
        <f>(Q22)*'Data - P&amp;L'!$C$8</f>
        <v>0</v>
      </c>
      <c r="R125" s="208">
        <f>(R22)*'Data - P&amp;L'!$C$8</f>
        <v>0</v>
      </c>
      <c r="S125" s="208">
        <f>(S22)*'Data - P&amp;L'!$C$8</f>
        <v>0</v>
      </c>
      <c r="T125" s="208">
        <f>(T22)*'Data - P&amp;L'!$C$8</f>
        <v>0</v>
      </c>
      <c r="U125" s="208">
        <f>(U22)*'Data - P&amp;L'!$C$8</f>
        <v>0</v>
      </c>
      <c r="V125" s="208">
        <f>(V22)*'Data - P&amp;L'!$C$8</f>
        <v>0</v>
      </c>
      <c r="W125" s="208">
        <f>(W22)*'Data - P&amp;L'!$C$8</f>
        <v>0</v>
      </c>
      <c r="X125" s="208">
        <f>(X22)*'Data - P&amp;L'!$C$8</f>
        <v>0</v>
      </c>
      <c r="Y125" s="208">
        <f>(Y22)*'Data - P&amp;L'!$C$8</f>
        <v>0</v>
      </c>
      <c r="Z125" s="208">
        <f>(Z22)*'Data - P&amp;L'!$C$8</f>
        <v>0</v>
      </c>
      <c r="AA125" s="208">
        <f>(AA22)*'Data - P&amp;L'!$C$8</f>
        <v>0</v>
      </c>
      <c r="AB125" s="208">
        <f>(AB22)*'Data - P&amp;L'!$C$8</f>
        <v>0</v>
      </c>
      <c r="AC125" s="208">
        <f>(AC22)*'Data - P&amp;L'!$C$8</f>
        <v>0</v>
      </c>
      <c r="AD125" s="208">
        <f>(AD22)*'Data - P&amp;L'!$C$8</f>
        <v>0</v>
      </c>
      <c r="AE125" s="208">
        <f>(AE22)*'Data - P&amp;L'!$C$8</f>
        <v>0</v>
      </c>
      <c r="AF125" s="208">
        <f>(AF22)*'Data - P&amp;L'!$C$8</f>
        <v>0</v>
      </c>
      <c r="AG125" s="409">
        <f t="shared" si="30"/>
        <v>0</v>
      </c>
    </row>
    <row r="126" ht="15.75" customHeight="1">
      <c r="A126" s="588" t="s">
        <v>2029</v>
      </c>
      <c r="B126" s="208">
        <f>(B23+B24)*'Data - P&amp;L'!$C$9</f>
        <v>0</v>
      </c>
      <c r="C126" s="208">
        <f>(C23+C24)*'Data - P&amp;L'!$C$9</f>
        <v>0</v>
      </c>
      <c r="D126" s="208">
        <f>(D23+D24)*'Data - P&amp;L'!$C$9</f>
        <v>0</v>
      </c>
      <c r="E126" s="208">
        <f>(E23+E24)*'Data - P&amp;L'!$C$9</f>
        <v>0</v>
      </c>
      <c r="F126" s="208">
        <f>(F23+F24)*'Data - P&amp;L'!$C$9</f>
        <v>0</v>
      </c>
      <c r="G126" s="208">
        <f>(G23+G24)*'Data - P&amp;L'!$C$9</f>
        <v>0</v>
      </c>
      <c r="H126" s="208">
        <f>(H23+H24)*'Data - P&amp;L'!$C$9</f>
        <v>0</v>
      </c>
      <c r="I126" s="208">
        <f>(I23+I24)*'Data - P&amp;L'!$C$9</f>
        <v>0</v>
      </c>
      <c r="J126" s="208">
        <f>(J23+J24)*'Data - P&amp;L'!$C$9</f>
        <v>0</v>
      </c>
      <c r="K126" s="208">
        <f>(K23+K24)*'Data - P&amp;L'!$C$9</f>
        <v>0</v>
      </c>
      <c r="L126" s="208">
        <f>(L23+L24)*'Data - P&amp;L'!$C$9</f>
        <v>0</v>
      </c>
      <c r="M126" s="208">
        <f>(M23+M24)*'Data - P&amp;L'!$C$9</f>
        <v>0</v>
      </c>
      <c r="N126" s="208">
        <f>(N23+N24)*'Data - P&amp;L'!$C$9</f>
        <v>0</v>
      </c>
      <c r="O126" s="208">
        <f>(O23+O24)*'Data - P&amp;L'!$C$9</f>
        <v>0</v>
      </c>
      <c r="P126" s="208">
        <f>(P23+P24)*'Data - P&amp;L'!$C$9</f>
        <v>0</v>
      </c>
      <c r="Q126" s="208">
        <f>(Q23+Q24)*'Data - P&amp;L'!$C$9</f>
        <v>0</v>
      </c>
      <c r="R126" s="208">
        <f>(R23+R24)*'Data - P&amp;L'!$C$9</f>
        <v>0</v>
      </c>
      <c r="S126" s="208">
        <f>(S23+S24)*'Data - P&amp;L'!$C$9</f>
        <v>0</v>
      </c>
      <c r="T126" s="208">
        <f>(T23+T24)*'Data - P&amp;L'!$C$9</f>
        <v>0</v>
      </c>
      <c r="U126" s="208">
        <f>(U23+U24)*'Data - P&amp;L'!$C$9</f>
        <v>0</v>
      </c>
      <c r="V126" s="208">
        <f>(V23+V24)*'Data - P&amp;L'!$C$9</f>
        <v>0</v>
      </c>
      <c r="W126" s="208">
        <f>(W23+W24)*'Data - P&amp;L'!$C$9</f>
        <v>0</v>
      </c>
      <c r="X126" s="208">
        <f>(X23+X24)*'Data - P&amp;L'!$C$9</f>
        <v>0</v>
      </c>
      <c r="Y126" s="208">
        <f>(Y23+Y24)*'Data - P&amp;L'!$C$9</f>
        <v>0</v>
      </c>
      <c r="Z126" s="208">
        <f>(Z23+Z24)*'Data - P&amp;L'!$C$9</f>
        <v>0</v>
      </c>
      <c r="AA126" s="208">
        <f>(AA23+AA24)*'Data - P&amp;L'!$C$9</f>
        <v>0</v>
      </c>
      <c r="AB126" s="208">
        <f>(AB23+AB24)*'Data - P&amp;L'!$C$9</f>
        <v>0</v>
      </c>
      <c r="AC126" s="208">
        <f>(AC23+AC24)*'Data - P&amp;L'!$C$9</f>
        <v>0</v>
      </c>
      <c r="AD126" s="208">
        <f>(AD23+AD24)*'Data - P&amp;L'!$C$9</f>
        <v>0</v>
      </c>
      <c r="AE126" s="208">
        <f>(AE23+AE24)*'Data - P&amp;L'!$C$9</f>
        <v>0</v>
      </c>
      <c r="AF126" s="208">
        <f>(AF23+AF24)*'Data - P&amp;L'!$C$9</f>
        <v>0</v>
      </c>
      <c r="AG126" s="409">
        <f t="shared" si="30"/>
        <v>0</v>
      </c>
    </row>
    <row r="127" ht="18.0" customHeight="1">
      <c r="A127" s="588" t="s">
        <v>2030</v>
      </c>
      <c r="B127" s="208">
        <f>(B25+B26)*'Data - P&amp;L'!$C$5</f>
        <v>0</v>
      </c>
      <c r="C127" s="208">
        <f>(C25+C26)*'Data - P&amp;L'!$C$5</f>
        <v>0</v>
      </c>
      <c r="D127" s="208">
        <f>(D25+D26)*'Data - P&amp;L'!$C$5</f>
        <v>0</v>
      </c>
      <c r="E127" s="208">
        <f>(E25+E26)*'Data - P&amp;L'!$C$5</f>
        <v>0</v>
      </c>
      <c r="F127" s="208">
        <f>(F25+F26)*'Data - P&amp;L'!$C$5</f>
        <v>0</v>
      </c>
      <c r="G127" s="208">
        <f>(G25+G26)*'Data - P&amp;L'!$C$5</f>
        <v>0</v>
      </c>
      <c r="H127" s="208">
        <f>(H25+H26)*'Data - P&amp;L'!$C$5</f>
        <v>0</v>
      </c>
      <c r="I127" s="208">
        <f>(I25+I26)*'Data - P&amp;L'!$C$5</f>
        <v>0</v>
      </c>
      <c r="J127" s="208">
        <f>(J25+J26)*'Data - P&amp;L'!$C$5</f>
        <v>0</v>
      </c>
      <c r="K127" s="208">
        <f>(K25+K26)*'Data - P&amp;L'!$C$5</f>
        <v>0</v>
      </c>
      <c r="L127" s="208">
        <f>(L25+L26)*'Data - P&amp;L'!$C$5</f>
        <v>0</v>
      </c>
      <c r="M127" s="208">
        <f>(M25+M26)*'Data - P&amp;L'!$C$5</f>
        <v>0</v>
      </c>
      <c r="N127" s="208">
        <f>(N25+N26)*'Data - P&amp;L'!$C$5</f>
        <v>0</v>
      </c>
      <c r="O127" s="208">
        <f>(O25+O26)*'Data - P&amp;L'!$C$5</f>
        <v>0</v>
      </c>
      <c r="P127" s="208">
        <f>(P25+P26)*'Data - P&amp;L'!$C$5</f>
        <v>0</v>
      </c>
      <c r="Q127" s="208">
        <f>(Q25+Q26)*'Data - P&amp;L'!$C$5</f>
        <v>0</v>
      </c>
      <c r="R127" s="208">
        <f>(R25+R26)*'Data - P&amp;L'!$C$5</f>
        <v>0</v>
      </c>
      <c r="S127" s="208">
        <f>(S25+S26)*'Data - P&amp;L'!$C$5</f>
        <v>0</v>
      </c>
      <c r="T127" s="208">
        <f>(T25+T26)*'Data - P&amp;L'!$C$5</f>
        <v>0</v>
      </c>
      <c r="U127" s="208">
        <f>(U25+U26)*'Data - P&amp;L'!$C$5</f>
        <v>0</v>
      </c>
      <c r="V127" s="208">
        <f>(V25+V26)*'Data - P&amp;L'!$C$5</f>
        <v>0</v>
      </c>
      <c r="W127" s="208">
        <f>(W25+W26)*'Data - P&amp;L'!$C$5</f>
        <v>0</v>
      </c>
      <c r="X127" s="208">
        <f>(X25+X26)*'Data - P&amp;L'!$C$5</f>
        <v>0</v>
      </c>
      <c r="Y127" s="208">
        <f>(Y25+Y26)*'Data - P&amp;L'!$C$5</f>
        <v>0</v>
      </c>
      <c r="Z127" s="208">
        <f>(Z25+Z26)*'Data - P&amp;L'!$C$5</f>
        <v>0</v>
      </c>
      <c r="AA127" s="208">
        <f>(AA25+AA26)*'Data - P&amp;L'!$C$5</f>
        <v>0</v>
      </c>
      <c r="AB127" s="208">
        <f>(AB25+AB26)*'Data - P&amp;L'!$C$5</f>
        <v>0</v>
      </c>
      <c r="AC127" s="208">
        <f>(AC25+AC26)*'Data - P&amp;L'!$C$5</f>
        <v>0</v>
      </c>
      <c r="AD127" s="208">
        <f>(AD25+AD26)*'Data - P&amp;L'!$C$5</f>
        <v>0</v>
      </c>
      <c r="AE127" s="208">
        <f>(AE25+AE26)*'Data - P&amp;L'!$C$5</f>
        <v>0</v>
      </c>
      <c r="AF127" s="208">
        <f>(AF25+AF26)*'Data - P&amp;L'!$C$5</f>
        <v>0</v>
      </c>
      <c r="AG127" s="409">
        <f t="shared" si="30"/>
        <v>0</v>
      </c>
    </row>
    <row r="128">
      <c r="A128" s="589" t="s">
        <v>2031</v>
      </c>
      <c r="B128" s="308">
        <f>(B27+B28)*'Data - P&amp;L'!$C$10</f>
        <v>0</v>
      </c>
      <c r="C128" s="308">
        <f>(C27+C28)*'Data - P&amp;L'!$C$10</f>
        <v>0</v>
      </c>
      <c r="D128" s="308">
        <f>(D27+D28)*'Data - P&amp;L'!$C$10</f>
        <v>0</v>
      </c>
      <c r="E128" s="308">
        <f>(E27+E28)*'Data - P&amp;L'!$C$10</f>
        <v>0</v>
      </c>
      <c r="F128" s="308">
        <f>(F27+F28)*'Data - P&amp;L'!$C$10</f>
        <v>0</v>
      </c>
      <c r="G128" s="308">
        <f>(G27+G28)*'Data - P&amp;L'!$C$10</f>
        <v>0</v>
      </c>
      <c r="H128" s="308">
        <f>(H27+H28)*'Data - P&amp;L'!$C$10</f>
        <v>0</v>
      </c>
      <c r="I128" s="308">
        <f>(I27+I28)*'Data - P&amp;L'!$C$10</f>
        <v>0</v>
      </c>
      <c r="J128" s="308">
        <f>(J27+J28)*'Data - P&amp;L'!$C$10</f>
        <v>0</v>
      </c>
      <c r="K128" s="308">
        <f>(K27+K28)*'Data - P&amp;L'!$C$10</f>
        <v>0</v>
      </c>
      <c r="L128" s="308">
        <f>(L27+L28)*'Data - P&amp;L'!$C$10</f>
        <v>0</v>
      </c>
      <c r="M128" s="308">
        <f>(M27+M28)*'Data - P&amp;L'!$C$10</f>
        <v>0</v>
      </c>
      <c r="N128" s="308">
        <f>(N27+N28)*'Data - P&amp;L'!$C$10</f>
        <v>0</v>
      </c>
      <c r="O128" s="308">
        <f>(O27+O28)*'Data - P&amp;L'!$C$10</f>
        <v>0</v>
      </c>
      <c r="P128" s="308">
        <f>(P27+P28)*'Data - P&amp;L'!$C$10</f>
        <v>0</v>
      </c>
      <c r="Q128" s="308">
        <f>(Q27+Q28)*'Data - P&amp;L'!$C$10</f>
        <v>0</v>
      </c>
      <c r="R128" s="308">
        <f>(R27+R28)*'Data - P&amp;L'!$C$10</f>
        <v>0</v>
      </c>
      <c r="S128" s="308">
        <f>(S27+S28)*'Data - P&amp;L'!$C$10</f>
        <v>0</v>
      </c>
      <c r="T128" s="308">
        <f>(T27+T28)*'Data - P&amp;L'!$C$10</f>
        <v>0</v>
      </c>
      <c r="U128" s="308">
        <f>(U27+U28)*'Data - P&amp;L'!$C$10</f>
        <v>0</v>
      </c>
      <c r="V128" s="308">
        <f>(V27+V28)*'Data - P&amp;L'!$C$10</f>
        <v>0</v>
      </c>
      <c r="W128" s="308">
        <f>(W27+W28)*'Data - P&amp;L'!$C$10</f>
        <v>0</v>
      </c>
      <c r="X128" s="308">
        <f>(X27+X28)*'Data - P&amp;L'!$C$10</f>
        <v>0</v>
      </c>
      <c r="Y128" s="308">
        <f>(Y27+Y28)*'Data - P&amp;L'!$C$10</f>
        <v>0</v>
      </c>
      <c r="Z128" s="308">
        <f>(Z27+Z28)*'Data - P&amp;L'!$C$10</f>
        <v>0</v>
      </c>
      <c r="AA128" s="308">
        <f>(AA27+AA28)*'Data - P&amp;L'!$C$10</f>
        <v>0</v>
      </c>
      <c r="AB128" s="308">
        <f>(AB27+AB28)*'Data - P&amp;L'!$C$10</f>
        <v>0</v>
      </c>
      <c r="AC128" s="308">
        <f>(AC27+AC28)*'Data - P&amp;L'!$C$10</f>
        <v>0</v>
      </c>
      <c r="AD128" s="308">
        <f>(AD27+AD28)*'Data - P&amp;L'!$C$10</f>
        <v>0</v>
      </c>
      <c r="AE128" s="308">
        <f>(AE27+AE28)*'Data - P&amp;L'!$C$10</f>
        <v>0</v>
      </c>
      <c r="AF128" s="308">
        <f>(AF27+AF28)*'Data - P&amp;L'!$C$10</f>
        <v>0</v>
      </c>
      <c r="AG128" s="409">
        <f t="shared" si="30"/>
        <v>0</v>
      </c>
    </row>
    <row r="129" ht="16.5" customHeight="1">
      <c r="A129" s="590" t="s">
        <v>2032</v>
      </c>
      <c r="B129" s="208">
        <f>(B19*'Data - P&amp;L'!$C$38)</f>
        <v>0</v>
      </c>
      <c r="C129" s="208">
        <f>(C19*'Data - P&amp;L'!$C$38)</f>
        <v>0</v>
      </c>
      <c r="D129" s="208">
        <f>(D19*'Data - P&amp;L'!$C$38)</f>
        <v>0</v>
      </c>
      <c r="E129" s="208">
        <f>(E19*'Data - P&amp;L'!$C$38)</f>
        <v>0</v>
      </c>
      <c r="F129" s="208">
        <f>(F19*'Data - P&amp;L'!$C$38)</f>
        <v>0</v>
      </c>
      <c r="G129" s="208">
        <f>(G19*'Data - P&amp;L'!$C$38)</f>
        <v>0</v>
      </c>
      <c r="H129" s="208">
        <f>(H19*'Data - P&amp;L'!$C$38)</f>
        <v>0</v>
      </c>
      <c r="I129" s="208">
        <f>(I19*'Data - P&amp;L'!$C$38)</f>
        <v>0</v>
      </c>
      <c r="J129" s="208">
        <f>(J19*'Data - P&amp;L'!$C$38)</f>
        <v>0</v>
      </c>
      <c r="K129" s="208">
        <f>(K19*'Data - P&amp;L'!$C$38)</f>
        <v>0</v>
      </c>
      <c r="L129" s="208">
        <f>(L19*'Data - P&amp;L'!$C$38)</f>
        <v>0</v>
      </c>
      <c r="M129" s="208">
        <f>(M19*'Data - P&amp;L'!$C$38)</f>
        <v>0</v>
      </c>
      <c r="N129" s="208">
        <f>(N19*'Data - P&amp;L'!$C$38)</f>
        <v>0</v>
      </c>
      <c r="O129" s="208">
        <f>(O19*'Data - P&amp;L'!$C$38)</f>
        <v>0</v>
      </c>
      <c r="P129" s="208">
        <f>(P19*'Data - P&amp;L'!$C$38)</f>
        <v>0</v>
      </c>
      <c r="Q129" s="208">
        <f>(Q19*'Data - P&amp;L'!$C$38)</f>
        <v>0</v>
      </c>
      <c r="R129" s="208">
        <f>(R19*'Data - P&amp;L'!$C$38)</f>
        <v>0</v>
      </c>
      <c r="S129" s="208">
        <f>(S19*'Data - P&amp;L'!$C$38)</f>
        <v>0</v>
      </c>
      <c r="T129" s="208">
        <f>(T19*'Data - P&amp;L'!$C$38)</f>
        <v>0</v>
      </c>
      <c r="U129" s="208">
        <f>(U19*'Data - P&amp;L'!$C$38)</f>
        <v>0</v>
      </c>
      <c r="V129" s="208">
        <f>(V19*'Data - P&amp;L'!$C$38)</f>
        <v>0</v>
      </c>
      <c r="W129" s="208">
        <f>(W19*'Data - P&amp;L'!$C$38)</f>
        <v>0</v>
      </c>
      <c r="X129" s="208">
        <f>(X19*'Data - P&amp;L'!$C$38)</f>
        <v>0</v>
      </c>
      <c r="Y129" s="208">
        <f>(Y19*'Data - P&amp;L'!$C$38)</f>
        <v>0</v>
      </c>
      <c r="Z129" s="208">
        <f>(Z19*'Data - P&amp;L'!$C$38)</f>
        <v>0</v>
      </c>
      <c r="AA129" s="208">
        <f>(AA19*'Data - P&amp;L'!$C$38)</f>
        <v>0</v>
      </c>
      <c r="AB129" s="208">
        <f>(AB19*'Data - P&amp;L'!$C$38)</f>
        <v>0</v>
      </c>
      <c r="AC129" s="208">
        <f>(AC19*'Data - P&amp;L'!$C$38)</f>
        <v>0</v>
      </c>
      <c r="AD129" s="208">
        <f>(AD19*'Data - P&amp;L'!$C$38)</f>
        <v>0</v>
      </c>
      <c r="AE129" s="208">
        <f>(AE19*'Data - P&amp;L'!$C$38)</f>
        <v>0</v>
      </c>
      <c r="AF129" s="208">
        <f>(AF19*'Data - P&amp;L'!$C$38)</f>
        <v>0</v>
      </c>
      <c r="AG129" s="409">
        <f t="shared" si="30"/>
        <v>0</v>
      </c>
    </row>
    <row r="130" ht="20.25" customHeight="1">
      <c r="A130" s="588" t="s">
        <v>2033</v>
      </c>
      <c r="B130" s="208">
        <f>(B19*'Data - P&amp;L'!$C$34)</f>
        <v>0</v>
      </c>
      <c r="C130" s="208">
        <f>(C19*'Data - P&amp;L'!$C$34)</f>
        <v>0</v>
      </c>
      <c r="D130" s="208">
        <f>(D19*'Data - P&amp;L'!$C$34)</f>
        <v>0</v>
      </c>
      <c r="E130" s="208">
        <f>(E19*'Data - P&amp;L'!$C$34)</f>
        <v>0</v>
      </c>
      <c r="F130" s="208">
        <f>(F19*'Data - P&amp;L'!$C$34)</f>
        <v>0</v>
      </c>
      <c r="G130" s="208">
        <f>(G19*'Data - P&amp;L'!$C$34)</f>
        <v>0</v>
      </c>
      <c r="H130" s="208">
        <f>(H19*'Data - P&amp;L'!$C$34)</f>
        <v>0</v>
      </c>
      <c r="I130" s="208">
        <f>(I19*'Data - P&amp;L'!$C$34)</f>
        <v>0</v>
      </c>
      <c r="J130" s="208">
        <f>(J19*'Data - P&amp;L'!$C$34)</f>
        <v>0</v>
      </c>
      <c r="K130" s="208">
        <f>(K19*'Data - P&amp;L'!$C$34)</f>
        <v>0</v>
      </c>
      <c r="L130" s="208">
        <f>(L19*'Data - P&amp;L'!$C$34)</f>
        <v>0</v>
      </c>
      <c r="M130" s="208">
        <f>(M19*'Data - P&amp;L'!$C$34)</f>
        <v>0</v>
      </c>
      <c r="N130" s="208">
        <f>(N19*'Data - P&amp;L'!$C$34)</f>
        <v>0</v>
      </c>
      <c r="O130" s="208">
        <f>(O19*'Data - P&amp;L'!$C$34)</f>
        <v>0</v>
      </c>
      <c r="P130" s="208">
        <f>(P19*'Data - P&amp;L'!$C$34)</f>
        <v>0</v>
      </c>
      <c r="Q130" s="208">
        <f>(Q19*'Data - P&amp;L'!$C$34)</f>
        <v>0</v>
      </c>
      <c r="R130" s="208">
        <f>(R19*'Data - P&amp;L'!$C$34)</f>
        <v>0</v>
      </c>
      <c r="S130" s="208">
        <f>(S19*'Data - P&amp;L'!$C$34)</f>
        <v>0</v>
      </c>
      <c r="T130" s="208">
        <f>(T19*'Data - P&amp;L'!$C$34)</f>
        <v>0</v>
      </c>
      <c r="U130" s="208">
        <f>(U19*'Data - P&amp;L'!$C$34)</f>
        <v>0</v>
      </c>
      <c r="V130" s="208">
        <f>(V19*'Data - P&amp;L'!$C$34)</f>
        <v>0</v>
      </c>
      <c r="W130" s="208">
        <f>(W19*'Data - P&amp;L'!$C$34)</f>
        <v>0</v>
      </c>
      <c r="X130" s="208">
        <f>(X19*'Data - P&amp;L'!$C$34)</f>
        <v>0</v>
      </c>
      <c r="Y130" s="208">
        <f>(Y19*'Data - P&amp;L'!$C$34)</f>
        <v>0</v>
      </c>
      <c r="Z130" s="208">
        <f>(Z19*'Data - P&amp;L'!$C$34)</f>
        <v>0</v>
      </c>
      <c r="AA130" s="208">
        <f>(AA19*'Data - P&amp;L'!$C$34)</f>
        <v>0</v>
      </c>
      <c r="AB130" s="208">
        <f>(AB19*'Data - P&amp;L'!$C$34)</f>
        <v>0</v>
      </c>
      <c r="AC130" s="208">
        <f>(AC19*'Data - P&amp;L'!$C$34)</f>
        <v>0</v>
      </c>
      <c r="AD130" s="208">
        <f>(AD19*'Data - P&amp;L'!$C$34)</f>
        <v>0</v>
      </c>
      <c r="AE130" s="208">
        <f>(AE19*'Data - P&amp;L'!$C$34)</f>
        <v>0</v>
      </c>
      <c r="AF130" s="208">
        <f>(AF19*'Data - P&amp;L'!$C$34)</f>
        <v>0</v>
      </c>
      <c r="AG130" s="409">
        <f t="shared" si="30"/>
        <v>0</v>
      </c>
    </row>
    <row r="131" ht="20.25" customHeight="1">
      <c r="A131" s="588" t="s">
        <v>2034</v>
      </c>
      <c r="B131" s="208">
        <f>(B29*'Data - P&amp;L'!$D$38)</f>
        <v>0</v>
      </c>
      <c r="C131" s="208">
        <f>(C29*'Data - P&amp;L'!$D$38)</f>
        <v>0</v>
      </c>
      <c r="D131" s="208">
        <f>(D29*'Data - P&amp;L'!$D$38)</f>
        <v>0</v>
      </c>
      <c r="E131" s="208">
        <f>(E29*'Data - P&amp;L'!$D$38)</f>
        <v>0</v>
      </c>
      <c r="F131" s="208">
        <f>(F29*'Data - P&amp;L'!$D$38)</f>
        <v>0</v>
      </c>
      <c r="G131" s="208">
        <f>(G29*'Data - P&amp;L'!$D$38)</f>
        <v>0</v>
      </c>
      <c r="H131" s="208">
        <f>(H29*'Data - P&amp;L'!$D$38)</f>
        <v>0</v>
      </c>
      <c r="I131" s="208">
        <f>(I29*'Data - P&amp;L'!$D$38)</f>
        <v>0</v>
      </c>
      <c r="J131" s="208">
        <f>(J29*'Data - P&amp;L'!$D$38)</f>
        <v>0</v>
      </c>
      <c r="K131" s="208">
        <f>(K29*'Data - P&amp;L'!$D$38)</f>
        <v>0</v>
      </c>
      <c r="L131" s="208">
        <f>(L29*'Data - P&amp;L'!$D$38)</f>
        <v>0</v>
      </c>
      <c r="M131" s="208">
        <f>(M29*'Data - P&amp;L'!$D$38)</f>
        <v>0</v>
      </c>
      <c r="N131" s="208">
        <f>(N29*'Data - P&amp;L'!$D$38)</f>
        <v>0</v>
      </c>
      <c r="O131" s="208">
        <f>(O29*'Data - P&amp;L'!$D$38)</f>
        <v>0</v>
      </c>
      <c r="P131" s="208">
        <f>(P29*'Data - P&amp;L'!$D$38)</f>
        <v>0</v>
      </c>
      <c r="Q131" s="208">
        <f>(Q29*'Data - P&amp;L'!$D$38)</f>
        <v>0</v>
      </c>
      <c r="R131" s="208">
        <f>(R29*'Data - P&amp;L'!$D$38)</f>
        <v>0</v>
      </c>
      <c r="S131" s="208">
        <f>(S29*'Data - P&amp;L'!$D$38)</f>
        <v>0</v>
      </c>
      <c r="T131" s="208">
        <f>(T29*'Data - P&amp;L'!$D$38)</f>
        <v>0</v>
      </c>
      <c r="U131" s="208">
        <f>(U29*'Data - P&amp;L'!$D$38)</f>
        <v>0</v>
      </c>
      <c r="V131" s="208">
        <f>(V29*'Data - P&amp;L'!$D$38)</f>
        <v>0</v>
      </c>
      <c r="W131" s="208">
        <f>(W29*'Data - P&amp;L'!$D$38)</f>
        <v>0</v>
      </c>
      <c r="X131" s="208">
        <f>(X29*'Data - P&amp;L'!$D$38)</f>
        <v>0</v>
      </c>
      <c r="Y131" s="208">
        <f>(Y29*'Data - P&amp;L'!$D$38)</f>
        <v>0</v>
      </c>
      <c r="Z131" s="208">
        <f>(Z29*'Data - P&amp;L'!$D$38)</f>
        <v>0</v>
      </c>
      <c r="AA131" s="208">
        <f>(AA29*'Data - P&amp;L'!$D$38)</f>
        <v>0</v>
      </c>
      <c r="AB131" s="208">
        <f>(AB29*'Data - P&amp;L'!$D$38)</f>
        <v>0</v>
      </c>
      <c r="AC131" s="208">
        <f>(AC29*'Data - P&amp;L'!$D$38)</f>
        <v>0</v>
      </c>
      <c r="AD131" s="208">
        <f>(AD29*'Data - P&amp;L'!$D$38)</f>
        <v>0</v>
      </c>
      <c r="AE131" s="208">
        <f>(AE29*'Data - P&amp;L'!$D$38)</f>
        <v>0</v>
      </c>
      <c r="AF131" s="208">
        <f>(AF29*'Data - P&amp;L'!$D$38)</f>
        <v>0</v>
      </c>
      <c r="AG131" s="409">
        <f t="shared" si="30"/>
        <v>0</v>
      </c>
    </row>
    <row r="132" ht="20.25" customHeight="1">
      <c r="A132" s="589" t="s">
        <v>2035</v>
      </c>
      <c r="B132" s="308">
        <f>(B29*'Data - P&amp;L'!$D$34)</f>
        <v>0</v>
      </c>
      <c r="C132" s="308">
        <f>(C29*'Data - P&amp;L'!$D$34)</f>
        <v>0</v>
      </c>
      <c r="D132" s="308">
        <f>(D29*'Data - P&amp;L'!$D$34)</f>
        <v>0</v>
      </c>
      <c r="E132" s="308">
        <f>(E29*'Data - P&amp;L'!$D$34)</f>
        <v>0</v>
      </c>
      <c r="F132" s="308">
        <f>(F29*'Data - P&amp;L'!$D$34)</f>
        <v>0</v>
      </c>
      <c r="G132" s="308">
        <f>(G29*'Data - P&amp;L'!$D$34)</f>
        <v>0</v>
      </c>
      <c r="H132" s="308">
        <f>(H29*'Data - P&amp;L'!$D$34)</f>
        <v>0</v>
      </c>
      <c r="I132" s="308">
        <f>(I29*'Data - P&amp;L'!$D$34)</f>
        <v>0</v>
      </c>
      <c r="J132" s="308">
        <f>(J29*'Data - P&amp;L'!$D$34)</f>
        <v>0</v>
      </c>
      <c r="K132" s="308">
        <f>(K29*'Data - P&amp;L'!$D$34)</f>
        <v>0</v>
      </c>
      <c r="L132" s="308">
        <f>(L29*'Data - P&amp;L'!$D$34)</f>
        <v>0</v>
      </c>
      <c r="M132" s="308">
        <f>(M29*'Data - P&amp;L'!$D$34)</f>
        <v>0</v>
      </c>
      <c r="N132" s="308">
        <f>(N29*'Data - P&amp;L'!$D$34)</f>
        <v>0</v>
      </c>
      <c r="O132" s="308">
        <f>(O29*'Data - P&amp;L'!$D$34)</f>
        <v>0</v>
      </c>
      <c r="P132" s="308">
        <f>(P29*'Data - P&amp;L'!$D$34)</f>
        <v>0</v>
      </c>
      <c r="Q132" s="308">
        <f>(Q29*'Data - P&amp;L'!$D$34)</f>
        <v>0</v>
      </c>
      <c r="R132" s="308">
        <f>(R29*'Data - P&amp;L'!$D$34)</f>
        <v>0</v>
      </c>
      <c r="S132" s="308">
        <f>(S29*'Data - P&amp;L'!$D$34)</f>
        <v>0</v>
      </c>
      <c r="T132" s="308">
        <f>(T29*'Data - P&amp;L'!$D$34)</f>
        <v>0</v>
      </c>
      <c r="U132" s="308">
        <f>(U29*'Data - P&amp;L'!$D$34)</f>
        <v>0</v>
      </c>
      <c r="V132" s="308">
        <f>(V29*'Data - P&amp;L'!$D$34)</f>
        <v>0</v>
      </c>
      <c r="W132" s="308">
        <f>(W29*'Data - P&amp;L'!$D$34)</f>
        <v>0</v>
      </c>
      <c r="X132" s="308">
        <f>(X29*'Data - P&amp;L'!$D$34)</f>
        <v>0</v>
      </c>
      <c r="Y132" s="308">
        <f>(Y29*'Data - P&amp;L'!$D$34)</f>
        <v>0</v>
      </c>
      <c r="Z132" s="308">
        <f>(Z29*'Data - P&amp;L'!$D$34)</f>
        <v>0</v>
      </c>
      <c r="AA132" s="308">
        <f>(AA29*'Data - P&amp;L'!$D$34)</f>
        <v>0</v>
      </c>
      <c r="AB132" s="308">
        <f>(AB29*'Data - P&amp;L'!$D$34)</f>
        <v>0</v>
      </c>
      <c r="AC132" s="308">
        <f>(AC29*'Data - P&amp;L'!$D$34)</f>
        <v>0</v>
      </c>
      <c r="AD132" s="308">
        <f>(AD29*'Data - P&amp;L'!$D$34)</f>
        <v>0</v>
      </c>
      <c r="AE132" s="308">
        <f>(AE29*'Data - P&amp;L'!$D$34)</f>
        <v>0</v>
      </c>
      <c r="AF132" s="308">
        <f>(AF29*'Data - P&amp;L'!$D$34)</f>
        <v>0</v>
      </c>
      <c r="AG132" s="409">
        <f t="shared" si="30"/>
        <v>0</v>
      </c>
    </row>
    <row r="133">
      <c r="A133" s="588" t="s">
        <v>1959</v>
      </c>
      <c r="B133" s="554">
        <f t="shared" ref="B133:AF133" si="31">B6</f>
        <v>0</v>
      </c>
      <c r="C133" s="554">
        <f t="shared" si="31"/>
        <v>0</v>
      </c>
      <c r="D133" s="554">
        <f t="shared" si="31"/>
        <v>0</v>
      </c>
      <c r="E133" s="554">
        <f t="shared" si="31"/>
        <v>0</v>
      </c>
      <c r="F133" s="554">
        <f t="shared" si="31"/>
        <v>0</v>
      </c>
      <c r="G133" s="554">
        <f t="shared" si="31"/>
        <v>0</v>
      </c>
      <c r="H133" s="554">
        <f t="shared" si="31"/>
        <v>0</v>
      </c>
      <c r="I133" s="554">
        <f t="shared" si="31"/>
        <v>0</v>
      </c>
      <c r="J133" s="554">
        <f t="shared" si="31"/>
        <v>0</v>
      </c>
      <c r="K133" s="554">
        <f t="shared" si="31"/>
        <v>0</v>
      </c>
      <c r="L133" s="554">
        <f t="shared" si="31"/>
        <v>0</v>
      </c>
      <c r="M133" s="554">
        <f t="shared" si="31"/>
        <v>0</v>
      </c>
      <c r="N133" s="554">
        <f t="shared" si="31"/>
        <v>0</v>
      </c>
      <c r="O133" s="554">
        <f t="shared" si="31"/>
        <v>0</v>
      </c>
      <c r="P133" s="554">
        <f t="shared" si="31"/>
        <v>0</v>
      </c>
      <c r="Q133" s="554">
        <f t="shared" si="31"/>
        <v>0</v>
      </c>
      <c r="R133" s="554">
        <f t="shared" si="31"/>
        <v>0</v>
      </c>
      <c r="S133" s="554">
        <f t="shared" si="31"/>
        <v>0</v>
      </c>
      <c r="T133" s="554">
        <f t="shared" si="31"/>
        <v>0</v>
      </c>
      <c r="U133" s="554">
        <f t="shared" si="31"/>
        <v>0</v>
      </c>
      <c r="V133" s="554">
        <f t="shared" si="31"/>
        <v>0</v>
      </c>
      <c r="W133" s="554">
        <f t="shared" si="31"/>
        <v>0</v>
      </c>
      <c r="X133" s="554">
        <f t="shared" si="31"/>
        <v>0</v>
      </c>
      <c r="Y133" s="554">
        <f t="shared" si="31"/>
        <v>0</v>
      </c>
      <c r="Z133" s="554">
        <f t="shared" si="31"/>
        <v>0</v>
      </c>
      <c r="AA133" s="554">
        <f t="shared" si="31"/>
        <v>0</v>
      </c>
      <c r="AB133" s="554">
        <f t="shared" si="31"/>
        <v>0</v>
      </c>
      <c r="AC133" s="554">
        <f t="shared" si="31"/>
        <v>0</v>
      </c>
      <c r="AD133" s="554">
        <f t="shared" si="31"/>
        <v>0</v>
      </c>
      <c r="AE133" s="554">
        <f t="shared" si="31"/>
        <v>0</v>
      </c>
      <c r="AF133" s="554">
        <f t="shared" si="31"/>
        <v>0</v>
      </c>
      <c r="AG133" s="409">
        <f t="shared" si="30"/>
        <v>0</v>
      </c>
    </row>
    <row r="134">
      <c r="A134" s="437"/>
      <c r="AG134" s="555"/>
    </row>
    <row r="135">
      <c r="A135" s="281" t="s">
        <v>666</v>
      </c>
      <c r="B135" s="314">
        <f t="shared" ref="B135:AF135" si="32">SUM(B120:B133)</f>
        <v>0</v>
      </c>
      <c r="C135" s="314">
        <f t="shared" si="32"/>
        <v>0</v>
      </c>
      <c r="D135" s="314">
        <f t="shared" si="32"/>
        <v>0</v>
      </c>
      <c r="E135" s="314">
        <f t="shared" si="32"/>
        <v>0</v>
      </c>
      <c r="F135" s="314">
        <f t="shared" si="32"/>
        <v>0</v>
      </c>
      <c r="G135" s="314">
        <f t="shared" si="32"/>
        <v>0</v>
      </c>
      <c r="H135" s="314">
        <f t="shared" si="32"/>
        <v>0</v>
      </c>
      <c r="I135" s="314">
        <f t="shared" si="32"/>
        <v>0</v>
      </c>
      <c r="J135" s="314">
        <f t="shared" si="32"/>
        <v>0</v>
      </c>
      <c r="K135" s="314">
        <f t="shared" si="32"/>
        <v>0</v>
      </c>
      <c r="L135" s="314">
        <f t="shared" si="32"/>
        <v>0</v>
      </c>
      <c r="M135" s="314">
        <f t="shared" si="32"/>
        <v>0</v>
      </c>
      <c r="N135" s="314">
        <f t="shared" si="32"/>
        <v>0</v>
      </c>
      <c r="O135" s="314">
        <f t="shared" si="32"/>
        <v>0</v>
      </c>
      <c r="P135" s="314">
        <f t="shared" si="32"/>
        <v>0</v>
      </c>
      <c r="Q135" s="314">
        <f t="shared" si="32"/>
        <v>0</v>
      </c>
      <c r="R135" s="314">
        <f t="shared" si="32"/>
        <v>0</v>
      </c>
      <c r="S135" s="314">
        <f t="shared" si="32"/>
        <v>0</v>
      </c>
      <c r="T135" s="314">
        <f t="shared" si="32"/>
        <v>0</v>
      </c>
      <c r="U135" s="314">
        <f t="shared" si="32"/>
        <v>0</v>
      </c>
      <c r="V135" s="314">
        <f t="shared" si="32"/>
        <v>0</v>
      </c>
      <c r="W135" s="314">
        <f t="shared" si="32"/>
        <v>0</v>
      </c>
      <c r="X135" s="314">
        <f t="shared" si="32"/>
        <v>0</v>
      </c>
      <c r="Y135" s="314">
        <f t="shared" si="32"/>
        <v>0</v>
      </c>
      <c r="Z135" s="314">
        <f t="shared" si="32"/>
        <v>0</v>
      </c>
      <c r="AA135" s="314">
        <f t="shared" si="32"/>
        <v>0</v>
      </c>
      <c r="AB135" s="314">
        <f t="shared" si="32"/>
        <v>0</v>
      </c>
      <c r="AC135" s="314">
        <f t="shared" si="32"/>
        <v>0</v>
      </c>
      <c r="AD135" s="314">
        <f t="shared" si="32"/>
        <v>0</v>
      </c>
      <c r="AE135" s="314">
        <f t="shared" si="32"/>
        <v>0</v>
      </c>
      <c r="AF135" s="314">
        <f t="shared" si="32"/>
        <v>0</v>
      </c>
      <c r="AG135" s="409">
        <f>SUM(B135:AF135)</f>
        <v>0</v>
      </c>
    </row>
    <row r="136">
      <c r="A136" s="437"/>
      <c r="AG136" s="539"/>
    </row>
    <row r="137">
      <c r="A137" s="585" t="s">
        <v>671</v>
      </c>
      <c r="B137" s="556"/>
      <c r="C137" s="556"/>
      <c r="D137" s="556"/>
      <c r="E137" s="556"/>
      <c r="F137" s="556"/>
      <c r="G137" s="556"/>
      <c r="H137" s="556"/>
      <c r="I137" s="556"/>
      <c r="J137" s="556"/>
      <c r="K137" s="556"/>
      <c r="L137" s="556"/>
      <c r="M137" s="556"/>
      <c r="N137" s="556"/>
      <c r="O137" s="556"/>
      <c r="P137" s="556"/>
      <c r="Q137" s="556"/>
      <c r="R137" s="556"/>
      <c r="S137" s="556"/>
      <c r="T137" s="556"/>
      <c r="U137" s="556"/>
      <c r="V137" s="556"/>
      <c r="W137" s="556"/>
      <c r="X137" s="556"/>
      <c r="Y137" s="556"/>
      <c r="Z137" s="556"/>
      <c r="AA137" s="556"/>
      <c r="AB137" s="556"/>
      <c r="AC137" s="556"/>
      <c r="AD137" s="556"/>
      <c r="AE137" s="556"/>
      <c r="AF137" s="556"/>
      <c r="AG137" s="555"/>
    </row>
    <row r="138">
      <c r="A138" s="588" t="s">
        <v>1960</v>
      </c>
      <c r="B138" s="327">
        <f t="shared" ref="B138:AF138" si="33">SUM(B139:B145)-B148</f>
        <v>0</v>
      </c>
      <c r="C138" s="327">
        <f t="shared" si="33"/>
        <v>0</v>
      </c>
      <c r="D138" s="327">
        <f t="shared" si="33"/>
        <v>0</v>
      </c>
      <c r="E138" s="327">
        <f t="shared" si="33"/>
        <v>0</v>
      </c>
      <c r="F138" s="327">
        <f t="shared" si="33"/>
        <v>0</v>
      </c>
      <c r="G138" s="327">
        <f t="shared" si="33"/>
        <v>0</v>
      </c>
      <c r="H138" s="327">
        <f t="shared" si="33"/>
        <v>0</v>
      </c>
      <c r="I138" s="327">
        <f t="shared" si="33"/>
        <v>0</v>
      </c>
      <c r="J138" s="327">
        <f t="shared" si="33"/>
        <v>0</v>
      </c>
      <c r="K138" s="327">
        <f t="shared" si="33"/>
        <v>0</v>
      </c>
      <c r="L138" s="327">
        <f t="shared" si="33"/>
        <v>0</v>
      </c>
      <c r="M138" s="327">
        <f t="shared" si="33"/>
        <v>0</v>
      </c>
      <c r="N138" s="327">
        <f t="shared" si="33"/>
        <v>0</v>
      </c>
      <c r="O138" s="327">
        <f t="shared" si="33"/>
        <v>0</v>
      </c>
      <c r="P138" s="327">
        <f t="shared" si="33"/>
        <v>0</v>
      </c>
      <c r="Q138" s="327">
        <f t="shared" si="33"/>
        <v>0</v>
      </c>
      <c r="R138" s="327">
        <f t="shared" si="33"/>
        <v>0</v>
      </c>
      <c r="S138" s="327">
        <f t="shared" si="33"/>
        <v>0</v>
      </c>
      <c r="T138" s="327">
        <f t="shared" si="33"/>
        <v>0</v>
      </c>
      <c r="U138" s="327">
        <f t="shared" si="33"/>
        <v>0</v>
      </c>
      <c r="V138" s="327">
        <f t="shared" si="33"/>
        <v>0</v>
      </c>
      <c r="W138" s="327">
        <f t="shared" si="33"/>
        <v>0</v>
      </c>
      <c r="X138" s="327">
        <f t="shared" si="33"/>
        <v>0</v>
      </c>
      <c r="Y138" s="327">
        <f t="shared" si="33"/>
        <v>0</v>
      </c>
      <c r="Z138" s="327">
        <f t="shared" si="33"/>
        <v>0</v>
      </c>
      <c r="AA138" s="327">
        <f t="shared" si="33"/>
        <v>0</v>
      </c>
      <c r="AB138" s="327">
        <f t="shared" si="33"/>
        <v>0</v>
      </c>
      <c r="AC138" s="327">
        <f t="shared" si="33"/>
        <v>0</v>
      </c>
      <c r="AD138" s="327">
        <f t="shared" si="33"/>
        <v>0</v>
      </c>
      <c r="AE138" s="327">
        <f t="shared" si="33"/>
        <v>0</v>
      </c>
      <c r="AF138" s="327">
        <f t="shared" si="33"/>
        <v>0</v>
      </c>
      <c r="AG138" s="409">
        <f t="shared" ref="AG138:AG172" si="34">SUM(B138:AF138)</f>
        <v>0</v>
      </c>
    </row>
    <row r="139" outlineLevel="1">
      <c r="A139" s="225" t="s">
        <v>1961</v>
      </c>
      <c r="B139" s="313">
        <f>(B34+B35)*'Data - P&amp;L'!$C$3</f>
        <v>0</v>
      </c>
      <c r="C139" s="313">
        <f>(C34+C35)*'Data - P&amp;L'!$C$3</f>
        <v>0</v>
      </c>
      <c r="D139" s="313">
        <f>(D34+D35)*'Data - P&amp;L'!$C$3</f>
        <v>0</v>
      </c>
      <c r="E139" s="313">
        <f>(E34+E35)*'Data - P&amp;L'!$C$3</f>
        <v>0</v>
      </c>
      <c r="F139" s="313">
        <f>(F34+F35)*'Data - P&amp;L'!$C$3</f>
        <v>0</v>
      </c>
      <c r="G139" s="313">
        <f>(G34+G35)*'Data - P&amp;L'!$C$3</f>
        <v>0</v>
      </c>
      <c r="H139" s="313">
        <f>(H34+H35)*'Data - P&amp;L'!$C$3</f>
        <v>0</v>
      </c>
      <c r="I139" s="313">
        <f>(I34+I35)*'Data - P&amp;L'!$C$3</f>
        <v>0</v>
      </c>
      <c r="J139" s="313">
        <f>(J34+J35)*'Data - P&amp;L'!$C$3</f>
        <v>0</v>
      </c>
      <c r="K139" s="313">
        <f>(K34+K35)*'Data - P&amp;L'!$C$3</f>
        <v>0</v>
      </c>
      <c r="L139" s="313">
        <f>(L34+L35)*'Data - P&amp;L'!$C$3</f>
        <v>0</v>
      </c>
      <c r="M139" s="313">
        <f>(M34+M35)*'Data - P&amp;L'!$C$3</f>
        <v>0</v>
      </c>
      <c r="N139" s="313">
        <f>(N34+N35)*'Data - P&amp;L'!$C$3</f>
        <v>0</v>
      </c>
      <c r="O139" s="313">
        <f>(O34+O35)*'Data - P&amp;L'!$C$3</f>
        <v>0</v>
      </c>
      <c r="P139" s="313">
        <f>(P34+P35)*'Data - P&amp;L'!$C$3</f>
        <v>0</v>
      </c>
      <c r="Q139" s="313">
        <f>(Q34+Q35)*'Data - P&amp;L'!$C$3</f>
        <v>0</v>
      </c>
      <c r="R139" s="313">
        <f>(R34+R35)*'Data - P&amp;L'!$C$3</f>
        <v>0</v>
      </c>
      <c r="S139" s="313">
        <f>(S34+S35)*'Data - P&amp;L'!$C$3</f>
        <v>0</v>
      </c>
      <c r="T139" s="313">
        <f>(T34+T35)*'Data - P&amp;L'!$C$3</f>
        <v>0</v>
      </c>
      <c r="U139" s="313">
        <f>(U34+U35)*'Data - P&amp;L'!$C$3</f>
        <v>0</v>
      </c>
      <c r="V139" s="313">
        <f>(V34+V35)*'Data - P&amp;L'!$C$3</f>
        <v>0</v>
      </c>
      <c r="W139" s="313">
        <f>(W34+W35)*'Data - P&amp;L'!$C$3</f>
        <v>0</v>
      </c>
      <c r="X139" s="313">
        <f>(X34+X35)*'Data - P&amp;L'!$C$3</f>
        <v>0</v>
      </c>
      <c r="Y139" s="313">
        <f>(Y34+Y35)*'Data - P&amp;L'!$C$3</f>
        <v>0</v>
      </c>
      <c r="Z139" s="313">
        <f>(Z34+Z35)*'Data - P&amp;L'!$C$3</f>
        <v>0</v>
      </c>
      <c r="AA139" s="313">
        <f>(AA34+AA35)*'Data - P&amp;L'!$C$3</f>
        <v>0</v>
      </c>
      <c r="AB139" s="313">
        <f>(AB34+AB35)*'Data - P&amp;L'!$C$3</f>
        <v>0</v>
      </c>
      <c r="AC139" s="313">
        <f>(AC34+AC35)*'Data - P&amp;L'!$C$3</f>
        <v>0</v>
      </c>
      <c r="AD139" s="313">
        <f>(AD34+AD35)*'Data - P&amp;L'!$C$3</f>
        <v>0</v>
      </c>
      <c r="AE139" s="313">
        <f>(AE34+AE35)*'Data - P&amp;L'!$C$3</f>
        <v>0</v>
      </c>
      <c r="AF139" s="313">
        <f>(AF34+AF35)*'Data - P&amp;L'!$C$3</f>
        <v>0</v>
      </c>
      <c r="AG139" s="555">
        <f t="shared" si="34"/>
        <v>0</v>
      </c>
    </row>
    <row r="140" outlineLevel="1">
      <c r="A140" s="225" t="s">
        <v>1962</v>
      </c>
      <c r="B140" s="313">
        <f>(B36+B37)*'Data - P&amp;L'!$C$4</f>
        <v>0</v>
      </c>
      <c r="C140" s="313">
        <f>(C36+C37)*'Data - P&amp;L'!$C$4</f>
        <v>0</v>
      </c>
      <c r="D140" s="313">
        <f>(D36+D37)*'Data - P&amp;L'!$C$4</f>
        <v>0</v>
      </c>
      <c r="E140" s="313">
        <f>(E36+E37)*'Data - P&amp;L'!$C$4</f>
        <v>0</v>
      </c>
      <c r="F140" s="313">
        <f>(F36+F37)*'Data - P&amp;L'!$C$4</f>
        <v>0</v>
      </c>
      <c r="G140" s="313">
        <f>(G36+G37)*'Data - P&amp;L'!$C$4</f>
        <v>0</v>
      </c>
      <c r="H140" s="313">
        <f>(H36+H37)*'Data - P&amp;L'!$C$4</f>
        <v>0</v>
      </c>
      <c r="I140" s="313">
        <f>(I36+I37)*'Data - P&amp;L'!$C$4</f>
        <v>0</v>
      </c>
      <c r="J140" s="313">
        <f>(J36+J37)*'Data - P&amp;L'!$C$4</f>
        <v>0</v>
      </c>
      <c r="K140" s="313">
        <f>(K36+K37)*'Data - P&amp;L'!$C$4</f>
        <v>0</v>
      </c>
      <c r="L140" s="313">
        <f>(L36+L37)*'Data - P&amp;L'!$C$4</f>
        <v>0</v>
      </c>
      <c r="M140" s="313">
        <f>(M36+M37)*'Data - P&amp;L'!$C$4</f>
        <v>0</v>
      </c>
      <c r="N140" s="313">
        <f>(N36+N37)*'Data - P&amp;L'!$C$4</f>
        <v>0</v>
      </c>
      <c r="O140" s="313">
        <f>(O36+O37)*'Data - P&amp;L'!$C$4</f>
        <v>0</v>
      </c>
      <c r="P140" s="313">
        <f>(P36+P37)*'Data - P&amp;L'!$C$4</f>
        <v>0</v>
      </c>
      <c r="Q140" s="313">
        <f>(Q36+Q37)*'Data - P&amp;L'!$C$4</f>
        <v>0</v>
      </c>
      <c r="R140" s="313">
        <f>(R36+R37)*'Data - P&amp;L'!$C$4</f>
        <v>0</v>
      </c>
      <c r="S140" s="313">
        <f>(S36+S37)*'Data - P&amp;L'!$C$4</f>
        <v>0</v>
      </c>
      <c r="T140" s="313">
        <f>(T36+T37)*'Data - P&amp;L'!$C$4</f>
        <v>0</v>
      </c>
      <c r="U140" s="313">
        <f>(U36+U37)*'Data - P&amp;L'!$C$4</f>
        <v>0</v>
      </c>
      <c r="V140" s="313">
        <f>(V36+V37)*'Data - P&amp;L'!$C$4</f>
        <v>0</v>
      </c>
      <c r="W140" s="313">
        <f>(W36+W37)*'Data - P&amp;L'!$C$4</f>
        <v>0</v>
      </c>
      <c r="X140" s="313">
        <f>(X36+X37)*'Data - P&amp;L'!$C$4</f>
        <v>0</v>
      </c>
      <c r="Y140" s="313">
        <f>(Y36+Y37)*'Data - P&amp;L'!$C$4</f>
        <v>0</v>
      </c>
      <c r="Z140" s="313">
        <f>(Z36+Z37)*'Data - P&amp;L'!$C$4</f>
        <v>0</v>
      </c>
      <c r="AA140" s="313">
        <f>(AA36+AA37)*'Data - P&amp;L'!$C$4</f>
        <v>0</v>
      </c>
      <c r="AB140" s="313">
        <f>(AB36+AB37)*'Data - P&amp;L'!$C$4</f>
        <v>0</v>
      </c>
      <c r="AC140" s="313">
        <f>(AC36+AC37)*'Data - P&amp;L'!$C$4</f>
        <v>0</v>
      </c>
      <c r="AD140" s="313">
        <f>(AD36+AD37)*'Data - P&amp;L'!$C$4</f>
        <v>0</v>
      </c>
      <c r="AE140" s="313">
        <f>(AE36+AE37)*'Data - P&amp;L'!$C$4</f>
        <v>0</v>
      </c>
      <c r="AF140" s="313">
        <f>(AF36+AF37)*'Data - P&amp;L'!$C$4</f>
        <v>0</v>
      </c>
      <c r="AG140" s="555">
        <f t="shared" si="34"/>
        <v>0</v>
      </c>
    </row>
    <row r="141" outlineLevel="1">
      <c r="A141" s="225" t="s">
        <v>1963</v>
      </c>
      <c r="B141" s="313">
        <f>(B41)*'Data - P&amp;L'!$C$6</f>
        <v>0</v>
      </c>
      <c r="C141" s="313">
        <f>(C41)*'Data - P&amp;L'!$C$6</f>
        <v>0</v>
      </c>
      <c r="D141" s="313">
        <f>(D41)*'Data - P&amp;L'!$C$6</f>
        <v>0</v>
      </c>
      <c r="E141" s="313">
        <f>(E41)*'Data - P&amp;L'!$C$6</f>
        <v>0</v>
      </c>
      <c r="F141" s="313">
        <f>(F41)*'Data - P&amp;L'!$C$6</f>
        <v>0</v>
      </c>
      <c r="G141" s="313">
        <f>(G41)*'Data - P&amp;L'!$C$6</f>
        <v>0</v>
      </c>
      <c r="H141" s="313">
        <f>(H41)*'Data - P&amp;L'!$C$6</f>
        <v>0</v>
      </c>
      <c r="I141" s="313">
        <f>(I41)*'Data - P&amp;L'!$C$6</f>
        <v>0</v>
      </c>
      <c r="J141" s="313">
        <f>(J41)*'Data - P&amp;L'!$C$6</f>
        <v>0</v>
      </c>
      <c r="K141" s="313">
        <f>(K41)*'Data - P&amp;L'!$C$6</f>
        <v>0</v>
      </c>
      <c r="L141" s="313">
        <f>(L41)*'Data - P&amp;L'!$C$6</f>
        <v>0</v>
      </c>
      <c r="M141" s="313">
        <f>(M41)*'Data - P&amp;L'!$C$6</f>
        <v>0</v>
      </c>
      <c r="N141" s="313">
        <f>(N41)*'Data - P&amp;L'!$C$6</f>
        <v>0</v>
      </c>
      <c r="O141" s="313">
        <f>(O41)*'Data - P&amp;L'!$C$6</f>
        <v>0</v>
      </c>
      <c r="P141" s="313">
        <f>(P41)*'Data - P&amp;L'!$C$6</f>
        <v>0</v>
      </c>
      <c r="Q141" s="313">
        <f>(Q41)*'Data - P&amp;L'!$C$6</f>
        <v>0</v>
      </c>
      <c r="R141" s="313">
        <f>(R41)*'Data - P&amp;L'!$C$6</f>
        <v>0</v>
      </c>
      <c r="S141" s="313">
        <f>(S41)*'Data - P&amp;L'!$C$6</f>
        <v>0</v>
      </c>
      <c r="T141" s="313">
        <f>(T41)*'Data - P&amp;L'!$C$6</f>
        <v>0</v>
      </c>
      <c r="U141" s="313">
        <f>(U41)*'Data - P&amp;L'!$C$6</f>
        <v>0</v>
      </c>
      <c r="V141" s="313">
        <f>(V41)*'Data - P&amp;L'!$C$6</f>
        <v>0</v>
      </c>
      <c r="W141" s="313">
        <f>(W41)*'Data - P&amp;L'!$C$6</f>
        <v>0</v>
      </c>
      <c r="X141" s="313">
        <f>(X41)*'Data - P&amp;L'!$C$6</f>
        <v>0</v>
      </c>
      <c r="Y141" s="313">
        <f>(Y41)*'Data - P&amp;L'!$C$6</f>
        <v>0</v>
      </c>
      <c r="Z141" s="313">
        <f>(Z41)*'Data - P&amp;L'!$C$6</f>
        <v>0</v>
      </c>
      <c r="AA141" s="313">
        <f>(AA41)*'Data - P&amp;L'!$C$6</f>
        <v>0</v>
      </c>
      <c r="AB141" s="313">
        <f>(AB41)*'Data - P&amp;L'!$C$6</f>
        <v>0</v>
      </c>
      <c r="AC141" s="313">
        <f>(AC41)*'Data - P&amp;L'!$C$6</f>
        <v>0</v>
      </c>
      <c r="AD141" s="313">
        <f>(AD41)*'Data - P&amp;L'!$C$6</f>
        <v>0</v>
      </c>
      <c r="AE141" s="313">
        <f>(AE41)*'Data - P&amp;L'!$C$6</f>
        <v>0</v>
      </c>
      <c r="AF141" s="313">
        <f>(AF41)*'Data - P&amp;L'!$C$6</f>
        <v>0</v>
      </c>
      <c r="AG141" s="555">
        <f t="shared" si="34"/>
        <v>0</v>
      </c>
    </row>
    <row r="142" outlineLevel="1">
      <c r="A142" s="225" t="s">
        <v>1964</v>
      </c>
      <c r="B142" s="313">
        <f>(B42)*'Data - P&amp;L'!$C$8</f>
        <v>0</v>
      </c>
      <c r="C142" s="313">
        <f>(C42)*'Data - P&amp;L'!$C$8</f>
        <v>0</v>
      </c>
      <c r="D142" s="313">
        <f>(D42)*'Data - P&amp;L'!$C$8</f>
        <v>0</v>
      </c>
      <c r="E142" s="313">
        <f>(E42)*'Data - P&amp;L'!$C$8</f>
        <v>0</v>
      </c>
      <c r="F142" s="313">
        <f>(F42)*'Data - P&amp;L'!$C$8</f>
        <v>0</v>
      </c>
      <c r="G142" s="313">
        <f>(G42)*'Data - P&amp;L'!$C$8</f>
        <v>0</v>
      </c>
      <c r="H142" s="313">
        <f>(H42)*'Data - P&amp;L'!$C$8</f>
        <v>0</v>
      </c>
      <c r="I142" s="313">
        <f>(I42)*'Data - P&amp;L'!$C$8</f>
        <v>0</v>
      </c>
      <c r="J142" s="313">
        <f>(J42)*'Data - P&amp;L'!$C$8</f>
        <v>0</v>
      </c>
      <c r="K142" s="313">
        <f>(K42)*'Data - P&amp;L'!$C$8</f>
        <v>0</v>
      </c>
      <c r="L142" s="313">
        <f>(L42)*'Data - P&amp;L'!$C$8</f>
        <v>0</v>
      </c>
      <c r="M142" s="313">
        <f>(M42)*'Data - P&amp;L'!$C$8</f>
        <v>0</v>
      </c>
      <c r="N142" s="313">
        <f>(N42)*'Data - P&amp;L'!$C$8</f>
        <v>0</v>
      </c>
      <c r="O142" s="313">
        <f>(O42)*'Data - P&amp;L'!$C$8</f>
        <v>0</v>
      </c>
      <c r="P142" s="313">
        <f>(P42)*'Data - P&amp;L'!$C$8</f>
        <v>0</v>
      </c>
      <c r="Q142" s="313">
        <f>(Q42)*'Data - P&amp;L'!$C$8</f>
        <v>0</v>
      </c>
      <c r="R142" s="313">
        <f>(R42)*'Data - P&amp;L'!$C$8</f>
        <v>0</v>
      </c>
      <c r="S142" s="313">
        <f>(S42)*'Data - P&amp;L'!$C$8</f>
        <v>0</v>
      </c>
      <c r="T142" s="313">
        <f>(T42)*'Data - P&amp;L'!$C$8</f>
        <v>0</v>
      </c>
      <c r="U142" s="313">
        <f>(U42)*'Data - P&amp;L'!$C$8</f>
        <v>0</v>
      </c>
      <c r="V142" s="313">
        <f>(V42)*'Data - P&amp;L'!$C$8</f>
        <v>0</v>
      </c>
      <c r="W142" s="313">
        <f>(W42)*'Data - P&amp;L'!$C$8</f>
        <v>0</v>
      </c>
      <c r="X142" s="313">
        <f>(X42)*'Data - P&amp;L'!$C$8</f>
        <v>0</v>
      </c>
      <c r="Y142" s="313">
        <f>(Y42)*'Data - P&amp;L'!$C$8</f>
        <v>0</v>
      </c>
      <c r="Z142" s="313">
        <f>(Z42)*'Data - P&amp;L'!$C$8</f>
        <v>0</v>
      </c>
      <c r="AA142" s="313">
        <f>(AA42)*'Data - P&amp;L'!$C$8</f>
        <v>0</v>
      </c>
      <c r="AB142" s="313">
        <f>(AB42)*'Data - P&amp;L'!$C$8</f>
        <v>0</v>
      </c>
      <c r="AC142" s="313">
        <f>(AC42)*'Data - P&amp;L'!$C$8</f>
        <v>0</v>
      </c>
      <c r="AD142" s="313">
        <f>(AD42)*'Data - P&amp;L'!$C$8</f>
        <v>0</v>
      </c>
      <c r="AE142" s="313">
        <f>(AE42)*'Data - P&amp;L'!$C$8</f>
        <v>0</v>
      </c>
      <c r="AF142" s="313">
        <f>(AF42)*'Data - P&amp;L'!$C$8</f>
        <v>0</v>
      </c>
      <c r="AG142" s="555">
        <f t="shared" si="34"/>
        <v>0</v>
      </c>
    </row>
    <row r="143" outlineLevel="1">
      <c r="A143" s="225" t="s">
        <v>1965</v>
      </c>
      <c r="B143" s="313">
        <f>(B43+B44)*'Data - P&amp;L'!$C$9</f>
        <v>0</v>
      </c>
      <c r="C143" s="313">
        <f>(C43+C44)*'Data - P&amp;L'!$C$9</f>
        <v>0</v>
      </c>
      <c r="D143" s="313">
        <f>(D43+D44)*'Data - P&amp;L'!$C$9</f>
        <v>0</v>
      </c>
      <c r="E143" s="313">
        <f>(E43+E44)*'Data - P&amp;L'!$C$9</f>
        <v>0</v>
      </c>
      <c r="F143" s="313">
        <f>(F43+F44)*'Data - P&amp;L'!$C$9</f>
        <v>0</v>
      </c>
      <c r="G143" s="313">
        <f>(G43+G44)*'Data - P&amp;L'!$C$9</f>
        <v>0</v>
      </c>
      <c r="H143" s="313">
        <f>(H43+H44)*'Data - P&amp;L'!$C$9</f>
        <v>0</v>
      </c>
      <c r="I143" s="313">
        <f>(I43+I44)*'Data - P&amp;L'!$C$9</f>
        <v>0</v>
      </c>
      <c r="J143" s="313">
        <f>(J43+J44)*'Data - P&amp;L'!$C$9</f>
        <v>0</v>
      </c>
      <c r="K143" s="313">
        <f>(K43+K44)*'Data - P&amp;L'!$C$9</f>
        <v>0</v>
      </c>
      <c r="L143" s="313">
        <f>(L43+L44)*'Data - P&amp;L'!$C$9</f>
        <v>0</v>
      </c>
      <c r="M143" s="313">
        <f>(M43+M44)*'Data - P&amp;L'!$C$9</f>
        <v>0</v>
      </c>
      <c r="N143" s="313">
        <f>(N43+N44)*'Data - P&amp;L'!$C$9</f>
        <v>0</v>
      </c>
      <c r="O143" s="313">
        <f>(O43+O44)*'Data - P&amp;L'!$C$9</f>
        <v>0</v>
      </c>
      <c r="P143" s="313">
        <f>(P43+P44)*'Data - P&amp;L'!$C$9</f>
        <v>0</v>
      </c>
      <c r="Q143" s="313">
        <f>(Q43+Q44)*'Data - P&amp;L'!$C$9</f>
        <v>0</v>
      </c>
      <c r="R143" s="313">
        <f>(R43+R44)*'Data - P&amp;L'!$C$9</f>
        <v>0</v>
      </c>
      <c r="S143" s="313">
        <f>(S43+S44)*'Data - P&amp;L'!$C$9</f>
        <v>0</v>
      </c>
      <c r="T143" s="313">
        <f>(T43+T44)*'Data - P&amp;L'!$C$9</f>
        <v>0</v>
      </c>
      <c r="U143" s="313">
        <f>(U43+U44)*'Data - P&amp;L'!$C$9</f>
        <v>0</v>
      </c>
      <c r="V143" s="313">
        <f>(V43+V44)*'Data - P&amp;L'!$C$9</f>
        <v>0</v>
      </c>
      <c r="W143" s="313">
        <f>(W43+W44)*'Data - P&amp;L'!$C$9</f>
        <v>0</v>
      </c>
      <c r="X143" s="313">
        <f>(X43+X44)*'Data - P&amp;L'!$C$9</f>
        <v>0</v>
      </c>
      <c r="Y143" s="313">
        <f>(Y43+Y44)*'Data - P&amp;L'!$C$9</f>
        <v>0</v>
      </c>
      <c r="Z143" s="313">
        <f>(Z43+Z44)*'Data - P&amp;L'!$C$9</f>
        <v>0</v>
      </c>
      <c r="AA143" s="313">
        <f>(AA43+AA44)*'Data - P&amp;L'!$C$9</f>
        <v>0</v>
      </c>
      <c r="AB143" s="313">
        <f>(AB43+AB44)*'Data - P&amp;L'!$C$9</f>
        <v>0</v>
      </c>
      <c r="AC143" s="313">
        <f>(AC43+AC44)*'Data - P&amp;L'!$C$9</f>
        <v>0</v>
      </c>
      <c r="AD143" s="313">
        <f>(AD43+AD44)*'Data - P&amp;L'!$C$9</f>
        <v>0</v>
      </c>
      <c r="AE143" s="313">
        <f>(AE43+AE44)*'Data - P&amp;L'!$C$9</f>
        <v>0</v>
      </c>
      <c r="AF143" s="313">
        <f>(AF43+AF44)*'Data - P&amp;L'!$C$9</f>
        <v>0</v>
      </c>
      <c r="AG143" s="555">
        <f t="shared" si="34"/>
        <v>0</v>
      </c>
    </row>
    <row r="144" outlineLevel="1">
      <c r="A144" s="225" t="s">
        <v>1966</v>
      </c>
      <c r="B144" s="313">
        <f>(B45+B46)*'Data - P&amp;L'!$C$5</f>
        <v>0</v>
      </c>
      <c r="C144" s="313">
        <f>(C45+C46)*'Data - P&amp;L'!$C$5</f>
        <v>0</v>
      </c>
      <c r="D144" s="313">
        <f>(D45+D46)*'Data - P&amp;L'!$C$5</f>
        <v>0</v>
      </c>
      <c r="E144" s="313">
        <f>(E45+E46)*'Data - P&amp;L'!$C$5</f>
        <v>0</v>
      </c>
      <c r="F144" s="313">
        <f>(F45+F46)*'Data - P&amp;L'!$C$5</f>
        <v>0</v>
      </c>
      <c r="G144" s="313">
        <f>(G45+G46)*'Data - P&amp;L'!$C$5</f>
        <v>0</v>
      </c>
      <c r="H144" s="313">
        <f>(H45+H46)*'Data - P&amp;L'!$C$5</f>
        <v>0</v>
      </c>
      <c r="I144" s="313">
        <f>(I45+I46)*'Data - P&amp;L'!$C$5</f>
        <v>0</v>
      </c>
      <c r="J144" s="313">
        <f>(J45+J46)*'Data - P&amp;L'!$C$5</f>
        <v>0</v>
      </c>
      <c r="K144" s="313">
        <f>(K45+K46)*'Data - P&amp;L'!$C$5</f>
        <v>0</v>
      </c>
      <c r="L144" s="313">
        <f>(L45+L46)*'Data - P&amp;L'!$C$5</f>
        <v>0</v>
      </c>
      <c r="M144" s="313">
        <f>(M45+M46)*'Data - P&amp;L'!$C$5</f>
        <v>0</v>
      </c>
      <c r="N144" s="313">
        <f>(N45+N46)*'Data - P&amp;L'!$C$5</f>
        <v>0</v>
      </c>
      <c r="O144" s="313">
        <f>(O45+O46)*'Data - P&amp;L'!$C$5</f>
        <v>0</v>
      </c>
      <c r="P144" s="313">
        <f>(P45+P46)*'Data - P&amp;L'!$C$5</f>
        <v>0</v>
      </c>
      <c r="Q144" s="313">
        <f>(Q45+Q46)*'Data - P&amp;L'!$C$5</f>
        <v>0</v>
      </c>
      <c r="R144" s="313">
        <f>(R45+R46)*'Data - P&amp;L'!$C$5</f>
        <v>0</v>
      </c>
      <c r="S144" s="313">
        <f>(S45+S46)*'Data - P&amp;L'!$C$5</f>
        <v>0</v>
      </c>
      <c r="T144" s="313">
        <f>(T45+T46)*'Data - P&amp;L'!$C$5</f>
        <v>0</v>
      </c>
      <c r="U144" s="313">
        <f>(U45+U46)*'Data - P&amp;L'!$C$5</f>
        <v>0</v>
      </c>
      <c r="V144" s="313">
        <f>(V45+V46)*'Data - P&amp;L'!$C$5</f>
        <v>0</v>
      </c>
      <c r="W144" s="313">
        <f>(W45+W46)*'Data - P&amp;L'!$C$5</f>
        <v>0</v>
      </c>
      <c r="X144" s="313">
        <f>(X45+X46)*'Data - P&amp;L'!$C$5</f>
        <v>0</v>
      </c>
      <c r="Y144" s="313">
        <f>(Y45+Y46)*'Data - P&amp;L'!$C$5</f>
        <v>0</v>
      </c>
      <c r="Z144" s="313">
        <f>(Z45+Z46)*'Data - P&amp;L'!$C$5</f>
        <v>0</v>
      </c>
      <c r="AA144" s="313">
        <f>(AA45+AA46)*'Data - P&amp;L'!$C$5</f>
        <v>0</v>
      </c>
      <c r="AB144" s="313">
        <f>(AB45+AB46)*'Data - P&amp;L'!$C$5</f>
        <v>0</v>
      </c>
      <c r="AC144" s="313">
        <f>(AC45+AC46)*'Data - P&amp;L'!$C$5</f>
        <v>0</v>
      </c>
      <c r="AD144" s="313">
        <f>(AD45+AD46)*'Data - P&amp;L'!$C$5</f>
        <v>0</v>
      </c>
      <c r="AE144" s="313">
        <f>(AE45+AE46)*'Data - P&amp;L'!$C$5</f>
        <v>0</v>
      </c>
      <c r="AF144" s="313">
        <f>(AF45+AF46)*'Data - P&amp;L'!$C$5</f>
        <v>0</v>
      </c>
      <c r="AG144" s="555">
        <f t="shared" si="34"/>
        <v>0</v>
      </c>
    </row>
    <row r="145" outlineLevel="1">
      <c r="A145" s="225" t="s">
        <v>1967</v>
      </c>
      <c r="B145" s="313">
        <f>(B47+B48)*'Data - P&amp;L'!$C$10</f>
        <v>0</v>
      </c>
      <c r="C145" s="313">
        <f>(C47+C48)*'Data - P&amp;L'!$C$10</f>
        <v>0</v>
      </c>
      <c r="D145" s="313">
        <f>(D47+D48)*'Data - P&amp;L'!$C$10</f>
        <v>0</v>
      </c>
      <c r="E145" s="313">
        <f>(E47+E48)*'Data - P&amp;L'!$C$10</f>
        <v>0</v>
      </c>
      <c r="F145" s="313">
        <f>(F47+F48)*'Data - P&amp;L'!$C$10</f>
        <v>0</v>
      </c>
      <c r="G145" s="313">
        <f>(G47+G48)*'Data - P&amp;L'!$C$10</f>
        <v>0</v>
      </c>
      <c r="H145" s="313">
        <f>(H47+H48)*'Data - P&amp;L'!$C$10</f>
        <v>0</v>
      </c>
      <c r="I145" s="313">
        <f>(I47+I48)*'Data - P&amp;L'!$C$10</f>
        <v>0</v>
      </c>
      <c r="J145" s="313">
        <f>(J47+J48)*'Data - P&amp;L'!$C$10</f>
        <v>0</v>
      </c>
      <c r="K145" s="313">
        <f>(K47+K48)*'Data - P&amp;L'!$C$10</f>
        <v>0</v>
      </c>
      <c r="L145" s="313">
        <f>(L47+L48)*'Data - P&amp;L'!$C$10</f>
        <v>0</v>
      </c>
      <c r="M145" s="313">
        <f>(M47+M48)*'Data - P&amp;L'!$C$10</f>
        <v>0</v>
      </c>
      <c r="N145" s="313">
        <f>(N47+N48)*'Data - P&amp;L'!$C$10</f>
        <v>0</v>
      </c>
      <c r="O145" s="313">
        <f>(O47+O48)*'Data - P&amp;L'!$C$10</f>
        <v>0</v>
      </c>
      <c r="P145" s="313">
        <f>(P47+P48)*'Data - P&amp;L'!$C$10</f>
        <v>0</v>
      </c>
      <c r="Q145" s="313">
        <f>(Q47+Q48)*'Data - P&amp;L'!$C$10</f>
        <v>0</v>
      </c>
      <c r="R145" s="313">
        <f>(R47+R48)*'Data - P&amp;L'!$C$10</f>
        <v>0</v>
      </c>
      <c r="S145" s="313">
        <f>(S47+S48)*'Data - P&amp;L'!$C$10</f>
        <v>0</v>
      </c>
      <c r="T145" s="313">
        <f>(T47+T48)*'Data - P&amp;L'!$C$10</f>
        <v>0</v>
      </c>
      <c r="U145" s="313">
        <f>(U47+U48)*'Data - P&amp;L'!$C$10</f>
        <v>0</v>
      </c>
      <c r="V145" s="313">
        <f>(V47+V48)*'Data - P&amp;L'!$C$10</f>
        <v>0</v>
      </c>
      <c r="W145" s="313">
        <f>(W47+W48)*'Data - P&amp;L'!$C$10</f>
        <v>0</v>
      </c>
      <c r="X145" s="313">
        <f>(X47+X48)*'Data - P&amp;L'!$C$10</f>
        <v>0</v>
      </c>
      <c r="Y145" s="313">
        <f>(Y47+Y48)*'Data - P&amp;L'!$C$10</f>
        <v>0</v>
      </c>
      <c r="Z145" s="313">
        <f>(Z47+Z48)*'Data - P&amp;L'!$C$10</f>
        <v>0</v>
      </c>
      <c r="AA145" s="313">
        <f>(AA47+AA48)*'Data - P&amp;L'!$C$10</f>
        <v>0</v>
      </c>
      <c r="AB145" s="313">
        <f>(AB47+AB48)*'Data - P&amp;L'!$C$10</f>
        <v>0</v>
      </c>
      <c r="AC145" s="313">
        <f>(AC47+AC48)*'Data - P&amp;L'!$C$10</f>
        <v>0</v>
      </c>
      <c r="AD145" s="313">
        <f>(AD47+AD48)*'Data - P&amp;L'!$C$10</f>
        <v>0</v>
      </c>
      <c r="AE145" s="313">
        <f>(AE47+AE48)*'Data - P&amp;L'!$C$10</f>
        <v>0</v>
      </c>
      <c r="AF145" s="313">
        <f>(AF47+AF48)*'Data - P&amp;L'!$C$10</f>
        <v>0</v>
      </c>
      <c r="AG145" s="555">
        <f t="shared" si="34"/>
        <v>0</v>
      </c>
    </row>
    <row r="146" outlineLevel="1">
      <c r="A146" s="225" t="s">
        <v>1968</v>
      </c>
      <c r="B146" s="313">
        <f>((B38+B39*'Data - P&amp;L'!$C$38))*'Data - P&amp;L'!$C$54</f>
        <v>0</v>
      </c>
      <c r="C146" s="313">
        <f>((C38+C39*'Data - P&amp;L'!$C$38))*'Data - P&amp;L'!$C$54</f>
        <v>0</v>
      </c>
      <c r="D146" s="313">
        <f>((D38+D39*'Data - P&amp;L'!$C$38))*'Data - P&amp;L'!$C$54</f>
        <v>0</v>
      </c>
      <c r="E146" s="313">
        <f>((E38+E39*'Data - P&amp;L'!$C$38))*'Data - P&amp;L'!$C$54</f>
        <v>0</v>
      </c>
      <c r="F146" s="313">
        <f>((F38+F39*'Data - P&amp;L'!$C$38))*'Data - P&amp;L'!$C$54</f>
        <v>0</v>
      </c>
      <c r="G146" s="313">
        <f>((G38+G39*'Data - P&amp;L'!$C$38))*'Data - P&amp;L'!$C$54</f>
        <v>0</v>
      </c>
      <c r="H146" s="313">
        <f>((H38+H39*'Data - P&amp;L'!$C$38))*'Data - P&amp;L'!$C$54</f>
        <v>0</v>
      </c>
      <c r="I146" s="313">
        <f>((I38+I39*'Data - P&amp;L'!$C$38))*'Data - P&amp;L'!$C$54</f>
        <v>0</v>
      </c>
      <c r="J146" s="313">
        <f>((J38+J39*'Data - P&amp;L'!$C$38))*'Data - P&amp;L'!$C$54</f>
        <v>0</v>
      </c>
      <c r="K146" s="313">
        <f>((K38+K39*'Data - P&amp;L'!$C$38))*'Data - P&amp;L'!$C$54</f>
        <v>0</v>
      </c>
      <c r="L146" s="313">
        <f>((L38+L39*'Data - P&amp;L'!$C$38))*'Data - P&amp;L'!$C$54</f>
        <v>0</v>
      </c>
      <c r="M146" s="313">
        <f>((M38+M39*'Data - P&amp;L'!$C$38))*'Data - P&amp;L'!$C$54</f>
        <v>0</v>
      </c>
      <c r="N146" s="313">
        <f>((N38+N39*'Data - P&amp;L'!$C$38))*'Data - P&amp;L'!$C$54</f>
        <v>0</v>
      </c>
      <c r="O146" s="313">
        <f>((O38+O39*'Data - P&amp;L'!$C$38))*'Data - P&amp;L'!$C$54</f>
        <v>0</v>
      </c>
      <c r="P146" s="313">
        <f>((P38+P39*'Data - P&amp;L'!$C$38))*'Data - P&amp;L'!$C$54</f>
        <v>0</v>
      </c>
      <c r="Q146" s="313">
        <f>((Q38+Q39*'Data - P&amp;L'!$C$38))*'Data - P&amp;L'!$C$54</f>
        <v>0</v>
      </c>
      <c r="R146" s="313">
        <f>((R38+R39*'Data - P&amp;L'!$C$38))*'Data - P&amp;L'!$C$54</f>
        <v>0</v>
      </c>
      <c r="S146" s="313">
        <f>((S38+S39*'Data - P&amp;L'!$C$38))*'Data - P&amp;L'!$C$54</f>
        <v>0</v>
      </c>
      <c r="T146" s="313">
        <f>((T38+T39*'Data - P&amp;L'!$C$38))*'Data - P&amp;L'!$C$54</f>
        <v>0</v>
      </c>
      <c r="U146" s="313">
        <f>((U38+U39*'Data - P&amp;L'!$C$38))*'Data - P&amp;L'!$C$54</f>
        <v>0</v>
      </c>
      <c r="V146" s="313">
        <f>((V38+V39*'Data - P&amp;L'!$C$38))*'Data - P&amp;L'!$C$54</f>
        <v>0</v>
      </c>
      <c r="W146" s="313">
        <f>((W38+W39*'Data - P&amp;L'!$C$38))*'Data - P&amp;L'!$C$54</f>
        <v>0</v>
      </c>
      <c r="X146" s="313">
        <f>((X38+X39*'Data - P&amp;L'!$C$38))*'Data - P&amp;L'!$C$54</f>
        <v>0</v>
      </c>
      <c r="Y146" s="313">
        <f>((Y38+Y39*'Data - P&amp;L'!$C$38))*'Data - P&amp;L'!$C$54</f>
        <v>0</v>
      </c>
      <c r="Z146" s="313">
        <f>((Z38+Z39*'Data - P&amp;L'!$C$38))*'Data - P&amp;L'!$C$54</f>
        <v>0</v>
      </c>
      <c r="AA146" s="313">
        <f>((AA38+AA39*'Data - P&amp;L'!$C$38))*'Data - P&amp;L'!$C$54</f>
        <v>0</v>
      </c>
      <c r="AB146" s="313">
        <f>((AB38+AB39*'Data - P&amp;L'!$C$38))*'Data - P&amp;L'!$C$54</f>
        <v>0</v>
      </c>
      <c r="AC146" s="313">
        <f>((AC38+AC39*'Data - P&amp;L'!$C$38))*'Data - P&amp;L'!$C$54</f>
        <v>0</v>
      </c>
      <c r="AD146" s="313">
        <f>((AD38+AD39*'Data - P&amp;L'!$C$38))*'Data - P&amp;L'!$C$54</f>
        <v>0</v>
      </c>
      <c r="AE146" s="313">
        <f>((AE38+AE39*'Data - P&amp;L'!$C$38))*'Data - P&amp;L'!$C$54</f>
        <v>0</v>
      </c>
      <c r="AF146" s="313">
        <f>((AF38+AF39*'Data - P&amp;L'!$C$38))*'Data - P&amp;L'!$C$54</f>
        <v>0</v>
      </c>
      <c r="AG146" s="555">
        <f t="shared" si="34"/>
        <v>0</v>
      </c>
    </row>
    <row r="147" outlineLevel="1">
      <c r="A147" s="225" t="s">
        <v>1969</v>
      </c>
      <c r="B147" s="313">
        <f>((SUM(B38+B39))*'Data - P&amp;L'!$C$34)</f>
        <v>0</v>
      </c>
      <c r="C147" s="313">
        <f>((SUM(C38+C39))*'Data - P&amp;L'!$C$34)</f>
        <v>0</v>
      </c>
      <c r="D147" s="313">
        <f>((SUM(D38+D39))*'Data - P&amp;L'!$C$34)</f>
        <v>0</v>
      </c>
      <c r="E147" s="313">
        <f>((SUM(E38+E39))*'Data - P&amp;L'!$C$34)</f>
        <v>0</v>
      </c>
      <c r="F147" s="313">
        <f>((SUM(F38+F39))*'Data - P&amp;L'!$C$34)</f>
        <v>0</v>
      </c>
      <c r="G147" s="313">
        <f>((SUM(G38+G39))*'Data - P&amp;L'!$C$34)</f>
        <v>0</v>
      </c>
      <c r="H147" s="313">
        <f>((SUM(H38+H39))*'Data - P&amp;L'!$C$34)</f>
        <v>0</v>
      </c>
      <c r="I147" s="313">
        <f>((SUM(I38+I39))*'Data - P&amp;L'!$C$34)</f>
        <v>0</v>
      </c>
      <c r="J147" s="313">
        <f>((SUM(J38+J39))*'Data - P&amp;L'!$C$34)</f>
        <v>0</v>
      </c>
      <c r="K147" s="313">
        <f>((SUM(K38+K39))*'Data - P&amp;L'!$C$34)</f>
        <v>0</v>
      </c>
      <c r="L147" s="313">
        <f>((SUM(L38+L39))*'Data - P&amp;L'!$C$34)</f>
        <v>0</v>
      </c>
      <c r="M147" s="313">
        <f>((SUM(M38+M39))*'Data - P&amp;L'!$C$34)</f>
        <v>0</v>
      </c>
      <c r="N147" s="313">
        <f>((SUM(N38+N39))*'Data - P&amp;L'!$C$34)</f>
        <v>0</v>
      </c>
      <c r="O147" s="313">
        <f>((SUM(O38+O39))*'Data - P&amp;L'!$C$34)</f>
        <v>0</v>
      </c>
      <c r="P147" s="313">
        <f>((SUM(P38+P39))*'Data - P&amp;L'!$C$34)</f>
        <v>0</v>
      </c>
      <c r="Q147" s="313">
        <f>((SUM(Q38+Q39))*'Data - P&amp;L'!$C$34)</f>
        <v>0</v>
      </c>
      <c r="R147" s="313">
        <f>((SUM(R38+R39))*'Data - P&amp;L'!$C$34)</f>
        <v>0</v>
      </c>
      <c r="S147" s="313">
        <f>((SUM(S38+S39))*'Data - P&amp;L'!$C$34)</f>
        <v>0</v>
      </c>
      <c r="T147" s="313">
        <f>((SUM(T38+T39))*'Data - P&amp;L'!$C$34)</f>
        <v>0</v>
      </c>
      <c r="U147" s="313">
        <f>((SUM(U38+U39))*'Data - P&amp;L'!$C$34)</f>
        <v>0</v>
      </c>
      <c r="V147" s="313">
        <f>((SUM(V38+V39))*'Data - P&amp;L'!$C$34)</f>
        <v>0</v>
      </c>
      <c r="W147" s="313">
        <f>((SUM(W38+W39))*'Data - P&amp;L'!$C$34)</f>
        <v>0</v>
      </c>
      <c r="X147" s="313">
        <f>((SUM(X38+X39))*'Data - P&amp;L'!$C$34)</f>
        <v>0</v>
      </c>
      <c r="Y147" s="313">
        <f>((SUM(Y38+Y39))*'Data - P&amp;L'!$C$34)</f>
        <v>0</v>
      </c>
      <c r="Z147" s="313">
        <f>((SUM(Z38+Z39))*'Data - P&amp;L'!$C$34)</f>
        <v>0</v>
      </c>
      <c r="AA147" s="313">
        <f>((SUM(AA38+AA39))*'Data - P&amp;L'!$C$34)</f>
        <v>0</v>
      </c>
      <c r="AB147" s="313">
        <f>((SUM(AB38+AB39))*'Data - P&amp;L'!$C$34)</f>
        <v>0</v>
      </c>
      <c r="AC147" s="313">
        <f>((SUM(AC38+AC39))*'Data - P&amp;L'!$C$34)</f>
        <v>0</v>
      </c>
      <c r="AD147" s="313">
        <f>((SUM(AD38+AD39))*'Data - P&amp;L'!$C$34)</f>
        <v>0</v>
      </c>
      <c r="AE147" s="313">
        <f>((SUM(AE38+AE39))*'Data - P&amp;L'!$C$34)</f>
        <v>0</v>
      </c>
      <c r="AF147" s="313">
        <f>((SUM(AF38+AF39))*'Data - P&amp;L'!$C$34)</f>
        <v>0</v>
      </c>
      <c r="AG147" s="555">
        <f t="shared" si="34"/>
        <v>0</v>
      </c>
    </row>
    <row r="148" outlineLevel="1">
      <c r="A148" s="591" t="s">
        <v>1970</v>
      </c>
      <c r="B148" s="312">
        <f t="shared" ref="B148:AF148" si="35">B55+B59</f>
        <v>0</v>
      </c>
      <c r="C148" s="312">
        <f t="shared" si="35"/>
        <v>0</v>
      </c>
      <c r="D148" s="312">
        <f t="shared" si="35"/>
        <v>0</v>
      </c>
      <c r="E148" s="312">
        <f t="shared" si="35"/>
        <v>0</v>
      </c>
      <c r="F148" s="312">
        <f t="shared" si="35"/>
        <v>0</v>
      </c>
      <c r="G148" s="312">
        <f t="shared" si="35"/>
        <v>0</v>
      </c>
      <c r="H148" s="312">
        <f t="shared" si="35"/>
        <v>0</v>
      </c>
      <c r="I148" s="312">
        <f t="shared" si="35"/>
        <v>0</v>
      </c>
      <c r="J148" s="312">
        <f t="shared" si="35"/>
        <v>0</v>
      </c>
      <c r="K148" s="312">
        <f t="shared" si="35"/>
        <v>0</v>
      </c>
      <c r="L148" s="312">
        <f t="shared" si="35"/>
        <v>0</v>
      </c>
      <c r="M148" s="312">
        <f t="shared" si="35"/>
        <v>0</v>
      </c>
      <c r="N148" s="312">
        <f t="shared" si="35"/>
        <v>0</v>
      </c>
      <c r="O148" s="312">
        <f t="shared" si="35"/>
        <v>0</v>
      </c>
      <c r="P148" s="312">
        <f t="shared" si="35"/>
        <v>0</v>
      </c>
      <c r="Q148" s="312">
        <f t="shared" si="35"/>
        <v>0</v>
      </c>
      <c r="R148" s="312">
        <f t="shared" si="35"/>
        <v>0</v>
      </c>
      <c r="S148" s="312">
        <f t="shared" si="35"/>
        <v>0</v>
      </c>
      <c r="T148" s="312">
        <f t="shared" si="35"/>
        <v>0</v>
      </c>
      <c r="U148" s="312">
        <f t="shared" si="35"/>
        <v>0</v>
      </c>
      <c r="V148" s="312">
        <f t="shared" si="35"/>
        <v>0</v>
      </c>
      <c r="W148" s="312">
        <f t="shared" si="35"/>
        <v>0</v>
      </c>
      <c r="X148" s="312">
        <f t="shared" si="35"/>
        <v>0</v>
      </c>
      <c r="Y148" s="312">
        <f t="shared" si="35"/>
        <v>0</v>
      </c>
      <c r="Z148" s="312">
        <f t="shared" si="35"/>
        <v>0</v>
      </c>
      <c r="AA148" s="312">
        <f t="shared" si="35"/>
        <v>0</v>
      </c>
      <c r="AB148" s="312">
        <f t="shared" si="35"/>
        <v>0</v>
      </c>
      <c r="AC148" s="312">
        <f t="shared" si="35"/>
        <v>0</v>
      </c>
      <c r="AD148" s="312">
        <f t="shared" si="35"/>
        <v>0</v>
      </c>
      <c r="AE148" s="312">
        <f t="shared" si="35"/>
        <v>0</v>
      </c>
      <c r="AF148" s="312">
        <f t="shared" si="35"/>
        <v>0</v>
      </c>
      <c r="AG148" s="558">
        <f t="shared" si="34"/>
        <v>0</v>
      </c>
    </row>
    <row r="149">
      <c r="A149" s="588" t="s">
        <v>2036</v>
      </c>
      <c r="B149" s="327">
        <f t="shared" ref="B149:AF149" si="36">SUM(B150:B158)-B159-B160</f>
        <v>0</v>
      </c>
      <c r="C149" s="327">
        <f t="shared" si="36"/>
        <v>0</v>
      </c>
      <c r="D149" s="327">
        <f t="shared" si="36"/>
        <v>0</v>
      </c>
      <c r="E149" s="327">
        <f t="shared" si="36"/>
        <v>0</v>
      </c>
      <c r="F149" s="327">
        <f t="shared" si="36"/>
        <v>0</v>
      </c>
      <c r="G149" s="327">
        <f t="shared" si="36"/>
        <v>0</v>
      </c>
      <c r="H149" s="327">
        <f t="shared" si="36"/>
        <v>0</v>
      </c>
      <c r="I149" s="327">
        <f t="shared" si="36"/>
        <v>0</v>
      </c>
      <c r="J149" s="327">
        <f t="shared" si="36"/>
        <v>0</v>
      </c>
      <c r="K149" s="327">
        <f t="shared" si="36"/>
        <v>0</v>
      </c>
      <c r="L149" s="327">
        <f t="shared" si="36"/>
        <v>0</v>
      </c>
      <c r="M149" s="327">
        <f t="shared" si="36"/>
        <v>0</v>
      </c>
      <c r="N149" s="327">
        <f t="shared" si="36"/>
        <v>0</v>
      </c>
      <c r="O149" s="327">
        <f t="shared" si="36"/>
        <v>0</v>
      </c>
      <c r="P149" s="327">
        <f t="shared" si="36"/>
        <v>0</v>
      </c>
      <c r="Q149" s="327">
        <f t="shared" si="36"/>
        <v>0</v>
      </c>
      <c r="R149" s="327">
        <f t="shared" si="36"/>
        <v>0</v>
      </c>
      <c r="S149" s="327">
        <f t="shared" si="36"/>
        <v>0</v>
      </c>
      <c r="T149" s="327">
        <f t="shared" si="36"/>
        <v>0</v>
      </c>
      <c r="U149" s="327">
        <f t="shared" si="36"/>
        <v>0</v>
      </c>
      <c r="V149" s="327">
        <f t="shared" si="36"/>
        <v>0</v>
      </c>
      <c r="W149" s="327">
        <f t="shared" si="36"/>
        <v>0</v>
      </c>
      <c r="X149" s="327">
        <f t="shared" si="36"/>
        <v>0</v>
      </c>
      <c r="Y149" s="327">
        <f t="shared" si="36"/>
        <v>0</v>
      </c>
      <c r="Z149" s="327">
        <f t="shared" si="36"/>
        <v>0</v>
      </c>
      <c r="AA149" s="327">
        <f t="shared" si="36"/>
        <v>0</v>
      </c>
      <c r="AB149" s="327">
        <f t="shared" si="36"/>
        <v>0</v>
      </c>
      <c r="AC149" s="327">
        <f t="shared" si="36"/>
        <v>0</v>
      </c>
      <c r="AD149" s="327">
        <f t="shared" si="36"/>
        <v>0</v>
      </c>
      <c r="AE149" s="327">
        <f t="shared" si="36"/>
        <v>0</v>
      </c>
      <c r="AF149" s="327">
        <f t="shared" si="36"/>
        <v>0</v>
      </c>
      <c r="AG149" s="409">
        <f t="shared" si="34"/>
        <v>0</v>
      </c>
    </row>
    <row r="150" outlineLevel="1">
      <c r="A150" s="225" t="s">
        <v>686</v>
      </c>
      <c r="B150" s="313">
        <f>((B62+B63)*'Data - P&amp;L'!$C$3)*'Data - P&amp;L'!$C$54</f>
        <v>0</v>
      </c>
      <c r="C150" s="313">
        <f>((C62+C63)*'Data - P&amp;L'!$C$3)*'Data - P&amp;L'!$C$54</f>
        <v>0</v>
      </c>
      <c r="D150" s="313">
        <f>((D62+D63)*'Data - P&amp;L'!$C$3)*'Data - P&amp;L'!$C$54</f>
        <v>0</v>
      </c>
      <c r="E150" s="313">
        <f>((E62+E63)*'Data - P&amp;L'!$C$3)*'Data - P&amp;L'!$C$54</f>
        <v>0</v>
      </c>
      <c r="F150" s="313">
        <f>((F62+F63)*'Data - P&amp;L'!$C$3)*'Data - P&amp;L'!$C$54</f>
        <v>0</v>
      </c>
      <c r="G150" s="313">
        <f>((G62+G63)*'Data - P&amp;L'!$C$3)*'Data - P&amp;L'!$C$54</f>
        <v>0</v>
      </c>
      <c r="H150" s="313">
        <f>((H62+H63)*'Data - P&amp;L'!$C$3)*'Data - P&amp;L'!$C$54</f>
        <v>0</v>
      </c>
      <c r="I150" s="313">
        <f>((I62+I63)*'Data - P&amp;L'!$C$3)*'Data - P&amp;L'!$C$54</f>
        <v>0</v>
      </c>
      <c r="J150" s="313">
        <f>((J62+J63)*'Data - P&amp;L'!$C$3)*'Data - P&amp;L'!$C$54</f>
        <v>0</v>
      </c>
      <c r="K150" s="313">
        <f>((K62+K63)*'Data - P&amp;L'!$C$3)*'Data - P&amp;L'!$C$54</f>
        <v>0</v>
      </c>
      <c r="L150" s="313">
        <f>((L62+L63)*'Data - P&amp;L'!$C$3)*'Data - P&amp;L'!$C$54</f>
        <v>0</v>
      </c>
      <c r="M150" s="313">
        <f>((M62+M63)*'Data - P&amp;L'!$C$3)*'Data - P&amp;L'!$C$54</f>
        <v>0</v>
      </c>
      <c r="N150" s="313">
        <f>((N62+N63)*'Data - P&amp;L'!$C$3)*'Data - P&amp;L'!$C$54</f>
        <v>0</v>
      </c>
      <c r="O150" s="313">
        <f>((O62+O63)*'Data - P&amp;L'!$C$3)*'Data - P&amp;L'!$C$54</f>
        <v>0</v>
      </c>
      <c r="P150" s="313">
        <f>((P62+P63)*'Data - P&amp;L'!$C$3)*'Data - P&amp;L'!$C$54</f>
        <v>0</v>
      </c>
      <c r="Q150" s="313">
        <f>((Q62+Q63)*'Data - P&amp;L'!$C$3)*'Data - P&amp;L'!$C$54</f>
        <v>0</v>
      </c>
      <c r="R150" s="313">
        <f>((R62+R63)*'Data - P&amp;L'!$C$3)*'Data - P&amp;L'!$C$54</f>
        <v>0</v>
      </c>
      <c r="S150" s="313">
        <f>((S62+S63)*'Data - P&amp;L'!$C$3)*'Data - P&amp;L'!$C$54</f>
        <v>0</v>
      </c>
      <c r="T150" s="313">
        <f>((T62+T63)*'Data - P&amp;L'!$C$3)*'Data - P&amp;L'!$C$54</f>
        <v>0</v>
      </c>
      <c r="U150" s="313">
        <f>((U62+U63)*'Data - P&amp;L'!$C$3)*'Data - P&amp;L'!$C$54</f>
        <v>0</v>
      </c>
      <c r="V150" s="313">
        <f>((V62+V63)*'Data - P&amp;L'!$C$3)*'Data - P&amp;L'!$C$54</f>
        <v>0</v>
      </c>
      <c r="W150" s="313">
        <f>((W62+W63)*'Data - P&amp;L'!$C$3)*'Data - P&amp;L'!$C$54</f>
        <v>0</v>
      </c>
      <c r="X150" s="313">
        <f>((X62+X63)*'Data - P&amp;L'!$C$3)*'Data - P&amp;L'!$C$54</f>
        <v>0</v>
      </c>
      <c r="Y150" s="313">
        <f>((Y62+Y63)*'Data - P&amp;L'!$C$3)*'Data - P&amp;L'!$C$54</f>
        <v>0</v>
      </c>
      <c r="Z150" s="313">
        <f>((Z62+Z63)*'Data - P&amp;L'!$C$3)*'Data - P&amp;L'!$C$54</f>
        <v>0</v>
      </c>
      <c r="AA150" s="313">
        <f>((AA62+AA63)*'Data - P&amp;L'!$C$3)*'Data - P&amp;L'!$C$54</f>
        <v>0</v>
      </c>
      <c r="AB150" s="313">
        <f>((AB62+AB63)*'Data - P&amp;L'!$C$3)*'Data - P&amp;L'!$C$54</f>
        <v>0</v>
      </c>
      <c r="AC150" s="313">
        <f>((AC62+AC63)*'Data - P&amp;L'!$C$3)*'Data - P&amp;L'!$C$54</f>
        <v>0</v>
      </c>
      <c r="AD150" s="313">
        <f>((AD62+AD63)*'Data - P&amp;L'!$C$3)*'Data - P&amp;L'!$C$54</f>
        <v>0</v>
      </c>
      <c r="AE150" s="313">
        <f>((AE62+AE63)*'Data - P&amp;L'!$C$3)*'Data - P&amp;L'!$C$54</f>
        <v>0</v>
      </c>
      <c r="AF150" s="313">
        <f>((AF62+AF63)*'Data - P&amp;L'!$C$3)*'Data - P&amp;L'!$C$54</f>
        <v>0</v>
      </c>
      <c r="AG150" s="555">
        <f t="shared" si="34"/>
        <v>0</v>
      </c>
    </row>
    <row r="151" outlineLevel="1">
      <c r="A151" s="225" t="s">
        <v>687</v>
      </c>
      <c r="B151" s="313">
        <f>(B64+B65)*'Data - P&amp;L'!$C$4*'Data - P&amp;L'!$C$54</f>
        <v>0</v>
      </c>
      <c r="C151" s="313">
        <f>(C64+C65)*'Data - P&amp;L'!$C$4*'Data - P&amp;L'!$C$54</f>
        <v>0</v>
      </c>
      <c r="D151" s="313">
        <f>(D64+D65)*'Data - P&amp;L'!$C$4*'Data - P&amp;L'!$C$54</f>
        <v>0</v>
      </c>
      <c r="E151" s="313">
        <f>(E64+E65)*'Data - P&amp;L'!$C$4*'Data - P&amp;L'!$C$54</f>
        <v>0</v>
      </c>
      <c r="F151" s="313">
        <f>(F64+F65)*'Data - P&amp;L'!$C$4*'Data - P&amp;L'!$C$54</f>
        <v>0</v>
      </c>
      <c r="G151" s="313">
        <f>(G64+G65)*'Data - P&amp;L'!$C$4*'Data - P&amp;L'!$C$54</f>
        <v>0</v>
      </c>
      <c r="H151" s="313">
        <f>(H64+H65)*'Data - P&amp;L'!$C$4*'Data - P&amp;L'!$C$54</f>
        <v>0</v>
      </c>
      <c r="I151" s="313">
        <f>(I64+I65)*'Data - P&amp;L'!$C$4*'Data - P&amp;L'!$C$54</f>
        <v>0</v>
      </c>
      <c r="J151" s="313">
        <f>(J64+J65)*'Data - P&amp;L'!$C$4*'Data - P&amp;L'!$C$54</f>
        <v>0</v>
      </c>
      <c r="K151" s="313">
        <f>(K64+K65)*'Data - P&amp;L'!$C$4*'Data - P&amp;L'!$C$54</f>
        <v>0</v>
      </c>
      <c r="L151" s="313">
        <f>(L64+L65)*'Data - P&amp;L'!$C$4*'Data - P&amp;L'!$C$54</f>
        <v>0</v>
      </c>
      <c r="M151" s="313">
        <f>(M64+M65)*'Data - P&amp;L'!$C$4*'Data - P&amp;L'!$C$54</f>
        <v>0</v>
      </c>
      <c r="N151" s="313">
        <f>(N64+N65)*'Data - P&amp;L'!$C$4*'Data - P&amp;L'!$C$54</f>
        <v>0</v>
      </c>
      <c r="O151" s="313">
        <f>(O64+O65)*'Data - P&amp;L'!$C$4*'Data - P&amp;L'!$C$54</f>
        <v>0</v>
      </c>
      <c r="P151" s="313">
        <f>(P64+P65)*'Data - P&amp;L'!$C$4*'Data - P&amp;L'!$C$54</f>
        <v>0</v>
      </c>
      <c r="Q151" s="313">
        <f>(Q64+Q65)*'Data - P&amp;L'!$C$4*'Data - P&amp;L'!$C$54</f>
        <v>0</v>
      </c>
      <c r="R151" s="313">
        <f>(R64+R65)*'Data - P&amp;L'!$C$4*'Data - P&amp;L'!$C$54</f>
        <v>0</v>
      </c>
      <c r="S151" s="313">
        <f>(S64+S65)*'Data - P&amp;L'!$C$4*'Data - P&amp;L'!$C$54</f>
        <v>0</v>
      </c>
      <c r="T151" s="313">
        <f>(T64+T65)*'Data - P&amp;L'!$C$4*'Data - P&amp;L'!$C$54</f>
        <v>0</v>
      </c>
      <c r="U151" s="313">
        <f>(U64+U65)*'Data - P&amp;L'!$C$4*'Data - P&amp;L'!$C$54</f>
        <v>0</v>
      </c>
      <c r="V151" s="313">
        <f>(V64+V65)*'Data - P&amp;L'!$C$4*'Data - P&amp;L'!$C$54</f>
        <v>0</v>
      </c>
      <c r="W151" s="313">
        <f>(W64+W65)*'Data - P&amp;L'!$C$4*'Data - P&amp;L'!$C$54</f>
        <v>0</v>
      </c>
      <c r="X151" s="313">
        <f>(X64+X65)*'Data - P&amp;L'!$C$4*'Data - P&amp;L'!$C$54</f>
        <v>0</v>
      </c>
      <c r="Y151" s="313">
        <f>(Y64+Y65)*'Data - P&amp;L'!$C$4*'Data - P&amp;L'!$C$54</f>
        <v>0</v>
      </c>
      <c r="Z151" s="313">
        <f>(Z64+Z65)*'Data - P&amp;L'!$C$4*'Data - P&amp;L'!$C$54</f>
        <v>0</v>
      </c>
      <c r="AA151" s="313">
        <f>(AA64+AA65)*'Data - P&amp;L'!$C$4*'Data - P&amp;L'!$C$54</f>
        <v>0</v>
      </c>
      <c r="AB151" s="313">
        <f>(AB64+AB65)*'Data - P&amp;L'!$C$4*'Data - P&amp;L'!$C$54</f>
        <v>0</v>
      </c>
      <c r="AC151" s="313">
        <f>(AC64+AC65)*'Data - P&amp;L'!$C$4*'Data - P&amp;L'!$C$54</f>
        <v>0</v>
      </c>
      <c r="AD151" s="313">
        <f>(AD64+AD65)*'Data - P&amp;L'!$C$4*'Data - P&amp;L'!$C$54</f>
        <v>0</v>
      </c>
      <c r="AE151" s="313">
        <f>(AE64+AE65)*'Data - P&amp;L'!$C$4*'Data - P&amp;L'!$C$54</f>
        <v>0</v>
      </c>
      <c r="AF151" s="313">
        <f>(AF64+AF65)*'Data - P&amp;L'!$C$4*'Data - P&amp;L'!$C$54</f>
        <v>0</v>
      </c>
      <c r="AG151" s="555">
        <f t="shared" si="34"/>
        <v>0</v>
      </c>
    </row>
    <row r="152" outlineLevel="1">
      <c r="A152" s="225" t="s">
        <v>688</v>
      </c>
      <c r="B152" s="313">
        <f>(B69)*'Data - P&amp;L'!$C$6*'Data - P&amp;L'!$C$54</f>
        <v>0</v>
      </c>
      <c r="C152" s="313">
        <f>(C69)*'Data - P&amp;L'!$C$6*'Data - P&amp;L'!$C$54</f>
        <v>0</v>
      </c>
      <c r="D152" s="313">
        <f>(D69)*'Data - P&amp;L'!$C$6*'Data - P&amp;L'!$C$54</f>
        <v>0</v>
      </c>
      <c r="E152" s="313">
        <f>(E69)*'Data - P&amp;L'!$C$6*'Data - P&amp;L'!$C$54</f>
        <v>0</v>
      </c>
      <c r="F152" s="313">
        <f>(F69)*'Data - P&amp;L'!$C$6*'Data - P&amp;L'!$C$54</f>
        <v>0</v>
      </c>
      <c r="G152" s="313">
        <f>(G69)*'Data - P&amp;L'!$C$6*'Data - P&amp;L'!$C$54</f>
        <v>0</v>
      </c>
      <c r="H152" s="313">
        <f>(H69)*'Data - P&amp;L'!$C$6*'Data - P&amp;L'!$C$54</f>
        <v>0</v>
      </c>
      <c r="I152" s="313">
        <f>(I69)*'Data - P&amp;L'!$C$6*'Data - P&amp;L'!$C$54</f>
        <v>0</v>
      </c>
      <c r="J152" s="313">
        <f>(J69)*'Data - P&amp;L'!$C$6*'Data - P&amp;L'!$C$54</f>
        <v>0</v>
      </c>
      <c r="K152" s="313">
        <f>(K69)*'Data - P&amp;L'!$C$6*'Data - P&amp;L'!$C$54</f>
        <v>0</v>
      </c>
      <c r="L152" s="313">
        <f>(L69)*'Data - P&amp;L'!$C$6*'Data - P&amp;L'!$C$54</f>
        <v>0</v>
      </c>
      <c r="M152" s="313">
        <f>(M69)*'Data - P&amp;L'!$C$6*'Data - P&amp;L'!$C$54</f>
        <v>0</v>
      </c>
      <c r="N152" s="313">
        <f>(N69)*'Data - P&amp;L'!$C$6*'Data - P&amp;L'!$C$54</f>
        <v>0</v>
      </c>
      <c r="O152" s="313">
        <f>(O69)*'Data - P&amp;L'!$C$6*'Data - P&amp;L'!$C$54</f>
        <v>0</v>
      </c>
      <c r="P152" s="313">
        <f>(P69)*'Data - P&amp;L'!$C$6*'Data - P&amp;L'!$C$54</f>
        <v>0</v>
      </c>
      <c r="Q152" s="313">
        <f>(Q69)*'Data - P&amp;L'!$C$6*'Data - P&amp;L'!$C$54</f>
        <v>0</v>
      </c>
      <c r="R152" s="313">
        <f>(R69)*'Data - P&amp;L'!$C$6*'Data - P&amp;L'!$C$54</f>
        <v>0</v>
      </c>
      <c r="S152" s="313">
        <f>(S69)*'Data - P&amp;L'!$C$6*'Data - P&amp;L'!$C$54</f>
        <v>0</v>
      </c>
      <c r="T152" s="313">
        <f>(T69)*'Data - P&amp;L'!$C$6*'Data - P&amp;L'!$C$54</f>
        <v>0</v>
      </c>
      <c r="U152" s="313">
        <f>(U69)*'Data - P&amp;L'!$C$6*'Data - P&amp;L'!$C$54</f>
        <v>0</v>
      </c>
      <c r="V152" s="313">
        <f>(V69)*'Data - P&amp;L'!$C$6*'Data - P&amp;L'!$C$54</f>
        <v>0</v>
      </c>
      <c r="W152" s="313">
        <f>(W69)*'Data - P&amp;L'!$C$6*'Data - P&amp;L'!$C$54</f>
        <v>0</v>
      </c>
      <c r="X152" s="313">
        <f>(X69)*'Data - P&amp;L'!$C$6*'Data - P&amp;L'!$C$54</f>
        <v>0</v>
      </c>
      <c r="Y152" s="313">
        <f>(Y69)*'Data - P&amp;L'!$C$6*'Data - P&amp;L'!$C$54</f>
        <v>0</v>
      </c>
      <c r="Z152" s="313">
        <f>(Z69)*'Data - P&amp;L'!$C$6*'Data - P&amp;L'!$C$54</f>
        <v>0</v>
      </c>
      <c r="AA152" s="313">
        <f>(AA69)*'Data - P&amp;L'!$C$6*'Data - P&amp;L'!$C$54</f>
        <v>0</v>
      </c>
      <c r="AB152" s="313">
        <f>(AB69)*'Data - P&amp;L'!$C$6*'Data - P&amp;L'!$C$54</f>
        <v>0</v>
      </c>
      <c r="AC152" s="313">
        <f>(AC69)*'Data - P&amp;L'!$C$6*'Data - P&amp;L'!$C$54</f>
        <v>0</v>
      </c>
      <c r="AD152" s="313">
        <f>(AD69)*'Data - P&amp;L'!$C$6*'Data - P&amp;L'!$C$54</f>
        <v>0</v>
      </c>
      <c r="AE152" s="313">
        <f>(AE69)*'Data - P&amp;L'!$C$6*'Data - P&amp;L'!$C$54</f>
        <v>0</v>
      </c>
      <c r="AF152" s="313">
        <f>(AF69)*'Data - P&amp;L'!$C$6*'Data - P&amp;L'!$C$54</f>
        <v>0</v>
      </c>
      <c r="AG152" s="555">
        <f t="shared" si="34"/>
        <v>0</v>
      </c>
    </row>
    <row r="153" outlineLevel="1">
      <c r="A153" s="225" t="s">
        <v>689</v>
      </c>
      <c r="B153" s="313">
        <f>(B70)*'Data - P&amp;L'!$C$8*'Data - P&amp;L'!$C$54</f>
        <v>0</v>
      </c>
      <c r="C153" s="313">
        <f>(C70)*'Data - P&amp;L'!$C$8*'Data - P&amp;L'!$C$54</f>
        <v>0</v>
      </c>
      <c r="D153" s="313">
        <f>(D70)*'Data - P&amp;L'!$C$8*'Data - P&amp;L'!$C$54</f>
        <v>0</v>
      </c>
      <c r="E153" s="313">
        <f>(E70)*'Data - P&amp;L'!$C$8*'Data - P&amp;L'!$C$54</f>
        <v>0</v>
      </c>
      <c r="F153" s="313">
        <f>(F70)*'Data - P&amp;L'!$C$8*'Data - P&amp;L'!$C$54</f>
        <v>0</v>
      </c>
      <c r="G153" s="313">
        <f>(G70)*'Data - P&amp;L'!$C$8*'Data - P&amp;L'!$C$54</f>
        <v>0</v>
      </c>
      <c r="H153" s="313">
        <f>(H70)*'Data - P&amp;L'!$C$8*'Data - P&amp;L'!$C$54</f>
        <v>0</v>
      </c>
      <c r="I153" s="313">
        <f>(I70)*'Data - P&amp;L'!$C$8*'Data - P&amp;L'!$C$54</f>
        <v>0</v>
      </c>
      <c r="J153" s="313">
        <f>(J70)*'Data - P&amp;L'!$C$8*'Data - P&amp;L'!$C$54</f>
        <v>0</v>
      </c>
      <c r="K153" s="313">
        <f>(K70)*'Data - P&amp;L'!$C$8*'Data - P&amp;L'!$C$54</f>
        <v>0</v>
      </c>
      <c r="L153" s="313">
        <f>(L70)*'Data - P&amp;L'!$C$8*'Data - P&amp;L'!$C$54</f>
        <v>0</v>
      </c>
      <c r="M153" s="313">
        <f>(M70)*'Data - P&amp;L'!$C$8*'Data - P&amp;L'!$C$54</f>
        <v>0</v>
      </c>
      <c r="N153" s="313">
        <f>(N70)*'Data - P&amp;L'!$C$8*'Data - P&amp;L'!$C$54</f>
        <v>0</v>
      </c>
      <c r="O153" s="313">
        <f>(O70)*'Data - P&amp;L'!$C$8*'Data - P&amp;L'!$C$54</f>
        <v>0</v>
      </c>
      <c r="P153" s="313">
        <f>(P70)*'Data - P&amp;L'!$C$8*'Data - P&amp;L'!$C$54</f>
        <v>0</v>
      </c>
      <c r="Q153" s="313">
        <f>(Q70)*'Data - P&amp;L'!$C$8*'Data - P&amp;L'!$C$54</f>
        <v>0</v>
      </c>
      <c r="R153" s="313">
        <f>(R70)*'Data - P&amp;L'!$C$8*'Data - P&amp;L'!$C$54</f>
        <v>0</v>
      </c>
      <c r="S153" s="313">
        <f>(S70)*'Data - P&amp;L'!$C$8*'Data - P&amp;L'!$C$54</f>
        <v>0</v>
      </c>
      <c r="T153" s="313">
        <f>(T70)*'Data - P&amp;L'!$C$8*'Data - P&amp;L'!$C$54</f>
        <v>0</v>
      </c>
      <c r="U153" s="313">
        <f>(U70)*'Data - P&amp;L'!$C$8*'Data - P&amp;L'!$C$54</f>
        <v>0</v>
      </c>
      <c r="V153" s="313">
        <f>(V70)*'Data - P&amp;L'!$C$8*'Data - P&amp;L'!$C$54</f>
        <v>0</v>
      </c>
      <c r="W153" s="313">
        <f>(W70)*'Data - P&amp;L'!$C$8*'Data - P&amp;L'!$C$54</f>
        <v>0</v>
      </c>
      <c r="X153" s="313">
        <f>(X70)*'Data - P&amp;L'!$C$8*'Data - P&amp;L'!$C$54</f>
        <v>0</v>
      </c>
      <c r="Y153" s="313">
        <f>(Y70)*'Data - P&amp;L'!$C$8*'Data - P&amp;L'!$C$54</f>
        <v>0</v>
      </c>
      <c r="Z153" s="313">
        <f>(Z70)*'Data - P&amp;L'!$C$8*'Data - P&amp;L'!$C$54</f>
        <v>0</v>
      </c>
      <c r="AA153" s="313">
        <f>(AA70)*'Data - P&amp;L'!$C$8*'Data - P&amp;L'!$C$54</f>
        <v>0</v>
      </c>
      <c r="AB153" s="313">
        <f>(AB70)*'Data - P&amp;L'!$C$8*'Data - P&amp;L'!$C$54</f>
        <v>0</v>
      </c>
      <c r="AC153" s="313">
        <f>(AC70)*'Data - P&amp;L'!$C$8*'Data - P&amp;L'!$C$54</f>
        <v>0</v>
      </c>
      <c r="AD153" s="313">
        <f>(AD70)*'Data - P&amp;L'!$C$8*'Data - P&amp;L'!$C$54</f>
        <v>0</v>
      </c>
      <c r="AE153" s="313">
        <f>(AE70)*'Data - P&amp;L'!$C$8*'Data - P&amp;L'!$C$54</f>
        <v>0</v>
      </c>
      <c r="AF153" s="313">
        <f>(AF70)*'Data - P&amp;L'!$C$8*'Data - P&amp;L'!$C$54</f>
        <v>0</v>
      </c>
      <c r="AG153" s="555">
        <f t="shared" si="34"/>
        <v>0</v>
      </c>
    </row>
    <row r="154" outlineLevel="1">
      <c r="A154" s="225" t="s">
        <v>677</v>
      </c>
      <c r="B154" s="313">
        <f>(B71+B72)*'Data - P&amp;L'!$C$9*'Data - P&amp;L'!$C$54</f>
        <v>0</v>
      </c>
      <c r="C154" s="313">
        <f>(C71+C72)*'Data - P&amp;L'!$C$9*'Data - P&amp;L'!$C$54</f>
        <v>0</v>
      </c>
      <c r="D154" s="313">
        <f>(D71+D72)*'Data - P&amp;L'!$C$9*'Data - P&amp;L'!$C$54</f>
        <v>0</v>
      </c>
      <c r="E154" s="313">
        <f>(E71+E72)*'Data - P&amp;L'!$C$9*'Data - P&amp;L'!$C$54</f>
        <v>0</v>
      </c>
      <c r="F154" s="313">
        <f>(F71+F72)*'Data - P&amp;L'!$C$9*'Data - P&amp;L'!$C$54</f>
        <v>0</v>
      </c>
      <c r="G154" s="313">
        <f>(G71+G72)*'Data - P&amp;L'!$C$9*'Data - P&amp;L'!$C$54</f>
        <v>0</v>
      </c>
      <c r="H154" s="313">
        <f>(H71+H72)*'Data - P&amp;L'!$C$9*'Data - P&amp;L'!$C$54</f>
        <v>0</v>
      </c>
      <c r="I154" s="313">
        <f>(I71+I72)*'Data - P&amp;L'!$C$9*'Data - P&amp;L'!$C$54</f>
        <v>0</v>
      </c>
      <c r="J154" s="313">
        <f>(J71+J72)*'Data - P&amp;L'!$C$9*'Data - P&amp;L'!$C$54</f>
        <v>0</v>
      </c>
      <c r="K154" s="313">
        <f>(K71+K72)*'Data - P&amp;L'!$C$9*'Data - P&amp;L'!$C$54</f>
        <v>0</v>
      </c>
      <c r="L154" s="313">
        <f>(L71+L72)*'Data - P&amp;L'!$C$9*'Data - P&amp;L'!$C$54</f>
        <v>0</v>
      </c>
      <c r="M154" s="313">
        <f>(M71+M72)*'Data - P&amp;L'!$C$9*'Data - P&amp;L'!$C$54</f>
        <v>0</v>
      </c>
      <c r="N154" s="313">
        <f>(N71+N72)*'Data - P&amp;L'!$C$9*'Data - P&amp;L'!$C$54</f>
        <v>0</v>
      </c>
      <c r="O154" s="313">
        <f>(O71+O72)*'Data - P&amp;L'!$C$9*'Data - P&amp;L'!$C$54</f>
        <v>0</v>
      </c>
      <c r="P154" s="313">
        <f>(P71+P72)*'Data - P&amp;L'!$C$9*'Data - P&amp;L'!$C$54</f>
        <v>0</v>
      </c>
      <c r="Q154" s="313">
        <f>(Q71+Q72)*'Data - P&amp;L'!$C$9*'Data - P&amp;L'!$C$54</f>
        <v>0</v>
      </c>
      <c r="R154" s="313">
        <f>(R71+R72)*'Data - P&amp;L'!$C$9*'Data - P&amp;L'!$C$54</f>
        <v>0</v>
      </c>
      <c r="S154" s="313">
        <f>(S71+S72)*'Data - P&amp;L'!$C$9*'Data - P&amp;L'!$C$54</f>
        <v>0</v>
      </c>
      <c r="T154" s="313">
        <f>(T71+T72)*'Data - P&amp;L'!$C$9*'Data - P&amp;L'!$C$54</f>
        <v>0</v>
      </c>
      <c r="U154" s="313">
        <f>(U71+U72)*'Data - P&amp;L'!$C$9*'Data - P&amp;L'!$C$54</f>
        <v>0</v>
      </c>
      <c r="V154" s="313">
        <f>(V71+V72)*'Data - P&amp;L'!$C$9*'Data - P&amp;L'!$C$54</f>
        <v>0</v>
      </c>
      <c r="W154" s="313">
        <f>(W71+W72)*'Data - P&amp;L'!$C$9*'Data - P&amp;L'!$C$54</f>
        <v>0</v>
      </c>
      <c r="X154" s="313">
        <f>(X71+X72)*'Data - P&amp;L'!$C$9*'Data - P&amp;L'!$C$54</f>
        <v>0</v>
      </c>
      <c r="Y154" s="313">
        <f>(Y71+Y72)*'Data - P&amp;L'!$C$9*'Data - P&amp;L'!$C$54</f>
        <v>0</v>
      </c>
      <c r="Z154" s="313">
        <f>(Z71+Z72)*'Data - P&amp;L'!$C$9*'Data - P&amp;L'!$C$54</f>
        <v>0</v>
      </c>
      <c r="AA154" s="313">
        <f>(AA71+AA72)*'Data - P&amp;L'!$C$9*'Data - P&amp;L'!$C$54</f>
        <v>0</v>
      </c>
      <c r="AB154" s="313">
        <f>(AB71+AB72)*'Data - P&amp;L'!$C$9*'Data - P&amp;L'!$C$54</f>
        <v>0</v>
      </c>
      <c r="AC154" s="313">
        <f>(AC71+AC72)*'Data - P&amp;L'!$C$9*'Data - P&amp;L'!$C$54</f>
        <v>0</v>
      </c>
      <c r="AD154" s="313">
        <f>(AD71+AD72)*'Data - P&amp;L'!$C$9*'Data - P&amp;L'!$C$54</f>
        <v>0</v>
      </c>
      <c r="AE154" s="313">
        <f>(AE71+AE72)*'Data - P&amp;L'!$C$9*'Data - P&amp;L'!$C$54</f>
        <v>0</v>
      </c>
      <c r="AF154" s="313">
        <f>(AF71+AF72)*'Data - P&amp;L'!$C$9*'Data - P&amp;L'!$C$54</f>
        <v>0</v>
      </c>
      <c r="AG154" s="555">
        <f t="shared" si="34"/>
        <v>0</v>
      </c>
    </row>
    <row r="155" outlineLevel="1">
      <c r="A155" s="225" t="s">
        <v>678</v>
      </c>
      <c r="B155" s="313">
        <f>(B73+B74)*'Data - P&amp;L'!$C$5*'Data - P&amp;L'!$C$54</f>
        <v>0</v>
      </c>
      <c r="C155" s="313">
        <f>(C73+C74)*'Data - P&amp;L'!$C$5*'Data - P&amp;L'!$C$54</f>
        <v>0</v>
      </c>
      <c r="D155" s="313">
        <f>(D73+D74)*'Data - P&amp;L'!$C$5*'Data - P&amp;L'!$C$54</f>
        <v>0</v>
      </c>
      <c r="E155" s="313">
        <f>(E73+E74)*'Data - P&amp;L'!$C$5*'Data - P&amp;L'!$C$54</f>
        <v>0</v>
      </c>
      <c r="F155" s="313">
        <f>(F73+F74)*'Data - P&amp;L'!$C$5*'Data - P&amp;L'!$C$54</f>
        <v>0</v>
      </c>
      <c r="G155" s="313">
        <f>(G73+G74)*'Data - P&amp;L'!$C$5*'Data - P&amp;L'!$C$54</f>
        <v>0</v>
      </c>
      <c r="H155" s="313">
        <f>(H73+H74)*'Data - P&amp;L'!$C$5*'Data - P&amp;L'!$C$54</f>
        <v>0</v>
      </c>
      <c r="I155" s="313">
        <f>(I73+I74)*'Data - P&amp;L'!$C$5*'Data - P&amp;L'!$C$54</f>
        <v>0</v>
      </c>
      <c r="J155" s="313">
        <f>(J73+J74)*'Data - P&amp;L'!$C$5*'Data - P&amp;L'!$C$54</f>
        <v>0</v>
      </c>
      <c r="K155" s="313">
        <f>(K73+K74)*'Data - P&amp;L'!$C$5*'Data - P&amp;L'!$C$54</f>
        <v>0</v>
      </c>
      <c r="L155" s="313">
        <f>(L73+L74)*'Data - P&amp;L'!$C$5*'Data - P&amp;L'!$C$54</f>
        <v>0</v>
      </c>
      <c r="M155" s="313">
        <f>(M73+M74)*'Data - P&amp;L'!$C$5*'Data - P&amp;L'!$C$54</f>
        <v>0</v>
      </c>
      <c r="N155" s="313">
        <f>(N73+N74)*'Data - P&amp;L'!$C$5*'Data - P&amp;L'!$C$54</f>
        <v>0</v>
      </c>
      <c r="O155" s="313">
        <f>(O73+O74)*'Data - P&amp;L'!$C$5*'Data - P&amp;L'!$C$54</f>
        <v>0</v>
      </c>
      <c r="P155" s="313">
        <f>(P73+P74)*'Data - P&amp;L'!$C$5*'Data - P&amp;L'!$C$54</f>
        <v>0</v>
      </c>
      <c r="Q155" s="313">
        <f>(Q73+Q74)*'Data - P&amp;L'!$C$5*'Data - P&amp;L'!$C$54</f>
        <v>0</v>
      </c>
      <c r="R155" s="313">
        <f>(R73+R74)*'Data - P&amp;L'!$C$5*'Data - P&amp;L'!$C$54</f>
        <v>0</v>
      </c>
      <c r="S155" s="313">
        <f>(S73+S74)*'Data - P&amp;L'!$C$5*'Data - P&amp;L'!$C$54</f>
        <v>0</v>
      </c>
      <c r="T155" s="313">
        <f>(T73+T74)*'Data - P&amp;L'!$C$5*'Data - P&amp;L'!$C$54</f>
        <v>0</v>
      </c>
      <c r="U155" s="313">
        <f>(U73+U74)*'Data - P&amp;L'!$C$5*'Data - P&amp;L'!$C$54</f>
        <v>0</v>
      </c>
      <c r="V155" s="313">
        <f>(V73+V74)*'Data - P&amp;L'!$C$5*'Data - P&amp;L'!$C$54</f>
        <v>0</v>
      </c>
      <c r="W155" s="313">
        <f>(W73+W74)*'Data - P&amp;L'!$C$5*'Data - P&amp;L'!$C$54</f>
        <v>0</v>
      </c>
      <c r="X155" s="313">
        <f>(X73+X74)*'Data - P&amp;L'!$C$5*'Data - P&amp;L'!$C$54</f>
        <v>0</v>
      </c>
      <c r="Y155" s="313">
        <f>(Y73+Y74)*'Data - P&amp;L'!$C$5*'Data - P&amp;L'!$C$54</f>
        <v>0</v>
      </c>
      <c r="Z155" s="313">
        <f>(Z73+Z74)*'Data - P&amp;L'!$C$5*'Data - P&amp;L'!$C$54</f>
        <v>0</v>
      </c>
      <c r="AA155" s="313">
        <f>(AA73+AA74)*'Data - P&amp;L'!$C$5*'Data - P&amp;L'!$C$54</f>
        <v>0</v>
      </c>
      <c r="AB155" s="313">
        <f>(AB73+AB74)*'Data - P&amp;L'!$C$5*'Data - P&amp;L'!$C$54</f>
        <v>0</v>
      </c>
      <c r="AC155" s="313">
        <f>(AC73+AC74)*'Data - P&amp;L'!$C$5*'Data - P&amp;L'!$C$54</f>
        <v>0</v>
      </c>
      <c r="AD155" s="313">
        <f>(AD73+AD74)*'Data - P&amp;L'!$C$5*'Data - P&amp;L'!$C$54</f>
        <v>0</v>
      </c>
      <c r="AE155" s="313">
        <f>(AE73+AE74)*'Data - P&amp;L'!$C$5*'Data - P&amp;L'!$C$54</f>
        <v>0</v>
      </c>
      <c r="AF155" s="313">
        <f>(AF73+AF74)*'Data - P&amp;L'!$C$5*'Data - P&amp;L'!$C$54</f>
        <v>0</v>
      </c>
      <c r="AG155" s="555">
        <f t="shared" si="34"/>
        <v>0</v>
      </c>
    </row>
    <row r="156" outlineLevel="1">
      <c r="A156" s="225" t="s">
        <v>679</v>
      </c>
      <c r="B156" s="313">
        <f>(B75+B76)*'Data - P&amp;L'!$C$10*'Data - P&amp;L'!$C$54</f>
        <v>0</v>
      </c>
      <c r="C156" s="313">
        <f>(C75+C76)*'Data - P&amp;L'!$C$10*'Data - P&amp;L'!$C$54</f>
        <v>0</v>
      </c>
      <c r="D156" s="313">
        <f>(D75+D76)*'Data - P&amp;L'!$C$10*'Data - P&amp;L'!$C$54</f>
        <v>0</v>
      </c>
      <c r="E156" s="313">
        <f>(E75+E76)*'Data - P&amp;L'!$C$10*'Data - P&amp;L'!$C$54</f>
        <v>0</v>
      </c>
      <c r="F156" s="313">
        <f>(F75+F76)*'Data - P&amp;L'!$C$10*'Data - P&amp;L'!$C$54</f>
        <v>0</v>
      </c>
      <c r="G156" s="313">
        <f>(G75+G76)*'Data - P&amp;L'!$C$10*'Data - P&amp;L'!$C$54</f>
        <v>0</v>
      </c>
      <c r="H156" s="313">
        <f>(H75+H76)*'Data - P&amp;L'!$C$10*'Data - P&amp;L'!$C$54</f>
        <v>0</v>
      </c>
      <c r="I156" s="313">
        <f>(I75+I76)*'Data - P&amp;L'!$C$10*'Data - P&amp;L'!$C$54</f>
        <v>0</v>
      </c>
      <c r="J156" s="313">
        <f>(J75+J76)*'Data - P&amp;L'!$C$10*'Data - P&amp;L'!$C$54</f>
        <v>0</v>
      </c>
      <c r="K156" s="313">
        <f>(K75+K76)*'Data - P&amp;L'!$C$10*'Data - P&amp;L'!$C$54</f>
        <v>0</v>
      </c>
      <c r="L156" s="313">
        <f>(L75+L76)*'Data - P&amp;L'!$C$10*'Data - P&amp;L'!$C$54</f>
        <v>0</v>
      </c>
      <c r="M156" s="313">
        <f>(M75+M76)*'Data - P&amp;L'!$C$10*'Data - P&amp;L'!$C$54</f>
        <v>0</v>
      </c>
      <c r="N156" s="313">
        <f>(N75+N76)*'Data - P&amp;L'!$C$10*'Data - P&amp;L'!$C$54</f>
        <v>0</v>
      </c>
      <c r="O156" s="313">
        <f>(O75+O76)*'Data - P&amp;L'!$C$10*'Data - P&amp;L'!$C$54</f>
        <v>0</v>
      </c>
      <c r="P156" s="313">
        <f>(P75+P76)*'Data - P&amp;L'!$C$10*'Data - P&amp;L'!$C$54</f>
        <v>0</v>
      </c>
      <c r="Q156" s="313">
        <f>(Q75+Q76)*'Data - P&amp;L'!$C$10*'Data - P&amp;L'!$C$54</f>
        <v>0</v>
      </c>
      <c r="R156" s="313">
        <f>(R75+R76)*'Data - P&amp;L'!$C$10*'Data - P&amp;L'!$C$54</f>
        <v>0</v>
      </c>
      <c r="S156" s="313">
        <f>(S75+S76)*'Data - P&amp;L'!$C$10*'Data - P&amp;L'!$C$54</f>
        <v>0</v>
      </c>
      <c r="T156" s="313">
        <f>(T75+T76)*'Data - P&amp;L'!$C$10*'Data - P&amp;L'!$C$54</f>
        <v>0</v>
      </c>
      <c r="U156" s="313">
        <f>(U75+U76)*'Data - P&amp;L'!$C$10*'Data - P&amp;L'!$C$54</f>
        <v>0</v>
      </c>
      <c r="V156" s="313">
        <f>(V75+V76)*'Data - P&amp;L'!$C$10*'Data - P&amp;L'!$C$54</f>
        <v>0</v>
      </c>
      <c r="W156" s="313">
        <f>(W75+W76)*'Data - P&amp;L'!$C$10*'Data - P&amp;L'!$C$54</f>
        <v>0</v>
      </c>
      <c r="X156" s="313">
        <f>(X75+X76)*'Data - P&amp;L'!$C$10*'Data - P&amp;L'!$C$54</f>
        <v>0</v>
      </c>
      <c r="Y156" s="313">
        <f>(Y75+Y76)*'Data - P&amp;L'!$C$10*'Data - P&amp;L'!$C$54</f>
        <v>0</v>
      </c>
      <c r="Z156" s="313">
        <f>(Z75+Z76)*'Data - P&amp;L'!$C$10*'Data - P&amp;L'!$C$54</f>
        <v>0</v>
      </c>
      <c r="AA156" s="313">
        <f>(AA75+AA76)*'Data - P&amp;L'!$C$10*'Data - P&amp;L'!$C$54</f>
        <v>0</v>
      </c>
      <c r="AB156" s="313">
        <f>(AB75+AB76)*'Data - P&amp;L'!$C$10*'Data - P&amp;L'!$C$54</f>
        <v>0</v>
      </c>
      <c r="AC156" s="313">
        <f>(AC75+AC76)*'Data - P&amp;L'!$C$10*'Data - P&amp;L'!$C$54</f>
        <v>0</v>
      </c>
      <c r="AD156" s="313">
        <f>(AD75+AD76)*'Data - P&amp;L'!$C$10*'Data - P&amp;L'!$C$54</f>
        <v>0</v>
      </c>
      <c r="AE156" s="313">
        <f>(AE75+AE76)*'Data - P&amp;L'!$C$10*'Data - P&amp;L'!$C$54</f>
        <v>0</v>
      </c>
      <c r="AF156" s="313">
        <f>(AF75+AF76)*'Data - P&amp;L'!$C$10*'Data - P&amp;L'!$C$54</f>
        <v>0</v>
      </c>
      <c r="AG156" s="555">
        <f t="shared" si="34"/>
        <v>0</v>
      </c>
    </row>
    <row r="157" outlineLevel="1">
      <c r="A157" s="223" t="s">
        <v>680</v>
      </c>
      <c r="B157" s="313">
        <f>((B66*'Data - P&amp;L'!$C$38))*'Data - P&amp;L'!$C$54</f>
        <v>0</v>
      </c>
      <c r="C157" s="313">
        <f>((C66*'Data - P&amp;L'!$C$38))*'Data - P&amp;L'!$C$54</f>
        <v>0</v>
      </c>
      <c r="D157" s="313">
        <f>((D66*'Data - P&amp;L'!$C$38))*'Data - P&amp;L'!$C$54</f>
        <v>0</v>
      </c>
      <c r="E157" s="313">
        <f>((E66*'Data - P&amp;L'!$C$38))*'Data - P&amp;L'!$C$54</f>
        <v>0</v>
      </c>
      <c r="F157" s="313">
        <f>((F66*'Data - P&amp;L'!$C$38))*'Data - P&amp;L'!$C$54</f>
        <v>0</v>
      </c>
      <c r="G157" s="313">
        <f>((G66*'Data - P&amp;L'!$C$38))*'Data - P&amp;L'!$C$54</f>
        <v>0</v>
      </c>
      <c r="H157" s="313">
        <f>((H66*'Data - P&amp;L'!$C$38))*'Data - P&amp;L'!$C$54</f>
        <v>0</v>
      </c>
      <c r="I157" s="313">
        <f>((I66*'Data - P&amp;L'!$C$38))*'Data - P&amp;L'!$C$54</f>
        <v>0</v>
      </c>
      <c r="J157" s="313">
        <f>((J66*'Data - P&amp;L'!$C$38))*'Data - P&amp;L'!$C$54</f>
        <v>0</v>
      </c>
      <c r="K157" s="313">
        <f>((K66*'Data - P&amp;L'!$C$38))*'Data - P&amp;L'!$C$54</f>
        <v>0</v>
      </c>
      <c r="L157" s="313">
        <f>((L66*'Data - P&amp;L'!$C$38))*'Data - P&amp;L'!$C$54</f>
        <v>0</v>
      </c>
      <c r="M157" s="313">
        <f>((M66*'Data - P&amp;L'!$C$38))*'Data - P&amp;L'!$C$54</f>
        <v>0</v>
      </c>
      <c r="N157" s="313">
        <f>((N66*'Data - P&amp;L'!$C$38))*'Data - P&amp;L'!$C$54</f>
        <v>0</v>
      </c>
      <c r="O157" s="313">
        <f>((O66*'Data - P&amp;L'!$C$38))*'Data - P&amp;L'!$C$54</f>
        <v>0</v>
      </c>
      <c r="P157" s="313">
        <f>((P66*'Data - P&amp;L'!$C$38))*'Data - P&amp;L'!$C$54</f>
        <v>0</v>
      </c>
      <c r="Q157" s="313">
        <f>((Q66*'Data - P&amp;L'!$C$38))*'Data - P&amp;L'!$C$54</f>
        <v>0</v>
      </c>
      <c r="R157" s="313">
        <f>((R66*'Data - P&amp;L'!$C$38))*'Data - P&amp;L'!$C$54</f>
        <v>0</v>
      </c>
      <c r="S157" s="313">
        <f>((S66*'Data - P&amp;L'!$C$38))*'Data - P&amp;L'!$C$54</f>
        <v>0</v>
      </c>
      <c r="T157" s="313">
        <f>((T66*'Data - P&amp;L'!$C$38))*'Data - P&amp;L'!$C$54</f>
        <v>0</v>
      </c>
      <c r="U157" s="313">
        <f>((U66*'Data - P&amp;L'!$C$38))*'Data - P&amp;L'!$C$54</f>
        <v>0</v>
      </c>
      <c r="V157" s="313">
        <f>((V66*'Data - P&amp;L'!$C$38))*'Data - P&amp;L'!$C$54</f>
        <v>0</v>
      </c>
      <c r="W157" s="313">
        <f>((W66*'Data - P&amp;L'!$C$38))*'Data - P&amp;L'!$C$54</f>
        <v>0</v>
      </c>
      <c r="X157" s="313">
        <f>((X66*'Data - P&amp;L'!$C$38))*'Data - P&amp;L'!$C$54</f>
        <v>0</v>
      </c>
      <c r="Y157" s="313">
        <f>((Y66*'Data - P&amp;L'!$C$38))*'Data - P&amp;L'!$C$54</f>
        <v>0</v>
      </c>
      <c r="Z157" s="313">
        <f>((Z66*'Data - P&amp;L'!$C$38))*'Data - P&amp;L'!$C$54</f>
        <v>0</v>
      </c>
      <c r="AA157" s="313">
        <f>((AA66*'Data - P&amp;L'!$C$38))*'Data - P&amp;L'!$C$54</f>
        <v>0</v>
      </c>
      <c r="AB157" s="313">
        <f>((AB66*'Data - P&amp;L'!$C$38))*'Data - P&amp;L'!$C$54</f>
        <v>0</v>
      </c>
      <c r="AC157" s="313">
        <f>((AC66*'Data - P&amp;L'!$C$38))*'Data - P&amp;L'!$C$54</f>
        <v>0</v>
      </c>
      <c r="AD157" s="313">
        <f>((AD66*'Data - P&amp;L'!$C$38))*'Data - P&amp;L'!$C$54</f>
        <v>0</v>
      </c>
      <c r="AE157" s="313">
        <f>((AE66*'Data - P&amp;L'!$C$38))*'Data - P&amp;L'!$C$54</f>
        <v>0</v>
      </c>
      <c r="AF157" s="313">
        <f>((AF66*'Data - P&amp;L'!$C$38))*'Data - P&amp;L'!$C$54</f>
        <v>0</v>
      </c>
      <c r="AG157" s="555">
        <f t="shared" si="34"/>
        <v>0</v>
      </c>
    </row>
    <row r="158" outlineLevel="1">
      <c r="A158" s="223" t="s">
        <v>682</v>
      </c>
      <c r="B158" s="313">
        <f>((B77*'Data - P&amp;L'!$D$38))*'Data - P&amp;L'!$C$54</f>
        <v>0</v>
      </c>
      <c r="C158" s="313">
        <f>((C77*'Data - P&amp;L'!$D$38))*'Data - P&amp;L'!$C$54</f>
        <v>0</v>
      </c>
      <c r="D158" s="313">
        <f>((D77*'Data - P&amp;L'!$D$38))*'Data - P&amp;L'!$C$54</f>
        <v>0</v>
      </c>
      <c r="E158" s="313">
        <f>((E77*'Data - P&amp;L'!$D$38))*'Data - P&amp;L'!$C$54</f>
        <v>0</v>
      </c>
      <c r="F158" s="313">
        <f>((F77*'Data - P&amp;L'!$D$38))*'Data - P&amp;L'!$C$54</f>
        <v>0</v>
      </c>
      <c r="G158" s="313">
        <f>((G77*'Data - P&amp;L'!$D$38))*'Data - P&amp;L'!$C$54</f>
        <v>0</v>
      </c>
      <c r="H158" s="313">
        <f>((H77*'Data - P&amp;L'!$D$38))*'Data - P&amp;L'!$C$54</f>
        <v>0</v>
      </c>
      <c r="I158" s="313">
        <f>((I77*'Data - P&amp;L'!$D$38))*'Data - P&amp;L'!$C$54</f>
        <v>0</v>
      </c>
      <c r="J158" s="313">
        <f>((J77*'Data - P&amp;L'!$D$38))*'Data - P&amp;L'!$C$54</f>
        <v>0</v>
      </c>
      <c r="K158" s="313">
        <f>((K77*'Data - P&amp;L'!$D$38))*'Data - P&amp;L'!$C$54</f>
        <v>0</v>
      </c>
      <c r="L158" s="313">
        <f>((L77*'Data - P&amp;L'!$D$38))*'Data - P&amp;L'!$C$54</f>
        <v>0</v>
      </c>
      <c r="M158" s="313">
        <f>((M77*'Data - P&amp;L'!$D$38))*'Data - P&amp;L'!$C$54</f>
        <v>0</v>
      </c>
      <c r="N158" s="313">
        <f>((N77*'Data - P&amp;L'!$D$38))*'Data - P&amp;L'!$C$54</f>
        <v>0</v>
      </c>
      <c r="O158" s="313">
        <f>((O77*'Data - P&amp;L'!$D$38))*'Data - P&amp;L'!$C$54</f>
        <v>0</v>
      </c>
      <c r="P158" s="313">
        <f>((P77*'Data - P&amp;L'!$D$38))*'Data - P&amp;L'!$C$54</f>
        <v>0</v>
      </c>
      <c r="Q158" s="313">
        <f>((Q77*'Data - P&amp;L'!$D$38))*'Data - P&amp;L'!$C$54</f>
        <v>0</v>
      </c>
      <c r="R158" s="313">
        <f>((R77*'Data - P&amp;L'!$D$38))*'Data - P&amp;L'!$C$54</f>
        <v>0</v>
      </c>
      <c r="S158" s="313">
        <f>((S77*'Data - P&amp;L'!$D$38))*'Data - P&amp;L'!$C$54</f>
        <v>0</v>
      </c>
      <c r="T158" s="313">
        <f>((T77*'Data - P&amp;L'!$D$38))*'Data - P&amp;L'!$C$54</f>
        <v>0</v>
      </c>
      <c r="U158" s="313">
        <f>((U77*'Data - P&amp;L'!$D$38))*'Data - P&amp;L'!$C$54</f>
        <v>0</v>
      </c>
      <c r="V158" s="313">
        <f>((V77*'Data - P&amp;L'!$D$38))*'Data - P&amp;L'!$C$54</f>
        <v>0</v>
      </c>
      <c r="W158" s="313">
        <f>((W77*'Data - P&amp;L'!$D$38))*'Data - P&amp;L'!$C$54</f>
        <v>0</v>
      </c>
      <c r="X158" s="313">
        <f>((X77*'Data - P&amp;L'!$D$38))*'Data - P&amp;L'!$C$54</f>
        <v>0</v>
      </c>
      <c r="Y158" s="313">
        <f>((Y77*'Data - P&amp;L'!$D$38))*'Data - P&amp;L'!$C$54</f>
        <v>0</v>
      </c>
      <c r="Z158" s="313">
        <f>((Z77*'Data - P&amp;L'!$D$38))*'Data - P&amp;L'!$C$54</f>
        <v>0</v>
      </c>
      <c r="AA158" s="313">
        <f>((AA77*'Data - P&amp;L'!$D$38))*'Data - P&amp;L'!$C$54</f>
        <v>0</v>
      </c>
      <c r="AB158" s="313">
        <f>((AB77*'Data - P&amp;L'!$D$38))*'Data - P&amp;L'!$C$54</f>
        <v>0</v>
      </c>
      <c r="AC158" s="313">
        <f>((AC77*'Data - P&amp;L'!$D$38))*'Data - P&amp;L'!$C$54</f>
        <v>0</v>
      </c>
      <c r="AD158" s="313">
        <f>((AD77*'Data - P&amp;L'!$D$38))*'Data - P&amp;L'!$C$54</f>
        <v>0</v>
      </c>
      <c r="AE158" s="313">
        <f>((AE77*'Data - P&amp;L'!$D$38))*'Data - P&amp;L'!$C$54</f>
        <v>0</v>
      </c>
      <c r="AF158" s="313">
        <f>((AF77*'Data - P&amp;L'!$D$38))*'Data - P&amp;L'!$C$54</f>
        <v>0</v>
      </c>
      <c r="AG158" s="555">
        <f t="shared" si="34"/>
        <v>0</v>
      </c>
    </row>
    <row r="159" outlineLevel="1">
      <c r="A159" s="592" t="s">
        <v>690</v>
      </c>
      <c r="B159" s="559">
        <f>B79*'Data - P&amp;L'!$R$3</f>
        <v>0</v>
      </c>
      <c r="C159" s="559">
        <f>C79*'Data - P&amp;L'!$R$3</f>
        <v>0</v>
      </c>
      <c r="D159" s="559">
        <f>D79*'Data - P&amp;L'!$R$3</f>
        <v>0</v>
      </c>
      <c r="E159" s="559">
        <f>E79*'Data - P&amp;L'!$R$3</f>
        <v>0</v>
      </c>
      <c r="F159" s="559">
        <f>F79*'Data - P&amp;L'!$R$3</f>
        <v>0</v>
      </c>
      <c r="G159" s="559">
        <f>G79*'Data - P&amp;L'!$R$3</f>
        <v>0</v>
      </c>
      <c r="H159" s="559">
        <f>H79*'Data - P&amp;L'!$R$3</f>
        <v>0</v>
      </c>
      <c r="I159" s="559">
        <f>I79*'Data - P&amp;L'!$R$3</f>
        <v>0</v>
      </c>
      <c r="J159" s="559">
        <f>J79*'Data - P&amp;L'!$R$3</f>
        <v>0</v>
      </c>
      <c r="K159" s="559">
        <f>K79*'Data - P&amp;L'!$R$3</f>
        <v>0</v>
      </c>
      <c r="L159" s="559">
        <f>L79*'Data - P&amp;L'!$R$3</f>
        <v>0</v>
      </c>
      <c r="M159" s="559">
        <f>M79*'Data - P&amp;L'!$R$3</f>
        <v>0</v>
      </c>
      <c r="N159" s="559">
        <f>N79*'Data - P&amp;L'!$R$3</f>
        <v>0</v>
      </c>
      <c r="O159" s="559">
        <f>O79*'Data - P&amp;L'!$R$3</f>
        <v>0</v>
      </c>
      <c r="P159" s="559">
        <f>P79*'Data - P&amp;L'!$R$3</f>
        <v>0</v>
      </c>
      <c r="Q159" s="559">
        <f>Q79*'Data - P&amp;L'!$R$3</f>
        <v>0</v>
      </c>
      <c r="R159" s="559">
        <f>R79*'Data - P&amp;L'!$R$3</f>
        <v>0</v>
      </c>
      <c r="S159" s="559">
        <f>S79*'Data - P&amp;L'!$R$3</f>
        <v>0</v>
      </c>
      <c r="T159" s="559">
        <f>T79*'Data - P&amp;L'!$R$3</f>
        <v>0</v>
      </c>
      <c r="U159" s="559">
        <f>U79*'Data - P&amp;L'!$R$3</f>
        <v>0</v>
      </c>
      <c r="V159" s="559">
        <f>V79*'Data - P&amp;L'!$R$3</f>
        <v>0</v>
      </c>
      <c r="W159" s="559">
        <f>W79*'Data - P&amp;L'!$R$3</f>
        <v>0</v>
      </c>
      <c r="X159" s="559">
        <f>X79*'Data - P&amp;L'!$R$3</f>
        <v>0</v>
      </c>
      <c r="Y159" s="559">
        <f>Y79*'Data - P&amp;L'!$R$3</f>
        <v>0</v>
      </c>
      <c r="Z159" s="559">
        <f>Z79*'Data - P&amp;L'!$R$3</f>
        <v>0</v>
      </c>
      <c r="AA159" s="559">
        <f>AA79*'Data - P&amp;L'!$R$3</f>
        <v>0</v>
      </c>
      <c r="AB159" s="559">
        <f>AB79*'Data - P&amp;L'!$R$3</f>
        <v>0</v>
      </c>
      <c r="AC159" s="559">
        <f>AC79*'Data - P&amp;L'!$R$3</f>
        <v>0</v>
      </c>
      <c r="AD159" s="559">
        <f>AD79*'Data - P&amp;L'!$R$3</f>
        <v>0</v>
      </c>
      <c r="AE159" s="559">
        <f>AE79*'Data - P&amp;L'!$R$3</f>
        <v>0</v>
      </c>
      <c r="AF159" s="559">
        <f>AF79*'Data - P&amp;L'!$R$3</f>
        <v>0</v>
      </c>
      <c r="AG159" s="555">
        <f t="shared" si="34"/>
        <v>0</v>
      </c>
    </row>
    <row r="160" outlineLevel="1">
      <c r="A160" s="593" t="s">
        <v>691</v>
      </c>
      <c r="B160" s="312">
        <f t="shared" ref="B160:AF160" si="37">B85</f>
        <v>0</v>
      </c>
      <c r="C160" s="312">
        <f t="shared" si="37"/>
        <v>0</v>
      </c>
      <c r="D160" s="312">
        <f t="shared" si="37"/>
        <v>0</v>
      </c>
      <c r="E160" s="312">
        <f t="shared" si="37"/>
        <v>0</v>
      </c>
      <c r="F160" s="312">
        <f t="shared" si="37"/>
        <v>0</v>
      </c>
      <c r="G160" s="312">
        <f t="shared" si="37"/>
        <v>0</v>
      </c>
      <c r="H160" s="312">
        <f t="shared" si="37"/>
        <v>0</v>
      </c>
      <c r="I160" s="312">
        <f t="shared" si="37"/>
        <v>0</v>
      </c>
      <c r="J160" s="312">
        <f t="shared" si="37"/>
        <v>0</v>
      </c>
      <c r="K160" s="312">
        <f t="shared" si="37"/>
        <v>0</v>
      </c>
      <c r="L160" s="312">
        <f t="shared" si="37"/>
        <v>0</v>
      </c>
      <c r="M160" s="312">
        <f t="shared" si="37"/>
        <v>0</v>
      </c>
      <c r="N160" s="312">
        <f t="shared" si="37"/>
        <v>0</v>
      </c>
      <c r="O160" s="312">
        <f t="shared" si="37"/>
        <v>0</v>
      </c>
      <c r="P160" s="312">
        <f t="shared" si="37"/>
        <v>0</v>
      </c>
      <c r="Q160" s="312">
        <f t="shared" si="37"/>
        <v>0</v>
      </c>
      <c r="R160" s="312">
        <f t="shared" si="37"/>
        <v>0</v>
      </c>
      <c r="S160" s="312">
        <f t="shared" si="37"/>
        <v>0</v>
      </c>
      <c r="T160" s="312">
        <f t="shared" si="37"/>
        <v>0</v>
      </c>
      <c r="U160" s="312">
        <f t="shared" si="37"/>
        <v>0</v>
      </c>
      <c r="V160" s="312">
        <f t="shared" si="37"/>
        <v>0</v>
      </c>
      <c r="W160" s="312">
        <f t="shared" si="37"/>
        <v>0</v>
      </c>
      <c r="X160" s="312">
        <f t="shared" si="37"/>
        <v>0</v>
      </c>
      <c r="Y160" s="312">
        <f t="shared" si="37"/>
        <v>0</v>
      </c>
      <c r="Z160" s="312">
        <f t="shared" si="37"/>
        <v>0</v>
      </c>
      <c r="AA160" s="312">
        <f t="shared" si="37"/>
        <v>0</v>
      </c>
      <c r="AB160" s="312">
        <f t="shared" si="37"/>
        <v>0</v>
      </c>
      <c r="AC160" s="312">
        <f t="shared" si="37"/>
        <v>0</v>
      </c>
      <c r="AD160" s="312">
        <f t="shared" si="37"/>
        <v>0</v>
      </c>
      <c r="AE160" s="312">
        <f t="shared" si="37"/>
        <v>0</v>
      </c>
      <c r="AF160" s="312">
        <f t="shared" si="37"/>
        <v>0</v>
      </c>
      <c r="AG160" s="558">
        <f t="shared" si="34"/>
        <v>0</v>
      </c>
    </row>
    <row r="161">
      <c r="A161" s="588" t="s">
        <v>2037</v>
      </c>
      <c r="B161" s="327">
        <f t="shared" ref="B161:AF161" si="38">sum(B162:B172)-B175</f>
        <v>0</v>
      </c>
      <c r="C161" s="327">
        <f t="shared" si="38"/>
        <v>0</v>
      </c>
      <c r="D161" s="327">
        <f t="shared" si="38"/>
        <v>0</v>
      </c>
      <c r="E161" s="327">
        <f t="shared" si="38"/>
        <v>0</v>
      </c>
      <c r="F161" s="327">
        <f t="shared" si="38"/>
        <v>0</v>
      </c>
      <c r="G161" s="327">
        <f t="shared" si="38"/>
        <v>0</v>
      </c>
      <c r="H161" s="327">
        <f t="shared" si="38"/>
        <v>0</v>
      </c>
      <c r="I161" s="327">
        <f t="shared" si="38"/>
        <v>0</v>
      </c>
      <c r="J161" s="327">
        <f t="shared" si="38"/>
        <v>0</v>
      </c>
      <c r="K161" s="327">
        <f t="shared" si="38"/>
        <v>0</v>
      </c>
      <c r="L161" s="327">
        <f t="shared" si="38"/>
        <v>0</v>
      </c>
      <c r="M161" s="327">
        <f t="shared" si="38"/>
        <v>0</v>
      </c>
      <c r="N161" s="327">
        <f t="shared" si="38"/>
        <v>0</v>
      </c>
      <c r="O161" s="327">
        <f t="shared" si="38"/>
        <v>0</v>
      </c>
      <c r="P161" s="327">
        <f t="shared" si="38"/>
        <v>0</v>
      </c>
      <c r="Q161" s="327">
        <f t="shared" si="38"/>
        <v>0</v>
      </c>
      <c r="R161" s="327">
        <f t="shared" si="38"/>
        <v>0</v>
      </c>
      <c r="S161" s="327">
        <f t="shared" si="38"/>
        <v>0</v>
      </c>
      <c r="T161" s="327">
        <f t="shared" si="38"/>
        <v>0</v>
      </c>
      <c r="U161" s="327">
        <f t="shared" si="38"/>
        <v>0</v>
      </c>
      <c r="V161" s="327">
        <f t="shared" si="38"/>
        <v>0</v>
      </c>
      <c r="W161" s="327">
        <f t="shared" si="38"/>
        <v>0</v>
      </c>
      <c r="X161" s="327">
        <f t="shared" si="38"/>
        <v>0</v>
      </c>
      <c r="Y161" s="327">
        <f t="shared" si="38"/>
        <v>0</v>
      </c>
      <c r="Z161" s="327">
        <f t="shared" si="38"/>
        <v>0</v>
      </c>
      <c r="AA161" s="327">
        <f t="shared" si="38"/>
        <v>0</v>
      </c>
      <c r="AB161" s="327">
        <f t="shared" si="38"/>
        <v>0</v>
      </c>
      <c r="AC161" s="327">
        <f t="shared" si="38"/>
        <v>0</v>
      </c>
      <c r="AD161" s="327">
        <f t="shared" si="38"/>
        <v>0</v>
      </c>
      <c r="AE161" s="327">
        <f t="shared" si="38"/>
        <v>0</v>
      </c>
      <c r="AF161" s="327">
        <f t="shared" si="38"/>
        <v>0</v>
      </c>
      <c r="AG161" s="409">
        <f t="shared" si="34"/>
        <v>0</v>
      </c>
    </row>
    <row r="162" outlineLevel="1">
      <c r="A162" s="225" t="s">
        <v>673</v>
      </c>
      <c r="B162" s="313">
        <f>(B96)*'Data - P&amp;L'!$C$3*'Data - P&amp;L'!$C$55</f>
        <v>0</v>
      </c>
      <c r="C162" s="313">
        <f>(C96)*'Data - P&amp;L'!$C$3*'Data - P&amp;L'!$C$55</f>
        <v>0</v>
      </c>
      <c r="D162" s="313">
        <f>(D96)*'Data - P&amp;L'!$C$3*'Data - P&amp;L'!$C$55</f>
        <v>0</v>
      </c>
      <c r="E162" s="313">
        <f>(E96)*'Data - P&amp;L'!$C$3*'Data - P&amp;L'!$C$55</f>
        <v>0</v>
      </c>
      <c r="F162" s="313">
        <f>(F96)*'Data - P&amp;L'!$C$3*'Data - P&amp;L'!$C$55</f>
        <v>0</v>
      </c>
      <c r="G162" s="313">
        <f>(G96)*'Data - P&amp;L'!$C$3*'Data - P&amp;L'!$C$55</f>
        <v>0</v>
      </c>
      <c r="H162" s="313">
        <f>(H96)*'Data - P&amp;L'!$C$3*'Data - P&amp;L'!$C$55</f>
        <v>0</v>
      </c>
      <c r="I162" s="313">
        <f>(I96)*'Data - P&amp;L'!$C$3*'Data - P&amp;L'!$C$55</f>
        <v>0</v>
      </c>
      <c r="J162" s="313">
        <f>(J96)*'Data - P&amp;L'!$C$3*'Data - P&amp;L'!$C$55</f>
        <v>0</v>
      </c>
      <c r="K162" s="313">
        <f>(K96)*'Data - P&amp;L'!$C$3*'Data - P&amp;L'!$C$55</f>
        <v>0</v>
      </c>
      <c r="L162" s="313">
        <f>(L96)*'Data - P&amp;L'!$C$3*'Data - P&amp;L'!$C$55</f>
        <v>0</v>
      </c>
      <c r="M162" s="313">
        <f>(M96)*'Data - P&amp;L'!$C$3*'Data - P&amp;L'!$C$55</f>
        <v>0</v>
      </c>
      <c r="N162" s="313">
        <f>(N96)*'Data - P&amp;L'!$C$3*'Data - P&amp;L'!$C$55</f>
        <v>0</v>
      </c>
      <c r="O162" s="313">
        <f>(O96)*'Data - P&amp;L'!$C$3*'Data - P&amp;L'!$C$55</f>
        <v>0</v>
      </c>
      <c r="P162" s="313">
        <f>(P96)*'Data - P&amp;L'!$C$3*'Data - P&amp;L'!$C$55</f>
        <v>0</v>
      </c>
      <c r="Q162" s="313">
        <f>(Q96)*'Data - P&amp;L'!$C$3*'Data - P&amp;L'!$C$55</f>
        <v>0</v>
      </c>
      <c r="R162" s="313">
        <f>(R96)*'Data - P&amp;L'!$C$3*'Data - P&amp;L'!$C$55</f>
        <v>0</v>
      </c>
      <c r="S162" s="313">
        <f>(S96)*'Data - P&amp;L'!$C$3*'Data - P&amp;L'!$C$55</f>
        <v>0</v>
      </c>
      <c r="T162" s="313">
        <f>(T96)*'Data - P&amp;L'!$C$3*'Data - P&amp;L'!$C$55</f>
        <v>0</v>
      </c>
      <c r="U162" s="313">
        <f>(U96)*'Data - P&amp;L'!$C$3*'Data - P&amp;L'!$C$55</f>
        <v>0</v>
      </c>
      <c r="V162" s="313">
        <f>(V96)*'Data - P&amp;L'!$C$3*'Data - P&amp;L'!$C$55</f>
        <v>0</v>
      </c>
      <c r="W162" s="313">
        <f>(W96)*'Data - P&amp;L'!$C$3*'Data - P&amp;L'!$C$55</f>
        <v>0</v>
      </c>
      <c r="X162" s="313">
        <f>(X96)*'Data - P&amp;L'!$C$3*'Data - P&amp;L'!$C$55</f>
        <v>0</v>
      </c>
      <c r="Y162" s="313">
        <f>(Y96)*'Data - P&amp;L'!$C$3*'Data - P&amp;L'!$C$55</f>
        <v>0</v>
      </c>
      <c r="Z162" s="313">
        <f>(Z96)*'Data - P&amp;L'!$C$3*'Data - P&amp;L'!$C$55</f>
        <v>0</v>
      </c>
      <c r="AA162" s="313">
        <f>(AA96)*'Data - P&amp;L'!$C$3*'Data - P&amp;L'!$C$55</f>
        <v>0</v>
      </c>
      <c r="AB162" s="313">
        <f>(AB96)*'Data - P&amp;L'!$C$3*'Data - P&amp;L'!$C$55</f>
        <v>0</v>
      </c>
      <c r="AC162" s="313">
        <f>(AC96)*'Data - P&amp;L'!$C$3*'Data - P&amp;L'!$C$55</f>
        <v>0</v>
      </c>
      <c r="AD162" s="313">
        <f>(AD96)*'Data - P&amp;L'!$C$3*'Data - P&amp;L'!$C$55</f>
        <v>0</v>
      </c>
      <c r="AE162" s="313">
        <f>(AE96)*'Data - P&amp;L'!$C$3*'Data - P&amp;L'!$C$55</f>
        <v>0</v>
      </c>
      <c r="AF162" s="313">
        <f>(AF96)*'Data - P&amp;L'!$C$3*'Data - P&amp;L'!$C$55</f>
        <v>0</v>
      </c>
      <c r="AG162" s="555">
        <f t="shared" si="34"/>
        <v>0</v>
      </c>
    </row>
    <row r="163" outlineLevel="1">
      <c r="A163" s="225" t="s">
        <v>674</v>
      </c>
      <c r="B163" s="313">
        <f>(B97)*'Data - P&amp;L'!$C$4*'Data - P&amp;L'!$C$55</f>
        <v>0</v>
      </c>
      <c r="C163" s="313">
        <f>(C97)*'Data - P&amp;L'!$C$4*'Data - P&amp;L'!$C$55</f>
        <v>0</v>
      </c>
      <c r="D163" s="313">
        <f>(D97)*'Data - P&amp;L'!$C$4*'Data - P&amp;L'!$C$55</f>
        <v>0</v>
      </c>
      <c r="E163" s="313">
        <f>(E97)*'Data - P&amp;L'!$C$4*'Data - P&amp;L'!$C$55</f>
        <v>0</v>
      </c>
      <c r="F163" s="313">
        <f>(F97)*'Data - P&amp;L'!$C$4*'Data - P&amp;L'!$C$55</f>
        <v>0</v>
      </c>
      <c r="G163" s="313">
        <f>(G97)*'Data - P&amp;L'!$C$4*'Data - P&amp;L'!$C$55</f>
        <v>0</v>
      </c>
      <c r="H163" s="313">
        <f>(H97)*'Data - P&amp;L'!$C$4*'Data - P&amp;L'!$C$55</f>
        <v>0</v>
      </c>
      <c r="I163" s="313">
        <f>(I97)*'Data - P&amp;L'!$C$4*'Data - P&amp;L'!$C$55</f>
        <v>0</v>
      </c>
      <c r="J163" s="313">
        <f>(J97)*'Data - P&amp;L'!$C$4*'Data - P&amp;L'!$C$55</f>
        <v>0</v>
      </c>
      <c r="K163" s="313">
        <f>(K97)*'Data - P&amp;L'!$C$4*'Data - P&amp;L'!$C$55</f>
        <v>0</v>
      </c>
      <c r="L163" s="313">
        <f>(L97)*'Data - P&amp;L'!$C$4*'Data - P&amp;L'!$C$55</f>
        <v>0</v>
      </c>
      <c r="M163" s="313">
        <f>(M97)*'Data - P&amp;L'!$C$4*'Data - P&amp;L'!$C$55</f>
        <v>0</v>
      </c>
      <c r="N163" s="313">
        <f>(N97)*'Data - P&amp;L'!$C$4*'Data - P&amp;L'!$C$55</f>
        <v>0</v>
      </c>
      <c r="O163" s="313">
        <f>(O97)*'Data - P&amp;L'!$C$4*'Data - P&amp;L'!$C$55</f>
        <v>0</v>
      </c>
      <c r="P163" s="313">
        <f>(P97)*'Data - P&amp;L'!$C$4*'Data - P&amp;L'!$C$55</f>
        <v>0</v>
      </c>
      <c r="Q163" s="313">
        <f>(Q97)*'Data - P&amp;L'!$C$4*'Data - P&amp;L'!$C$55</f>
        <v>0</v>
      </c>
      <c r="R163" s="313">
        <f>(R97)*'Data - P&amp;L'!$C$4*'Data - P&amp;L'!$C$55</f>
        <v>0</v>
      </c>
      <c r="S163" s="313">
        <f>(S97)*'Data - P&amp;L'!$C$4*'Data - P&amp;L'!$C$55</f>
        <v>0</v>
      </c>
      <c r="T163" s="313">
        <f>(T97)*'Data - P&amp;L'!$C$4*'Data - P&amp;L'!$C$55</f>
        <v>0</v>
      </c>
      <c r="U163" s="313">
        <f>(U97)*'Data - P&amp;L'!$C$4*'Data - P&amp;L'!$C$55</f>
        <v>0</v>
      </c>
      <c r="V163" s="313">
        <f>(V97)*'Data - P&amp;L'!$C$4*'Data - P&amp;L'!$C$55</f>
        <v>0</v>
      </c>
      <c r="W163" s="313">
        <f>(W97)*'Data - P&amp;L'!$C$4*'Data - P&amp;L'!$C$55</f>
        <v>0</v>
      </c>
      <c r="X163" s="313">
        <f>(X97)*'Data - P&amp;L'!$C$4*'Data - P&amp;L'!$C$55</f>
        <v>0</v>
      </c>
      <c r="Y163" s="313">
        <f>(Y97)*'Data - P&amp;L'!$C$4*'Data - P&amp;L'!$C$55</f>
        <v>0</v>
      </c>
      <c r="Z163" s="313">
        <f>(Z97)*'Data - P&amp;L'!$C$4*'Data - P&amp;L'!$C$55</f>
        <v>0</v>
      </c>
      <c r="AA163" s="313">
        <f>(AA97)*'Data - P&amp;L'!$C$4*'Data - P&amp;L'!$C$55</f>
        <v>0</v>
      </c>
      <c r="AB163" s="313">
        <f>(AB97)*'Data - P&amp;L'!$C$4*'Data - P&amp;L'!$C$55</f>
        <v>0</v>
      </c>
      <c r="AC163" s="313">
        <f>(AC97)*'Data - P&amp;L'!$C$4*'Data - P&amp;L'!$C$55</f>
        <v>0</v>
      </c>
      <c r="AD163" s="313">
        <f>(AD97)*'Data - P&amp;L'!$C$4*'Data - P&amp;L'!$C$55</f>
        <v>0</v>
      </c>
      <c r="AE163" s="313">
        <f>(AE97)*'Data - P&amp;L'!$C$4*'Data - P&amp;L'!$C$55</f>
        <v>0</v>
      </c>
      <c r="AF163" s="313">
        <f>(AF97)*'Data - P&amp;L'!$C$4*'Data - P&amp;L'!$C$55</f>
        <v>0</v>
      </c>
      <c r="AG163" s="555">
        <f t="shared" si="34"/>
        <v>0</v>
      </c>
    </row>
    <row r="164" outlineLevel="1">
      <c r="A164" s="225" t="s">
        <v>675</v>
      </c>
      <c r="B164" s="313">
        <f>(B99)*'Data - P&amp;L'!$C$6*'Data - P&amp;L'!$C$55</f>
        <v>0</v>
      </c>
      <c r="C164" s="313">
        <f>(C99)*'Data - P&amp;L'!$C$6*'Data - P&amp;L'!$C$55</f>
        <v>0</v>
      </c>
      <c r="D164" s="313">
        <f>(D99)*'Data - P&amp;L'!$C$6*'Data - P&amp;L'!$C$55</f>
        <v>0</v>
      </c>
      <c r="E164" s="313">
        <f>(E99)*'Data - P&amp;L'!$C$6*'Data - P&amp;L'!$C$55</f>
        <v>0</v>
      </c>
      <c r="F164" s="313">
        <f>(F99)*'Data - P&amp;L'!$C$6*'Data - P&amp;L'!$C$55</f>
        <v>0</v>
      </c>
      <c r="G164" s="313">
        <f>(G99)*'Data - P&amp;L'!$C$6*'Data - P&amp;L'!$C$55</f>
        <v>0</v>
      </c>
      <c r="H164" s="313">
        <f>(H99)*'Data - P&amp;L'!$C$6*'Data - P&amp;L'!$C$55</f>
        <v>0</v>
      </c>
      <c r="I164" s="313">
        <f>(I99)*'Data - P&amp;L'!$C$6*'Data - P&amp;L'!$C$55</f>
        <v>0</v>
      </c>
      <c r="J164" s="313">
        <f>(J99)*'Data - P&amp;L'!$C$6*'Data - P&amp;L'!$C$55</f>
        <v>0</v>
      </c>
      <c r="K164" s="313">
        <f>(K99)*'Data - P&amp;L'!$C$6*'Data - P&amp;L'!$C$55</f>
        <v>0</v>
      </c>
      <c r="L164" s="313">
        <f>(L99)*'Data - P&amp;L'!$C$6*'Data - P&amp;L'!$C$55</f>
        <v>0</v>
      </c>
      <c r="M164" s="313">
        <f>(M99)*'Data - P&amp;L'!$C$6*'Data - P&amp;L'!$C$55</f>
        <v>0</v>
      </c>
      <c r="N164" s="313">
        <f>(N99)*'Data - P&amp;L'!$C$6*'Data - P&amp;L'!$C$55</f>
        <v>0</v>
      </c>
      <c r="O164" s="313">
        <f>(O99)*'Data - P&amp;L'!$C$6*'Data - P&amp;L'!$C$55</f>
        <v>0</v>
      </c>
      <c r="P164" s="313">
        <f>(P99)*'Data - P&amp;L'!$C$6*'Data - P&amp;L'!$C$55</f>
        <v>0</v>
      </c>
      <c r="Q164" s="313">
        <f>(Q99)*'Data - P&amp;L'!$C$6*'Data - P&amp;L'!$C$55</f>
        <v>0</v>
      </c>
      <c r="R164" s="313">
        <f>(R99)*'Data - P&amp;L'!$C$6*'Data - P&amp;L'!$C$55</f>
        <v>0</v>
      </c>
      <c r="S164" s="313">
        <f>(S99)*'Data - P&amp;L'!$C$6*'Data - P&amp;L'!$C$55</f>
        <v>0</v>
      </c>
      <c r="T164" s="313">
        <f>(T99)*'Data - P&amp;L'!$C$6*'Data - P&amp;L'!$C$55</f>
        <v>0</v>
      </c>
      <c r="U164" s="313">
        <f>(U99)*'Data - P&amp;L'!$C$6*'Data - P&amp;L'!$C$55</f>
        <v>0</v>
      </c>
      <c r="V164" s="313">
        <f>(V99)*'Data - P&amp;L'!$C$6*'Data - P&amp;L'!$C$55</f>
        <v>0</v>
      </c>
      <c r="W164" s="313">
        <f>(W99)*'Data - P&amp;L'!$C$6*'Data - P&amp;L'!$C$55</f>
        <v>0</v>
      </c>
      <c r="X164" s="313">
        <f>(X99)*'Data - P&amp;L'!$C$6*'Data - P&amp;L'!$C$55</f>
        <v>0</v>
      </c>
      <c r="Y164" s="313">
        <f>(Y99)*'Data - P&amp;L'!$C$6*'Data - P&amp;L'!$C$55</f>
        <v>0</v>
      </c>
      <c r="Z164" s="313">
        <f>(Z99)*'Data - P&amp;L'!$C$6*'Data - P&amp;L'!$C$55</f>
        <v>0</v>
      </c>
      <c r="AA164" s="313">
        <f>(AA99)*'Data - P&amp;L'!$C$6*'Data - P&amp;L'!$C$55</f>
        <v>0</v>
      </c>
      <c r="AB164" s="313">
        <f>(AB99)*'Data - P&amp;L'!$C$6*'Data - P&amp;L'!$C$55</f>
        <v>0</v>
      </c>
      <c r="AC164" s="313">
        <f>(AC99)*'Data - P&amp;L'!$C$6*'Data - P&amp;L'!$C$55</f>
        <v>0</v>
      </c>
      <c r="AD164" s="313">
        <f>(AD99)*'Data - P&amp;L'!$C$6*'Data - P&amp;L'!$C$55</f>
        <v>0</v>
      </c>
      <c r="AE164" s="313">
        <f>(AE99)*'Data - P&amp;L'!$C$6*'Data - P&amp;L'!$C$55</f>
        <v>0</v>
      </c>
      <c r="AF164" s="313">
        <f>(AF99)*'Data - P&amp;L'!$C$6*'Data - P&amp;L'!$C$55</f>
        <v>0</v>
      </c>
      <c r="AG164" s="555">
        <f t="shared" si="34"/>
        <v>0</v>
      </c>
    </row>
    <row r="165" outlineLevel="1">
      <c r="A165" s="225" t="s">
        <v>676</v>
      </c>
      <c r="B165" s="313">
        <f>(B100)*'Data - P&amp;L'!$C$8*'Data - P&amp;L'!$C$55</f>
        <v>0</v>
      </c>
      <c r="C165" s="313">
        <f>(C100)*'Data - P&amp;L'!$C$8*'Data - P&amp;L'!$C$55</f>
        <v>0</v>
      </c>
      <c r="D165" s="313">
        <f>(D100)*'Data - P&amp;L'!$C$8*'Data - P&amp;L'!$C$55</f>
        <v>0</v>
      </c>
      <c r="E165" s="313">
        <f>(E100)*'Data - P&amp;L'!$C$8*'Data - P&amp;L'!$C$55</f>
        <v>0</v>
      </c>
      <c r="F165" s="313">
        <f>(F100)*'Data - P&amp;L'!$C$8*'Data - P&amp;L'!$C$55</f>
        <v>0</v>
      </c>
      <c r="G165" s="313">
        <f>(G100)*'Data - P&amp;L'!$C$8*'Data - P&amp;L'!$C$55</f>
        <v>0</v>
      </c>
      <c r="H165" s="313">
        <f>(H100)*'Data - P&amp;L'!$C$8*'Data - P&amp;L'!$C$55</f>
        <v>0</v>
      </c>
      <c r="I165" s="313">
        <f>(I100)*'Data - P&amp;L'!$C$8*'Data - P&amp;L'!$C$55</f>
        <v>0</v>
      </c>
      <c r="J165" s="313">
        <f>(J100)*'Data - P&amp;L'!$C$8*'Data - P&amp;L'!$C$55</f>
        <v>0</v>
      </c>
      <c r="K165" s="313">
        <f>(K100)*'Data - P&amp;L'!$C$8*'Data - P&amp;L'!$C$55</f>
        <v>0</v>
      </c>
      <c r="L165" s="313">
        <f>(L100)*'Data - P&amp;L'!$C$8*'Data - P&amp;L'!$C$55</f>
        <v>0</v>
      </c>
      <c r="M165" s="313">
        <f>(M100)*'Data - P&amp;L'!$C$8*'Data - P&amp;L'!$C$55</f>
        <v>0</v>
      </c>
      <c r="N165" s="313">
        <f>(N100)*'Data - P&amp;L'!$C$8*'Data - P&amp;L'!$C$55</f>
        <v>0</v>
      </c>
      <c r="O165" s="313">
        <f>(O100)*'Data - P&amp;L'!$C$8*'Data - P&amp;L'!$C$55</f>
        <v>0</v>
      </c>
      <c r="P165" s="313">
        <f>(P100)*'Data - P&amp;L'!$C$8*'Data - P&amp;L'!$C$55</f>
        <v>0</v>
      </c>
      <c r="Q165" s="313">
        <f>(Q100)*'Data - P&amp;L'!$C$8*'Data - P&amp;L'!$C$55</f>
        <v>0</v>
      </c>
      <c r="R165" s="313">
        <f>(R100)*'Data - P&amp;L'!$C$8*'Data - P&amp;L'!$C$55</f>
        <v>0</v>
      </c>
      <c r="S165" s="313">
        <f>(S100)*'Data - P&amp;L'!$C$8*'Data - P&amp;L'!$C$55</f>
        <v>0</v>
      </c>
      <c r="T165" s="313">
        <f>(T100)*'Data - P&amp;L'!$C$8*'Data - P&amp;L'!$C$55</f>
        <v>0</v>
      </c>
      <c r="U165" s="313">
        <f>(U100)*'Data - P&amp;L'!$C$8*'Data - P&amp;L'!$C$55</f>
        <v>0</v>
      </c>
      <c r="V165" s="313">
        <f>(V100)*'Data - P&amp;L'!$C$8*'Data - P&amp;L'!$C$55</f>
        <v>0</v>
      </c>
      <c r="W165" s="313">
        <f>(W100)*'Data - P&amp;L'!$C$8*'Data - P&amp;L'!$C$55</f>
        <v>0</v>
      </c>
      <c r="X165" s="313">
        <f>(X100)*'Data - P&amp;L'!$C$8*'Data - P&amp;L'!$C$55</f>
        <v>0</v>
      </c>
      <c r="Y165" s="313">
        <f>(Y100)*'Data - P&amp;L'!$C$8*'Data - P&amp;L'!$C$55</f>
        <v>0</v>
      </c>
      <c r="Z165" s="313">
        <f>(Z100)*'Data - P&amp;L'!$C$8*'Data - P&amp;L'!$C$55</f>
        <v>0</v>
      </c>
      <c r="AA165" s="313">
        <f>(AA100)*'Data - P&amp;L'!$C$8*'Data - P&amp;L'!$C$55</f>
        <v>0</v>
      </c>
      <c r="AB165" s="313">
        <f>(AB100)*'Data - P&amp;L'!$C$8*'Data - P&amp;L'!$C$55</f>
        <v>0</v>
      </c>
      <c r="AC165" s="313">
        <f>(AC100)*'Data - P&amp;L'!$C$8*'Data - P&amp;L'!$C$55</f>
        <v>0</v>
      </c>
      <c r="AD165" s="313">
        <f>(AD100)*'Data - P&amp;L'!$C$8*'Data - P&amp;L'!$C$55</f>
        <v>0</v>
      </c>
      <c r="AE165" s="313">
        <f>(AE100)*'Data - P&amp;L'!$C$8*'Data - P&amp;L'!$C$55</f>
        <v>0</v>
      </c>
      <c r="AF165" s="313">
        <f>(AF100)*'Data - P&amp;L'!$C$8*'Data - P&amp;L'!$C$55</f>
        <v>0</v>
      </c>
      <c r="AG165" s="555">
        <f t="shared" si="34"/>
        <v>0</v>
      </c>
    </row>
    <row r="166" outlineLevel="1">
      <c r="A166" s="225" t="s">
        <v>677</v>
      </c>
      <c r="B166" s="313">
        <f>(B101+B102)*'Data - P&amp;L'!$C$9*'Data - P&amp;L'!$C$55</f>
        <v>0</v>
      </c>
      <c r="C166" s="313">
        <f>(C101+C102)*'Data - P&amp;L'!$C$9*'Data - P&amp;L'!$C$55</f>
        <v>0</v>
      </c>
      <c r="D166" s="313">
        <f>(D101+D102)*'Data - P&amp;L'!$C$9*'Data - P&amp;L'!$C$55</f>
        <v>0</v>
      </c>
      <c r="E166" s="313">
        <f>(E101+E102)*'Data - P&amp;L'!$C$9*'Data - P&amp;L'!$C$55</f>
        <v>0</v>
      </c>
      <c r="F166" s="313">
        <f>(F101+F102)*'Data - P&amp;L'!$C$9*'Data - P&amp;L'!$C$55</f>
        <v>0</v>
      </c>
      <c r="G166" s="313">
        <f>(G101+G102)*'Data - P&amp;L'!$C$9*'Data - P&amp;L'!$C$55</f>
        <v>0</v>
      </c>
      <c r="H166" s="313">
        <f>(H101+H102)*'Data - P&amp;L'!$C$9*'Data - P&amp;L'!$C$55</f>
        <v>0</v>
      </c>
      <c r="I166" s="313">
        <f>(I101+I102)*'Data - P&amp;L'!$C$9*'Data - P&amp;L'!$C$55</f>
        <v>0</v>
      </c>
      <c r="J166" s="313">
        <f>(J101+J102)*'Data - P&amp;L'!$C$9*'Data - P&amp;L'!$C$55</f>
        <v>0</v>
      </c>
      <c r="K166" s="313">
        <f>(K101+K102)*'Data - P&amp;L'!$C$9*'Data - P&amp;L'!$C$55</f>
        <v>0</v>
      </c>
      <c r="L166" s="313">
        <f>(L101+L102)*'Data - P&amp;L'!$C$9*'Data - P&amp;L'!$C$55</f>
        <v>0</v>
      </c>
      <c r="M166" s="313">
        <f>(M101+M102)*'Data - P&amp;L'!$C$9*'Data - P&amp;L'!$C$55</f>
        <v>0</v>
      </c>
      <c r="N166" s="313">
        <f>(N101+N102)*'Data - P&amp;L'!$C$9*'Data - P&amp;L'!$C$55</f>
        <v>0</v>
      </c>
      <c r="O166" s="313">
        <f>(O101+O102)*'Data - P&amp;L'!$C$9*'Data - P&amp;L'!$C$55</f>
        <v>0</v>
      </c>
      <c r="P166" s="313">
        <f>(P101+P102)*'Data - P&amp;L'!$C$9*'Data - P&amp;L'!$C$55</f>
        <v>0</v>
      </c>
      <c r="Q166" s="313">
        <f>(Q101+Q102)*'Data - P&amp;L'!$C$9*'Data - P&amp;L'!$C$55</f>
        <v>0</v>
      </c>
      <c r="R166" s="313">
        <f>(R101+R102)*'Data - P&amp;L'!$C$9*'Data - P&amp;L'!$C$55</f>
        <v>0</v>
      </c>
      <c r="S166" s="313">
        <f>(S101+S102)*'Data - P&amp;L'!$C$9*'Data - P&amp;L'!$C$55</f>
        <v>0</v>
      </c>
      <c r="T166" s="313">
        <f>(T101+T102)*'Data - P&amp;L'!$C$9*'Data - P&amp;L'!$C$55</f>
        <v>0</v>
      </c>
      <c r="U166" s="313">
        <f>(U101+U102)*'Data - P&amp;L'!$C$9*'Data - P&amp;L'!$C$55</f>
        <v>0</v>
      </c>
      <c r="V166" s="313">
        <f>(V101+V102)*'Data - P&amp;L'!$C$9*'Data - P&amp;L'!$C$55</f>
        <v>0</v>
      </c>
      <c r="W166" s="313">
        <f>(W101+W102)*'Data - P&amp;L'!$C$9*'Data - P&amp;L'!$C$55</f>
        <v>0</v>
      </c>
      <c r="X166" s="313">
        <f>(X101+X102)*'Data - P&amp;L'!$C$9*'Data - P&amp;L'!$C$55</f>
        <v>0</v>
      </c>
      <c r="Y166" s="313">
        <f>(Y101+Y102)*'Data - P&amp;L'!$C$9*'Data - P&amp;L'!$C$55</f>
        <v>0</v>
      </c>
      <c r="Z166" s="313">
        <f>(Z101+Z102)*'Data - P&amp;L'!$C$9*'Data - P&amp;L'!$C$55</f>
        <v>0</v>
      </c>
      <c r="AA166" s="313">
        <f>(AA101+AA102)*'Data - P&amp;L'!$C$9*'Data - P&amp;L'!$C$55</f>
        <v>0</v>
      </c>
      <c r="AB166" s="313">
        <f>(AB101+AB102)*'Data - P&amp;L'!$C$9*'Data - P&amp;L'!$C$55</f>
        <v>0</v>
      </c>
      <c r="AC166" s="313">
        <f>(AC101+AC102)*'Data - P&amp;L'!$C$9*'Data - P&amp;L'!$C$55</f>
        <v>0</v>
      </c>
      <c r="AD166" s="313">
        <f>(AD101+AD102)*'Data - P&amp;L'!$C$9*'Data - P&amp;L'!$C$55</f>
        <v>0</v>
      </c>
      <c r="AE166" s="313">
        <f>(AE101+AE102)*'Data - P&amp;L'!$C$9*'Data - P&amp;L'!$C$55</f>
        <v>0</v>
      </c>
      <c r="AF166" s="313">
        <f>(AF101+AF102)*'Data - P&amp;L'!$C$9*'Data - P&amp;L'!$C$55</f>
        <v>0</v>
      </c>
      <c r="AG166" s="555">
        <f t="shared" si="34"/>
        <v>0</v>
      </c>
    </row>
    <row r="167" outlineLevel="1">
      <c r="A167" s="225" t="s">
        <v>678</v>
      </c>
      <c r="B167" s="313">
        <f>(B103+B104)*'Data - P&amp;L'!$C$5*'Data - P&amp;L'!$C$55</f>
        <v>0</v>
      </c>
      <c r="C167" s="313">
        <f>(C103+C104)*'Data - P&amp;L'!$C$5*'Data - P&amp;L'!$C$55</f>
        <v>0</v>
      </c>
      <c r="D167" s="313">
        <f>(D103+D104)*'Data - P&amp;L'!$C$5*'Data - P&amp;L'!$C$55</f>
        <v>0</v>
      </c>
      <c r="E167" s="313">
        <f>(E103+E104)*'Data - P&amp;L'!$C$5*'Data - P&amp;L'!$C$55</f>
        <v>0</v>
      </c>
      <c r="F167" s="313">
        <f>(F103+F104)*'Data - P&amp;L'!$C$5*'Data - P&amp;L'!$C$55</f>
        <v>0</v>
      </c>
      <c r="G167" s="313">
        <f>(G103+G104)*'Data - P&amp;L'!$C$5*'Data - P&amp;L'!$C$55</f>
        <v>0</v>
      </c>
      <c r="H167" s="313">
        <f>(H103+H104)*'Data - P&amp;L'!$C$5*'Data - P&amp;L'!$C$55</f>
        <v>0</v>
      </c>
      <c r="I167" s="313">
        <f>(I103+I104)*'Data - P&amp;L'!$C$5*'Data - P&amp;L'!$C$55</f>
        <v>0</v>
      </c>
      <c r="J167" s="313">
        <f>(J103+J104)*'Data - P&amp;L'!$C$5*'Data - P&amp;L'!$C$55</f>
        <v>0</v>
      </c>
      <c r="K167" s="313">
        <f>(K103+K104)*'Data - P&amp;L'!$C$5*'Data - P&amp;L'!$C$55</f>
        <v>0</v>
      </c>
      <c r="L167" s="313">
        <f>(L103+L104)*'Data - P&amp;L'!$C$5*'Data - P&amp;L'!$C$55</f>
        <v>0</v>
      </c>
      <c r="M167" s="313">
        <f>(M103+M104)*'Data - P&amp;L'!$C$5*'Data - P&amp;L'!$C$55</f>
        <v>0</v>
      </c>
      <c r="N167" s="313">
        <f>(N103+N104)*'Data - P&amp;L'!$C$5*'Data - P&amp;L'!$C$55</f>
        <v>0</v>
      </c>
      <c r="O167" s="313">
        <f>(O103+O104)*'Data - P&amp;L'!$C$5*'Data - P&amp;L'!$C$55</f>
        <v>0</v>
      </c>
      <c r="P167" s="313">
        <f>(P103+P104)*'Data - P&amp;L'!$C$5*'Data - P&amp;L'!$C$55</f>
        <v>0</v>
      </c>
      <c r="Q167" s="313">
        <f>(Q103+Q104)*'Data - P&amp;L'!$C$5*'Data - P&amp;L'!$C$55</f>
        <v>0</v>
      </c>
      <c r="R167" s="313">
        <f>(R103+R104)*'Data - P&amp;L'!$C$5*'Data - P&amp;L'!$C$55</f>
        <v>0</v>
      </c>
      <c r="S167" s="313">
        <f>(S103+S104)*'Data - P&amp;L'!$C$5*'Data - P&amp;L'!$C$55</f>
        <v>0</v>
      </c>
      <c r="T167" s="313">
        <f>(T103+T104)*'Data - P&amp;L'!$C$5*'Data - P&amp;L'!$C$55</f>
        <v>0</v>
      </c>
      <c r="U167" s="313">
        <f>(U103+U104)*'Data - P&amp;L'!$C$5*'Data - P&amp;L'!$C$55</f>
        <v>0</v>
      </c>
      <c r="V167" s="313">
        <f>(V103+V104)*'Data - P&amp;L'!$C$5*'Data - P&amp;L'!$C$55</f>
        <v>0</v>
      </c>
      <c r="W167" s="313">
        <f>(W103+W104)*'Data - P&amp;L'!$C$5*'Data - P&amp;L'!$C$55</f>
        <v>0</v>
      </c>
      <c r="X167" s="313">
        <f>(X103+X104)*'Data - P&amp;L'!$C$5*'Data - P&amp;L'!$C$55</f>
        <v>0</v>
      </c>
      <c r="Y167" s="313">
        <f>(Y103+Y104)*'Data - P&amp;L'!$C$5*'Data - P&amp;L'!$C$55</f>
        <v>0</v>
      </c>
      <c r="Z167" s="313">
        <f>(Z103+Z104)*'Data - P&amp;L'!$C$5*'Data - P&amp;L'!$C$55</f>
        <v>0</v>
      </c>
      <c r="AA167" s="313">
        <f>(AA103+AA104)*'Data - P&amp;L'!$C$5*'Data - P&amp;L'!$C$55</f>
        <v>0</v>
      </c>
      <c r="AB167" s="313">
        <f>(AB103+AB104)*'Data - P&amp;L'!$C$5*'Data - P&amp;L'!$C$55</f>
        <v>0</v>
      </c>
      <c r="AC167" s="313">
        <f>(AC103+AC104)*'Data - P&amp;L'!$C$5*'Data - P&amp;L'!$C$55</f>
        <v>0</v>
      </c>
      <c r="AD167" s="313">
        <f>(AD103+AD104)*'Data - P&amp;L'!$C$5*'Data - P&amp;L'!$C$55</f>
        <v>0</v>
      </c>
      <c r="AE167" s="313">
        <f>(AE103+AE104)*'Data - P&amp;L'!$C$5*'Data - P&amp;L'!$C$55</f>
        <v>0</v>
      </c>
      <c r="AF167" s="313">
        <f>(AF103+AF104)*'Data - P&amp;L'!$C$5*'Data - P&amp;L'!$C$55</f>
        <v>0</v>
      </c>
      <c r="AG167" s="555">
        <f t="shared" si="34"/>
        <v>0</v>
      </c>
    </row>
    <row r="168" outlineLevel="1">
      <c r="A168" s="225" t="s">
        <v>679</v>
      </c>
      <c r="B168" s="313">
        <f>(B105+B106)*'Data - P&amp;L'!$C$10*'Data - P&amp;L'!$C$55</f>
        <v>0</v>
      </c>
      <c r="C168" s="313">
        <f>(C105+C106)*'Data - P&amp;L'!$C$10*'Data - P&amp;L'!$C$55</f>
        <v>0</v>
      </c>
      <c r="D168" s="313">
        <f>(D105+D106)*'Data - P&amp;L'!$C$10*'Data - P&amp;L'!$C$55</f>
        <v>0</v>
      </c>
      <c r="E168" s="313">
        <f>(E105+E106)*'Data - P&amp;L'!$C$10*'Data - P&amp;L'!$C$55</f>
        <v>0</v>
      </c>
      <c r="F168" s="313">
        <f>(F105+F106)*'Data - P&amp;L'!$C$10*'Data - P&amp;L'!$C$55</f>
        <v>0</v>
      </c>
      <c r="G168" s="313">
        <f>(G105+G106)*'Data - P&amp;L'!$C$10*'Data - P&amp;L'!$C$55</f>
        <v>0</v>
      </c>
      <c r="H168" s="313">
        <f>(H105+H106)*'Data - P&amp;L'!$C$10*'Data - P&amp;L'!$C$55</f>
        <v>0</v>
      </c>
      <c r="I168" s="313">
        <f>(I105+I106)*'Data - P&amp;L'!$C$10*'Data - P&amp;L'!$C$55</f>
        <v>0</v>
      </c>
      <c r="J168" s="313">
        <f>(J105+J106)*'Data - P&amp;L'!$C$10*'Data - P&amp;L'!$C$55</f>
        <v>0</v>
      </c>
      <c r="K168" s="313">
        <f>(K105+K106)*'Data - P&amp;L'!$C$10*'Data - P&amp;L'!$C$55</f>
        <v>0</v>
      </c>
      <c r="L168" s="313">
        <f>(L105+L106)*'Data - P&amp;L'!$C$10*'Data - P&amp;L'!$C$55</f>
        <v>0</v>
      </c>
      <c r="M168" s="313">
        <f>(M105+M106)*'Data - P&amp;L'!$C$10*'Data - P&amp;L'!$C$55</f>
        <v>0</v>
      </c>
      <c r="N168" s="313">
        <f>(N105+N106)*'Data - P&amp;L'!$C$10*'Data - P&amp;L'!$C$55</f>
        <v>0</v>
      </c>
      <c r="O168" s="313">
        <f>(O105+O106)*'Data - P&amp;L'!$C$10*'Data - P&amp;L'!$C$55</f>
        <v>0</v>
      </c>
      <c r="P168" s="313">
        <f>(P105+P106)*'Data - P&amp;L'!$C$10*'Data - P&amp;L'!$C$55</f>
        <v>0</v>
      </c>
      <c r="Q168" s="313">
        <f>(Q105+Q106)*'Data - P&amp;L'!$C$10*'Data - P&amp;L'!$C$55</f>
        <v>0</v>
      </c>
      <c r="R168" s="313">
        <f>(R105+R106)*'Data - P&amp;L'!$C$10*'Data - P&amp;L'!$C$55</f>
        <v>0</v>
      </c>
      <c r="S168" s="313">
        <f>(S105+S106)*'Data - P&amp;L'!$C$10*'Data - P&amp;L'!$C$55</f>
        <v>0</v>
      </c>
      <c r="T168" s="313">
        <f>(T105+T106)*'Data - P&amp;L'!$C$10*'Data - P&amp;L'!$C$55</f>
        <v>0</v>
      </c>
      <c r="U168" s="313">
        <f>(U105+U106)*'Data - P&amp;L'!$C$10*'Data - P&amp;L'!$C$55</f>
        <v>0</v>
      </c>
      <c r="V168" s="313">
        <f>(V105+V106)*'Data - P&amp;L'!$C$10*'Data - P&amp;L'!$C$55</f>
        <v>0</v>
      </c>
      <c r="W168" s="313">
        <f>(W105+W106)*'Data - P&amp;L'!$C$10*'Data - P&amp;L'!$C$55</f>
        <v>0</v>
      </c>
      <c r="X168" s="313">
        <f>(X105+X106)*'Data - P&amp;L'!$C$10*'Data - P&amp;L'!$C$55</f>
        <v>0</v>
      </c>
      <c r="Y168" s="313">
        <f>(Y105+Y106)*'Data - P&amp;L'!$C$10*'Data - P&amp;L'!$C$55</f>
        <v>0</v>
      </c>
      <c r="Z168" s="313">
        <f>(Z105+Z106)*'Data - P&amp;L'!$C$10*'Data - P&amp;L'!$C$55</f>
        <v>0</v>
      </c>
      <c r="AA168" s="313">
        <f>(AA105+AA106)*'Data - P&amp;L'!$C$10*'Data - P&amp;L'!$C$55</f>
        <v>0</v>
      </c>
      <c r="AB168" s="313">
        <f>(AB105+AB106)*'Data - P&amp;L'!$C$10*'Data - P&amp;L'!$C$55</f>
        <v>0</v>
      </c>
      <c r="AC168" s="313">
        <f>(AC105+AC106)*'Data - P&amp;L'!$C$10*'Data - P&amp;L'!$C$55</f>
        <v>0</v>
      </c>
      <c r="AD168" s="313">
        <f>(AD105+AD106)*'Data - P&amp;L'!$C$10*'Data - P&amp;L'!$C$55</f>
        <v>0</v>
      </c>
      <c r="AE168" s="313">
        <f>(AE105+AE106)*'Data - P&amp;L'!$C$10*'Data - P&amp;L'!$C$55</f>
        <v>0</v>
      </c>
      <c r="AF168" s="313">
        <f>(AF105+AF106)*'Data - P&amp;L'!$C$10*'Data - P&amp;L'!$C$55</f>
        <v>0</v>
      </c>
      <c r="AG168" s="555">
        <f t="shared" si="34"/>
        <v>0</v>
      </c>
    </row>
    <row r="169" outlineLevel="1">
      <c r="A169" s="225" t="s">
        <v>693</v>
      </c>
      <c r="B169" s="313">
        <f>((B110+B111)*'Data - P&amp;L'!$C$13)*'Data - P&amp;L'!$C$55</f>
        <v>0</v>
      </c>
      <c r="C169" s="313">
        <f>((C110+C111)*'Data - P&amp;L'!$C$13)*'Data - P&amp;L'!$C$55</f>
        <v>0</v>
      </c>
      <c r="D169" s="313">
        <f>((D110+D111)*'Data - P&amp;L'!$C$13)*'Data - P&amp;L'!$C$55</f>
        <v>0</v>
      </c>
      <c r="E169" s="313">
        <f>((E110+E111)*'Data - P&amp;L'!$C$13)*'Data - P&amp;L'!$C$55</f>
        <v>0</v>
      </c>
      <c r="F169" s="313">
        <f>((F110+F111)*'Data - P&amp;L'!$C$13)*'Data - P&amp;L'!$C$55</f>
        <v>0</v>
      </c>
      <c r="G169" s="313">
        <f>((G110+G111)*'Data - P&amp;L'!$C$13)*'Data - P&amp;L'!$C$55</f>
        <v>0</v>
      </c>
      <c r="H169" s="313">
        <f>((H110+H111)*'Data - P&amp;L'!$C$13)*'Data - P&amp;L'!$C$55</f>
        <v>0</v>
      </c>
      <c r="I169" s="313">
        <f>((I110+I111)*'Data - P&amp;L'!$C$13)*'Data - P&amp;L'!$C$55</f>
        <v>0</v>
      </c>
      <c r="J169" s="313">
        <f>((J110+J111)*'Data - P&amp;L'!$C$13)*'Data - P&amp;L'!$C$55</f>
        <v>0</v>
      </c>
      <c r="K169" s="313">
        <f>((K110+K111)*'Data - P&amp;L'!$C$13)*'Data - P&amp;L'!$C$55</f>
        <v>0</v>
      </c>
      <c r="L169" s="313">
        <f>((L110+L111)*'Data - P&amp;L'!$C$13)*'Data - P&amp;L'!$C$55</f>
        <v>0</v>
      </c>
      <c r="M169" s="313">
        <f>((M110+M111)*'Data - P&amp;L'!$C$13)*'Data - P&amp;L'!$C$55</f>
        <v>0</v>
      </c>
      <c r="N169" s="313">
        <f>((N110+N111)*'Data - P&amp;L'!$C$13)*'Data - P&amp;L'!$C$55</f>
        <v>0</v>
      </c>
      <c r="O169" s="313">
        <f>((O110+O111)*'Data - P&amp;L'!$C$13)*'Data - P&amp;L'!$C$55</f>
        <v>0</v>
      </c>
      <c r="P169" s="313">
        <f>((P110+P111)*'Data - P&amp;L'!$C$13)*'Data - P&amp;L'!$C$55</f>
        <v>0</v>
      </c>
      <c r="Q169" s="313">
        <f>((Q110+Q111)*'Data - P&amp;L'!$C$13)*'Data - P&amp;L'!$C$55</f>
        <v>0</v>
      </c>
      <c r="R169" s="313">
        <f>((R110+R111)*'Data - P&amp;L'!$C$13)*'Data - P&amp;L'!$C$55</f>
        <v>0</v>
      </c>
      <c r="S169" s="313">
        <f>((S110+S111)*'Data - P&amp;L'!$C$13)*'Data - P&amp;L'!$C$55</f>
        <v>0</v>
      </c>
      <c r="T169" s="313">
        <f>((T110+T111)*'Data - P&amp;L'!$C$13)*'Data - P&amp;L'!$C$55</f>
        <v>0</v>
      </c>
      <c r="U169" s="313">
        <f>((U110+U111)*'Data - P&amp;L'!$C$13)*'Data - P&amp;L'!$C$55</f>
        <v>0</v>
      </c>
      <c r="V169" s="313">
        <f>((V110+V111)*'Data - P&amp;L'!$C$13)*'Data - P&amp;L'!$C$55</f>
        <v>0</v>
      </c>
      <c r="W169" s="313">
        <f>((W110+W111)*'Data - P&amp;L'!$C$13)*'Data - P&amp;L'!$C$55</f>
        <v>0</v>
      </c>
      <c r="X169" s="313">
        <f>((X110+X111)*'Data - P&amp;L'!$C$13)*'Data - P&amp;L'!$C$55</f>
        <v>0</v>
      </c>
      <c r="Y169" s="313">
        <f>((Y110+Y111)*'Data - P&amp;L'!$C$13)*'Data - P&amp;L'!$C$55</f>
        <v>0</v>
      </c>
      <c r="Z169" s="313">
        <f>((Z110+Z111)*'Data - P&amp;L'!$C$13)*'Data - P&amp;L'!$C$55</f>
        <v>0</v>
      </c>
      <c r="AA169" s="313">
        <f>((AA110+AA111)*'Data - P&amp;L'!$C$13)*'Data - P&amp;L'!$C$55</f>
        <v>0</v>
      </c>
      <c r="AB169" s="313">
        <f>((AB110+AB111)*'Data - P&amp;L'!$C$13)*'Data - P&amp;L'!$C$55</f>
        <v>0</v>
      </c>
      <c r="AC169" s="313">
        <f>((AC110+AC111)*'Data - P&amp;L'!$C$13)*'Data - P&amp;L'!$C$55</f>
        <v>0</v>
      </c>
      <c r="AD169" s="313">
        <f>((AD110+AD111)*'Data - P&amp;L'!$C$13)*'Data - P&amp;L'!$C$55</f>
        <v>0</v>
      </c>
      <c r="AE169" s="313">
        <f>((AE110+AE111)*'Data - P&amp;L'!$C$13)*'Data - P&amp;L'!$C$55</f>
        <v>0</v>
      </c>
      <c r="AF169" s="313">
        <f>((AF110+AF111)*'Data - P&amp;L'!$C$13)*'Data - P&amp;L'!$C$55</f>
        <v>0</v>
      </c>
      <c r="AG169" s="555">
        <f t="shared" si="34"/>
        <v>0</v>
      </c>
    </row>
    <row r="170" outlineLevel="1">
      <c r="A170" s="225" t="s">
        <v>694</v>
      </c>
      <c r="B170" s="313">
        <f>((B112)*'Data - P&amp;L'!$C$14)*'Data - P&amp;L'!$C$55</f>
        <v>0</v>
      </c>
      <c r="C170" s="313">
        <f>((C112)*'Data - P&amp;L'!$C$14)*'Data - P&amp;L'!$C$55</f>
        <v>0</v>
      </c>
      <c r="D170" s="313">
        <f>((D112)*'Data - P&amp;L'!$C$14)*'Data - P&amp;L'!$C$55</f>
        <v>0</v>
      </c>
      <c r="E170" s="313">
        <f>((E112)*'Data - P&amp;L'!$C$14)*'Data - P&amp;L'!$C$55</f>
        <v>0</v>
      </c>
      <c r="F170" s="313">
        <f>((F112)*'Data - P&amp;L'!$C$14)*'Data - P&amp;L'!$C$55</f>
        <v>0</v>
      </c>
      <c r="G170" s="313">
        <f>((G112)*'Data - P&amp;L'!$C$14)*'Data - P&amp;L'!$C$55</f>
        <v>0</v>
      </c>
      <c r="H170" s="313">
        <f>((H112)*'Data - P&amp;L'!$C$14)*'Data - P&amp;L'!$C$55</f>
        <v>0</v>
      </c>
      <c r="I170" s="313">
        <f>((I112)*'Data - P&amp;L'!$C$14)*'Data - P&amp;L'!$C$55</f>
        <v>0</v>
      </c>
      <c r="J170" s="313">
        <f>((J112)*'Data - P&amp;L'!$C$14)*'Data - P&amp;L'!$C$55</f>
        <v>0</v>
      </c>
      <c r="K170" s="313">
        <f>((K112)*'Data - P&amp;L'!$C$14)*'Data - P&amp;L'!$C$55</f>
        <v>0</v>
      </c>
      <c r="L170" s="313">
        <f>((L112)*'Data - P&amp;L'!$C$14)*'Data - P&amp;L'!$C$55</f>
        <v>0</v>
      </c>
      <c r="M170" s="313">
        <f>((M112)*'Data - P&amp;L'!$C$14)*'Data - P&amp;L'!$C$55</f>
        <v>0</v>
      </c>
      <c r="N170" s="313">
        <f>((N112)*'Data - P&amp;L'!$C$14)*'Data - P&amp;L'!$C$55</f>
        <v>0</v>
      </c>
      <c r="O170" s="313">
        <f>((O112)*'Data - P&amp;L'!$C$14)*'Data - P&amp;L'!$C$55</f>
        <v>0</v>
      </c>
      <c r="P170" s="313">
        <f>((P112)*'Data - P&amp;L'!$C$14)*'Data - P&amp;L'!$C$55</f>
        <v>0</v>
      </c>
      <c r="Q170" s="313">
        <f>((Q112)*'Data - P&amp;L'!$C$14)*'Data - P&amp;L'!$C$55</f>
        <v>0</v>
      </c>
      <c r="R170" s="313">
        <f>((R112)*'Data - P&amp;L'!$C$14)*'Data - P&amp;L'!$C$55</f>
        <v>0</v>
      </c>
      <c r="S170" s="313">
        <f>((S112)*'Data - P&amp;L'!$C$14)*'Data - P&amp;L'!$C$55</f>
        <v>0</v>
      </c>
      <c r="T170" s="313">
        <f>((T112)*'Data - P&amp;L'!$C$14)*'Data - P&amp;L'!$C$55</f>
        <v>0</v>
      </c>
      <c r="U170" s="313">
        <f>((U112)*'Data - P&amp;L'!$C$14)*'Data - P&amp;L'!$C$55</f>
        <v>0</v>
      </c>
      <c r="V170" s="313">
        <f>((V112)*'Data - P&amp;L'!$C$14)*'Data - P&amp;L'!$C$55</f>
        <v>0</v>
      </c>
      <c r="W170" s="313">
        <f>((W112)*'Data - P&amp;L'!$C$14)*'Data - P&amp;L'!$C$55</f>
        <v>0</v>
      </c>
      <c r="X170" s="313">
        <f>((X112)*'Data - P&amp;L'!$C$14)*'Data - P&amp;L'!$C$55</f>
        <v>0</v>
      </c>
      <c r="Y170" s="313">
        <f>((Y112)*'Data - P&amp;L'!$C$14)*'Data - P&amp;L'!$C$55</f>
        <v>0</v>
      </c>
      <c r="Z170" s="313">
        <f>((Z112)*'Data - P&amp;L'!$C$14)*'Data - P&amp;L'!$C$55</f>
        <v>0</v>
      </c>
      <c r="AA170" s="313">
        <f>((AA112)*'Data - P&amp;L'!$C$14)*'Data - P&amp;L'!$C$55</f>
        <v>0</v>
      </c>
      <c r="AB170" s="313">
        <f>((AB112)*'Data - P&amp;L'!$C$14)*'Data - P&amp;L'!$C$55</f>
        <v>0</v>
      </c>
      <c r="AC170" s="313">
        <f>((AC112)*'Data - P&amp;L'!$C$14)*'Data - P&amp;L'!$C$55</f>
        <v>0</v>
      </c>
      <c r="AD170" s="313">
        <f>((AD112)*'Data - P&amp;L'!$C$14)*'Data - P&amp;L'!$C$55</f>
        <v>0</v>
      </c>
      <c r="AE170" s="313">
        <f>((AE112)*'Data - P&amp;L'!$C$14)*'Data - P&amp;L'!$C$55</f>
        <v>0</v>
      </c>
      <c r="AF170" s="313">
        <f>((AF112)*'Data - P&amp;L'!$C$14)*'Data - P&amp;L'!$C$55</f>
        <v>0</v>
      </c>
      <c r="AG170" s="555">
        <f t="shared" si="34"/>
        <v>0</v>
      </c>
    </row>
    <row r="171" outlineLevel="1">
      <c r="A171" s="223" t="s">
        <v>680</v>
      </c>
      <c r="B171" s="313">
        <f>(((B96)*'Data - P&amp;L'!$C$38)+((B97)*'Data - P&amp;L'!$C$38))*'Data - P&amp;L'!$C$55</f>
        <v>0</v>
      </c>
      <c r="C171" s="313">
        <f>(((C96)*'Data - P&amp;L'!$C$38)+((C97)*'Data - P&amp;L'!$C$38))*'Data - P&amp;L'!$C$55</f>
        <v>0</v>
      </c>
      <c r="D171" s="313">
        <f>(((D96)*'Data - P&amp;L'!$C$38)+((D97)*'Data - P&amp;L'!$C$38))*'Data - P&amp;L'!$C$55</f>
        <v>0</v>
      </c>
      <c r="E171" s="313">
        <f>(((E96)*'Data - P&amp;L'!$C$38)+((E97)*'Data - P&amp;L'!$C$38))*'Data - P&amp;L'!$C$55</f>
        <v>0</v>
      </c>
      <c r="F171" s="313">
        <f>(((F96)*'Data - P&amp;L'!$C$38)+((F97)*'Data - P&amp;L'!$C$38))*'Data - P&amp;L'!$C$55</f>
        <v>0</v>
      </c>
      <c r="G171" s="313">
        <f>(((G96)*'Data - P&amp;L'!$C$38)+((G97)*'Data - P&amp;L'!$C$38))*'Data - P&amp;L'!$C$55</f>
        <v>0</v>
      </c>
      <c r="H171" s="313">
        <f>(((H96)*'Data - P&amp;L'!$C$38)+((H97)*'Data - P&amp;L'!$C$38))*'Data - P&amp;L'!$C$55</f>
        <v>0</v>
      </c>
      <c r="I171" s="313">
        <f>(((I96)*'Data - P&amp;L'!$C$38)+((I97)*'Data - P&amp;L'!$C$38))*'Data - P&amp;L'!$C$55</f>
        <v>0</v>
      </c>
      <c r="J171" s="313">
        <f>(((J96)*'Data - P&amp;L'!$C$38)+((J97)*'Data - P&amp;L'!$C$38))*'Data - P&amp;L'!$C$55</f>
        <v>0</v>
      </c>
      <c r="K171" s="313">
        <f>(((K96)*'Data - P&amp;L'!$C$38)+((K97)*'Data - P&amp;L'!$C$38))*'Data - P&amp;L'!$C$55</f>
        <v>0</v>
      </c>
      <c r="L171" s="313">
        <f>(((L96)*'Data - P&amp;L'!$C$38)+((L97)*'Data - P&amp;L'!$C$38))*'Data - P&amp;L'!$C$55</f>
        <v>0</v>
      </c>
      <c r="M171" s="313">
        <f>(((M96)*'Data - P&amp;L'!$C$38)+((M97)*'Data - P&amp;L'!$C$38))*'Data - P&amp;L'!$C$55</f>
        <v>0</v>
      </c>
      <c r="N171" s="313">
        <f>(((N96)*'Data - P&amp;L'!$C$38)+((N97)*'Data - P&amp;L'!$C$38))*'Data - P&amp;L'!$C$55</f>
        <v>0</v>
      </c>
      <c r="O171" s="313">
        <f>(((O96)*'Data - P&amp;L'!$C$38)+((O97)*'Data - P&amp;L'!$C$38))*'Data - P&amp;L'!$C$55</f>
        <v>0</v>
      </c>
      <c r="P171" s="313">
        <f>(((P96)*'Data - P&amp;L'!$C$38)+((P97)*'Data - P&amp;L'!$C$38))*'Data - P&amp;L'!$C$55</f>
        <v>0</v>
      </c>
      <c r="Q171" s="313">
        <f>(((Q96)*'Data - P&amp;L'!$C$38)+((Q97)*'Data - P&amp;L'!$C$38))*'Data - P&amp;L'!$C$55</f>
        <v>0</v>
      </c>
      <c r="R171" s="313">
        <f>(((R96)*'Data - P&amp;L'!$C$38)+((R97)*'Data - P&amp;L'!$C$38))*'Data - P&amp;L'!$C$55</f>
        <v>0</v>
      </c>
      <c r="S171" s="313">
        <f>(((S96)*'Data - P&amp;L'!$C$38)+((S97)*'Data - P&amp;L'!$C$38))*'Data - P&amp;L'!$C$55</f>
        <v>0</v>
      </c>
      <c r="T171" s="313">
        <f>(((T96)*'Data - P&amp;L'!$C$38)+((T97)*'Data - P&amp;L'!$C$38))*'Data - P&amp;L'!$C$55</f>
        <v>0</v>
      </c>
      <c r="U171" s="313">
        <f>(((U96)*'Data - P&amp;L'!$C$38)+((U97)*'Data - P&amp;L'!$C$38))*'Data - P&amp;L'!$C$55</f>
        <v>0</v>
      </c>
      <c r="V171" s="313">
        <f>(((V96)*'Data - P&amp;L'!$C$38)+((V97)*'Data - P&amp;L'!$C$38))*'Data - P&amp;L'!$C$55</f>
        <v>0</v>
      </c>
      <c r="W171" s="313">
        <f>(((W96)*'Data - P&amp;L'!$C$38)+((W97)*'Data - P&amp;L'!$C$38))*'Data - P&amp;L'!$C$55</f>
        <v>0</v>
      </c>
      <c r="X171" s="313">
        <f>(((X96)*'Data - P&amp;L'!$C$38)+((X97)*'Data - P&amp;L'!$C$38))*'Data - P&amp;L'!$C$55</f>
        <v>0</v>
      </c>
      <c r="Y171" s="313">
        <f>(((Y96)*'Data - P&amp;L'!$C$38)+((Y97)*'Data - P&amp;L'!$C$38))*'Data - P&amp;L'!$C$55</f>
        <v>0</v>
      </c>
      <c r="Z171" s="313">
        <f>(((Z96)*'Data - P&amp;L'!$C$38)+((Z97)*'Data - P&amp;L'!$C$38))*'Data - P&amp;L'!$C$55</f>
        <v>0</v>
      </c>
      <c r="AA171" s="313">
        <f>(((AA96)*'Data - P&amp;L'!$C$38)+((AA97)*'Data - P&amp;L'!$C$38))*'Data - P&amp;L'!$C$55</f>
        <v>0</v>
      </c>
      <c r="AB171" s="313">
        <f>(((AB96)*'Data - P&amp;L'!$C$38)+((AB97)*'Data - P&amp;L'!$C$38))*'Data - P&amp;L'!$C$55</f>
        <v>0</v>
      </c>
      <c r="AC171" s="313">
        <f>(((AC96)*'Data - P&amp;L'!$C$38)+((AC97)*'Data - P&amp;L'!$C$38))*'Data - P&amp;L'!$C$55</f>
        <v>0</v>
      </c>
      <c r="AD171" s="313">
        <f>(((AD96)*'Data - P&amp;L'!$C$38)+((AD97)*'Data - P&amp;L'!$C$38))*'Data - P&amp;L'!$C$55</f>
        <v>0</v>
      </c>
      <c r="AE171" s="313">
        <f>(((AE96)*'Data - P&amp;L'!$C$38)+((AE97)*'Data - P&amp;L'!$C$38))*'Data - P&amp;L'!$C$55</f>
        <v>0</v>
      </c>
      <c r="AF171" s="313">
        <f>(((AF96)*'Data - P&amp;L'!$C$38)+((AF97)*'Data - P&amp;L'!$C$38))*'Data - P&amp;L'!$C$55</f>
        <v>0</v>
      </c>
      <c r="AG171" s="555">
        <f t="shared" si="34"/>
        <v>0</v>
      </c>
    </row>
    <row r="172" outlineLevel="1">
      <c r="A172" s="223" t="s">
        <v>682</v>
      </c>
      <c r="B172" s="559">
        <f>((B107*'Data - P&amp;L'!$D$38))*'Data - P&amp;L'!$C$55</f>
        <v>0</v>
      </c>
      <c r="C172" s="559">
        <f>((C107*'Data - P&amp;L'!$D$38))*'Data - P&amp;L'!$C$55</f>
        <v>0</v>
      </c>
      <c r="D172" s="559">
        <f>((D107*'Data - P&amp;L'!$D$38))*'Data - P&amp;L'!$C$55</f>
        <v>0</v>
      </c>
      <c r="E172" s="559">
        <f>((E107*'Data - P&amp;L'!$D$38))*'Data - P&amp;L'!$C$55</f>
        <v>0</v>
      </c>
      <c r="F172" s="559">
        <f>((F107*'Data - P&amp;L'!$D$38))*'Data - P&amp;L'!$C$55</f>
        <v>0</v>
      </c>
      <c r="G172" s="559">
        <f>((G107*'Data - P&amp;L'!$D$38))*'Data - P&amp;L'!$C$55</f>
        <v>0</v>
      </c>
      <c r="H172" s="559">
        <f>((H107*'Data - P&amp;L'!$D$38))*'Data - P&amp;L'!$C$55</f>
        <v>0</v>
      </c>
      <c r="I172" s="559">
        <f>((I107*'Data - P&amp;L'!$D$38))*'Data - P&amp;L'!$C$55</f>
        <v>0</v>
      </c>
      <c r="J172" s="559">
        <f>((J107*'Data - P&amp;L'!$D$38))*'Data - P&amp;L'!$C$55</f>
        <v>0</v>
      </c>
      <c r="K172" s="559">
        <f>((K107*'Data - P&amp;L'!$D$38))*'Data - P&amp;L'!$C$55</f>
        <v>0</v>
      </c>
      <c r="L172" s="559">
        <f>((L107*'Data - P&amp;L'!$D$38))*'Data - P&amp;L'!$C$55</f>
        <v>0</v>
      </c>
      <c r="M172" s="559">
        <f>((M107*'Data - P&amp;L'!$D$38))*'Data - P&amp;L'!$C$55</f>
        <v>0</v>
      </c>
      <c r="N172" s="559">
        <f>((N107*'Data - P&amp;L'!$D$38))*'Data - P&amp;L'!$C$55</f>
        <v>0</v>
      </c>
      <c r="O172" s="559">
        <f>((O107*'Data - P&amp;L'!$D$38))*'Data - P&amp;L'!$C$55</f>
        <v>0</v>
      </c>
      <c r="P172" s="559">
        <f>((P107*'Data - P&amp;L'!$D$38))*'Data - P&amp;L'!$C$55</f>
        <v>0</v>
      </c>
      <c r="Q172" s="559">
        <f>((Q107*'Data - P&amp;L'!$D$38))*'Data - P&amp;L'!$C$55</f>
        <v>0</v>
      </c>
      <c r="R172" s="559">
        <f>((R107*'Data - P&amp;L'!$D$38))*'Data - P&amp;L'!$C$55</f>
        <v>0</v>
      </c>
      <c r="S172" s="559">
        <f>((S107*'Data - P&amp;L'!$D$38))*'Data - P&amp;L'!$C$55</f>
        <v>0</v>
      </c>
      <c r="T172" s="559">
        <f>((T107*'Data - P&amp;L'!$D$38))*'Data - P&amp;L'!$C$55</f>
        <v>0</v>
      </c>
      <c r="U172" s="559">
        <f>((U107*'Data - P&amp;L'!$D$38))*'Data - P&amp;L'!$C$55</f>
        <v>0</v>
      </c>
      <c r="V172" s="559">
        <f>((V107*'Data - P&amp;L'!$D$38))*'Data - P&amp;L'!$C$55</f>
        <v>0</v>
      </c>
      <c r="W172" s="559">
        <f>((W107*'Data - P&amp;L'!$D$38))*'Data - P&amp;L'!$C$55</f>
        <v>0</v>
      </c>
      <c r="X172" s="559">
        <f>((X107*'Data - P&amp;L'!$D$38))*'Data - P&amp;L'!$C$55</f>
        <v>0</v>
      </c>
      <c r="Y172" s="559">
        <f>((Y107*'Data - P&amp;L'!$D$38))*'Data - P&amp;L'!$C$55</f>
        <v>0</v>
      </c>
      <c r="Z172" s="559">
        <f>((Z107*'Data - P&amp;L'!$D$38))*'Data - P&amp;L'!$C$55</f>
        <v>0</v>
      </c>
      <c r="AA172" s="559">
        <f>((AA107*'Data - P&amp;L'!$D$38))*'Data - P&amp;L'!$C$55</f>
        <v>0</v>
      </c>
      <c r="AB172" s="559">
        <f>((AB107*'Data - P&amp;L'!$D$38))*'Data - P&amp;L'!$C$55</f>
        <v>0</v>
      </c>
      <c r="AC172" s="559">
        <f>((AC107*'Data - P&amp;L'!$D$38))*'Data - P&amp;L'!$C$55</f>
        <v>0</v>
      </c>
      <c r="AD172" s="559">
        <f>((AD107*'Data - P&amp;L'!$D$38))*'Data - P&amp;L'!$C$55</f>
        <v>0</v>
      </c>
      <c r="AE172" s="559">
        <f>((AE107*'Data - P&amp;L'!$D$38))*'Data - P&amp;L'!$C$55</f>
        <v>0</v>
      </c>
      <c r="AF172" s="559">
        <f>((AF107*'Data - P&amp;L'!$D$38))*'Data - P&amp;L'!$C$55</f>
        <v>0</v>
      </c>
      <c r="AG172" s="555">
        <f t="shared" si="34"/>
        <v>0</v>
      </c>
    </row>
    <row r="173" outlineLevel="1">
      <c r="A173" s="225" t="s">
        <v>695</v>
      </c>
      <c r="B173" s="560"/>
      <c r="C173" s="560"/>
      <c r="D173" s="560"/>
      <c r="E173" s="560"/>
      <c r="F173" s="560"/>
      <c r="G173" s="560"/>
      <c r="H173" s="560"/>
      <c r="I173" s="560"/>
      <c r="J173" s="560"/>
      <c r="K173" s="560"/>
      <c r="L173" s="560"/>
      <c r="M173" s="560"/>
      <c r="N173" s="560"/>
      <c r="O173" s="560"/>
      <c r="P173" s="560"/>
      <c r="Q173" s="560"/>
      <c r="R173" s="560"/>
      <c r="S173" s="560"/>
      <c r="T173" s="560"/>
      <c r="U173" s="560"/>
      <c r="V173" s="560"/>
      <c r="W173" s="560"/>
      <c r="X173" s="560"/>
      <c r="Y173" s="560"/>
      <c r="Z173" s="560"/>
      <c r="AA173" s="560"/>
      <c r="AB173" s="560"/>
      <c r="AC173" s="560"/>
      <c r="AD173" s="560"/>
      <c r="AE173" s="560"/>
      <c r="AF173" s="560"/>
      <c r="AG173" s="555"/>
    </row>
    <row r="174" outlineLevel="1">
      <c r="A174" s="225" t="s">
        <v>696</v>
      </c>
      <c r="B174" s="560"/>
      <c r="C174" s="560"/>
      <c r="D174" s="560"/>
      <c r="E174" s="560"/>
      <c r="F174" s="560"/>
      <c r="G174" s="560"/>
      <c r="H174" s="560"/>
      <c r="I174" s="560"/>
      <c r="J174" s="560"/>
      <c r="K174" s="560"/>
      <c r="L174" s="560"/>
      <c r="M174" s="560"/>
      <c r="N174" s="560"/>
      <c r="O174" s="560"/>
      <c r="P174" s="560"/>
      <c r="Q174" s="560"/>
      <c r="R174" s="560"/>
      <c r="S174" s="560"/>
      <c r="T174" s="560"/>
      <c r="U174" s="560"/>
      <c r="V174" s="560"/>
      <c r="W174" s="560"/>
      <c r="X174" s="560"/>
      <c r="Y174" s="560"/>
      <c r="Z174" s="560"/>
      <c r="AA174" s="560"/>
      <c r="AB174" s="560"/>
      <c r="AC174" s="560"/>
      <c r="AD174" s="560"/>
      <c r="AE174" s="560"/>
      <c r="AF174" s="560"/>
      <c r="AG174" s="555"/>
    </row>
    <row r="175" outlineLevel="1">
      <c r="A175" s="225" t="s">
        <v>697</v>
      </c>
      <c r="B175" s="559">
        <f>B114*'Data - P&amp;L'!$R$3</f>
        <v>0</v>
      </c>
      <c r="C175" s="559">
        <f>C114*'Data - P&amp;L'!$R$3</f>
        <v>0</v>
      </c>
      <c r="D175" s="559">
        <f>D114*'Data - P&amp;L'!$R$3</f>
        <v>0</v>
      </c>
      <c r="E175" s="559">
        <f>E114*'Data - P&amp;L'!$R$3</f>
        <v>0</v>
      </c>
      <c r="F175" s="559">
        <f>F114*'Data - P&amp;L'!$R$3</f>
        <v>0</v>
      </c>
      <c r="G175" s="559">
        <f>G114*'Data - P&amp;L'!$R$3</f>
        <v>0</v>
      </c>
      <c r="H175" s="559">
        <f>H114*'Data - P&amp;L'!$R$3</f>
        <v>0</v>
      </c>
      <c r="I175" s="559">
        <f>I114*'Data - P&amp;L'!$R$3</f>
        <v>0</v>
      </c>
      <c r="J175" s="559">
        <f>J114*'Data - P&amp;L'!$R$3</f>
        <v>0</v>
      </c>
      <c r="K175" s="559">
        <f>K114*'Data - P&amp;L'!$R$3</f>
        <v>0</v>
      </c>
      <c r="L175" s="559">
        <f>L114*'Data - P&amp;L'!$R$3</f>
        <v>0</v>
      </c>
      <c r="M175" s="559">
        <f>M114*'Data - P&amp;L'!$R$3</f>
        <v>0</v>
      </c>
      <c r="N175" s="559">
        <f>N114*'Data - P&amp;L'!$R$3</f>
        <v>0</v>
      </c>
      <c r="O175" s="559">
        <f>O114*'Data - P&amp;L'!$R$3</f>
        <v>0</v>
      </c>
      <c r="P175" s="559">
        <f>P114*'Data - P&amp;L'!$R$3</f>
        <v>0</v>
      </c>
      <c r="Q175" s="559">
        <f>Q114*'Data - P&amp;L'!$R$3</f>
        <v>0</v>
      </c>
      <c r="R175" s="559">
        <f>R114*'Data - P&amp;L'!$R$3</f>
        <v>0</v>
      </c>
      <c r="S175" s="559">
        <f>S114*'Data - P&amp;L'!$R$3</f>
        <v>0</v>
      </c>
      <c r="T175" s="559">
        <f>T114*'Data - P&amp;L'!$R$3</f>
        <v>0</v>
      </c>
      <c r="U175" s="559">
        <f>U114*'Data - P&amp;L'!$R$3</f>
        <v>0</v>
      </c>
      <c r="V175" s="559">
        <f>V114*'Data - P&amp;L'!$R$3</f>
        <v>0</v>
      </c>
      <c r="W175" s="559">
        <f>W114*'Data - P&amp;L'!$R$3</f>
        <v>0</v>
      </c>
      <c r="X175" s="559">
        <f>X114*'Data - P&amp;L'!$R$3</f>
        <v>0</v>
      </c>
      <c r="Y175" s="559">
        <f>Y114*'Data - P&amp;L'!$R$3</f>
        <v>0</v>
      </c>
      <c r="Z175" s="559">
        <f>Z114*'Data - P&amp;L'!$R$3</f>
        <v>0</v>
      </c>
      <c r="AA175" s="559">
        <f>AA114*'Data - P&amp;L'!$R$3</f>
        <v>0</v>
      </c>
      <c r="AB175" s="559">
        <f>AB114*'Data - P&amp;L'!$R$3</f>
        <v>0</v>
      </c>
      <c r="AC175" s="559">
        <f>AC114*'Data - P&amp;L'!$R$3</f>
        <v>0</v>
      </c>
      <c r="AD175" s="559">
        <f>AD114*'Data - P&amp;L'!$R$3</f>
        <v>0</v>
      </c>
      <c r="AE175" s="559">
        <f>AE114*'Data - P&amp;L'!$R$3</f>
        <v>0</v>
      </c>
      <c r="AF175" s="559">
        <f>AF114*'Data - P&amp;L'!$R$3</f>
        <v>0</v>
      </c>
      <c r="AG175" s="555">
        <f>SUM(B175:AF175)</f>
        <v>0</v>
      </c>
    </row>
    <row r="176" outlineLevel="1">
      <c r="A176" s="587" t="s">
        <v>698</v>
      </c>
      <c r="B176" s="329">
        <f t="shared" ref="B176:AF176" si="39">sum(B177:B189)</f>
        <v>0</v>
      </c>
      <c r="C176" s="329">
        <f t="shared" si="39"/>
        <v>0</v>
      </c>
      <c r="D176" s="329">
        <f t="shared" si="39"/>
        <v>0</v>
      </c>
      <c r="E176" s="329">
        <f t="shared" si="39"/>
        <v>0</v>
      </c>
      <c r="F176" s="329">
        <f t="shared" si="39"/>
        <v>0</v>
      </c>
      <c r="G176" s="329">
        <f t="shared" si="39"/>
        <v>0</v>
      </c>
      <c r="H176" s="329">
        <f t="shared" si="39"/>
        <v>0</v>
      </c>
      <c r="I176" s="329">
        <f t="shared" si="39"/>
        <v>0</v>
      </c>
      <c r="J176" s="329">
        <f t="shared" si="39"/>
        <v>0</v>
      </c>
      <c r="K176" s="329">
        <f t="shared" si="39"/>
        <v>0</v>
      </c>
      <c r="L176" s="329">
        <f t="shared" si="39"/>
        <v>0</v>
      </c>
      <c r="M176" s="329">
        <f t="shared" si="39"/>
        <v>0</v>
      </c>
      <c r="N176" s="329">
        <f t="shared" si="39"/>
        <v>0</v>
      </c>
      <c r="O176" s="329">
        <f t="shared" si="39"/>
        <v>0</v>
      </c>
      <c r="P176" s="329">
        <f t="shared" si="39"/>
        <v>0</v>
      </c>
      <c r="Q176" s="329">
        <f t="shared" si="39"/>
        <v>0</v>
      </c>
      <c r="R176" s="329">
        <f t="shared" si="39"/>
        <v>0</v>
      </c>
      <c r="S176" s="329">
        <f t="shared" si="39"/>
        <v>0</v>
      </c>
      <c r="T176" s="329">
        <f t="shared" si="39"/>
        <v>0</v>
      </c>
      <c r="U176" s="329">
        <f t="shared" si="39"/>
        <v>0</v>
      </c>
      <c r="V176" s="329">
        <f t="shared" si="39"/>
        <v>0</v>
      </c>
      <c r="W176" s="329">
        <f t="shared" si="39"/>
        <v>0</v>
      </c>
      <c r="X176" s="329">
        <f t="shared" si="39"/>
        <v>0</v>
      </c>
      <c r="Y176" s="329">
        <f t="shared" si="39"/>
        <v>0</v>
      </c>
      <c r="Z176" s="329">
        <f t="shared" si="39"/>
        <v>0</v>
      </c>
      <c r="AA176" s="329">
        <f t="shared" si="39"/>
        <v>0</v>
      </c>
      <c r="AB176" s="329">
        <f t="shared" si="39"/>
        <v>0</v>
      </c>
      <c r="AC176" s="329">
        <f t="shared" si="39"/>
        <v>0</v>
      </c>
      <c r="AD176" s="329">
        <f t="shared" si="39"/>
        <v>0</v>
      </c>
      <c r="AE176" s="329">
        <f t="shared" si="39"/>
        <v>0</v>
      </c>
      <c r="AF176" s="329">
        <f t="shared" si="39"/>
        <v>0</v>
      </c>
      <c r="AG176" s="561">
        <f>SUM(AF162:AG175)</f>
        <v>0</v>
      </c>
    </row>
    <row r="177" outlineLevel="1">
      <c r="A177" s="225" t="s">
        <v>699</v>
      </c>
      <c r="B177" s="313">
        <f>(B96)*'Data - P&amp;L'!$C$3</f>
        <v>0</v>
      </c>
      <c r="C177" s="313">
        <f>(C96)*'Data - P&amp;L'!$C$3</f>
        <v>0</v>
      </c>
      <c r="D177" s="313">
        <f>(D96)*'Data - P&amp;L'!$C$3</f>
        <v>0</v>
      </c>
      <c r="E177" s="313">
        <f>(E96)*'Data - P&amp;L'!$C$3</f>
        <v>0</v>
      </c>
      <c r="F177" s="313">
        <f>(F96)*'Data - P&amp;L'!$C$3</f>
        <v>0</v>
      </c>
      <c r="G177" s="313">
        <f>(G96)*'Data - P&amp;L'!$C$3</f>
        <v>0</v>
      </c>
      <c r="H177" s="313">
        <f>(H96)*'Data - P&amp;L'!$C$3</f>
        <v>0</v>
      </c>
      <c r="I177" s="313">
        <f>(I96)*'Data - P&amp;L'!$C$3</f>
        <v>0</v>
      </c>
      <c r="J177" s="313">
        <f>(J96)*'Data - P&amp;L'!$C$3</f>
        <v>0</v>
      </c>
      <c r="K177" s="313">
        <f>(K96)*'Data - P&amp;L'!$C$3</f>
        <v>0</v>
      </c>
      <c r="L177" s="313">
        <f>(L96)*'Data - P&amp;L'!$C$3</f>
        <v>0</v>
      </c>
      <c r="M177" s="313">
        <f>(M96)*'Data - P&amp;L'!$C$3</f>
        <v>0</v>
      </c>
      <c r="N177" s="313">
        <f>(N96)*'Data - P&amp;L'!$C$3</f>
        <v>0</v>
      </c>
      <c r="O177" s="313">
        <f>(O96)*'Data - P&amp;L'!$C$3</f>
        <v>0</v>
      </c>
      <c r="P177" s="313">
        <f>(P96)*'Data - P&amp;L'!$C$3</f>
        <v>0</v>
      </c>
      <c r="Q177" s="313">
        <f>(Q96)*'Data - P&amp;L'!$C$3</f>
        <v>0</v>
      </c>
      <c r="R177" s="313">
        <f>(R96)*'Data - P&amp;L'!$C$3</f>
        <v>0</v>
      </c>
      <c r="S177" s="313">
        <f>(S96)*'Data - P&amp;L'!$C$3</f>
        <v>0</v>
      </c>
      <c r="T177" s="313">
        <f>(T96)*'Data - P&amp;L'!$C$3</f>
        <v>0</v>
      </c>
      <c r="U177" s="313">
        <f>(U96)*'Data - P&amp;L'!$C$3</f>
        <v>0</v>
      </c>
      <c r="V177" s="313">
        <f>(V96)*'Data - P&amp;L'!$C$3</f>
        <v>0</v>
      </c>
      <c r="W177" s="313">
        <f>(W96)*'Data - P&amp;L'!$C$3</f>
        <v>0</v>
      </c>
      <c r="X177" s="313">
        <f>(X96)*'Data - P&amp;L'!$C$3</f>
        <v>0</v>
      </c>
      <c r="Y177" s="313">
        <f>(Y96)*'Data - P&amp;L'!$C$3</f>
        <v>0</v>
      </c>
      <c r="Z177" s="313">
        <f>(Z96)*'Data - P&amp;L'!$C$3</f>
        <v>0</v>
      </c>
      <c r="AA177" s="313">
        <f>(AA96)*'Data - P&amp;L'!$C$3</f>
        <v>0</v>
      </c>
      <c r="AB177" s="313">
        <f>(AB96)*'Data - P&amp;L'!$C$3</f>
        <v>0</v>
      </c>
      <c r="AC177" s="313">
        <f>(AC96)*'Data - P&amp;L'!$C$3</f>
        <v>0</v>
      </c>
      <c r="AD177" s="313">
        <f>(AD96)*'Data - P&amp;L'!$C$3</f>
        <v>0</v>
      </c>
      <c r="AE177" s="313">
        <f>(AE96)*'Data - P&amp;L'!$C$3</f>
        <v>0</v>
      </c>
      <c r="AF177" s="313">
        <f>(AF96)*'Data - P&amp;L'!$C$3</f>
        <v>0</v>
      </c>
      <c r="AG177" s="555">
        <f t="shared" ref="AG177:AG189" si="40">SUM(B177:AF177)</f>
        <v>0</v>
      </c>
    </row>
    <row r="178" outlineLevel="1">
      <c r="A178" s="225" t="s">
        <v>700</v>
      </c>
      <c r="B178" s="313">
        <f>(B97)*'Data - P&amp;L'!$C$4</f>
        <v>0</v>
      </c>
      <c r="C178" s="313">
        <f>(C97)*'Data - P&amp;L'!$C$4</f>
        <v>0</v>
      </c>
      <c r="D178" s="313">
        <f>(D97)*'Data - P&amp;L'!$C$4</f>
        <v>0</v>
      </c>
      <c r="E178" s="313">
        <f>(E97)*'Data - P&amp;L'!$C$4</f>
        <v>0</v>
      </c>
      <c r="F178" s="313">
        <f>(F97)*'Data - P&amp;L'!$C$4</f>
        <v>0</v>
      </c>
      <c r="G178" s="313">
        <f>(G97)*'Data - P&amp;L'!$C$4</f>
        <v>0</v>
      </c>
      <c r="H178" s="313">
        <f>(H97)*'Data - P&amp;L'!$C$4</f>
        <v>0</v>
      </c>
      <c r="I178" s="313">
        <f>(I97)*'Data - P&amp;L'!$C$4</f>
        <v>0</v>
      </c>
      <c r="J178" s="313">
        <f>(J97)*'Data - P&amp;L'!$C$4</f>
        <v>0</v>
      </c>
      <c r="K178" s="313">
        <f>(K97)*'Data - P&amp;L'!$C$4</f>
        <v>0</v>
      </c>
      <c r="L178" s="313">
        <f>(L97)*'Data - P&amp;L'!$C$4</f>
        <v>0</v>
      </c>
      <c r="M178" s="313">
        <f>(M97)*'Data - P&amp;L'!$C$4</f>
        <v>0</v>
      </c>
      <c r="N178" s="313">
        <f>(N97)*'Data - P&amp;L'!$C$4</f>
        <v>0</v>
      </c>
      <c r="O178" s="313">
        <f>(O97)*'Data - P&amp;L'!$C$4</f>
        <v>0</v>
      </c>
      <c r="P178" s="313">
        <f>(P97)*'Data - P&amp;L'!$C$4</f>
        <v>0</v>
      </c>
      <c r="Q178" s="313">
        <f>(Q97)*'Data - P&amp;L'!$C$4</f>
        <v>0</v>
      </c>
      <c r="R178" s="313">
        <f>(R97)*'Data - P&amp;L'!$C$4</f>
        <v>0</v>
      </c>
      <c r="S178" s="313">
        <f>(S97)*'Data - P&amp;L'!$C$4</f>
        <v>0</v>
      </c>
      <c r="T178" s="313">
        <f>(T97)*'Data - P&amp;L'!$C$4</f>
        <v>0</v>
      </c>
      <c r="U178" s="313">
        <f>(U97)*'Data - P&amp;L'!$C$4</f>
        <v>0</v>
      </c>
      <c r="V178" s="313">
        <f>(V97)*'Data - P&amp;L'!$C$4</f>
        <v>0</v>
      </c>
      <c r="W178" s="313">
        <f>(W97)*'Data - P&amp;L'!$C$4</f>
        <v>0</v>
      </c>
      <c r="X178" s="313">
        <f>(X97)*'Data - P&amp;L'!$C$4</f>
        <v>0</v>
      </c>
      <c r="Y178" s="313">
        <f>(Y97)*'Data - P&amp;L'!$C$4</f>
        <v>0</v>
      </c>
      <c r="Z178" s="313">
        <f>(Z97)*'Data - P&amp;L'!$C$4</f>
        <v>0</v>
      </c>
      <c r="AA178" s="313">
        <f>(AA97)*'Data - P&amp;L'!$C$4</f>
        <v>0</v>
      </c>
      <c r="AB178" s="313">
        <f>(AB97)*'Data - P&amp;L'!$C$4</f>
        <v>0</v>
      </c>
      <c r="AC178" s="313">
        <f>(AC97)*'Data - P&amp;L'!$C$4</f>
        <v>0</v>
      </c>
      <c r="AD178" s="313">
        <f>(AD97)*'Data - P&amp;L'!$C$4</f>
        <v>0</v>
      </c>
      <c r="AE178" s="313">
        <f>(AE97)*'Data - P&amp;L'!$C$4</f>
        <v>0</v>
      </c>
      <c r="AF178" s="313">
        <f>(AF97)*'Data - P&amp;L'!$C$4</f>
        <v>0</v>
      </c>
      <c r="AG178" s="555">
        <f t="shared" si="40"/>
        <v>0</v>
      </c>
    </row>
    <row r="179" outlineLevel="1">
      <c r="A179" s="225" t="s">
        <v>703</v>
      </c>
      <c r="B179" s="313">
        <f>(B99)*'Data - P&amp;L'!$C$6</f>
        <v>0</v>
      </c>
      <c r="C179" s="313">
        <f>(C99)*'Data - P&amp;L'!$C$6</f>
        <v>0</v>
      </c>
      <c r="D179" s="313">
        <f>(D99)*'Data - P&amp;L'!$C$6</f>
        <v>0</v>
      </c>
      <c r="E179" s="313">
        <f>(E99)*'Data - P&amp;L'!$C$6</f>
        <v>0</v>
      </c>
      <c r="F179" s="313">
        <f>(F99)*'Data - P&amp;L'!$C$6</f>
        <v>0</v>
      </c>
      <c r="G179" s="313">
        <f>(G99)*'Data - P&amp;L'!$C$6</f>
        <v>0</v>
      </c>
      <c r="H179" s="313">
        <f>(H99)*'Data - P&amp;L'!$C$6</f>
        <v>0</v>
      </c>
      <c r="I179" s="313">
        <f>(I99)*'Data - P&amp;L'!$C$6</f>
        <v>0</v>
      </c>
      <c r="J179" s="313">
        <f>(J99)*'Data - P&amp;L'!$C$6</f>
        <v>0</v>
      </c>
      <c r="K179" s="313">
        <f>(K99)*'Data - P&amp;L'!$C$6</f>
        <v>0</v>
      </c>
      <c r="L179" s="313">
        <f>(L99)*'Data - P&amp;L'!$C$6</f>
        <v>0</v>
      </c>
      <c r="M179" s="313">
        <f>(M99)*'Data - P&amp;L'!$C$6</f>
        <v>0</v>
      </c>
      <c r="N179" s="313">
        <f>(N99)*'Data - P&amp;L'!$C$6</f>
        <v>0</v>
      </c>
      <c r="O179" s="313">
        <f>(O99)*'Data - P&amp;L'!$C$6</f>
        <v>0</v>
      </c>
      <c r="P179" s="313">
        <f>(P99)*'Data - P&amp;L'!$C$6</f>
        <v>0</v>
      </c>
      <c r="Q179" s="313">
        <f>(Q99)*'Data - P&amp;L'!$C$6</f>
        <v>0</v>
      </c>
      <c r="R179" s="313">
        <f>(R99)*'Data - P&amp;L'!$C$6</f>
        <v>0</v>
      </c>
      <c r="S179" s="313">
        <f>(S99)*'Data - P&amp;L'!$C$6</f>
        <v>0</v>
      </c>
      <c r="T179" s="313">
        <f>(T99)*'Data - P&amp;L'!$C$6</f>
        <v>0</v>
      </c>
      <c r="U179" s="313">
        <f>(U99)*'Data - P&amp;L'!$C$6</f>
        <v>0</v>
      </c>
      <c r="V179" s="313">
        <f>(V99)*'Data - P&amp;L'!$C$6</f>
        <v>0</v>
      </c>
      <c r="W179" s="313">
        <f>(W99)*'Data - P&amp;L'!$C$6</f>
        <v>0</v>
      </c>
      <c r="X179" s="313">
        <f>(X99)*'Data - P&amp;L'!$C$6</f>
        <v>0</v>
      </c>
      <c r="Y179" s="313">
        <f>(Y99)*'Data - P&amp;L'!$C$6</f>
        <v>0</v>
      </c>
      <c r="Z179" s="313">
        <f>(Z99)*'Data - P&amp;L'!$C$6</f>
        <v>0</v>
      </c>
      <c r="AA179" s="313">
        <f>(AA99)*'Data - P&amp;L'!$C$6</f>
        <v>0</v>
      </c>
      <c r="AB179" s="313">
        <f>(AB99)*'Data - P&amp;L'!$C$6</f>
        <v>0</v>
      </c>
      <c r="AC179" s="313">
        <f>(AC99)*'Data - P&amp;L'!$C$6</f>
        <v>0</v>
      </c>
      <c r="AD179" s="313">
        <f>(AD99)*'Data - P&amp;L'!$C$6</f>
        <v>0</v>
      </c>
      <c r="AE179" s="313">
        <f>(AE99)*'Data - P&amp;L'!$C$6</f>
        <v>0</v>
      </c>
      <c r="AF179" s="313">
        <f>(AF99)*'Data - P&amp;L'!$C$6</f>
        <v>0</v>
      </c>
      <c r="AG179" s="555">
        <f t="shared" si="40"/>
        <v>0</v>
      </c>
    </row>
    <row r="180" outlineLevel="1">
      <c r="A180" s="225" t="s">
        <v>704</v>
      </c>
      <c r="B180" s="313">
        <f>(B100)*'Data - P&amp;L'!$C$8</f>
        <v>0</v>
      </c>
      <c r="C180" s="313">
        <f>(C100)*'Data - P&amp;L'!$C$8</f>
        <v>0</v>
      </c>
      <c r="D180" s="313">
        <f>(D100)*'Data - P&amp;L'!$C$8</f>
        <v>0</v>
      </c>
      <c r="E180" s="313">
        <f>(E100)*'Data - P&amp;L'!$C$8</f>
        <v>0</v>
      </c>
      <c r="F180" s="313">
        <f>(F100)*'Data - P&amp;L'!$C$8</f>
        <v>0</v>
      </c>
      <c r="G180" s="313">
        <f>(G100)*'Data - P&amp;L'!$C$8</f>
        <v>0</v>
      </c>
      <c r="H180" s="313">
        <f>(H100)*'Data - P&amp;L'!$C$8</f>
        <v>0</v>
      </c>
      <c r="I180" s="313">
        <f>(I100)*'Data - P&amp;L'!$C$8</f>
        <v>0</v>
      </c>
      <c r="J180" s="313">
        <f>(J100)*'Data - P&amp;L'!$C$8</f>
        <v>0</v>
      </c>
      <c r="K180" s="313">
        <f>(K100)*'Data - P&amp;L'!$C$8</f>
        <v>0</v>
      </c>
      <c r="L180" s="313">
        <f>(L100)*'Data - P&amp;L'!$C$8</f>
        <v>0</v>
      </c>
      <c r="M180" s="313">
        <f>(M100)*'Data - P&amp;L'!$C$8</f>
        <v>0</v>
      </c>
      <c r="N180" s="313">
        <f>(N100)*'Data - P&amp;L'!$C$8</f>
        <v>0</v>
      </c>
      <c r="O180" s="313">
        <f>(O100)*'Data - P&amp;L'!$C$8</f>
        <v>0</v>
      </c>
      <c r="P180" s="313">
        <f>(P100)*'Data - P&amp;L'!$C$8</f>
        <v>0</v>
      </c>
      <c r="Q180" s="313">
        <f>(Q100)*'Data - P&amp;L'!$C$8</f>
        <v>0</v>
      </c>
      <c r="R180" s="313">
        <f>(R100)*'Data - P&amp;L'!$C$8</f>
        <v>0</v>
      </c>
      <c r="S180" s="313">
        <f>(S100)*'Data - P&amp;L'!$C$8</f>
        <v>0</v>
      </c>
      <c r="T180" s="313">
        <f>(T100)*'Data - P&amp;L'!$C$8</f>
        <v>0</v>
      </c>
      <c r="U180" s="313">
        <f>(U100)*'Data - P&amp;L'!$C$8</f>
        <v>0</v>
      </c>
      <c r="V180" s="313">
        <f>(V100)*'Data - P&amp;L'!$C$8</f>
        <v>0</v>
      </c>
      <c r="W180" s="313">
        <f>(W100)*'Data - P&amp;L'!$C$8</f>
        <v>0</v>
      </c>
      <c r="X180" s="313">
        <f>(X100)*'Data - P&amp;L'!$C$8</f>
        <v>0</v>
      </c>
      <c r="Y180" s="313">
        <f>(Y100)*'Data - P&amp;L'!$C$8</f>
        <v>0</v>
      </c>
      <c r="Z180" s="313">
        <f>(Z100)*'Data - P&amp;L'!$C$8</f>
        <v>0</v>
      </c>
      <c r="AA180" s="313">
        <f>(AA100)*'Data - P&amp;L'!$C$8</f>
        <v>0</v>
      </c>
      <c r="AB180" s="313">
        <f>(AB100)*'Data - P&amp;L'!$C$8</f>
        <v>0</v>
      </c>
      <c r="AC180" s="313">
        <f>(AC100)*'Data - P&amp;L'!$C$8</f>
        <v>0</v>
      </c>
      <c r="AD180" s="313">
        <f>(AD100)*'Data - P&amp;L'!$C$8</f>
        <v>0</v>
      </c>
      <c r="AE180" s="313">
        <f>(AE100)*'Data - P&amp;L'!$C$8</f>
        <v>0</v>
      </c>
      <c r="AF180" s="313">
        <f>(AF100)*'Data - P&amp;L'!$C$8</f>
        <v>0</v>
      </c>
      <c r="AG180" s="555">
        <f t="shared" si="40"/>
        <v>0</v>
      </c>
    </row>
    <row r="181" outlineLevel="1">
      <c r="A181" s="225" t="s">
        <v>705</v>
      </c>
      <c r="B181" s="313">
        <f>(B101+B102)*'Data - P&amp;L'!$C$9</f>
        <v>0</v>
      </c>
      <c r="C181" s="313">
        <f>(C101+C102)*'Data - P&amp;L'!$C$9</f>
        <v>0</v>
      </c>
      <c r="D181" s="313">
        <f>(D101+D102)*'Data - P&amp;L'!$C$9</f>
        <v>0</v>
      </c>
      <c r="E181" s="313">
        <f>(E101+E102)*'Data - P&amp;L'!$C$9</f>
        <v>0</v>
      </c>
      <c r="F181" s="313">
        <f>(F101+F102)*'Data - P&amp;L'!$C$9</f>
        <v>0</v>
      </c>
      <c r="G181" s="313">
        <f>(G101+G102)*'Data - P&amp;L'!$C$9</f>
        <v>0</v>
      </c>
      <c r="H181" s="313">
        <f>(H101+H102)*'Data - P&amp;L'!$C$9</f>
        <v>0</v>
      </c>
      <c r="I181" s="313">
        <f>(I101+I102)*'Data - P&amp;L'!$C$9</f>
        <v>0</v>
      </c>
      <c r="J181" s="313">
        <f>(J101+J102)*'Data - P&amp;L'!$C$9</f>
        <v>0</v>
      </c>
      <c r="K181" s="313">
        <f>(K101+K102)*'Data - P&amp;L'!$C$9</f>
        <v>0</v>
      </c>
      <c r="L181" s="313">
        <f>(L101+L102)*'Data - P&amp;L'!$C$9</f>
        <v>0</v>
      </c>
      <c r="M181" s="313">
        <f>(M101+M102)*'Data - P&amp;L'!$C$9</f>
        <v>0</v>
      </c>
      <c r="N181" s="313">
        <f>(N101+N102)*'Data - P&amp;L'!$C$9</f>
        <v>0</v>
      </c>
      <c r="O181" s="313">
        <f>(O101+O102)*'Data - P&amp;L'!$C$9</f>
        <v>0</v>
      </c>
      <c r="P181" s="313">
        <f>(P101+P102)*'Data - P&amp;L'!$C$9</f>
        <v>0</v>
      </c>
      <c r="Q181" s="313">
        <f>(Q101+Q102)*'Data - P&amp;L'!$C$9</f>
        <v>0</v>
      </c>
      <c r="R181" s="313">
        <f>(R101+R102)*'Data - P&amp;L'!$C$9</f>
        <v>0</v>
      </c>
      <c r="S181" s="313">
        <f>(S101+S102)*'Data - P&amp;L'!$C$9</f>
        <v>0</v>
      </c>
      <c r="T181" s="313">
        <f>(T101+T102)*'Data - P&amp;L'!$C$9</f>
        <v>0</v>
      </c>
      <c r="U181" s="313">
        <f>(U101+U102)*'Data - P&amp;L'!$C$9</f>
        <v>0</v>
      </c>
      <c r="V181" s="313">
        <f>(V101+V102)*'Data - P&amp;L'!$C$9</f>
        <v>0</v>
      </c>
      <c r="W181" s="313">
        <f>(W101+W102)*'Data - P&amp;L'!$C$9</f>
        <v>0</v>
      </c>
      <c r="X181" s="313">
        <f>(X101+X102)*'Data - P&amp;L'!$C$9</f>
        <v>0</v>
      </c>
      <c r="Y181" s="313">
        <f>(Y101+Y102)*'Data - P&amp;L'!$C$9</f>
        <v>0</v>
      </c>
      <c r="Z181" s="313">
        <f>(Z101+Z102)*'Data - P&amp;L'!$C$9</f>
        <v>0</v>
      </c>
      <c r="AA181" s="313">
        <f>(AA101+AA102)*'Data - P&amp;L'!$C$9</f>
        <v>0</v>
      </c>
      <c r="AB181" s="313">
        <f>(AB101+AB102)*'Data - P&amp;L'!$C$9</f>
        <v>0</v>
      </c>
      <c r="AC181" s="313">
        <f>(AC101+AC102)*'Data - P&amp;L'!$C$9</f>
        <v>0</v>
      </c>
      <c r="AD181" s="313">
        <f>(AD101+AD102)*'Data - P&amp;L'!$C$9</f>
        <v>0</v>
      </c>
      <c r="AE181" s="313">
        <f>(AE101+AE102)*'Data - P&amp;L'!$C$9</f>
        <v>0</v>
      </c>
      <c r="AF181" s="313">
        <f>(AF101+AF102)*'Data - P&amp;L'!$C$9</f>
        <v>0</v>
      </c>
      <c r="AG181" s="555">
        <f t="shared" si="40"/>
        <v>0</v>
      </c>
    </row>
    <row r="182" outlineLevel="1">
      <c r="A182" s="225" t="s">
        <v>706</v>
      </c>
      <c r="B182" s="313">
        <f>(B103+B104)*'Data - P&amp;L'!$C$5</f>
        <v>0</v>
      </c>
      <c r="C182" s="313">
        <f>(C103+C104)*'Data - P&amp;L'!$C$5</f>
        <v>0</v>
      </c>
      <c r="D182" s="313">
        <f>(D103+D104)*'Data - P&amp;L'!$C$5</f>
        <v>0</v>
      </c>
      <c r="E182" s="313">
        <f>(E103+E104)*'Data - P&amp;L'!$C$5</f>
        <v>0</v>
      </c>
      <c r="F182" s="313">
        <f>(F103+F104)*'Data - P&amp;L'!$C$5</f>
        <v>0</v>
      </c>
      <c r="G182" s="313">
        <f>(G103+G104)*'Data - P&amp;L'!$C$5</f>
        <v>0</v>
      </c>
      <c r="H182" s="313">
        <f>(H103+H104)*'Data - P&amp;L'!$C$5</f>
        <v>0</v>
      </c>
      <c r="I182" s="313">
        <f>(I103+I104)*'Data - P&amp;L'!$C$5</f>
        <v>0</v>
      </c>
      <c r="J182" s="313">
        <f>(J103+J104)*'Data - P&amp;L'!$C$5</f>
        <v>0</v>
      </c>
      <c r="K182" s="313">
        <f>(K103+K104)*'Data - P&amp;L'!$C$5</f>
        <v>0</v>
      </c>
      <c r="L182" s="313">
        <f>(L103+L104)*'Data - P&amp;L'!$C$5</f>
        <v>0</v>
      </c>
      <c r="M182" s="313">
        <f>(M103+M104)*'Data - P&amp;L'!$C$5</f>
        <v>0</v>
      </c>
      <c r="N182" s="313">
        <f>(N103+N104)*'Data - P&amp;L'!$C$5</f>
        <v>0</v>
      </c>
      <c r="O182" s="313">
        <f>(O103+O104)*'Data - P&amp;L'!$C$5</f>
        <v>0</v>
      </c>
      <c r="P182" s="313">
        <f>(P103+P104)*'Data - P&amp;L'!$C$5</f>
        <v>0</v>
      </c>
      <c r="Q182" s="313">
        <f>(Q103+Q104)*'Data - P&amp;L'!$C$5</f>
        <v>0</v>
      </c>
      <c r="R182" s="313">
        <f>(R103+R104)*'Data - P&amp;L'!$C$5</f>
        <v>0</v>
      </c>
      <c r="S182" s="313">
        <f>(S103+S104)*'Data - P&amp;L'!$C$5</f>
        <v>0</v>
      </c>
      <c r="T182" s="313">
        <f>(T103+T104)*'Data - P&amp;L'!$C$5</f>
        <v>0</v>
      </c>
      <c r="U182" s="313">
        <f>(U103+U104)*'Data - P&amp;L'!$C$5</f>
        <v>0</v>
      </c>
      <c r="V182" s="313">
        <f>(V103+V104)*'Data - P&amp;L'!$C$5</f>
        <v>0</v>
      </c>
      <c r="W182" s="313">
        <f>(W103+W104)*'Data - P&amp;L'!$C$5</f>
        <v>0</v>
      </c>
      <c r="X182" s="313">
        <f>(X103+X104)*'Data - P&amp;L'!$C$5</f>
        <v>0</v>
      </c>
      <c r="Y182" s="313">
        <f>(Y103+Y104)*'Data - P&amp;L'!$C$5</f>
        <v>0</v>
      </c>
      <c r="Z182" s="313">
        <f>(Z103+Z104)*'Data - P&amp;L'!$C$5</f>
        <v>0</v>
      </c>
      <c r="AA182" s="313">
        <f>(AA103+AA104)*'Data - P&amp;L'!$C$5</f>
        <v>0</v>
      </c>
      <c r="AB182" s="313">
        <f>(AB103+AB104)*'Data - P&amp;L'!$C$5</f>
        <v>0</v>
      </c>
      <c r="AC182" s="313">
        <f>(AC103+AC104)*'Data - P&amp;L'!$C$5</f>
        <v>0</v>
      </c>
      <c r="AD182" s="313">
        <f>(AD103+AD104)*'Data - P&amp;L'!$C$5</f>
        <v>0</v>
      </c>
      <c r="AE182" s="313">
        <f>(AE103+AE104)*'Data - P&amp;L'!$C$5</f>
        <v>0</v>
      </c>
      <c r="AF182" s="313">
        <f>(AF103+AF104)*'Data - P&amp;L'!$C$5</f>
        <v>0</v>
      </c>
      <c r="AG182" s="555">
        <f t="shared" si="40"/>
        <v>0</v>
      </c>
    </row>
    <row r="183" outlineLevel="1">
      <c r="A183" s="225" t="s">
        <v>707</v>
      </c>
      <c r="B183" s="313">
        <f>(B105+B106)*'Data - P&amp;L'!$C$10</f>
        <v>0</v>
      </c>
      <c r="C183" s="313">
        <f>(C105+C106)*'Data - P&amp;L'!$C$10</f>
        <v>0</v>
      </c>
      <c r="D183" s="313">
        <f>(D105+D106)*'Data - P&amp;L'!$C$10</f>
        <v>0</v>
      </c>
      <c r="E183" s="313">
        <f>(E105+E106)*'Data - P&amp;L'!$C$10</f>
        <v>0</v>
      </c>
      <c r="F183" s="313">
        <f>(F105+F106)*'Data - P&amp;L'!$C$10</f>
        <v>0</v>
      </c>
      <c r="G183" s="313">
        <f>(G105+G106)*'Data - P&amp;L'!$C$10</f>
        <v>0</v>
      </c>
      <c r="H183" s="313">
        <f>(H105+H106)*'Data - P&amp;L'!$C$10</f>
        <v>0</v>
      </c>
      <c r="I183" s="313">
        <f>(I105+I106)*'Data - P&amp;L'!$C$10</f>
        <v>0</v>
      </c>
      <c r="J183" s="313">
        <f>(J105+J106)*'Data - P&amp;L'!$C$10</f>
        <v>0</v>
      </c>
      <c r="K183" s="313">
        <f>(K105+K106)*'Data - P&amp;L'!$C$10</f>
        <v>0</v>
      </c>
      <c r="L183" s="313">
        <f>(L105+L106)*'Data - P&amp;L'!$C$10</f>
        <v>0</v>
      </c>
      <c r="M183" s="313">
        <f>(M105+M106)*'Data - P&amp;L'!$C$10</f>
        <v>0</v>
      </c>
      <c r="N183" s="313">
        <f>(N105+N106)*'Data - P&amp;L'!$C$10</f>
        <v>0</v>
      </c>
      <c r="O183" s="313">
        <f>(O105+O106)*'Data - P&amp;L'!$C$10</f>
        <v>0</v>
      </c>
      <c r="P183" s="313">
        <f>(P105+P106)*'Data - P&amp;L'!$C$10</f>
        <v>0</v>
      </c>
      <c r="Q183" s="313">
        <f>(Q105+Q106)*'Data - P&amp;L'!$C$10</f>
        <v>0</v>
      </c>
      <c r="R183" s="313">
        <f>(R105+R106)*'Data - P&amp;L'!$C$10</f>
        <v>0</v>
      </c>
      <c r="S183" s="313">
        <f>(S105+S106)*'Data - P&amp;L'!$C$10</f>
        <v>0</v>
      </c>
      <c r="T183" s="313">
        <f>(T105+T106)*'Data - P&amp;L'!$C$10</f>
        <v>0</v>
      </c>
      <c r="U183" s="313">
        <f>(U105+U106)*'Data - P&amp;L'!$C$10</f>
        <v>0</v>
      </c>
      <c r="V183" s="313">
        <f>(V105+V106)*'Data - P&amp;L'!$C$10</f>
        <v>0</v>
      </c>
      <c r="W183" s="313">
        <f>(W105+W106)*'Data - P&amp;L'!$C$10</f>
        <v>0</v>
      </c>
      <c r="X183" s="313">
        <f>(X105+X106)*'Data - P&amp;L'!$C$10</f>
        <v>0</v>
      </c>
      <c r="Y183" s="313">
        <f>(Y105+Y106)*'Data - P&amp;L'!$C$10</f>
        <v>0</v>
      </c>
      <c r="Z183" s="313">
        <f>(Z105+Z106)*'Data - P&amp;L'!$C$10</f>
        <v>0</v>
      </c>
      <c r="AA183" s="313">
        <f>(AA105+AA106)*'Data - P&amp;L'!$C$10</f>
        <v>0</v>
      </c>
      <c r="AB183" s="313">
        <f>(AB105+AB106)*'Data - P&amp;L'!$C$10</f>
        <v>0</v>
      </c>
      <c r="AC183" s="313">
        <f>(AC105+AC106)*'Data - P&amp;L'!$C$10</f>
        <v>0</v>
      </c>
      <c r="AD183" s="313">
        <f>(AD105+AD106)*'Data - P&amp;L'!$C$10</f>
        <v>0</v>
      </c>
      <c r="AE183" s="313">
        <f>(AE105+AE106)*'Data - P&amp;L'!$C$10</f>
        <v>0</v>
      </c>
      <c r="AF183" s="313">
        <f>(AF105+AF106)*'Data - P&amp;L'!$C$10</f>
        <v>0</v>
      </c>
      <c r="AG183" s="555">
        <f t="shared" si="40"/>
        <v>0</v>
      </c>
    </row>
    <row r="184" outlineLevel="1">
      <c r="A184" s="225" t="s">
        <v>708</v>
      </c>
      <c r="B184" s="313">
        <f>(B110+B111)*'Data - P&amp;L'!$C$13</f>
        <v>0</v>
      </c>
      <c r="C184" s="313">
        <f>(C110+C111)*'Data - P&amp;L'!$C$13</f>
        <v>0</v>
      </c>
      <c r="D184" s="313">
        <f>(D110+D111)*'Data - P&amp;L'!$C$13</f>
        <v>0</v>
      </c>
      <c r="E184" s="313">
        <f>(E110+E111)*'Data - P&amp;L'!$C$13</f>
        <v>0</v>
      </c>
      <c r="F184" s="313">
        <f>(F110+F111)*'Data - P&amp;L'!$C$13</f>
        <v>0</v>
      </c>
      <c r="G184" s="313">
        <f>(G110+G111)*'Data - P&amp;L'!$C$13</f>
        <v>0</v>
      </c>
      <c r="H184" s="313">
        <f>(H110+H111)*'Data - P&amp;L'!$C$13</f>
        <v>0</v>
      </c>
      <c r="I184" s="313">
        <f>(I110+I111)*'Data - P&amp;L'!$C$13</f>
        <v>0</v>
      </c>
      <c r="J184" s="313">
        <f>(J110+J111)*'Data - P&amp;L'!$C$13</f>
        <v>0</v>
      </c>
      <c r="K184" s="313">
        <f>(K110+K111)*'Data - P&amp;L'!$C$13</f>
        <v>0</v>
      </c>
      <c r="L184" s="313">
        <f>(L110+L111)*'Data - P&amp;L'!$C$13</f>
        <v>0</v>
      </c>
      <c r="M184" s="313">
        <f>(M110+M111)*'Data - P&amp;L'!$C$13</f>
        <v>0</v>
      </c>
      <c r="N184" s="313">
        <f>(N110+N111)*'Data - P&amp;L'!$C$13</f>
        <v>0</v>
      </c>
      <c r="O184" s="313">
        <f>(O110+O111)*'Data - P&amp;L'!$C$13</f>
        <v>0</v>
      </c>
      <c r="P184" s="313">
        <f>(P110+P111)*'Data - P&amp;L'!$C$13</f>
        <v>0</v>
      </c>
      <c r="Q184" s="313">
        <f>(Q110+Q111)*'Data - P&amp;L'!$C$13</f>
        <v>0</v>
      </c>
      <c r="R184" s="313">
        <f>(R110+R111)*'Data - P&amp;L'!$C$13</f>
        <v>0</v>
      </c>
      <c r="S184" s="313">
        <f>(S110+S111)*'Data - P&amp;L'!$C$13</f>
        <v>0</v>
      </c>
      <c r="T184" s="313">
        <f>(T110+T111)*'Data - P&amp;L'!$C$13</f>
        <v>0</v>
      </c>
      <c r="U184" s="313">
        <f>(U110+U111)*'Data - P&amp;L'!$C$13</f>
        <v>0</v>
      </c>
      <c r="V184" s="313">
        <f>(V110+V111)*'Data - P&amp;L'!$C$13</f>
        <v>0</v>
      </c>
      <c r="W184" s="313">
        <f>(W110+W111)*'Data - P&amp;L'!$C$13</f>
        <v>0</v>
      </c>
      <c r="X184" s="313">
        <f>(X110+X111)*'Data - P&amp;L'!$C$13</f>
        <v>0</v>
      </c>
      <c r="Y184" s="313">
        <f>(Y110+Y111)*'Data - P&amp;L'!$C$13</f>
        <v>0</v>
      </c>
      <c r="Z184" s="313">
        <f>(Z110+Z111)*'Data - P&amp;L'!$C$13</f>
        <v>0</v>
      </c>
      <c r="AA184" s="313">
        <f>(AA110+AA111)*'Data - P&amp;L'!$C$13</f>
        <v>0</v>
      </c>
      <c r="AB184" s="313">
        <f>(AB110+AB111)*'Data - P&amp;L'!$C$13</f>
        <v>0</v>
      </c>
      <c r="AC184" s="313">
        <f>(AC110+AC111)*'Data - P&amp;L'!$C$13</f>
        <v>0</v>
      </c>
      <c r="AD184" s="313">
        <f>(AD110+AD111)*'Data - P&amp;L'!$C$13</f>
        <v>0</v>
      </c>
      <c r="AE184" s="313">
        <f>(AE110+AE111)*'Data - P&amp;L'!$C$13</f>
        <v>0</v>
      </c>
      <c r="AF184" s="313">
        <f>(AF110+AF111)*'Data - P&amp;L'!$C$13</f>
        <v>0</v>
      </c>
      <c r="AG184" s="555">
        <f t="shared" si="40"/>
        <v>0</v>
      </c>
    </row>
    <row r="185" outlineLevel="1">
      <c r="A185" s="225" t="s">
        <v>709</v>
      </c>
      <c r="B185" s="313">
        <f>(B112)*'Data - P&amp;L'!$C$14</f>
        <v>0</v>
      </c>
      <c r="C185" s="313">
        <f>(C112)*'Data - P&amp;L'!$C$14</f>
        <v>0</v>
      </c>
      <c r="D185" s="313">
        <f>(D112)*'Data - P&amp;L'!$C$14</f>
        <v>0</v>
      </c>
      <c r="E185" s="313">
        <f>(E112)*'Data - P&amp;L'!$C$14</f>
        <v>0</v>
      </c>
      <c r="F185" s="313">
        <f>(F112)*'Data - P&amp;L'!$C$14</f>
        <v>0</v>
      </c>
      <c r="G185" s="313">
        <f>(G112)*'Data - P&amp;L'!$C$14</f>
        <v>0</v>
      </c>
      <c r="H185" s="313">
        <f>(H112)*'Data - P&amp;L'!$C$14</f>
        <v>0</v>
      </c>
      <c r="I185" s="313">
        <f>(I112)*'Data - P&amp;L'!$C$14</f>
        <v>0</v>
      </c>
      <c r="J185" s="313">
        <f>(J112)*'Data - P&amp;L'!$C$14</f>
        <v>0</v>
      </c>
      <c r="K185" s="313">
        <f>(K112)*'Data - P&amp;L'!$C$14</f>
        <v>0</v>
      </c>
      <c r="L185" s="313">
        <f>(L112)*'Data - P&amp;L'!$C$14</f>
        <v>0</v>
      </c>
      <c r="M185" s="313">
        <f>(M112)*'Data - P&amp;L'!$C$14</f>
        <v>0</v>
      </c>
      <c r="N185" s="313">
        <f>(N112)*'Data - P&amp;L'!$C$14</f>
        <v>0</v>
      </c>
      <c r="O185" s="313">
        <f>(O112)*'Data - P&amp;L'!$C$14</f>
        <v>0</v>
      </c>
      <c r="P185" s="313">
        <f>(P112)*'Data - P&amp;L'!$C$14</f>
        <v>0</v>
      </c>
      <c r="Q185" s="313">
        <f>(Q112)*'Data - P&amp;L'!$C$14</f>
        <v>0</v>
      </c>
      <c r="R185" s="313">
        <f>(R112)*'Data - P&amp;L'!$C$14</f>
        <v>0</v>
      </c>
      <c r="S185" s="313">
        <f>(S112)*'Data - P&amp;L'!$C$14</f>
        <v>0</v>
      </c>
      <c r="T185" s="313">
        <f>(T112)*'Data - P&amp;L'!$C$14</f>
        <v>0</v>
      </c>
      <c r="U185" s="313">
        <f>(U112)*'Data - P&amp;L'!$C$14</f>
        <v>0</v>
      </c>
      <c r="V185" s="313">
        <f>(V112)*'Data - P&amp;L'!$C$14</f>
        <v>0</v>
      </c>
      <c r="W185" s="313">
        <f>(W112)*'Data - P&amp;L'!$C$14</f>
        <v>0</v>
      </c>
      <c r="X185" s="313">
        <f>(X112)*'Data - P&amp;L'!$C$14</f>
        <v>0</v>
      </c>
      <c r="Y185" s="313">
        <f>(Y112)*'Data - P&amp;L'!$C$14</f>
        <v>0</v>
      </c>
      <c r="Z185" s="313">
        <f>(Z112)*'Data - P&amp;L'!$C$14</f>
        <v>0</v>
      </c>
      <c r="AA185" s="313">
        <f>(AA112)*'Data - P&amp;L'!$C$14</f>
        <v>0</v>
      </c>
      <c r="AB185" s="313">
        <f>(AB112)*'Data - P&amp;L'!$C$14</f>
        <v>0</v>
      </c>
      <c r="AC185" s="313">
        <f>(AC112)*'Data - P&amp;L'!$C$14</f>
        <v>0</v>
      </c>
      <c r="AD185" s="313">
        <f>(AD112)*'Data - P&amp;L'!$C$14</f>
        <v>0</v>
      </c>
      <c r="AE185" s="313">
        <f>(AE112)*'Data - P&amp;L'!$C$14</f>
        <v>0</v>
      </c>
      <c r="AF185" s="313">
        <f>(AF112)*'Data - P&amp;L'!$C$14</f>
        <v>0</v>
      </c>
      <c r="AG185" s="555">
        <f t="shared" si="40"/>
        <v>0</v>
      </c>
    </row>
    <row r="186" outlineLevel="1">
      <c r="A186" s="225" t="s">
        <v>712</v>
      </c>
      <c r="B186" s="313">
        <f>(((B96)*'Data - P&amp;L'!$C$38)+((B97)*'Data - P&amp;L'!$C$38))*'Data - P&amp;L'!$C$55</f>
        <v>0</v>
      </c>
      <c r="C186" s="313">
        <f>(((C96)*'Data - P&amp;L'!$C$38)+((C97)*'Data - P&amp;L'!$C$38))*'Data - P&amp;L'!$C$55</f>
        <v>0</v>
      </c>
      <c r="D186" s="313">
        <f>(((D96)*'Data - P&amp;L'!$C$38)+((D97)*'Data - P&amp;L'!$C$38))*'Data - P&amp;L'!$C$55</f>
        <v>0</v>
      </c>
      <c r="E186" s="313">
        <f>(((E96)*'Data - P&amp;L'!$C$38)+((E97)*'Data - P&amp;L'!$C$38))*'Data - P&amp;L'!$C$55</f>
        <v>0</v>
      </c>
      <c r="F186" s="313">
        <f>(((F96)*'Data - P&amp;L'!$C$38)+((F97)*'Data - P&amp;L'!$C$38))*'Data - P&amp;L'!$C$55</f>
        <v>0</v>
      </c>
      <c r="G186" s="313">
        <f>(((G96)*'Data - P&amp;L'!$C$38)+((G97)*'Data - P&amp;L'!$C$38))*'Data - P&amp;L'!$C$55</f>
        <v>0</v>
      </c>
      <c r="H186" s="313">
        <f>(((H96)*'Data - P&amp;L'!$C$38)+((H97)*'Data - P&amp;L'!$C$38))*'Data - P&amp;L'!$C$55</f>
        <v>0</v>
      </c>
      <c r="I186" s="313">
        <f>(((I96)*'Data - P&amp;L'!$C$38)+((I97)*'Data - P&amp;L'!$C$38))*'Data - P&amp;L'!$C$55</f>
        <v>0</v>
      </c>
      <c r="J186" s="313">
        <f>(((J96)*'Data - P&amp;L'!$C$38)+((J97)*'Data - P&amp;L'!$C$38))*'Data - P&amp;L'!$C$55</f>
        <v>0</v>
      </c>
      <c r="K186" s="313">
        <f>(((K96)*'Data - P&amp;L'!$C$38)+((K97)*'Data - P&amp;L'!$C$38))*'Data - P&amp;L'!$C$55</f>
        <v>0</v>
      </c>
      <c r="L186" s="313">
        <f>(((L96)*'Data - P&amp;L'!$C$38)+((L97)*'Data - P&amp;L'!$C$38))*'Data - P&amp;L'!$C$55</f>
        <v>0</v>
      </c>
      <c r="M186" s="313">
        <f>(((M96)*'Data - P&amp;L'!$C$38)+((M97)*'Data - P&amp;L'!$C$38))*'Data - P&amp;L'!$C$55</f>
        <v>0</v>
      </c>
      <c r="N186" s="313">
        <f>(((N96)*'Data - P&amp;L'!$C$38)+((N97)*'Data - P&amp;L'!$C$38))*'Data - P&amp;L'!$C$55</f>
        <v>0</v>
      </c>
      <c r="O186" s="313">
        <f>(((O96)*'Data - P&amp;L'!$C$38)+((O97)*'Data - P&amp;L'!$C$38))*'Data - P&amp;L'!$C$55</f>
        <v>0</v>
      </c>
      <c r="P186" s="313">
        <f>(((P96)*'Data - P&amp;L'!$C$38)+((P97)*'Data - P&amp;L'!$C$38))*'Data - P&amp;L'!$C$55</f>
        <v>0</v>
      </c>
      <c r="Q186" s="313">
        <f>(((Q96)*'Data - P&amp;L'!$C$38)+((Q97)*'Data - P&amp;L'!$C$38))*'Data - P&amp;L'!$C$55</f>
        <v>0</v>
      </c>
      <c r="R186" s="313">
        <f>(((R96)*'Data - P&amp;L'!$C$38)+((R97)*'Data - P&amp;L'!$C$38))*'Data - P&amp;L'!$C$55</f>
        <v>0</v>
      </c>
      <c r="S186" s="313">
        <f>(((S96)*'Data - P&amp;L'!$C$38)+((S97)*'Data - P&amp;L'!$C$38))*'Data - P&amp;L'!$C$55</f>
        <v>0</v>
      </c>
      <c r="T186" s="313">
        <f>(((T96)*'Data - P&amp;L'!$C$38)+((T97)*'Data - P&amp;L'!$C$38))*'Data - P&amp;L'!$C$55</f>
        <v>0</v>
      </c>
      <c r="U186" s="313">
        <f>(((U96)*'Data - P&amp;L'!$C$38)+((U97)*'Data - P&amp;L'!$C$38))*'Data - P&amp;L'!$C$55</f>
        <v>0</v>
      </c>
      <c r="V186" s="313">
        <f>(((V96)*'Data - P&amp;L'!$C$38)+((V97)*'Data - P&amp;L'!$C$38))*'Data - P&amp;L'!$C$55</f>
        <v>0</v>
      </c>
      <c r="W186" s="313">
        <f>(((W96)*'Data - P&amp;L'!$C$38)+((W97)*'Data - P&amp;L'!$C$38))*'Data - P&amp;L'!$C$55</f>
        <v>0</v>
      </c>
      <c r="X186" s="313">
        <f>(((X96)*'Data - P&amp;L'!$C$38)+((X97)*'Data - P&amp;L'!$C$38))*'Data - P&amp;L'!$C$55</f>
        <v>0</v>
      </c>
      <c r="Y186" s="313">
        <f>(((Y96)*'Data - P&amp;L'!$C$38)+((Y97)*'Data - P&amp;L'!$C$38))*'Data - P&amp;L'!$C$55</f>
        <v>0</v>
      </c>
      <c r="Z186" s="313">
        <f>(((Z96)*'Data - P&amp;L'!$C$38)+((Z97)*'Data - P&amp;L'!$C$38))*'Data - P&amp;L'!$C$55</f>
        <v>0</v>
      </c>
      <c r="AA186" s="313">
        <f>(((AA96)*'Data - P&amp;L'!$C$38)+((AA97)*'Data - P&amp;L'!$C$38))*'Data - P&amp;L'!$C$55</f>
        <v>0</v>
      </c>
      <c r="AB186" s="313">
        <f>(((AB96)*'Data - P&amp;L'!$C$38)+((AB97)*'Data - P&amp;L'!$C$38))*'Data - P&amp;L'!$C$55</f>
        <v>0</v>
      </c>
      <c r="AC186" s="313">
        <f>(((AC96)*'Data - P&amp;L'!$C$38)+((AC97)*'Data - P&amp;L'!$C$38))*'Data - P&amp;L'!$C$55</f>
        <v>0</v>
      </c>
      <c r="AD186" s="313">
        <f>(((AD96)*'Data - P&amp;L'!$C$38)+((AD97)*'Data - P&amp;L'!$C$38))*'Data - P&amp;L'!$C$55</f>
        <v>0</v>
      </c>
      <c r="AE186" s="313">
        <f>(((AE96)*'Data - P&amp;L'!$C$38)+((AE97)*'Data - P&amp;L'!$C$38))*'Data - P&amp;L'!$C$55</f>
        <v>0</v>
      </c>
      <c r="AF186" s="313">
        <f>(((AF96)*'Data - P&amp;L'!$C$38)+((AF97)*'Data - P&amp;L'!$C$38))*'Data - P&amp;L'!$C$55</f>
        <v>0</v>
      </c>
      <c r="AG186" s="555">
        <f t="shared" si="40"/>
        <v>0</v>
      </c>
    </row>
    <row r="187" outlineLevel="1">
      <c r="A187" s="225" t="s">
        <v>713</v>
      </c>
      <c r="B187" s="313">
        <f>((B92+B93+B94+B95)*'Data - P&amp;L'!$C$34)</f>
        <v>0</v>
      </c>
      <c r="C187" s="313">
        <f>((C92+C93+C94+C95)*'Data - P&amp;L'!$C$34)</f>
        <v>0</v>
      </c>
      <c r="D187" s="313">
        <f>((D92+D93+D94+D95)*'Data - P&amp;L'!$C$34)</f>
        <v>0</v>
      </c>
      <c r="E187" s="313">
        <f>((E92+E93+E94+E95)*'Data - P&amp;L'!$C$34)</f>
        <v>0</v>
      </c>
      <c r="F187" s="313">
        <f>((F92+F93+F94+F95)*'Data - P&amp;L'!$C$34)</f>
        <v>0</v>
      </c>
      <c r="G187" s="313">
        <f>((G92+G93+G94+G95)*'Data - P&amp;L'!$C$34)</f>
        <v>0</v>
      </c>
      <c r="H187" s="313">
        <f>((H92+H93+H94+H95)*'Data - P&amp;L'!$C$34)</f>
        <v>0</v>
      </c>
      <c r="I187" s="313">
        <f>((I92+I93+I94+I95)*'Data - P&amp;L'!$C$34)</f>
        <v>0</v>
      </c>
      <c r="J187" s="313">
        <f>((J92+J93+J94+J95)*'Data - P&amp;L'!$C$34)</f>
        <v>0</v>
      </c>
      <c r="K187" s="313">
        <f>((K92+K93+K94+K95)*'Data - P&amp;L'!$C$34)</f>
        <v>0</v>
      </c>
      <c r="L187" s="313">
        <f>((L92+L93+L94+L95)*'Data - P&amp;L'!$C$34)</f>
        <v>0</v>
      </c>
      <c r="M187" s="313">
        <f>((M92+M93+M94+M95)*'Data - P&amp;L'!$C$34)</f>
        <v>0</v>
      </c>
      <c r="N187" s="313">
        <f>((N92+N93+N94+N95)*'Data - P&amp;L'!$C$34)</f>
        <v>0</v>
      </c>
      <c r="O187" s="313">
        <f>((O92+O93+O94+O95)*'Data - P&amp;L'!$C$34)</f>
        <v>0</v>
      </c>
      <c r="P187" s="313">
        <f>((P92+P93+P94+P95)*'Data - P&amp;L'!$C$34)</f>
        <v>0</v>
      </c>
      <c r="Q187" s="313">
        <f>((Q92+Q93+Q94+Q95)*'Data - P&amp;L'!$C$34)</f>
        <v>0</v>
      </c>
      <c r="R187" s="313">
        <f>((R92+R93+R94+R95)*'Data - P&amp;L'!$C$34)</f>
        <v>0</v>
      </c>
      <c r="S187" s="313">
        <f>((S92+S93+S94+S95)*'Data - P&amp;L'!$C$34)</f>
        <v>0</v>
      </c>
      <c r="T187" s="313">
        <f>((T92+T93+T94+T95)*'Data - P&amp;L'!$C$34)</f>
        <v>0</v>
      </c>
      <c r="U187" s="313">
        <f>((U92+U93+U94+U95)*'Data - P&amp;L'!$C$34)</f>
        <v>0</v>
      </c>
      <c r="V187" s="313">
        <f>((V92+V93+V94+V95)*'Data - P&amp;L'!$C$34)</f>
        <v>0</v>
      </c>
      <c r="W187" s="313">
        <f>((W92+W93+W94+W95)*'Data - P&amp;L'!$C$34)</f>
        <v>0</v>
      </c>
      <c r="X187" s="313">
        <f>((X92+X93+X94+X95)*'Data - P&amp;L'!$C$34)</f>
        <v>0</v>
      </c>
      <c r="Y187" s="313">
        <f>((Y92+Y93+Y94+Y95)*'Data - P&amp;L'!$C$34)</f>
        <v>0</v>
      </c>
      <c r="Z187" s="313">
        <f>((Z92+Z93+Z94+Z95)*'Data - P&amp;L'!$C$34)</f>
        <v>0</v>
      </c>
      <c r="AA187" s="313">
        <f>((AA92+AA93+AA94+AA95)*'Data - P&amp;L'!$C$34)</f>
        <v>0</v>
      </c>
      <c r="AB187" s="313">
        <f>((AB92+AB93+AB94+AB95)*'Data - P&amp;L'!$C$34)</f>
        <v>0</v>
      </c>
      <c r="AC187" s="313">
        <f>((AC92+AC93+AC94+AC95)*'Data - P&amp;L'!$C$34)</f>
        <v>0</v>
      </c>
      <c r="AD187" s="313">
        <f>((AD92+AD93+AD94+AD95)*'Data - P&amp;L'!$C$34)</f>
        <v>0</v>
      </c>
      <c r="AE187" s="313">
        <f>((AE92+AE93+AE94+AE95)*'Data - P&amp;L'!$C$34)</f>
        <v>0</v>
      </c>
      <c r="AF187" s="313">
        <f>((AF92+AF93+AF94+AF95)*'Data - P&amp;L'!$C$34)</f>
        <v>0</v>
      </c>
      <c r="AG187" s="555">
        <f t="shared" si="40"/>
        <v>0</v>
      </c>
    </row>
    <row r="188" outlineLevel="1">
      <c r="A188" s="225" t="s">
        <v>714</v>
      </c>
      <c r="B188" s="559">
        <f>((B107*'Data - P&amp;L'!$D$38))*'Data - P&amp;L'!$C$55</f>
        <v>0</v>
      </c>
      <c r="C188" s="559">
        <f>((C107*'Data - P&amp;L'!$D$38))*'Data - P&amp;L'!$C$55</f>
        <v>0</v>
      </c>
      <c r="D188" s="559">
        <f>((D107*'Data - P&amp;L'!$D$38))*'Data - P&amp;L'!$C$55</f>
        <v>0</v>
      </c>
      <c r="E188" s="559">
        <f>((E107*'Data - P&amp;L'!$D$38))*'Data - P&amp;L'!$C$55</f>
        <v>0</v>
      </c>
      <c r="F188" s="559">
        <f>((F107*'Data - P&amp;L'!$D$38))*'Data - P&amp;L'!$C$55</f>
        <v>0</v>
      </c>
      <c r="G188" s="559">
        <f>((G107*'Data - P&amp;L'!$D$38))*'Data - P&amp;L'!$C$55</f>
        <v>0</v>
      </c>
      <c r="H188" s="559">
        <f>((H107*'Data - P&amp;L'!$D$38))*'Data - P&amp;L'!$C$55</f>
        <v>0</v>
      </c>
      <c r="I188" s="559">
        <f>((I107*'Data - P&amp;L'!$D$38))*'Data - P&amp;L'!$C$55</f>
        <v>0</v>
      </c>
      <c r="J188" s="559">
        <f>((J107*'Data - P&amp;L'!$D$38))*'Data - P&amp;L'!$C$55</f>
        <v>0</v>
      </c>
      <c r="K188" s="559">
        <f>((K107*'Data - P&amp;L'!$D$38))*'Data - P&amp;L'!$C$55</f>
        <v>0</v>
      </c>
      <c r="L188" s="559">
        <f>((L107*'Data - P&amp;L'!$D$38))*'Data - P&amp;L'!$C$55</f>
        <v>0</v>
      </c>
      <c r="M188" s="559">
        <f>((M107*'Data - P&amp;L'!$D$38))*'Data - P&amp;L'!$C$55</f>
        <v>0</v>
      </c>
      <c r="N188" s="559">
        <f>((N107*'Data - P&amp;L'!$D$38))*'Data - P&amp;L'!$C$55</f>
        <v>0</v>
      </c>
      <c r="O188" s="559">
        <f>((O107*'Data - P&amp;L'!$D$38))*'Data - P&amp;L'!$C$55</f>
        <v>0</v>
      </c>
      <c r="P188" s="559">
        <f>((P107*'Data - P&amp;L'!$D$38))*'Data - P&amp;L'!$C$55</f>
        <v>0</v>
      </c>
      <c r="Q188" s="559">
        <f>((Q107*'Data - P&amp;L'!$D$38))*'Data - P&amp;L'!$C$55</f>
        <v>0</v>
      </c>
      <c r="R188" s="559">
        <f>((R107*'Data - P&amp;L'!$D$38))*'Data - P&amp;L'!$C$55</f>
        <v>0</v>
      </c>
      <c r="S188" s="559">
        <f>((S107*'Data - P&amp;L'!$D$38))*'Data - P&amp;L'!$C$55</f>
        <v>0</v>
      </c>
      <c r="T188" s="559">
        <f>((T107*'Data - P&amp;L'!$D$38))*'Data - P&amp;L'!$C$55</f>
        <v>0</v>
      </c>
      <c r="U188" s="559">
        <f>((U107*'Data - P&amp;L'!$D$38))*'Data - P&amp;L'!$C$55</f>
        <v>0</v>
      </c>
      <c r="V188" s="559">
        <f>((V107*'Data - P&amp;L'!$D$38))*'Data - P&amp;L'!$C$55</f>
        <v>0</v>
      </c>
      <c r="W188" s="559">
        <f>((W107*'Data - P&amp;L'!$D$38))*'Data - P&amp;L'!$C$55</f>
        <v>0</v>
      </c>
      <c r="X188" s="559">
        <f>((X107*'Data - P&amp;L'!$D$38))*'Data - P&amp;L'!$C$55</f>
        <v>0</v>
      </c>
      <c r="Y188" s="559">
        <f>((Y107*'Data - P&amp;L'!$D$38))*'Data - P&amp;L'!$C$55</f>
        <v>0</v>
      </c>
      <c r="Z188" s="559">
        <f>((Z107*'Data - P&amp;L'!$D$38))*'Data - P&amp;L'!$C$55</f>
        <v>0</v>
      </c>
      <c r="AA188" s="559">
        <f>((AA107*'Data - P&amp;L'!$D$38))*'Data - P&amp;L'!$C$55</f>
        <v>0</v>
      </c>
      <c r="AB188" s="559">
        <f>((AB107*'Data - P&amp;L'!$D$38))*'Data - P&amp;L'!$C$55</f>
        <v>0</v>
      </c>
      <c r="AC188" s="559">
        <f>((AC107*'Data - P&amp;L'!$D$38))*'Data - P&amp;L'!$C$55</f>
        <v>0</v>
      </c>
      <c r="AD188" s="559">
        <f>((AD107*'Data - P&amp;L'!$D$38))*'Data - P&amp;L'!$C$55</f>
        <v>0</v>
      </c>
      <c r="AE188" s="559">
        <f>((AE107*'Data - P&amp;L'!$D$38))*'Data - P&amp;L'!$C$55</f>
        <v>0</v>
      </c>
      <c r="AF188" s="559">
        <f>((AF107*'Data - P&amp;L'!$D$38))*'Data - P&amp;L'!$C$55</f>
        <v>0</v>
      </c>
      <c r="AG188" s="555">
        <f t="shared" si="40"/>
        <v>0</v>
      </c>
    </row>
    <row r="189" outlineLevel="1">
      <c r="A189" s="225" t="s">
        <v>715</v>
      </c>
      <c r="B189" s="313">
        <f>(B107*'Data - P&amp;L'!$D$34)</f>
        <v>0</v>
      </c>
      <c r="C189" s="313">
        <f>(C107*'Data - P&amp;L'!$D$34)</f>
        <v>0</v>
      </c>
      <c r="D189" s="313">
        <f>(D107*'Data - P&amp;L'!$D$34)</f>
        <v>0</v>
      </c>
      <c r="E189" s="313">
        <f>(E107*'Data - P&amp;L'!$D$34)</f>
        <v>0</v>
      </c>
      <c r="F189" s="313">
        <f>(F107*'Data - P&amp;L'!$D$34)</f>
        <v>0</v>
      </c>
      <c r="G189" s="313">
        <f>(G107*'Data - P&amp;L'!$D$34)</f>
        <v>0</v>
      </c>
      <c r="H189" s="313">
        <f>(H107*'Data - P&amp;L'!$D$34)</f>
        <v>0</v>
      </c>
      <c r="I189" s="313">
        <f>(I107*'Data - P&amp;L'!$D$34)</f>
        <v>0</v>
      </c>
      <c r="J189" s="313">
        <f>(J107*'Data - P&amp;L'!$D$34)</f>
        <v>0</v>
      </c>
      <c r="K189" s="313">
        <f>(K107*'Data - P&amp;L'!$D$34)</f>
        <v>0</v>
      </c>
      <c r="L189" s="313">
        <f>(L107*'Data - P&amp;L'!$D$34)</f>
        <v>0</v>
      </c>
      <c r="M189" s="313">
        <f>(M107*'Data - P&amp;L'!$D$34)</f>
        <v>0</v>
      </c>
      <c r="N189" s="313">
        <f>(N107*'Data - P&amp;L'!$D$34)</f>
        <v>0</v>
      </c>
      <c r="O189" s="313">
        <f>(O107*'Data - P&amp;L'!$D$34)</f>
        <v>0</v>
      </c>
      <c r="P189" s="313">
        <f>(P107*'Data - P&amp;L'!$D$34)</f>
        <v>0</v>
      </c>
      <c r="Q189" s="313">
        <f>(Q107*'Data - P&amp;L'!$D$34)</f>
        <v>0</v>
      </c>
      <c r="R189" s="313">
        <f>(R107*'Data - P&amp;L'!$D$34)</f>
        <v>0</v>
      </c>
      <c r="S189" s="313">
        <f>(S107*'Data - P&amp;L'!$D$34)</f>
        <v>0</v>
      </c>
      <c r="T189" s="313">
        <f>(T107*'Data - P&amp;L'!$D$34)</f>
        <v>0</v>
      </c>
      <c r="U189" s="313">
        <f>(U107*'Data - P&amp;L'!$D$34)</f>
        <v>0</v>
      </c>
      <c r="V189" s="313">
        <f>(V107*'Data - P&amp;L'!$D$34)</f>
        <v>0</v>
      </c>
      <c r="W189" s="313">
        <f>(W107*'Data - P&amp;L'!$D$34)</f>
        <v>0</v>
      </c>
      <c r="X189" s="313">
        <f>(X107*'Data - P&amp;L'!$D$34)</f>
        <v>0</v>
      </c>
      <c r="Y189" s="313">
        <f>(Y107*'Data - P&amp;L'!$D$34)</f>
        <v>0</v>
      </c>
      <c r="Z189" s="313">
        <f>(Z107*'Data - P&amp;L'!$D$34)</f>
        <v>0</v>
      </c>
      <c r="AA189" s="313">
        <f>(AA107*'Data - P&amp;L'!$D$34)</f>
        <v>0</v>
      </c>
      <c r="AB189" s="313">
        <f>(AB107*'Data - P&amp;L'!$D$34)</f>
        <v>0</v>
      </c>
      <c r="AC189" s="313">
        <f>(AC107*'Data - P&amp;L'!$D$34)</f>
        <v>0</v>
      </c>
      <c r="AD189" s="313">
        <f>(AD107*'Data - P&amp;L'!$D$34)</f>
        <v>0</v>
      </c>
      <c r="AE189" s="313">
        <f>(AE107*'Data - P&amp;L'!$D$34)</f>
        <v>0</v>
      </c>
      <c r="AF189" s="313">
        <f>(AF107*'Data - P&amp;L'!$D$34)</f>
        <v>0</v>
      </c>
      <c r="AG189" s="555">
        <f t="shared" si="40"/>
        <v>0</v>
      </c>
    </row>
    <row r="190" outlineLevel="1">
      <c r="A190" s="594" t="s">
        <v>716</v>
      </c>
      <c r="B190" s="563"/>
      <c r="C190" s="563"/>
      <c r="D190" s="563"/>
      <c r="E190" s="563"/>
      <c r="F190" s="563"/>
      <c r="G190" s="563"/>
      <c r="H190" s="563"/>
      <c r="I190" s="563"/>
      <c r="J190" s="563"/>
      <c r="K190" s="563"/>
      <c r="L190" s="563"/>
      <c r="M190" s="563"/>
      <c r="N190" s="563"/>
      <c r="O190" s="563"/>
      <c r="P190" s="563"/>
      <c r="Q190" s="563"/>
      <c r="R190" s="563"/>
      <c r="S190" s="563"/>
      <c r="T190" s="563"/>
      <c r="U190" s="563"/>
      <c r="V190" s="563"/>
      <c r="W190" s="563"/>
      <c r="X190" s="563"/>
      <c r="Y190" s="563"/>
      <c r="Z190" s="563"/>
      <c r="AA190" s="563"/>
      <c r="AB190" s="563"/>
      <c r="AC190" s="563"/>
      <c r="AD190" s="563"/>
      <c r="AE190" s="563"/>
      <c r="AF190" s="563"/>
      <c r="AG190" s="561"/>
    </row>
    <row r="191" outlineLevel="1">
      <c r="A191" s="225" t="s">
        <v>717</v>
      </c>
      <c r="B191" s="560"/>
      <c r="C191" s="560"/>
      <c r="D191" s="560"/>
      <c r="E191" s="560"/>
      <c r="F191" s="560"/>
      <c r="G191" s="560"/>
      <c r="H191" s="560"/>
      <c r="I191" s="560"/>
      <c r="J191" s="560"/>
      <c r="K191" s="560"/>
      <c r="L191" s="560"/>
      <c r="M191" s="560"/>
      <c r="N191" s="560"/>
      <c r="O191" s="560"/>
      <c r="P191" s="560"/>
      <c r="Q191" s="560"/>
      <c r="R191" s="560"/>
      <c r="S191" s="560"/>
      <c r="T191" s="560"/>
      <c r="U191" s="560"/>
      <c r="V191" s="560"/>
      <c r="W191" s="560"/>
      <c r="X191" s="560"/>
      <c r="Y191" s="560"/>
      <c r="Z191" s="560"/>
      <c r="AA191" s="560"/>
      <c r="AB191" s="560"/>
      <c r="AC191" s="560"/>
      <c r="AD191" s="560"/>
      <c r="AE191" s="560"/>
      <c r="AF191" s="560"/>
      <c r="AG191" s="555"/>
    </row>
    <row r="192" outlineLevel="1">
      <c r="A192" s="225" t="s">
        <v>718</v>
      </c>
      <c r="B192" s="560"/>
      <c r="C192" s="560"/>
      <c r="D192" s="560"/>
      <c r="E192" s="560"/>
      <c r="F192" s="560"/>
      <c r="G192" s="560"/>
      <c r="H192" s="560"/>
      <c r="I192" s="560"/>
      <c r="J192" s="560"/>
      <c r="K192" s="560"/>
      <c r="L192" s="560"/>
      <c r="M192" s="560"/>
      <c r="N192" s="560"/>
      <c r="O192" s="560"/>
      <c r="P192" s="560"/>
      <c r="Q192" s="560"/>
      <c r="R192" s="560"/>
      <c r="S192" s="560"/>
      <c r="T192" s="560"/>
      <c r="U192" s="560"/>
      <c r="V192" s="560"/>
      <c r="W192" s="560"/>
      <c r="X192" s="560"/>
      <c r="Y192" s="560"/>
      <c r="Z192" s="560"/>
      <c r="AA192" s="560"/>
      <c r="AB192" s="560"/>
      <c r="AC192" s="560"/>
      <c r="AD192" s="560"/>
      <c r="AE192" s="560"/>
      <c r="AF192" s="560"/>
      <c r="AG192" s="555"/>
    </row>
    <row r="193" outlineLevel="1">
      <c r="A193" s="591" t="s">
        <v>719</v>
      </c>
      <c r="B193" s="564"/>
      <c r="C193" s="564"/>
      <c r="D193" s="564"/>
      <c r="E193" s="564"/>
      <c r="F193" s="564"/>
      <c r="G193" s="564"/>
      <c r="H193" s="564"/>
      <c r="I193" s="564"/>
      <c r="J193" s="564"/>
      <c r="K193" s="564"/>
      <c r="L193" s="564"/>
      <c r="M193" s="564"/>
      <c r="N193" s="564"/>
      <c r="O193" s="564"/>
      <c r="P193" s="564"/>
      <c r="Q193" s="564"/>
      <c r="R193" s="564"/>
      <c r="S193" s="564"/>
      <c r="T193" s="564"/>
      <c r="U193" s="564"/>
      <c r="V193" s="564"/>
      <c r="W193" s="564"/>
      <c r="X193" s="564"/>
      <c r="Y193" s="564"/>
      <c r="Z193" s="564"/>
      <c r="AA193" s="564"/>
      <c r="AB193" s="564"/>
      <c r="AC193" s="564"/>
      <c r="AD193" s="564"/>
      <c r="AE193" s="564"/>
      <c r="AF193" s="564"/>
      <c r="AG193" s="555"/>
    </row>
    <row r="194">
      <c r="A194" s="414"/>
      <c r="B194" s="313"/>
      <c r="C194" s="313"/>
      <c r="D194" s="313"/>
      <c r="E194" s="313"/>
      <c r="F194" s="313"/>
      <c r="G194" s="313"/>
      <c r="H194" s="313"/>
      <c r="I194" s="313"/>
      <c r="J194" s="313"/>
      <c r="K194" s="313"/>
      <c r="L194" s="313"/>
      <c r="M194" s="313"/>
      <c r="N194" s="313"/>
      <c r="O194" s="313"/>
      <c r="P194" s="313"/>
      <c r="Q194" s="313"/>
      <c r="R194" s="313"/>
      <c r="S194" s="313"/>
      <c r="T194" s="313"/>
      <c r="U194" s="313"/>
      <c r="V194" s="313"/>
      <c r="W194" s="313"/>
      <c r="X194" s="313"/>
      <c r="Y194" s="313"/>
      <c r="Z194" s="313"/>
      <c r="AA194" s="313"/>
      <c r="AB194" s="313"/>
      <c r="AC194" s="313"/>
      <c r="AD194" s="313"/>
      <c r="AE194" s="313"/>
      <c r="AF194" s="313"/>
      <c r="AG194" s="555"/>
    </row>
    <row r="195">
      <c r="A195" s="503" t="s">
        <v>1973</v>
      </c>
      <c r="B195" s="565">
        <f t="shared" ref="B195:AF195" si="41">B148+B160</f>
        <v>0</v>
      </c>
      <c r="C195" s="565">
        <f t="shared" si="41"/>
        <v>0</v>
      </c>
      <c r="D195" s="565">
        <f t="shared" si="41"/>
        <v>0</v>
      </c>
      <c r="E195" s="565">
        <f t="shared" si="41"/>
        <v>0</v>
      </c>
      <c r="F195" s="565">
        <f t="shared" si="41"/>
        <v>0</v>
      </c>
      <c r="G195" s="565">
        <f t="shared" si="41"/>
        <v>0</v>
      </c>
      <c r="H195" s="565">
        <f t="shared" si="41"/>
        <v>0</v>
      </c>
      <c r="I195" s="565">
        <f t="shared" si="41"/>
        <v>0</v>
      </c>
      <c r="J195" s="565">
        <f t="shared" si="41"/>
        <v>0</v>
      </c>
      <c r="K195" s="565">
        <f t="shared" si="41"/>
        <v>0</v>
      </c>
      <c r="L195" s="565">
        <f t="shared" si="41"/>
        <v>0</v>
      </c>
      <c r="M195" s="565">
        <f t="shared" si="41"/>
        <v>0</v>
      </c>
      <c r="N195" s="565">
        <f t="shared" si="41"/>
        <v>0</v>
      </c>
      <c r="O195" s="565">
        <f t="shared" si="41"/>
        <v>0</v>
      </c>
      <c r="P195" s="565">
        <f t="shared" si="41"/>
        <v>0</v>
      </c>
      <c r="Q195" s="565">
        <f t="shared" si="41"/>
        <v>0</v>
      </c>
      <c r="R195" s="565">
        <f t="shared" si="41"/>
        <v>0</v>
      </c>
      <c r="S195" s="565">
        <f t="shared" si="41"/>
        <v>0</v>
      </c>
      <c r="T195" s="565">
        <f t="shared" si="41"/>
        <v>0</v>
      </c>
      <c r="U195" s="565">
        <f t="shared" si="41"/>
        <v>0</v>
      </c>
      <c r="V195" s="565">
        <f t="shared" si="41"/>
        <v>0</v>
      </c>
      <c r="W195" s="565">
        <f t="shared" si="41"/>
        <v>0</v>
      </c>
      <c r="X195" s="565">
        <f t="shared" si="41"/>
        <v>0</v>
      </c>
      <c r="Y195" s="565">
        <f t="shared" si="41"/>
        <v>0</v>
      </c>
      <c r="Z195" s="565">
        <f t="shared" si="41"/>
        <v>0</v>
      </c>
      <c r="AA195" s="565">
        <f t="shared" si="41"/>
        <v>0</v>
      </c>
      <c r="AB195" s="565">
        <f t="shared" si="41"/>
        <v>0</v>
      </c>
      <c r="AC195" s="565">
        <f t="shared" si="41"/>
        <v>0</v>
      </c>
      <c r="AD195" s="565">
        <f t="shared" si="41"/>
        <v>0</v>
      </c>
      <c r="AE195" s="565">
        <f t="shared" si="41"/>
        <v>0</v>
      </c>
      <c r="AF195" s="565">
        <f t="shared" si="41"/>
        <v>0</v>
      </c>
      <c r="AG195" s="409">
        <f>SUM(B195:AF195)</f>
        <v>0</v>
      </c>
    </row>
    <row r="196">
      <c r="A196" s="437"/>
      <c r="B196" s="313"/>
      <c r="C196" s="313"/>
      <c r="D196" s="313"/>
      <c r="E196" s="313"/>
      <c r="F196" s="313"/>
      <c r="G196" s="313"/>
      <c r="H196" s="313"/>
      <c r="I196" s="313"/>
      <c r="J196" s="313"/>
      <c r="K196" s="313"/>
      <c r="L196" s="313"/>
      <c r="M196" s="313"/>
      <c r="N196" s="313"/>
      <c r="O196" s="313"/>
      <c r="P196" s="313"/>
      <c r="Q196" s="313"/>
      <c r="R196" s="313"/>
      <c r="S196" s="313"/>
      <c r="T196" s="313"/>
      <c r="U196" s="313"/>
      <c r="V196" s="313"/>
      <c r="W196" s="313"/>
      <c r="X196" s="313"/>
      <c r="Y196" s="313"/>
      <c r="Z196" s="313"/>
      <c r="AA196" s="313"/>
      <c r="AB196" s="313"/>
      <c r="AC196" s="313"/>
      <c r="AD196" s="313"/>
      <c r="AE196" s="313"/>
      <c r="AF196" s="313"/>
      <c r="AG196" s="555"/>
    </row>
    <row r="197">
      <c r="A197" s="281" t="s">
        <v>666</v>
      </c>
      <c r="B197" s="566">
        <f t="shared" ref="B197:AF197" si="42">B138+B149+B161-B176</f>
        <v>0</v>
      </c>
      <c r="C197" s="566">
        <f t="shared" si="42"/>
        <v>0</v>
      </c>
      <c r="D197" s="566">
        <f t="shared" si="42"/>
        <v>0</v>
      </c>
      <c r="E197" s="566">
        <f t="shared" si="42"/>
        <v>0</v>
      </c>
      <c r="F197" s="566">
        <f t="shared" si="42"/>
        <v>0</v>
      </c>
      <c r="G197" s="566">
        <f t="shared" si="42"/>
        <v>0</v>
      </c>
      <c r="H197" s="566">
        <f t="shared" si="42"/>
        <v>0</v>
      </c>
      <c r="I197" s="566">
        <f t="shared" si="42"/>
        <v>0</v>
      </c>
      <c r="J197" s="566">
        <f t="shared" si="42"/>
        <v>0</v>
      </c>
      <c r="K197" s="566">
        <f t="shared" si="42"/>
        <v>0</v>
      </c>
      <c r="L197" s="566">
        <f t="shared" si="42"/>
        <v>0</v>
      </c>
      <c r="M197" s="566">
        <f t="shared" si="42"/>
        <v>0</v>
      </c>
      <c r="N197" s="566">
        <f t="shared" si="42"/>
        <v>0</v>
      </c>
      <c r="O197" s="566">
        <f t="shared" si="42"/>
        <v>0</v>
      </c>
      <c r="P197" s="566">
        <f t="shared" si="42"/>
        <v>0</v>
      </c>
      <c r="Q197" s="566">
        <f t="shared" si="42"/>
        <v>0</v>
      </c>
      <c r="R197" s="566">
        <f t="shared" si="42"/>
        <v>0</v>
      </c>
      <c r="S197" s="566">
        <f t="shared" si="42"/>
        <v>0</v>
      </c>
      <c r="T197" s="566">
        <f t="shared" si="42"/>
        <v>0</v>
      </c>
      <c r="U197" s="566">
        <f t="shared" si="42"/>
        <v>0</v>
      </c>
      <c r="V197" s="566">
        <f t="shared" si="42"/>
        <v>0</v>
      </c>
      <c r="W197" s="566">
        <f t="shared" si="42"/>
        <v>0</v>
      </c>
      <c r="X197" s="566">
        <f t="shared" si="42"/>
        <v>0</v>
      </c>
      <c r="Y197" s="566">
        <f t="shared" si="42"/>
        <v>0</v>
      </c>
      <c r="Z197" s="566">
        <f t="shared" si="42"/>
        <v>0</v>
      </c>
      <c r="AA197" s="566">
        <f t="shared" si="42"/>
        <v>0</v>
      </c>
      <c r="AB197" s="566">
        <f t="shared" si="42"/>
        <v>0</v>
      </c>
      <c r="AC197" s="566">
        <f t="shared" si="42"/>
        <v>0</v>
      </c>
      <c r="AD197" s="566">
        <f t="shared" si="42"/>
        <v>0</v>
      </c>
      <c r="AE197" s="566">
        <f t="shared" si="42"/>
        <v>0</v>
      </c>
      <c r="AF197" s="566">
        <f t="shared" si="42"/>
        <v>0</v>
      </c>
      <c r="AG197" s="409">
        <f>SUM(B197:AF197)</f>
        <v>0</v>
      </c>
    </row>
    <row r="198">
      <c r="A198" s="414"/>
      <c r="B198" s="313"/>
      <c r="C198" s="313"/>
      <c r="D198" s="313"/>
      <c r="E198" s="313"/>
      <c r="F198" s="313"/>
      <c r="G198" s="313"/>
      <c r="H198" s="313"/>
      <c r="I198" s="313"/>
      <c r="J198" s="313"/>
      <c r="K198" s="313"/>
      <c r="L198" s="313"/>
      <c r="M198" s="313"/>
      <c r="N198" s="313"/>
      <c r="O198" s="313"/>
      <c r="P198" s="313"/>
      <c r="Q198" s="313"/>
      <c r="R198" s="313"/>
      <c r="S198" s="313"/>
      <c r="T198" s="313"/>
      <c r="U198" s="313"/>
      <c r="V198" s="313"/>
      <c r="W198" s="313"/>
      <c r="X198" s="313"/>
      <c r="Y198" s="313"/>
      <c r="Z198" s="313"/>
      <c r="AA198" s="313"/>
      <c r="AB198" s="313"/>
      <c r="AC198" s="313"/>
      <c r="AD198" s="313"/>
      <c r="AE198" s="313"/>
      <c r="AF198" s="313"/>
      <c r="AG198" s="555"/>
    </row>
    <row r="199">
      <c r="A199" s="595" t="s">
        <v>2038</v>
      </c>
      <c r="B199" s="318"/>
      <c r="C199" s="318"/>
      <c r="D199" s="318"/>
      <c r="E199" s="318"/>
      <c r="F199" s="318"/>
      <c r="G199" s="318"/>
      <c r="H199" s="318"/>
      <c r="I199" s="318"/>
      <c r="J199" s="318"/>
      <c r="K199" s="318"/>
      <c r="L199" s="318"/>
      <c r="M199" s="318"/>
      <c r="N199" s="318"/>
      <c r="O199" s="318"/>
      <c r="P199" s="318"/>
      <c r="Q199" s="318"/>
      <c r="R199" s="318"/>
      <c r="S199" s="318"/>
      <c r="T199" s="318"/>
      <c r="U199" s="318"/>
      <c r="V199" s="318"/>
      <c r="W199" s="318"/>
      <c r="X199" s="318"/>
      <c r="Y199" s="318"/>
      <c r="Z199" s="318"/>
      <c r="AA199" s="318"/>
      <c r="AB199" s="318"/>
      <c r="AC199" s="318"/>
      <c r="AD199" s="318"/>
      <c r="AE199" s="318"/>
      <c r="AF199" s="318"/>
      <c r="AG199" s="555"/>
    </row>
    <row r="200">
      <c r="A200" s="320">
        <f>SUM(AG4)</f>
        <v>0</v>
      </c>
      <c r="B200" s="313"/>
      <c r="C200" s="313"/>
      <c r="D200" s="313"/>
      <c r="E200" s="313"/>
      <c r="F200" s="313"/>
      <c r="G200" s="313"/>
      <c r="H200" s="313"/>
      <c r="I200" s="313"/>
      <c r="J200" s="313"/>
      <c r="K200" s="313"/>
      <c r="L200" s="313"/>
      <c r="M200" s="313"/>
      <c r="N200" s="313"/>
      <c r="O200" s="313"/>
      <c r="P200" s="313"/>
      <c r="Q200" s="313"/>
      <c r="R200" s="313"/>
      <c r="S200" s="313"/>
      <c r="T200" s="313"/>
      <c r="U200" s="313"/>
      <c r="V200" s="313"/>
      <c r="W200" s="313"/>
      <c r="X200" s="313"/>
      <c r="Y200" s="313"/>
      <c r="Z200" s="313"/>
      <c r="AA200" s="313"/>
      <c r="AB200" s="313"/>
      <c r="AC200" s="313"/>
      <c r="AD200" s="313"/>
      <c r="AE200" s="313"/>
      <c r="AF200" s="313"/>
      <c r="AG200" s="555"/>
    </row>
    <row r="201">
      <c r="A201" s="595" t="s">
        <v>2039</v>
      </c>
      <c r="B201" s="318">
        <f t="shared" ref="B201:AF201" si="43">(B4)-B135</f>
        <v>0</v>
      </c>
      <c r="C201" s="318">
        <f t="shared" si="43"/>
        <v>0</v>
      </c>
      <c r="D201" s="318">
        <f t="shared" si="43"/>
        <v>0</v>
      </c>
      <c r="E201" s="318">
        <f t="shared" si="43"/>
        <v>0</v>
      </c>
      <c r="F201" s="318">
        <f t="shared" si="43"/>
        <v>0</v>
      </c>
      <c r="G201" s="318">
        <f t="shared" si="43"/>
        <v>0</v>
      </c>
      <c r="H201" s="318">
        <f t="shared" si="43"/>
        <v>0</v>
      </c>
      <c r="I201" s="318">
        <f t="shared" si="43"/>
        <v>0</v>
      </c>
      <c r="J201" s="318">
        <f t="shared" si="43"/>
        <v>0</v>
      </c>
      <c r="K201" s="318">
        <f t="shared" si="43"/>
        <v>0</v>
      </c>
      <c r="L201" s="318">
        <f t="shared" si="43"/>
        <v>0</v>
      </c>
      <c r="M201" s="318">
        <f t="shared" si="43"/>
        <v>0</v>
      </c>
      <c r="N201" s="318">
        <f t="shared" si="43"/>
        <v>0</v>
      </c>
      <c r="O201" s="318">
        <f t="shared" si="43"/>
        <v>0</v>
      </c>
      <c r="P201" s="318">
        <f t="shared" si="43"/>
        <v>0</v>
      </c>
      <c r="Q201" s="318">
        <f t="shared" si="43"/>
        <v>0</v>
      </c>
      <c r="R201" s="318">
        <f t="shared" si="43"/>
        <v>0</v>
      </c>
      <c r="S201" s="318">
        <f t="shared" si="43"/>
        <v>0</v>
      </c>
      <c r="T201" s="318">
        <f t="shared" si="43"/>
        <v>0</v>
      </c>
      <c r="U201" s="318">
        <f t="shared" si="43"/>
        <v>0</v>
      </c>
      <c r="V201" s="318">
        <f t="shared" si="43"/>
        <v>0</v>
      </c>
      <c r="W201" s="318">
        <f t="shared" si="43"/>
        <v>0</v>
      </c>
      <c r="X201" s="318">
        <f t="shared" si="43"/>
        <v>0</v>
      </c>
      <c r="Y201" s="318">
        <f t="shared" si="43"/>
        <v>0</v>
      </c>
      <c r="Z201" s="318">
        <f t="shared" si="43"/>
        <v>0</v>
      </c>
      <c r="AA201" s="318">
        <f t="shared" si="43"/>
        <v>0</v>
      </c>
      <c r="AB201" s="318">
        <f t="shared" si="43"/>
        <v>0</v>
      </c>
      <c r="AC201" s="318">
        <f t="shared" si="43"/>
        <v>0</v>
      </c>
      <c r="AD201" s="318">
        <f t="shared" si="43"/>
        <v>0</v>
      </c>
      <c r="AE201" s="318">
        <f t="shared" si="43"/>
        <v>0</v>
      </c>
      <c r="AF201" s="318">
        <f t="shared" si="43"/>
        <v>0</v>
      </c>
      <c r="AG201" s="409"/>
    </row>
    <row r="202">
      <c r="A202" s="596">
        <f>SUM(B201:AF201)</f>
        <v>0</v>
      </c>
      <c r="B202" s="322"/>
      <c r="C202" s="322"/>
      <c r="D202" s="322"/>
      <c r="E202" s="322"/>
      <c r="F202" s="322"/>
      <c r="G202" s="322"/>
      <c r="H202" s="322"/>
      <c r="I202" s="322"/>
      <c r="J202" s="322"/>
      <c r="K202" s="322"/>
      <c r="L202" s="322"/>
      <c r="M202" s="322"/>
      <c r="N202" s="322"/>
      <c r="O202" s="322"/>
      <c r="P202" s="322"/>
      <c r="Q202" s="322"/>
      <c r="R202" s="322"/>
      <c r="S202" s="322"/>
      <c r="T202" s="322"/>
      <c r="U202" s="322"/>
      <c r="V202" s="322"/>
      <c r="W202" s="322"/>
      <c r="X202" s="322"/>
      <c r="Y202" s="322"/>
      <c r="Z202" s="322"/>
      <c r="AA202" s="322"/>
      <c r="AB202" s="322"/>
      <c r="AC202" s="322"/>
      <c r="AD202" s="322"/>
      <c r="AE202" s="322"/>
      <c r="AF202" s="322"/>
      <c r="AG202" s="555"/>
    </row>
    <row r="203">
      <c r="A203" s="597" t="s">
        <v>1976</v>
      </c>
      <c r="B203" s="569"/>
      <c r="C203" s="569"/>
      <c r="D203" s="569"/>
      <c r="E203" s="569"/>
      <c r="F203" s="569"/>
      <c r="G203" s="569"/>
      <c r="H203" s="569"/>
      <c r="I203" s="569"/>
      <c r="J203" s="569"/>
      <c r="K203" s="569"/>
      <c r="L203" s="569"/>
      <c r="M203" s="569"/>
      <c r="N203" s="569"/>
      <c r="O203" s="569"/>
      <c r="P203" s="569"/>
      <c r="Q203" s="569"/>
      <c r="R203" s="569"/>
      <c r="S203" s="569"/>
      <c r="T203" s="569"/>
      <c r="U203" s="569"/>
      <c r="V203" s="569"/>
      <c r="W203" s="569"/>
      <c r="X203" s="569"/>
      <c r="Y203" s="569"/>
      <c r="Z203" s="569"/>
      <c r="AA203" s="569"/>
      <c r="AB203" s="569"/>
      <c r="AC203" s="569"/>
      <c r="AD203" s="569"/>
      <c r="AE203" s="569"/>
      <c r="AF203" s="569"/>
      <c r="AG203" s="555"/>
    </row>
    <row r="204">
      <c r="A204" s="598" t="str">
        <f>A202/A200</f>
        <v>#DIV/0!</v>
      </c>
      <c r="B204" s="571"/>
      <c r="C204" s="571"/>
      <c r="D204" s="571"/>
      <c r="E204" s="571"/>
      <c r="F204" s="571"/>
      <c r="G204" s="571"/>
      <c r="H204" s="571"/>
      <c r="I204" s="571"/>
      <c r="J204" s="571"/>
      <c r="K204" s="571"/>
      <c r="L204" s="571"/>
      <c r="M204" s="571"/>
      <c r="N204" s="571"/>
      <c r="O204" s="571"/>
      <c r="P204" s="571"/>
      <c r="Q204" s="571"/>
      <c r="R204" s="571"/>
      <c r="S204" s="571"/>
      <c r="T204" s="571"/>
      <c r="U204" s="571"/>
      <c r="V204" s="571"/>
      <c r="W204" s="571"/>
      <c r="X204" s="571"/>
      <c r="Y204" s="571"/>
      <c r="Z204" s="571"/>
      <c r="AA204" s="571"/>
      <c r="AB204" s="571"/>
      <c r="AC204" s="571"/>
      <c r="AD204" s="571"/>
      <c r="AE204" s="571"/>
      <c r="AF204" s="571"/>
      <c r="AG204" s="555"/>
    </row>
    <row r="205">
      <c r="A205" s="249"/>
      <c r="B205" s="313"/>
      <c r="C205" s="313"/>
      <c r="D205" s="313"/>
      <c r="E205" s="313"/>
      <c r="F205" s="313"/>
      <c r="G205" s="313"/>
      <c r="H205" s="313"/>
      <c r="I205" s="313"/>
      <c r="J205" s="313"/>
      <c r="K205" s="313"/>
      <c r="L205" s="313"/>
      <c r="M205" s="313"/>
      <c r="N205" s="313"/>
      <c r="O205" s="313"/>
      <c r="P205" s="313"/>
      <c r="Q205" s="313"/>
      <c r="R205" s="313"/>
      <c r="S205" s="313"/>
      <c r="T205" s="313"/>
      <c r="U205" s="313"/>
      <c r="V205" s="313"/>
      <c r="W205" s="313"/>
      <c r="X205" s="313"/>
      <c r="Y205" s="313"/>
      <c r="Z205" s="313"/>
      <c r="AA205" s="313"/>
      <c r="AB205" s="313"/>
      <c r="AC205" s="313"/>
      <c r="AD205" s="313"/>
      <c r="AE205" s="313"/>
      <c r="AF205" s="313"/>
      <c r="AG205" s="555"/>
    </row>
    <row r="206">
      <c r="A206" s="249"/>
      <c r="B206" s="313"/>
      <c r="C206" s="313"/>
      <c r="D206" s="313"/>
      <c r="E206" s="313"/>
      <c r="F206" s="313"/>
      <c r="G206" s="313"/>
      <c r="H206" s="313"/>
      <c r="I206" s="313"/>
      <c r="J206" s="313"/>
      <c r="K206" s="313"/>
      <c r="L206" s="313"/>
      <c r="M206" s="313"/>
      <c r="N206" s="313"/>
      <c r="O206" s="313"/>
      <c r="P206" s="313"/>
      <c r="Q206" s="313"/>
      <c r="R206" s="313"/>
      <c r="S206" s="313"/>
      <c r="T206" s="313"/>
      <c r="U206" s="313"/>
      <c r="V206" s="313"/>
      <c r="W206" s="313"/>
      <c r="X206" s="313"/>
      <c r="Y206" s="313"/>
      <c r="Z206" s="313"/>
      <c r="AA206" s="313"/>
      <c r="AB206" s="313"/>
      <c r="AC206" s="313"/>
      <c r="AD206" s="313"/>
      <c r="AE206" s="313"/>
      <c r="AF206" s="313"/>
      <c r="AG206" s="555"/>
    </row>
    <row r="207">
      <c r="A207" s="599" t="s">
        <v>667</v>
      </c>
      <c r="B207" s="313"/>
      <c r="C207" s="313"/>
      <c r="D207" s="313"/>
      <c r="E207" s="313"/>
      <c r="F207" s="313"/>
      <c r="G207" s="313"/>
      <c r="H207" s="313"/>
      <c r="I207" s="313"/>
      <c r="J207" s="313"/>
      <c r="K207" s="313"/>
      <c r="L207" s="313"/>
      <c r="M207" s="313"/>
      <c r="N207" s="313"/>
      <c r="O207" s="313"/>
      <c r="P207" s="313"/>
      <c r="Q207" s="313"/>
      <c r="R207" s="313"/>
      <c r="S207" s="313"/>
      <c r="T207" s="313"/>
      <c r="U207" s="313"/>
      <c r="V207" s="313"/>
      <c r="W207" s="313"/>
      <c r="X207" s="313"/>
      <c r="Y207" s="313"/>
      <c r="Z207" s="313"/>
      <c r="AA207" s="313"/>
      <c r="AB207" s="313"/>
      <c r="AC207" s="313"/>
      <c r="AD207" s="313"/>
      <c r="AE207" s="313"/>
      <c r="AF207" s="313"/>
      <c r="AG207" s="555"/>
    </row>
    <row r="208">
      <c r="A208" s="320">
        <f>A200</f>
        <v>0</v>
      </c>
      <c r="B208" s="313"/>
      <c r="C208" s="313"/>
      <c r="D208" s="313"/>
      <c r="E208" s="313"/>
      <c r="F208" s="313"/>
      <c r="G208" s="313"/>
      <c r="H208" s="313"/>
      <c r="I208" s="313"/>
      <c r="J208" s="313"/>
      <c r="K208" s="313"/>
      <c r="L208" s="313"/>
      <c r="M208" s="313"/>
      <c r="N208" s="313"/>
      <c r="O208" s="313"/>
      <c r="P208" s="313"/>
      <c r="Q208" s="313"/>
      <c r="R208" s="313"/>
      <c r="S208" s="313"/>
      <c r="T208" s="313"/>
      <c r="U208" s="313"/>
      <c r="V208" s="313"/>
      <c r="W208" s="313"/>
      <c r="X208" s="313"/>
      <c r="Y208" s="313"/>
      <c r="Z208" s="313"/>
      <c r="AA208" s="313"/>
      <c r="AB208" s="313"/>
      <c r="AC208" s="313"/>
      <c r="AD208" s="313"/>
      <c r="AE208" s="313"/>
      <c r="AF208" s="313"/>
      <c r="AG208" s="555"/>
    </row>
    <row r="209">
      <c r="A209" s="599" t="s">
        <v>724</v>
      </c>
      <c r="B209" s="313">
        <f t="shared" ref="B209:AF209" si="44">B201+B197</f>
        <v>0</v>
      </c>
      <c r="C209" s="313">
        <f t="shared" si="44"/>
        <v>0</v>
      </c>
      <c r="D209" s="313">
        <f t="shared" si="44"/>
        <v>0</v>
      </c>
      <c r="E209" s="313">
        <f t="shared" si="44"/>
        <v>0</v>
      </c>
      <c r="F209" s="313">
        <f t="shared" si="44"/>
        <v>0</v>
      </c>
      <c r="G209" s="313">
        <f t="shared" si="44"/>
        <v>0</v>
      </c>
      <c r="H209" s="313">
        <f t="shared" si="44"/>
        <v>0</v>
      </c>
      <c r="I209" s="313">
        <f t="shared" si="44"/>
        <v>0</v>
      </c>
      <c r="J209" s="313">
        <f t="shared" si="44"/>
        <v>0</v>
      </c>
      <c r="K209" s="313">
        <f t="shared" si="44"/>
        <v>0</v>
      </c>
      <c r="L209" s="313">
        <f t="shared" si="44"/>
        <v>0</v>
      </c>
      <c r="M209" s="313">
        <f t="shared" si="44"/>
        <v>0</v>
      </c>
      <c r="N209" s="313">
        <f t="shared" si="44"/>
        <v>0</v>
      </c>
      <c r="O209" s="313">
        <f t="shared" si="44"/>
        <v>0</v>
      </c>
      <c r="P209" s="313">
        <f t="shared" si="44"/>
        <v>0</v>
      </c>
      <c r="Q209" s="313">
        <f t="shared" si="44"/>
        <v>0</v>
      </c>
      <c r="R209" s="313">
        <f t="shared" si="44"/>
        <v>0</v>
      </c>
      <c r="S209" s="313">
        <f t="shared" si="44"/>
        <v>0</v>
      </c>
      <c r="T209" s="313">
        <f t="shared" si="44"/>
        <v>0</v>
      </c>
      <c r="U209" s="313">
        <f t="shared" si="44"/>
        <v>0</v>
      </c>
      <c r="V209" s="313">
        <f t="shared" si="44"/>
        <v>0</v>
      </c>
      <c r="W209" s="313">
        <f t="shared" si="44"/>
        <v>0</v>
      </c>
      <c r="X209" s="313">
        <f t="shared" si="44"/>
        <v>0</v>
      </c>
      <c r="Y209" s="313">
        <f t="shared" si="44"/>
        <v>0</v>
      </c>
      <c r="Z209" s="313">
        <f t="shared" si="44"/>
        <v>0</v>
      </c>
      <c r="AA209" s="313">
        <f t="shared" si="44"/>
        <v>0</v>
      </c>
      <c r="AB209" s="313">
        <f t="shared" si="44"/>
        <v>0</v>
      </c>
      <c r="AC209" s="313">
        <f t="shared" si="44"/>
        <v>0</v>
      </c>
      <c r="AD209" s="313">
        <f t="shared" si="44"/>
        <v>0</v>
      </c>
      <c r="AE209" s="313">
        <f t="shared" si="44"/>
        <v>0</v>
      </c>
      <c r="AF209" s="313">
        <f t="shared" si="44"/>
        <v>0</v>
      </c>
      <c r="AG209" s="409"/>
    </row>
    <row r="210">
      <c r="A210" s="596">
        <f>sum(B209:AF209)</f>
        <v>0</v>
      </c>
      <c r="B210" s="313"/>
      <c r="C210" s="313"/>
      <c r="D210" s="313"/>
      <c r="E210" s="313"/>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555"/>
    </row>
    <row r="211">
      <c r="A211" s="600" t="s">
        <v>725</v>
      </c>
      <c r="B211" s="322" t="str">
        <f t="shared" ref="B211:AF211" si="45">B209/(B4)</f>
        <v>#DIV/0!</v>
      </c>
      <c r="C211" s="322" t="str">
        <f t="shared" si="45"/>
        <v>#DIV/0!</v>
      </c>
      <c r="D211" s="322" t="str">
        <f t="shared" si="45"/>
        <v>#DIV/0!</v>
      </c>
      <c r="E211" s="322" t="str">
        <f t="shared" si="45"/>
        <v>#DIV/0!</v>
      </c>
      <c r="F211" s="322" t="str">
        <f t="shared" si="45"/>
        <v>#DIV/0!</v>
      </c>
      <c r="G211" s="322" t="str">
        <f t="shared" si="45"/>
        <v>#DIV/0!</v>
      </c>
      <c r="H211" s="322" t="str">
        <f t="shared" si="45"/>
        <v>#DIV/0!</v>
      </c>
      <c r="I211" s="322" t="str">
        <f t="shared" si="45"/>
        <v>#DIV/0!</v>
      </c>
      <c r="J211" s="322" t="str">
        <f t="shared" si="45"/>
        <v>#DIV/0!</v>
      </c>
      <c r="K211" s="322" t="str">
        <f t="shared" si="45"/>
        <v>#DIV/0!</v>
      </c>
      <c r="L211" s="322" t="str">
        <f t="shared" si="45"/>
        <v>#DIV/0!</v>
      </c>
      <c r="M211" s="322" t="str">
        <f t="shared" si="45"/>
        <v>#DIV/0!</v>
      </c>
      <c r="N211" s="322" t="str">
        <f t="shared" si="45"/>
        <v>#DIV/0!</v>
      </c>
      <c r="O211" s="322" t="str">
        <f t="shared" si="45"/>
        <v>#DIV/0!</v>
      </c>
      <c r="P211" s="322" t="str">
        <f t="shared" si="45"/>
        <v>#DIV/0!</v>
      </c>
      <c r="Q211" s="322" t="str">
        <f t="shared" si="45"/>
        <v>#DIV/0!</v>
      </c>
      <c r="R211" s="322" t="str">
        <f t="shared" si="45"/>
        <v>#DIV/0!</v>
      </c>
      <c r="S211" s="322" t="str">
        <f t="shared" si="45"/>
        <v>#DIV/0!</v>
      </c>
      <c r="T211" s="322" t="str">
        <f t="shared" si="45"/>
        <v>#DIV/0!</v>
      </c>
      <c r="U211" s="322" t="str">
        <f t="shared" si="45"/>
        <v>#DIV/0!</v>
      </c>
      <c r="V211" s="322" t="str">
        <f t="shared" si="45"/>
        <v>#DIV/0!</v>
      </c>
      <c r="W211" s="322" t="str">
        <f t="shared" si="45"/>
        <v>#DIV/0!</v>
      </c>
      <c r="X211" s="322" t="str">
        <f t="shared" si="45"/>
        <v>#DIV/0!</v>
      </c>
      <c r="Y211" s="322" t="str">
        <f t="shared" si="45"/>
        <v>#DIV/0!</v>
      </c>
      <c r="Z211" s="322" t="str">
        <f t="shared" si="45"/>
        <v>#DIV/0!</v>
      </c>
      <c r="AA211" s="322" t="str">
        <f t="shared" si="45"/>
        <v>#DIV/0!</v>
      </c>
      <c r="AB211" s="322" t="str">
        <f t="shared" si="45"/>
        <v>#DIV/0!</v>
      </c>
      <c r="AC211" s="322" t="str">
        <f t="shared" si="45"/>
        <v>#DIV/0!</v>
      </c>
      <c r="AD211" s="322" t="str">
        <f t="shared" si="45"/>
        <v>#DIV/0!</v>
      </c>
      <c r="AE211" s="322" t="str">
        <f t="shared" si="45"/>
        <v>#DIV/0!</v>
      </c>
      <c r="AF211" s="322" t="str">
        <f t="shared" si="45"/>
        <v>#DIV/0!</v>
      </c>
      <c r="AG211" s="409"/>
    </row>
    <row r="212">
      <c r="A212" s="598" t="str">
        <f>A210/A208</f>
        <v>#DIV/0!</v>
      </c>
      <c r="B212" s="313"/>
      <c r="C212" s="313"/>
      <c r="D212" s="313"/>
      <c r="E212" s="313"/>
      <c r="F212" s="313"/>
      <c r="G212" s="313"/>
      <c r="H212" s="313"/>
      <c r="I212" s="313"/>
      <c r="J212" s="313"/>
      <c r="K212" s="313"/>
      <c r="L212" s="313"/>
      <c r="M212" s="313"/>
      <c r="N212" s="313"/>
      <c r="O212" s="313"/>
      <c r="P212" s="313"/>
      <c r="Q212" s="313"/>
      <c r="R212" s="313"/>
      <c r="S212" s="313"/>
      <c r="T212" s="313"/>
      <c r="U212" s="313"/>
      <c r="V212" s="313"/>
      <c r="W212" s="313"/>
      <c r="X212" s="313"/>
      <c r="Y212" s="313"/>
      <c r="Z212" s="313"/>
      <c r="AA212" s="313"/>
      <c r="AB212" s="313"/>
      <c r="AC212" s="313"/>
      <c r="AD212" s="313"/>
      <c r="AE212" s="313"/>
      <c r="AF212" s="313"/>
      <c r="AG212" s="555"/>
    </row>
    <row r="213">
      <c r="A213" s="168"/>
      <c r="B213" s="313"/>
      <c r="C213" s="313"/>
      <c r="D213" s="313"/>
      <c r="E213" s="313"/>
      <c r="F213" s="313"/>
      <c r="G213" s="313"/>
      <c r="H213" s="313"/>
      <c r="I213" s="313"/>
      <c r="J213" s="313"/>
      <c r="K213" s="313"/>
      <c r="L213" s="313"/>
      <c r="M213" s="313"/>
      <c r="N213" s="313"/>
      <c r="O213" s="313"/>
      <c r="P213" s="313"/>
      <c r="Q213" s="313"/>
      <c r="R213" s="313"/>
      <c r="S213" s="313"/>
      <c r="T213" s="313"/>
      <c r="U213" s="313"/>
      <c r="V213" s="313"/>
      <c r="W213" s="313"/>
      <c r="X213" s="313"/>
      <c r="Y213" s="313"/>
      <c r="Z213" s="313"/>
      <c r="AA213" s="313"/>
      <c r="AB213" s="313"/>
      <c r="AC213" s="313"/>
      <c r="AD213" s="313"/>
      <c r="AE213" s="313"/>
      <c r="AF213" s="313"/>
      <c r="AG213" s="555"/>
    </row>
    <row r="214">
      <c r="A214" s="249"/>
      <c r="B214" s="313"/>
      <c r="C214" s="313"/>
      <c r="D214" s="313"/>
      <c r="E214" s="313"/>
      <c r="F214" s="313"/>
      <c r="G214" s="313"/>
      <c r="H214" s="313"/>
      <c r="I214" s="313"/>
      <c r="J214" s="313"/>
      <c r="K214" s="313"/>
      <c r="L214" s="313"/>
      <c r="M214" s="313"/>
      <c r="N214" s="313"/>
      <c r="O214" s="313"/>
      <c r="P214" s="313"/>
      <c r="Q214" s="313"/>
      <c r="R214" s="313"/>
      <c r="S214" s="313"/>
      <c r="T214" s="313"/>
      <c r="U214" s="313"/>
      <c r="V214" s="313"/>
      <c r="W214" s="313"/>
      <c r="X214" s="313"/>
      <c r="Y214" s="313"/>
      <c r="Z214" s="313"/>
      <c r="AA214" s="313"/>
      <c r="AB214" s="313"/>
      <c r="AC214" s="313"/>
      <c r="AD214" s="313"/>
      <c r="AE214" s="313"/>
      <c r="AF214" s="313"/>
      <c r="AG214" s="555"/>
    </row>
    <row r="215">
      <c r="A215" s="249"/>
      <c r="B215" s="313"/>
      <c r="C215" s="313"/>
      <c r="D215" s="313"/>
      <c r="E215" s="313"/>
      <c r="F215" s="313"/>
      <c r="G215" s="313"/>
      <c r="H215" s="313"/>
      <c r="I215" s="313"/>
      <c r="J215" s="313"/>
      <c r="K215" s="313"/>
      <c r="L215" s="313"/>
      <c r="M215" s="313"/>
      <c r="N215" s="313"/>
      <c r="O215" s="313"/>
      <c r="P215" s="313"/>
      <c r="Q215" s="313"/>
      <c r="R215" s="313"/>
      <c r="S215" s="313"/>
      <c r="T215" s="313"/>
      <c r="U215" s="313"/>
      <c r="V215" s="313"/>
      <c r="W215" s="313"/>
      <c r="X215" s="313"/>
      <c r="Y215" s="313"/>
      <c r="Z215" s="313"/>
      <c r="AA215" s="313"/>
      <c r="AB215" s="313"/>
      <c r="AC215" s="313"/>
      <c r="AD215" s="313"/>
      <c r="AE215" s="313"/>
      <c r="AF215" s="313"/>
      <c r="AG215" s="555"/>
    </row>
    <row r="216">
      <c r="A216" s="249"/>
      <c r="B216" s="313"/>
      <c r="C216" s="313"/>
      <c r="D216" s="313"/>
      <c r="E216" s="313"/>
      <c r="F216" s="313"/>
      <c r="G216" s="313"/>
      <c r="H216" s="313"/>
      <c r="I216" s="313"/>
      <c r="J216" s="313"/>
      <c r="K216" s="313"/>
      <c r="L216" s="313"/>
      <c r="M216" s="313"/>
      <c r="N216" s="313"/>
      <c r="O216" s="313"/>
      <c r="P216" s="313"/>
      <c r="Q216" s="313"/>
      <c r="R216" s="313"/>
      <c r="S216" s="313"/>
      <c r="T216" s="313"/>
      <c r="U216" s="313"/>
      <c r="V216" s="313"/>
      <c r="W216" s="313"/>
      <c r="X216" s="313"/>
      <c r="Y216" s="313"/>
      <c r="Z216" s="313"/>
      <c r="AA216" s="313"/>
      <c r="AB216" s="313"/>
      <c r="AC216" s="313"/>
      <c r="AD216" s="313"/>
      <c r="AE216" s="313"/>
      <c r="AF216" s="313"/>
      <c r="AG216" s="555"/>
    </row>
    <row r="217">
      <c r="A217" s="249"/>
      <c r="B217" s="313"/>
      <c r="C217" s="313"/>
      <c r="D217" s="313"/>
      <c r="E217" s="313"/>
      <c r="F217" s="313"/>
      <c r="G217" s="313"/>
      <c r="H217" s="313"/>
      <c r="I217" s="313"/>
      <c r="J217" s="313"/>
      <c r="K217" s="313"/>
      <c r="L217" s="313"/>
      <c r="M217" s="313"/>
      <c r="N217" s="313"/>
      <c r="O217" s="313"/>
      <c r="P217" s="313"/>
      <c r="Q217" s="313"/>
      <c r="R217" s="313"/>
      <c r="S217" s="313"/>
      <c r="T217" s="313"/>
      <c r="U217" s="313"/>
      <c r="V217" s="313"/>
      <c r="W217" s="313"/>
      <c r="X217" s="313"/>
      <c r="Y217" s="313"/>
      <c r="Z217" s="313"/>
      <c r="AA217" s="313"/>
      <c r="AB217" s="313"/>
      <c r="AC217" s="313"/>
      <c r="AD217" s="313"/>
      <c r="AE217" s="313"/>
      <c r="AF217" s="313"/>
      <c r="AG217" s="555"/>
    </row>
    <row r="218">
      <c r="A218" s="249"/>
      <c r="B218" s="313"/>
      <c r="C218" s="313"/>
      <c r="D218" s="313"/>
      <c r="E218" s="313"/>
      <c r="F218" s="313"/>
      <c r="G218" s="313"/>
      <c r="H218" s="313"/>
      <c r="I218" s="313"/>
      <c r="J218" s="313"/>
      <c r="K218" s="313"/>
      <c r="L218" s="313"/>
      <c r="M218" s="313"/>
      <c r="N218" s="313"/>
      <c r="O218" s="313"/>
      <c r="P218" s="313"/>
      <c r="Q218" s="313"/>
      <c r="R218" s="313"/>
      <c r="S218" s="313"/>
      <c r="T218" s="313"/>
      <c r="U218" s="313"/>
      <c r="V218" s="313"/>
      <c r="W218" s="313"/>
      <c r="X218" s="313"/>
      <c r="Y218" s="313"/>
      <c r="Z218" s="313"/>
      <c r="AA218" s="313"/>
      <c r="AB218" s="313"/>
      <c r="AC218" s="313"/>
      <c r="AD218" s="313"/>
      <c r="AE218" s="313"/>
      <c r="AF218" s="313"/>
      <c r="AG218" s="555"/>
    </row>
    <row r="219">
      <c r="A219" s="249"/>
      <c r="B219" s="313"/>
      <c r="C219" s="313"/>
      <c r="D219" s="313"/>
      <c r="E219" s="313"/>
      <c r="F219" s="313"/>
      <c r="G219" s="313"/>
      <c r="H219" s="313"/>
      <c r="I219" s="313"/>
      <c r="J219" s="313"/>
      <c r="K219" s="313"/>
      <c r="L219" s="313"/>
      <c r="M219" s="313"/>
      <c r="N219" s="313"/>
      <c r="O219" s="313"/>
      <c r="P219" s="313"/>
      <c r="Q219" s="313"/>
      <c r="R219" s="313"/>
      <c r="S219" s="313"/>
      <c r="T219" s="313"/>
      <c r="U219" s="313"/>
      <c r="V219" s="313"/>
      <c r="W219" s="313"/>
      <c r="X219" s="313"/>
      <c r="Y219" s="313"/>
      <c r="Z219" s="313"/>
      <c r="AA219" s="313"/>
      <c r="AB219" s="313"/>
      <c r="AC219" s="313"/>
      <c r="AD219" s="313"/>
      <c r="AE219" s="313"/>
      <c r="AF219" s="313"/>
      <c r="AG219" s="555"/>
    </row>
    <row r="220">
      <c r="A220" s="249"/>
      <c r="B220" s="313"/>
      <c r="C220" s="313"/>
      <c r="D220" s="313"/>
      <c r="E220" s="313"/>
      <c r="F220" s="313"/>
      <c r="G220" s="313"/>
      <c r="H220" s="313"/>
      <c r="I220" s="313"/>
      <c r="J220" s="313"/>
      <c r="K220" s="313"/>
      <c r="L220" s="313"/>
      <c r="M220" s="313"/>
      <c r="N220" s="313"/>
      <c r="O220" s="313"/>
      <c r="P220" s="313"/>
      <c r="Q220" s="313"/>
      <c r="R220" s="313"/>
      <c r="S220" s="313"/>
      <c r="T220" s="313"/>
      <c r="U220" s="313"/>
      <c r="V220" s="313"/>
      <c r="W220" s="313"/>
      <c r="X220" s="313"/>
      <c r="Y220" s="313"/>
      <c r="Z220" s="313"/>
      <c r="AA220" s="313"/>
      <c r="AB220" s="313"/>
      <c r="AC220" s="313"/>
      <c r="AD220" s="313"/>
      <c r="AE220" s="313"/>
      <c r="AF220" s="313"/>
      <c r="AG220" s="555"/>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Row="1"/>
  <cols>
    <col customWidth="1" min="1" max="1" width="62.63"/>
  </cols>
  <sheetData>
    <row r="1">
      <c r="A1" s="162" t="s">
        <v>267</v>
      </c>
      <c r="B1" s="1">
        <v>45931.0</v>
      </c>
      <c r="C1" s="1">
        <v>45932.0</v>
      </c>
      <c r="D1" s="1">
        <v>45933.0</v>
      </c>
      <c r="E1" s="1">
        <v>45934.0</v>
      </c>
      <c r="F1" s="1">
        <v>45935.0</v>
      </c>
      <c r="G1" s="1">
        <v>45936.0</v>
      </c>
      <c r="H1" s="1">
        <v>45937.0</v>
      </c>
      <c r="I1" s="1">
        <v>45938.0</v>
      </c>
      <c r="J1" s="1">
        <v>45939.0</v>
      </c>
      <c r="K1" s="1">
        <v>45940.0</v>
      </c>
      <c r="L1" s="1">
        <v>45941.0</v>
      </c>
      <c r="M1" s="1">
        <v>45942.0</v>
      </c>
      <c r="N1" s="1">
        <v>45943.0</v>
      </c>
      <c r="O1" s="1">
        <v>45944.0</v>
      </c>
      <c r="P1" s="1">
        <v>45945.0</v>
      </c>
      <c r="Q1" s="1">
        <v>45946.0</v>
      </c>
      <c r="R1" s="1">
        <v>45947.0</v>
      </c>
      <c r="S1" s="1">
        <v>45948.0</v>
      </c>
      <c r="T1" s="1">
        <v>45949.0</v>
      </c>
      <c r="U1" s="1">
        <v>45950.0</v>
      </c>
      <c r="V1" s="1">
        <v>45951.0</v>
      </c>
      <c r="W1" s="1">
        <v>45952.0</v>
      </c>
      <c r="X1" s="1">
        <v>45953.0</v>
      </c>
      <c r="Y1" s="1">
        <v>45954.0</v>
      </c>
      <c r="Z1" s="1">
        <v>45955.0</v>
      </c>
      <c r="AA1" s="1">
        <v>45956.0</v>
      </c>
      <c r="AB1" s="1">
        <v>45957.0</v>
      </c>
      <c r="AC1" s="1">
        <v>45958.0</v>
      </c>
      <c r="AD1" s="1">
        <v>45959.0</v>
      </c>
      <c r="AE1" s="1">
        <v>45960.0</v>
      </c>
      <c r="AF1" s="1">
        <v>45961.0</v>
      </c>
      <c r="AG1" s="165"/>
    </row>
    <row r="2">
      <c r="A2" s="401" t="s">
        <v>268</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row>
    <row r="3">
      <c r="A3" s="601"/>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423"/>
    </row>
    <row r="4">
      <c r="A4" s="474" t="s">
        <v>667</v>
      </c>
      <c r="B4" s="168"/>
      <c r="C4" s="168"/>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8"/>
      <c r="AD4" s="168"/>
      <c r="AE4" s="168"/>
      <c r="AF4" s="168"/>
      <c r="AG4" s="423"/>
    </row>
    <row r="5">
      <c r="A5" s="235" t="s">
        <v>2040</v>
      </c>
      <c r="B5" s="559">
        <f t="shared" ref="B5:AF5" si="1">SUM(B6:B7)</f>
        <v>10667.00888</v>
      </c>
      <c r="C5" s="559">
        <f t="shared" si="1"/>
        <v>8348.867997</v>
      </c>
      <c r="D5" s="559">
        <f t="shared" si="1"/>
        <v>3554.374966</v>
      </c>
      <c r="E5" s="559">
        <f t="shared" si="1"/>
        <v>4959.966034</v>
      </c>
      <c r="F5" s="559">
        <f t="shared" si="1"/>
        <v>5490.701808</v>
      </c>
      <c r="G5" s="559">
        <f t="shared" si="1"/>
        <v>4999.970187</v>
      </c>
      <c r="H5" s="559">
        <f t="shared" si="1"/>
        <v>4630.270429</v>
      </c>
      <c r="I5" s="559">
        <f t="shared" si="1"/>
        <v>3359.90335</v>
      </c>
      <c r="J5" s="559">
        <f t="shared" si="1"/>
        <v>2795.601301</v>
      </c>
      <c r="K5" s="559">
        <f t="shared" si="1"/>
        <v>3963.133354</v>
      </c>
      <c r="L5" s="559">
        <f t="shared" si="1"/>
        <v>4557.900118</v>
      </c>
      <c r="M5" s="559">
        <f t="shared" si="1"/>
        <v>5109.608461</v>
      </c>
      <c r="N5" s="559">
        <f t="shared" si="1"/>
        <v>4430.152519</v>
      </c>
      <c r="O5" s="559">
        <f t="shared" si="1"/>
        <v>3017.670449</v>
      </c>
      <c r="P5" s="559">
        <f t="shared" si="1"/>
        <v>3947.25446</v>
      </c>
      <c r="Q5" s="559">
        <f t="shared" si="1"/>
        <v>3152.539687</v>
      </c>
      <c r="R5" s="559">
        <f t="shared" si="1"/>
        <v>2361.449872</v>
      </c>
      <c r="S5" s="559">
        <f t="shared" si="1"/>
        <v>3024.534824</v>
      </c>
      <c r="T5" s="559">
        <f t="shared" si="1"/>
        <v>3651.413828</v>
      </c>
      <c r="U5" s="559">
        <f t="shared" si="1"/>
        <v>3415.521846</v>
      </c>
      <c r="V5" s="559">
        <f t="shared" si="1"/>
        <v>3178.390956</v>
      </c>
      <c r="W5" s="559">
        <f t="shared" si="1"/>
        <v>3263.019978</v>
      </c>
      <c r="X5" s="559">
        <f t="shared" si="1"/>
        <v>2831.027538</v>
      </c>
      <c r="Y5" s="559">
        <f t="shared" si="1"/>
        <v>2622.078739</v>
      </c>
      <c r="Z5" s="559">
        <f t="shared" si="1"/>
        <v>3730.215443</v>
      </c>
      <c r="AA5" s="559">
        <f t="shared" si="1"/>
        <v>4552.205909</v>
      </c>
      <c r="AB5" s="559">
        <f t="shared" si="1"/>
        <v>5029.25348</v>
      </c>
      <c r="AC5" s="559">
        <f t="shared" si="1"/>
        <v>2838.453155</v>
      </c>
      <c r="AD5" s="559">
        <f t="shared" si="1"/>
        <v>2831.865761</v>
      </c>
      <c r="AE5" s="559">
        <f t="shared" si="1"/>
        <v>4792.537507</v>
      </c>
      <c r="AF5" s="559">
        <f t="shared" si="1"/>
        <v>3152.590134</v>
      </c>
      <c r="AG5" s="409">
        <f t="shared" ref="AG5:AG11" si="2">SUM(B5:AF5)</f>
        <v>128259.483</v>
      </c>
    </row>
    <row r="6" outlineLevel="1">
      <c r="A6" s="235" t="s">
        <v>2041</v>
      </c>
      <c r="B6" s="330">
        <v>9406.900575</v>
      </c>
      <c r="C6" s="330">
        <v>7356.458411</v>
      </c>
      <c r="D6" s="330">
        <v>2335.803132</v>
      </c>
      <c r="E6" s="330">
        <v>3943.586201</v>
      </c>
      <c r="F6" s="330">
        <v>4368.977084</v>
      </c>
      <c r="G6" s="330">
        <v>4148.55824</v>
      </c>
      <c r="H6" s="330">
        <v>3906.670454</v>
      </c>
      <c r="I6" s="330">
        <v>2392.496904</v>
      </c>
      <c r="J6" s="330">
        <v>1916.667883</v>
      </c>
      <c r="K6" s="330">
        <v>3123.892196</v>
      </c>
      <c r="L6" s="330">
        <v>3350.386019</v>
      </c>
      <c r="M6" s="330">
        <v>3946.116329</v>
      </c>
      <c r="N6" s="330">
        <v>3492.0714</v>
      </c>
      <c r="O6" s="330">
        <v>2165.356534</v>
      </c>
      <c r="P6" s="330">
        <v>2707.874287</v>
      </c>
      <c r="Q6" s="330">
        <v>2208.458299</v>
      </c>
      <c r="R6" s="330">
        <v>1508.157624</v>
      </c>
      <c r="S6" s="330">
        <v>2116.530525</v>
      </c>
      <c r="T6" s="330">
        <v>2824.030839</v>
      </c>
      <c r="U6" s="330">
        <v>2622.923537</v>
      </c>
      <c r="V6" s="330">
        <v>2409.793427</v>
      </c>
      <c r="W6" s="330">
        <v>2506.16756</v>
      </c>
      <c r="X6" s="330">
        <v>1785.931513</v>
      </c>
      <c r="Y6" s="330">
        <v>1506.603741</v>
      </c>
      <c r="Z6" s="330">
        <v>1790.372259</v>
      </c>
      <c r="AA6" s="330">
        <v>2444.994243</v>
      </c>
      <c r="AB6" s="330">
        <v>3584.42632</v>
      </c>
      <c r="AC6" s="330">
        <v>1624.904592</v>
      </c>
      <c r="AD6" s="330">
        <v>1526.410166</v>
      </c>
      <c r="AE6" s="330">
        <v>3835.983812</v>
      </c>
      <c r="AF6" s="330">
        <v>2390.298215</v>
      </c>
      <c r="AG6" s="409">
        <f t="shared" si="2"/>
        <v>95247.80232</v>
      </c>
    </row>
    <row r="7" outlineLevel="1">
      <c r="A7" s="235" t="s">
        <v>2042</v>
      </c>
      <c r="B7" s="330">
        <v>1260.108303</v>
      </c>
      <c r="C7" s="330">
        <v>992.409586</v>
      </c>
      <c r="D7" s="330">
        <v>1218.571834</v>
      </c>
      <c r="E7" s="330">
        <v>1016.379833</v>
      </c>
      <c r="F7" s="330">
        <v>1121.724724</v>
      </c>
      <c r="G7" s="330">
        <v>851.411947</v>
      </c>
      <c r="H7" s="330">
        <v>723.599975</v>
      </c>
      <c r="I7" s="330">
        <v>967.406446</v>
      </c>
      <c r="J7" s="330">
        <v>878.933418</v>
      </c>
      <c r="K7" s="330">
        <v>839.241158</v>
      </c>
      <c r="L7" s="330">
        <v>1207.514099</v>
      </c>
      <c r="M7" s="330">
        <v>1163.492132</v>
      </c>
      <c r="N7" s="330">
        <v>938.081119</v>
      </c>
      <c r="O7" s="330">
        <v>852.313915</v>
      </c>
      <c r="P7" s="330">
        <v>1239.380173</v>
      </c>
      <c r="Q7" s="330">
        <v>944.081388</v>
      </c>
      <c r="R7" s="330">
        <v>853.292248</v>
      </c>
      <c r="S7" s="330">
        <v>908.004299</v>
      </c>
      <c r="T7" s="330">
        <v>827.382989</v>
      </c>
      <c r="U7" s="330">
        <v>792.598309</v>
      </c>
      <c r="V7" s="330">
        <v>768.597529</v>
      </c>
      <c r="W7" s="330">
        <v>756.852418</v>
      </c>
      <c r="X7" s="330">
        <v>1045.096025</v>
      </c>
      <c r="Y7" s="330">
        <v>1115.474998</v>
      </c>
      <c r="Z7" s="330">
        <v>1939.843184</v>
      </c>
      <c r="AA7" s="330">
        <v>2107.211666</v>
      </c>
      <c r="AB7" s="330">
        <v>1444.82716</v>
      </c>
      <c r="AC7" s="330">
        <v>1213.548563</v>
      </c>
      <c r="AD7" s="330">
        <v>1305.455595</v>
      </c>
      <c r="AE7" s="330">
        <v>956.553695</v>
      </c>
      <c r="AF7" s="330">
        <v>762.291919</v>
      </c>
      <c r="AG7" s="409">
        <f t="shared" si="2"/>
        <v>33011.68065</v>
      </c>
    </row>
    <row r="8">
      <c r="A8" s="235" t="s">
        <v>2043</v>
      </c>
      <c r="B8" s="559">
        <f t="shared" ref="B8:AF8" si="3">SUM(B9:B10)</f>
        <v>3150.33</v>
      </c>
      <c r="C8" s="559">
        <f t="shared" si="3"/>
        <v>3285.17</v>
      </c>
      <c r="D8" s="559">
        <f t="shared" si="3"/>
        <v>829.5</v>
      </c>
      <c r="E8" s="559">
        <f t="shared" si="3"/>
        <v>1181.54</v>
      </c>
      <c r="F8" s="559">
        <f t="shared" si="3"/>
        <v>1325.86</v>
      </c>
      <c r="G8" s="559">
        <f t="shared" si="3"/>
        <v>284.95</v>
      </c>
      <c r="H8" s="559">
        <f t="shared" si="3"/>
        <v>806.13</v>
      </c>
      <c r="I8" s="559">
        <f t="shared" si="3"/>
        <v>821.95</v>
      </c>
      <c r="J8" s="559">
        <f t="shared" si="3"/>
        <v>580.44</v>
      </c>
      <c r="K8" s="559">
        <f t="shared" si="3"/>
        <v>1023.58</v>
      </c>
      <c r="L8" s="559">
        <f t="shared" si="3"/>
        <v>1585.64</v>
      </c>
      <c r="M8" s="559">
        <f t="shared" si="3"/>
        <v>1206.33</v>
      </c>
      <c r="N8" s="559">
        <f t="shared" si="3"/>
        <v>985.23</v>
      </c>
      <c r="O8" s="559">
        <f t="shared" si="3"/>
        <v>646.72</v>
      </c>
      <c r="P8" s="559">
        <f t="shared" si="3"/>
        <v>740.05</v>
      </c>
      <c r="Q8" s="559">
        <f t="shared" si="3"/>
        <v>760.48</v>
      </c>
      <c r="R8" s="559">
        <f t="shared" si="3"/>
        <v>689.93</v>
      </c>
      <c r="S8" s="559">
        <f t="shared" si="3"/>
        <v>893.69</v>
      </c>
      <c r="T8" s="559">
        <f t="shared" si="3"/>
        <v>1032.19</v>
      </c>
      <c r="U8" s="559">
        <f t="shared" si="3"/>
        <v>831.62</v>
      </c>
      <c r="V8" s="559">
        <f t="shared" si="3"/>
        <v>1005.25</v>
      </c>
      <c r="W8" s="559">
        <f t="shared" si="3"/>
        <v>950.07</v>
      </c>
      <c r="X8" s="559">
        <f t="shared" si="3"/>
        <v>625.58</v>
      </c>
      <c r="Y8" s="559">
        <f t="shared" si="3"/>
        <v>786.25</v>
      </c>
      <c r="Z8" s="559">
        <f t="shared" si="3"/>
        <v>899.03</v>
      </c>
      <c r="AA8" s="559">
        <f t="shared" si="3"/>
        <v>1291.28</v>
      </c>
      <c r="AB8" s="559">
        <f t="shared" si="3"/>
        <v>623.35</v>
      </c>
      <c r="AC8" s="559">
        <f t="shared" si="3"/>
        <v>1331.9</v>
      </c>
      <c r="AD8" s="559">
        <f t="shared" si="3"/>
        <v>1067.82</v>
      </c>
      <c r="AE8" s="559">
        <f t="shared" si="3"/>
        <v>1124.99</v>
      </c>
      <c r="AF8" s="559">
        <f t="shared" si="3"/>
        <v>924.64</v>
      </c>
      <c r="AG8" s="409">
        <f t="shared" si="2"/>
        <v>33291.49</v>
      </c>
    </row>
    <row r="9" outlineLevel="1">
      <c r="A9" s="235" t="s">
        <v>2041</v>
      </c>
      <c r="B9" s="602">
        <f>481.76+2242.98+186.27+66.11</f>
        <v>2977.12</v>
      </c>
      <c r="C9" s="602">
        <f>291.19+194.15+2647.21</f>
        <v>3132.55</v>
      </c>
      <c r="D9" s="602">
        <f>97.63+282.69+287.29</f>
        <v>667.61</v>
      </c>
      <c r="E9" s="602">
        <f>566.9+361.01</f>
        <v>927.91</v>
      </c>
      <c r="F9" s="602">
        <f>0.83+574.43+472.94+125.23</f>
        <v>1173.43</v>
      </c>
      <c r="G9" s="602">
        <f>30.06+124.03</f>
        <v>154.09</v>
      </c>
      <c r="H9" s="602">
        <f>91.08+197.65+316.6+64.19</f>
        <v>669.52</v>
      </c>
      <c r="I9" s="602">
        <f>98.1+195.45+378.23</f>
        <v>671.78</v>
      </c>
      <c r="J9" s="602">
        <f>291.62+124.93</f>
        <v>416.55</v>
      </c>
      <c r="K9" s="602">
        <f>43.79+473.18+290.34+66.2</f>
        <v>873.51</v>
      </c>
      <c r="L9" s="602">
        <f>217.78+410.09+42.39+583.79+59.99</f>
        <v>1314.04</v>
      </c>
      <c r="M9" s="602">
        <f>104.64+416.65+42.49+385.89+65.31</f>
        <v>1014.98</v>
      </c>
      <c r="N9" s="602">
        <f>83.18+95.7+430.6+184.17</f>
        <v>793.65</v>
      </c>
      <c r="O9" s="602">
        <f>12.23+384.74+69.24</f>
        <v>466.21</v>
      </c>
      <c r="P9" s="602">
        <f>194.54+89.99+355.22</f>
        <v>639.75</v>
      </c>
      <c r="Q9" s="602">
        <f>290.87+190.32+136.12</f>
        <v>617.31</v>
      </c>
      <c r="R9" s="602">
        <f>96.06+458.6+66.17</f>
        <v>620.83</v>
      </c>
      <c r="S9" s="602">
        <f>0.57+479.27+292.97</f>
        <v>772.81</v>
      </c>
      <c r="T9" s="602">
        <f>57.14+366.25+220.68+258</f>
        <v>902.07</v>
      </c>
      <c r="U9" s="602">
        <f>98.22+382.45+154.84+59.99</f>
        <v>695.5</v>
      </c>
      <c r="V9" s="602">
        <f>188.3+250.89+193.31+255.26</f>
        <v>887.76</v>
      </c>
      <c r="W9" s="602">
        <f>186.05+97.19+395.82+134.27</f>
        <v>813.33</v>
      </c>
      <c r="X9" s="602">
        <f>89.99+289.93+128.47</f>
        <v>508.39</v>
      </c>
      <c r="Y9" s="602">
        <f>95.39+42.79+105.22+257.04+127.55</f>
        <v>627.99</v>
      </c>
      <c r="Z9" s="602">
        <f>98.76+100.54+325.24+69.75</f>
        <v>594.29</v>
      </c>
      <c r="AA9" s="602">
        <f>323.84+42.69+651.32</f>
        <v>1017.85</v>
      </c>
      <c r="AB9" s="602">
        <f>191.68+131.02+65.51+59.99</f>
        <v>448.2</v>
      </c>
      <c r="AC9" s="602">
        <f>155.69+276.04+219.21+61.87</f>
        <v>712.81</v>
      </c>
      <c r="AD9" s="602">
        <f>320.65+286.73+279.28+64.89+64.94</f>
        <v>1016.49</v>
      </c>
      <c r="AE9" s="602">
        <f>296.51+634.16+63.59</f>
        <v>994.26</v>
      </c>
      <c r="AF9" s="602">
        <f>197.12+721.53</f>
        <v>918.65</v>
      </c>
      <c r="AG9" s="409">
        <f t="shared" si="2"/>
        <v>28041.24</v>
      </c>
    </row>
    <row r="10" outlineLevel="1">
      <c r="A10" s="235" t="s">
        <v>2042</v>
      </c>
      <c r="B10" s="602">
        <f>164.89+8.32</f>
        <v>173.21</v>
      </c>
      <c r="C10" s="602">
        <f>4.04+148.58</f>
        <v>152.62</v>
      </c>
      <c r="D10" s="602">
        <v>161.89</v>
      </c>
      <c r="E10" s="602">
        <f>3.99+249.64</f>
        <v>253.63</v>
      </c>
      <c r="F10" s="602">
        <v>152.43</v>
      </c>
      <c r="G10" s="602">
        <f>126.48+4.38</f>
        <v>130.86</v>
      </c>
      <c r="H10" s="602">
        <v>136.61</v>
      </c>
      <c r="I10" s="602">
        <v>150.17</v>
      </c>
      <c r="J10" s="602">
        <v>163.89</v>
      </c>
      <c r="K10" s="602">
        <v>150.07</v>
      </c>
      <c r="L10" s="602">
        <f>7.88+263.72</f>
        <v>271.6</v>
      </c>
      <c r="M10" s="602">
        <v>191.35</v>
      </c>
      <c r="N10" s="602">
        <v>191.58</v>
      </c>
      <c r="O10" s="602">
        <f>12.31+168.2</f>
        <v>180.51</v>
      </c>
      <c r="P10" s="602">
        <v>100.3</v>
      </c>
      <c r="Q10" s="602">
        <f>134.55+8.62</f>
        <v>143.17</v>
      </c>
      <c r="R10" s="602">
        <v>69.1</v>
      </c>
      <c r="S10" s="602">
        <v>120.88</v>
      </c>
      <c r="T10" s="602">
        <f>121.48+8.64</f>
        <v>130.12</v>
      </c>
      <c r="U10" s="602">
        <f>3.99+132.13</f>
        <v>136.12</v>
      </c>
      <c r="V10" s="602">
        <f>8.63+108.86</f>
        <v>117.49</v>
      </c>
      <c r="W10" s="602">
        <v>136.74</v>
      </c>
      <c r="X10" s="602">
        <v>117.19</v>
      </c>
      <c r="Y10" s="602">
        <v>158.26</v>
      </c>
      <c r="Z10" s="602">
        <f>8.3+296.44</f>
        <v>304.74</v>
      </c>
      <c r="AA10" s="602">
        <f>4.19+269.24</f>
        <v>273.43</v>
      </c>
      <c r="AB10" s="602">
        <f>170.75+4.4</f>
        <v>175.15</v>
      </c>
      <c r="AC10" s="602">
        <v>619.09</v>
      </c>
      <c r="AD10" s="602">
        <v>51.33</v>
      </c>
      <c r="AE10" s="602">
        <f>122.12+8.61</f>
        <v>130.73</v>
      </c>
      <c r="AF10" s="602">
        <v>5.99</v>
      </c>
      <c r="AG10" s="409">
        <f t="shared" si="2"/>
        <v>5250.25</v>
      </c>
    </row>
    <row r="11">
      <c r="A11" s="241" t="s">
        <v>269</v>
      </c>
      <c r="B11" s="603">
        <f t="shared" ref="B11:AF11" si="4">sum(B5+B8)</f>
        <v>13817.33888</v>
      </c>
      <c r="C11" s="603">
        <f t="shared" si="4"/>
        <v>11634.038</v>
      </c>
      <c r="D11" s="603">
        <f t="shared" si="4"/>
        <v>4383.874966</v>
      </c>
      <c r="E11" s="603">
        <f t="shared" si="4"/>
        <v>6141.506034</v>
      </c>
      <c r="F11" s="603">
        <f t="shared" si="4"/>
        <v>6816.561808</v>
      </c>
      <c r="G11" s="603">
        <f t="shared" si="4"/>
        <v>5284.920187</v>
      </c>
      <c r="H11" s="603">
        <f t="shared" si="4"/>
        <v>5436.400429</v>
      </c>
      <c r="I11" s="603">
        <f t="shared" si="4"/>
        <v>4181.85335</v>
      </c>
      <c r="J11" s="603">
        <f t="shared" si="4"/>
        <v>3376.041301</v>
      </c>
      <c r="K11" s="603">
        <f t="shared" si="4"/>
        <v>4986.713354</v>
      </c>
      <c r="L11" s="603">
        <f t="shared" si="4"/>
        <v>6143.540118</v>
      </c>
      <c r="M11" s="603">
        <f t="shared" si="4"/>
        <v>6315.938461</v>
      </c>
      <c r="N11" s="603">
        <f t="shared" si="4"/>
        <v>5415.382519</v>
      </c>
      <c r="O11" s="603">
        <f t="shared" si="4"/>
        <v>3664.390449</v>
      </c>
      <c r="P11" s="603">
        <f t="shared" si="4"/>
        <v>4687.30446</v>
      </c>
      <c r="Q11" s="603">
        <f t="shared" si="4"/>
        <v>3913.019687</v>
      </c>
      <c r="R11" s="603">
        <f t="shared" si="4"/>
        <v>3051.379872</v>
      </c>
      <c r="S11" s="603">
        <f t="shared" si="4"/>
        <v>3918.224824</v>
      </c>
      <c r="T11" s="603">
        <f t="shared" si="4"/>
        <v>4683.603828</v>
      </c>
      <c r="U11" s="603">
        <f t="shared" si="4"/>
        <v>4247.141846</v>
      </c>
      <c r="V11" s="603">
        <f t="shared" si="4"/>
        <v>4183.640956</v>
      </c>
      <c r="W11" s="603">
        <f t="shared" si="4"/>
        <v>4213.089978</v>
      </c>
      <c r="X11" s="603">
        <f t="shared" si="4"/>
        <v>3456.607538</v>
      </c>
      <c r="Y11" s="603">
        <f t="shared" si="4"/>
        <v>3408.328739</v>
      </c>
      <c r="Z11" s="603">
        <f t="shared" si="4"/>
        <v>4629.245443</v>
      </c>
      <c r="AA11" s="603">
        <f t="shared" si="4"/>
        <v>5843.485909</v>
      </c>
      <c r="AB11" s="603">
        <f t="shared" si="4"/>
        <v>5652.60348</v>
      </c>
      <c r="AC11" s="603">
        <f t="shared" si="4"/>
        <v>4170.353155</v>
      </c>
      <c r="AD11" s="603">
        <f t="shared" si="4"/>
        <v>3899.685761</v>
      </c>
      <c r="AE11" s="603">
        <f t="shared" si="4"/>
        <v>5917.527507</v>
      </c>
      <c r="AF11" s="603">
        <f t="shared" si="4"/>
        <v>4077.230134</v>
      </c>
      <c r="AG11" s="409">
        <f t="shared" si="2"/>
        <v>161550.973</v>
      </c>
    </row>
    <row r="12">
      <c r="A12" s="175"/>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416"/>
    </row>
    <row r="13">
      <c r="A13" s="474" t="s">
        <v>2044</v>
      </c>
      <c r="B13" s="168"/>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416"/>
    </row>
    <row r="14">
      <c r="A14" s="235" t="s">
        <v>2045</v>
      </c>
      <c r="B14" s="354">
        <f t="shared" ref="B14:AF14" si="5">sum(B15:B16)</f>
        <v>456</v>
      </c>
      <c r="C14" s="354">
        <f t="shared" si="5"/>
        <v>358</v>
      </c>
      <c r="D14" s="354">
        <f t="shared" si="5"/>
        <v>236</v>
      </c>
      <c r="E14" s="354">
        <f t="shared" si="5"/>
        <v>225</v>
      </c>
      <c r="F14" s="354">
        <f t="shared" si="5"/>
        <v>241</v>
      </c>
      <c r="G14" s="354">
        <f t="shared" si="5"/>
        <v>200</v>
      </c>
      <c r="H14" s="354">
        <f t="shared" si="5"/>
        <v>174</v>
      </c>
      <c r="I14" s="354">
        <f t="shared" si="5"/>
        <v>195</v>
      </c>
      <c r="J14" s="354">
        <f t="shared" si="5"/>
        <v>174</v>
      </c>
      <c r="K14" s="354">
        <f t="shared" si="5"/>
        <v>197</v>
      </c>
      <c r="L14" s="354">
        <f t="shared" si="5"/>
        <v>254</v>
      </c>
      <c r="M14" s="354">
        <f t="shared" si="5"/>
        <v>250</v>
      </c>
      <c r="N14" s="354">
        <f t="shared" si="5"/>
        <v>211</v>
      </c>
      <c r="O14" s="354">
        <f t="shared" si="5"/>
        <v>181</v>
      </c>
      <c r="P14" s="354">
        <f t="shared" si="5"/>
        <v>252</v>
      </c>
      <c r="Q14" s="354">
        <f t="shared" si="5"/>
        <v>197</v>
      </c>
      <c r="R14" s="354">
        <f t="shared" si="5"/>
        <v>169</v>
      </c>
      <c r="S14" s="354">
        <f t="shared" si="5"/>
        <v>193</v>
      </c>
      <c r="T14" s="354">
        <f t="shared" si="5"/>
        <v>181</v>
      </c>
      <c r="U14" s="354">
        <f t="shared" si="5"/>
        <v>174</v>
      </c>
      <c r="V14" s="354">
        <f t="shared" si="5"/>
        <v>172</v>
      </c>
      <c r="W14" s="354">
        <f t="shared" si="5"/>
        <v>172</v>
      </c>
      <c r="X14" s="354">
        <f t="shared" si="5"/>
        <v>209</v>
      </c>
      <c r="Y14" s="354">
        <f t="shared" si="5"/>
        <v>213</v>
      </c>
      <c r="Z14" s="354">
        <f t="shared" si="5"/>
        <v>362</v>
      </c>
      <c r="AA14" s="354">
        <f t="shared" si="5"/>
        <v>395</v>
      </c>
      <c r="AB14" s="354">
        <f t="shared" si="5"/>
        <v>300</v>
      </c>
      <c r="AC14" s="354">
        <f t="shared" si="5"/>
        <v>234</v>
      </c>
      <c r="AD14" s="354">
        <f t="shared" si="5"/>
        <v>244</v>
      </c>
      <c r="AE14" s="354">
        <f t="shared" si="5"/>
        <v>226</v>
      </c>
      <c r="AF14" s="354">
        <f t="shared" si="5"/>
        <v>170</v>
      </c>
      <c r="AG14" s="409">
        <f t="shared" ref="AG14:AG20" si="6">SUM(B14:AF14)</f>
        <v>7215</v>
      </c>
    </row>
    <row r="15" outlineLevel="1">
      <c r="A15" s="235" t="s">
        <v>2041</v>
      </c>
      <c r="B15" s="604">
        <v>248.0</v>
      </c>
      <c r="C15" s="604">
        <v>195.0</v>
      </c>
      <c r="D15" s="604">
        <v>31.0</v>
      </c>
      <c r="E15" s="604">
        <v>52.0</v>
      </c>
      <c r="F15" s="604">
        <v>58.0</v>
      </c>
      <c r="G15" s="604">
        <v>56.0</v>
      </c>
      <c r="H15" s="604">
        <v>51.0</v>
      </c>
      <c r="I15" s="604">
        <v>34.0</v>
      </c>
      <c r="J15" s="604">
        <v>28.0</v>
      </c>
      <c r="K15" s="604">
        <v>53.0</v>
      </c>
      <c r="L15" s="604">
        <v>52.0</v>
      </c>
      <c r="M15" s="604">
        <v>56.0</v>
      </c>
      <c r="N15" s="604">
        <v>54.0</v>
      </c>
      <c r="O15" s="604">
        <v>39.0</v>
      </c>
      <c r="P15" s="604">
        <v>48.0</v>
      </c>
      <c r="Q15" s="604">
        <v>39.0</v>
      </c>
      <c r="R15" s="604">
        <v>22.0</v>
      </c>
      <c r="S15" s="604">
        <v>43.0</v>
      </c>
      <c r="T15" s="604">
        <v>41.0</v>
      </c>
      <c r="U15" s="604">
        <v>42.0</v>
      </c>
      <c r="V15" s="604">
        <v>43.0</v>
      </c>
      <c r="W15" s="604">
        <v>42.0</v>
      </c>
      <c r="X15" s="604">
        <v>34.0</v>
      </c>
      <c r="Y15" s="604">
        <v>27.0</v>
      </c>
      <c r="Z15" s="604">
        <v>34.0</v>
      </c>
      <c r="AA15" s="604">
        <v>40.0</v>
      </c>
      <c r="AB15" s="604">
        <v>56.0</v>
      </c>
      <c r="AC15" s="604">
        <v>28.0</v>
      </c>
      <c r="AD15" s="604">
        <v>29.0</v>
      </c>
      <c r="AE15" s="604">
        <v>66.0</v>
      </c>
      <c r="AF15" s="604">
        <v>43.0</v>
      </c>
      <c r="AG15" s="409">
        <f t="shared" si="6"/>
        <v>1684</v>
      </c>
    </row>
    <row r="16" outlineLevel="1">
      <c r="A16" s="235" t="s">
        <v>2042</v>
      </c>
      <c r="B16" s="604">
        <v>208.0</v>
      </c>
      <c r="C16" s="604">
        <v>163.0</v>
      </c>
      <c r="D16" s="604">
        <v>205.0</v>
      </c>
      <c r="E16" s="604">
        <v>173.0</v>
      </c>
      <c r="F16" s="604">
        <v>183.0</v>
      </c>
      <c r="G16" s="604">
        <v>144.0</v>
      </c>
      <c r="H16" s="604">
        <v>123.0</v>
      </c>
      <c r="I16" s="604">
        <v>161.0</v>
      </c>
      <c r="J16" s="604">
        <v>146.0</v>
      </c>
      <c r="K16" s="604">
        <v>144.0</v>
      </c>
      <c r="L16" s="604">
        <v>202.0</v>
      </c>
      <c r="M16" s="604">
        <v>194.0</v>
      </c>
      <c r="N16" s="604">
        <v>157.0</v>
      </c>
      <c r="O16" s="604">
        <v>142.0</v>
      </c>
      <c r="P16" s="604">
        <v>204.0</v>
      </c>
      <c r="Q16" s="604">
        <v>158.0</v>
      </c>
      <c r="R16" s="604">
        <v>147.0</v>
      </c>
      <c r="S16" s="604">
        <v>150.0</v>
      </c>
      <c r="T16" s="604">
        <v>140.0</v>
      </c>
      <c r="U16" s="604">
        <v>132.0</v>
      </c>
      <c r="V16" s="604">
        <v>129.0</v>
      </c>
      <c r="W16" s="604">
        <v>130.0</v>
      </c>
      <c r="X16" s="604">
        <v>175.0</v>
      </c>
      <c r="Y16" s="604">
        <v>186.0</v>
      </c>
      <c r="Z16" s="604">
        <v>328.0</v>
      </c>
      <c r="AA16" s="604">
        <v>355.0</v>
      </c>
      <c r="AB16" s="604">
        <v>244.0</v>
      </c>
      <c r="AC16" s="604">
        <v>206.0</v>
      </c>
      <c r="AD16" s="604">
        <v>215.0</v>
      </c>
      <c r="AE16" s="604">
        <v>160.0</v>
      </c>
      <c r="AF16" s="604">
        <v>127.0</v>
      </c>
      <c r="AG16" s="409">
        <f t="shared" si="6"/>
        <v>5531</v>
      </c>
    </row>
    <row r="17">
      <c r="A17" s="235" t="s">
        <v>2046</v>
      </c>
      <c r="B17" s="362">
        <f t="shared" ref="B17:AF17" si="7">sum(B18:B19)</f>
        <v>103</v>
      </c>
      <c r="C17" s="362">
        <f t="shared" si="7"/>
        <v>110</v>
      </c>
      <c r="D17" s="362">
        <f t="shared" si="7"/>
        <v>37</v>
      </c>
      <c r="E17" s="362">
        <f t="shared" si="7"/>
        <v>54</v>
      </c>
      <c r="F17" s="362">
        <f t="shared" si="7"/>
        <v>42</v>
      </c>
      <c r="G17" s="362">
        <f t="shared" si="7"/>
        <v>25</v>
      </c>
      <c r="H17" s="362">
        <f t="shared" si="7"/>
        <v>32</v>
      </c>
      <c r="I17" s="362">
        <f t="shared" si="7"/>
        <v>34</v>
      </c>
      <c r="J17" s="362">
        <f t="shared" si="7"/>
        <v>32</v>
      </c>
      <c r="K17" s="362">
        <f t="shared" si="7"/>
        <v>38</v>
      </c>
      <c r="L17" s="362">
        <f t="shared" si="7"/>
        <v>64</v>
      </c>
      <c r="M17" s="362">
        <f t="shared" si="7"/>
        <v>45</v>
      </c>
      <c r="N17" s="362">
        <f t="shared" si="7"/>
        <v>46</v>
      </c>
      <c r="O17" s="362">
        <f t="shared" si="7"/>
        <v>39</v>
      </c>
      <c r="P17" s="362">
        <f t="shared" si="7"/>
        <v>30</v>
      </c>
      <c r="Q17" s="362">
        <f t="shared" si="7"/>
        <v>32</v>
      </c>
      <c r="R17" s="362">
        <f t="shared" si="7"/>
        <v>22</v>
      </c>
      <c r="S17" s="362">
        <f t="shared" si="7"/>
        <v>33</v>
      </c>
      <c r="T17" s="362">
        <f t="shared" si="7"/>
        <v>36</v>
      </c>
      <c r="U17" s="362">
        <f t="shared" si="7"/>
        <v>32</v>
      </c>
      <c r="V17" s="362">
        <f t="shared" si="7"/>
        <v>35</v>
      </c>
      <c r="W17" s="362">
        <f t="shared" si="7"/>
        <v>37</v>
      </c>
      <c r="X17" s="362">
        <f t="shared" si="7"/>
        <v>26</v>
      </c>
      <c r="Y17" s="362">
        <f t="shared" si="7"/>
        <v>36</v>
      </c>
      <c r="Z17" s="362">
        <f t="shared" si="7"/>
        <v>59</v>
      </c>
      <c r="AA17" s="362">
        <f t="shared" si="7"/>
        <v>59</v>
      </c>
      <c r="AB17" s="362">
        <f t="shared" si="7"/>
        <v>34</v>
      </c>
      <c r="AC17" s="362">
        <f t="shared" si="7"/>
        <v>116</v>
      </c>
      <c r="AD17" s="362">
        <f t="shared" si="7"/>
        <v>23</v>
      </c>
      <c r="AE17" s="362">
        <f t="shared" si="7"/>
        <v>36</v>
      </c>
      <c r="AF17" s="362">
        <f t="shared" si="7"/>
        <v>15</v>
      </c>
      <c r="AG17" s="409">
        <f t="shared" si="6"/>
        <v>1362</v>
      </c>
    </row>
    <row r="18" outlineLevel="1">
      <c r="A18" s="235" t="s">
        <v>2041</v>
      </c>
      <c r="B18" s="604">
        <f>5+67+2+1</f>
        <v>75</v>
      </c>
      <c r="C18" s="604">
        <v>85.0</v>
      </c>
      <c r="D18" s="604">
        <v>10.0</v>
      </c>
      <c r="E18" s="604">
        <v>12.0</v>
      </c>
      <c r="F18" s="604">
        <v>17.0</v>
      </c>
      <c r="G18" s="604">
        <v>4.0</v>
      </c>
      <c r="H18" s="604">
        <v>10.0</v>
      </c>
      <c r="I18" s="604">
        <v>8.0</v>
      </c>
      <c r="J18" s="604">
        <v>5.0</v>
      </c>
      <c r="K18" s="604">
        <v>14.0</v>
      </c>
      <c r="L18" s="604">
        <v>20.0</v>
      </c>
      <c r="M18" s="604">
        <v>15.0</v>
      </c>
      <c r="N18" s="604">
        <v>15.0</v>
      </c>
      <c r="O18" s="604">
        <v>9.0</v>
      </c>
      <c r="P18" s="604">
        <v>12.0</v>
      </c>
      <c r="Q18" s="604">
        <v>9.0</v>
      </c>
      <c r="R18" s="604">
        <v>11.0</v>
      </c>
      <c r="S18" s="604">
        <v>13.0</v>
      </c>
      <c r="T18" s="604">
        <v>13.0</v>
      </c>
      <c r="U18" s="604">
        <v>9.0</v>
      </c>
      <c r="V18" s="604">
        <v>14.0</v>
      </c>
      <c r="W18" s="604">
        <v>15.0</v>
      </c>
      <c r="X18" s="604">
        <v>7.0</v>
      </c>
      <c r="Y18" s="604">
        <v>11.0</v>
      </c>
      <c r="Z18" s="604">
        <v>10.0</v>
      </c>
      <c r="AA18" s="604">
        <v>14.0</v>
      </c>
      <c r="AB18" s="604">
        <v>5.0</v>
      </c>
      <c r="AC18" s="604">
        <v>12.0</v>
      </c>
      <c r="AD18" s="604">
        <v>15.0</v>
      </c>
      <c r="AE18" s="604">
        <v>14.0</v>
      </c>
      <c r="AF18" s="604">
        <v>14.0</v>
      </c>
      <c r="AG18" s="409">
        <f t="shared" si="6"/>
        <v>497</v>
      </c>
    </row>
    <row r="19" outlineLevel="1">
      <c r="A19" s="235" t="s">
        <v>2042</v>
      </c>
      <c r="B19" s="604">
        <v>28.0</v>
      </c>
      <c r="C19" s="604">
        <v>25.0</v>
      </c>
      <c r="D19" s="604">
        <v>27.0</v>
      </c>
      <c r="E19" s="604">
        <v>42.0</v>
      </c>
      <c r="F19" s="604">
        <v>25.0</v>
      </c>
      <c r="G19" s="604">
        <v>21.0</v>
      </c>
      <c r="H19" s="604">
        <v>22.0</v>
      </c>
      <c r="I19" s="604">
        <v>26.0</v>
      </c>
      <c r="J19" s="604">
        <v>27.0</v>
      </c>
      <c r="K19" s="604">
        <v>24.0</v>
      </c>
      <c r="L19" s="604">
        <v>44.0</v>
      </c>
      <c r="M19" s="604">
        <v>30.0</v>
      </c>
      <c r="N19" s="604">
        <v>31.0</v>
      </c>
      <c r="O19" s="604">
        <v>30.0</v>
      </c>
      <c r="P19" s="604">
        <v>18.0</v>
      </c>
      <c r="Q19" s="604">
        <v>23.0</v>
      </c>
      <c r="R19" s="604">
        <v>11.0</v>
      </c>
      <c r="S19" s="604">
        <v>20.0</v>
      </c>
      <c r="T19" s="604">
        <v>23.0</v>
      </c>
      <c r="U19" s="604">
        <v>23.0</v>
      </c>
      <c r="V19" s="604">
        <v>21.0</v>
      </c>
      <c r="W19" s="604">
        <v>22.0</v>
      </c>
      <c r="X19" s="604">
        <v>19.0</v>
      </c>
      <c r="Y19" s="604">
        <v>25.0</v>
      </c>
      <c r="Z19" s="604">
        <v>49.0</v>
      </c>
      <c r="AA19" s="604">
        <v>45.0</v>
      </c>
      <c r="AB19" s="604">
        <v>29.0</v>
      </c>
      <c r="AC19" s="604">
        <v>104.0</v>
      </c>
      <c r="AD19" s="604">
        <v>8.0</v>
      </c>
      <c r="AE19" s="604">
        <v>22.0</v>
      </c>
      <c r="AF19" s="604">
        <v>1.0</v>
      </c>
      <c r="AG19" s="409">
        <f t="shared" si="6"/>
        <v>865</v>
      </c>
    </row>
    <row r="20" collapsed="1">
      <c r="A20" s="241" t="s">
        <v>269</v>
      </c>
      <c r="B20" s="605">
        <f t="shared" ref="B20:AF20" si="8">sum(B14+B17)</f>
        <v>559</v>
      </c>
      <c r="C20" s="605">
        <f t="shared" si="8"/>
        <v>468</v>
      </c>
      <c r="D20" s="605">
        <f t="shared" si="8"/>
        <v>273</v>
      </c>
      <c r="E20" s="605">
        <f t="shared" si="8"/>
        <v>279</v>
      </c>
      <c r="F20" s="605">
        <f t="shared" si="8"/>
        <v>283</v>
      </c>
      <c r="G20" s="605">
        <f t="shared" si="8"/>
        <v>225</v>
      </c>
      <c r="H20" s="605">
        <f t="shared" si="8"/>
        <v>206</v>
      </c>
      <c r="I20" s="605">
        <f t="shared" si="8"/>
        <v>229</v>
      </c>
      <c r="J20" s="605">
        <f t="shared" si="8"/>
        <v>206</v>
      </c>
      <c r="K20" s="605">
        <f t="shared" si="8"/>
        <v>235</v>
      </c>
      <c r="L20" s="605">
        <f t="shared" si="8"/>
        <v>318</v>
      </c>
      <c r="M20" s="605">
        <f t="shared" si="8"/>
        <v>295</v>
      </c>
      <c r="N20" s="605">
        <f t="shared" si="8"/>
        <v>257</v>
      </c>
      <c r="O20" s="605">
        <f t="shared" si="8"/>
        <v>220</v>
      </c>
      <c r="P20" s="605">
        <f t="shared" si="8"/>
        <v>282</v>
      </c>
      <c r="Q20" s="605">
        <f t="shared" si="8"/>
        <v>229</v>
      </c>
      <c r="R20" s="605">
        <f t="shared" si="8"/>
        <v>191</v>
      </c>
      <c r="S20" s="605">
        <f t="shared" si="8"/>
        <v>226</v>
      </c>
      <c r="T20" s="605">
        <f t="shared" si="8"/>
        <v>217</v>
      </c>
      <c r="U20" s="605">
        <f t="shared" si="8"/>
        <v>206</v>
      </c>
      <c r="V20" s="605">
        <f t="shared" si="8"/>
        <v>207</v>
      </c>
      <c r="W20" s="605">
        <f t="shared" si="8"/>
        <v>209</v>
      </c>
      <c r="X20" s="605">
        <f t="shared" si="8"/>
        <v>235</v>
      </c>
      <c r="Y20" s="605">
        <f t="shared" si="8"/>
        <v>249</v>
      </c>
      <c r="Z20" s="605">
        <f t="shared" si="8"/>
        <v>421</v>
      </c>
      <c r="AA20" s="605">
        <f t="shared" si="8"/>
        <v>454</v>
      </c>
      <c r="AB20" s="605">
        <f t="shared" si="8"/>
        <v>334</v>
      </c>
      <c r="AC20" s="605">
        <f t="shared" si="8"/>
        <v>350</v>
      </c>
      <c r="AD20" s="605">
        <f t="shared" si="8"/>
        <v>267</v>
      </c>
      <c r="AE20" s="605">
        <f t="shared" si="8"/>
        <v>262</v>
      </c>
      <c r="AF20" s="605">
        <f t="shared" si="8"/>
        <v>185</v>
      </c>
      <c r="AG20" s="409">
        <f t="shared" si="6"/>
        <v>8577</v>
      </c>
    </row>
    <row r="21" hidden="1" outlineLevel="1">
      <c r="A21" s="606" t="s">
        <v>2041</v>
      </c>
      <c r="B21" s="168"/>
      <c r="C21" s="168"/>
      <c r="D21" s="168"/>
      <c r="E21" s="168"/>
      <c r="F21" s="168"/>
      <c r="G21" s="168"/>
      <c r="H21" s="168"/>
      <c r="I21" s="168"/>
      <c r="J21" s="168"/>
      <c r="K21" s="168"/>
      <c r="L21" s="168"/>
      <c r="M21" s="168"/>
      <c r="N21" s="168"/>
      <c r="O21" s="168"/>
      <c r="P21" s="168"/>
      <c r="Q21" s="168"/>
      <c r="R21" s="168"/>
      <c r="S21" s="168"/>
      <c r="T21" s="168"/>
      <c r="U21" s="168"/>
      <c r="V21" s="168"/>
      <c r="W21" s="168"/>
      <c r="X21" s="168"/>
      <c r="Y21" s="168"/>
      <c r="Z21" s="168"/>
      <c r="AA21" s="168"/>
      <c r="AB21" s="168"/>
      <c r="AC21" s="168"/>
      <c r="AD21" s="168"/>
      <c r="AE21" s="168"/>
      <c r="AF21" s="168"/>
      <c r="AG21" s="423">
        <f t="shared" ref="AG21:AG22" si="9">sum(B21:AD21)</f>
        <v>0</v>
      </c>
    </row>
    <row r="22" hidden="1" outlineLevel="1">
      <c r="A22" s="606" t="s">
        <v>2042</v>
      </c>
      <c r="B22" s="168"/>
      <c r="C22" s="168"/>
      <c r="D22" s="168"/>
      <c r="E22" s="168"/>
      <c r="F22" s="168"/>
      <c r="G22" s="168"/>
      <c r="H22" s="168"/>
      <c r="I22" s="168"/>
      <c r="J22" s="168"/>
      <c r="K22" s="168"/>
      <c r="L22" s="168"/>
      <c r="M22" s="168"/>
      <c r="N22" s="168"/>
      <c r="O22" s="168"/>
      <c r="P22" s="168"/>
      <c r="Q22" s="168"/>
      <c r="R22" s="168"/>
      <c r="S22" s="168"/>
      <c r="T22" s="168"/>
      <c r="U22" s="168"/>
      <c r="V22" s="168"/>
      <c r="W22" s="168"/>
      <c r="X22" s="168"/>
      <c r="Y22" s="168"/>
      <c r="Z22" s="168"/>
      <c r="AA22" s="168"/>
      <c r="AB22" s="168"/>
      <c r="AC22" s="168"/>
      <c r="AD22" s="168"/>
      <c r="AE22" s="168"/>
      <c r="AF22" s="168"/>
      <c r="AG22" s="423">
        <f t="shared" si="9"/>
        <v>0</v>
      </c>
    </row>
    <row r="23">
      <c r="A23" s="175"/>
      <c r="B23" s="168"/>
      <c r="C23" s="168"/>
      <c r="D23" s="168"/>
      <c r="E23" s="168"/>
      <c r="F23" s="168"/>
      <c r="G23" s="168"/>
      <c r="H23" s="168"/>
      <c r="I23" s="168"/>
      <c r="J23" s="168"/>
      <c r="K23" s="168"/>
      <c r="L23" s="168"/>
      <c r="M23" s="168"/>
      <c r="N23" s="168"/>
      <c r="O23" s="168"/>
      <c r="P23" s="168"/>
      <c r="Q23" s="168"/>
      <c r="R23" s="168"/>
      <c r="S23" s="168"/>
      <c r="T23" s="168"/>
      <c r="U23" s="168"/>
      <c r="V23" s="168"/>
      <c r="W23" s="168"/>
      <c r="X23" s="168"/>
      <c r="Y23" s="168"/>
      <c r="Z23" s="168"/>
      <c r="AA23" s="168"/>
      <c r="AB23" s="168"/>
      <c r="AC23" s="168"/>
      <c r="AD23" s="168"/>
      <c r="AE23" s="168"/>
      <c r="AF23" s="168"/>
      <c r="AG23" s="423"/>
    </row>
    <row r="24">
      <c r="A24" s="474" t="s">
        <v>2047</v>
      </c>
      <c r="B24" s="168"/>
      <c r="C24" s="168"/>
      <c r="D24" s="168"/>
      <c r="E24" s="168"/>
      <c r="F24" s="168"/>
      <c r="G24" s="168"/>
      <c r="H24" s="168"/>
      <c r="I24" s="168"/>
      <c r="J24" s="168"/>
      <c r="K24" s="168"/>
      <c r="L24" s="168"/>
      <c r="M24" s="168"/>
      <c r="N24" s="168"/>
      <c r="O24" s="168"/>
      <c r="P24" s="168"/>
      <c r="Q24" s="168"/>
      <c r="R24" s="168"/>
      <c r="S24" s="168"/>
      <c r="T24" s="168"/>
      <c r="U24" s="168"/>
      <c r="V24" s="168"/>
      <c r="W24" s="168"/>
      <c r="X24" s="168"/>
      <c r="Y24" s="168"/>
      <c r="Z24" s="168"/>
      <c r="AA24" s="168"/>
      <c r="AB24" s="168"/>
      <c r="AC24" s="168"/>
      <c r="AD24" s="168"/>
      <c r="AE24" s="168"/>
      <c r="AF24" s="168"/>
      <c r="AG24" s="423"/>
    </row>
    <row r="25">
      <c r="A25" s="277" t="s">
        <v>2040</v>
      </c>
      <c r="B25" s="263">
        <f t="shared" ref="B25:AF25" si="10">sum(B26:B27)</f>
        <v>177.18</v>
      </c>
      <c r="C25" s="263">
        <f t="shared" si="10"/>
        <v>433.697874</v>
      </c>
      <c r="D25" s="263">
        <f t="shared" si="10"/>
        <v>38.244072</v>
      </c>
      <c r="E25" s="263">
        <f t="shared" si="10"/>
        <v>163.86</v>
      </c>
      <c r="F25" s="263">
        <f t="shared" si="10"/>
        <v>92.443768</v>
      </c>
      <c r="G25" s="263">
        <f t="shared" si="10"/>
        <v>9.44</v>
      </c>
      <c r="H25" s="263">
        <f t="shared" si="10"/>
        <v>81.72</v>
      </c>
      <c r="I25" s="263">
        <f t="shared" si="10"/>
        <v>63.26</v>
      </c>
      <c r="J25" s="263">
        <f t="shared" si="10"/>
        <v>111.93</v>
      </c>
      <c r="K25" s="263">
        <f t="shared" si="10"/>
        <v>154.96</v>
      </c>
      <c r="L25" s="263">
        <f t="shared" si="10"/>
        <v>143.41</v>
      </c>
      <c r="M25" s="263">
        <f t="shared" si="10"/>
        <v>191.09513</v>
      </c>
      <c r="N25" s="263">
        <f t="shared" si="10"/>
        <v>29.561745</v>
      </c>
      <c r="O25" s="263">
        <f t="shared" si="10"/>
        <v>78.96</v>
      </c>
      <c r="P25" s="263">
        <f t="shared" si="10"/>
        <v>125.33</v>
      </c>
      <c r="Q25" s="263">
        <f t="shared" si="10"/>
        <v>28.58</v>
      </c>
      <c r="R25" s="263">
        <f t="shared" si="10"/>
        <v>10.35</v>
      </c>
      <c r="S25" s="263">
        <f t="shared" si="10"/>
        <v>179.98</v>
      </c>
      <c r="T25" s="263">
        <f t="shared" si="10"/>
        <v>5.59</v>
      </c>
      <c r="U25" s="263">
        <f t="shared" si="10"/>
        <v>84.54</v>
      </c>
      <c r="V25" s="263">
        <f t="shared" si="10"/>
        <v>160.589003</v>
      </c>
      <c r="W25" s="263">
        <f t="shared" si="10"/>
        <v>116.76</v>
      </c>
      <c r="X25" s="263">
        <f t="shared" si="10"/>
        <v>11.33</v>
      </c>
      <c r="Y25" s="263">
        <f t="shared" si="10"/>
        <v>188.702259</v>
      </c>
      <c r="Z25" s="263">
        <f t="shared" si="10"/>
        <v>109.23</v>
      </c>
      <c r="AA25" s="263">
        <f t="shared" si="10"/>
        <v>3.017385</v>
      </c>
      <c r="AB25" s="263">
        <f t="shared" si="10"/>
        <v>158.9014</v>
      </c>
      <c r="AC25" s="263">
        <f t="shared" si="10"/>
        <v>90.33</v>
      </c>
      <c r="AD25" s="263">
        <f t="shared" si="10"/>
        <v>73.38</v>
      </c>
      <c r="AE25" s="263">
        <f t="shared" si="10"/>
        <v>269.96</v>
      </c>
      <c r="AF25" s="263">
        <f t="shared" si="10"/>
        <v>180.88</v>
      </c>
      <c r="AG25" s="409">
        <f t="shared" ref="AG25:AG31" si="11">SUM(B25:AF25)</f>
        <v>3567.212636</v>
      </c>
    </row>
    <row r="26" outlineLevel="1">
      <c r="A26" s="277" t="s">
        <v>2041</v>
      </c>
      <c r="B26" s="607">
        <v>177.18</v>
      </c>
      <c r="C26" s="607">
        <v>427.707874</v>
      </c>
      <c r="D26" s="607">
        <v>32.254072</v>
      </c>
      <c r="E26" s="607">
        <v>152.88</v>
      </c>
      <c r="F26" s="607">
        <v>92.443768</v>
      </c>
      <c r="G26" s="607">
        <v>9.44</v>
      </c>
      <c r="H26" s="607">
        <v>71.74</v>
      </c>
      <c r="I26" s="607">
        <v>59.66</v>
      </c>
      <c r="J26" s="607">
        <v>111.93</v>
      </c>
      <c r="K26" s="607">
        <v>146.38</v>
      </c>
      <c r="L26" s="607">
        <v>140.61</v>
      </c>
      <c r="M26" s="607">
        <v>191.09513</v>
      </c>
      <c r="N26" s="607">
        <v>25.961745</v>
      </c>
      <c r="O26" s="607">
        <v>59.99</v>
      </c>
      <c r="P26" s="607">
        <v>125.33</v>
      </c>
      <c r="Q26" s="607">
        <v>16.6</v>
      </c>
      <c r="R26" s="607">
        <v>10.35</v>
      </c>
      <c r="S26" s="607">
        <v>179.98</v>
      </c>
      <c r="T26" s="607">
        <v>5.59</v>
      </c>
      <c r="U26" s="607">
        <v>78.56</v>
      </c>
      <c r="V26" s="607">
        <v>160.589003</v>
      </c>
      <c r="W26" s="607">
        <v>110.77</v>
      </c>
      <c r="X26" s="607">
        <v>5.34</v>
      </c>
      <c r="Y26" s="607">
        <v>188.702259</v>
      </c>
      <c r="Z26" s="607">
        <v>95.41</v>
      </c>
      <c r="AA26" s="607">
        <v>3.017385</v>
      </c>
      <c r="AB26" s="607">
        <v>152.9114</v>
      </c>
      <c r="AC26" s="607">
        <v>87.44</v>
      </c>
      <c r="AD26" s="607">
        <v>73.38</v>
      </c>
      <c r="AE26" s="607">
        <v>269.96</v>
      </c>
      <c r="AF26" s="607">
        <v>180.88</v>
      </c>
      <c r="AG26" s="409">
        <f t="shared" si="11"/>
        <v>3444.082636</v>
      </c>
    </row>
    <row r="27" outlineLevel="1">
      <c r="A27" s="277" t="s">
        <v>2042</v>
      </c>
      <c r="B27" s="607">
        <v>0.0</v>
      </c>
      <c r="C27" s="607">
        <v>5.99</v>
      </c>
      <c r="D27" s="607">
        <v>5.99</v>
      </c>
      <c r="E27" s="607">
        <v>10.98</v>
      </c>
      <c r="F27" s="607">
        <v>0.0</v>
      </c>
      <c r="G27" s="607">
        <v>0.0</v>
      </c>
      <c r="H27" s="607">
        <v>9.98</v>
      </c>
      <c r="I27" s="607">
        <v>3.6</v>
      </c>
      <c r="J27" s="607">
        <v>0.0</v>
      </c>
      <c r="K27" s="607">
        <v>8.58</v>
      </c>
      <c r="L27" s="607">
        <v>2.8</v>
      </c>
      <c r="M27" s="607">
        <v>0.0</v>
      </c>
      <c r="N27" s="607">
        <v>3.6</v>
      </c>
      <c r="O27" s="607">
        <v>18.97</v>
      </c>
      <c r="P27" s="607">
        <v>0.0</v>
      </c>
      <c r="Q27" s="607">
        <v>11.98</v>
      </c>
      <c r="R27" s="607">
        <v>0.0</v>
      </c>
      <c r="S27" s="607">
        <v>0.0</v>
      </c>
      <c r="T27" s="607">
        <v>0.0</v>
      </c>
      <c r="U27" s="607">
        <v>5.98</v>
      </c>
      <c r="V27" s="607">
        <v>0.0</v>
      </c>
      <c r="W27" s="607">
        <v>5.99</v>
      </c>
      <c r="X27" s="607">
        <v>5.99</v>
      </c>
      <c r="Y27" s="607">
        <v>0.0</v>
      </c>
      <c r="Z27" s="607">
        <v>13.82</v>
      </c>
      <c r="AA27" s="607">
        <v>0.0</v>
      </c>
      <c r="AB27" s="607">
        <v>5.99</v>
      </c>
      <c r="AC27" s="607">
        <v>2.89</v>
      </c>
      <c r="AD27" s="607">
        <v>0.0</v>
      </c>
      <c r="AE27" s="607">
        <v>0.0</v>
      </c>
      <c r="AF27" s="607">
        <v>0.0</v>
      </c>
      <c r="AG27" s="409">
        <f t="shared" si="11"/>
        <v>123.13</v>
      </c>
    </row>
    <row r="28">
      <c r="A28" s="277" t="s">
        <v>2043</v>
      </c>
      <c r="B28" s="262">
        <f t="shared" ref="B28:AF28" si="12">sum(B29:B30)</f>
        <v>0</v>
      </c>
      <c r="C28" s="262">
        <f t="shared" si="12"/>
        <v>0</v>
      </c>
      <c r="D28" s="262">
        <f t="shared" si="12"/>
        <v>0</v>
      </c>
      <c r="E28" s="262">
        <f t="shared" si="12"/>
        <v>0</v>
      </c>
      <c r="F28" s="262">
        <f t="shared" si="12"/>
        <v>0</v>
      </c>
      <c r="G28" s="262">
        <f t="shared" si="12"/>
        <v>0</v>
      </c>
      <c r="H28" s="262">
        <f t="shared" si="12"/>
        <v>0</v>
      </c>
      <c r="I28" s="262">
        <f t="shared" si="12"/>
        <v>0</v>
      </c>
      <c r="J28" s="262">
        <f t="shared" si="12"/>
        <v>0</v>
      </c>
      <c r="K28" s="262">
        <f t="shared" si="12"/>
        <v>0</v>
      </c>
      <c r="L28" s="262">
        <f t="shared" si="12"/>
        <v>0</v>
      </c>
      <c r="M28" s="262">
        <f t="shared" si="12"/>
        <v>0</v>
      </c>
      <c r="N28" s="262">
        <f t="shared" si="12"/>
        <v>0</v>
      </c>
      <c r="O28" s="262">
        <f t="shared" si="12"/>
        <v>0</v>
      </c>
      <c r="P28" s="262">
        <f t="shared" si="12"/>
        <v>0</v>
      </c>
      <c r="Q28" s="262">
        <f t="shared" si="12"/>
        <v>0</v>
      </c>
      <c r="R28" s="262">
        <f t="shared" si="12"/>
        <v>0</v>
      </c>
      <c r="S28" s="262">
        <f t="shared" si="12"/>
        <v>0</v>
      </c>
      <c r="T28" s="262">
        <f t="shared" si="12"/>
        <v>0</v>
      </c>
      <c r="U28" s="262">
        <f t="shared" si="12"/>
        <v>0</v>
      </c>
      <c r="V28" s="262">
        <f t="shared" si="12"/>
        <v>0</v>
      </c>
      <c r="W28" s="262">
        <f t="shared" si="12"/>
        <v>0</v>
      </c>
      <c r="X28" s="262">
        <f t="shared" si="12"/>
        <v>0</v>
      </c>
      <c r="Y28" s="262">
        <f t="shared" si="12"/>
        <v>0</v>
      </c>
      <c r="Z28" s="262">
        <f t="shared" si="12"/>
        <v>0</v>
      </c>
      <c r="AA28" s="262">
        <f t="shared" si="12"/>
        <v>0</v>
      </c>
      <c r="AB28" s="262">
        <f t="shared" si="12"/>
        <v>0</v>
      </c>
      <c r="AC28" s="262">
        <f t="shared" si="12"/>
        <v>0</v>
      </c>
      <c r="AD28" s="262">
        <f t="shared" si="12"/>
        <v>0</v>
      </c>
      <c r="AE28" s="262">
        <f t="shared" si="12"/>
        <v>0</v>
      </c>
      <c r="AF28" s="262">
        <f t="shared" si="12"/>
        <v>0</v>
      </c>
      <c r="AG28" s="409">
        <f t="shared" si="11"/>
        <v>0</v>
      </c>
    </row>
    <row r="29" outlineLevel="1">
      <c r="A29" s="277" t="s">
        <v>2041</v>
      </c>
      <c r="B29" s="607">
        <v>0.0</v>
      </c>
      <c r="C29" s="607">
        <v>0.0</v>
      </c>
      <c r="D29" s="607">
        <v>0.0</v>
      </c>
      <c r="E29" s="607">
        <v>0.0</v>
      </c>
      <c r="F29" s="607">
        <v>0.0</v>
      </c>
      <c r="G29" s="607">
        <v>0.0</v>
      </c>
      <c r="H29" s="607">
        <v>0.0</v>
      </c>
      <c r="I29" s="607">
        <v>0.0</v>
      </c>
      <c r="J29" s="607">
        <v>0.0</v>
      </c>
      <c r="K29" s="607">
        <v>0.0</v>
      </c>
      <c r="L29" s="607">
        <v>0.0</v>
      </c>
      <c r="M29" s="607">
        <v>0.0</v>
      </c>
      <c r="N29" s="607">
        <v>0.0</v>
      </c>
      <c r="O29" s="607">
        <v>0.0</v>
      </c>
      <c r="P29" s="607">
        <v>0.0</v>
      </c>
      <c r="Q29" s="607">
        <v>0.0</v>
      </c>
      <c r="R29" s="607">
        <v>0.0</v>
      </c>
      <c r="S29" s="607">
        <v>0.0</v>
      </c>
      <c r="T29" s="607">
        <v>0.0</v>
      </c>
      <c r="U29" s="607">
        <v>0.0</v>
      </c>
      <c r="V29" s="607">
        <v>0.0</v>
      </c>
      <c r="W29" s="607">
        <v>0.0</v>
      </c>
      <c r="X29" s="607">
        <v>0.0</v>
      </c>
      <c r="Y29" s="607">
        <v>0.0</v>
      </c>
      <c r="Z29" s="607">
        <v>0.0</v>
      </c>
      <c r="AA29" s="607">
        <v>0.0</v>
      </c>
      <c r="AB29" s="607">
        <v>0.0</v>
      </c>
      <c r="AC29" s="607">
        <v>0.0</v>
      </c>
      <c r="AD29" s="607">
        <v>0.0</v>
      </c>
      <c r="AE29" s="607">
        <v>0.0</v>
      </c>
      <c r="AF29" s="607">
        <v>0.0</v>
      </c>
      <c r="AG29" s="409">
        <f t="shared" si="11"/>
        <v>0</v>
      </c>
    </row>
    <row r="30" outlineLevel="1">
      <c r="A30" s="277" t="s">
        <v>2042</v>
      </c>
      <c r="B30" s="607">
        <v>0.0</v>
      </c>
      <c r="C30" s="607">
        <v>0.0</v>
      </c>
      <c r="D30" s="607">
        <v>0.0</v>
      </c>
      <c r="E30" s="607">
        <v>0.0</v>
      </c>
      <c r="F30" s="607">
        <v>0.0</v>
      </c>
      <c r="G30" s="607">
        <v>0.0</v>
      </c>
      <c r="H30" s="607">
        <v>0.0</v>
      </c>
      <c r="I30" s="607">
        <v>0.0</v>
      </c>
      <c r="J30" s="607">
        <v>0.0</v>
      </c>
      <c r="K30" s="607">
        <v>0.0</v>
      </c>
      <c r="L30" s="607">
        <v>0.0</v>
      </c>
      <c r="M30" s="607">
        <v>0.0</v>
      </c>
      <c r="N30" s="607">
        <v>0.0</v>
      </c>
      <c r="O30" s="607">
        <v>0.0</v>
      </c>
      <c r="P30" s="607">
        <v>0.0</v>
      </c>
      <c r="Q30" s="607">
        <v>0.0</v>
      </c>
      <c r="R30" s="607">
        <v>0.0</v>
      </c>
      <c r="S30" s="607">
        <v>0.0</v>
      </c>
      <c r="T30" s="607">
        <v>0.0</v>
      </c>
      <c r="U30" s="607">
        <v>0.0</v>
      </c>
      <c r="V30" s="607">
        <v>0.0</v>
      </c>
      <c r="W30" s="607">
        <v>0.0</v>
      </c>
      <c r="X30" s="607">
        <v>0.0</v>
      </c>
      <c r="Y30" s="607">
        <v>0.0</v>
      </c>
      <c r="Z30" s="607">
        <v>0.0</v>
      </c>
      <c r="AA30" s="607">
        <v>0.0</v>
      </c>
      <c r="AB30" s="607">
        <v>0.0</v>
      </c>
      <c r="AC30" s="607">
        <v>0.0</v>
      </c>
      <c r="AD30" s="607">
        <v>0.0</v>
      </c>
      <c r="AE30" s="607">
        <v>0.0</v>
      </c>
      <c r="AF30" s="607">
        <v>0.0</v>
      </c>
      <c r="AG30" s="409">
        <f t="shared" si="11"/>
        <v>0</v>
      </c>
    </row>
    <row r="31">
      <c r="A31" s="608" t="s">
        <v>269</v>
      </c>
      <c r="B31" s="609">
        <f t="shared" ref="B31:AF31" si="13">B25+B28</f>
        <v>177.18</v>
      </c>
      <c r="C31" s="609">
        <f t="shared" si="13"/>
        <v>433.697874</v>
      </c>
      <c r="D31" s="609">
        <f t="shared" si="13"/>
        <v>38.244072</v>
      </c>
      <c r="E31" s="609">
        <f t="shared" si="13"/>
        <v>163.86</v>
      </c>
      <c r="F31" s="609">
        <f t="shared" si="13"/>
        <v>92.443768</v>
      </c>
      <c r="G31" s="609">
        <f t="shared" si="13"/>
        <v>9.44</v>
      </c>
      <c r="H31" s="609">
        <f t="shared" si="13"/>
        <v>81.72</v>
      </c>
      <c r="I31" s="609">
        <f t="shared" si="13"/>
        <v>63.26</v>
      </c>
      <c r="J31" s="609">
        <f t="shared" si="13"/>
        <v>111.93</v>
      </c>
      <c r="K31" s="609">
        <f t="shared" si="13"/>
        <v>154.96</v>
      </c>
      <c r="L31" s="609">
        <f t="shared" si="13"/>
        <v>143.41</v>
      </c>
      <c r="M31" s="609">
        <f t="shared" si="13"/>
        <v>191.09513</v>
      </c>
      <c r="N31" s="609">
        <f t="shared" si="13"/>
        <v>29.561745</v>
      </c>
      <c r="O31" s="609">
        <f t="shared" si="13"/>
        <v>78.96</v>
      </c>
      <c r="P31" s="609">
        <f t="shared" si="13"/>
        <v>125.33</v>
      </c>
      <c r="Q31" s="609">
        <f t="shared" si="13"/>
        <v>28.58</v>
      </c>
      <c r="R31" s="609">
        <f t="shared" si="13"/>
        <v>10.35</v>
      </c>
      <c r="S31" s="609">
        <f t="shared" si="13"/>
        <v>179.98</v>
      </c>
      <c r="T31" s="609">
        <f t="shared" si="13"/>
        <v>5.59</v>
      </c>
      <c r="U31" s="609">
        <f t="shared" si="13"/>
        <v>84.54</v>
      </c>
      <c r="V31" s="609">
        <f t="shared" si="13"/>
        <v>160.589003</v>
      </c>
      <c r="W31" s="609">
        <f t="shared" si="13"/>
        <v>116.76</v>
      </c>
      <c r="X31" s="609">
        <f t="shared" si="13"/>
        <v>11.33</v>
      </c>
      <c r="Y31" s="609">
        <f t="shared" si="13"/>
        <v>188.702259</v>
      </c>
      <c r="Z31" s="609">
        <f t="shared" si="13"/>
        <v>109.23</v>
      </c>
      <c r="AA31" s="609">
        <f t="shared" si="13"/>
        <v>3.017385</v>
      </c>
      <c r="AB31" s="609">
        <f t="shared" si="13"/>
        <v>158.9014</v>
      </c>
      <c r="AC31" s="609">
        <f t="shared" si="13"/>
        <v>90.33</v>
      </c>
      <c r="AD31" s="609">
        <f t="shared" si="13"/>
        <v>73.38</v>
      </c>
      <c r="AE31" s="609">
        <f t="shared" si="13"/>
        <v>269.96</v>
      </c>
      <c r="AF31" s="609">
        <f t="shared" si="13"/>
        <v>180.88</v>
      </c>
      <c r="AG31" s="409">
        <f t="shared" si="11"/>
        <v>3567.212636</v>
      </c>
    </row>
    <row r="32">
      <c r="A32" s="175"/>
      <c r="B32" s="168"/>
      <c r="C32" s="168"/>
      <c r="D32" s="168"/>
      <c r="E32" s="168"/>
      <c r="F32" s="168"/>
      <c r="G32" s="168"/>
      <c r="H32" s="168"/>
      <c r="I32" s="168"/>
      <c r="J32" s="168"/>
      <c r="K32" s="168"/>
      <c r="L32" s="168"/>
      <c r="M32" s="168"/>
      <c r="N32" s="168"/>
      <c r="O32" s="168"/>
      <c r="P32" s="168"/>
      <c r="Q32" s="168"/>
      <c r="R32" s="168"/>
      <c r="S32" s="168"/>
      <c r="T32" s="168"/>
      <c r="U32" s="168"/>
      <c r="V32" s="168"/>
      <c r="W32" s="168"/>
      <c r="X32" s="168"/>
      <c r="Y32" s="168"/>
      <c r="Z32" s="168"/>
      <c r="AA32" s="168"/>
      <c r="AB32" s="168"/>
      <c r="AC32" s="168"/>
      <c r="AD32" s="168"/>
      <c r="AE32" s="168"/>
      <c r="AF32" s="168"/>
      <c r="AG32" s="423"/>
    </row>
    <row r="33">
      <c r="A33" s="474" t="s">
        <v>2048</v>
      </c>
      <c r="B33" s="168"/>
      <c r="C33" s="168"/>
      <c r="D33" s="168"/>
      <c r="E33" s="168"/>
      <c r="F33" s="168"/>
      <c r="G33" s="168"/>
      <c r="H33" s="168"/>
      <c r="I33" s="168"/>
      <c r="J33" s="168"/>
      <c r="K33" s="168"/>
      <c r="L33" s="168"/>
      <c r="M33" s="168"/>
      <c r="N33" s="168"/>
      <c r="O33" s="168"/>
      <c r="P33" s="168"/>
      <c r="Q33" s="168"/>
      <c r="R33" s="168"/>
      <c r="S33" s="168"/>
      <c r="T33" s="168"/>
      <c r="U33" s="168"/>
      <c r="V33" s="168"/>
      <c r="W33" s="168"/>
      <c r="X33" s="168"/>
      <c r="Y33" s="168"/>
      <c r="Z33" s="168"/>
      <c r="AA33" s="168"/>
      <c r="AB33" s="168"/>
      <c r="AC33" s="168"/>
      <c r="AD33" s="168"/>
      <c r="AE33" s="168"/>
      <c r="AF33" s="168"/>
      <c r="AG33" s="423"/>
    </row>
    <row r="34">
      <c r="A34" s="277" t="s">
        <v>2049</v>
      </c>
      <c r="B34" s="610">
        <f t="shared" ref="B34:AF34" si="14">sum(B35:B36)</f>
        <v>1</v>
      </c>
      <c r="C34" s="610">
        <f t="shared" si="14"/>
        <v>6</v>
      </c>
      <c r="D34" s="610">
        <f t="shared" si="14"/>
        <v>1</v>
      </c>
      <c r="E34" s="610">
        <f t="shared" si="14"/>
        <v>2</v>
      </c>
      <c r="F34" s="610">
        <f t="shared" si="14"/>
        <v>2</v>
      </c>
      <c r="G34" s="610">
        <f t="shared" si="14"/>
        <v>0</v>
      </c>
      <c r="H34" s="610">
        <f t="shared" si="14"/>
        <v>1</v>
      </c>
      <c r="I34" s="610">
        <f t="shared" si="14"/>
        <v>0</v>
      </c>
      <c r="J34" s="610">
        <f t="shared" si="14"/>
        <v>1</v>
      </c>
      <c r="K34" s="610">
        <f t="shared" si="14"/>
        <v>2</v>
      </c>
      <c r="L34" s="610">
        <f t="shared" si="14"/>
        <v>1</v>
      </c>
      <c r="M34" s="610">
        <f t="shared" si="14"/>
        <v>2</v>
      </c>
      <c r="N34" s="610">
        <f t="shared" si="14"/>
        <v>0</v>
      </c>
      <c r="O34" s="610">
        <f t="shared" si="14"/>
        <v>4</v>
      </c>
      <c r="P34" s="610">
        <f t="shared" si="14"/>
        <v>1</v>
      </c>
      <c r="Q34" s="610">
        <f t="shared" si="14"/>
        <v>2</v>
      </c>
      <c r="R34" s="610">
        <f t="shared" si="14"/>
        <v>0</v>
      </c>
      <c r="S34" s="610">
        <f t="shared" si="14"/>
        <v>2</v>
      </c>
      <c r="T34" s="610">
        <f t="shared" si="14"/>
        <v>0</v>
      </c>
      <c r="U34" s="610">
        <f t="shared" si="14"/>
        <v>0</v>
      </c>
      <c r="V34" s="610">
        <f t="shared" si="14"/>
        <v>2</v>
      </c>
      <c r="W34" s="610">
        <f t="shared" si="14"/>
        <v>3</v>
      </c>
      <c r="X34" s="610">
        <f t="shared" si="14"/>
        <v>1</v>
      </c>
      <c r="Y34" s="610">
        <f t="shared" si="14"/>
        <v>2</v>
      </c>
      <c r="Z34" s="610">
        <f t="shared" si="14"/>
        <v>2</v>
      </c>
      <c r="AA34" s="610">
        <f t="shared" si="14"/>
        <v>0</v>
      </c>
      <c r="AB34" s="610">
        <f t="shared" si="14"/>
        <v>2</v>
      </c>
      <c r="AC34" s="610">
        <f t="shared" si="14"/>
        <v>1</v>
      </c>
      <c r="AD34" s="610">
        <f t="shared" si="14"/>
        <v>0</v>
      </c>
      <c r="AE34" s="610">
        <f t="shared" si="14"/>
        <v>4</v>
      </c>
      <c r="AF34" s="610">
        <f t="shared" si="14"/>
        <v>2</v>
      </c>
      <c r="AG34" s="409">
        <f>SUM(B34:AF34)</f>
        <v>47</v>
      </c>
    </row>
    <row r="35" outlineLevel="1">
      <c r="A35" s="277" t="s">
        <v>2041</v>
      </c>
      <c r="B35" s="611">
        <v>1.0</v>
      </c>
      <c r="C35" s="611">
        <v>5.0</v>
      </c>
      <c r="D35" s="611">
        <v>0.0</v>
      </c>
      <c r="E35" s="611">
        <v>1.0</v>
      </c>
      <c r="F35" s="611">
        <v>2.0</v>
      </c>
      <c r="G35" s="611">
        <v>0.0</v>
      </c>
      <c r="H35" s="611">
        <v>0.0</v>
      </c>
      <c r="I35" s="611">
        <v>0.0</v>
      </c>
      <c r="J35" s="611">
        <v>1.0</v>
      </c>
      <c r="K35" s="611">
        <v>2.0</v>
      </c>
      <c r="L35" s="611">
        <v>1.0</v>
      </c>
      <c r="M35" s="611">
        <v>2.0</v>
      </c>
      <c r="N35" s="611">
        <v>0.0</v>
      </c>
      <c r="O35" s="611">
        <v>1.0</v>
      </c>
      <c r="P35" s="611">
        <v>1.0</v>
      </c>
      <c r="Q35" s="611">
        <v>0.0</v>
      </c>
      <c r="R35" s="611">
        <v>0.0</v>
      </c>
      <c r="S35" s="611">
        <v>2.0</v>
      </c>
      <c r="T35" s="611">
        <v>0.0</v>
      </c>
      <c r="U35" s="611">
        <v>0.0</v>
      </c>
      <c r="V35" s="611">
        <v>2.0</v>
      </c>
      <c r="W35" s="611">
        <v>2.0</v>
      </c>
      <c r="X35" s="611">
        <v>0.0</v>
      </c>
      <c r="Y35" s="611">
        <v>2.0</v>
      </c>
      <c r="Z35" s="611">
        <v>1.0</v>
      </c>
      <c r="AA35" s="611">
        <v>0.0</v>
      </c>
      <c r="AB35" s="611">
        <v>1.0</v>
      </c>
      <c r="AC35" s="611">
        <v>1.0</v>
      </c>
      <c r="AD35" s="611">
        <v>0.0</v>
      </c>
      <c r="AE35" s="611">
        <v>4.0</v>
      </c>
      <c r="AF35" s="611">
        <v>2.0</v>
      </c>
      <c r="AG35" s="423"/>
    </row>
    <row r="36" outlineLevel="1">
      <c r="A36" s="277" t="s">
        <v>2042</v>
      </c>
      <c r="B36" s="611">
        <v>0.0</v>
      </c>
      <c r="C36" s="611">
        <v>1.0</v>
      </c>
      <c r="D36" s="611">
        <v>1.0</v>
      </c>
      <c r="E36" s="611">
        <v>1.0</v>
      </c>
      <c r="F36" s="611">
        <v>0.0</v>
      </c>
      <c r="G36" s="611">
        <v>0.0</v>
      </c>
      <c r="H36" s="611">
        <v>1.0</v>
      </c>
      <c r="I36" s="611">
        <v>0.0</v>
      </c>
      <c r="J36" s="611">
        <v>0.0</v>
      </c>
      <c r="K36" s="611">
        <v>0.0</v>
      </c>
      <c r="L36" s="611">
        <v>0.0</v>
      </c>
      <c r="M36" s="611">
        <v>0.0</v>
      </c>
      <c r="N36" s="611">
        <v>0.0</v>
      </c>
      <c r="O36" s="611">
        <v>3.0</v>
      </c>
      <c r="P36" s="611">
        <v>0.0</v>
      </c>
      <c r="Q36" s="611">
        <v>2.0</v>
      </c>
      <c r="R36" s="611">
        <v>0.0</v>
      </c>
      <c r="S36" s="611">
        <v>0.0</v>
      </c>
      <c r="T36" s="611">
        <v>0.0</v>
      </c>
      <c r="U36" s="611">
        <v>0.0</v>
      </c>
      <c r="V36" s="611">
        <v>0.0</v>
      </c>
      <c r="W36" s="611">
        <v>1.0</v>
      </c>
      <c r="X36" s="611">
        <v>1.0</v>
      </c>
      <c r="Y36" s="611">
        <v>0.0</v>
      </c>
      <c r="Z36" s="611">
        <v>1.0</v>
      </c>
      <c r="AA36" s="611">
        <v>0.0</v>
      </c>
      <c r="AB36" s="611">
        <v>1.0</v>
      </c>
      <c r="AC36" s="611">
        <v>0.0</v>
      </c>
      <c r="AD36" s="611">
        <v>0.0</v>
      </c>
      <c r="AE36" s="611">
        <v>0.0</v>
      </c>
      <c r="AF36" s="611">
        <v>0.0</v>
      </c>
      <c r="AG36" s="423"/>
    </row>
    <row r="37">
      <c r="A37" s="277" t="s">
        <v>2050</v>
      </c>
      <c r="B37" s="249">
        <f t="shared" ref="B37:AF37" si="15">sum(B38:B39)</f>
        <v>0</v>
      </c>
      <c r="C37" s="249">
        <f t="shared" si="15"/>
        <v>0</v>
      </c>
      <c r="D37" s="249">
        <f t="shared" si="15"/>
        <v>0</v>
      </c>
      <c r="E37" s="249">
        <f t="shared" si="15"/>
        <v>0</v>
      </c>
      <c r="F37" s="249">
        <f t="shared" si="15"/>
        <v>0</v>
      </c>
      <c r="G37" s="249">
        <f t="shared" si="15"/>
        <v>0</v>
      </c>
      <c r="H37" s="249">
        <f t="shared" si="15"/>
        <v>0</v>
      </c>
      <c r="I37" s="249">
        <f t="shared" si="15"/>
        <v>0</v>
      </c>
      <c r="J37" s="249">
        <f t="shared" si="15"/>
        <v>0</v>
      </c>
      <c r="K37" s="249">
        <f t="shared" si="15"/>
        <v>0</v>
      </c>
      <c r="L37" s="249">
        <f t="shared" si="15"/>
        <v>0</v>
      </c>
      <c r="M37" s="249">
        <f t="shared" si="15"/>
        <v>0</v>
      </c>
      <c r="N37" s="249">
        <f t="shared" si="15"/>
        <v>0</v>
      </c>
      <c r="O37" s="249">
        <f t="shared" si="15"/>
        <v>0</v>
      </c>
      <c r="P37" s="249">
        <f t="shared" si="15"/>
        <v>0</v>
      </c>
      <c r="Q37" s="249">
        <f t="shared" si="15"/>
        <v>0</v>
      </c>
      <c r="R37" s="249">
        <f t="shared" si="15"/>
        <v>0</v>
      </c>
      <c r="S37" s="249">
        <f t="shared" si="15"/>
        <v>0</v>
      </c>
      <c r="T37" s="249">
        <f t="shared" si="15"/>
        <v>0</v>
      </c>
      <c r="U37" s="249">
        <f t="shared" si="15"/>
        <v>0</v>
      </c>
      <c r="V37" s="249">
        <f t="shared" si="15"/>
        <v>0</v>
      </c>
      <c r="W37" s="249">
        <f t="shared" si="15"/>
        <v>0</v>
      </c>
      <c r="X37" s="249">
        <f t="shared" si="15"/>
        <v>0</v>
      </c>
      <c r="Y37" s="249">
        <f t="shared" si="15"/>
        <v>0</v>
      </c>
      <c r="Z37" s="249">
        <f t="shared" si="15"/>
        <v>0</v>
      </c>
      <c r="AA37" s="249">
        <f t="shared" si="15"/>
        <v>0</v>
      </c>
      <c r="AB37" s="249">
        <f t="shared" si="15"/>
        <v>0</v>
      </c>
      <c r="AC37" s="249">
        <f t="shared" si="15"/>
        <v>0</v>
      </c>
      <c r="AD37" s="249">
        <f t="shared" si="15"/>
        <v>0</v>
      </c>
      <c r="AE37" s="249">
        <f t="shared" si="15"/>
        <v>0</v>
      </c>
      <c r="AF37" s="249">
        <f t="shared" si="15"/>
        <v>0</v>
      </c>
      <c r="AG37" s="409">
        <f>SUM(B37:AF37)</f>
        <v>0</v>
      </c>
    </row>
    <row r="38" outlineLevel="1">
      <c r="A38" s="277" t="s">
        <v>2041</v>
      </c>
      <c r="B38" s="611">
        <v>0.0</v>
      </c>
      <c r="C38" s="611">
        <v>0.0</v>
      </c>
      <c r="D38" s="611">
        <v>0.0</v>
      </c>
      <c r="E38" s="611">
        <v>0.0</v>
      </c>
      <c r="F38" s="611">
        <v>0.0</v>
      </c>
      <c r="G38" s="611">
        <v>0.0</v>
      </c>
      <c r="H38" s="611">
        <v>0.0</v>
      </c>
      <c r="I38" s="611">
        <v>0.0</v>
      </c>
      <c r="J38" s="611">
        <v>0.0</v>
      </c>
      <c r="K38" s="611">
        <v>0.0</v>
      </c>
      <c r="L38" s="611">
        <v>0.0</v>
      </c>
      <c r="M38" s="611">
        <v>0.0</v>
      </c>
      <c r="N38" s="611">
        <v>0.0</v>
      </c>
      <c r="O38" s="611">
        <v>0.0</v>
      </c>
      <c r="P38" s="611">
        <v>0.0</v>
      </c>
      <c r="Q38" s="611">
        <v>0.0</v>
      </c>
      <c r="R38" s="611">
        <v>0.0</v>
      </c>
      <c r="S38" s="611">
        <v>0.0</v>
      </c>
      <c r="T38" s="611">
        <v>0.0</v>
      </c>
      <c r="U38" s="611">
        <v>0.0</v>
      </c>
      <c r="V38" s="611">
        <v>0.0</v>
      </c>
      <c r="W38" s="611">
        <v>0.0</v>
      </c>
      <c r="X38" s="611">
        <v>0.0</v>
      </c>
      <c r="Y38" s="611">
        <v>0.0</v>
      </c>
      <c r="Z38" s="611">
        <v>0.0</v>
      </c>
      <c r="AA38" s="611">
        <v>0.0</v>
      </c>
      <c r="AB38" s="611">
        <v>0.0</v>
      </c>
      <c r="AC38" s="611">
        <v>0.0</v>
      </c>
      <c r="AD38" s="611">
        <v>0.0</v>
      </c>
      <c r="AE38" s="611">
        <v>0.0</v>
      </c>
      <c r="AF38" s="611">
        <v>0.0</v>
      </c>
      <c r="AG38" s="423"/>
    </row>
    <row r="39" outlineLevel="1">
      <c r="A39" s="277" t="s">
        <v>2042</v>
      </c>
      <c r="B39" s="611">
        <v>0.0</v>
      </c>
      <c r="C39" s="611">
        <v>0.0</v>
      </c>
      <c r="D39" s="611">
        <v>0.0</v>
      </c>
      <c r="E39" s="611">
        <v>0.0</v>
      </c>
      <c r="F39" s="611">
        <v>0.0</v>
      </c>
      <c r="G39" s="611">
        <v>0.0</v>
      </c>
      <c r="H39" s="611">
        <v>0.0</v>
      </c>
      <c r="I39" s="611">
        <v>0.0</v>
      </c>
      <c r="J39" s="611">
        <v>0.0</v>
      </c>
      <c r="K39" s="611">
        <v>0.0</v>
      </c>
      <c r="L39" s="611">
        <v>0.0</v>
      </c>
      <c r="M39" s="611">
        <v>0.0</v>
      </c>
      <c r="N39" s="611">
        <v>0.0</v>
      </c>
      <c r="O39" s="611">
        <v>0.0</v>
      </c>
      <c r="P39" s="611">
        <v>0.0</v>
      </c>
      <c r="Q39" s="611">
        <v>0.0</v>
      </c>
      <c r="R39" s="611">
        <v>0.0</v>
      </c>
      <c r="S39" s="611">
        <v>0.0</v>
      </c>
      <c r="T39" s="611">
        <v>0.0</v>
      </c>
      <c r="U39" s="611">
        <v>0.0</v>
      </c>
      <c r="V39" s="611">
        <v>0.0</v>
      </c>
      <c r="W39" s="611">
        <v>0.0</v>
      </c>
      <c r="X39" s="611">
        <v>0.0</v>
      </c>
      <c r="Y39" s="611">
        <v>0.0</v>
      </c>
      <c r="Z39" s="611">
        <v>0.0</v>
      </c>
      <c r="AA39" s="611">
        <v>0.0</v>
      </c>
      <c r="AB39" s="611">
        <v>0.0</v>
      </c>
      <c r="AC39" s="611">
        <v>0.0</v>
      </c>
      <c r="AD39" s="611">
        <v>0.0</v>
      </c>
      <c r="AE39" s="611">
        <v>0.0</v>
      </c>
      <c r="AF39" s="611">
        <v>0.0</v>
      </c>
      <c r="AG39" s="423"/>
    </row>
    <row r="40">
      <c r="A40" s="608" t="s">
        <v>269</v>
      </c>
      <c r="B40" s="612">
        <f t="shared" ref="B40:AF40" si="16">B34+B37</f>
        <v>1</v>
      </c>
      <c r="C40" s="612">
        <f t="shared" si="16"/>
        <v>6</v>
      </c>
      <c r="D40" s="612">
        <f t="shared" si="16"/>
        <v>1</v>
      </c>
      <c r="E40" s="612">
        <f t="shared" si="16"/>
        <v>2</v>
      </c>
      <c r="F40" s="612">
        <f t="shared" si="16"/>
        <v>2</v>
      </c>
      <c r="G40" s="612">
        <f t="shared" si="16"/>
        <v>0</v>
      </c>
      <c r="H40" s="612">
        <f t="shared" si="16"/>
        <v>1</v>
      </c>
      <c r="I40" s="612">
        <f t="shared" si="16"/>
        <v>0</v>
      </c>
      <c r="J40" s="612">
        <f t="shared" si="16"/>
        <v>1</v>
      </c>
      <c r="K40" s="612">
        <f t="shared" si="16"/>
        <v>2</v>
      </c>
      <c r="L40" s="612">
        <f t="shared" si="16"/>
        <v>1</v>
      </c>
      <c r="M40" s="612">
        <f t="shared" si="16"/>
        <v>2</v>
      </c>
      <c r="N40" s="612">
        <f t="shared" si="16"/>
        <v>0</v>
      </c>
      <c r="O40" s="612">
        <f t="shared" si="16"/>
        <v>4</v>
      </c>
      <c r="P40" s="612">
        <f t="shared" si="16"/>
        <v>1</v>
      </c>
      <c r="Q40" s="612">
        <f t="shared" si="16"/>
        <v>2</v>
      </c>
      <c r="R40" s="612">
        <f t="shared" si="16"/>
        <v>0</v>
      </c>
      <c r="S40" s="612">
        <f t="shared" si="16"/>
        <v>2</v>
      </c>
      <c r="T40" s="612">
        <f t="shared" si="16"/>
        <v>0</v>
      </c>
      <c r="U40" s="612">
        <f t="shared" si="16"/>
        <v>0</v>
      </c>
      <c r="V40" s="612">
        <f t="shared" si="16"/>
        <v>2</v>
      </c>
      <c r="W40" s="612">
        <f t="shared" si="16"/>
        <v>3</v>
      </c>
      <c r="X40" s="612">
        <f t="shared" si="16"/>
        <v>1</v>
      </c>
      <c r="Y40" s="612">
        <f t="shared" si="16"/>
        <v>2</v>
      </c>
      <c r="Z40" s="612">
        <f t="shared" si="16"/>
        <v>2</v>
      </c>
      <c r="AA40" s="612">
        <f t="shared" si="16"/>
        <v>0</v>
      </c>
      <c r="AB40" s="612">
        <f t="shared" si="16"/>
        <v>2</v>
      </c>
      <c r="AC40" s="612">
        <f t="shared" si="16"/>
        <v>1</v>
      </c>
      <c r="AD40" s="612">
        <f t="shared" si="16"/>
        <v>0</v>
      </c>
      <c r="AE40" s="612">
        <f t="shared" si="16"/>
        <v>4</v>
      </c>
      <c r="AF40" s="612">
        <f t="shared" si="16"/>
        <v>2</v>
      </c>
      <c r="AG40" s="409">
        <f>SUM(B40:AF40)</f>
        <v>47</v>
      </c>
    </row>
    <row r="41">
      <c r="A41" s="175"/>
      <c r="B41" s="168"/>
      <c r="C41" s="168"/>
      <c r="D41" s="168"/>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c r="AG41" s="423"/>
    </row>
    <row r="42">
      <c r="A42" s="474" t="s">
        <v>2051</v>
      </c>
      <c r="B42" s="168"/>
      <c r="C42" s="168"/>
      <c r="D42" s="168"/>
      <c r="E42" s="168"/>
      <c r="F42" s="168"/>
      <c r="G42" s="168"/>
      <c r="H42" s="168"/>
      <c r="I42" s="168"/>
      <c r="J42" s="168"/>
      <c r="K42" s="168"/>
      <c r="L42" s="168"/>
      <c r="M42" s="168"/>
      <c r="N42" s="168"/>
      <c r="O42" s="168"/>
      <c r="P42" s="168"/>
      <c r="Q42" s="168"/>
      <c r="R42" s="168"/>
      <c r="S42" s="168"/>
      <c r="T42" s="168"/>
      <c r="U42" s="168"/>
      <c r="V42" s="168"/>
      <c r="W42" s="168"/>
      <c r="X42" s="168"/>
      <c r="Y42" s="168"/>
      <c r="Z42" s="168"/>
      <c r="AA42" s="168"/>
      <c r="AB42" s="168"/>
      <c r="AC42" s="168"/>
      <c r="AD42" s="168"/>
      <c r="AE42" s="168"/>
      <c r="AF42" s="168"/>
      <c r="AG42" s="423"/>
    </row>
    <row r="43">
      <c r="A43" s="613" t="s">
        <v>2052</v>
      </c>
      <c r="B43" s="313">
        <f t="shared" ref="B43:AF43" si="17">B5-B25</f>
        <v>10489.82888</v>
      </c>
      <c r="C43" s="313">
        <f t="shared" si="17"/>
        <v>7915.170123</v>
      </c>
      <c r="D43" s="313">
        <f t="shared" si="17"/>
        <v>3516.130894</v>
      </c>
      <c r="E43" s="313">
        <f t="shared" si="17"/>
        <v>4796.106034</v>
      </c>
      <c r="F43" s="313">
        <f t="shared" si="17"/>
        <v>5398.25804</v>
      </c>
      <c r="G43" s="313">
        <f t="shared" si="17"/>
        <v>4990.530187</v>
      </c>
      <c r="H43" s="313">
        <f t="shared" si="17"/>
        <v>4548.550429</v>
      </c>
      <c r="I43" s="313">
        <f t="shared" si="17"/>
        <v>3296.64335</v>
      </c>
      <c r="J43" s="313">
        <f t="shared" si="17"/>
        <v>2683.671301</v>
      </c>
      <c r="K43" s="313">
        <f t="shared" si="17"/>
        <v>3808.173354</v>
      </c>
      <c r="L43" s="313">
        <f t="shared" si="17"/>
        <v>4414.490118</v>
      </c>
      <c r="M43" s="313">
        <f t="shared" si="17"/>
        <v>4918.513331</v>
      </c>
      <c r="N43" s="313">
        <f t="shared" si="17"/>
        <v>4400.590774</v>
      </c>
      <c r="O43" s="313">
        <f t="shared" si="17"/>
        <v>2938.710449</v>
      </c>
      <c r="P43" s="313">
        <f t="shared" si="17"/>
        <v>3821.92446</v>
      </c>
      <c r="Q43" s="313">
        <f t="shared" si="17"/>
        <v>3123.959687</v>
      </c>
      <c r="R43" s="313">
        <f t="shared" si="17"/>
        <v>2351.099872</v>
      </c>
      <c r="S43" s="313">
        <f t="shared" si="17"/>
        <v>2844.554824</v>
      </c>
      <c r="T43" s="313">
        <f t="shared" si="17"/>
        <v>3645.823828</v>
      </c>
      <c r="U43" s="313">
        <f t="shared" si="17"/>
        <v>3330.981846</v>
      </c>
      <c r="V43" s="313">
        <f t="shared" si="17"/>
        <v>3017.801953</v>
      </c>
      <c r="W43" s="313">
        <f t="shared" si="17"/>
        <v>3146.259978</v>
      </c>
      <c r="X43" s="313">
        <f t="shared" si="17"/>
        <v>2819.697538</v>
      </c>
      <c r="Y43" s="313">
        <f t="shared" si="17"/>
        <v>2433.37648</v>
      </c>
      <c r="Z43" s="313">
        <f t="shared" si="17"/>
        <v>3620.985443</v>
      </c>
      <c r="AA43" s="313">
        <f t="shared" si="17"/>
        <v>4549.188524</v>
      </c>
      <c r="AB43" s="313">
        <f t="shared" si="17"/>
        <v>4870.35208</v>
      </c>
      <c r="AC43" s="313">
        <f t="shared" si="17"/>
        <v>2748.123155</v>
      </c>
      <c r="AD43" s="313">
        <f t="shared" si="17"/>
        <v>2758.485761</v>
      </c>
      <c r="AE43" s="313">
        <f t="shared" si="17"/>
        <v>4522.577507</v>
      </c>
      <c r="AF43" s="313">
        <f t="shared" si="17"/>
        <v>2971.710134</v>
      </c>
      <c r="AG43" s="409">
        <f t="shared" ref="AG43:AG49" si="19">SUM(B43:AF43)</f>
        <v>124692.2703</v>
      </c>
    </row>
    <row r="44" outlineLevel="1">
      <c r="A44" s="613" t="s">
        <v>2041</v>
      </c>
      <c r="B44" s="559">
        <f t="shared" ref="B44:AF44" si="18">B6-B26</f>
        <v>9229.720575</v>
      </c>
      <c r="C44" s="559">
        <f t="shared" si="18"/>
        <v>6928.750537</v>
      </c>
      <c r="D44" s="559">
        <f t="shared" si="18"/>
        <v>2303.54906</v>
      </c>
      <c r="E44" s="559">
        <f t="shared" si="18"/>
        <v>3790.706201</v>
      </c>
      <c r="F44" s="559">
        <f t="shared" si="18"/>
        <v>4276.533316</v>
      </c>
      <c r="G44" s="559">
        <f t="shared" si="18"/>
        <v>4139.11824</v>
      </c>
      <c r="H44" s="559">
        <f t="shared" si="18"/>
        <v>3834.930454</v>
      </c>
      <c r="I44" s="559">
        <f t="shared" si="18"/>
        <v>2332.836904</v>
      </c>
      <c r="J44" s="559">
        <f t="shared" si="18"/>
        <v>1804.737883</v>
      </c>
      <c r="K44" s="559">
        <f t="shared" si="18"/>
        <v>2977.512196</v>
      </c>
      <c r="L44" s="559">
        <f t="shared" si="18"/>
        <v>3209.776019</v>
      </c>
      <c r="M44" s="559">
        <f t="shared" si="18"/>
        <v>3755.021199</v>
      </c>
      <c r="N44" s="559">
        <f t="shared" si="18"/>
        <v>3466.109655</v>
      </c>
      <c r="O44" s="559">
        <f t="shared" si="18"/>
        <v>2105.366534</v>
      </c>
      <c r="P44" s="559">
        <f t="shared" si="18"/>
        <v>2582.544287</v>
      </c>
      <c r="Q44" s="559">
        <f t="shared" si="18"/>
        <v>2191.858299</v>
      </c>
      <c r="R44" s="559">
        <f t="shared" si="18"/>
        <v>1497.807624</v>
      </c>
      <c r="S44" s="559">
        <f t="shared" si="18"/>
        <v>1936.550525</v>
      </c>
      <c r="T44" s="559">
        <f t="shared" si="18"/>
        <v>2818.440839</v>
      </c>
      <c r="U44" s="559">
        <f t="shared" si="18"/>
        <v>2544.363537</v>
      </c>
      <c r="V44" s="559">
        <f t="shared" si="18"/>
        <v>2249.204424</v>
      </c>
      <c r="W44" s="559">
        <f t="shared" si="18"/>
        <v>2395.39756</v>
      </c>
      <c r="X44" s="559">
        <f t="shared" si="18"/>
        <v>1780.591513</v>
      </c>
      <c r="Y44" s="559">
        <f t="shared" si="18"/>
        <v>1317.901482</v>
      </c>
      <c r="Z44" s="559">
        <f t="shared" si="18"/>
        <v>1694.962259</v>
      </c>
      <c r="AA44" s="559">
        <f t="shared" si="18"/>
        <v>2441.976858</v>
      </c>
      <c r="AB44" s="559">
        <f t="shared" si="18"/>
        <v>3431.51492</v>
      </c>
      <c r="AC44" s="559">
        <f t="shared" si="18"/>
        <v>1537.464592</v>
      </c>
      <c r="AD44" s="559">
        <f t="shared" si="18"/>
        <v>1453.030166</v>
      </c>
      <c r="AE44" s="559">
        <f t="shared" si="18"/>
        <v>3566.023812</v>
      </c>
      <c r="AF44" s="559">
        <f t="shared" si="18"/>
        <v>2209.418215</v>
      </c>
      <c r="AG44" s="409">
        <f t="shared" si="19"/>
        <v>91803.71969</v>
      </c>
    </row>
    <row r="45" outlineLevel="1">
      <c r="A45" s="613" t="s">
        <v>2042</v>
      </c>
      <c r="B45" s="559">
        <f t="shared" ref="B45:AF45" si="20">B7-B27</f>
        <v>1260.108303</v>
      </c>
      <c r="C45" s="559">
        <f t="shared" si="20"/>
        <v>986.419586</v>
      </c>
      <c r="D45" s="559">
        <f t="shared" si="20"/>
        <v>1212.581834</v>
      </c>
      <c r="E45" s="559">
        <f t="shared" si="20"/>
        <v>1005.399833</v>
      </c>
      <c r="F45" s="559">
        <f t="shared" si="20"/>
        <v>1121.724724</v>
      </c>
      <c r="G45" s="559">
        <f t="shared" si="20"/>
        <v>851.411947</v>
      </c>
      <c r="H45" s="559">
        <f t="shared" si="20"/>
        <v>713.619975</v>
      </c>
      <c r="I45" s="559">
        <f t="shared" si="20"/>
        <v>963.806446</v>
      </c>
      <c r="J45" s="559">
        <f t="shared" si="20"/>
        <v>878.933418</v>
      </c>
      <c r="K45" s="559">
        <f t="shared" si="20"/>
        <v>830.661158</v>
      </c>
      <c r="L45" s="559">
        <f t="shared" si="20"/>
        <v>1204.714099</v>
      </c>
      <c r="M45" s="559">
        <f t="shared" si="20"/>
        <v>1163.492132</v>
      </c>
      <c r="N45" s="559">
        <f t="shared" si="20"/>
        <v>934.481119</v>
      </c>
      <c r="O45" s="559">
        <f t="shared" si="20"/>
        <v>833.343915</v>
      </c>
      <c r="P45" s="559">
        <f t="shared" si="20"/>
        <v>1239.380173</v>
      </c>
      <c r="Q45" s="559">
        <f t="shared" si="20"/>
        <v>932.101388</v>
      </c>
      <c r="R45" s="559">
        <f t="shared" si="20"/>
        <v>853.292248</v>
      </c>
      <c r="S45" s="559">
        <f t="shared" si="20"/>
        <v>908.004299</v>
      </c>
      <c r="T45" s="559">
        <f t="shared" si="20"/>
        <v>827.382989</v>
      </c>
      <c r="U45" s="559">
        <f t="shared" si="20"/>
        <v>786.618309</v>
      </c>
      <c r="V45" s="559">
        <f t="shared" si="20"/>
        <v>768.597529</v>
      </c>
      <c r="W45" s="559">
        <f t="shared" si="20"/>
        <v>750.862418</v>
      </c>
      <c r="X45" s="559">
        <f t="shared" si="20"/>
        <v>1039.106025</v>
      </c>
      <c r="Y45" s="559">
        <f t="shared" si="20"/>
        <v>1115.474998</v>
      </c>
      <c r="Z45" s="559">
        <f t="shared" si="20"/>
        <v>1926.023184</v>
      </c>
      <c r="AA45" s="559">
        <f t="shared" si="20"/>
        <v>2107.211666</v>
      </c>
      <c r="AB45" s="559">
        <f t="shared" si="20"/>
        <v>1438.83716</v>
      </c>
      <c r="AC45" s="559">
        <f t="shared" si="20"/>
        <v>1210.658563</v>
      </c>
      <c r="AD45" s="559">
        <f t="shared" si="20"/>
        <v>1305.455595</v>
      </c>
      <c r="AE45" s="559">
        <f t="shared" si="20"/>
        <v>956.553695</v>
      </c>
      <c r="AF45" s="559">
        <f t="shared" si="20"/>
        <v>762.291919</v>
      </c>
      <c r="AG45" s="409">
        <f t="shared" si="19"/>
        <v>32888.55065</v>
      </c>
    </row>
    <row r="46">
      <c r="A46" s="613" t="s">
        <v>2053</v>
      </c>
      <c r="B46" s="313">
        <f t="shared" ref="B46:AF46" si="21">B8-B28</f>
        <v>3150.33</v>
      </c>
      <c r="C46" s="313">
        <f t="shared" si="21"/>
        <v>3285.17</v>
      </c>
      <c r="D46" s="313">
        <f t="shared" si="21"/>
        <v>829.5</v>
      </c>
      <c r="E46" s="313">
        <f t="shared" si="21"/>
        <v>1181.54</v>
      </c>
      <c r="F46" s="313">
        <f t="shared" si="21"/>
        <v>1325.86</v>
      </c>
      <c r="G46" s="313">
        <f t="shared" si="21"/>
        <v>284.95</v>
      </c>
      <c r="H46" s="313">
        <f t="shared" si="21"/>
        <v>806.13</v>
      </c>
      <c r="I46" s="313">
        <f t="shared" si="21"/>
        <v>821.95</v>
      </c>
      <c r="J46" s="313">
        <f t="shared" si="21"/>
        <v>580.44</v>
      </c>
      <c r="K46" s="313">
        <f t="shared" si="21"/>
        <v>1023.58</v>
      </c>
      <c r="L46" s="313">
        <f t="shared" si="21"/>
        <v>1585.64</v>
      </c>
      <c r="M46" s="313">
        <f t="shared" si="21"/>
        <v>1206.33</v>
      </c>
      <c r="N46" s="313">
        <f t="shared" si="21"/>
        <v>985.23</v>
      </c>
      <c r="O46" s="313">
        <f t="shared" si="21"/>
        <v>646.72</v>
      </c>
      <c r="P46" s="313">
        <f t="shared" si="21"/>
        <v>740.05</v>
      </c>
      <c r="Q46" s="313">
        <f t="shared" si="21"/>
        <v>760.48</v>
      </c>
      <c r="R46" s="313">
        <f t="shared" si="21"/>
        <v>689.93</v>
      </c>
      <c r="S46" s="313">
        <f t="shared" si="21"/>
        <v>893.69</v>
      </c>
      <c r="T46" s="313">
        <f t="shared" si="21"/>
        <v>1032.19</v>
      </c>
      <c r="U46" s="313">
        <f t="shared" si="21"/>
        <v>831.62</v>
      </c>
      <c r="V46" s="313">
        <f t="shared" si="21"/>
        <v>1005.25</v>
      </c>
      <c r="W46" s="313">
        <f t="shared" si="21"/>
        <v>950.07</v>
      </c>
      <c r="X46" s="313">
        <f t="shared" si="21"/>
        <v>625.58</v>
      </c>
      <c r="Y46" s="313">
        <f t="shared" si="21"/>
        <v>786.25</v>
      </c>
      <c r="Z46" s="313">
        <f t="shared" si="21"/>
        <v>899.03</v>
      </c>
      <c r="AA46" s="313">
        <f t="shared" si="21"/>
        <v>1291.28</v>
      </c>
      <c r="AB46" s="313">
        <f t="shared" si="21"/>
        <v>623.35</v>
      </c>
      <c r="AC46" s="313">
        <f t="shared" si="21"/>
        <v>1331.9</v>
      </c>
      <c r="AD46" s="313">
        <f t="shared" si="21"/>
        <v>1067.82</v>
      </c>
      <c r="AE46" s="313">
        <f t="shared" si="21"/>
        <v>1124.99</v>
      </c>
      <c r="AF46" s="313">
        <f t="shared" si="21"/>
        <v>924.64</v>
      </c>
      <c r="AG46" s="409">
        <f t="shared" si="19"/>
        <v>33291.49</v>
      </c>
    </row>
    <row r="47" outlineLevel="1">
      <c r="A47" s="613" t="s">
        <v>2041</v>
      </c>
      <c r="B47" s="559">
        <f t="shared" ref="B47:AF47" si="22">B9-B29</f>
        <v>2977.12</v>
      </c>
      <c r="C47" s="559">
        <f t="shared" si="22"/>
        <v>3132.55</v>
      </c>
      <c r="D47" s="559">
        <f t="shared" si="22"/>
        <v>667.61</v>
      </c>
      <c r="E47" s="559">
        <f t="shared" si="22"/>
        <v>927.91</v>
      </c>
      <c r="F47" s="559">
        <f t="shared" si="22"/>
        <v>1173.43</v>
      </c>
      <c r="G47" s="559">
        <f t="shared" si="22"/>
        <v>154.09</v>
      </c>
      <c r="H47" s="559">
        <f t="shared" si="22"/>
        <v>669.52</v>
      </c>
      <c r="I47" s="559">
        <f t="shared" si="22"/>
        <v>671.78</v>
      </c>
      <c r="J47" s="559">
        <f t="shared" si="22"/>
        <v>416.55</v>
      </c>
      <c r="K47" s="559">
        <f t="shared" si="22"/>
        <v>873.51</v>
      </c>
      <c r="L47" s="559">
        <f t="shared" si="22"/>
        <v>1314.04</v>
      </c>
      <c r="M47" s="559">
        <f t="shared" si="22"/>
        <v>1014.98</v>
      </c>
      <c r="N47" s="559">
        <f t="shared" si="22"/>
        <v>793.65</v>
      </c>
      <c r="O47" s="559">
        <f t="shared" si="22"/>
        <v>466.21</v>
      </c>
      <c r="P47" s="559">
        <f t="shared" si="22"/>
        <v>639.75</v>
      </c>
      <c r="Q47" s="559">
        <f t="shared" si="22"/>
        <v>617.31</v>
      </c>
      <c r="R47" s="559">
        <f t="shared" si="22"/>
        <v>620.83</v>
      </c>
      <c r="S47" s="559">
        <f t="shared" si="22"/>
        <v>772.81</v>
      </c>
      <c r="T47" s="559">
        <f t="shared" si="22"/>
        <v>902.07</v>
      </c>
      <c r="U47" s="559">
        <f t="shared" si="22"/>
        <v>695.5</v>
      </c>
      <c r="V47" s="559">
        <f t="shared" si="22"/>
        <v>887.76</v>
      </c>
      <c r="W47" s="559">
        <f t="shared" si="22"/>
        <v>813.33</v>
      </c>
      <c r="X47" s="559">
        <f t="shared" si="22"/>
        <v>508.39</v>
      </c>
      <c r="Y47" s="559">
        <f t="shared" si="22"/>
        <v>627.99</v>
      </c>
      <c r="Z47" s="559">
        <f t="shared" si="22"/>
        <v>594.29</v>
      </c>
      <c r="AA47" s="559">
        <f t="shared" si="22"/>
        <v>1017.85</v>
      </c>
      <c r="AB47" s="559">
        <f t="shared" si="22"/>
        <v>448.2</v>
      </c>
      <c r="AC47" s="559">
        <f t="shared" si="22"/>
        <v>712.81</v>
      </c>
      <c r="AD47" s="559">
        <f t="shared" si="22"/>
        <v>1016.49</v>
      </c>
      <c r="AE47" s="559">
        <f t="shared" si="22"/>
        <v>994.26</v>
      </c>
      <c r="AF47" s="559">
        <f t="shared" si="22"/>
        <v>918.65</v>
      </c>
      <c r="AG47" s="409">
        <f t="shared" si="19"/>
        <v>28041.24</v>
      </c>
    </row>
    <row r="48" outlineLevel="1">
      <c r="A48" s="613" t="s">
        <v>2042</v>
      </c>
      <c r="B48" s="559">
        <f t="shared" ref="B48:AF48" si="23">B10-B30</f>
        <v>173.21</v>
      </c>
      <c r="C48" s="559">
        <f t="shared" si="23"/>
        <v>152.62</v>
      </c>
      <c r="D48" s="559">
        <f t="shared" si="23"/>
        <v>161.89</v>
      </c>
      <c r="E48" s="559">
        <f t="shared" si="23"/>
        <v>253.63</v>
      </c>
      <c r="F48" s="559">
        <f t="shared" si="23"/>
        <v>152.43</v>
      </c>
      <c r="G48" s="559">
        <f t="shared" si="23"/>
        <v>130.86</v>
      </c>
      <c r="H48" s="559">
        <f t="shared" si="23"/>
        <v>136.61</v>
      </c>
      <c r="I48" s="559">
        <f t="shared" si="23"/>
        <v>150.17</v>
      </c>
      <c r="J48" s="559">
        <f t="shared" si="23"/>
        <v>163.89</v>
      </c>
      <c r="K48" s="559">
        <f t="shared" si="23"/>
        <v>150.07</v>
      </c>
      <c r="L48" s="559">
        <f t="shared" si="23"/>
        <v>271.6</v>
      </c>
      <c r="M48" s="559">
        <f t="shared" si="23"/>
        <v>191.35</v>
      </c>
      <c r="N48" s="559">
        <f t="shared" si="23"/>
        <v>191.58</v>
      </c>
      <c r="O48" s="559">
        <f t="shared" si="23"/>
        <v>180.51</v>
      </c>
      <c r="P48" s="559">
        <f t="shared" si="23"/>
        <v>100.3</v>
      </c>
      <c r="Q48" s="559">
        <f t="shared" si="23"/>
        <v>143.17</v>
      </c>
      <c r="R48" s="559">
        <f t="shared" si="23"/>
        <v>69.1</v>
      </c>
      <c r="S48" s="559">
        <f t="shared" si="23"/>
        <v>120.88</v>
      </c>
      <c r="T48" s="559">
        <f t="shared" si="23"/>
        <v>130.12</v>
      </c>
      <c r="U48" s="559">
        <f t="shared" si="23"/>
        <v>136.12</v>
      </c>
      <c r="V48" s="559">
        <f t="shared" si="23"/>
        <v>117.49</v>
      </c>
      <c r="W48" s="559">
        <f t="shared" si="23"/>
        <v>136.74</v>
      </c>
      <c r="X48" s="559">
        <f t="shared" si="23"/>
        <v>117.19</v>
      </c>
      <c r="Y48" s="559">
        <f t="shared" si="23"/>
        <v>158.26</v>
      </c>
      <c r="Z48" s="559">
        <f t="shared" si="23"/>
        <v>304.74</v>
      </c>
      <c r="AA48" s="559">
        <f t="shared" si="23"/>
        <v>273.43</v>
      </c>
      <c r="AB48" s="559">
        <f t="shared" si="23"/>
        <v>175.15</v>
      </c>
      <c r="AC48" s="559">
        <f t="shared" si="23"/>
        <v>619.09</v>
      </c>
      <c r="AD48" s="559">
        <f t="shared" si="23"/>
        <v>51.33</v>
      </c>
      <c r="AE48" s="559">
        <f t="shared" si="23"/>
        <v>130.73</v>
      </c>
      <c r="AF48" s="559">
        <f t="shared" si="23"/>
        <v>5.99</v>
      </c>
      <c r="AG48" s="409">
        <f t="shared" si="19"/>
        <v>5250.25</v>
      </c>
    </row>
    <row r="49">
      <c r="A49" s="614" t="s">
        <v>269</v>
      </c>
      <c r="B49" s="615">
        <f t="shared" ref="B49:AF49" si="24">B43+B46</f>
        <v>13640.15888</v>
      </c>
      <c r="C49" s="615">
        <f t="shared" si="24"/>
        <v>11200.34012</v>
      </c>
      <c r="D49" s="615">
        <f t="shared" si="24"/>
        <v>4345.630894</v>
      </c>
      <c r="E49" s="615">
        <f t="shared" si="24"/>
        <v>5977.646034</v>
      </c>
      <c r="F49" s="615">
        <f t="shared" si="24"/>
        <v>6724.11804</v>
      </c>
      <c r="G49" s="615">
        <f t="shared" si="24"/>
        <v>5275.480187</v>
      </c>
      <c r="H49" s="615">
        <f t="shared" si="24"/>
        <v>5354.680429</v>
      </c>
      <c r="I49" s="615">
        <f t="shared" si="24"/>
        <v>4118.59335</v>
      </c>
      <c r="J49" s="615">
        <f t="shared" si="24"/>
        <v>3264.111301</v>
      </c>
      <c r="K49" s="615">
        <f t="shared" si="24"/>
        <v>4831.753354</v>
      </c>
      <c r="L49" s="615">
        <f t="shared" si="24"/>
        <v>6000.130118</v>
      </c>
      <c r="M49" s="615">
        <f t="shared" si="24"/>
        <v>6124.843331</v>
      </c>
      <c r="N49" s="615">
        <f t="shared" si="24"/>
        <v>5385.820774</v>
      </c>
      <c r="O49" s="615">
        <f t="shared" si="24"/>
        <v>3585.430449</v>
      </c>
      <c r="P49" s="615">
        <f t="shared" si="24"/>
        <v>4561.97446</v>
      </c>
      <c r="Q49" s="615">
        <f t="shared" si="24"/>
        <v>3884.439687</v>
      </c>
      <c r="R49" s="615">
        <f t="shared" si="24"/>
        <v>3041.029872</v>
      </c>
      <c r="S49" s="615">
        <f t="shared" si="24"/>
        <v>3738.244824</v>
      </c>
      <c r="T49" s="615">
        <f t="shared" si="24"/>
        <v>4678.013828</v>
      </c>
      <c r="U49" s="615">
        <f t="shared" si="24"/>
        <v>4162.601846</v>
      </c>
      <c r="V49" s="615">
        <f t="shared" si="24"/>
        <v>4023.051953</v>
      </c>
      <c r="W49" s="615">
        <f t="shared" si="24"/>
        <v>4096.329978</v>
      </c>
      <c r="X49" s="615">
        <f t="shared" si="24"/>
        <v>3445.277538</v>
      </c>
      <c r="Y49" s="615">
        <f t="shared" si="24"/>
        <v>3219.62648</v>
      </c>
      <c r="Z49" s="615">
        <f t="shared" si="24"/>
        <v>4520.015443</v>
      </c>
      <c r="AA49" s="615">
        <f t="shared" si="24"/>
        <v>5840.468524</v>
      </c>
      <c r="AB49" s="615">
        <f t="shared" si="24"/>
        <v>5493.70208</v>
      </c>
      <c r="AC49" s="615">
        <f t="shared" si="24"/>
        <v>4080.023155</v>
      </c>
      <c r="AD49" s="615">
        <f t="shared" si="24"/>
        <v>3826.305761</v>
      </c>
      <c r="AE49" s="615">
        <f t="shared" si="24"/>
        <v>5647.567507</v>
      </c>
      <c r="AF49" s="615">
        <f t="shared" si="24"/>
        <v>3896.350134</v>
      </c>
      <c r="AG49" s="409">
        <f t="shared" si="19"/>
        <v>157983.7603</v>
      </c>
    </row>
    <row r="50">
      <c r="A50" s="175"/>
      <c r="B50" s="168"/>
      <c r="C50" s="168"/>
      <c r="D50" s="168"/>
      <c r="E50" s="168"/>
      <c r="F50" s="168"/>
      <c r="G50" s="168"/>
      <c r="H50" s="168"/>
      <c r="I50" s="168"/>
      <c r="J50" s="168"/>
      <c r="K50" s="168"/>
      <c r="L50" s="168"/>
      <c r="M50" s="168"/>
      <c r="N50" s="168"/>
      <c r="O50" s="168"/>
      <c r="P50" s="168"/>
      <c r="Q50" s="168"/>
      <c r="R50" s="168"/>
      <c r="S50" s="168"/>
      <c r="T50" s="168"/>
      <c r="U50" s="168"/>
      <c r="V50" s="168"/>
      <c r="W50" s="168"/>
      <c r="X50" s="168"/>
      <c r="Y50" s="168"/>
      <c r="Z50" s="168"/>
      <c r="AA50" s="168"/>
      <c r="AB50" s="168"/>
      <c r="AC50" s="168"/>
      <c r="AD50" s="168"/>
      <c r="AE50" s="168"/>
      <c r="AF50" s="168"/>
      <c r="AG50" s="420"/>
    </row>
    <row r="51">
      <c r="A51" s="474" t="s">
        <v>2054</v>
      </c>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c r="AE51" s="168"/>
      <c r="AF51" s="168"/>
      <c r="AG51" s="420"/>
    </row>
    <row r="52">
      <c r="A52" s="613" t="s">
        <v>2052</v>
      </c>
      <c r="B52" s="168">
        <f t="shared" ref="B52:AF52" si="25">B14-B34</f>
        <v>455</v>
      </c>
      <c r="C52" s="168">
        <f t="shared" si="25"/>
        <v>352</v>
      </c>
      <c r="D52" s="168">
        <f t="shared" si="25"/>
        <v>235</v>
      </c>
      <c r="E52" s="168">
        <f t="shared" si="25"/>
        <v>223</v>
      </c>
      <c r="F52" s="168">
        <f t="shared" si="25"/>
        <v>239</v>
      </c>
      <c r="G52" s="168">
        <f t="shared" si="25"/>
        <v>200</v>
      </c>
      <c r="H52" s="168">
        <f t="shared" si="25"/>
        <v>173</v>
      </c>
      <c r="I52" s="168">
        <f t="shared" si="25"/>
        <v>195</v>
      </c>
      <c r="J52" s="168">
        <f t="shared" si="25"/>
        <v>173</v>
      </c>
      <c r="K52" s="168">
        <f t="shared" si="25"/>
        <v>195</v>
      </c>
      <c r="L52" s="168">
        <f t="shared" si="25"/>
        <v>253</v>
      </c>
      <c r="M52" s="168">
        <f t="shared" si="25"/>
        <v>248</v>
      </c>
      <c r="N52" s="168">
        <f t="shared" si="25"/>
        <v>211</v>
      </c>
      <c r="O52" s="168">
        <f t="shared" si="25"/>
        <v>177</v>
      </c>
      <c r="P52" s="168">
        <f t="shared" si="25"/>
        <v>251</v>
      </c>
      <c r="Q52" s="168">
        <f t="shared" si="25"/>
        <v>195</v>
      </c>
      <c r="R52" s="168">
        <f t="shared" si="25"/>
        <v>169</v>
      </c>
      <c r="S52" s="168">
        <f t="shared" si="25"/>
        <v>191</v>
      </c>
      <c r="T52" s="168">
        <f t="shared" si="25"/>
        <v>181</v>
      </c>
      <c r="U52" s="168">
        <f t="shared" si="25"/>
        <v>174</v>
      </c>
      <c r="V52" s="168">
        <f t="shared" si="25"/>
        <v>170</v>
      </c>
      <c r="W52" s="168">
        <f t="shared" si="25"/>
        <v>169</v>
      </c>
      <c r="X52" s="168">
        <f t="shared" si="25"/>
        <v>208</v>
      </c>
      <c r="Y52" s="168">
        <f t="shared" si="25"/>
        <v>211</v>
      </c>
      <c r="Z52" s="168">
        <f t="shared" si="25"/>
        <v>360</v>
      </c>
      <c r="AA52" s="168">
        <f t="shared" si="25"/>
        <v>395</v>
      </c>
      <c r="AB52" s="168">
        <f t="shared" si="25"/>
        <v>298</v>
      </c>
      <c r="AC52" s="168">
        <f t="shared" si="25"/>
        <v>233</v>
      </c>
      <c r="AD52" s="168">
        <f t="shared" si="25"/>
        <v>244</v>
      </c>
      <c r="AE52" s="168">
        <f t="shared" si="25"/>
        <v>222</v>
      </c>
      <c r="AF52" s="168">
        <f t="shared" si="25"/>
        <v>168</v>
      </c>
      <c r="AG52" s="409">
        <f t="shared" ref="AG52:AG58" si="27">SUM(B52:AF52)</f>
        <v>7168</v>
      </c>
    </row>
    <row r="53" outlineLevel="1">
      <c r="A53" s="613" t="s">
        <v>2041</v>
      </c>
      <c r="B53" s="168">
        <f t="shared" ref="B53:AF53" si="26">B15-B35</f>
        <v>247</v>
      </c>
      <c r="C53" s="168">
        <f t="shared" si="26"/>
        <v>190</v>
      </c>
      <c r="D53" s="168">
        <f t="shared" si="26"/>
        <v>31</v>
      </c>
      <c r="E53" s="168">
        <f t="shared" si="26"/>
        <v>51</v>
      </c>
      <c r="F53" s="168">
        <f t="shared" si="26"/>
        <v>56</v>
      </c>
      <c r="G53" s="168">
        <f t="shared" si="26"/>
        <v>56</v>
      </c>
      <c r="H53" s="168">
        <f t="shared" si="26"/>
        <v>51</v>
      </c>
      <c r="I53" s="168">
        <f t="shared" si="26"/>
        <v>34</v>
      </c>
      <c r="J53" s="168">
        <f t="shared" si="26"/>
        <v>27</v>
      </c>
      <c r="K53" s="168">
        <f t="shared" si="26"/>
        <v>51</v>
      </c>
      <c r="L53" s="168">
        <f t="shared" si="26"/>
        <v>51</v>
      </c>
      <c r="M53" s="168">
        <f t="shared" si="26"/>
        <v>54</v>
      </c>
      <c r="N53" s="168">
        <f t="shared" si="26"/>
        <v>54</v>
      </c>
      <c r="O53" s="168">
        <f t="shared" si="26"/>
        <v>38</v>
      </c>
      <c r="P53" s="168">
        <f t="shared" si="26"/>
        <v>47</v>
      </c>
      <c r="Q53" s="168">
        <f t="shared" si="26"/>
        <v>39</v>
      </c>
      <c r="R53" s="168">
        <f t="shared" si="26"/>
        <v>22</v>
      </c>
      <c r="S53" s="168">
        <f t="shared" si="26"/>
        <v>41</v>
      </c>
      <c r="T53" s="168">
        <f t="shared" si="26"/>
        <v>41</v>
      </c>
      <c r="U53" s="168">
        <f t="shared" si="26"/>
        <v>42</v>
      </c>
      <c r="V53" s="168">
        <f t="shared" si="26"/>
        <v>41</v>
      </c>
      <c r="W53" s="168">
        <f t="shared" si="26"/>
        <v>40</v>
      </c>
      <c r="X53" s="168">
        <f t="shared" si="26"/>
        <v>34</v>
      </c>
      <c r="Y53" s="168">
        <f t="shared" si="26"/>
        <v>25</v>
      </c>
      <c r="Z53" s="168">
        <f t="shared" si="26"/>
        <v>33</v>
      </c>
      <c r="AA53" s="168">
        <f t="shared" si="26"/>
        <v>40</v>
      </c>
      <c r="AB53" s="168">
        <f t="shared" si="26"/>
        <v>55</v>
      </c>
      <c r="AC53" s="168">
        <f t="shared" si="26"/>
        <v>27</v>
      </c>
      <c r="AD53" s="168">
        <f t="shared" si="26"/>
        <v>29</v>
      </c>
      <c r="AE53" s="168">
        <f t="shared" si="26"/>
        <v>62</v>
      </c>
      <c r="AF53" s="168">
        <f t="shared" si="26"/>
        <v>41</v>
      </c>
      <c r="AG53" s="409">
        <f t="shared" si="27"/>
        <v>1650</v>
      </c>
    </row>
    <row r="54" outlineLevel="1">
      <c r="A54" s="613" t="s">
        <v>2042</v>
      </c>
      <c r="B54" s="168">
        <f t="shared" ref="B54:AF54" si="28">B16-B36</f>
        <v>208</v>
      </c>
      <c r="C54" s="168">
        <f t="shared" si="28"/>
        <v>162</v>
      </c>
      <c r="D54" s="168">
        <f t="shared" si="28"/>
        <v>204</v>
      </c>
      <c r="E54" s="168">
        <f t="shared" si="28"/>
        <v>172</v>
      </c>
      <c r="F54" s="168">
        <f t="shared" si="28"/>
        <v>183</v>
      </c>
      <c r="G54" s="168">
        <f t="shared" si="28"/>
        <v>144</v>
      </c>
      <c r="H54" s="168">
        <f t="shared" si="28"/>
        <v>122</v>
      </c>
      <c r="I54" s="168">
        <f t="shared" si="28"/>
        <v>161</v>
      </c>
      <c r="J54" s="168">
        <f t="shared" si="28"/>
        <v>146</v>
      </c>
      <c r="K54" s="168">
        <f t="shared" si="28"/>
        <v>144</v>
      </c>
      <c r="L54" s="168">
        <f t="shared" si="28"/>
        <v>202</v>
      </c>
      <c r="M54" s="168">
        <f t="shared" si="28"/>
        <v>194</v>
      </c>
      <c r="N54" s="168">
        <f t="shared" si="28"/>
        <v>157</v>
      </c>
      <c r="O54" s="168">
        <f t="shared" si="28"/>
        <v>139</v>
      </c>
      <c r="P54" s="168">
        <f t="shared" si="28"/>
        <v>204</v>
      </c>
      <c r="Q54" s="168">
        <f t="shared" si="28"/>
        <v>156</v>
      </c>
      <c r="R54" s="168">
        <f t="shared" si="28"/>
        <v>147</v>
      </c>
      <c r="S54" s="168">
        <f t="shared" si="28"/>
        <v>150</v>
      </c>
      <c r="T54" s="168">
        <f t="shared" si="28"/>
        <v>140</v>
      </c>
      <c r="U54" s="168">
        <f t="shared" si="28"/>
        <v>132</v>
      </c>
      <c r="V54" s="168">
        <f t="shared" si="28"/>
        <v>129</v>
      </c>
      <c r="W54" s="168">
        <f t="shared" si="28"/>
        <v>129</v>
      </c>
      <c r="X54" s="168">
        <f t="shared" si="28"/>
        <v>174</v>
      </c>
      <c r="Y54" s="168">
        <f t="shared" si="28"/>
        <v>186</v>
      </c>
      <c r="Z54" s="168">
        <f t="shared" si="28"/>
        <v>327</v>
      </c>
      <c r="AA54" s="168">
        <f t="shared" si="28"/>
        <v>355</v>
      </c>
      <c r="AB54" s="168">
        <f t="shared" si="28"/>
        <v>243</v>
      </c>
      <c r="AC54" s="168">
        <f t="shared" si="28"/>
        <v>206</v>
      </c>
      <c r="AD54" s="168">
        <f t="shared" si="28"/>
        <v>215</v>
      </c>
      <c r="AE54" s="168">
        <f t="shared" si="28"/>
        <v>160</v>
      </c>
      <c r="AF54" s="168">
        <f t="shared" si="28"/>
        <v>127</v>
      </c>
      <c r="AG54" s="409">
        <f t="shared" si="27"/>
        <v>5518</v>
      </c>
    </row>
    <row r="55" collapsed="1">
      <c r="A55" s="613" t="s">
        <v>2053</v>
      </c>
      <c r="B55" s="168">
        <f t="shared" ref="B55:AF55" si="29">B17-B37</f>
        <v>103</v>
      </c>
      <c r="C55" s="168">
        <f t="shared" si="29"/>
        <v>110</v>
      </c>
      <c r="D55" s="168">
        <f t="shared" si="29"/>
        <v>37</v>
      </c>
      <c r="E55" s="168">
        <f t="shared" si="29"/>
        <v>54</v>
      </c>
      <c r="F55" s="168">
        <f t="shared" si="29"/>
        <v>42</v>
      </c>
      <c r="G55" s="168">
        <f t="shared" si="29"/>
        <v>25</v>
      </c>
      <c r="H55" s="168">
        <f t="shared" si="29"/>
        <v>32</v>
      </c>
      <c r="I55" s="168">
        <f t="shared" si="29"/>
        <v>34</v>
      </c>
      <c r="J55" s="168">
        <f t="shared" si="29"/>
        <v>32</v>
      </c>
      <c r="K55" s="168">
        <f t="shared" si="29"/>
        <v>38</v>
      </c>
      <c r="L55" s="168">
        <f t="shared" si="29"/>
        <v>64</v>
      </c>
      <c r="M55" s="168">
        <f t="shared" si="29"/>
        <v>45</v>
      </c>
      <c r="N55" s="168">
        <f t="shared" si="29"/>
        <v>46</v>
      </c>
      <c r="O55" s="168">
        <f t="shared" si="29"/>
        <v>39</v>
      </c>
      <c r="P55" s="168">
        <f t="shared" si="29"/>
        <v>30</v>
      </c>
      <c r="Q55" s="168">
        <f t="shared" si="29"/>
        <v>32</v>
      </c>
      <c r="R55" s="168">
        <f t="shared" si="29"/>
        <v>22</v>
      </c>
      <c r="S55" s="168">
        <f t="shared" si="29"/>
        <v>33</v>
      </c>
      <c r="T55" s="168">
        <f t="shared" si="29"/>
        <v>36</v>
      </c>
      <c r="U55" s="168">
        <f t="shared" si="29"/>
        <v>32</v>
      </c>
      <c r="V55" s="168">
        <f t="shared" si="29"/>
        <v>35</v>
      </c>
      <c r="W55" s="168">
        <f t="shared" si="29"/>
        <v>37</v>
      </c>
      <c r="X55" s="168">
        <f t="shared" si="29"/>
        <v>26</v>
      </c>
      <c r="Y55" s="168">
        <f t="shared" si="29"/>
        <v>36</v>
      </c>
      <c r="Z55" s="168">
        <f t="shared" si="29"/>
        <v>59</v>
      </c>
      <c r="AA55" s="168">
        <f t="shared" si="29"/>
        <v>59</v>
      </c>
      <c r="AB55" s="168">
        <f t="shared" si="29"/>
        <v>34</v>
      </c>
      <c r="AC55" s="168">
        <f t="shared" si="29"/>
        <v>116</v>
      </c>
      <c r="AD55" s="168">
        <f t="shared" si="29"/>
        <v>23</v>
      </c>
      <c r="AE55" s="168">
        <f t="shared" si="29"/>
        <v>36</v>
      </c>
      <c r="AF55" s="168">
        <f t="shared" si="29"/>
        <v>15</v>
      </c>
      <c r="AG55" s="409">
        <f t="shared" si="27"/>
        <v>1362</v>
      </c>
    </row>
    <row r="56" hidden="1" outlineLevel="1">
      <c r="A56" s="613" t="s">
        <v>2041</v>
      </c>
      <c r="B56" s="168">
        <f t="shared" ref="B56:AF56" si="30">B18-B38</f>
        <v>75</v>
      </c>
      <c r="C56" s="168">
        <f t="shared" si="30"/>
        <v>85</v>
      </c>
      <c r="D56" s="168">
        <f t="shared" si="30"/>
        <v>10</v>
      </c>
      <c r="E56" s="168">
        <f t="shared" si="30"/>
        <v>12</v>
      </c>
      <c r="F56" s="168">
        <f t="shared" si="30"/>
        <v>17</v>
      </c>
      <c r="G56" s="168">
        <f t="shared" si="30"/>
        <v>4</v>
      </c>
      <c r="H56" s="168">
        <f t="shared" si="30"/>
        <v>10</v>
      </c>
      <c r="I56" s="168">
        <f t="shared" si="30"/>
        <v>8</v>
      </c>
      <c r="J56" s="168">
        <f t="shared" si="30"/>
        <v>5</v>
      </c>
      <c r="K56" s="168">
        <f t="shared" si="30"/>
        <v>14</v>
      </c>
      <c r="L56" s="168">
        <f t="shared" si="30"/>
        <v>20</v>
      </c>
      <c r="M56" s="168">
        <f t="shared" si="30"/>
        <v>15</v>
      </c>
      <c r="N56" s="168">
        <f t="shared" si="30"/>
        <v>15</v>
      </c>
      <c r="O56" s="168">
        <f t="shared" si="30"/>
        <v>9</v>
      </c>
      <c r="P56" s="168">
        <f t="shared" si="30"/>
        <v>12</v>
      </c>
      <c r="Q56" s="168">
        <f t="shared" si="30"/>
        <v>9</v>
      </c>
      <c r="R56" s="168">
        <f t="shared" si="30"/>
        <v>11</v>
      </c>
      <c r="S56" s="168">
        <f t="shared" si="30"/>
        <v>13</v>
      </c>
      <c r="T56" s="168">
        <f t="shared" si="30"/>
        <v>13</v>
      </c>
      <c r="U56" s="168">
        <f t="shared" si="30"/>
        <v>9</v>
      </c>
      <c r="V56" s="168">
        <f t="shared" si="30"/>
        <v>14</v>
      </c>
      <c r="W56" s="168">
        <f t="shared" si="30"/>
        <v>15</v>
      </c>
      <c r="X56" s="168">
        <f t="shared" si="30"/>
        <v>7</v>
      </c>
      <c r="Y56" s="168">
        <f t="shared" si="30"/>
        <v>11</v>
      </c>
      <c r="Z56" s="168">
        <f t="shared" si="30"/>
        <v>10</v>
      </c>
      <c r="AA56" s="168">
        <f t="shared" si="30"/>
        <v>14</v>
      </c>
      <c r="AB56" s="168">
        <f t="shared" si="30"/>
        <v>5</v>
      </c>
      <c r="AC56" s="168">
        <f t="shared" si="30"/>
        <v>12</v>
      </c>
      <c r="AD56" s="168">
        <f t="shared" si="30"/>
        <v>15</v>
      </c>
      <c r="AE56" s="168">
        <f t="shared" si="30"/>
        <v>14</v>
      </c>
      <c r="AF56" s="168">
        <f t="shared" si="30"/>
        <v>14</v>
      </c>
      <c r="AG56" s="409">
        <f t="shared" si="27"/>
        <v>497</v>
      </c>
    </row>
    <row r="57" hidden="1" outlineLevel="1">
      <c r="A57" s="613" t="s">
        <v>2042</v>
      </c>
      <c r="B57" s="168">
        <f t="shared" ref="B57:AF57" si="31">B19-B39</f>
        <v>28</v>
      </c>
      <c r="C57" s="168">
        <f t="shared" si="31"/>
        <v>25</v>
      </c>
      <c r="D57" s="168">
        <f t="shared" si="31"/>
        <v>27</v>
      </c>
      <c r="E57" s="168">
        <f t="shared" si="31"/>
        <v>42</v>
      </c>
      <c r="F57" s="168">
        <f t="shared" si="31"/>
        <v>25</v>
      </c>
      <c r="G57" s="168">
        <f t="shared" si="31"/>
        <v>21</v>
      </c>
      <c r="H57" s="168">
        <f t="shared" si="31"/>
        <v>22</v>
      </c>
      <c r="I57" s="168">
        <f t="shared" si="31"/>
        <v>26</v>
      </c>
      <c r="J57" s="168">
        <f t="shared" si="31"/>
        <v>27</v>
      </c>
      <c r="K57" s="168">
        <f t="shared" si="31"/>
        <v>24</v>
      </c>
      <c r="L57" s="168">
        <f t="shared" si="31"/>
        <v>44</v>
      </c>
      <c r="M57" s="168">
        <f t="shared" si="31"/>
        <v>30</v>
      </c>
      <c r="N57" s="168">
        <f t="shared" si="31"/>
        <v>31</v>
      </c>
      <c r="O57" s="168">
        <f t="shared" si="31"/>
        <v>30</v>
      </c>
      <c r="P57" s="168">
        <f t="shared" si="31"/>
        <v>18</v>
      </c>
      <c r="Q57" s="168">
        <f t="shared" si="31"/>
        <v>23</v>
      </c>
      <c r="R57" s="168">
        <f t="shared" si="31"/>
        <v>11</v>
      </c>
      <c r="S57" s="168">
        <f t="shared" si="31"/>
        <v>20</v>
      </c>
      <c r="T57" s="168">
        <f t="shared" si="31"/>
        <v>23</v>
      </c>
      <c r="U57" s="168">
        <f t="shared" si="31"/>
        <v>23</v>
      </c>
      <c r="V57" s="168">
        <f t="shared" si="31"/>
        <v>21</v>
      </c>
      <c r="W57" s="168">
        <f t="shared" si="31"/>
        <v>22</v>
      </c>
      <c r="X57" s="168">
        <f t="shared" si="31"/>
        <v>19</v>
      </c>
      <c r="Y57" s="168">
        <f t="shared" si="31"/>
        <v>25</v>
      </c>
      <c r="Z57" s="168">
        <f t="shared" si="31"/>
        <v>49</v>
      </c>
      <c r="AA57" s="168">
        <f t="shared" si="31"/>
        <v>45</v>
      </c>
      <c r="AB57" s="168">
        <f t="shared" si="31"/>
        <v>29</v>
      </c>
      <c r="AC57" s="168">
        <f t="shared" si="31"/>
        <v>104</v>
      </c>
      <c r="AD57" s="168">
        <f t="shared" si="31"/>
        <v>8</v>
      </c>
      <c r="AE57" s="168">
        <f t="shared" si="31"/>
        <v>22</v>
      </c>
      <c r="AF57" s="168">
        <f t="shared" si="31"/>
        <v>1</v>
      </c>
      <c r="AG57" s="409">
        <f t="shared" si="27"/>
        <v>865</v>
      </c>
    </row>
    <row r="58">
      <c r="A58" s="614" t="s">
        <v>269</v>
      </c>
      <c r="B58" s="616">
        <f t="shared" ref="B58:AF58" si="32">B52+B55</f>
        <v>558</v>
      </c>
      <c r="C58" s="616">
        <f t="shared" si="32"/>
        <v>462</v>
      </c>
      <c r="D58" s="616">
        <f t="shared" si="32"/>
        <v>272</v>
      </c>
      <c r="E58" s="616">
        <f t="shared" si="32"/>
        <v>277</v>
      </c>
      <c r="F58" s="616">
        <f t="shared" si="32"/>
        <v>281</v>
      </c>
      <c r="G58" s="616">
        <f t="shared" si="32"/>
        <v>225</v>
      </c>
      <c r="H58" s="616">
        <f t="shared" si="32"/>
        <v>205</v>
      </c>
      <c r="I58" s="616">
        <f t="shared" si="32"/>
        <v>229</v>
      </c>
      <c r="J58" s="616">
        <f t="shared" si="32"/>
        <v>205</v>
      </c>
      <c r="K58" s="616">
        <f t="shared" si="32"/>
        <v>233</v>
      </c>
      <c r="L58" s="616">
        <f t="shared" si="32"/>
        <v>317</v>
      </c>
      <c r="M58" s="616">
        <f t="shared" si="32"/>
        <v>293</v>
      </c>
      <c r="N58" s="616">
        <f t="shared" si="32"/>
        <v>257</v>
      </c>
      <c r="O58" s="616">
        <f t="shared" si="32"/>
        <v>216</v>
      </c>
      <c r="P58" s="616">
        <f t="shared" si="32"/>
        <v>281</v>
      </c>
      <c r="Q58" s="616">
        <f t="shared" si="32"/>
        <v>227</v>
      </c>
      <c r="R58" s="616">
        <f t="shared" si="32"/>
        <v>191</v>
      </c>
      <c r="S58" s="616">
        <f t="shared" si="32"/>
        <v>224</v>
      </c>
      <c r="T58" s="616">
        <f t="shared" si="32"/>
        <v>217</v>
      </c>
      <c r="U58" s="616">
        <f t="shared" si="32"/>
        <v>206</v>
      </c>
      <c r="V58" s="616">
        <f t="shared" si="32"/>
        <v>205</v>
      </c>
      <c r="W58" s="616">
        <f t="shared" si="32"/>
        <v>206</v>
      </c>
      <c r="X58" s="616">
        <f t="shared" si="32"/>
        <v>234</v>
      </c>
      <c r="Y58" s="616">
        <f t="shared" si="32"/>
        <v>247</v>
      </c>
      <c r="Z58" s="616">
        <f t="shared" si="32"/>
        <v>419</v>
      </c>
      <c r="AA58" s="616">
        <f t="shared" si="32"/>
        <v>454</v>
      </c>
      <c r="AB58" s="616">
        <f t="shared" si="32"/>
        <v>332</v>
      </c>
      <c r="AC58" s="616">
        <f t="shared" si="32"/>
        <v>349</v>
      </c>
      <c r="AD58" s="616">
        <f t="shared" si="32"/>
        <v>267</v>
      </c>
      <c r="AE58" s="616">
        <f t="shared" si="32"/>
        <v>258</v>
      </c>
      <c r="AF58" s="616">
        <f t="shared" si="32"/>
        <v>183</v>
      </c>
      <c r="AG58" s="409">
        <f t="shared" si="27"/>
        <v>8530</v>
      </c>
    </row>
    <row r="59">
      <c r="A59" s="437"/>
      <c r="AG59" s="505"/>
    </row>
    <row r="60">
      <c r="A60" s="617"/>
      <c r="B60" s="618"/>
      <c r="C60" s="618"/>
      <c r="D60" s="618"/>
      <c r="E60" s="618"/>
      <c r="F60" s="618"/>
      <c r="G60" s="618"/>
      <c r="H60" s="618"/>
      <c r="I60" s="618"/>
      <c r="J60" s="618"/>
      <c r="K60" s="618"/>
      <c r="L60" s="618"/>
      <c r="M60" s="618"/>
      <c r="N60" s="618"/>
      <c r="O60" s="618"/>
      <c r="P60" s="618"/>
      <c r="Q60" s="618"/>
      <c r="R60" s="618"/>
      <c r="S60" s="618"/>
      <c r="T60" s="618"/>
      <c r="U60" s="618"/>
      <c r="V60" s="618"/>
      <c r="W60" s="618"/>
      <c r="X60" s="618"/>
      <c r="Y60" s="618"/>
      <c r="Z60" s="618"/>
      <c r="AA60" s="618"/>
      <c r="AB60" s="618"/>
      <c r="AC60" s="618"/>
      <c r="AD60" s="618"/>
      <c r="AE60" s="618"/>
      <c r="AF60" s="618"/>
      <c r="AG60" s="505"/>
    </row>
    <row r="61">
      <c r="A61" s="175"/>
      <c r="B61" s="168"/>
      <c r="C61" s="168"/>
      <c r="D61" s="168"/>
      <c r="E61" s="168"/>
      <c r="F61" s="168"/>
      <c r="G61" s="168"/>
      <c r="H61" s="168"/>
      <c r="I61" s="168"/>
      <c r="J61" s="168"/>
      <c r="K61" s="168"/>
      <c r="L61" s="168"/>
      <c r="M61" s="168"/>
      <c r="N61" s="168"/>
      <c r="O61" s="168"/>
      <c r="P61" s="168"/>
      <c r="Q61" s="168"/>
      <c r="R61" s="168"/>
      <c r="S61" s="168"/>
      <c r="T61" s="168"/>
      <c r="U61" s="168"/>
      <c r="V61" s="168"/>
      <c r="W61" s="168"/>
      <c r="X61" s="168"/>
      <c r="Y61" s="168"/>
      <c r="Z61" s="168"/>
      <c r="AA61" s="168"/>
      <c r="AB61" s="168"/>
      <c r="AC61" s="168"/>
      <c r="AD61" s="168"/>
      <c r="AE61" s="168"/>
      <c r="AF61" s="168"/>
      <c r="AG61" s="423"/>
    </row>
    <row r="62">
      <c r="A62" s="474" t="s">
        <v>2055</v>
      </c>
      <c r="B62" s="168"/>
      <c r="C62" s="168"/>
      <c r="D62" s="168"/>
      <c r="E62" s="168"/>
      <c r="F62" s="168"/>
      <c r="G62" s="168"/>
      <c r="H62" s="168"/>
      <c r="I62" s="168"/>
      <c r="J62" s="168"/>
      <c r="K62" s="168"/>
      <c r="L62" s="168"/>
      <c r="M62" s="168"/>
      <c r="N62" s="168"/>
      <c r="O62" s="168"/>
      <c r="P62" s="168"/>
      <c r="Q62" s="168"/>
      <c r="R62" s="168"/>
      <c r="S62" s="168"/>
      <c r="T62" s="168"/>
      <c r="U62" s="168"/>
      <c r="V62" s="168"/>
      <c r="W62" s="168"/>
      <c r="X62" s="168"/>
      <c r="Y62" s="168"/>
      <c r="Z62" s="168"/>
      <c r="AA62" s="168"/>
      <c r="AB62" s="168"/>
      <c r="AC62" s="168"/>
      <c r="AD62" s="168"/>
      <c r="AE62" s="168"/>
      <c r="AF62" s="168"/>
      <c r="AG62" s="416"/>
    </row>
    <row r="63">
      <c r="A63" s="277" t="s">
        <v>2056</v>
      </c>
      <c r="B63" s="224">
        <f t="shared" ref="B63:AF63" si="33">B5*0.3</f>
        <v>3200.102663</v>
      </c>
      <c r="C63" s="224">
        <f t="shared" si="33"/>
        <v>2504.660399</v>
      </c>
      <c r="D63" s="224">
        <f t="shared" si="33"/>
        <v>1066.31249</v>
      </c>
      <c r="E63" s="224">
        <f t="shared" si="33"/>
        <v>1487.98981</v>
      </c>
      <c r="F63" s="224">
        <f t="shared" si="33"/>
        <v>1647.210542</v>
      </c>
      <c r="G63" s="224">
        <f t="shared" si="33"/>
        <v>1499.991056</v>
      </c>
      <c r="H63" s="224">
        <f t="shared" si="33"/>
        <v>1389.081129</v>
      </c>
      <c r="I63" s="224">
        <f t="shared" si="33"/>
        <v>1007.971005</v>
      </c>
      <c r="J63" s="224">
        <f t="shared" si="33"/>
        <v>838.6803903</v>
      </c>
      <c r="K63" s="224">
        <f t="shared" si="33"/>
        <v>1188.940006</v>
      </c>
      <c r="L63" s="224">
        <f t="shared" si="33"/>
        <v>1367.370035</v>
      </c>
      <c r="M63" s="224">
        <f t="shared" si="33"/>
        <v>1532.882538</v>
      </c>
      <c r="N63" s="224">
        <f t="shared" si="33"/>
        <v>1329.045756</v>
      </c>
      <c r="O63" s="224">
        <f t="shared" si="33"/>
        <v>905.3011347</v>
      </c>
      <c r="P63" s="224">
        <f t="shared" si="33"/>
        <v>1184.176338</v>
      </c>
      <c r="Q63" s="224">
        <f t="shared" si="33"/>
        <v>945.7619061</v>
      </c>
      <c r="R63" s="224">
        <f t="shared" si="33"/>
        <v>708.4349616</v>
      </c>
      <c r="S63" s="224">
        <f t="shared" si="33"/>
        <v>907.3604472</v>
      </c>
      <c r="T63" s="224">
        <f t="shared" si="33"/>
        <v>1095.424148</v>
      </c>
      <c r="U63" s="224">
        <f t="shared" si="33"/>
        <v>1024.656554</v>
      </c>
      <c r="V63" s="224">
        <f t="shared" si="33"/>
        <v>953.5172868</v>
      </c>
      <c r="W63" s="224">
        <f t="shared" si="33"/>
        <v>978.9059934</v>
      </c>
      <c r="X63" s="224">
        <f t="shared" si="33"/>
        <v>849.3082614</v>
      </c>
      <c r="Y63" s="224">
        <f t="shared" si="33"/>
        <v>786.6236217</v>
      </c>
      <c r="Z63" s="224">
        <f t="shared" si="33"/>
        <v>1119.064633</v>
      </c>
      <c r="AA63" s="224">
        <f t="shared" si="33"/>
        <v>1365.661773</v>
      </c>
      <c r="AB63" s="224">
        <f t="shared" si="33"/>
        <v>1508.776044</v>
      </c>
      <c r="AC63" s="224">
        <f t="shared" si="33"/>
        <v>851.5359465</v>
      </c>
      <c r="AD63" s="224">
        <f t="shared" si="33"/>
        <v>849.5597283</v>
      </c>
      <c r="AE63" s="224">
        <f t="shared" si="33"/>
        <v>1437.761252</v>
      </c>
      <c r="AF63" s="224">
        <f t="shared" si="33"/>
        <v>945.7770402</v>
      </c>
      <c r="AG63" s="409">
        <f t="shared" ref="AG63:AG68" si="34">SUM(B63:AF63)</f>
        <v>38477.84489</v>
      </c>
    </row>
    <row r="64">
      <c r="A64" s="277" t="s">
        <v>2057</v>
      </c>
      <c r="B64" s="224"/>
      <c r="C64" s="224"/>
      <c r="D64" s="224"/>
      <c r="E64" s="224"/>
      <c r="F64" s="224"/>
      <c r="G64" s="224"/>
      <c r="H64" s="224"/>
      <c r="I64" s="224"/>
      <c r="J64" s="224"/>
      <c r="K64" s="224"/>
      <c r="L64" s="224"/>
      <c r="M64" s="224"/>
      <c r="N64" s="224"/>
      <c r="O64" s="224"/>
      <c r="P64" s="224"/>
      <c r="Q64" s="224"/>
      <c r="R64" s="224"/>
      <c r="S64" s="224"/>
      <c r="T64" s="224"/>
      <c r="U64" s="224"/>
      <c r="V64" s="224"/>
      <c r="W64" s="224"/>
      <c r="X64" s="224"/>
      <c r="Y64" s="224"/>
      <c r="Z64" s="224"/>
      <c r="AA64" s="224"/>
      <c r="AB64" s="224"/>
      <c r="AC64" s="224"/>
      <c r="AD64" s="224"/>
      <c r="AE64" s="224"/>
      <c r="AF64" s="224"/>
      <c r="AG64" s="409">
        <f t="shared" si="34"/>
        <v>0</v>
      </c>
    </row>
    <row r="65">
      <c r="A65" s="277" t="s">
        <v>2058</v>
      </c>
      <c r="B65" s="224">
        <f t="shared" ref="B65:AF65" si="35">B8*0.15</f>
        <v>472.5495</v>
      </c>
      <c r="C65" s="224">
        <f t="shared" si="35"/>
        <v>492.7755</v>
      </c>
      <c r="D65" s="224">
        <f t="shared" si="35"/>
        <v>124.425</v>
      </c>
      <c r="E65" s="224">
        <f t="shared" si="35"/>
        <v>177.231</v>
      </c>
      <c r="F65" s="224">
        <f t="shared" si="35"/>
        <v>198.879</v>
      </c>
      <c r="G65" s="224">
        <f t="shared" si="35"/>
        <v>42.7425</v>
      </c>
      <c r="H65" s="224">
        <f t="shared" si="35"/>
        <v>120.9195</v>
      </c>
      <c r="I65" s="224">
        <f t="shared" si="35"/>
        <v>123.2925</v>
      </c>
      <c r="J65" s="224">
        <f t="shared" si="35"/>
        <v>87.066</v>
      </c>
      <c r="K65" s="224">
        <f t="shared" si="35"/>
        <v>153.537</v>
      </c>
      <c r="L65" s="224">
        <f t="shared" si="35"/>
        <v>237.846</v>
      </c>
      <c r="M65" s="224">
        <f t="shared" si="35"/>
        <v>180.9495</v>
      </c>
      <c r="N65" s="224">
        <f t="shared" si="35"/>
        <v>147.7845</v>
      </c>
      <c r="O65" s="224">
        <f t="shared" si="35"/>
        <v>97.008</v>
      </c>
      <c r="P65" s="224">
        <f t="shared" si="35"/>
        <v>111.0075</v>
      </c>
      <c r="Q65" s="224">
        <f t="shared" si="35"/>
        <v>114.072</v>
      </c>
      <c r="R65" s="224">
        <f t="shared" si="35"/>
        <v>103.4895</v>
      </c>
      <c r="S65" s="224">
        <f t="shared" si="35"/>
        <v>134.0535</v>
      </c>
      <c r="T65" s="224">
        <f t="shared" si="35"/>
        <v>154.8285</v>
      </c>
      <c r="U65" s="224">
        <f t="shared" si="35"/>
        <v>124.743</v>
      </c>
      <c r="V65" s="224">
        <f t="shared" si="35"/>
        <v>150.7875</v>
      </c>
      <c r="W65" s="224">
        <f t="shared" si="35"/>
        <v>142.5105</v>
      </c>
      <c r="X65" s="224">
        <f t="shared" si="35"/>
        <v>93.837</v>
      </c>
      <c r="Y65" s="224">
        <f t="shared" si="35"/>
        <v>117.9375</v>
      </c>
      <c r="Z65" s="224">
        <f t="shared" si="35"/>
        <v>134.8545</v>
      </c>
      <c r="AA65" s="224">
        <f t="shared" si="35"/>
        <v>193.692</v>
      </c>
      <c r="AB65" s="224">
        <f t="shared" si="35"/>
        <v>93.5025</v>
      </c>
      <c r="AC65" s="224">
        <f t="shared" si="35"/>
        <v>199.785</v>
      </c>
      <c r="AD65" s="224">
        <f t="shared" si="35"/>
        <v>160.173</v>
      </c>
      <c r="AE65" s="224">
        <f t="shared" si="35"/>
        <v>168.7485</v>
      </c>
      <c r="AF65" s="224">
        <f t="shared" si="35"/>
        <v>138.696</v>
      </c>
      <c r="AG65" s="409">
        <f t="shared" si="34"/>
        <v>4993.7235</v>
      </c>
    </row>
    <row r="66">
      <c r="A66" s="277" t="s">
        <v>2059</v>
      </c>
      <c r="B66" s="224"/>
      <c r="C66" s="224"/>
      <c r="D66" s="224"/>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409">
        <f t="shared" si="34"/>
        <v>0</v>
      </c>
    </row>
    <row r="67">
      <c r="A67" s="281" t="s">
        <v>2060</v>
      </c>
      <c r="B67" s="619">
        <f t="shared" ref="B67:AF67" si="36">B63+B65</f>
        <v>3672.652163</v>
      </c>
      <c r="C67" s="619">
        <f t="shared" si="36"/>
        <v>2997.435899</v>
      </c>
      <c r="D67" s="619">
        <f t="shared" si="36"/>
        <v>1190.73749</v>
      </c>
      <c r="E67" s="619">
        <f t="shared" si="36"/>
        <v>1665.22081</v>
      </c>
      <c r="F67" s="619">
        <f t="shared" si="36"/>
        <v>1846.089542</v>
      </c>
      <c r="G67" s="619">
        <f t="shared" si="36"/>
        <v>1542.733556</v>
      </c>
      <c r="H67" s="619">
        <f t="shared" si="36"/>
        <v>1510.000629</v>
      </c>
      <c r="I67" s="619">
        <f t="shared" si="36"/>
        <v>1131.263505</v>
      </c>
      <c r="J67" s="619">
        <f t="shared" si="36"/>
        <v>925.7463903</v>
      </c>
      <c r="K67" s="619">
        <f t="shared" si="36"/>
        <v>1342.477006</v>
      </c>
      <c r="L67" s="619">
        <f t="shared" si="36"/>
        <v>1605.216035</v>
      </c>
      <c r="M67" s="619">
        <f t="shared" si="36"/>
        <v>1713.832038</v>
      </c>
      <c r="N67" s="619">
        <f t="shared" si="36"/>
        <v>1476.830256</v>
      </c>
      <c r="O67" s="619">
        <f t="shared" si="36"/>
        <v>1002.309135</v>
      </c>
      <c r="P67" s="619">
        <f t="shared" si="36"/>
        <v>1295.183838</v>
      </c>
      <c r="Q67" s="619">
        <f t="shared" si="36"/>
        <v>1059.833906</v>
      </c>
      <c r="R67" s="619">
        <f t="shared" si="36"/>
        <v>811.9244616</v>
      </c>
      <c r="S67" s="619">
        <f t="shared" si="36"/>
        <v>1041.413947</v>
      </c>
      <c r="T67" s="619">
        <f t="shared" si="36"/>
        <v>1250.252648</v>
      </c>
      <c r="U67" s="619">
        <f t="shared" si="36"/>
        <v>1149.399554</v>
      </c>
      <c r="V67" s="619">
        <f t="shared" si="36"/>
        <v>1104.304787</v>
      </c>
      <c r="W67" s="619">
        <f t="shared" si="36"/>
        <v>1121.416493</v>
      </c>
      <c r="X67" s="619">
        <f t="shared" si="36"/>
        <v>943.1452614</v>
      </c>
      <c r="Y67" s="619">
        <f t="shared" si="36"/>
        <v>904.5611217</v>
      </c>
      <c r="Z67" s="619">
        <f t="shared" si="36"/>
        <v>1253.919133</v>
      </c>
      <c r="AA67" s="619">
        <f t="shared" si="36"/>
        <v>1559.353773</v>
      </c>
      <c r="AB67" s="619">
        <f t="shared" si="36"/>
        <v>1602.278544</v>
      </c>
      <c r="AC67" s="619">
        <f t="shared" si="36"/>
        <v>1051.320947</v>
      </c>
      <c r="AD67" s="619">
        <f t="shared" si="36"/>
        <v>1009.732728</v>
      </c>
      <c r="AE67" s="619">
        <f t="shared" si="36"/>
        <v>1606.509752</v>
      </c>
      <c r="AF67" s="619">
        <f t="shared" si="36"/>
        <v>1084.47304</v>
      </c>
      <c r="AG67" s="409">
        <f t="shared" si="34"/>
        <v>43471.56839</v>
      </c>
    </row>
    <row r="68">
      <c r="A68" s="281" t="s">
        <v>2061</v>
      </c>
      <c r="B68" s="619">
        <f t="shared" ref="B68:AF68" si="37">B64+B66</f>
        <v>0</v>
      </c>
      <c r="C68" s="619">
        <f t="shared" si="37"/>
        <v>0</v>
      </c>
      <c r="D68" s="619">
        <f t="shared" si="37"/>
        <v>0</v>
      </c>
      <c r="E68" s="619">
        <f t="shared" si="37"/>
        <v>0</v>
      </c>
      <c r="F68" s="619">
        <f t="shared" si="37"/>
        <v>0</v>
      </c>
      <c r="G68" s="619">
        <f t="shared" si="37"/>
        <v>0</v>
      </c>
      <c r="H68" s="619">
        <f t="shared" si="37"/>
        <v>0</v>
      </c>
      <c r="I68" s="619">
        <f t="shared" si="37"/>
        <v>0</v>
      </c>
      <c r="J68" s="619">
        <f t="shared" si="37"/>
        <v>0</v>
      </c>
      <c r="K68" s="619">
        <f t="shared" si="37"/>
        <v>0</v>
      </c>
      <c r="L68" s="619">
        <f t="shared" si="37"/>
        <v>0</v>
      </c>
      <c r="M68" s="619">
        <f t="shared" si="37"/>
        <v>0</v>
      </c>
      <c r="N68" s="619">
        <f t="shared" si="37"/>
        <v>0</v>
      </c>
      <c r="O68" s="619">
        <f t="shared" si="37"/>
        <v>0</v>
      </c>
      <c r="P68" s="619">
        <f t="shared" si="37"/>
        <v>0</v>
      </c>
      <c r="Q68" s="619">
        <f t="shared" si="37"/>
        <v>0</v>
      </c>
      <c r="R68" s="619">
        <f t="shared" si="37"/>
        <v>0</v>
      </c>
      <c r="S68" s="619">
        <f t="shared" si="37"/>
        <v>0</v>
      </c>
      <c r="T68" s="619">
        <f t="shared" si="37"/>
        <v>0</v>
      </c>
      <c r="U68" s="619">
        <f t="shared" si="37"/>
        <v>0</v>
      </c>
      <c r="V68" s="619">
        <f t="shared" si="37"/>
        <v>0</v>
      </c>
      <c r="W68" s="619">
        <f t="shared" si="37"/>
        <v>0</v>
      </c>
      <c r="X68" s="619">
        <f t="shared" si="37"/>
        <v>0</v>
      </c>
      <c r="Y68" s="619">
        <f t="shared" si="37"/>
        <v>0</v>
      </c>
      <c r="Z68" s="619">
        <f t="shared" si="37"/>
        <v>0</v>
      </c>
      <c r="AA68" s="619">
        <f t="shared" si="37"/>
        <v>0</v>
      </c>
      <c r="AB68" s="619">
        <f t="shared" si="37"/>
        <v>0</v>
      </c>
      <c r="AC68" s="619">
        <f t="shared" si="37"/>
        <v>0</v>
      </c>
      <c r="AD68" s="619">
        <f t="shared" si="37"/>
        <v>0</v>
      </c>
      <c r="AE68" s="619">
        <f t="shared" si="37"/>
        <v>0</v>
      </c>
      <c r="AF68" s="619">
        <f t="shared" si="37"/>
        <v>0</v>
      </c>
      <c r="AG68" s="409">
        <f t="shared" si="34"/>
        <v>0</v>
      </c>
    </row>
    <row r="69">
      <c r="A69" s="175"/>
      <c r="B69" s="168"/>
      <c r="C69" s="168"/>
      <c r="D69" s="168"/>
      <c r="E69" s="168"/>
      <c r="F69" s="168"/>
      <c r="G69" s="168"/>
      <c r="H69" s="168"/>
      <c r="I69" s="168"/>
      <c r="J69" s="168"/>
      <c r="K69" s="168"/>
      <c r="L69" s="168"/>
      <c r="M69" s="168"/>
      <c r="N69" s="168"/>
      <c r="O69" s="168"/>
      <c r="P69" s="168"/>
      <c r="Q69" s="168"/>
      <c r="R69" s="168"/>
      <c r="S69" s="168"/>
      <c r="T69" s="168"/>
      <c r="U69" s="168"/>
      <c r="V69" s="168"/>
      <c r="W69" s="168"/>
      <c r="X69" s="168"/>
      <c r="Y69" s="168"/>
      <c r="Z69" s="168"/>
      <c r="AA69" s="168"/>
      <c r="AB69" s="168"/>
      <c r="AC69" s="168"/>
      <c r="AD69" s="168"/>
      <c r="AE69" s="168"/>
      <c r="AF69" s="168"/>
      <c r="AG69" s="416"/>
    </row>
    <row r="70">
      <c r="A70" s="474" t="s">
        <v>2062</v>
      </c>
      <c r="AG70" s="505"/>
    </row>
    <row r="71">
      <c r="A71" s="277" t="s">
        <v>137</v>
      </c>
      <c r="B71" s="224">
        <f>Summary!B169</f>
        <v>0</v>
      </c>
      <c r="C71" s="224">
        <f>Summary!C169</f>
        <v>0</v>
      </c>
      <c r="D71" s="224">
        <f>Summary!D169</f>
        <v>0</v>
      </c>
      <c r="E71" s="224">
        <f>Summary!E169</f>
        <v>0</v>
      </c>
      <c r="F71" s="224">
        <f>Summary!F169</f>
        <v>0</v>
      </c>
      <c r="G71" s="224">
        <f>Summary!G169</f>
        <v>0</v>
      </c>
      <c r="H71" s="224">
        <f>Summary!H169</f>
        <v>0</v>
      </c>
      <c r="I71" s="224">
        <f>Summary!I169</f>
        <v>0</v>
      </c>
      <c r="J71" s="224">
        <f>Summary!J169</f>
        <v>0</v>
      </c>
      <c r="K71" s="224">
        <f>Summary!K169</f>
        <v>0</v>
      </c>
      <c r="L71" s="224">
        <f>Summary!L169</f>
        <v>0</v>
      </c>
      <c r="M71" s="224">
        <f>Summary!M169</f>
        <v>0</v>
      </c>
      <c r="N71" s="224">
        <f>Summary!N169</f>
        <v>0</v>
      </c>
      <c r="O71" s="224">
        <f>Summary!O169</f>
        <v>0</v>
      </c>
      <c r="P71" s="224">
        <f>Summary!P169</f>
        <v>0</v>
      </c>
      <c r="Q71" s="224">
        <f>Summary!Q169</f>
        <v>0</v>
      </c>
      <c r="R71" s="224">
        <f>Summary!R169</f>
        <v>0</v>
      </c>
      <c r="S71" s="224">
        <f>Summary!S169</f>
        <v>0</v>
      </c>
      <c r="T71" s="224">
        <f>Summary!T169</f>
        <v>0</v>
      </c>
      <c r="U71" s="224">
        <f>Summary!U169</f>
        <v>0</v>
      </c>
      <c r="V71" s="224">
        <f>Summary!V169</f>
        <v>0</v>
      </c>
      <c r="W71" s="224">
        <f>Summary!W169</f>
        <v>0</v>
      </c>
      <c r="X71" s="224">
        <f>Summary!X169</f>
        <v>0</v>
      </c>
      <c r="Y71" s="224">
        <f>Summary!Y169</f>
        <v>0</v>
      </c>
      <c r="Z71" s="224">
        <f>Summary!Z169</f>
        <v>0</v>
      </c>
      <c r="AA71" s="224">
        <f>Summary!AA169</f>
        <v>0</v>
      </c>
      <c r="AB71" s="224">
        <f>Summary!AB169</f>
        <v>0</v>
      </c>
      <c r="AC71" s="224">
        <f>Summary!AC169</f>
        <v>0</v>
      </c>
      <c r="AD71" s="224">
        <f>Summary!AD169</f>
        <v>0</v>
      </c>
      <c r="AE71" s="224">
        <f>Summary!AE169</f>
        <v>0</v>
      </c>
      <c r="AF71" s="224">
        <f>Summary!AF169</f>
        <v>0</v>
      </c>
      <c r="AG71" s="409">
        <f t="shared" ref="AG71:AG74" si="38">SUM(B71:AF71)</f>
        <v>0</v>
      </c>
    </row>
    <row r="72">
      <c r="A72" s="277" t="s">
        <v>161</v>
      </c>
      <c r="B72" s="224">
        <f>Summary!B170</f>
        <v>0</v>
      </c>
      <c r="C72" s="224">
        <f>Summary!C170</f>
        <v>0</v>
      </c>
      <c r="D72" s="224">
        <f>Summary!D170</f>
        <v>0</v>
      </c>
      <c r="E72" s="224">
        <f>Summary!E170</f>
        <v>0</v>
      </c>
      <c r="F72" s="224">
        <f>Summary!F170</f>
        <v>0</v>
      </c>
      <c r="G72" s="224">
        <f>Summary!G170</f>
        <v>0</v>
      </c>
      <c r="H72" s="224">
        <f>Summary!H170</f>
        <v>0</v>
      </c>
      <c r="I72" s="224">
        <f>Summary!I170</f>
        <v>0</v>
      </c>
      <c r="J72" s="224">
        <f>Summary!J170</f>
        <v>0</v>
      </c>
      <c r="K72" s="224">
        <f>Summary!K170</f>
        <v>0</v>
      </c>
      <c r="L72" s="224">
        <f>Summary!L170</f>
        <v>0</v>
      </c>
      <c r="M72" s="224">
        <f>Summary!M170</f>
        <v>0</v>
      </c>
      <c r="N72" s="224">
        <f>Summary!N170</f>
        <v>0</v>
      </c>
      <c r="O72" s="224">
        <f>Summary!O170</f>
        <v>0</v>
      </c>
      <c r="P72" s="224">
        <f>Summary!P170</f>
        <v>0</v>
      </c>
      <c r="Q72" s="224">
        <f>Summary!Q170</f>
        <v>0</v>
      </c>
      <c r="R72" s="224">
        <f>Summary!R170</f>
        <v>0</v>
      </c>
      <c r="S72" s="224">
        <f>Summary!S170</f>
        <v>0</v>
      </c>
      <c r="T72" s="224">
        <f>Summary!T170</f>
        <v>0</v>
      </c>
      <c r="U72" s="224">
        <f>Summary!U170</f>
        <v>0</v>
      </c>
      <c r="V72" s="224">
        <f>Summary!V170</f>
        <v>0</v>
      </c>
      <c r="W72" s="224">
        <f>Summary!W170</f>
        <v>0</v>
      </c>
      <c r="X72" s="224">
        <f>Summary!X170</f>
        <v>0</v>
      </c>
      <c r="Y72" s="224">
        <f>Summary!Y170</f>
        <v>0</v>
      </c>
      <c r="Z72" s="224">
        <f>Summary!Z170</f>
        <v>0</v>
      </c>
      <c r="AA72" s="224">
        <f>Summary!AA170</f>
        <v>0</v>
      </c>
      <c r="AB72" s="224">
        <f>Summary!AB170</f>
        <v>0</v>
      </c>
      <c r="AC72" s="224">
        <f>Summary!AC170</f>
        <v>0</v>
      </c>
      <c r="AD72" s="224">
        <f>Summary!AD170</f>
        <v>0</v>
      </c>
      <c r="AE72" s="224">
        <f>Summary!AE170</f>
        <v>0</v>
      </c>
      <c r="AF72" s="224">
        <f>Summary!AF170</f>
        <v>0</v>
      </c>
      <c r="AG72" s="409">
        <f t="shared" si="38"/>
        <v>0</v>
      </c>
    </row>
    <row r="73">
      <c r="A73" s="277" t="s">
        <v>140</v>
      </c>
      <c r="B73" s="224">
        <f>Summary!B171</f>
        <v>0</v>
      </c>
      <c r="C73" s="224">
        <f>Summary!C171</f>
        <v>0</v>
      </c>
      <c r="D73" s="224">
        <f>Summary!D171</f>
        <v>0</v>
      </c>
      <c r="E73" s="224">
        <f>Summary!E171</f>
        <v>0</v>
      </c>
      <c r="F73" s="224">
        <f>Summary!F171</f>
        <v>0</v>
      </c>
      <c r="G73" s="224">
        <f>Summary!G171</f>
        <v>0</v>
      </c>
      <c r="H73" s="224">
        <f>Summary!H171</f>
        <v>0</v>
      </c>
      <c r="I73" s="224">
        <f>Summary!I171</f>
        <v>0</v>
      </c>
      <c r="J73" s="224">
        <f>Summary!J171</f>
        <v>0</v>
      </c>
      <c r="K73" s="224">
        <f>Summary!K171</f>
        <v>0</v>
      </c>
      <c r="L73" s="224">
        <f>Summary!L171</f>
        <v>0</v>
      </c>
      <c r="M73" s="224">
        <f>Summary!M171</f>
        <v>0</v>
      </c>
      <c r="N73" s="224">
        <f>Summary!N171</f>
        <v>0</v>
      </c>
      <c r="O73" s="224">
        <f>Summary!O171</f>
        <v>0</v>
      </c>
      <c r="P73" s="224">
        <f>Summary!P171</f>
        <v>0</v>
      </c>
      <c r="Q73" s="224">
        <f>Summary!Q171</f>
        <v>0</v>
      </c>
      <c r="R73" s="224">
        <f>Summary!R171</f>
        <v>0</v>
      </c>
      <c r="S73" s="224">
        <f>Summary!S171</f>
        <v>0</v>
      </c>
      <c r="T73" s="224">
        <f>Summary!T171</f>
        <v>0</v>
      </c>
      <c r="U73" s="224">
        <f>Summary!U171</f>
        <v>0</v>
      </c>
      <c r="V73" s="224">
        <f>Summary!V171</f>
        <v>0</v>
      </c>
      <c r="W73" s="224">
        <f>Summary!W171</f>
        <v>0</v>
      </c>
      <c r="X73" s="224">
        <f>Summary!X171</f>
        <v>0</v>
      </c>
      <c r="Y73" s="224">
        <f>Summary!Y171</f>
        <v>0</v>
      </c>
      <c r="Z73" s="224">
        <f>Summary!Z171</f>
        <v>0</v>
      </c>
      <c r="AA73" s="224">
        <f>Summary!AA171</f>
        <v>0</v>
      </c>
      <c r="AB73" s="224">
        <f>Summary!AB171</f>
        <v>0</v>
      </c>
      <c r="AC73" s="224">
        <f>Summary!AC171</f>
        <v>0</v>
      </c>
      <c r="AD73" s="224">
        <f>Summary!AD171</f>
        <v>0</v>
      </c>
      <c r="AE73" s="224">
        <f>Summary!AE171</f>
        <v>0</v>
      </c>
      <c r="AF73" s="224">
        <f>Summary!AF171</f>
        <v>0</v>
      </c>
      <c r="AG73" s="409">
        <f t="shared" si="38"/>
        <v>0</v>
      </c>
    </row>
    <row r="74">
      <c r="A74" s="281" t="s">
        <v>269</v>
      </c>
      <c r="B74" s="620">
        <f t="shared" ref="B74:AF74" si="39">SUM(B71:B73)</f>
        <v>0</v>
      </c>
      <c r="C74" s="620">
        <f t="shared" si="39"/>
        <v>0</v>
      </c>
      <c r="D74" s="620">
        <f t="shared" si="39"/>
        <v>0</v>
      </c>
      <c r="E74" s="620">
        <f t="shared" si="39"/>
        <v>0</v>
      </c>
      <c r="F74" s="620">
        <f t="shared" si="39"/>
        <v>0</v>
      </c>
      <c r="G74" s="620">
        <f t="shared" si="39"/>
        <v>0</v>
      </c>
      <c r="H74" s="620">
        <f t="shared" si="39"/>
        <v>0</v>
      </c>
      <c r="I74" s="620">
        <f t="shared" si="39"/>
        <v>0</v>
      </c>
      <c r="J74" s="620">
        <f t="shared" si="39"/>
        <v>0</v>
      </c>
      <c r="K74" s="620">
        <f t="shared" si="39"/>
        <v>0</v>
      </c>
      <c r="L74" s="620">
        <f t="shared" si="39"/>
        <v>0</v>
      </c>
      <c r="M74" s="620">
        <f t="shared" si="39"/>
        <v>0</v>
      </c>
      <c r="N74" s="620">
        <f t="shared" si="39"/>
        <v>0</v>
      </c>
      <c r="O74" s="620">
        <f t="shared" si="39"/>
        <v>0</v>
      </c>
      <c r="P74" s="620">
        <f t="shared" si="39"/>
        <v>0</v>
      </c>
      <c r="Q74" s="620">
        <f t="shared" si="39"/>
        <v>0</v>
      </c>
      <c r="R74" s="620">
        <f t="shared" si="39"/>
        <v>0</v>
      </c>
      <c r="S74" s="620">
        <f t="shared" si="39"/>
        <v>0</v>
      </c>
      <c r="T74" s="620">
        <f t="shared" si="39"/>
        <v>0</v>
      </c>
      <c r="U74" s="620">
        <f t="shared" si="39"/>
        <v>0</v>
      </c>
      <c r="V74" s="620">
        <f t="shared" si="39"/>
        <v>0</v>
      </c>
      <c r="W74" s="620">
        <f t="shared" si="39"/>
        <v>0</v>
      </c>
      <c r="X74" s="620">
        <f t="shared" si="39"/>
        <v>0</v>
      </c>
      <c r="Y74" s="620">
        <f t="shared" si="39"/>
        <v>0</v>
      </c>
      <c r="Z74" s="620">
        <f t="shared" si="39"/>
        <v>0</v>
      </c>
      <c r="AA74" s="620">
        <f t="shared" si="39"/>
        <v>0</v>
      </c>
      <c r="AB74" s="620">
        <f t="shared" si="39"/>
        <v>0</v>
      </c>
      <c r="AC74" s="620">
        <f t="shared" si="39"/>
        <v>0</v>
      </c>
      <c r="AD74" s="620">
        <f t="shared" si="39"/>
        <v>0</v>
      </c>
      <c r="AE74" s="620">
        <f t="shared" si="39"/>
        <v>0</v>
      </c>
      <c r="AF74" s="620">
        <f t="shared" si="39"/>
        <v>0</v>
      </c>
      <c r="AG74" s="409">
        <f t="shared" si="38"/>
        <v>0</v>
      </c>
    </row>
    <row r="75">
      <c r="A75" s="437"/>
      <c r="AG75" s="505"/>
    </row>
    <row r="76">
      <c r="A76" s="474" t="s">
        <v>2063</v>
      </c>
      <c r="B76" s="168"/>
      <c r="C76" s="168"/>
      <c r="D76" s="168"/>
      <c r="E76" s="168"/>
      <c r="F76" s="168"/>
      <c r="G76" s="168"/>
      <c r="H76" s="168"/>
      <c r="I76" s="168"/>
      <c r="J76" s="168"/>
      <c r="K76" s="168"/>
      <c r="L76" s="168"/>
      <c r="M76" s="168"/>
      <c r="N76" s="168"/>
      <c r="O76" s="168"/>
      <c r="P76" s="168"/>
      <c r="Q76" s="168"/>
      <c r="R76" s="168"/>
      <c r="S76" s="168"/>
      <c r="T76" s="168"/>
      <c r="U76" s="168"/>
      <c r="V76" s="168"/>
      <c r="W76" s="168"/>
      <c r="X76" s="168"/>
      <c r="Y76" s="168"/>
      <c r="Z76" s="168"/>
      <c r="AA76" s="168"/>
      <c r="AB76" s="168"/>
      <c r="AC76" s="168"/>
      <c r="AD76" s="168"/>
      <c r="AE76" s="168"/>
      <c r="AF76" s="168"/>
      <c r="AG76" s="423"/>
    </row>
    <row r="77">
      <c r="A77" s="613" t="s">
        <v>2064</v>
      </c>
      <c r="B77" s="342">
        <f>B43-B63-B64-B72-(B71*'Data - P&amp;L'!$I$24)</f>
        <v>7289.726215</v>
      </c>
      <c r="C77" s="342">
        <f>C43-C63-C64-C72-(C71*'Data - P&amp;L'!$I$24)</f>
        <v>5410.509724</v>
      </c>
      <c r="D77" s="342">
        <f>D43-D63-D64-D72-(D71*'Data - P&amp;L'!$I$24)</f>
        <v>2449.818404</v>
      </c>
      <c r="E77" s="342">
        <f>E43-E63-E64-E72-(E71*'Data - P&amp;L'!$I$24)</f>
        <v>3308.116224</v>
      </c>
      <c r="F77" s="342">
        <f>F43-F63-F64-F72-(F71*'Data - P&amp;L'!$I$24)</f>
        <v>3751.047498</v>
      </c>
      <c r="G77" s="342">
        <f>G43-G63-G64-G72-(G71*'Data - P&amp;L'!$I$24)</f>
        <v>3490.539131</v>
      </c>
      <c r="H77" s="342">
        <f>H43-H63-H64-H72-(H71*'Data - P&amp;L'!$I$24)</f>
        <v>3159.4693</v>
      </c>
      <c r="I77" s="342">
        <f>I43-I63-I64-I72-(I71*'Data - P&amp;L'!$I$24)</f>
        <v>2288.672345</v>
      </c>
      <c r="J77" s="342">
        <f>J43-J63-J64-J72-(J71*'Data - P&amp;L'!$I$24)</f>
        <v>1844.990911</v>
      </c>
      <c r="K77" s="342">
        <f>K43-K63-K64-K72-(K71*'Data - P&amp;L'!$I$24)</f>
        <v>2619.233348</v>
      </c>
      <c r="L77" s="342">
        <f>L43-L63-L64-L72-(L71*'Data - P&amp;L'!$I$24)</f>
        <v>3047.120083</v>
      </c>
      <c r="M77" s="342">
        <f>M43-M63-M64-M72-(M71*'Data - P&amp;L'!$I$24)</f>
        <v>3385.630793</v>
      </c>
      <c r="N77" s="342">
        <f>N43-N63-N64-N72-(N71*'Data - P&amp;L'!$I$24)</f>
        <v>3071.545018</v>
      </c>
      <c r="O77" s="342">
        <f>O43-O63-O64-O72-(O71*'Data - P&amp;L'!$I$24)</f>
        <v>2033.409314</v>
      </c>
      <c r="P77" s="342">
        <f>P43-P63-P64-P72-(P71*'Data - P&amp;L'!$I$24)</f>
        <v>2637.748122</v>
      </c>
      <c r="Q77" s="342">
        <f>Q43-Q63-Q64-Q72-(Q71*'Data - P&amp;L'!$I$24)</f>
        <v>2178.197781</v>
      </c>
      <c r="R77" s="342">
        <f>R43-R63-R64-R72-(R71*'Data - P&amp;L'!$I$24)</f>
        <v>1642.66491</v>
      </c>
      <c r="S77" s="342">
        <f>S43-S63-S64-S72-(S71*'Data - P&amp;L'!$I$24)</f>
        <v>1937.194377</v>
      </c>
      <c r="T77" s="342">
        <f>T43-T63-T64-T72-(T71*'Data - P&amp;L'!$I$24)</f>
        <v>2550.39968</v>
      </c>
      <c r="U77" s="342">
        <f>U43-U63-U64-U72-(U71*'Data - P&amp;L'!$I$24)</f>
        <v>2306.325292</v>
      </c>
      <c r="V77" s="342">
        <f>V43-V63-V64-V72-(V71*'Data - P&amp;L'!$I$24)</f>
        <v>2064.284666</v>
      </c>
      <c r="W77" s="342">
        <f>W43-W63-W64-W72-(W71*'Data - P&amp;L'!$I$24)</f>
        <v>2167.353985</v>
      </c>
      <c r="X77" s="342">
        <f>X43-X63-X64-X72-(X71*'Data - P&amp;L'!$I$24)</f>
        <v>1970.389277</v>
      </c>
      <c r="Y77" s="342">
        <f>Y43-Y63-Y64-Y72-(Y71*'Data - P&amp;L'!$I$24)</f>
        <v>1646.752858</v>
      </c>
      <c r="Z77" s="342">
        <f>Z43-Z63-Z64-Z72-(Z71*'Data - P&amp;L'!$I$24)</f>
        <v>2501.92081</v>
      </c>
      <c r="AA77" s="342">
        <f>AA43-AA63-AA64-AA72-(AA71*'Data - P&amp;L'!$I$24)</f>
        <v>3183.526751</v>
      </c>
      <c r="AB77" s="342">
        <f>AB43-AB63-AB64-AB72-(AB71*'Data - P&amp;L'!$I$24)</f>
        <v>3361.576036</v>
      </c>
      <c r="AC77" s="342">
        <f>AC43-AC63-AC64-AC72-(AC71*'Data - P&amp;L'!$I$24)</f>
        <v>1896.587209</v>
      </c>
      <c r="AD77" s="342">
        <f>AD43-AD63-AD64-AD72-(AD71*'Data - P&amp;L'!$I$24)</f>
        <v>1908.926033</v>
      </c>
      <c r="AE77" s="342">
        <f>AE43-AE63-AE64-AE72-(AE71*'Data - P&amp;L'!$I$24)</f>
        <v>3084.816255</v>
      </c>
      <c r="AF77" s="342">
        <f>AF43-AF63-AF64-AF72-(AF71*'Data - P&amp;L'!$I$24)</f>
        <v>2025.933094</v>
      </c>
      <c r="AG77" s="409">
        <f t="shared" ref="AG77:AG79" si="40">SUM(B77:AF77)</f>
        <v>86214.42544</v>
      </c>
    </row>
    <row r="78">
      <c r="A78" s="613" t="s">
        <v>2065</v>
      </c>
      <c r="B78" s="342">
        <f>B46-B65-B66-B73-(B71*'Data - P&amp;L'!$I$25)</f>
        <v>2677.7805</v>
      </c>
      <c r="C78" s="342">
        <f>C46-C65-C66-C73-(C71*'Data - P&amp;L'!$I$25)</f>
        <v>2792.3945</v>
      </c>
      <c r="D78" s="342">
        <f>D46-D65-D66-D73-(D71*'Data - P&amp;L'!$I$25)</f>
        <v>705.075</v>
      </c>
      <c r="E78" s="342">
        <f>E46-E65-E66-E73-(E71*'Data - P&amp;L'!$I$25)</f>
        <v>1004.309</v>
      </c>
      <c r="F78" s="342">
        <f>F46-F65-F66-F73-(F71*'Data - P&amp;L'!$I$25)</f>
        <v>1126.981</v>
      </c>
      <c r="G78" s="342">
        <f>G46-G65-G66-G73-(G71*'Data - P&amp;L'!$I$25)</f>
        <v>242.2075</v>
      </c>
      <c r="H78" s="342">
        <f>H46-H65-H66-H73-(H71*'Data - P&amp;L'!$I$25)</f>
        <v>685.2105</v>
      </c>
      <c r="I78" s="342">
        <f>I46-I65-I66-I73-(I71*'Data - P&amp;L'!$I$25)</f>
        <v>698.6575</v>
      </c>
      <c r="J78" s="342">
        <f>J46-J65-J66-J73-(J71*'Data - P&amp;L'!$I$25)</f>
        <v>493.374</v>
      </c>
      <c r="K78" s="342">
        <f>K46-K65-K66-K73-(K71*'Data - P&amp;L'!$I$25)</f>
        <v>870.043</v>
      </c>
      <c r="L78" s="342">
        <f>L46-L65-L66-L73-(L71*'Data - P&amp;L'!$I$25)</f>
        <v>1347.794</v>
      </c>
      <c r="M78" s="342">
        <f>M46-M65-M66-M73-(M71*'Data - P&amp;L'!$I$25)</f>
        <v>1025.3805</v>
      </c>
      <c r="N78" s="342">
        <f>N46-N65-N66-N73-(N71*'Data - P&amp;L'!$I$25)</f>
        <v>837.4455</v>
      </c>
      <c r="O78" s="342">
        <f>O46-O65-O66-O73-(O71*'Data - P&amp;L'!$I$25)</f>
        <v>549.712</v>
      </c>
      <c r="P78" s="342">
        <f>P46-P65-P66-P73-(P71*'Data - P&amp;L'!$I$25)</f>
        <v>629.0425</v>
      </c>
      <c r="Q78" s="342">
        <f>Q46-Q65-Q66-Q73-(Q71*'Data - P&amp;L'!$I$25)</f>
        <v>646.408</v>
      </c>
      <c r="R78" s="342">
        <f>R46-R65-R66-R73-(R71*'Data - P&amp;L'!$I$25)</f>
        <v>586.4405</v>
      </c>
      <c r="S78" s="342">
        <f>S46-S65-S66-S73-(S71*'Data - P&amp;L'!$I$25)</f>
        <v>759.6365</v>
      </c>
      <c r="T78" s="342">
        <f>T46-T65-T66-T73-(T71*'Data - P&amp;L'!$I$25)</f>
        <v>877.3615</v>
      </c>
      <c r="U78" s="342">
        <f>U46-U65-U66-U73-(U71*'Data - P&amp;L'!$I$25)</f>
        <v>706.877</v>
      </c>
      <c r="V78" s="342">
        <f>V46-V65-V66-V73-(V71*'Data - P&amp;L'!$I$25)</f>
        <v>854.4625</v>
      </c>
      <c r="W78" s="342">
        <f>W46-W65-W66-W73-(W71*'Data - P&amp;L'!$I$25)</f>
        <v>807.5595</v>
      </c>
      <c r="X78" s="342">
        <f>X46-X65-X66-X73-(X71*'Data - P&amp;L'!$I$25)</f>
        <v>531.743</v>
      </c>
      <c r="Y78" s="342">
        <f>Y46-Y65-Y66-Y73-(Y71*'Data - P&amp;L'!$I$25)</f>
        <v>668.3125</v>
      </c>
      <c r="Z78" s="342">
        <f>Z46-Z65-Z66-Z73-(Z71*'Data - P&amp;L'!$I$25)</f>
        <v>764.1755</v>
      </c>
      <c r="AA78" s="342">
        <f>AA46-AA65-AA66-AA73-(AA71*'Data - P&amp;L'!$I$25)</f>
        <v>1097.588</v>
      </c>
      <c r="AB78" s="342">
        <f>AB46-AB65-AB66-AB73-(AB71*'Data - P&amp;L'!$I$25)</f>
        <v>529.8475</v>
      </c>
      <c r="AC78" s="342">
        <f>AC46-AC65-AC66-AC73-(AC71*'Data - P&amp;L'!$I$25)</f>
        <v>1132.115</v>
      </c>
      <c r="AD78" s="342">
        <f>AD46-AD65-AD66-AD73-(AD71*'Data - P&amp;L'!$I$25)</f>
        <v>907.647</v>
      </c>
      <c r="AE78" s="342">
        <f>AE46-AE65-AE66-AE73-(AE71*'Data - P&amp;L'!$I$25)</f>
        <v>956.2415</v>
      </c>
      <c r="AF78" s="342">
        <f>AF46-AF65-AF66-AF73-(AF71*'Data - P&amp;L'!$I$25)</f>
        <v>785.944</v>
      </c>
      <c r="AG78" s="409">
        <f t="shared" si="40"/>
        <v>28297.7665</v>
      </c>
    </row>
    <row r="79">
      <c r="A79" s="621" t="s">
        <v>2066</v>
      </c>
      <c r="B79" s="622">
        <f t="shared" ref="B79:AF79" si="41">sum(B77:B78)</f>
        <v>9967.506715</v>
      </c>
      <c r="C79" s="622">
        <f t="shared" si="41"/>
        <v>8202.904224</v>
      </c>
      <c r="D79" s="622">
        <f t="shared" si="41"/>
        <v>3154.893404</v>
      </c>
      <c r="E79" s="622">
        <f t="shared" si="41"/>
        <v>4312.425224</v>
      </c>
      <c r="F79" s="622">
        <f t="shared" si="41"/>
        <v>4878.028498</v>
      </c>
      <c r="G79" s="622">
        <f t="shared" si="41"/>
        <v>3732.746631</v>
      </c>
      <c r="H79" s="622">
        <f t="shared" si="41"/>
        <v>3844.6798</v>
      </c>
      <c r="I79" s="622">
        <f t="shared" si="41"/>
        <v>2987.329845</v>
      </c>
      <c r="J79" s="622">
        <f t="shared" si="41"/>
        <v>2338.364911</v>
      </c>
      <c r="K79" s="622">
        <f t="shared" si="41"/>
        <v>3489.276348</v>
      </c>
      <c r="L79" s="622">
        <f t="shared" si="41"/>
        <v>4394.914083</v>
      </c>
      <c r="M79" s="622">
        <f t="shared" si="41"/>
        <v>4411.011293</v>
      </c>
      <c r="N79" s="622">
        <f t="shared" si="41"/>
        <v>3908.990518</v>
      </c>
      <c r="O79" s="622">
        <f t="shared" si="41"/>
        <v>2583.121314</v>
      </c>
      <c r="P79" s="622">
        <f t="shared" si="41"/>
        <v>3266.790622</v>
      </c>
      <c r="Q79" s="622">
        <f t="shared" si="41"/>
        <v>2824.605781</v>
      </c>
      <c r="R79" s="622">
        <f t="shared" si="41"/>
        <v>2229.10541</v>
      </c>
      <c r="S79" s="622">
        <f t="shared" si="41"/>
        <v>2696.830877</v>
      </c>
      <c r="T79" s="622">
        <f t="shared" si="41"/>
        <v>3427.76118</v>
      </c>
      <c r="U79" s="622">
        <f t="shared" si="41"/>
        <v>3013.202292</v>
      </c>
      <c r="V79" s="622">
        <f t="shared" si="41"/>
        <v>2918.747166</v>
      </c>
      <c r="W79" s="622">
        <f t="shared" si="41"/>
        <v>2974.913485</v>
      </c>
      <c r="X79" s="622">
        <f t="shared" si="41"/>
        <v>2502.132277</v>
      </c>
      <c r="Y79" s="622">
        <f t="shared" si="41"/>
        <v>2315.065358</v>
      </c>
      <c r="Z79" s="622">
        <f t="shared" si="41"/>
        <v>3266.09631</v>
      </c>
      <c r="AA79" s="622">
        <f t="shared" si="41"/>
        <v>4281.114751</v>
      </c>
      <c r="AB79" s="622">
        <f t="shared" si="41"/>
        <v>3891.423536</v>
      </c>
      <c r="AC79" s="622">
        <f t="shared" si="41"/>
        <v>3028.702209</v>
      </c>
      <c r="AD79" s="622">
        <f t="shared" si="41"/>
        <v>2816.573033</v>
      </c>
      <c r="AE79" s="622">
        <f t="shared" si="41"/>
        <v>4041.057755</v>
      </c>
      <c r="AF79" s="622">
        <f t="shared" si="41"/>
        <v>2811.877094</v>
      </c>
      <c r="AG79" s="409">
        <f t="shared" si="40"/>
        <v>114512.1919</v>
      </c>
    </row>
    <row r="80">
      <c r="A80" s="175"/>
      <c r="B80" s="168"/>
      <c r="C80" s="168"/>
      <c r="D80" s="168"/>
      <c r="E80" s="168"/>
      <c r="F80" s="168"/>
      <c r="G80" s="168"/>
      <c r="H80" s="168"/>
      <c r="I80" s="168"/>
      <c r="J80" s="168"/>
      <c r="K80" s="168"/>
      <c r="L80" s="168"/>
      <c r="M80" s="168"/>
      <c r="N80" s="168"/>
      <c r="O80" s="168"/>
      <c r="P80" s="168"/>
      <c r="Q80" s="168"/>
      <c r="R80" s="168"/>
      <c r="S80" s="168"/>
      <c r="T80" s="168"/>
      <c r="U80" s="168"/>
      <c r="V80" s="168"/>
      <c r="W80" s="168"/>
      <c r="X80" s="168"/>
      <c r="Y80" s="168"/>
      <c r="Z80" s="168"/>
      <c r="AA80" s="168"/>
      <c r="AB80" s="168"/>
      <c r="AC80" s="168"/>
      <c r="AD80" s="168"/>
      <c r="AE80" s="168"/>
      <c r="AF80" s="168"/>
      <c r="AG80" s="623"/>
    </row>
    <row r="81">
      <c r="A81" s="437"/>
      <c r="AG81" s="505"/>
    </row>
    <row r="82">
      <c r="A82" s="503" t="s">
        <v>667</v>
      </c>
      <c r="AG82" s="505"/>
    </row>
    <row r="83">
      <c r="A83" s="519">
        <f>SUM(B11:AF11)</f>
        <v>161550.973</v>
      </c>
      <c r="AG83" s="505"/>
    </row>
    <row r="84">
      <c r="A84" s="321" t="s">
        <v>668</v>
      </c>
      <c r="AG84" s="505"/>
    </row>
    <row r="85">
      <c r="A85" s="519">
        <f>SUM(B79:AF79)</f>
        <v>114512.1919</v>
      </c>
      <c r="AG85" s="505"/>
    </row>
    <row r="86">
      <c r="A86" s="321" t="s">
        <v>669</v>
      </c>
      <c r="AG86" s="505"/>
    </row>
    <row r="87">
      <c r="A87" s="492">
        <f>A85/A83</f>
        <v>0.7088300976</v>
      </c>
      <c r="AG87" s="505"/>
    </row>
    <row r="88">
      <c r="A88" s="437"/>
      <c r="AG88" s="505"/>
    </row>
    <row r="89">
      <c r="A89" s="624" t="s">
        <v>2067</v>
      </c>
      <c r="B89" s="625"/>
      <c r="C89" s="625"/>
      <c r="D89" s="625"/>
      <c r="E89" s="625"/>
      <c r="F89" s="625"/>
      <c r="G89" s="625"/>
      <c r="H89" s="625"/>
      <c r="I89" s="625"/>
      <c r="J89" s="625"/>
      <c r="K89" s="625"/>
      <c r="L89" s="625"/>
      <c r="M89" s="625"/>
      <c r="N89" s="625"/>
      <c r="O89" s="625"/>
      <c r="P89" s="625"/>
      <c r="Q89" s="625"/>
      <c r="R89" s="625"/>
      <c r="S89" s="625"/>
      <c r="T89" s="625"/>
      <c r="U89" s="625"/>
      <c r="V89" s="625"/>
      <c r="W89" s="625"/>
      <c r="X89" s="625"/>
      <c r="Y89" s="625"/>
      <c r="Z89" s="625"/>
      <c r="AA89" s="625"/>
      <c r="AB89" s="625"/>
      <c r="AC89" s="625"/>
      <c r="AD89" s="625"/>
      <c r="AE89" s="625"/>
      <c r="AF89" s="625"/>
      <c r="AG89" s="626"/>
    </row>
    <row r="90">
      <c r="A90" s="625" t="s">
        <v>301</v>
      </c>
      <c r="B90" s="625">
        <f t="shared" ref="B90:AF90" si="42">B8-B65-B66</f>
        <v>2677.7805</v>
      </c>
      <c r="C90" s="625">
        <f t="shared" si="42"/>
        <v>2792.3945</v>
      </c>
      <c r="D90" s="625">
        <f t="shared" si="42"/>
        <v>705.075</v>
      </c>
      <c r="E90" s="625">
        <f t="shared" si="42"/>
        <v>1004.309</v>
      </c>
      <c r="F90" s="625">
        <f t="shared" si="42"/>
        <v>1126.981</v>
      </c>
      <c r="G90" s="625">
        <f t="shared" si="42"/>
        <v>242.2075</v>
      </c>
      <c r="H90" s="625">
        <f t="shared" si="42"/>
        <v>685.2105</v>
      </c>
      <c r="I90" s="625">
        <f t="shared" si="42"/>
        <v>698.6575</v>
      </c>
      <c r="J90" s="625">
        <f t="shared" si="42"/>
        <v>493.374</v>
      </c>
      <c r="K90" s="625">
        <f t="shared" si="42"/>
        <v>870.043</v>
      </c>
      <c r="L90" s="625">
        <f t="shared" si="42"/>
        <v>1347.794</v>
      </c>
      <c r="M90" s="625">
        <f t="shared" si="42"/>
        <v>1025.3805</v>
      </c>
      <c r="N90" s="625">
        <f t="shared" si="42"/>
        <v>837.4455</v>
      </c>
      <c r="O90" s="625">
        <f t="shared" si="42"/>
        <v>549.712</v>
      </c>
      <c r="P90" s="625">
        <f t="shared" si="42"/>
        <v>629.0425</v>
      </c>
      <c r="Q90" s="625">
        <f t="shared" si="42"/>
        <v>646.408</v>
      </c>
      <c r="R90" s="625">
        <f t="shared" si="42"/>
        <v>586.4405</v>
      </c>
      <c r="S90" s="625">
        <f t="shared" si="42"/>
        <v>759.6365</v>
      </c>
      <c r="T90" s="625">
        <f t="shared" si="42"/>
        <v>877.3615</v>
      </c>
      <c r="U90" s="625">
        <f t="shared" si="42"/>
        <v>706.877</v>
      </c>
      <c r="V90" s="625">
        <f t="shared" si="42"/>
        <v>854.4625</v>
      </c>
      <c r="W90" s="625">
        <f t="shared" si="42"/>
        <v>807.5595</v>
      </c>
      <c r="X90" s="625">
        <f t="shared" si="42"/>
        <v>531.743</v>
      </c>
      <c r="Y90" s="625">
        <f t="shared" si="42"/>
        <v>668.3125</v>
      </c>
      <c r="Z90" s="625">
        <f t="shared" si="42"/>
        <v>764.1755</v>
      </c>
      <c r="AA90" s="625">
        <f t="shared" si="42"/>
        <v>1097.588</v>
      </c>
      <c r="AB90" s="625">
        <f t="shared" si="42"/>
        <v>529.8475</v>
      </c>
      <c r="AC90" s="625">
        <f t="shared" si="42"/>
        <v>1132.115</v>
      </c>
      <c r="AD90" s="625">
        <f t="shared" si="42"/>
        <v>907.647</v>
      </c>
      <c r="AE90" s="625">
        <f t="shared" si="42"/>
        <v>956.2415</v>
      </c>
      <c r="AF90" s="625">
        <f t="shared" si="42"/>
        <v>785.944</v>
      </c>
      <c r="AG90" s="626"/>
    </row>
    <row r="91">
      <c r="A91" s="625" t="s">
        <v>2068</v>
      </c>
      <c r="B91" s="625">
        <f t="shared" ref="B91:AF91" si="43">B5-B63-B64</f>
        <v>7466.906215</v>
      </c>
      <c r="C91" s="625">
        <f t="shared" si="43"/>
        <v>5844.207598</v>
      </c>
      <c r="D91" s="625">
        <f t="shared" si="43"/>
        <v>2488.062476</v>
      </c>
      <c r="E91" s="625">
        <f t="shared" si="43"/>
        <v>3471.976224</v>
      </c>
      <c r="F91" s="625">
        <f t="shared" si="43"/>
        <v>3843.491266</v>
      </c>
      <c r="G91" s="625">
        <f t="shared" si="43"/>
        <v>3499.979131</v>
      </c>
      <c r="H91" s="625">
        <f t="shared" si="43"/>
        <v>3241.1893</v>
      </c>
      <c r="I91" s="625">
        <f t="shared" si="43"/>
        <v>2351.932345</v>
      </c>
      <c r="J91" s="625">
        <f t="shared" si="43"/>
        <v>1956.920911</v>
      </c>
      <c r="K91" s="625">
        <f t="shared" si="43"/>
        <v>2774.193348</v>
      </c>
      <c r="L91" s="625">
        <f t="shared" si="43"/>
        <v>3190.530083</v>
      </c>
      <c r="M91" s="625">
        <f t="shared" si="43"/>
        <v>3576.725923</v>
      </c>
      <c r="N91" s="625">
        <f t="shared" si="43"/>
        <v>3101.106763</v>
      </c>
      <c r="O91" s="625">
        <f t="shared" si="43"/>
        <v>2112.369314</v>
      </c>
      <c r="P91" s="625">
        <f t="shared" si="43"/>
        <v>2763.078122</v>
      </c>
      <c r="Q91" s="625">
        <f t="shared" si="43"/>
        <v>2206.777781</v>
      </c>
      <c r="R91" s="625">
        <f t="shared" si="43"/>
        <v>1653.01491</v>
      </c>
      <c r="S91" s="625">
        <f t="shared" si="43"/>
        <v>2117.174377</v>
      </c>
      <c r="T91" s="625">
        <f t="shared" si="43"/>
        <v>2555.98968</v>
      </c>
      <c r="U91" s="625">
        <f t="shared" si="43"/>
        <v>2390.865292</v>
      </c>
      <c r="V91" s="625">
        <f t="shared" si="43"/>
        <v>2224.873669</v>
      </c>
      <c r="W91" s="625">
        <f t="shared" si="43"/>
        <v>2284.113985</v>
      </c>
      <c r="X91" s="625">
        <f t="shared" si="43"/>
        <v>1981.719277</v>
      </c>
      <c r="Y91" s="625">
        <f t="shared" si="43"/>
        <v>1835.455117</v>
      </c>
      <c r="Z91" s="625">
        <f t="shared" si="43"/>
        <v>2611.15081</v>
      </c>
      <c r="AA91" s="625">
        <f t="shared" si="43"/>
        <v>3186.544136</v>
      </c>
      <c r="AB91" s="625">
        <f t="shared" si="43"/>
        <v>3520.477436</v>
      </c>
      <c r="AC91" s="625">
        <f t="shared" si="43"/>
        <v>1986.917209</v>
      </c>
      <c r="AD91" s="625">
        <f t="shared" si="43"/>
        <v>1982.306033</v>
      </c>
      <c r="AE91" s="625">
        <f t="shared" si="43"/>
        <v>3354.776255</v>
      </c>
      <c r="AF91" s="625">
        <f t="shared" si="43"/>
        <v>2206.813094</v>
      </c>
      <c r="AG91" s="626"/>
    </row>
    <row r="92">
      <c r="AG92" s="505"/>
    </row>
    <row r="93">
      <c r="AG93" s="505"/>
    </row>
    <row r="94">
      <c r="AG94" s="505"/>
    </row>
    <row r="95">
      <c r="AG95" s="505"/>
    </row>
    <row r="96">
      <c r="AG96" s="505"/>
    </row>
    <row r="97">
      <c r="AG97" s="505"/>
    </row>
    <row r="98">
      <c r="AG98" s="505"/>
    </row>
    <row r="99">
      <c r="AG99" s="505"/>
    </row>
    <row r="100">
      <c r="AG100" s="505"/>
    </row>
    <row r="101">
      <c r="AG101" s="505"/>
    </row>
    <row r="102">
      <c r="AG102" s="505"/>
    </row>
    <row r="103">
      <c r="AG103" s="505"/>
    </row>
    <row r="104">
      <c r="AG104" s="505"/>
    </row>
    <row r="105">
      <c r="AG105" s="505"/>
    </row>
    <row r="106">
      <c r="AG106" s="505"/>
    </row>
    <row r="107">
      <c r="AG107" s="505"/>
    </row>
    <row r="108">
      <c r="AG108" s="505"/>
    </row>
    <row r="109">
      <c r="AG109" s="505"/>
    </row>
    <row r="110">
      <c r="AG110" s="505"/>
    </row>
    <row r="111">
      <c r="AG111" s="505"/>
    </row>
    <row r="112">
      <c r="AG112" s="505"/>
    </row>
    <row r="113">
      <c r="AG113" s="505"/>
    </row>
    <row r="114">
      <c r="AG114" s="505"/>
    </row>
    <row r="115">
      <c r="AG115" s="505"/>
    </row>
    <row r="116">
      <c r="AG116" s="505"/>
    </row>
    <row r="117">
      <c r="AG117" s="505"/>
    </row>
    <row r="118">
      <c r="AG118" s="505"/>
    </row>
    <row r="119">
      <c r="AG119" s="505"/>
    </row>
    <row r="120">
      <c r="AG120" s="505"/>
    </row>
    <row r="121">
      <c r="AG121" s="505"/>
    </row>
    <row r="122">
      <c r="AG122" s="505"/>
    </row>
    <row r="123">
      <c r="AG123" s="505"/>
    </row>
    <row r="124">
      <c r="AG124" s="505"/>
    </row>
    <row r="125">
      <c r="AG125" s="505"/>
    </row>
    <row r="126">
      <c r="AG126" s="505"/>
    </row>
    <row r="127">
      <c r="AG127" s="505"/>
    </row>
    <row r="128">
      <c r="AG128" s="505"/>
    </row>
    <row r="129">
      <c r="AG129" s="505"/>
    </row>
    <row r="130">
      <c r="AG130" s="505"/>
    </row>
    <row r="131">
      <c r="AG131" s="505"/>
    </row>
    <row r="132">
      <c r="AG132" s="505"/>
    </row>
    <row r="133">
      <c r="AG133" s="505"/>
    </row>
    <row r="134">
      <c r="AG134" s="505"/>
    </row>
    <row r="135">
      <c r="AG135" s="505"/>
    </row>
    <row r="136">
      <c r="AG136" s="505"/>
    </row>
    <row r="137">
      <c r="AG137" s="505"/>
    </row>
    <row r="138">
      <c r="AG138" s="505"/>
    </row>
    <row r="139">
      <c r="AG139" s="505"/>
    </row>
    <row r="140">
      <c r="AG140" s="505"/>
    </row>
    <row r="141">
      <c r="AG141" s="505"/>
    </row>
    <row r="142">
      <c r="AG142" s="505"/>
    </row>
    <row r="143">
      <c r="AG143" s="505"/>
    </row>
    <row r="144">
      <c r="AG144" s="505"/>
    </row>
    <row r="145">
      <c r="AG145" s="505"/>
    </row>
    <row r="146">
      <c r="AG146" s="505"/>
    </row>
    <row r="147">
      <c r="AG147" s="505"/>
    </row>
    <row r="148">
      <c r="AG148" s="505"/>
    </row>
    <row r="149">
      <c r="AG149" s="505"/>
    </row>
    <row r="150">
      <c r="AG150" s="505"/>
    </row>
    <row r="151">
      <c r="AG151" s="505"/>
    </row>
    <row r="152">
      <c r="AG152" s="505"/>
    </row>
    <row r="153">
      <c r="AG153" s="505"/>
    </row>
    <row r="154">
      <c r="AG154" s="505"/>
    </row>
    <row r="155">
      <c r="AG155" s="505"/>
    </row>
    <row r="156">
      <c r="AG156" s="505"/>
    </row>
    <row r="157">
      <c r="AG157" s="505"/>
    </row>
    <row r="158">
      <c r="AG158" s="505"/>
    </row>
    <row r="159">
      <c r="AG159" s="505"/>
    </row>
    <row r="160">
      <c r="AG160" s="505"/>
    </row>
    <row r="161">
      <c r="AG161" s="505"/>
    </row>
    <row r="162">
      <c r="AG162" s="505"/>
    </row>
    <row r="163">
      <c r="AG163" s="505"/>
    </row>
    <row r="164">
      <c r="AG164" s="505"/>
    </row>
    <row r="165">
      <c r="AG165" s="505"/>
    </row>
    <row r="166">
      <c r="AG166" s="505"/>
    </row>
    <row r="167">
      <c r="AG167" s="505"/>
    </row>
    <row r="168">
      <c r="AG168" s="505"/>
    </row>
    <row r="169">
      <c r="AG169" s="505"/>
    </row>
    <row r="170">
      <c r="AG170" s="505"/>
    </row>
    <row r="171">
      <c r="AG171" s="505"/>
    </row>
    <row r="172">
      <c r="AG172" s="505"/>
    </row>
    <row r="173">
      <c r="AG173" s="505"/>
    </row>
    <row r="174">
      <c r="AG174" s="505"/>
    </row>
    <row r="175">
      <c r="AG175" s="505"/>
    </row>
    <row r="176">
      <c r="AG176" s="505"/>
    </row>
    <row r="177">
      <c r="AG177" s="505"/>
    </row>
    <row r="178">
      <c r="AG178" s="505"/>
    </row>
    <row r="179">
      <c r="AG179" s="505"/>
    </row>
    <row r="180">
      <c r="AG180" s="505"/>
    </row>
    <row r="181">
      <c r="AG181" s="505"/>
    </row>
    <row r="182">
      <c r="AG182" s="505"/>
    </row>
    <row r="183">
      <c r="AG183" s="505"/>
    </row>
    <row r="184">
      <c r="AG184" s="505"/>
    </row>
    <row r="185">
      <c r="AG185" s="505"/>
    </row>
    <row r="186">
      <c r="AG186" s="505"/>
    </row>
    <row r="187">
      <c r="AG187" s="505"/>
    </row>
    <row r="188">
      <c r="AG188" s="505"/>
    </row>
    <row r="189">
      <c r="AG189" s="505"/>
    </row>
    <row r="190">
      <c r="AG190" s="505"/>
    </row>
    <row r="191">
      <c r="AG191" s="505"/>
    </row>
    <row r="192">
      <c r="AG192" s="505"/>
    </row>
    <row r="193">
      <c r="AG193" s="505"/>
    </row>
    <row r="194">
      <c r="AG194" s="505"/>
    </row>
    <row r="195">
      <c r="AG195" s="505"/>
    </row>
    <row r="196">
      <c r="AG196" s="505"/>
    </row>
    <row r="197">
      <c r="AG197" s="505"/>
    </row>
    <row r="198">
      <c r="AG198" s="505"/>
    </row>
    <row r="199">
      <c r="AG199" s="505"/>
    </row>
    <row r="200">
      <c r="AG200" s="505"/>
    </row>
    <row r="201">
      <c r="AG201" s="505"/>
    </row>
    <row r="202">
      <c r="AG202" s="505"/>
    </row>
    <row r="203">
      <c r="AG203" s="505"/>
    </row>
    <row r="204">
      <c r="AG204" s="505"/>
    </row>
    <row r="205">
      <c r="AG205" s="505"/>
    </row>
    <row r="206">
      <c r="AG206" s="505"/>
    </row>
    <row r="207">
      <c r="AG207" s="505"/>
    </row>
    <row r="208">
      <c r="AG208" s="505"/>
    </row>
    <row r="209">
      <c r="AG209" s="505"/>
    </row>
    <row r="210">
      <c r="AG210" s="505"/>
    </row>
    <row r="211">
      <c r="AG211" s="505"/>
    </row>
    <row r="212">
      <c r="AG212" s="505"/>
    </row>
    <row r="213">
      <c r="AG213" s="505"/>
    </row>
    <row r="214">
      <c r="AG214" s="505"/>
    </row>
    <row r="215">
      <c r="AG215" s="505"/>
    </row>
    <row r="216">
      <c r="AG216" s="505"/>
    </row>
    <row r="217">
      <c r="AG217" s="505"/>
    </row>
    <row r="218">
      <c r="AG218" s="505"/>
    </row>
    <row r="219">
      <c r="AG219" s="505"/>
    </row>
    <row r="220">
      <c r="AG220" s="505"/>
    </row>
    <row r="221">
      <c r="AG221" s="505"/>
    </row>
    <row r="222">
      <c r="AG222" s="505"/>
    </row>
    <row r="223">
      <c r="AG223" s="505"/>
    </row>
    <row r="224">
      <c r="AG224" s="505"/>
    </row>
    <row r="225">
      <c r="AG225" s="505"/>
    </row>
    <row r="226">
      <c r="AG226" s="505"/>
    </row>
    <row r="227">
      <c r="AG227" s="505"/>
    </row>
    <row r="228">
      <c r="AG228" s="505"/>
    </row>
    <row r="229">
      <c r="AG229" s="505"/>
    </row>
    <row r="230">
      <c r="AG230" s="505"/>
    </row>
    <row r="231">
      <c r="AG231" s="505"/>
    </row>
    <row r="232">
      <c r="AG232" s="505"/>
    </row>
    <row r="233">
      <c r="AG233" s="505"/>
    </row>
    <row r="234">
      <c r="AG234" s="505"/>
    </row>
    <row r="235">
      <c r="AG235" s="505"/>
    </row>
    <row r="236">
      <c r="AG236" s="505"/>
    </row>
    <row r="237">
      <c r="AG237" s="505"/>
    </row>
    <row r="238">
      <c r="AG238" s="505"/>
    </row>
    <row r="239">
      <c r="AG239" s="505"/>
    </row>
    <row r="240">
      <c r="AG240" s="505"/>
    </row>
    <row r="241">
      <c r="AG241" s="505"/>
    </row>
    <row r="242">
      <c r="AG242" s="505"/>
    </row>
    <row r="243">
      <c r="AG243" s="505"/>
    </row>
    <row r="244">
      <c r="AG244" s="505"/>
    </row>
    <row r="245">
      <c r="AG245" s="505"/>
    </row>
    <row r="246">
      <c r="AG246" s="505"/>
    </row>
    <row r="247">
      <c r="AG247" s="505"/>
    </row>
    <row r="248">
      <c r="AG248" s="505"/>
    </row>
    <row r="249">
      <c r="AG249" s="505"/>
    </row>
    <row r="250">
      <c r="AG250" s="505"/>
    </row>
    <row r="251">
      <c r="AG251" s="505"/>
    </row>
    <row r="252">
      <c r="AG252" s="505"/>
    </row>
    <row r="253">
      <c r="AG253" s="505"/>
    </row>
    <row r="254">
      <c r="AG254" s="505"/>
    </row>
    <row r="255">
      <c r="AG255" s="505"/>
    </row>
    <row r="256">
      <c r="AG256" s="505"/>
    </row>
    <row r="257">
      <c r="AG257" s="505"/>
    </row>
    <row r="258">
      <c r="AG258" s="505"/>
    </row>
    <row r="259">
      <c r="AG259" s="505"/>
    </row>
    <row r="260">
      <c r="AG260" s="505"/>
    </row>
    <row r="261">
      <c r="AG261" s="505"/>
    </row>
    <row r="262">
      <c r="AG262" s="505"/>
    </row>
    <row r="263">
      <c r="AG263" s="505"/>
    </row>
    <row r="264">
      <c r="AG264" s="505"/>
    </row>
    <row r="265">
      <c r="AG265" s="505"/>
    </row>
    <row r="266">
      <c r="AG266" s="505"/>
    </row>
    <row r="267">
      <c r="AG267" s="505"/>
    </row>
    <row r="268">
      <c r="AG268" s="505"/>
    </row>
    <row r="269">
      <c r="AG269" s="505"/>
    </row>
    <row r="270">
      <c r="AG270" s="505"/>
    </row>
    <row r="271">
      <c r="AG271" s="505"/>
    </row>
    <row r="272">
      <c r="AG272" s="505"/>
    </row>
    <row r="273">
      <c r="AG273" s="505"/>
    </row>
    <row r="274">
      <c r="AG274" s="505"/>
    </row>
    <row r="275">
      <c r="AG275" s="505"/>
    </row>
    <row r="276">
      <c r="AG276" s="505"/>
    </row>
    <row r="277">
      <c r="AG277" s="505"/>
    </row>
    <row r="278">
      <c r="AG278" s="505"/>
    </row>
    <row r="279">
      <c r="AG279" s="505"/>
    </row>
    <row r="280">
      <c r="AG280" s="505"/>
    </row>
    <row r="281">
      <c r="AG281" s="505"/>
    </row>
    <row r="282">
      <c r="AG282" s="505"/>
    </row>
    <row r="283">
      <c r="AG283" s="505"/>
    </row>
    <row r="284">
      <c r="AG284" s="505"/>
    </row>
    <row r="285">
      <c r="AG285" s="505"/>
    </row>
    <row r="286">
      <c r="AG286" s="505"/>
    </row>
    <row r="287">
      <c r="AG287" s="505"/>
    </row>
    <row r="288">
      <c r="AG288" s="505"/>
    </row>
    <row r="289">
      <c r="AG289" s="505"/>
    </row>
    <row r="290">
      <c r="AG290" s="505"/>
    </row>
    <row r="291">
      <c r="AG291" s="505"/>
    </row>
    <row r="292">
      <c r="AG292" s="505"/>
    </row>
    <row r="293">
      <c r="AG293" s="505"/>
    </row>
    <row r="294">
      <c r="AG294" s="505"/>
    </row>
    <row r="295">
      <c r="AG295" s="505"/>
    </row>
    <row r="296">
      <c r="AG296" s="505"/>
    </row>
    <row r="297">
      <c r="AG297" s="505"/>
    </row>
    <row r="298">
      <c r="AG298" s="505"/>
    </row>
    <row r="299">
      <c r="AG299" s="505"/>
    </row>
    <row r="300">
      <c r="AG300" s="505"/>
    </row>
    <row r="301">
      <c r="AG301" s="505"/>
    </row>
    <row r="302">
      <c r="AG302" s="505"/>
    </row>
    <row r="303">
      <c r="AG303" s="505"/>
    </row>
    <row r="304">
      <c r="AG304" s="505"/>
    </row>
    <row r="305">
      <c r="AG305" s="505"/>
    </row>
    <row r="306">
      <c r="AG306" s="505"/>
    </row>
    <row r="307">
      <c r="AG307" s="505"/>
    </row>
    <row r="308">
      <c r="AG308" s="505"/>
    </row>
    <row r="309">
      <c r="AG309" s="505"/>
    </row>
    <row r="310">
      <c r="AG310" s="505"/>
    </row>
    <row r="311">
      <c r="AG311" s="505"/>
    </row>
    <row r="312">
      <c r="AG312" s="505"/>
    </row>
    <row r="313">
      <c r="AG313" s="505"/>
    </row>
    <row r="314">
      <c r="AG314" s="505"/>
    </row>
    <row r="315">
      <c r="AG315" s="505"/>
    </row>
    <row r="316">
      <c r="AG316" s="505"/>
    </row>
    <row r="317">
      <c r="AG317" s="505"/>
    </row>
    <row r="318">
      <c r="AG318" s="505"/>
    </row>
    <row r="319">
      <c r="AG319" s="505"/>
    </row>
    <row r="320">
      <c r="AG320" s="505"/>
    </row>
    <row r="321">
      <c r="AG321" s="505"/>
    </row>
    <row r="322">
      <c r="AG322" s="505"/>
    </row>
    <row r="323">
      <c r="AG323" s="505"/>
    </row>
    <row r="324">
      <c r="AG324" s="505"/>
    </row>
    <row r="325">
      <c r="AG325" s="505"/>
    </row>
    <row r="326">
      <c r="AG326" s="505"/>
    </row>
    <row r="327">
      <c r="AG327" s="505"/>
    </row>
    <row r="328">
      <c r="AG328" s="505"/>
    </row>
    <row r="329">
      <c r="AG329" s="505"/>
    </row>
    <row r="330">
      <c r="AG330" s="505"/>
    </row>
    <row r="331">
      <c r="AG331" s="505"/>
    </row>
    <row r="332">
      <c r="AG332" s="505"/>
    </row>
    <row r="333">
      <c r="AG333" s="505"/>
    </row>
    <row r="334">
      <c r="AG334" s="505"/>
    </row>
    <row r="335">
      <c r="AG335" s="505"/>
    </row>
    <row r="336">
      <c r="AG336" s="505"/>
    </row>
    <row r="337">
      <c r="AG337" s="505"/>
    </row>
    <row r="338">
      <c r="AG338" s="505"/>
    </row>
    <row r="339">
      <c r="AG339" s="505"/>
    </row>
    <row r="340">
      <c r="AG340" s="505"/>
    </row>
    <row r="341">
      <c r="AG341" s="505"/>
    </row>
    <row r="342">
      <c r="AG342" s="505"/>
    </row>
    <row r="343">
      <c r="AG343" s="505"/>
    </row>
    <row r="344">
      <c r="AG344" s="505"/>
    </row>
    <row r="345">
      <c r="AG345" s="505"/>
    </row>
    <row r="346">
      <c r="AG346" s="505"/>
    </row>
    <row r="347">
      <c r="AG347" s="505"/>
    </row>
    <row r="348">
      <c r="AG348" s="505"/>
    </row>
    <row r="349">
      <c r="AG349" s="505"/>
    </row>
    <row r="350">
      <c r="AG350" s="505"/>
    </row>
    <row r="351">
      <c r="AG351" s="505"/>
    </row>
    <row r="352">
      <c r="AG352" s="505"/>
    </row>
    <row r="353">
      <c r="AG353" s="505"/>
    </row>
    <row r="354">
      <c r="AG354" s="505"/>
    </row>
    <row r="355">
      <c r="AG355" s="505"/>
    </row>
    <row r="356">
      <c r="AG356" s="505"/>
    </row>
    <row r="357">
      <c r="AG357" s="505"/>
    </row>
    <row r="358">
      <c r="AG358" s="505"/>
    </row>
    <row r="359">
      <c r="AG359" s="505"/>
    </row>
    <row r="360">
      <c r="AG360" s="505"/>
    </row>
    <row r="361">
      <c r="AG361" s="505"/>
    </row>
    <row r="362">
      <c r="AG362" s="505"/>
    </row>
    <row r="363">
      <c r="AG363" s="505"/>
    </row>
    <row r="364">
      <c r="AG364" s="505"/>
    </row>
    <row r="365">
      <c r="AG365" s="505"/>
    </row>
    <row r="366">
      <c r="AG366" s="505"/>
    </row>
    <row r="367">
      <c r="AG367" s="505"/>
    </row>
    <row r="368">
      <c r="AG368" s="505"/>
    </row>
    <row r="369">
      <c r="AG369" s="505"/>
    </row>
    <row r="370">
      <c r="AG370" s="505"/>
    </row>
    <row r="371">
      <c r="AG371" s="505"/>
    </row>
    <row r="372">
      <c r="AG372" s="505"/>
    </row>
    <row r="373">
      <c r="AG373" s="505"/>
    </row>
    <row r="374">
      <c r="AG374" s="505"/>
    </row>
    <row r="375">
      <c r="AG375" s="505"/>
    </row>
    <row r="376">
      <c r="AG376" s="505"/>
    </row>
    <row r="377">
      <c r="AG377" s="505"/>
    </row>
    <row r="378">
      <c r="AG378" s="505"/>
    </row>
    <row r="379">
      <c r="AG379" s="505"/>
    </row>
    <row r="380">
      <c r="AG380" s="505"/>
    </row>
    <row r="381">
      <c r="AG381" s="505"/>
    </row>
    <row r="382">
      <c r="AG382" s="505"/>
    </row>
    <row r="383">
      <c r="AG383" s="505"/>
    </row>
    <row r="384">
      <c r="AG384" s="505"/>
    </row>
    <row r="385">
      <c r="AG385" s="505"/>
    </row>
    <row r="386">
      <c r="AG386" s="505"/>
    </row>
    <row r="387">
      <c r="AG387" s="505"/>
    </row>
    <row r="388">
      <c r="AG388" s="505"/>
    </row>
    <row r="389">
      <c r="AG389" s="505"/>
    </row>
    <row r="390">
      <c r="AG390" s="505"/>
    </row>
    <row r="391">
      <c r="AG391" s="505"/>
    </row>
    <row r="392">
      <c r="AG392" s="505"/>
    </row>
    <row r="393">
      <c r="AG393" s="505"/>
    </row>
    <row r="394">
      <c r="AG394" s="505"/>
    </row>
    <row r="395">
      <c r="AG395" s="505"/>
    </row>
    <row r="396">
      <c r="AG396" s="505"/>
    </row>
    <row r="397">
      <c r="AG397" s="505"/>
    </row>
    <row r="398">
      <c r="AG398" s="505"/>
    </row>
    <row r="399">
      <c r="AG399" s="505"/>
    </row>
    <row r="400">
      <c r="AG400" s="505"/>
    </row>
    <row r="401">
      <c r="AG401" s="505"/>
    </row>
    <row r="402">
      <c r="AG402" s="505"/>
    </row>
    <row r="403">
      <c r="AG403" s="505"/>
    </row>
    <row r="404">
      <c r="AG404" s="505"/>
    </row>
    <row r="405">
      <c r="AG405" s="505"/>
    </row>
    <row r="406">
      <c r="AG406" s="505"/>
    </row>
    <row r="407">
      <c r="AG407" s="505"/>
    </row>
    <row r="408">
      <c r="AG408" s="505"/>
    </row>
    <row r="409">
      <c r="AG409" s="505"/>
    </row>
    <row r="410">
      <c r="AG410" s="505"/>
    </row>
    <row r="411">
      <c r="AG411" s="505"/>
    </row>
    <row r="412">
      <c r="AG412" s="505"/>
    </row>
    <row r="413">
      <c r="AG413" s="505"/>
    </row>
    <row r="414">
      <c r="AG414" s="505"/>
    </row>
    <row r="415">
      <c r="AG415" s="505"/>
    </row>
    <row r="416">
      <c r="AG416" s="505"/>
    </row>
    <row r="417">
      <c r="AG417" s="505"/>
    </row>
    <row r="418">
      <c r="AG418" s="505"/>
    </row>
    <row r="419">
      <c r="AG419" s="505"/>
    </row>
    <row r="420">
      <c r="AG420" s="505"/>
    </row>
    <row r="421">
      <c r="AG421" s="505"/>
    </row>
    <row r="422">
      <c r="AG422" s="505"/>
    </row>
    <row r="423">
      <c r="AG423" s="505"/>
    </row>
    <row r="424">
      <c r="AG424" s="505"/>
    </row>
    <row r="425">
      <c r="AG425" s="505"/>
    </row>
    <row r="426">
      <c r="AG426" s="505"/>
    </row>
    <row r="427">
      <c r="AG427" s="505"/>
    </row>
    <row r="428">
      <c r="AG428" s="505"/>
    </row>
    <row r="429">
      <c r="AG429" s="505"/>
    </row>
    <row r="430">
      <c r="AG430" s="505"/>
    </row>
    <row r="431">
      <c r="AG431" s="505"/>
    </row>
    <row r="432">
      <c r="AG432" s="505"/>
    </row>
    <row r="433">
      <c r="AG433" s="505"/>
    </row>
    <row r="434">
      <c r="AG434" s="505"/>
    </row>
    <row r="435">
      <c r="AG435" s="505"/>
    </row>
    <row r="436">
      <c r="AG436" s="505"/>
    </row>
    <row r="437">
      <c r="AG437" s="505"/>
    </row>
    <row r="438">
      <c r="AG438" s="505"/>
    </row>
    <row r="439">
      <c r="AG439" s="505"/>
    </row>
    <row r="440">
      <c r="AG440" s="505"/>
    </row>
    <row r="441">
      <c r="AG441" s="505"/>
    </row>
    <row r="442">
      <c r="AG442" s="505"/>
    </row>
    <row r="443">
      <c r="AG443" s="505"/>
    </row>
    <row r="444">
      <c r="AG444" s="505"/>
    </row>
    <row r="445">
      <c r="AG445" s="505"/>
    </row>
    <row r="446">
      <c r="AG446" s="505"/>
    </row>
    <row r="447">
      <c r="AG447" s="505"/>
    </row>
    <row r="448">
      <c r="AG448" s="505"/>
    </row>
    <row r="449">
      <c r="AG449" s="505"/>
    </row>
    <row r="450">
      <c r="AG450" s="505"/>
    </row>
    <row r="451">
      <c r="AG451" s="505"/>
    </row>
    <row r="452">
      <c r="AG452" s="505"/>
    </row>
    <row r="453">
      <c r="AG453" s="505"/>
    </row>
    <row r="454">
      <c r="AG454" s="505"/>
    </row>
    <row r="455">
      <c r="AG455" s="505"/>
    </row>
    <row r="456">
      <c r="AG456" s="505"/>
    </row>
    <row r="457">
      <c r="AG457" s="505"/>
    </row>
    <row r="458">
      <c r="AG458" s="505"/>
    </row>
    <row r="459">
      <c r="AG459" s="505"/>
    </row>
    <row r="460">
      <c r="AG460" s="505"/>
    </row>
    <row r="461">
      <c r="AG461" s="505"/>
    </row>
    <row r="462">
      <c r="AG462" s="505"/>
    </row>
    <row r="463">
      <c r="AG463" s="505"/>
    </row>
    <row r="464">
      <c r="AG464" s="505"/>
    </row>
    <row r="465">
      <c r="AG465" s="505"/>
    </row>
    <row r="466">
      <c r="AG466" s="505"/>
    </row>
    <row r="467">
      <c r="AG467" s="505"/>
    </row>
    <row r="468">
      <c r="AG468" s="505"/>
    </row>
    <row r="469">
      <c r="AG469" s="505"/>
    </row>
    <row r="470">
      <c r="AG470" s="505"/>
    </row>
    <row r="471">
      <c r="AG471" s="505"/>
    </row>
    <row r="472">
      <c r="AG472" s="505"/>
    </row>
    <row r="473">
      <c r="AG473" s="505"/>
    </row>
    <row r="474">
      <c r="AG474" s="505"/>
    </row>
    <row r="475">
      <c r="AG475" s="505"/>
    </row>
    <row r="476">
      <c r="AG476" s="505"/>
    </row>
    <row r="477">
      <c r="AG477" s="505"/>
    </row>
    <row r="478">
      <c r="AG478" s="505"/>
    </row>
    <row r="479">
      <c r="AG479" s="505"/>
    </row>
    <row r="480">
      <c r="AG480" s="505"/>
    </row>
    <row r="481">
      <c r="AG481" s="505"/>
    </row>
    <row r="482">
      <c r="AG482" s="505"/>
    </row>
    <row r="483">
      <c r="AG483" s="505"/>
    </row>
    <row r="484">
      <c r="AG484" s="505"/>
    </row>
    <row r="485">
      <c r="AG485" s="505"/>
    </row>
    <row r="486">
      <c r="AG486" s="505"/>
    </row>
    <row r="487">
      <c r="AG487" s="505"/>
    </row>
    <row r="488">
      <c r="AG488" s="505"/>
    </row>
    <row r="489">
      <c r="AG489" s="505"/>
    </row>
    <row r="490">
      <c r="AG490" s="505"/>
    </row>
    <row r="491">
      <c r="AG491" s="505"/>
    </row>
    <row r="492">
      <c r="AG492" s="505"/>
    </row>
    <row r="493">
      <c r="AG493" s="505"/>
    </row>
    <row r="494">
      <c r="AG494" s="505"/>
    </row>
    <row r="495">
      <c r="AG495" s="505"/>
    </row>
    <row r="496">
      <c r="AG496" s="505"/>
    </row>
    <row r="497">
      <c r="AG497" s="505"/>
    </row>
    <row r="498">
      <c r="AG498" s="505"/>
    </row>
    <row r="499">
      <c r="AG499" s="505"/>
    </row>
    <row r="500">
      <c r="AG500" s="505"/>
    </row>
    <row r="501">
      <c r="AG501" s="505"/>
    </row>
    <row r="502">
      <c r="AG502" s="505"/>
    </row>
    <row r="503">
      <c r="AG503" s="505"/>
    </row>
    <row r="504">
      <c r="AG504" s="505"/>
    </row>
    <row r="505">
      <c r="AG505" s="505"/>
    </row>
    <row r="506">
      <c r="AG506" s="505"/>
    </row>
    <row r="507">
      <c r="AG507" s="505"/>
    </row>
    <row r="508">
      <c r="AG508" s="505"/>
    </row>
    <row r="509">
      <c r="AG509" s="505"/>
    </row>
    <row r="510">
      <c r="AG510" s="505"/>
    </row>
    <row r="511">
      <c r="AG511" s="505"/>
    </row>
    <row r="512">
      <c r="AG512" s="505"/>
    </row>
    <row r="513">
      <c r="AG513" s="505"/>
    </row>
    <row r="514">
      <c r="AG514" s="505"/>
    </row>
    <row r="515">
      <c r="AG515" s="505"/>
    </row>
    <row r="516">
      <c r="AG516" s="505"/>
    </row>
    <row r="517">
      <c r="AG517" s="505"/>
    </row>
    <row r="518">
      <c r="AG518" s="505"/>
    </row>
    <row r="519">
      <c r="AG519" s="505"/>
    </row>
    <row r="520">
      <c r="AG520" s="505"/>
    </row>
    <row r="521">
      <c r="AG521" s="505"/>
    </row>
    <row r="522">
      <c r="AG522" s="505"/>
    </row>
    <row r="523">
      <c r="AG523" s="505"/>
    </row>
    <row r="524">
      <c r="AG524" s="505"/>
    </row>
    <row r="525">
      <c r="AG525" s="505"/>
    </row>
    <row r="526">
      <c r="AG526" s="505"/>
    </row>
    <row r="527">
      <c r="AG527" s="505"/>
    </row>
    <row r="528">
      <c r="AG528" s="505"/>
    </row>
    <row r="529">
      <c r="AG529" s="505"/>
    </row>
    <row r="530">
      <c r="AG530" s="505"/>
    </row>
    <row r="531">
      <c r="AG531" s="505"/>
    </row>
    <row r="532">
      <c r="AG532" s="505"/>
    </row>
    <row r="533">
      <c r="AG533" s="505"/>
    </row>
    <row r="534">
      <c r="AG534" s="505"/>
    </row>
    <row r="535">
      <c r="AG535" s="505"/>
    </row>
    <row r="536">
      <c r="AG536" s="505"/>
    </row>
    <row r="537">
      <c r="AG537" s="505"/>
    </row>
    <row r="538">
      <c r="AG538" s="505"/>
    </row>
    <row r="539">
      <c r="AG539" s="505"/>
    </row>
    <row r="540">
      <c r="AG540" s="505"/>
    </row>
    <row r="541">
      <c r="AG541" s="505"/>
    </row>
    <row r="542">
      <c r="AG542" s="505"/>
    </row>
    <row r="543">
      <c r="AG543" s="505"/>
    </row>
    <row r="544">
      <c r="AG544" s="505"/>
    </row>
    <row r="545">
      <c r="AG545" s="505"/>
    </row>
    <row r="546">
      <c r="AG546" s="505"/>
    </row>
    <row r="547">
      <c r="AG547" s="505"/>
    </row>
    <row r="548">
      <c r="AG548" s="505"/>
    </row>
    <row r="549">
      <c r="AG549" s="505"/>
    </row>
    <row r="550">
      <c r="AG550" s="505"/>
    </row>
    <row r="551">
      <c r="AG551" s="505"/>
    </row>
    <row r="552">
      <c r="AG552" s="505"/>
    </row>
    <row r="553">
      <c r="AG553" s="505"/>
    </row>
    <row r="554">
      <c r="AG554" s="505"/>
    </row>
    <row r="555">
      <c r="AG555" s="505"/>
    </row>
    <row r="556">
      <c r="AG556" s="505"/>
    </row>
    <row r="557">
      <c r="AG557" s="505"/>
    </row>
    <row r="558">
      <c r="AG558" s="505"/>
    </row>
    <row r="559">
      <c r="AG559" s="505"/>
    </row>
    <row r="560">
      <c r="AG560" s="505"/>
    </row>
    <row r="561">
      <c r="AG561" s="505"/>
    </row>
    <row r="562">
      <c r="AG562" s="505"/>
    </row>
    <row r="563">
      <c r="AG563" s="505"/>
    </row>
    <row r="564">
      <c r="AG564" s="505"/>
    </row>
    <row r="565">
      <c r="AG565" s="505"/>
    </row>
    <row r="566">
      <c r="AG566" s="505"/>
    </row>
    <row r="567">
      <c r="AG567" s="505"/>
    </row>
    <row r="568">
      <c r="AG568" s="505"/>
    </row>
    <row r="569">
      <c r="AG569" s="505"/>
    </row>
    <row r="570">
      <c r="AG570" s="505"/>
    </row>
    <row r="571">
      <c r="AG571" s="505"/>
    </row>
    <row r="572">
      <c r="AG572" s="505"/>
    </row>
    <row r="573">
      <c r="AG573" s="505"/>
    </row>
    <row r="574">
      <c r="AG574" s="505"/>
    </row>
    <row r="575">
      <c r="AG575" s="505"/>
    </row>
    <row r="576">
      <c r="AG576" s="505"/>
    </row>
    <row r="577">
      <c r="AG577" s="505"/>
    </row>
    <row r="578">
      <c r="AG578" s="505"/>
    </row>
    <row r="579">
      <c r="AG579" s="505"/>
    </row>
    <row r="580">
      <c r="AG580" s="505"/>
    </row>
    <row r="581">
      <c r="AG581" s="505"/>
    </row>
    <row r="582">
      <c r="AG582" s="505"/>
    </row>
    <row r="583">
      <c r="AG583" s="505"/>
    </row>
    <row r="584">
      <c r="AG584" s="505"/>
    </row>
    <row r="585">
      <c r="AG585" s="505"/>
    </row>
    <row r="586">
      <c r="AG586" s="505"/>
    </row>
    <row r="587">
      <c r="AG587" s="505"/>
    </row>
    <row r="588">
      <c r="AG588" s="505"/>
    </row>
    <row r="589">
      <c r="AG589" s="505"/>
    </row>
    <row r="590">
      <c r="AG590" s="505"/>
    </row>
    <row r="591">
      <c r="AG591" s="505"/>
    </row>
    <row r="592">
      <c r="AG592" s="505"/>
    </row>
    <row r="593">
      <c r="AG593" s="505"/>
    </row>
    <row r="594">
      <c r="AG594" s="505"/>
    </row>
    <row r="595">
      <c r="AG595" s="505"/>
    </row>
    <row r="596">
      <c r="AG596" s="505"/>
    </row>
    <row r="597">
      <c r="AG597" s="505"/>
    </row>
    <row r="598">
      <c r="AG598" s="505"/>
    </row>
    <row r="599">
      <c r="AG599" s="505"/>
    </row>
    <row r="600">
      <c r="AG600" s="505"/>
    </row>
    <row r="601">
      <c r="AG601" s="505"/>
    </row>
    <row r="602">
      <c r="AG602" s="505"/>
    </row>
    <row r="603">
      <c r="AG603" s="505"/>
    </row>
    <row r="604">
      <c r="AG604" s="505"/>
    </row>
    <row r="605">
      <c r="AG605" s="505"/>
    </row>
    <row r="606">
      <c r="AG606" s="505"/>
    </row>
    <row r="607">
      <c r="AG607" s="505"/>
    </row>
    <row r="608">
      <c r="AG608" s="505"/>
    </row>
    <row r="609">
      <c r="AG609" s="505"/>
    </row>
    <row r="610">
      <c r="AG610" s="505"/>
    </row>
    <row r="611">
      <c r="AG611" s="505"/>
    </row>
    <row r="612">
      <c r="AG612" s="505"/>
    </row>
    <row r="613">
      <c r="AG613" s="505"/>
    </row>
    <row r="614">
      <c r="AG614" s="505"/>
    </row>
    <row r="615">
      <c r="AG615" s="505"/>
    </row>
    <row r="616">
      <c r="AG616" s="505"/>
    </row>
    <row r="617">
      <c r="AG617" s="505"/>
    </row>
    <row r="618">
      <c r="AG618" s="505"/>
    </row>
    <row r="619">
      <c r="AG619" s="505"/>
    </row>
    <row r="620">
      <c r="AG620" s="505"/>
    </row>
    <row r="621">
      <c r="AG621" s="505"/>
    </row>
    <row r="622">
      <c r="AG622" s="505"/>
    </row>
    <row r="623">
      <c r="AG623" s="505"/>
    </row>
    <row r="624">
      <c r="AG624" s="505"/>
    </row>
    <row r="625">
      <c r="AG625" s="505"/>
    </row>
    <row r="626">
      <c r="AG626" s="505"/>
    </row>
    <row r="627">
      <c r="AG627" s="505"/>
    </row>
    <row r="628">
      <c r="AG628" s="505"/>
    </row>
    <row r="629">
      <c r="AG629" s="505"/>
    </row>
    <row r="630">
      <c r="AG630" s="505"/>
    </row>
    <row r="631">
      <c r="AG631" s="505"/>
    </row>
    <row r="632">
      <c r="AG632" s="505"/>
    </row>
    <row r="633">
      <c r="AG633" s="505"/>
    </row>
    <row r="634">
      <c r="AG634" s="505"/>
    </row>
    <row r="635">
      <c r="AG635" s="505"/>
    </row>
    <row r="636">
      <c r="AG636" s="505"/>
    </row>
    <row r="637">
      <c r="AG637" s="505"/>
    </row>
    <row r="638">
      <c r="AG638" s="505"/>
    </row>
    <row r="639">
      <c r="AG639" s="505"/>
    </row>
    <row r="640">
      <c r="AG640" s="505"/>
    </row>
    <row r="641">
      <c r="AG641" s="505"/>
    </row>
    <row r="642">
      <c r="AG642" s="505"/>
    </row>
    <row r="643">
      <c r="AG643" s="505"/>
    </row>
    <row r="644">
      <c r="AG644" s="505"/>
    </row>
    <row r="645">
      <c r="AG645" s="505"/>
    </row>
    <row r="646">
      <c r="AG646" s="505"/>
    </row>
    <row r="647">
      <c r="AG647" s="505"/>
    </row>
    <row r="648">
      <c r="AG648" s="505"/>
    </row>
    <row r="649">
      <c r="AG649" s="505"/>
    </row>
    <row r="650">
      <c r="AG650" s="505"/>
    </row>
    <row r="651">
      <c r="AG651" s="505"/>
    </row>
    <row r="652">
      <c r="AG652" s="505"/>
    </row>
    <row r="653">
      <c r="AG653" s="505"/>
    </row>
    <row r="654">
      <c r="AG654" s="505"/>
    </row>
    <row r="655">
      <c r="AG655" s="505"/>
    </row>
    <row r="656">
      <c r="AG656" s="505"/>
    </row>
    <row r="657">
      <c r="AG657" s="505"/>
    </row>
    <row r="658">
      <c r="AG658" s="505"/>
    </row>
    <row r="659">
      <c r="AG659" s="505"/>
    </row>
    <row r="660">
      <c r="AG660" s="505"/>
    </row>
    <row r="661">
      <c r="AG661" s="505"/>
    </row>
    <row r="662">
      <c r="AG662" s="505"/>
    </row>
    <row r="663">
      <c r="AG663" s="505"/>
    </row>
    <row r="664">
      <c r="AG664" s="505"/>
    </row>
    <row r="665">
      <c r="AG665" s="505"/>
    </row>
    <row r="666">
      <c r="AG666" s="505"/>
    </row>
    <row r="667">
      <c r="AG667" s="505"/>
    </row>
    <row r="668">
      <c r="AG668" s="505"/>
    </row>
    <row r="669">
      <c r="AG669" s="505"/>
    </row>
    <row r="670">
      <c r="AG670" s="505"/>
    </row>
    <row r="671">
      <c r="AG671" s="505"/>
    </row>
    <row r="672">
      <c r="AG672" s="505"/>
    </row>
    <row r="673">
      <c r="AG673" s="505"/>
    </row>
    <row r="674">
      <c r="AG674" s="505"/>
    </row>
    <row r="675">
      <c r="AG675" s="505"/>
    </row>
    <row r="676">
      <c r="AG676" s="505"/>
    </row>
    <row r="677">
      <c r="AG677" s="505"/>
    </row>
    <row r="678">
      <c r="AG678" s="505"/>
    </row>
    <row r="679">
      <c r="AG679" s="505"/>
    </row>
    <row r="680">
      <c r="AG680" s="505"/>
    </row>
    <row r="681">
      <c r="AG681" s="505"/>
    </row>
    <row r="682">
      <c r="AG682" s="505"/>
    </row>
    <row r="683">
      <c r="AG683" s="505"/>
    </row>
    <row r="684">
      <c r="AG684" s="505"/>
    </row>
    <row r="685">
      <c r="AG685" s="505"/>
    </row>
    <row r="686">
      <c r="AG686" s="505"/>
    </row>
    <row r="687">
      <c r="AG687" s="505"/>
    </row>
    <row r="688">
      <c r="AG688" s="505"/>
    </row>
    <row r="689">
      <c r="AG689" s="505"/>
    </row>
    <row r="690">
      <c r="AG690" s="505"/>
    </row>
    <row r="691">
      <c r="AG691" s="505"/>
    </row>
    <row r="692">
      <c r="AG692" s="505"/>
    </row>
    <row r="693">
      <c r="AG693" s="505"/>
    </row>
    <row r="694">
      <c r="AG694" s="505"/>
    </row>
    <row r="695">
      <c r="AG695" s="505"/>
    </row>
    <row r="696">
      <c r="AG696" s="505"/>
    </row>
    <row r="697">
      <c r="AG697" s="505"/>
    </row>
    <row r="698">
      <c r="AG698" s="505"/>
    </row>
    <row r="699">
      <c r="AG699" s="505"/>
    </row>
    <row r="700">
      <c r="AG700" s="505"/>
    </row>
    <row r="701">
      <c r="AG701" s="505"/>
    </row>
    <row r="702">
      <c r="AG702" s="505"/>
    </row>
    <row r="703">
      <c r="AG703" s="505"/>
    </row>
    <row r="704">
      <c r="AG704" s="505"/>
    </row>
    <row r="705">
      <c r="AG705" s="505"/>
    </row>
    <row r="706">
      <c r="AG706" s="505"/>
    </row>
    <row r="707">
      <c r="AG707" s="505"/>
    </row>
    <row r="708">
      <c r="AG708" s="505"/>
    </row>
    <row r="709">
      <c r="AG709" s="505"/>
    </row>
    <row r="710">
      <c r="AG710" s="505"/>
    </row>
    <row r="711">
      <c r="AG711" s="505"/>
    </row>
    <row r="712">
      <c r="AG712" s="505"/>
    </row>
    <row r="713">
      <c r="AG713" s="505"/>
    </row>
    <row r="714">
      <c r="AG714" s="505"/>
    </row>
    <row r="715">
      <c r="AG715" s="505"/>
    </row>
    <row r="716">
      <c r="AG716" s="505"/>
    </row>
    <row r="717">
      <c r="AG717" s="505"/>
    </row>
    <row r="718">
      <c r="AG718" s="505"/>
    </row>
    <row r="719">
      <c r="AG719" s="505"/>
    </row>
    <row r="720">
      <c r="AG720" s="505"/>
    </row>
    <row r="721">
      <c r="AG721" s="505"/>
    </row>
    <row r="722">
      <c r="AG722" s="505"/>
    </row>
    <row r="723">
      <c r="AG723" s="505"/>
    </row>
    <row r="724">
      <c r="AG724" s="505"/>
    </row>
    <row r="725">
      <c r="AG725" s="505"/>
    </row>
    <row r="726">
      <c r="AG726" s="505"/>
    </row>
    <row r="727">
      <c r="AG727" s="505"/>
    </row>
    <row r="728">
      <c r="AG728" s="505"/>
    </row>
    <row r="729">
      <c r="AG729" s="505"/>
    </row>
    <row r="730">
      <c r="AG730" s="505"/>
    </row>
    <row r="731">
      <c r="AG731" s="505"/>
    </row>
    <row r="732">
      <c r="AG732" s="505"/>
    </row>
    <row r="733">
      <c r="AG733" s="505"/>
    </row>
    <row r="734">
      <c r="AG734" s="505"/>
    </row>
    <row r="735">
      <c r="AG735" s="505"/>
    </row>
    <row r="736">
      <c r="AG736" s="505"/>
    </row>
    <row r="737">
      <c r="AG737" s="505"/>
    </row>
    <row r="738">
      <c r="AG738" s="505"/>
    </row>
    <row r="739">
      <c r="AG739" s="505"/>
    </row>
    <row r="740">
      <c r="AG740" s="505"/>
    </row>
    <row r="741">
      <c r="AG741" s="505"/>
    </row>
    <row r="742">
      <c r="AG742" s="505"/>
    </row>
    <row r="743">
      <c r="AG743" s="505"/>
    </row>
    <row r="744">
      <c r="AG744" s="505"/>
    </row>
    <row r="745">
      <c r="AG745" s="505"/>
    </row>
    <row r="746">
      <c r="AG746" s="505"/>
    </row>
    <row r="747">
      <c r="AG747" s="505"/>
    </row>
    <row r="748">
      <c r="AG748" s="505"/>
    </row>
    <row r="749">
      <c r="AG749" s="505"/>
    </row>
    <row r="750">
      <c r="AG750" s="505"/>
    </row>
    <row r="751">
      <c r="AG751" s="505"/>
    </row>
    <row r="752">
      <c r="AG752" s="505"/>
    </row>
    <row r="753">
      <c r="AG753" s="505"/>
    </row>
    <row r="754">
      <c r="AG754" s="505"/>
    </row>
    <row r="755">
      <c r="AG755" s="505"/>
    </row>
    <row r="756">
      <c r="AG756" s="505"/>
    </row>
    <row r="757">
      <c r="AG757" s="505"/>
    </row>
    <row r="758">
      <c r="AG758" s="505"/>
    </row>
    <row r="759">
      <c r="AG759" s="505"/>
    </row>
    <row r="760">
      <c r="AG760" s="505"/>
    </row>
    <row r="761">
      <c r="AG761" s="505"/>
    </row>
    <row r="762">
      <c r="AG762" s="505"/>
    </row>
    <row r="763">
      <c r="AG763" s="505"/>
    </row>
    <row r="764">
      <c r="AG764" s="505"/>
    </row>
    <row r="765">
      <c r="AG765" s="505"/>
    </row>
    <row r="766">
      <c r="AG766" s="505"/>
    </row>
    <row r="767">
      <c r="AG767" s="505"/>
    </row>
    <row r="768">
      <c r="AG768" s="505"/>
    </row>
    <row r="769">
      <c r="AG769" s="505"/>
    </row>
    <row r="770">
      <c r="AG770" s="505"/>
    </row>
    <row r="771">
      <c r="AG771" s="505"/>
    </row>
    <row r="772">
      <c r="AG772" s="505"/>
    </row>
    <row r="773">
      <c r="AG773" s="505"/>
    </row>
    <row r="774">
      <c r="AG774" s="505"/>
    </row>
    <row r="775">
      <c r="AG775" s="505"/>
    </row>
    <row r="776">
      <c r="AG776" s="505"/>
    </row>
    <row r="777">
      <c r="AG777" s="505"/>
    </row>
    <row r="778">
      <c r="AG778" s="505"/>
    </row>
    <row r="779">
      <c r="AG779" s="505"/>
    </row>
    <row r="780">
      <c r="AG780" s="505"/>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62" t="s">
        <v>267</v>
      </c>
      <c r="B1" s="1">
        <v>45931.0</v>
      </c>
      <c r="C1" s="1">
        <v>45932.0</v>
      </c>
      <c r="D1" s="1">
        <v>45933.0</v>
      </c>
      <c r="E1" s="1">
        <v>45934.0</v>
      </c>
      <c r="F1" s="1">
        <v>45935.0</v>
      </c>
      <c r="G1" s="1">
        <v>45936.0</v>
      </c>
      <c r="H1" s="1">
        <v>45937.0</v>
      </c>
      <c r="I1" s="1">
        <v>45938.0</v>
      </c>
      <c r="J1" s="1">
        <v>45939.0</v>
      </c>
      <c r="K1" s="1">
        <v>45940.0</v>
      </c>
      <c r="L1" s="1">
        <v>45941.0</v>
      </c>
      <c r="M1" s="1">
        <v>45942.0</v>
      </c>
      <c r="N1" s="1">
        <v>45943.0</v>
      </c>
      <c r="O1" s="1">
        <v>45944.0</v>
      </c>
      <c r="P1" s="1">
        <v>45945.0</v>
      </c>
      <c r="Q1" s="1">
        <v>45946.0</v>
      </c>
      <c r="R1" s="1">
        <v>45947.0</v>
      </c>
      <c r="S1" s="1">
        <v>45948.0</v>
      </c>
      <c r="T1" s="1">
        <v>45949.0</v>
      </c>
      <c r="U1" s="1">
        <v>45950.0</v>
      </c>
      <c r="V1" s="1">
        <v>45951.0</v>
      </c>
      <c r="W1" s="1">
        <v>45952.0</v>
      </c>
      <c r="X1" s="1">
        <v>45953.0</v>
      </c>
      <c r="Y1" s="1">
        <v>45954.0</v>
      </c>
      <c r="Z1" s="1">
        <v>45955.0</v>
      </c>
      <c r="AA1" s="1">
        <v>45956.0</v>
      </c>
      <c r="AB1" s="1">
        <v>45957.0</v>
      </c>
      <c r="AC1" s="1">
        <v>45958.0</v>
      </c>
      <c r="AD1" s="1">
        <v>45959.0</v>
      </c>
      <c r="AE1" s="1">
        <v>45960.0</v>
      </c>
      <c r="AF1" s="1">
        <v>45961.0</v>
      </c>
      <c r="AG1" s="165"/>
    </row>
    <row r="2">
      <c r="A2" s="401" t="s">
        <v>268</v>
      </c>
      <c r="B2" s="164" t="s">
        <v>15</v>
      </c>
      <c r="C2" s="164" t="s">
        <v>16</v>
      </c>
      <c r="D2" s="164" t="s">
        <v>17</v>
      </c>
      <c r="E2" s="164" t="s">
        <v>18</v>
      </c>
      <c r="F2" s="164" t="s">
        <v>19</v>
      </c>
      <c r="G2" s="164" t="s">
        <v>20</v>
      </c>
      <c r="H2" s="164" t="s">
        <v>21</v>
      </c>
      <c r="I2" s="164" t="s">
        <v>15</v>
      </c>
      <c r="J2" s="164" t="s">
        <v>16</v>
      </c>
      <c r="K2" s="164" t="s">
        <v>17</v>
      </c>
      <c r="L2" s="164" t="s">
        <v>18</v>
      </c>
      <c r="M2" s="164" t="s">
        <v>19</v>
      </c>
      <c r="N2" s="164" t="s">
        <v>20</v>
      </c>
      <c r="O2" s="164" t="s">
        <v>21</v>
      </c>
      <c r="P2" s="164" t="s">
        <v>15</v>
      </c>
      <c r="Q2" s="164" t="s">
        <v>16</v>
      </c>
      <c r="R2" s="164" t="s">
        <v>17</v>
      </c>
      <c r="S2" s="164" t="s">
        <v>18</v>
      </c>
      <c r="T2" s="164" t="s">
        <v>19</v>
      </c>
      <c r="U2" s="164" t="s">
        <v>20</v>
      </c>
      <c r="V2" s="164" t="s">
        <v>21</v>
      </c>
      <c r="W2" s="164" t="s">
        <v>15</v>
      </c>
      <c r="X2" s="164" t="s">
        <v>16</v>
      </c>
      <c r="Y2" s="164" t="s">
        <v>17</v>
      </c>
      <c r="Z2" s="164" t="s">
        <v>18</v>
      </c>
      <c r="AA2" s="164" t="s">
        <v>19</v>
      </c>
      <c r="AB2" s="164" t="s">
        <v>20</v>
      </c>
      <c r="AC2" s="164" t="s">
        <v>21</v>
      </c>
      <c r="AD2" s="164" t="s">
        <v>15</v>
      </c>
      <c r="AE2" s="164" t="s">
        <v>16</v>
      </c>
      <c r="AF2" s="164" t="s">
        <v>17</v>
      </c>
      <c r="AG2" s="165"/>
    </row>
    <row r="3" ht="30.0" customHeight="1">
      <c r="A3" s="513" t="s">
        <v>2069</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514"/>
    </row>
    <row r="4">
      <c r="A4" s="574" t="s">
        <v>232</v>
      </c>
      <c r="B4" s="208">
        <f>Summary!B72</f>
        <v>0</v>
      </c>
      <c r="C4" s="208">
        <f>Summary!C72</f>
        <v>0</v>
      </c>
      <c r="D4" s="208">
        <f>Summary!D72</f>
        <v>0</v>
      </c>
      <c r="E4" s="208">
        <f>Summary!E72</f>
        <v>0</v>
      </c>
      <c r="F4" s="208">
        <f>Summary!F72</f>
        <v>0</v>
      </c>
      <c r="G4" s="208">
        <f>Summary!G72</f>
        <v>0</v>
      </c>
      <c r="H4" s="208">
        <f>Summary!H72</f>
        <v>0</v>
      </c>
      <c r="I4" s="208">
        <f>Summary!I72</f>
        <v>0</v>
      </c>
      <c r="J4" s="208">
        <f>Summary!J72</f>
        <v>0</v>
      </c>
      <c r="K4" s="208">
        <f>Summary!K72</f>
        <v>0</v>
      </c>
      <c r="L4" s="208">
        <f>Summary!L72</f>
        <v>0</v>
      </c>
      <c r="M4" s="208">
        <f>Summary!M72</f>
        <v>0</v>
      </c>
      <c r="N4" s="208">
        <f>Summary!N72</f>
        <v>0</v>
      </c>
      <c r="O4" s="208">
        <f>Summary!O72</f>
        <v>0</v>
      </c>
      <c r="P4" s="208">
        <f>Summary!P72</f>
        <v>0</v>
      </c>
      <c r="Q4" s="208">
        <f>Summary!Q72</f>
        <v>0</v>
      </c>
      <c r="R4" s="208">
        <f>Summary!R72</f>
        <v>0</v>
      </c>
      <c r="S4" s="208">
        <f>Summary!S72</f>
        <v>0</v>
      </c>
      <c r="T4" s="208">
        <f>Summary!T72</f>
        <v>0</v>
      </c>
      <c r="U4" s="208">
        <f>Summary!U72</f>
        <v>0</v>
      </c>
      <c r="V4" s="208">
        <f>Summary!V72</f>
        <v>0</v>
      </c>
      <c r="W4" s="208">
        <f>Summary!W72</f>
        <v>0</v>
      </c>
      <c r="X4" s="208">
        <f>Summary!X72</f>
        <v>0</v>
      </c>
      <c r="Y4" s="208">
        <f>Summary!Y72</f>
        <v>0</v>
      </c>
      <c r="Z4" s="208">
        <f>Summary!Z72</f>
        <v>0</v>
      </c>
      <c r="AA4" s="208">
        <f>Summary!AA72</f>
        <v>0</v>
      </c>
      <c r="AB4" s="208">
        <f>Summary!AB72</f>
        <v>0</v>
      </c>
      <c r="AC4" s="208">
        <f>Summary!AC72</f>
        <v>0</v>
      </c>
      <c r="AD4" s="208">
        <f>Summary!AD72</f>
        <v>0</v>
      </c>
      <c r="AE4" s="208">
        <f>Summary!AE72</f>
        <v>0</v>
      </c>
      <c r="AF4" s="208">
        <f>Summary!AF72</f>
        <v>0</v>
      </c>
      <c r="AG4" s="409">
        <f t="shared" ref="AG4:AG8" si="1">SUM(B4:AF4)</f>
        <v>0</v>
      </c>
    </row>
    <row r="5" outlineLevel="1">
      <c r="A5" s="575" t="s">
        <v>315</v>
      </c>
      <c r="B5" s="532"/>
      <c r="C5" s="532"/>
      <c r="D5" s="532"/>
      <c r="E5" s="532"/>
      <c r="F5" s="532"/>
      <c r="G5" s="532"/>
      <c r="H5" s="532"/>
      <c r="I5" s="532"/>
      <c r="J5" s="532"/>
      <c r="K5" s="532"/>
      <c r="L5" s="532"/>
      <c r="M5" s="532"/>
      <c r="N5" s="532"/>
      <c r="O5" s="532"/>
      <c r="P5" s="532"/>
      <c r="Q5" s="532"/>
      <c r="R5" s="532"/>
      <c r="S5" s="532"/>
      <c r="T5" s="532"/>
      <c r="U5" s="532"/>
      <c r="V5" s="532"/>
      <c r="W5" s="532"/>
      <c r="X5" s="532"/>
      <c r="Y5" s="532"/>
      <c r="Z5" s="532"/>
      <c r="AA5" s="532"/>
      <c r="AB5" s="532"/>
      <c r="AC5" s="532"/>
      <c r="AD5" s="532"/>
      <c r="AE5" s="532"/>
      <c r="AF5" s="532"/>
      <c r="AG5" s="409">
        <f t="shared" si="1"/>
        <v>0</v>
      </c>
    </row>
    <row r="6" outlineLevel="1">
      <c r="A6" s="576" t="s">
        <v>108</v>
      </c>
      <c r="B6" s="208">
        <f>Summary!B74</f>
        <v>0</v>
      </c>
      <c r="C6" s="208">
        <f>Summary!C74</f>
        <v>0</v>
      </c>
      <c r="D6" s="208">
        <f>Summary!D74</f>
        <v>0</v>
      </c>
      <c r="E6" s="208">
        <f>Summary!E74</f>
        <v>0</v>
      </c>
      <c r="F6" s="208">
        <f>Summary!F74</f>
        <v>0</v>
      </c>
      <c r="G6" s="208">
        <f>Summary!G74</f>
        <v>0</v>
      </c>
      <c r="H6" s="208">
        <f>Summary!H74</f>
        <v>0</v>
      </c>
      <c r="I6" s="208">
        <f>Summary!I74</f>
        <v>0</v>
      </c>
      <c r="J6" s="208">
        <f>Summary!J74</f>
        <v>0</v>
      </c>
      <c r="K6" s="208">
        <f>Summary!K74</f>
        <v>0</v>
      </c>
      <c r="L6" s="208">
        <f>Summary!L74</f>
        <v>0</v>
      </c>
      <c r="M6" s="208">
        <f>Summary!M74</f>
        <v>0</v>
      </c>
      <c r="N6" s="208">
        <f>Summary!N74</f>
        <v>0</v>
      </c>
      <c r="O6" s="208">
        <f>Summary!O74</f>
        <v>0</v>
      </c>
      <c r="P6" s="208">
        <f>Summary!P74</f>
        <v>0</v>
      </c>
      <c r="Q6" s="208">
        <f>Summary!Q74</f>
        <v>0</v>
      </c>
      <c r="R6" s="208">
        <f>Summary!R74</f>
        <v>0</v>
      </c>
      <c r="S6" s="208">
        <f>Summary!S74</f>
        <v>0</v>
      </c>
      <c r="T6" s="208">
        <f>Summary!T74</f>
        <v>0</v>
      </c>
      <c r="U6" s="208">
        <f>Summary!U74</f>
        <v>0</v>
      </c>
      <c r="V6" s="208">
        <f>Summary!V74</f>
        <v>0</v>
      </c>
      <c r="W6" s="208">
        <f>Summary!W74</f>
        <v>0</v>
      </c>
      <c r="X6" s="208">
        <f>Summary!X74</f>
        <v>0</v>
      </c>
      <c r="Y6" s="208">
        <f>Summary!Y74</f>
        <v>0</v>
      </c>
      <c r="Z6" s="208">
        <f>Summary!Z74</f>
        <v>0</v>
      </c>
      <c r="AA6" s="208">
        <f>Summary!AA74</f>
        <v>0</v>
      </c>
      <c r="AB6" s="208">
        <f>Summary!AB74</f>
        <v>0</v>
      </c>
      <c r="AC6" s="208">
        <f>Summary!AC74</f>
        <v>0</v>
      </c>
      <c r="AD6" s="208">
        <f>Summary!AD74</f>
        <v>0</v>
      </c>
      <c r="AE6" s="208">
        <f>Summary!AE74</f>
        <v>0</v>
      </c>
      <c r="AF6" s="208">
        <f>Summary!AF74</f>
        <v>0</v>
      </c>
      <c r="AG6" s="409">
        <f t="shared" si="1"/>
        <v>0</v>
      </c>
    </row>
    <row r="7" outlineLevel="1">
      <c r="A7" s="576" t="s">
        <v>1877</v>
      </c>
      <c r="B7" s="208"/>
      <c r="C7" s="208"/>
      <c r="D7" s="208"/>
      <c r="E7" s="208"/>
      <c r="F7" s="208"/>
      <c r="G7" s="208"/>
      <c r="H7" s="208"/>
      <c r="I7" s="208"/>
      <c r="J7" s="208"/>
      <c r="K7" s="208"/>
      <c r="L7" s="208"/>
      <c r="M7" s="208"/>
      <c r="N7" s="208"/>
      <c r="O7" s="208"/>
      <c r="P7" s="208"/>
      <c r="Q7" s="208"/>
      <c r="R7" s="208"/>
      <c r="S7" s="208"/>
      <c r="T7" s="208"/>
      <c r="U7" s="208"/>
      <c r="V7" s="208"/>
      <c r="W7" s="208"/>
      <c r="X7" s="208"/>
      <c r="Y7" s="208"/>
      <c r="Z7" s="208"/>
      <c r="AA7" s="208"/>
      <c r="AB7" s="208"/>
      <c r="AC7" s="208"/>
      <c r="AD7" s="208"/>
      <c r="AE7" s="208"/>
      <c r="AF7" s="208"/>
      <c r="AG7" s="409">
        <f t="shared" si="1"/>
        <v>0</v>
      </c>
    </row>
    <row r="8">
      <c r="A8" s="574" t="s">
        <v>244</v>
      </c>
      <c r="B8" s="354" t="str">
        <f>Summary!B130</f>
        <v/>
      </c>
      <c r="C8" s="354" t="str">
        <f>Summary!C130</f>
        <v/>
      </c>
      <c r="D8" s="354" t="str">
        <f>Summary!D130</f>
        <v/>
      </c>
      <c r="E8" s="354" t="str">
        <f>Summary!E130</f>
        <v/>
      </c>
      <c r="F8" s="354" t="str">
        <f>Summary!F130</f>
        <v/>
      </c>
      <c r="G8" s="354" t="str">
        <f>Summary!G130</f>
        <v/>
      </c>
      <c r="H8" s="354" t="str">
        <f>Summary!H130</f>
        <v/>
      </c>
      <c r="I8" s="354" t="str">
        <f>Summary!I130</f>
        <v/>
      </c>
      <c r="J8" s="354" t="str">
        <f>Summary!J130</f>
        <v/>
      </c>
      <c r="K8" s="354" t="str">
        <f>Summary!K130</f>
        <v/>
      </c>
      <c r="L8" s="354" t="str">
        <f>Summary!L130</f>
        <v/>
      </c>
      <c r="M8" s="354" t="str">
        <f>Summary!M130</f>
        <v/>
      </c>
      <c r="N8" s="354" t="str">
        <f>Summary!N130</f>
        <v/>
      </c>
      <c r="O8" s="354" t="str">
        <f>Summary!O130</f>
        <v/>
      </c>
      <c r="P8" s="354" t="str">
        <f>Summary!P130</f>
        <v/>
      </c>
      <c r="Q8" s="354" t="str">
        <f>Summary!Q130</f>
        <v/>
      </c>
      <c r="R8" s="354" t="str">
        <f>Summary!R130</f>
        <v/>
      </c>
      <c r="S8" s="354" t="str">
        <f>Summary!S130</f>
        <v/>
      </c>
      <c r="T8" s="354" t="str">
        <f>Summary!T130</f>
        <v/>
      </c>
      <c r="U8" s="354" t="str">
        <f>Summary!U130</f>
        <v/>
      </c>
      <c r="V8" s="354" t="str">
        <f>Summary!V130</f>
        <v/>
      </c>
      <c r="W8" s="354" t="str">
        <f>Summary!W130</f>
        <v/>
      </c>
      <c r="X8" s="354" t="str">
        <f>Summary!X130</f>
        <v/>
      </c>
      <c r="Y8" s="354" t="str">
        <f>Summary!Y130</f>
        <v/>
      </c>
      <c r="Z8" s="354" t="str">
        <f>Summary!Z130</f>
        <v/>
      </c>
      <c r="AA8" s="354" t="str">
        <f>Summary!AA130</f>
        <v/>
      </c>
      <c r="AB8" s="354" t="str">
        <f>Summary!AB130</f>
        <v/>
      </c>
      <c r="AC8" s="354" t="str">
        <f>Summary!AC130</f>
        <v/>
      </c>
      <c r="AD8" s="354" t="str">
        <f>Summary!AD130</f>
        <v/>
      </c>
      <c r="AE8" s="354" t="str">
        <f>Summary!AE130</f>
        <v/>
      </c>
      <c r="AF8" s="354" t="str">
        <f>Summary!AF130</f>
        <v/>
      </c>
      <c r="AG8" s="409">
        <f t="shared" si="1"/>
        <v>0</v>
      </c>
    </row>
    <row r="9">
      <c r="A9" s="175"/>
      <c r="B9" s="168"/>
      <c r="C9" s="168"/>
      <c r="D9" s="168"/>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534"/>
    </row>
    <row r="10">
      <c r="A10" s="277" t="s">
        <v>2070</v>
      </c>
      <c r="B10" s="265">
        <f>Summary!B161</f>
        <v>0</v>
      </c>
      <c r="C10" s="265">
        <f>Summary!C161</f>
        <v>0</v>
      </c>
      <c r="D10" s="265">
        <f>Summary!D161</f>
        <v>0</v>
      </c>
      <c r="E10" s="265">
        <f>Summary!E161</f>
        <v>0</v>
      </c>
      <c r="F10" s="265">
        <f>Summary!F161</f>
        <v>0</v>
      </c>
      <c r="G10" s="265">
        <f>Summary!G161</f>
        <v>0</v>
      </c>
      <c r="H10" s="265">
        <f>Summary!H161</f>
        <v>0</v>
      </c>
      <c r="I10" s="265">
        <f>Summary!I161</f>
        <v>0</v>
      </c>
      <c r="J10" s="265">
        <f>Summary!J161</f>
        <v>0</v>
      </c>
      <c r="K10" s="265">
        <f>Summary!K161</f>
        <v>0</v>
      </c>
      <c r="L10" s="265">
        <f>Summary!L161</f>
        <v>0</v>
      </c>
      <c r="M10" s="265">
        <f>Summary!M161</f>
        <v>0</v>
      </c>
      <c r="N10" s="265">
        <f>Summary!N161</f>
        <v>0</v>
      </c>
      <c r="O10" s="265">
        <f>Summary!O161</f>
        <v>0</v>
      </c>
      <c r="P10" s="265">
        <f>Summary!P161</f>
        <v>0</v>
      </c>
      <c r="Q10" s="265">
        <f>Summary!Q161</f>
        <v>0</v>
      </c>
      <c r="R10" s="265">
        <f>Summary!R161</f>
        <v>0</v>
      </c>
      <c r="S10" s="265">
        <f>Summary!S161</f>
        <v>0</v>
      </c>
      <c r="T10" s="265">
        <f>Summary!T161</f>
        <v>0</v>
      </c>
      <c r="U10" s="265">
        <f>Summary!U161</f>
        <v>0</v>
      </c>
      <c r="V10" s="265">
        <f>Summary!V161</f>
        <v>0</v>
      </c>
      <c r="W10" s="265">
        <f>Summary!W161</f>
        <v>0</v>
      </c>
      <c r="X10" s="265">
        <f>Summary!X161</f>
        <v>0</v>
      </c>
      <c r="Y10" s="265">
        <f>Summary!Y161</f>
        <v>0</v>
      </c>
      <c r="Z10" s="265">
        <f>Summary!Z161</f>
        <v>0</v>
      </c>
      <c r="AA10" s="265">
        <f>Summary!AA161</f>
        <v>0</v>
      </c>
      <c r="AB10" s="265">
        <f>Summary!AB161</f>
        <v>0</v>
      </c>
      <c r="AC10" s="265">
        <f>Summary!AC161</f>
        <v>0</v>
      </c>
      <c r="AD10" s="265">
        <f>Summary!AD161</f>
        <v>0</v>
      </c>
      <c r="AE10" s="265">
        <f>Summary!AE161</f>
        <v>0</v>
      </c>
      <c r="AF10" s="265">
        <f>Summary!AF161</f>
        <v>0</v>
      </c>
      <c r="AG10" s="409">
        <f>SUM(B10:AF10)</f>
        <v>0</v>
      </c>
    </row>
    <row r="11">
      <c r="A11" s="175"/>
      <c r="B11" s="168"/>
      <c r="C11" s="168"/>
      <c r="D11" s="168"/>
      <c r="E11" s="168"/>
      <c r="F11" s="168"/>
      <c r="G11" s="168"/>
      <c r="H11" s="168"/>
      <c r="I11" s="168"/>
      <c r="J11" s="168"/>
      <c r="K11" s="168"/>
      <c r="L11" s="168"/>
      <c r="M11" s="168"/>
      <c r="N11" s="168"/>
      <c r="O11" s="168"/>
      <c r="P11" s="168"/>
      <c r="Q11" s="168"/>
      <c r="R11" s="168"/>
      <c r="S11" s="168"/>
      <c r="T11" s="168"/>
      <c r="U11" s="168"/>
      <c r="V11" s="168"/>
      <c r="W11" s="168"/>
      <c r="X11" s="168"/>
      <c r="Y11" s="168"/>
      <c r="Z11" s="168"/>
      <c r="AA11" s="168"/>
      <c r="AB11" s="168"/>
      <c r="AC11" s="168"/>
      <c r="AD11" s="168"/>
      <c r="AE11" s="168"/>
      <c r="AF11" s="168"/>
      <c r="AG11" s="534"/>
    </row>
    <row r="12">
      <c r="A12" s="474" t="s">
        <v>2071</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514"/>
    </row>
    <row r="13">
      <c r="A13" s="235" t="s">
        <v>2072</v>
      </c>
      <c r="B13" s="354">
        <v>0.0</v>
      </c>
      <c r="C13" s="354">
        <v>0.0</v>
      </c>
      <c r="D13" s="354">
        <v>0.0</v>
      </c>
      <c r="E13" s="354">
        <v>0.0</v>
      </c>
      <c r="F13" s="354">
        <v>0.0</v>
      </c>
      <c r="G13" s="354">
        <v>0.0</v>
      </c>
      <c r="H13" s="354">
        <v>0.0</v>
      </c>
      <c r="I13" s="354">
        <v>0.0</v>
      </c>
      <c r="J13" s="354">
        <v>0.0</v>
      </c>
      <c r="K13" s="354">
        <v>0.0</v>
      </c>
      <c r="L13" s="354">
        <v>0.0</v>
      </c>
      <c r="M13" s="354">
        <v>0.0</v>
      </c>
      <c r="N13" s="354">
        <v>0.0</v>
      </c>
      <c r="O13" s="354">
        <v>0.0</v>
      </c>
      <c r="P13" s="354">
        <v>0.0</v>
      </c>
      <c r="Q13" s="354">
        <v>0.0</v>
      </c>
      <c r="R13" s="354">
        <v>0.0</v>
      </c>
      <c r="S13" s="354">
        <v>0.0</v>
      </c>
      <c r="T13" s="354">
        <v>0.0</v>
      </c>
      <c r="U13" s="354">
        <v>0.0</v>
      </c>
      <c r="V13" s="354">
        <v>0.0</v>
      </c>
      <c r="W13" s="354">
        <v>0.0</v>
      </c>
      <c r="X13" s="354">
        <v>0.0</v>
      </c>
      <c r="Y13" s="354">
        <v>0.0</v>
      </c>
      <c r="Z13" s="354">
        <v>0.0</v>
      </c>
      <c r="AA13" s="354">
        <v>0.0</v>
      </c>
      <c r="AB13" s="354">
        <v>0.0</v>
      </c>
      <c r="AC13" s="354">
        <v>0.0</v>
      </c>
      <c r="AD13" s="354">
        <v>0.0</v>
      </c>
      <c r="AE13" s="354">
        <v>0.0</v>
      </c>
      <c r="AF13" s="354">
        <v>0.0</v>
      </c>
      <c r="AG13" s="423">
        <f t="shared" ref="AG13:AG17" si="2">SUM(B13:AF13)</f>
        <v>0</v>
      </c>
    </row>
    <row r="14">
      <c r="A14" s="235" t="s">
        <v>2073</v>
      </c>
      <c r="B14" s="354">
        <v>0.0</v>
      </c>
      <c r="C14" s="354">
        <v>0.0</v>
      </c>
      <c r="D14" s="354">
        <v>0.0</v>
      </c>
      <c r="E14" s="354">
        <v>0.0</v>
      </c>
      <c r="F14" s="354">
        <v>0.0</v>
      </c>
      <c r="G14" s="354">
        <v>0.0</v>
      </c>
      <c r="H14" s="354">
        <v>0.0</v>
      </c>
      <c r="I14" s="354">
        <v>0.0</v>
      </c>
      <c r="J14" s="354">
        <v>0.0</v>
      </c>
      <c r="K14" s="354">
        <v>0.0</v>
      </c>
      <c r="L14" s="354">
        <v>0.0</v>
      </c>
      <c r="M14" s="354">
        <v>0.0</v>
      </c>
      <c r="N14" s="354">
        <v>0.0</v>
      </c>
      <c r="O14" s="354">
        <v>0.0</v>
      </c>
      <c r="P14" s="354">
        <v>0.0</v>
      </c>
      <c r="Q14" s="354">
        <v>0.0</v>
      </c>
      <c r="R14" s="354">
        <v>0.0</v>
      </c>
      <c r="S14" s="354">
        <v>0.0</v>
      </c>
      <c r="T14" s="354">
        <v>0.0</v>
      </c>
      <c r="U14" s="354">
        <v>0.0</v>
      </c>
      <c r="V14" s="354">
        <v>0.0</v>
      </c>
      <c r="W14" s="354">
        <v>0.0</v>
      </c>
      <c r="X14" s="354">
        <v>0.0</v>
      </c>
      <c r="Y14" s="354">
        <v>0.0</v>
      </c>
      <c r="Z14" s="354">
        <v>0.0</v>
      </c>
      <c r="AA14" s="354">
        <v>0.0</v>
      </c>
      <c r="AB14" s="354">
        <v>0.0</v>
      </c>
      <c r="AC14" s="354">
        <v>0.0</v>
      </c>
      <c r="AD14" s="354">
        <v>0.0</v>
      </c>
      <c r="AE14" s="354">
        <v>0.0</v>
      </c>
      <c r="AF14" s="354">
        <v>0.0</v>
      </c>
      <c r="AG14" s="423">
        <f t="shared" si="2"/>
        <v>0</v>
      </c>
    </row>
    <row r="15">
      <c r="A15" s="235" t="s">
        <v>2074</v>
      </c>
      <c r="B15" s="354">
        <v>0.0</v>
      </c>
      <c r="C15" s="354">
        <v>0.0</v>
      </c>
      <c r="D15" s="354">
        <v>0.0</v>
      </c>
      <c r="E15" s="354">
        <v>0.0</v>
      </c>
      <c r="F15" s="354">
        <v>0.0</v>
      </c>
      <c r="G15" s="354">
        <v>0.0</v>
      </c>
      <c r="H15" s="354">
        <v>0.0</v>
      </c>
      <c r="I15" s="354">
        <v>0.0</v>
      </c>
      <c r="J15" s="354">
        <v>0.0</v>
      </c>
      <c r="K15" s="354">
        <v>0.0</v>
      </c>
      <c r="L15" s="354">
        <v>0.0</v>
      </c>
      <c r="M15" s="354">
        <v>0.0</v>
      </c>
      <c r="N15" s="354">
        <v>0.0</v>
      </c>
      <c r="O15" s="354">
        <v>0.0</v>
      </c>
      <c r="P15" s="354">
        <v>0.0</v>
      </c>
      <c r="Q15" s="354">
        <v>0.0</v>
      </c>
      <c r="R15" s="354">
        <v>0.0</v>
      </c>
      <c r="S15" s="354">
        <v>0.0</v>
      </c>
      <c r="T15" s="354">
        <v>0.0</v>
      </c>
      <c r="U15" s="354">
        <v>0.0</v>
      </c>
      <c r="V15" s="354">
        <v>0.0</v>
      </c>
      <c r="W15" s="354">
        <v>0.0</v>
      </c>
      <c r="X15" s="354">
        <v>0.0</v>
      </c>
      <c r="Y15" s="354">
        <v>0.0</v>
      </c>
      <c r="Z15" s="354">
        <v>0.0</v>
      </c>
      <c r="AA15" s="354">
        <v>0.0</v>
      </c>
      <c r="AB15" s="354">
        <v>0.0</v>
      </c>
      <c r="AC15" s="354">
        <v>0.0</v>
      </c>
      <c r="AD15" s="354">
        <v>0.0</v>
      </c>
      <c r="AE15" s="354">
        <v>0.0</v>
      </c>
      <c r="AF15" s="354">
        <v>0.0</v>
      </c>
      <c r="AG15" s="423">
        <f t="shared" si="2"/>
        <v>0</v>
      </c>
    </row>
    <row r="16">
      <c r="A16" s="235" t="s">
        <v>2075</v>
      </c>
      <c r="B16" s="354">
        <v>0.0</v>
      </c>
      <c r="C16" s="354">
        <v>0.0</v>
      </c>
      <c r="D16" s="354">
        <v>0.0</v>
      </c>
      <c r="E16" s="354">
        <v>0.0</v>
      </c>
      <c r="F16" s="354">
        <v>0.0</v>
      </c>
      <c r="G16" s="354">
        <v>0.0</v>
      </c>
      <c r="H16" s="354">
        <v>0.0</v>
      </c>
      <c r="I16" s="354">
        <v>0.0</v>
      </c>
      <c r="J16" s="354">
        <v>0.0</v>
      </c>
      <c r="K16" s="354">
        <v>0.0</v>
      </c>
      <c r="L16" s="354">
        <v>0.0</v>
      </c>
      <c r="M16" s="354">
        <v>0.0</v>
      </c>
      <c r="N16" s="354">
        <v>0.0</v>
      </c>
      <c r="O16" s="354">
        <v>0.0</v>
      </c>
      <c r="P16" s="354">
        <v>0.0</v>
      </c>
      <c r="Q16" s="354">
        <v>0.0</v>
      </c>
      <c r="R16" s="354">
        <v>0.0</v>
      </c>
      <c r="S16" s="354">
        <v>0.0</v>
      </c>
      <c r="T16" s="354">
        <v>0.0</v>
      </c>
      <c r="U16" s="354">
        <v>0.0</v>
      </c>
      <c r="V16" s="354">
        <v>0.0</v>
      </c>
      <c r="W16" s="354">
        <v>0.0</v>
      </c>
      <c r="X16" s="354">
        <v>0.0</v>
      </c>
      <c r="Y16" s="354">
        <v>0.0</v>
      </c>
      <c r="Z16" s="354">
        <v>0.0</v>
      </c>
      <c r="AA16" s="354">
        <v>0.0</v>
      </c>
      <c r="AB16" s="354">
        <v>0.0</v>
      </c>
      <c r="AC16" s="354">
        <v>0.0</v>
      </c>
      <c r="AD16" s="354">
        <v>0.0</v>
      </c>
      <c r="AE16" s="354">
        <v>0.0</v>
      </c>
      <c r="AF16" s="354">
        <v>0.0</v>
      </c>
      <c r="AG16" s="423">
        <f t="shared" si="2"/>
        <v>0</v>
      </c>
    </row>
    <row r="17">
      <c r="A17" s="241" t="s">
        <v>283</v>
      </c>
      <c r="B17" s="535">
        <f t="shared" ref="B17:AF17" si="3">SUM(B13:B16)</f>
        <v>0</v>
      </c>
      <c r="C17" s="535">
        <f t="shared" si="3"/>
        <v>0</v>
      </c>
      <c r="D17" s="535">
        <f t="shared" si="3"/>
        <v>0</v>
      </c>
      <c r="E17" s="535">
        <f t="shared" si="3"/>
        <v>0</v>
      </c>
      <c r="F17" s="535">
        <f t="shared" si="3"/>
        <v>0</v>
      </c>
      <c r="G17" s="535">
        <f t="shared" si="3"/>
        <v>0</v>
      </c>
      <c r="H17" s="535">
        <f t="shared" si="3"/>
        <v>0</v>
      </c>
      <c r="I17" s="535">
        <f t="shared" si="3"/>
        <v>0</v>
      </c>
      <c r="J17" s="535">
        <f t="shared" si="3"/>
        <v>0</v>
      </c>
      <c r="K17" s="535">
        <f t="shared" si="3"/>
        <v>0</v>
      </c>
      <c r="L17" s="535">
        <f t="shared" si="3"/>
        <v>0</v>
      </c>
      <c r="M17" s="535">
        <f t="shared" si="3"/>
        <v>0</v>
      </c>
      <c r="N17" s="535">
        <f t="shared" si="3"/>
        <v>0</v>
      </c>
      <c r="O17" s="535">
        <f t="shared" si="3"/>
        <v>0</v>
      </c>
      <c r="P17" s="535">
        <f t="shared" si="3"/>
        <v>0</v>
      </c>
      <c r="Q17" s="535">
        <f t="shared" si="3"/>
        <v>0</v>
      </c>
      <c r="R17" s="535">
        <f t="shared" si="3"/>
        <v>0</v>
      </c>
      <c r="S17" s="535">
        <f t="shared" si="3"/>
        <v>0</v>
      </c>
      <c r="T17" s="535">
        <f t="shared" si="3"/>
        <v>0</v>
      </c>
      <c r="U17" s="535">
        <f t="shared" si="3"/>
        <v>0</v>
      </c>
      <c r="V17" s="535">
        <f t="shared" si="3"/>
        <v>0</v>
      </c>
      <c r="W17" s="535">
        <f t="shared" si="3"/>
        <v>0</v>
      </c>
      <c r="X17" s="535">
        <f t="shared" si="3"/>
        <v>0</v>
      </c>
      <c r="Y17" s="535">
        <f t="shared" si="3"/>
        <v>0</v>
      </c>
      <c r="Z17" s="535">
        <f t="shared" si="3"/>
        <v>0</v>
      </c>
      <c r="AA17" s="535">
        <f t="shared" si="3"/>
        <v>0</v>
      </c>
      <c r="AB17" s="535">
        <f t="shared" si="3"/>
        <v>0</v>
      </c>
      <c r="AC17" s="535">
        <f t="shared" si="3"/>
        <v>0</v>
      </c>
      <c r="AD17" s="535">
        <f t="shared" si="3"/>
        <v>0</v>
      </c>
      <c r="AE17" s="535">
        <f t="shared" si="3"/>
        <v>0</v>
      </c>
      <c r="AF17" s="535">
        <f t="shared" si="3"/>
        <v>0</v>
      </c>
      <c r="AG17" s="423">
        <f t="shared" si="2"/>
        <v>0</v>
      </c>
    </row>
    <row r="18">
      <c r="A18" s="175"/>
      <c r="B18" s="168"/>
      <c r="C18" s="168"/>
      <c r="D18" s="168"/>
      <c r="E18" s="168"/>
      <c r="F18" s="168"/>
      <c r="G18" s="168"/>
      <c r="H18" s="168"/>
      <c r="I18" s="168"/>
      <c r="J18" s="168"/>
      <c r="K18" s="168"/>
      <c r="L18" s="168"/>
      <c r="M18" s="168"/>
      <c r="N18" s="168"/>
      <c r="O18" s="168"/>
      <c r="P18" s="168"/>
      <c r="Q18" s="168"/>
      <c r="R18" s="168"/>
      <c r="S18" s="168"/>
      <c r="T18" s="168"/>
      <c r="U18" s="168"/>
      <c r="V18" s="168"/>
      <c r="W18" s="168"/>
      <c r="X18" s="168"/>
      <c r="Y18" s="168"/>
      <c r="Z18" s="168"/>
      <c r="AA18" s="168"/>
      <c r="AB18" s="168"/>
      <c r="AC18" s="168"/>
      <c r="AD18" s="168"/>
      <c r="AE18" s="168"/>
      <c r="AF18" s="168"/>
      <c r="AG18" s="579"/>
    </row>
    <row r="19">
      <c r="A19" s="235" t="s">
        <v>287</v>
      </c>
      <c r="B19" s="242">
        <v>0.0</v>
      </c>
      <c r="C19" s="242">
        <v>0.0</v>
      </c>
      <c r="D19" s="242">
        <v>0.0</v>
      </c>
      <c r="E19" s="242">
        <v>0.0</v>
      </c>
      <c r="F19" s="242">
        <v>0.0</v>
      </c>
      <c r="G19" s="242">
        <v>0.0</v>
      </c>
      <c r="H19" s="242">
        <v>0.0</v>
      </c>
      <c r="I19" s="242">
        <v>0.0</v>
      </c>
      <c r="J19" s="242">
        <v>0.0</v>
      </c>
      <c r="K19" s="242">
        <v>0.0</v>
      </c>
      <c r="L19" s="242">
        <v>0.0</v>
      </c>
      <c r="M19" s="242">
        <v>0.0</v>
      </c>
      <c r="N19" s="242">
        <v>0.0</v>
      </c>
      <c r="O19" s="242">
        <v>0.0</v>
      </c>
      <c r="P19" s="242">
        <v>0.0</v>
      </c>
      <c r="Q19" s="242">
        <v>0.0</v>
      </c>
      <c r="R19" s="242">
        <v>0.0</v>
      </c>
      <c r="S19" s="242">
        <v>0.0</v>
      </c>
      <c r="T19" s="242">
        <v>0.0</v>
      </c>
      <c r="U19" s="242">
        <v>0.0</v>
      </c>
      <c r="V19" s="242">
        <v>0.0</v>
      </c>
      <c r="W19" s="242">
        <v>0.0</v>
      </c>
      <c r="X19" s="242">
        <v>0.0</v>
      </c>
      <c r="Y19" s="242">
        <v>0.0</v>
      </c>
      <c r="Z19" s="242">
        <v>0.0</v>
      </c>
      <c r="AA19" s="242">
        <v>0.0</v>
      </c>
      <c r="AB19" s="242">
        <v>0.0</v>
      </c>
      <c r="AC19" s="242">
        <v>0.0</v>
      </c>
      <c r="AD19" s="242">
        <v>0.0</v>
      </c>
      <c r="AE19" s="242">
        <v>0.0</v>
      </c>
      <c r="AF19" s="242">
        <v>0.0</v>
      </c>
      <c r="AG19" s="423">
        <f t="shared" ref="AG19:AG27" si="4">SUM(B19:AF19)</f>
        <v>0</v>
      </c>
    </row>
    <row r="20">
      <c r="A20" s="235" t="s">
        <v>288</v>
      </c>
      <c r="B20" s="242">
        <v>0.0</v>
      </c>
      <c r="C20" s="242">
        <v>0.0</v>
      </c>
      <c r="D20" s="242">
        <v>0.0</v>
      </c>
      <c r="E20" s="242">
        <v>0.0</v>
      </c>
      <c r="F20" s="242">
        <v>0.0</v>
      </c>
      <c r="G20" s="242">
        <v>0.0</v>
      </c>
      <c r="H20" s="242">
        <v>0.0</v>
      </c>
      <c r="I20" s="242">
        <v>0.0</v>
      </c>
      <c r="J20" s="242">
        <v>0.0</v>
      </c>
      <c r="K20" s="242">
        <v>0.0</v>
      </c>
      <c r="L20" s="242">
        <v>0.0</v>
      </c>
      <c r="M20" s="242">
        <v>0.0</v>
      </c>
      <c r="N20" s="242">
        <v>0.0</v>
      </c>
      <c r="O20" s="242">
        <v>0.0</v>
      </c>
      <c r="P20" s="242">
        <v>0.0</v>
      </c>
      <c r="Q20" s="242">
        <v>0.0</v>
      </c>
      <c r="R20" s="242">
        <v>0.0</v>
      </c>
      <c r="S20" s="242">
        <v>0.0</v>
      </c>
      <c r="T20" s="242">
        <v>0.0</v>
      </c>
      <c r="U20" s="242">
        <v>0.0</v>
      </c>
      <c r="V20" s="242">
        <v>0.0</v>
      </c>
      <c r="W20" s="242">
        <v>0.0</v>
      </c>
      <c r="X20" s="242">
        <v>0.0</v>
      </c>
      <c r="Y20" s="242">
        <v>0.0</v>
      </c>
      <c r="Z20" s="242">
        <v>0.0</v>
      </c>
      <c r="AA20" s="242">
        <v>0.0</v>
      </c>
      <c r="AB20" s="242">
        <v>0.0</v>
      </c>
      <c r="AC20" s="242">
        <v>0.0</v>
      </c>
      <c r="AD20" s="242">
        <v>0.0</v>
      </c>
      <c r="AE20" s="242">
        <v>0.0</v>
      </c>
      <c r="AF20" s="242">
        <v>0.0</v>
      </c>
      <c r="AG20" s="423">
        <f t="shared" si="4"/>
        <v>0</v>
      </c>
    </row>
    <row r="21">
      <c r="A21" s="235" t="s">
        <v>2076</v>
      </c>
      <c r="B21" s="242">
        <v>0.0</v>
      </c>
      <c r="C21" s="242">
        <v>0.0</v>
      </c>
      <c r="D21" s="242">
        <v>0.0</v>
      </c>
      <c r="E21" s="242">
        <v>0.0</v>
      </c>
      <c r="F21" s="242">
        <v>0.0</v>
      </c>
      <c r="G21" s="242">
        <v>0.0</v>
      </c>
      <c r="H21" s="242">
        <v>0.0</v>
      </c>
      <c r="I21" s="242">
        <v>0.0</v>
      </c>
      <c r="J21" s="242">
        <v>0.0</v>
      </c>
      <c r="K21" s="242">
        <v>0.0</v>
      </c>
      <c r="L21" s="242">
        <v>0.0</v>
      </c>
      <c r="M21" s="242">
        <v>0.0</v>
      </c>
      <c r="N21" s="242">
        <v>0.0</v>
      </c>
      <c r="O21" s="242">
        <v>0.0</v>
      </c>
      <c r="P21" s="242">
        <v>0.0</v>
      </c>
      <c r="Q21" s="242">
        <v>0.0</v>
      </c>
      <c r="R21" s="242">
        <v>0.0</v>
      </c>
      <c r="S21" s="242">
        <v>0.0</v>
      </c>
      <c r="T21" s="242">
        <v>0.0</v>
      </c>
      <c r="U21" s="242">
        <v>0.0</v>
      </c>
      <c r="V21" s="242">
        <v>0.0</v>
      </c>
      <c r="W21" s="242">
        <v>0.0</v>
      </c>
      <c r="X21" s="242">
        <v>0.0</v>
      </c>
      <c r="Y21" s="242">
        <v>0.0</v>
      </c>
      <c r="Z21" s="242">
        <v>0.0</v>
      </c>
      <c r="AA21" s="242">
        <v>0.0</v>
      </c>
      <c r="AB21" s="242">
        <v>0.0</v>
      </c>
      <c r="AC21" s="242">
        <v>0.0</v>
      </c>
      <c r="AD21" s="242">
        <v>0.0</v>
      </c>
      <c r="AE21" s="242">
        <v>0.0</v>
      </c>
      <c r="AF21" s="242">
        <v>0.0</v>
      </c>
      <c r="AG21" s="423">
        <f t="shared" si="4"/>
        <v>0</v>
      </c>
    </row>
    <row r="22">
      <c r="A22" s="235" t="s">
        <v>2077</v>
      </c>
      <c r="B22" s="242">
        <v>0.0</v>
      </c>
      <c r="C22" s="242">
        <v>0.0</v>
      </c>
      <c r="D22" s="242">
        <v>0.0</v>
      </c>
      <c r="E22" s="242">
        <v>0.0</v>
      </c>
      <c r="F22" s="242">
        <v>0.0</v>
      </c>
      <c r="G22" s="242">
        <v>0.0</v>
      </c>
      <c r="H22" s="242">
        <v>0.0</v>
      </c>
      <c r="I22" s="242">
        <v>0.0</v>
      </c>
      <c r="J22" s="242">
        <v>0.0</v>
      </c>
      <c r="K22" s="242">
        <v>0.0</v>
      </c>
      <c r="L22" s="242">
        <v>0.0</v>
      </c>
      <c r="M22" s="242">
        <v>0.0</v>
      </c>
      <c r="N22" s="242">
        <v>0.0</v>
      </c>
      <c r="O22" s="242">
        <v>0.0</v>
      </c>
      <c r="P22" s="242">
        <v>0.0</v>
      </c>
      <c r="Q22" s="242">
        <v>0.0</v>
      </c>
      <c r="R22" s="242">
        <v>0.0</v>
      </c>
      <c r="S22" s="242">
        <v>0.0</v>
      </c>
      <c r="T22" s="242">
        <v>0.0</v>
      </c>
      <c r="U22" s="242">
        <v>0.0</v>
      </c>
      <c r="V22" s="242">
        <v>0.0</v>
      </c>
      <c r="W22" s="242">
        <v>0.0</v>
      </c>
      <c r="X22" s="242">
        <v>0.0</v>
      </c>
      <c r="Y22" s="242">
        <v>0.0</v>
      </c>
      <c r="Z22" s="242">
        <v>0.0</v>
      </c>
      <c r="AA22" s="242">
        <v>0.0</v>
      </c>
      <c r="AB22" s="242">
        <v>0.0</v>
      </c>
      <c r="AC22" s="242">
        <v>0.0</v>
      </c>
      <c r="AD22" s="242">
        <v>0.0</v>
      </c>
      <c r="AE22" s="242">
        <v>0.0</v>
      </c>
      <c r="AF22" s="242">
        <v>0.0</v>
      </c>
      <c r="AG22" s="423">
        <f t="shared" si="4"/>
        <v>0</v>
      </c>
    </row>
    <row r="23">
      <c r="A23" s="235" t="s">
        <v>2078</v>
      </c>
      <c r="B23" s="242">
        <v>0.0</v>
      </c>
      <c r="C23" s="242">
        <v>0.0</v>
      </c>
      <c r="D23" s="242">
        <v>0.0</v>
      </c>
      <c r="E23" s="242">
        <v>0.0</v>
      </c>
      <c r="F23" s="242">
        <v>0.0</v>
      </c>
      <c r="G23" s="242">
        <v>0.0</v>
      </c>
      <c r="H23" s="242">
        <v>0.0</v>
      </c>
      <c r="I23" s="242">
        <v>0.0</v>
      </c>
      <c r="J23" s="242">
        <v>0.0</v>
      </c>
      <c r="K23" s="242">
        <v>0.0</v>
      </c>
      <c r="L23" s="242">
        <v>0.0</v>
      </c>
      <c r="M23" s="242">
        <v>0.0</v>
      </c>
      <c r="N23" s="242">
        <v>0.0</v>
      </c>
      <c r="O23" s="242">
        <v>0.0</v>
      </c>
      <c r="P23" s="242">
        <v>0.0</v>
      </c>
      <c r="Q23" s="242">
        <v>0.0</v>
      </c>
      <c r="R23" s="242">
        <v>0.0</v>
      </c>
      <c r="S23" s="242">
        <v>0.0</v>
      </c>
      <c r="T23" s="242">
        <v>0.0</v>
      </c>
      <c r="U23" s="242">
        <v>0.0</v>
      </c>
      <c r="V23" s="242">
        <v>0.0</v>
      </c>
      <c r="W23" s="242">
        <v>0.0</v>
      </c>
      <c r="X23" s="242">
        <v>0.0</v>
      </c>
      <c r="Y23" s="242">
        <v>0.0</v>
      </c>
      <c r="Z23" s="242">
        <v>0.0</v>
      </c>
      <c r="AA23" s="242">
        <v>0.0</v>
      </c>
      <c r="AB23" s="242">
        <v>0.0</v>
      </c>
      <c r="AC23" s="242">
        <v>0.0</v>
      </c>
      <c r="AD23" s="242">
        <v>0.0</v>
      </c>
      <c r="AE23" s="242">
        <v>0.0</v>
      </c>
      <c r="AF23" s="242">
        <v>0.0</v>
      </c>
      <c r="AG23" s="423">
        <f t="shared" si="4"/>
        <v>0</v>
      </c>
    </row>
    <row r="24">
      <c r="A24" s="235" t="s">
        <v>2079</v>
      </c>
      <c r="B24" s="242">
        <v>0.0</v>
      </c>
      <c r="C24" s="242">
        <v>0.0</v>
      </c>
      <c r="D24" s="242">
        <v>0.0</v>
      </c>
      <c r="E24" s="242">
        <v>0.0</v>
      </c>
      <c r="F24" s="242">
        <v>0.0</v>
      </c>
      <c r="G24" s="242">
        <v>0.0</v>
      </c>
      <c r="H24" s="242">
        <v>0.0</v>
      </c>
      <c r="I24" s="242">
        <v>0.0</v>
      </c>
      <c r="J24" s="242">
        <v>0.0</v>
      </c>
      <c r="K24" s="242">
        <v>0.0</v>
      </c>
      <c r="L24" s="242">
        <v>0.0</v>
      </c>
      <c r="M24" s="242">
        <v>0.0</v>
      </c>
      <c r="N24" s="242">
        <v>0.0</v>
      </c>
      <c r="O24" s="242">
        <v>0.0</v>
      </c>
      <c r="P24" s="242">
        <v>0.0</v>
      </c>
      <c r="Q24" s="242">
        <v>0.0</v>
      </c>
      <c r="R24" s="242">
        <v>0.0</v>
      </c>
      <c r="S24" s="242">
        <v>0.0</v>
      </c>
      <c r="T24" s="242">
        <v>0.0</v>
      </c>
      <c r="U24" s="242">
        <v>0.0</v>
      </c>
      <c r="V24" s="242">
        <v>0.0</v>
      </c>
      <c r="W24" s="242">
        <v>0.0</v>
      </c>
      <c r="X24" s="242">
        <v>0.0</v>
      </c>
      <c r="Y24" s="242">
        <v>0.0</v>
      </c>
      <c r="Z24" s="242">
        <v>0.0</v>
      </c>
      <c r="AA24" s="242">
        <v>0.0</v>
      </c>
      <c r="AB24" s="242">
        <v>0.0</v>
      </c>
      <c r="AC24" s="242">
        <v>0.0</v>
      </c>
      <c r="AD24" s="242">
        <v>0.0</v>
      </c>
      <c r="AE24" s="242">
        <v>0.0</v>
      </c>
      <c r="AF24" s="242">
        <v>0.0</v>
      </c>
      <c r="AG24" s="423">
        <f t="shared" si="4"/>
        <v>0</v>
      </c>
    </row>
    <row r="25">
      <c r="A25" s="235" t="s">
        <v>2080</v>
      </c>
      <c r="B25" s="242">
        <v>0.0</v>
      </c>
      <c r="C25" s="242">
        <v>0.0</v>
      </c>
      <c r="D25" s="242">
        <v>0.0</v>
      </c>
      <c r="E25" s="242">
        <v>0.0</v>
      </c>
      <c r="F25" s="242">
        <v>0.0</v>
      </c>
      <c r="G25" s="242">
        <v>0.0</v>
      </c>
      <c r="H25" s="242">
        <v>0.0</v>
      </c>
      <c r="I25" s="242">
        <v>0.0</v>
      </c>
      <c r="J25" s="242">
        <v>0.0</v>
      </c>
      <c r="K25" s="242">
        <v>0.0</v>
      </c>
      <c r="L25" s="242">
        <v>0.0</v>
      </c>
      <c r="M25" s="242">
        <v>0.0</v>
      </c>
      <c r="N25" s="242">
        <v>0.0</v>
      </c>
      <c r="O25" s="242">
        <v>0.0</v>
      </c>
      <c r="P25" s="242">
        <v>0.0</v>
      </c>
      <c r="Q25" s="242">
        <v>0.0</v>
      </c>
      <c r="R25" s="242">
        <v>0.0</v>
      </c>
      <c r="S25" s="242">
        <v>0.0</v>
      </c>
      <c r="T25" s="242">
        <v>0.0</v>
      </c>
      <c r="U25" s="242">
        <v>0.0</v>
      </c>
      <c r="V25" s="242">
        <v>0.0</v>
      </c>
      <c r="W25" s="242">
        <v>0.0</v>
      </c>
      <c r="X25" s="242">
        <v>0.0</v>
      </c>
      <c r="Y25" s="242">
        <v>0.0</v>
      </c>
      <c r="Z25" s="242">
        <v>0.0</v>
      </c>
      <c r="AA25" s="242">
        <v>0.0</v>
      </c>
      <c r="AB25" s="242">
        <v>0.0</v>
      </c>
      <c r="AC25" s="242">
        <v>0.0</v>
      </c>
      <c r="AD25" s="242">
        <v>0.0</v>
      </c>
      <c r="AE25" s="242">
        <v>0.0</v>
      </c>
      <c r="AF25" s="242">
        <v>0.0</v>
      </c>
      <c r="AG25" s="423">
        <f t="shared" si="4"/>
        <v>0</v>
      </c>
    </row>
    <row r="26">
      <c r="A26" s="235" t="s">
        <v>2081</v>
      </c>
      <c r="B26" s="242">
        <v>0.0</v>
      </c>
      <c r="C26" s="242">
        <v>0.0</v>
      </c>
      <c r="D26" s="242">
        <v>0.0</v>
      </c>
      <c r="E26" s="242">
        <v>0.0</v>
      </c>
      <c r="F26" s="242">
        <v>0.0</v>
      </c>
      <c r="G26" s="242">
        <v>0.0</v>
      </c>
      <c r="H26" s="242">
        <v>0.0</v>
      </c>
      <c r="I26" s="242">
        <v>0.0</v>
      </c>
      <c r="J26" s="242">
        <v>0.0</v>
      </c>
      <c r="K26" s="242">
        <v>0.0</v>
      </c>
      <c r="L26" s="242">
        <v>0.0</v>
      </c>
      <c r="M26" s="242">
        <v>0.0</v>
      </c>
      <c r="N26" s="242">
        <v>0.0</v>
      </c>
      <c r="O26" s="242">
        <v>0.0</v>
      </c>
      <c r="P26" s="242">
        <v>0.0</v>
      </c>
      <c r="Q26" s="242">
        <v>0.0</v>
      </c>
      <c r="R26" s="242">
        <v>0.0</v>
      </c>
      <c r="S26" s="242">
        <v>0.0</v>
      </c>
      <c r="T26" s="242">
        <v>0.0</v>
      </c>
      <c r="U26" s="242">
        <v>0.0</v>
      </c>
      <c r="V26" s="242">
        <v>0.0</v>
      </c>
      <c r="W26" s="242">
        <v>0.0</v>
      </c>
      <c r="X26" s="242">
        <v>0.0</v>
      </c>
      <c r="Y26" s="242">
        <v>0.0</v>
      </c>
      <c r="Z26" s="242">
        <v>0.0</v>
      </c>
      <c r="AA26" s="242">
        <v>0.0</v>
      </c>
      <c r="AB26" s="242">
        <v>0.0</v>
      </c>
      <c r="AC26" s="242">
        <v>0.0</v>
      </c>
      <c r="AD26" s="242">
        <v>0.0</v>
      </c>
      <c r="AE26" s="242">
        <v>0.0</v>
      </c>
      <c r="AF26" s="242">
        <v>0.0</v>
      </c>
      <c r="AG26" s="423">
        <f t="shared" si="4"/>
        <v>0</v>
      </c>
    </row>
    <row r="27">
      <c r="A27" s="241" t="s">
        <v>298</v>
      </c>
      <c r="B27" s="535">
        <f t="shared" ref="B27:AF27" si="5">SUM(B19:B26)</f>
        <v>0</v>
      </c>
      <c r="C27" s="535">
        <f t="shared" si="5"/>
        <v>0</v>
      </c>
      <c r="D27" s="535">
        <f t="shared" si="5"/>
        <v>0</v>
      </c>
      <c r="E27" s="535">
        <f t="shared" si="5"/>
        <v>0</v>
      </c>
      <c r="F27" s="535">
        <f t="shared" si="5"/>
        <v>0</v>
      </c>
      <c r="G27" s="535">
        <f t="shared" si="5"/>
        <v>0</v>
      </c>
      <c r="H27" s="535">
        <f t="shared" si="5"/>
        <v>0</v>
      </c>
      <c r="I27" s="535">
        <f t="shared" si="5"/>
        <v>0</v>
      </c>
      <c r="J27" s="535">
        <f t="shared" si="5"/>
        <v>0</v>
      </c>
      <c r="K27" s="535">
        <f t="shared" si="5"/>
        <v>0</v>
      </c>
      <c r="L27" s="535">
        <f t="shared" si="5"/>
        <v>0</v>
      </c>
      <c r="M27" s="535">
        <f t="shared" si="5"/>
        <v>0</v>
      </c>
      <c r="N27" s="535">
        <f t="shared" si="5"/>
        <v>0</v>
      </c>
      <c r="O27" s="535">
        <f t="shared" si="5"/>
        <v>0</v>
      </c>
      <c r="P27" s="535">
        <f t="shared" si="5"/>
        <v>0</v>
      </c>
      <c r="Q27" s="535">
        <f t="shared" si="5"/>
        <v>0</v>
      </c>
      <c r="R27" s="535">
        <f t="shared" si="5"/>
        <v>0</v>
      </c>
      <c r="S27" s="535">
        <f t="shared" si="5"/>
        <v>0</v>
      </c>
      <c r="T27" s="535">
        <f t="shared" si="5"/>
        <v>0</v>
      </c>
      <c r="U27" s="535">
        <f t="shared" si="5"/>
        <v>0</v>
      </c>
      <c r="V27" s="535">
        <f t="shared" si="5"/>
        <v>0</v>
      </c>
      <c r="W27" s="535">
        <f t="shared" si="5"/>
        <v>0</v>
      </c>
      <c r="X27" s="535">
        <f t="shared" si="5"/>
        <v>0</v>
      </c>
      <c r="Y27" s="535">
        <f t="shared" si="5"/>
        <v>0</v>
      </c>
      <c r="Z27" s="535">
        <f t="shared" si="5"/>
        <v>0</v>
      </c>
      <c r="AA27" s="535">
        <f t="shared" si="5"/>
        <v>0</v>
      </c>
      <c r="AB27" s="535">
        <f t="shared" si="5"/>
        <v>0</v>
      </c>
      <c r="AC27" s="535">
        <f t="shared" si="5"/>
        <v>0</v>
      </c>
      <c r="AD27" s="535">
        <f t="shared" si="5"/>
        <v>0</v>
      </c>
      <c r="AE27" s="535">
        <f t="shared" si="5"/>
        <v>0</v>
      </c>
      <c r="AF27" s="535">
        <f t="shared" si="5"/>
        <v>0</v>
      </c>
      <c r="AG27" s="423">
        <f t="shared" si="4"/>
        <v>0</v>
      </c>
    </row>
    <row r="28">
      <c r="A28" s="175"/>
      <c r="B28" s="168"/>
      <c r="C28" s="168"/>
      <c r="D28" s="168"/>
      <c r="E28" s="168"/>
      <c r="F28" s="168"/>
      <c r="G28" s="168"/>
      <c r="H28" s="168"/>
      <c r="I28" s="168"/>
      <c r="J28" s="168"/>
      <c r="K28" s="168"/>
      <c r="L28" s="168"/>
      <c r="M28" s="168"/>
      <c r="N28" s="168"/>
      <c r="O28" s="168"/>
      <c r="P28" s="168"/>
      <c r="Q28" s="168"/>
      <c r="R28" s="168"/>
      <c r="S28" s="168"/>
      <c r="T28" s="168"/>
      <c r="U28" s="168"/>
      <c r="V28" s="168"/>
      <c r="W28" s="168"/>
      <c r="X28" s="168"/>
      <c r="Y28" s="168"/>
      <c r="Z28" s="168"/>
      <c r="AA28" s="168"/>
      <c r="AB28" s="168"/>
      <c r="AC28" s="168"/>
      <c r="AD28" s="168"/>
      <c r="AE28" s="168"/>
      <c r="AF28" s="168"/>
      <c r="AG28" s="534"/>
    </row>
    <row r="29">
      <c r="A29" s="580" t="s">
        <v>2082</v>
      </c>
      <c r="B29" s="538"/>
      <c r="C29" s="538"/>
      <c r="D29" s="538"/>
      <c r="E29" s="538"/>
      <c r="F29" s="538"/>
      <c r="G29" s="538"/>
      <c r="H29" s="538"/>
      <c r="I29" s="538"/>
      <c r="J29" s="538"/>
      <c r="K29" s="538"/>
      <c r="L29" s="538"/>
      <c r="M29" s="538"/>
      <c r="N29" s="538"/>
      <c r="O29" s="538"/>
      <c r="P29" s="538"/>
      <c r="Q29" s="538"/>
      <c r="R29" s="538"/>
      <c r="S29" s="538"/>
      <c r="T29" s="538"/>
      <c r="U29" s="538"/>
      <c r="V29" s="538"/>
      <c r="W29" s="538"/>
      <c r="X29" s="538"/>
      <c r="Y29" s="538"/>
      <c r="Z29" s="538"/>
      <c r="AA29" s="538"/>
      <c r="AB29" s="538"/>
      <c r="AC29" s="538"/>
      <c r="AD29" s="538"/>
      <c r="AE29" s="538"/>
      <c r="AF29" s="538"/>
      <c r="AG29" s="539"/>
    </row>
    <row r="30" outlineLevel="1">
      <c r="A30" s="581"/>
      <c r="AG30" s="539"/>
    </row>
    <row r="31" outlineLevel="1">
      <c r="A31" s="474" t="s">
        <v>2083</v>
      </c>
      <c r="B31" s="222"/>
      <c r="C31" s="222"/>
      <c r="D31" s="222"/>
      <c r="E31" s="222"/>
      <c r="F31" s="222"/>
      <c r="G31" s="222"/>
      <c r="H31" s="222"/>
      <c r="I31" s="222"/>
      <c r="J31" s="222"/>
      <c r="K31" s="222"/>
      <c r="L31" s="222"/>
      <c r="M31" s="222"/>
      <c r="N31" s="222"/>
      <c r="O31" s="222"/>
      <c r="P31" s="222"/>
      <c r="Q31" s="222"/>
      <c r="R31" s="222"/>
      <c r="S31" s="222"/>
      <c r="T31" s="222"/>
      <c r="U31" s="222"/>
      <c r="V31" s="222"/>
      <c r="W31" s="222"/>
      <c r="X31" s="222"/>
      <c r="Y31" s="222"/>
      <c r="Z31" s="222"/>
      <c r="AA31" s="222"/>
      <c r="AB31" s="222"/>
      <c r="AC31" s="222"/>
      <c r="AD31" s="222"/>
      <c r="AE31" s="222"/>
      <c r="AF31" s="222"/>
      <c r="AG31" s="540"/>
    </row>
    <row r="32" outlineLevel="1">
      <c r="A32" s="277" t="s">
        <v>2084</v>
      </c>
      <c r="B32" s="339"/>
      <c r="C32" s="339"/>
      <c r="D32" s="339"/>
      <c r="E32" s="339"/>
      <c r="F32" s="339"/>
      <c r="G32" s="339"/>
      <c r="H32" s="339"/>
      <c r="I32" s="339"/>
      <c r="J32" s="339"/>
      <c r="K32" s="339"/>
      <c r="L32" s="339"/>
      <c r="M32" s="339"/>
      <c r="N32" s="339"/>
      <c r="O32" s="339"/>
      <c r="P32" s="339"/>
      <c r="Q32" s="339"/>
      <c r="R32" s="339"/>
      <c r="S32" s="339"/>
      <c r="T32" s="339"/>
      <c r="U32" s="339"/>
      <c r="V32" s="339"/>
      <c r="W32" s="339"/>
      <c r="X32" s="339"/>
      <c r="Y32" s="339"/>
      <c r="Z32" s="339"/>
      <c r="AA32" s="339"/>
      <c r="AB32" s="339"/>
      <c r="AC32" s="339"/>
      <c r="AD32" s="339"/>
      <c r="AE32" s="339"/>
      <c r="AF32" s="339"/>
      <c r="AG32" s="409">
        <f t="shared" ref="AG32:AG37" si="6">SUM(B32:AF32)</f>
        <v>0</v>
      </c>
    </row>
    <row r="33" outlineLevel="1">
      <c r="A33" s="277" t="s">
        <v>2085</v>
      </c>
      <c r="B33" s="339"/>
      <c r="C33" s="339"/>
      <c r="D33" s="339"/>
      <c r="E33" s="339"/>
      <c r="F33" s="339"/>
      <c r="G33" s="339"/>
      <c r="H33" s="339"/>
      <c r="I33" s="339"/>
      <c r="J33" s="339"/>
      <c r="K33" s="339"/>
      <c r="L33" s="339"/>
      <c r="M33" s="339"/>
      <c r="N33" s="339"/>
      <c r="O33" s="339"/>
      <c r="P33" s="339"/>
      <c r="Q33" s="339"/>
      <c r="R33" s="339"/>
      <c r="S33" s="339"/>
      <c r="T33" s="339"/>
      <c r="U33" s="339"/>
      <c r="V33" s="339"/>
      <c r="W33" s="339"/>
      <c r="X33" s="339"/>
      <c r="Y33" s="339"/>
      <c r="Z33" s="339"/>
      <c r="AA33" s="339"/>
      <c r="AB33" s="339"/>
      <c r="AC33" s="339"/>
      <c r="AD33" s="339"/>
      <c r="AE33" s="339"/>
      <c r="AF33" s="339"/>
      <c r="AG33" s="409">
        <f t="shared" si="6"/>
        <v>0</v>
      </c>
    </row>
    <row r="34" outlineLevel="1">
      <c r="A34" s="277" t="s">
        <v>2086</v>
      </c>
      <c r="B34" s="339"/>
      <c r="C34" s="339"/>
      <c r="D34" s="339"/>
      <c r="E34" s="339"/>
      <c r="F34" s="339"/>
      <c r="G34" s="339"/>
      <c r="H34" s="339"/>
      <c r="I34" s="339"/>
      <c r="J34" s="339"/>
      <c r="K34" s="339"/>
      <c r="L34" s="339"/>
      <c r="M34" s="339"/>
      <c r="N34" s="339"/>
      <c r="O34" s="339"/>
      <c r="P34" s="339"/>
      <c r="Q34" s="339"/>
      <c r="R34" s="339"/>
      <c r="S34" s="339"/>
      <c r="T34" s="339"/>
      <c r="U34" s="339"/>
      <c r="V34" s="339"/>
      <c r="W34" s="339"/>
      <c r="X34" s="339"/>
      <c r="Y34" s="339"/>
      <c r="Z34" s="339"/>
      <c r="AA34" s="339"/>
      <c r="AB34" s="339"/>
      <c r="AC34" s="339"/>
      <c r="AD34" s="339"/>
      <c r="AE34" s="339"/>
      <c r="AF34" s="339"/>
      <c r="AG34" s="409">
        <f t="shared" si="6"/>
        <v>0</v>
      </c>
    </row>
    <row r="35" outlineLevel="1">
      <c r="A35" s="277" t="s">
        <v>2087</v>
      </c>
      <c r="B35" s="339"/>
      <c r="C35" s="339"/>
      <c r="D35" s="339"/>
      <c r="E35" s="339"/>
      <c r="F35" s="339"/>
      <c r="G35" s="339"/>
      <c r="H35" s="339"/>
      <c r="I35" s="339"/>
      <c r="J35" s="339"/>
      <c r="K35" s="339"/>
      <c r="L35" s="339"/>
      <c r="M35" s="339"/>
      <c r="N35" s="339"/>
      <c r="O35" s="339"/>
      <c r="P35" s="339"/>
      <c r="Q35" s="339"/>
      <c r="R35" s="339"/>
      <c r="S35" s="339"/>
      <c r="T35" s="339"/>
      <c r="U35" s="339"/>
      <c r="V35" s="339"/>
      <c r="W35" s="339"/>
      <c r="X35" s="339"/>
      <c r="Y35" s="339"/>
      <c r="Z35" s="339"/>
      <c r="AA35" s="339"/>
      <c r="AB35" s="339"/>
      <c r="AC35" s="339"/>
      <c r="AD35" s="339"/>
      <c r="AE35" s="339"/>
      <c r="AF35" s="339"/>
      <c r="AG35" s="409">
        <f t="shared" si="6"/>
        <v>0</v>
      </c>
    </row>
    <row r="36" outlineLevel="1">
      <c r="A36" s="281" t="s">
        <v>439</v>
      </c>
      <c r="B36" s="458">
        <f t="shared" ref="B36:AF36" si="7">SUM(B32:B33)</f>
        <v>0</v>
      </c>
      <c r="C36" s="458">
        <f t="shared" si="7"/>
        <v>0</v>
      </c>
      <c r="D36" s="458">
        <f t="shared" si="7"/>
        <v>0</v>
      </c>
      <c r="E36" s="458">
        <f t="shared" si="7"/>
        <v>0</v>
      </c>
      <c r="F36" s="458">
        <f t="shared" si="7"/>
        <v>0</v>
      </c>
      <c r="G36" s="458">
        <f t="shared" si="7"/>
        <v>0</v>
      </c>
      <c r="H36" s="458">
        <f t="shared" si="7"/>
        <v>0</v>
      </c>
      <c r="I36" s="458">
        <f t="shared" si="7"/>
        <v>0</v>
      </c>
      <c r="J36" s="458">
        <f t="shared" si="7"/>
        <v>0</v>
      </c>
      <c r="K36" s="458">
        <f t="shared" si="7"/>
        <v>0</v>
      </c>
      <c r="L36" s="458">
        <f t="shared" si="7"/>
        <v>0</v>
      </c>
      <c r="M36" s="458">
        <f t="shared" si="7"/>
        <v>0</v>
      </c>
      <c r="N36" s="458">
        <f t="shared" si="7"/>
        <v>0</v>
      </c>
      <c r="O36" s="458">
        <f t="shared" si="7"/>
        <v>0</v>
      </c>
      <c r="P36" s="458">
        <f t="shared" si="7"/>
        <v>0</v>
      </c>
      <c r="Q36" s="458">
        <f t="shared" si="7"/>
        <v>0</v>
      </c>
      <c r="R36" s="458">
        <f t="shared" si="7"/>
        <v>0</v>
      </c>
      <c r="S36" s="458">
        <f t="shared" si="7"/>
        <v>0</v>
      </c>
      <c r="T36" s="458">
        <f t="shared" si="7"/>
        <v>0</v>
      </c>
      <c r="U36" s="458">
        <f t="shared" si="7"/>
        <v>0</v>
      </c>
      <c r="V36" s="458">
        <f t="shared" si="7"/>
        <v>0</v>
      </c>
      <c r="W36" s="458">
        <f t="shared" si="7"/>
        <v>0</v>
      </c>
      <c r="X36" s="458">
        <f t="shared" si="7"/>
        <v>0</v>
      </c>
      <c r="Y36" s="458">
        <f t="shared" si="7"/>
        <v>0</v>
      </c>
      <c r="Z36" s="458">
        <f t="shared" si="7"/>
        <v>0</v>
      </c>
      <c r="AA36" s="458">
        <f t="shared" si="7"/>
        <v>0</v>
      </c>
      <c r="AB36" s="458">
        <f t="shared" si="7"/>
        <v>0</v>
      </c>
      <c r="AC36" s="458">
        <f t="shared" si="7"/>
        <v>0</v>
      </c>
      <c r="AD36" s="458">
        <f t="shared" si="7"/>
        <v>0</v>
      </c>
      <c r="AE36" s="458">
        <f t="shared" si="7"/>
        <v>0</v>
      </c>
      <c r="AF36" s="458">
        <f t="shared" si="7"/>
        <v>0</v>
      </c>
      <c r="AG36" s="409">
        <f t="shared" si="6"/>
        <v>0</v>
      </c>
    </row>
    <row r="37" outlineLevel="1">
      <c r="A37" s="281" t="s">
        <v>440</v>
      </c>
      <c r="B37" s="458">
        <f t="shared" ref="B37:AF37" si="8">SUM(B34:B35)</f>
        <v>0</v>
      </c>
      <c r="C37" s="458">
        <f t="shared" si="8"/>
        <v>0</v>
      </c>
      <c r="D37" s="458">
        <f t="shared" si="8"/>
        <v>0</v>
      </c>
      <c r="E37" s="458">
        <f t="shared" si="8"/>
        <v>0</v>
      </c>
      <c r="F37" s="458">
        <f t="shared" si="8"/>
        <v>0</v>
      </c>
      <c r="G37" s="458">
        <f t="shared" si="8"/>
        <v>0</v>
      </c>
      <c r="H37" s="458">
        <f t="shared" si="8"/>
        <v>0</v>
      </c>
      <c r="I37" s="458">
        <f t="shared" si="8"/>
        <v>0</v>
      </c>
      <c r="J37" s="458">
        <f t="shared" si="8"/>
        <v>0</v>
      </c>
      <c r="K37" s="458">
        <f t="shared" si="8"/>
        <v>0</v>
      </c>
      <c r="L37" s="458">
        <f t="shared" si="8"/>
        <v>0</v>
      </c>
      <c r="M37" s="458">
        <f t="shared" si="8"/>
        <v>0</v>
      </c>
      <c r="N37" s="458">
        <f t="shared" si="8"/>
        <v>0</v>
      </c>
      <c r="O37" s="458">
        <f t="shared" si="8"/>
        <v>0</v>
      </c>
      <c r="P37" s="458">
        <f t="shared" si="8"/>
        <v>0</v>
      </c>
      <c r="Q37" s="458">
        <f t="shared" si="8"/>
        <v>0</v>
      </c>
      <c r="R37" s="458">
        <f t="shared" si="8"/>
        <v>0</v>
      </c>
      <c r="S37" s="458">
        <f t="shared" si="8"/>
        <v>0</v>
      </c>
      <c r="T37" s="458">
        <f t="shared" si="8"/>
        <v>0</v>
      </c>
      <c r="U37" s="458">
        <f t="shared" si="8"/>
        <v>0</v>
      </c>
      <c r="V37" s="458">
        <f t="shared" si="8"/>
        <v>0</v>
      </c>
      <c r="W37" s="458">
        <f t="shared" si="8"/>
        <v>0</v>
      </c>
      <c r="X37" s="458">
        <f t="shared" si="8"/>
        <v>0</v>
      </c>
      <c r="Y37" s="458">
        <f t="shared" si="8"/>
        <v>0</v>
      </c>
      <c r="Z37" s="458">
        <f t="shared" si="8"/>
        <v>0</v>
      </c>
      <c r="AA37" s="458">
        <f t="shared" si="8"/>
        <v>0</v>
      </c>
      <c r="AB37" s="458">
        <f t="shared" si="8"/>
        <v>0</v>
      </c>
      <c r="AC37" s="458">
        <f t="shared" si="8"/>
        <v>0</v>
      </c>
      <c r="AD37" s="458">
        <f t="shared" si="8"/>
        <v>0</v>
      </c>
      <c r="AE37" s="458">
        <f t="shared" si="8"/>
        <v>0</v>
      </c>
      <c r="AF37" s="458">
        <f t="shared" si="8"/>
        <v>0</v>
      </c>
      <c r="AG37" s="409">
        <f t="shared" si="6"/>
        <v>0</v>
      </c>
    </row>
    <row r="38" outlineLevel="1">
      <c r="A38" s="175"/>
      <c r="B38" s="168"/>
      <c r="C38" s="168"/>
      <c r="D38" s="168"/>
      <c r="E38" s="168"/>
      <c r="F38" s="168"/>
      <c r="G38" s="168"/>
      <c r="H38" s="168"/>
      <c r="I38" s="168"/>
      <c r="J38" s="168"/>
      <c r="K38" s="168"/>
      <c r="L38" s="168"/>
      <c r="M38" s="168"/>
      <c r="N38" s="168"/>
      <c r="O38" s="168"/>
      <c r="P38" s="168"/>
      <c r="Q38" s="168"/>
      <c r="R38" s="168"/>
      <c r="S38" s="168"/>
      <c r="T38" s="168"/>
      <c r="U38" s="168"/>
      <c r="V38" s="168"/>
      <c r="W38" s="168"/>
      <c r="X38" s="168"/>
      <c r="Y38" s="168"/>
      <c r="Z38" s="168"/>
      <c r="AA38" s="168"/>
      <c r="AB38" s="168"/>
      <c r="AC38" s="168"/>
      <c r="AD38" s="168"/>
      <c r="AE38" s="168"/>
      <c r="AF38" s="168"/>
      <c r="AG38" s="514"/>
    </row>
    <row r="39" outlineLevel="1">
      <c r="A39" s="277" t="s">
        <v>442</v>
      </c>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c r="AA39" s="339"/>
      <c r="AB39" s="339"/>
      <c r="AC39" s="339"/>
      <c r="AD39" s="339"/>
      <c r="AE39" s="339"/>
      <c r="AF39" s="339"/>
      <c r="AG39" s="409">
        <f t="shared" ref="AG39:AG47" si="9">SUM(B39:AF39)</f>
        <v>0</v>
      </c>
    </row>
    <row r="40" outlineLevel="1">
      <c r="A40" s="277" t="s">
        <v>443</v>
      </c>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c r="AA40" s="339"/>
      <c r="AB40" s="339"/>
      <c r="AC40" s="339"/>
      <c r="AD40" s="339"/>
      <c r="AE40" s="339"/>
      <c r="AF40" s="339"/>
      <c r="AG40" s="409">
        <f t="shared" si="9"/>
        <v>0</v>
      </c>
    </row>
    <row r="41" outlineLevel="1">
      <c r="A41" s="277" t="s">
        <v>2088</v>
      </c>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339"/>
      <c r="AF41" s="339"/>
      <c r="AG41" s="409">
        <f t="shared" si="9"/>
        <v>0</v>
      </c>
    </row>
    <row r="42" outlineLevel="1">
      <c r="A42" s="277" t="s">
        <v>2089</v>
      </c>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339"/>
      <c r="AF42" s="339"/>
      <c r="AG42" s="409">
        <f t="shared" si="9"/>
        <v>0</v>
      </c>
    </row>
    <row r="43" outlineLevel="1">
      <c r="A43" s="277" t="s">
        <v>2090</v>
      </c>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339"/>
      <c r="AF43" s="339"/>
      <c r="AG43" s="409">
        <f t="shared" si="9"/>
        <v>0</v>
      </c>
    </row>
    <row r="44" outlineLevel="1">
      <c r="A44" s="277" t="s">
        <v>2091</v>
      </c>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339"/>
      <c r="AF44" s="339"/>
      <c r="AG44" s="409">
        <f t="shared" si="9"/>
        <v>0</v>
      </c>
    </row>
    <row r="45" outlineLevel="1">
      <c r="A45" s="277" t="s">
        <v>2092</v>
      </c>
      <c r="B45" s="339"/>
      <c r="C45" s="339"/>
      <c r="D45" s="339"/>
      <c r="E45" s="339"/>
      <c r="F45" s="339"/>
      <c r="G45" s="339"/>
      <c r="H45" s="339"/>
      <c r="I45" s="339"/>
      <c r="J45" s="339"/>
      <c r="K45" s="339"/>
      <c r="L45" s="339"/>
      <c r="M45" s="339"/>
      <c r="N45" s="339"/>
      <c r="O45" s="339"/>
      <c r="P45" s="339"/>
      <c r="Q45" s="339"/>
      <c r="R45" s="339"/>
      <c r="S45" s="339"/>
      <c r="T45" s="339"/>
      <c r="U45" s="339"/>
      <c r="V45" s="339"/>
      <c r="W45" s="339"/>
      <c r="X45" s="339"/>
      <c r="Y45" s="339"/>
      <c r="Z45" s="339"/>
      <c r="AA45" s="339"/>
      <c r="AB45" s="339"/>
      <c r="AC45" s="339"/>
      <c r="AD45" s="339"/>
      <c r="AE45" s="339"/>
      <c r="AF45" s="339"/>
      <c r="AG45" s="409">
        <f t="shared" si="9"/>
        <v>0</v>
      </c>
    </row>
    <row r="46" outlineLevel="1">
      <c r="A46" s="277" t="s">
        <v>2093</v>
      </c>
      <c r="B46" s="339"/>
      <c r="C46" s="339"/>
      <c r="D46" s="339"/>
      <c r="E46" s="339"/>
      <c r="F46" s="339"/>
      <c r="G46" s="339"/>
      <c r="H46" s="339"/>
      <c r="I46" s="339"/>
      <c r="J46" s="339"/>
      <c r="K46" s="339"/>
      <c r="L46" s="339"/>
      <c r="M46" s="339"/>
      <c r="N46" s="339"/>
      <c r="O46" s="339"/>
      <c r="P46" s="339"/>
      <c r="Q46" s="339"/>
      <c r="R46" s="339"/>
      <c r="S46" s="339"/>
      <c r="T46" s="339"/>
      <c r="U46" s="339"/>
      <c r="V46" s="339"/>
      <c r="W46" s="339"/>
      <c r="X46" s="339"/>
      <c r="Y46" s="339"/>
      <c r="Z46" s="339"/>
      <c r="AA46" s="339"/>
      <c r="AB46" s="339"/>
      <c r="AC46" s="339"/>
      <c r="AD46" s="339"/>
      <c r="AE46" s="339"/>
      <c r="AF46" s="339"/>
      <c r="AG46" s="409">
        <f t="shared" si="9"/>
        <v>0</v>
      </c>
    </row>
    <row r="47" outlineLevel="1">
      <c r="A47" s="462" t="s">
        <v>298</v>
      </c>
      <c r="B47" s="458">
        <f t="shared" ref="B47:AF47" si="10">SUM(B39:B46)</f>
        <v>0</v>
      </c>
      <c r="C47" s="458">
        <f t="shared" si="10"/>
        <v>0</v>
      </c>
      <c r="D47" s="458">
        <f t="shared" si="10"/>
        <v>0</v>
      </c>
      <c r="E47" s="458">
        <f t="shared" si="10"/>
        <v>0</v>
      </c>
      <c r="F47" s="458">
        <f t="shared" si="10"/>
        <v>0</v>
      </c>
      <c r="G47" s="458">
        <f t="shared" si="10"/>
        <v>0</v>
      </c>
      <c r="H47" s="458">
        <f t="shared" si="10"/>
        <v>0</v>
      </c>
      <c r="I47" s="458">
        <f t="shared" si="10"/>
        <v>0</v>
      </c>
      <c r="J47" s="458">
        <f t="shared" si="10"/>
        <v>0</v>
      </c>
      <c r="K47" s="458">
        <f t="shared" si="10"/>
        <v>0</v>
      </c>
      <c r="L47" s="458">
        <f t="shared" si="10"/>
        <v>0</v>
      </c>
      <c r="M47" s="458">
        <f t="shared" si="10"/>
        <v>0</v>
      </c>
      <c r="N47" s="458">
        <f t="shared" si="10"/>
        <v>0</v>
      </c>
      <c r="O47" s="458">
        <f t="shared" si="10"/>
        <v>0</v>
      </c>
      <c r="P47" s="458">
        <f t="shared" si="10"/>
        <v>0</v>
      </c>
      <c r="Q47" s="458">
        <f t="shared" si="10"/>
        <v>0</v>
      </c>
      <c r="R47" s="458">
        <f t="shared" si="10"/>
        <v>0</v>
      </c>
      <c r="S47" s="458">
        <f t="shared" si="10"/>
        <v>0</v>
      </c>
      <c r="T47" s="458">
        <f t="shared" si="10"/>
        <v>0</v>
      </c>
      <c r="U47" s="458">
        <f t="shared" si="10"/>
        <v>0</v>
      </c>
      <c r="V47" s="458">
        <f t="shared" si="10"/>
        <v>0</v>
      </c>
      <c r="W47" s="458">
        <f t="shared" si="10"/>
        <v>0</v>
      </c>
      <c r="X47" s="458">
        <f t="shared" si="10"/>
        <v>0</v>
      </c>
      <c r="Y47" s="458">
        <f t="shared" si="10"/>
        <v>0</v>
      </c>
      <c r="Z47" s="458">
        <f t="shared" si="10"/>
        <v>0</v>
      </c>
      <c r="AA47" s="458">
        <f t="shared" si="10"/>
        <v>0</v>
      </c>
      <c r="AB47" s="458">
        <f t="shared" si="10"/>
        <v>0</v>
      </c>
      <c r="AC47" s="458">
        <f t="shared" si="10"/>
        <v>0</v>
      </c>
      <c r="AD47" s="458">
        <f t="shared" si="10"/>
        <v>0</v>
      </c>
      <c r="AE47" s="458">
        <f t="shared" si="10"/>
        <v>0</v>
      </c>
      <c r="AF47" s="458">
        <f t="shared" si="10"/>
        <v>0</v>
      </c>
      <c r="AG47" s="409">
        <f t="shared" si="9"/>
        <v>0</v>
      </c>
    </row>
    <row r="48" outlineLevel="1">
      <c r="A48" s="175"/>
      <c r="B48" s="168"/>
      <c r="C48" s="168"/>
      <c r="D48" s="168"/>
      <c r="E48" s="168"/>
      <c r="F48" s="168"/>
      <c r="G48" s="168"/>
      <c r="H48" s="168"/>
      <c r="I48" s="168"/>
      <c r="J48" s="168"/>
      <c r="K48" s="168"/>
      <c r="L48" s="168"/>
      <c r="M48" s="168"/>
      <c r="N48" s="168"/>
      <c r="O48" s="168"/>
      <c r="P48" s="168"/>
      <c r="Q48" s="168"/>
      <c r="R48" s="168"/>
      <c r="S48" s="168"/>
      <c r="T48" s="168"/>
      <c r="U48" s="168"/>
      <c r="V48" s="168"/>
      <c r="W48" s="168"/>
      <c r="X48" s="168"/>
      <c r="Y48" s="168"/>
      <c r="Z48" s="168"/>
      <c r="AA48" s="168"/>
      <c r="AB48" s="168"/>
      <c r="AC48" s="168"/>
      <c r="AD48" s="168"/>
      <c r="AE48" s="168"/>
      <c r="AF48" s="168"/>
      <c r="AG48" s="514"/>
    </row>
    <row r="49" outlineLevel="1">
      <c r="A49" s="474" t="s">
        <v>2094</v>
      </c>
      <c r="B49" s="168"/>
      <c r="C49" s="168"/>
      <c r="D49" s="168"/>
      <c r="E49" s="168"/>
      <c r="F49" s="168"/>
      <c r="G49" s="168"/>
      <c r="H49" s="168"/>
      <c r="I49" s="168"/>
      <c r="J49" s="168"/>
      <c r="K49" s="168"/>
      <c r="L49" s="168"/>
      <c r="M49" s="168"/>
      <c r="N49" s="168"/>
      <c r="O49" s="168"/>
      <c r="P49" s="168"/>
      <c r="Q49" s="168"/>
      <c r="R49" s="168"/>
      <c r="S49" s="168"/>
      <c r="T49" s="168"/>
      <c r="U49" s="168"/>
      <c r="V49" s="168"/>
      <c r="W49" s="168"/>
      <c r="X49" s="168"/>
      <c r="Y49" s="168"/>
      <c r="Z49" s="168"/>
      <c r="AA49" s="168"/>
      <c r="AB49" s="168"/>
      <c r="AC49" s="168"/>
      <c r="AD49" s="168"/>
      <c r="AE49" s="168"/>
      <c r="AF49" s="168"/>
      <c r="AG49" s="540"/>
    </row>
    <row r="50" outlineLevel="1">
      <c r="A50" s="277" t="s">
        <v>1911</v>
      </c>
      <c r="B50" s="340"/>
      <c r="C50" s="340"/>
      <c r="D50" s="340"/>
      <c r="E50" s="340"/>
      <c r="F50" s="340"/>
      <c r="G50" s="340"/>
      <c r="H50" s="340"/>
      <c r="I50" s="340"/>
      <c r="J50" s="340"/>
      <c r="K50" s="340"/>
      <c r="L50" s="340"/>
      <c r="M50" s="340"/>
      <c r="N50" s="340"/>
      <c r="O50" s="340"/>
      <c r="P50" s="340"/>
      <c r="Q50" s="340"/>
      <c r="R50" s="340"/>
      <c r="S50" s="340"/>
      <c r="T50" s="340"/>
      <c r="U50" s="340"/>
      <c r="V50" s="340"/>
      <c r="W50" s="340"/>
      <c r="X50" s="340"/>
      <c r="Y50" s="340"/>
      <c r="Z50" s="340"/>
      <c r="AA50" s="340"/>
      <c r="AB50" s="340"/>
      <c r="AC50" s="340"/>
      <c r="AD50" s="340"/>
      <c r="AE50" s="340"/>
      <c r="AF50" s="340"/>
      <c r="AG50" s="409">
        <f t="shared" ref="AG50:AG53" si="11">SUM(B50:AF50)</f>
        <v>0</v>
      </c>
    </row>
    <row r="51" outlineLevel="1">
      <c r="A51" s="277" t="s">
        <v>1346</v>
      </c>
      <c r="B51" s="189"/>
      <c r="C51" s="189"/>
      <c r="D51" s="189"/>
      <c r="E51" s="189"/>
      <c r="F51" s="189"/>
      <c r="G51" s="189"/>
      <c r="H51" s="189"/>
      <c r="I51" s="189"/>
      <c r="J51" s="189"/>
      <c r="K51" s="189"/>
      <c r="L51" s="189"/>
      <c r="M51" s="189"/>
      <c r="N51" s="189"/>
      <c r="O51" s="189"/>
      <c r="P51" s="189"/>
      <c r="Q51" s="189"/>
      <c r="R51" s="189"/>
      <c r="S51" s="189"/>
      <c r="T51" s="189"/>
      <c r="U51" s="189"/>
      <c r="V51" s="189"/>
      <c r="W51" s="189"/>
      <c r="X51" s="189"/>
      <c r="Y51" s="189"/>
      <c r="Z51" s="189"/>
      <c r="AA51" s="189"/>
      <c r="AB51" s="189"/>
      <c r="AC51" s="189"/>
      <c r="AD51" s="189"/>
      <c r="AE51" s="189"/>
      <c r="AF51" s="189"/>
      <c r="AG51" s="409">
        <f t="shared" si="11"/>
        <v>0</v>
      </c>
    </row>
    <row r="52" outlineLevel="1">
      <c r="A52" s="277" t="s">
        <v>1912</v>
      </c>
      <c r="B52" s="189"/>
      <c r="C52" s="189"/>
      <c r="D52" s="189"/>
      <c r="E52" s="189"/>
      <c r="F52" s="189"/>
      <c r="G52" s="189"/>
      <c r="H52" s="189"/>
      <c r="I52" s="189"/>
      <c r="J52" s="189"/>
      <c r="K52" s="189"/>
      <c r="L52" s="189"/>
      <c r="M52" s="189"/>
      <c r="N52" s="189"/>
      <c r="O52" s="189"/>
      <c r="P52" s="189"/>
      <c r="Q52" s="189"/>
      <c r="R52" s="189"/>
      <c r="S52" s="189"/>
      <c r="T52" s="189"/>
      <c r="U52" s="189"/>
      <c r="V52" s="189"/>
      <c r="W52" s="189"/>
      <c r="X52" s="189"/>
      <c r="Y52" s="189"/>
      <c r="Z52" s="189"/>
      <c r="AA52" s="189"/>
      <c r="AB52" s="189"/>
      <c r="AC52" s="189"/>
      <c r="AD52" s="189"/>
      <c r="AE52" s="189"/>
      <c r="AF52" s="189"/>
      <c r="AG52" s="409">
        <f t="shared" si="11"/>
        <v>0</v>
      </c>
    </row>
    <row r="53" outlineLevel="1">
      <c r="A53" s="482" t="s">
        <v>1913</v>
      </c>
      <c r="B53" s="468">
        <f t="shared" ref="B53:AF53" si="12">SUM(B50:B52)</f>
        <v>0</v>
      </c>
      <c r="C53" s="468">
        <f t="shared" si="12"/>
        <v>0</v>
      </c>
      <c r="D53" s="468">
        <f t="shared" si="12"/>
        <v>0</v>
      </c>
      <c r="E53" s="468">
        <f t="shared" si="12"/>
        <v>0</v>
      </c>
      <c r="F53" s="468">
        <f t="shared" si="12"/>
        <v>0</v>
      </c>
      <c r="G53" s="468">
        <f t="shared" si="12"/>
        <v>0</v>
      </c>
      <c r="H53" s="468">
        <f t="shared" si="12"/>
        <v>0</v>
      </c>
      <c r="I53" s="468">
        <f t="shared" si="12"/>
        <v>0</v>
      </c>
      <c r="J53" s="468">
        <f t="shared" si="12"/>
        <v>0</v>
      </c>
      <c r="K53" s="468">
        <f t="shared" si="12"/>
        <v>0</v>
      </c>
      <c r="L53" s="468">
        <f t="shared" si="12"/>
        <v>0</v>
      </c>
      <c r="M53" s="468">
        <f t="shared" si="12"/>
        <v>0</v>
      </c>
      <c r="N53" s="468">
        <f t="shared" si="12"/>
        <v>0</v>
      </c>
      <c r="O53" s="468">
        <f t="shared" si="12"/>
        <v>0</v>
      </c>
      <c r="P53" s="468">
        <f t="shared" si="12"/>
        <v>0</v>
      </c>
      <c r="Q53" s="468">
        <f t="shared" si="12"/>
        <v>0</v>
      </c>
      <c r="R53" s="468">
        <f t="shared" si="12"/>
        <v>0</v>
      </c>
      <c r="S53" s="468">
        <f t="shared" si="12"/>
        <v>0</v>
      </c>
      <c r="T53" s="468">
        <f t="shared" si="12"/>
        <v>0</v>
      </c>
      <c r="U53" s="468">
        <f t="shared" si="12"/>
        <v>0</v>
      </c>
      <c r="V53" s="468">
        <f t="shared" si="12"/>
        <v>0</v>
      </c>
      <c r="W53" s="468">
        <f t="shared" si="12"/>
        <v>0</v>
      </c>
      <c r="X53" s="468">
        <f t="shared" si="12"/>
        <v>0</v>
      </c>
      <c r="Y53" s="468">
        <f t="shared" si="12"/>
        <v>0</v>
      </c>
      <c r="Z53" s="468">
        <f t="shared" si="12"/>
        <v>0</v>
      </c>
      <c r="AA53" s="468">
        <f t="shared" si="12"/>
        <v>0</v>
      </c>
      <c r="AB53" s="468">
        <f t="shared" si="12"/>
        <v>0</v>
      </c>
      <c r="AC53" s="468">
        <f t="shared" si="12"/>
        <v>0</v>
      </c>
      <c r="AD53" s="468">
        <f t="shared" si="12"/>
        <v>0</v>
      </c>
      <c r="AE53" s="468">
        <f t="shared" si="12"/>
        <v>0</v>
      </c>
      <c r="AF53" s="468">
        <f t="shared" si="12"/>
        <v>0</v>
      </c>
      <c r="AG53" s="409">
        <f t="shared" si="11"/>
        <v>0</v>
      </c>
    </row>
    <row r="54" outlineLevel="1">
      <c r="A54" s="175"/>
      <c r="B54" s="168"/>
      <c r="C54" s="168"/>
      <c r="D54" s="168"/>
      <c r="E54" s="168"/>
      <c r="F54" s="168"/>
      <c r="G54" s="168"/>
      <c r="H54" s="168"/>
      <c r="I54" s="168"/>
      <c r="J54" s="168"/>
      <c r="K54" s="168"/>
      <c r="L54" s="168"/>
      <c r="M54" s="168"/>
      <c r="N54" s="168"/>
      <c r="O54" s="168"/>
      <c r="P54" s="168"/>
      <c r="Q54" s="168"/>
      <c r="R54" s="168"/>
      <c r="S54" s="168"/>
      <c r="T54" s="168"/>
      <c r="U54" s="168"/>
      <c r="V54" s="168"/>
      <c r="W54" s="168"/>
      <c r="X54" s="168"/>
      <c r="Y54" s="168"/>
      <c r="Z54" s="168"/>
      <c r="AA54" s="168"/>
      <c r="AB54" s="168"/>
      <c r="AC54" s="168"/>
      <c r="AD54" s="168"/>
      <c r="AE54" s="168"/>
      <c r="AF54" s="168"/>
      <c r="AG54" s="514"/>
    </row>
    <row r="55" outlineLevel="1">
      <c r="A55" s="273" t="s">
        <v>543</v>
      </c>
      <c r="B55" s="340"/>
      <c r="C55" s="340"/>
      <c r="D55" s="340"/>
      <c r="E55" s="340"/>
      <c r="F55" s="340"/>
      <c r="G55" s="340"/>
      <c r="H55" s="340"/>
      <c r="I55" s="340"/>
      <c r="J55" s="340"/>
      <c r="K55" s="340"/>
      <c r="L55" s="340"/>
      <c r="M55" s="340"/>
      <c r="N55" s="340"/>
      <c r="O55" s="340"/>
      <c r="P55" s="340"/>
      <c r="Q55" s="340"/>
      <c r="R55" s="340"/>
      <c r="S55" s="340"/>
      <c r="T55" s="340"/>
      <c r="U55" s="340"/>
      <c r="V55" s="340"/>
      <c r="W55" s="340"/>
      <c r="X55" s="340"/>
      <c r="Y55" s="340"/>
      <c r="Z55" s="340"/>
      <c r="AA55" s="340"/>
      <c r="AB55" s="340"/>
      <c r="AC55" s="340"/>
      <c r="AD55" s="340"/>
      <c r="AE55" s="340"/>
      <c r="AF55" s="340"/>
      <c r="AG55" s="409">
        <f t="shared" ref="AG55:AG57" si="13">SUM(B55:AF55)</f>
        <v>0</v>
      </c>
    </row>
    <row r="56" outlineLevel="1">
      <c r="A56" s="542" t="s">
        <v>544</v>
      </c>
      <c r="B56" s="543"/>
      <c r="C56" s="543"/>
      <c r="D56" s="543"/>
      <c r="E56" s="543"/>
      <c r="F56" s="543"/>
      <c r="G56" s="543"/>
      <c r="H56" s="543"/>
      <c r="I56" s="543"/>
      <c r="J56" s="543"/>
      <c r="K56" s="543"/>
      <c r="L56" s="543"/>
      <c r="M56" s="543"/>
      <c r="N56" s="543"/>
      <c r="O56" s="543"/>
      <c r="P56" s="543"/>
      <c r="Q56" s="543"/>
      <c r="R56" s="543"/>
      <c r="S56" s="543"/>
      <c r="T56" s="543"/>
      <c r="U56" s="543"/>
      <c r="V56" s="543"/>
      <c r="W56" s="543"/>
      <c r="X56" s="543"/>
      <c r="Y56" s="543"/>
      <c r="Z56" s="543"/>
      <c r="AA56" s="543"/>
      <c r="AB56" s="543"/>
      <c r="AC56" s="543"/>
      <c r="AD56" s="543"/>
      <c r="AE56" s="543"/>
      <c r="AF56" s="543"/>
      <c r="AG56" s="409">
        <f t="shared" si="13"/>
        <v>0</v>
      </c>
    </row>
    <row r="57" outlineLevel="1">
      <c r="A57" s="582" t="s">
        <v>1914</v>
      </c>
      <c r="B57" s="545">
        <f t="shared" ref="B57:AF57" si="14">sum(B55:B56)</f>
        <v>0</v>
      </c>
      <c r="C57" s="545">
        <f t="shared" si="14"/>
        <v>0</v>
      </c>
      <c r="D57" s="545">
        <f t="shared" si="14"/>
        <v>0</v>
      </c>
      <c r="E57" s="545">
        <f t="shared" si="14"/>
        <v>0</v>
      </c>
      <c r="F57" s="545">
        <f t="shared" si="14"/>
        <v>0</v>
      </c>
      <c r="G57" s="545">
        <f t="shared" si="14"/>
        <v>0</v>
      </c>
      <c r="H57" s="545">
        <f t="shared" si="14"/>
        <v>0</v>
      </c>
      <c r="I57" s="545">
        <f t="shared" si="14"/>
        <v>0</v>
      </c>
      <c r="J57" s="545">
        <f t="shared" si="14"/>
        <v>0</v>
      </c>
      <c r="K57" s="545">
        <f t="shared" si="14"/>
        <v>0</v>
      </c>
      <c r="L57" s="545">
        <f t="shared" si="14"/>
        <v>0</v>
      </c>
      <c r="M57" s="545">
        <f t="shared" si="14"/>
        <v>0</v>
      </c>
      <c r="N57" s="545">
        <f t="shared" si="14"/>
        <v>0</v>
      </c>
      <c r="O57" s="545">
        <f t="shared" si="14"/>
        <v>0</v>
      </c>
      <c r="P57" s="545">
        <f t="shared" si="14"/>
        <v>0</v>
      </c>
      <c r="Q57" s="545">
        <f t="shared" si="14"/>
        <v>0</v>
      </c>
      <c r="R57" s="545">
        <f t="shared" si="14"/>
        <v>0</v>
      </c>
      <c r="S57" s="545">
        <f t="shared" si="14"/>
        <v>0</v>
      </c>
      <c r="T57" s="545">
        <f t="shared" si="14"/>
        <v>0</v>
      </c>
      <c r="U57" s="545">
        <f t="shared" si="14"/>
        <v>0</v>
      </c>
      <c r="V57" s="545">
        <f t="shared" si="14"/>
        <v>0</v>
      </c>
      <c r="W57" s="545">
        <f t="shared" si="14"/>
        <v>0</v>
      </c>
      <c r="X57" s="545">
        <f t="shared" si="14"/>
        <v>0</v>
      </c>
      <c r="Y57" s="545">
        <f t="shared" si="14"/>
        <v>0</v>
      </c>
      <c r="Z57" s="545">
        <f t="shared" si="14"/>
        <v>0</v>
      </c>
      <c r="AA57" s="545">
        <f t="shared" si="14"/>
        <v>0</v>
      </c>
      <c r="AB57" s="545">
        <f t="shared" si="14"/>
        <v>0</v>
      </c>
      <c r="AC57" s="545">
        <f t="shared" si="14"/>
        <v>0</v>
      </c>
      <c r="AD57" s="545">
        <f t="shared" si="14"/>
        <v>0</v>
      </c>
      <c r="AE57" s="545">
        <f t="shared" si="14"/>
        <v>0</v>
      </c>
      <c r="AF57" s="545">
        <f t="shared" si="14"/>
        <v>0</v>
      </c>
      <c r="AG57" s="409">
        <f t="shared" si="13"/>
        <v>0</v>
      </c>
    </row>
    <row r="58" outlineLevel="1">
      <c r="A58" s="175"/>
      <c r="B58" s="168"/>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168"/>
      <c r="AB58" s="168"/>
      <c r="AC58" s="168"/>
      <c r="AD58" s="168"/>
      <c r="AE58" s="168"/>
      <c r="AF58" s="168"/>
      <c r="AG58" s="514"/>
    </row>
    <row r="59" outlineLevel="1">
      <c r="A59" s="583" t="s">
        <v>2095</v>
      </c>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84"/>
      <c r="AD59" s="284"/>
      <c r="AE59" s="284"/>
      <c r="AF59" s="284"/>
      <c r="AG59" s="540"/>
    </row>
    <row r="60" outlineLevel="1">
      <c r="A60" s="277" t="s">
        <v>2096</v>
      </c>
      <c r="B60" s="339"/>
      <c r="C60" s="339"/>
      <c r="D60" s="339"/>
      <c r="E60" s="339"/>
      <c r="F60" s="339"/>
      <c r="G60" s="339"/>
      <c r="H60" s="339"/>
      <c r="I60" s="339"/>
      <c r="J60" s="339"/>
      <c r="K60" s="339"/>
      <c r="L60" s="339"/>
      <c r="M60" s="339"/>
      <c r="N60" s="339"/>
      <c r="O60" s="339"/>
      <c r="P60" s="339"/>
      <c r="Q60" s="339"/>
      <c r="R60" s="339"/>
      <c r="S60" s="339"/>
      <c r="T60" s="339"/>
      <c r="U60" s="339"/>
      <c r="V60" s="339"/>
      <c r="W60" s="339"/>
      <c r="X60" s="339"/>
      <c r="Y60" s="339"/>
      <c r="Z60" s="339"/>
      <c r="AA60" s="339"/>
      <c r="AB60" s="339"/>
      <c r="AC60" s="339"/>
      <c r="AD60" s="339"/>
      <c r="AE60" s="339"/>
      <c r="AF60" s="339"/>
      <c r="AG60" s="409">
        <f t="shared" ref="AG60:AG65" si="15">SUM(B60:AF60)</f>
        <v>0</v>
      </c>
    </row>
    <row r="61" outlineLevel="1">
      <c r="A61" s="277" t="s">
        <v>2097</v>
      </c>
      <c r="B61" s="339"/>
      <c r="C61" s="339"/>
      <c r="D61" s="339"/>
      <c r="E61" s="339"/>
      <c r="F61" s="339"/>
      <c r="G61" s="339"/>
      <c r="H61" s="339"/>
      <c r="I61" s="339"/>
      <c r="J61" s="339"/>
      <c r="K61" s="339"/>
      <c r="L61" s="339"/>
      <c r="M61" s="339"/>
      <c r="N61" s="339"/>
      <c r="O61" s="339"/>
      <c r="P61" s="339"/>
      <c r="Q61" s="339"/>
      <c r="R61" s="339"/>
      <c r="S61" s="339"/>
      <c r="T61" s="339"/>
      <c r="U61" s="339"/>
      <c r="V61" s="339"/>
      <c r="W61" s="339"/>
      <c r="X61" s="339"/>
      <c r="Y61" s="339"/>
      <c r="Z61" s="339"/>
      <c r="AA61" s="339"/>
      <c r="AB61" s="339"/>
      <c r="AC61" s="339"/>
      <c r="AD61" s="339"/>
      <c r="AE61" s="339"/>
      <c r="AF61" s="339"/>
      <c r="AG61" s="409">
        <f t="shared" si="15"/>
        <v>0</v>
      </c>
    </row>
    <row r="62" outlineLevel="1">
      <c r="A62" s="277" t="s">
        <v>2098</v>
      </c>
      <c r="B62" s="339"/>
      <c r="C62" s="339"/>
      <c r="D62" s="339"/>
      <c r="E62" s="339"/>
      <c r="F62" s="339"/>
      <c r="G62" s="339"/>
      <c r="H62" s="339"/>
      <c r="I62" s="339"/>
      <c r="J62" s="339"/>
      <c r="K62" s="339"/>
      <c r="L62" s="339"/>
      <c r="M62" s="339"/>
      <c r="N62" s="339"/>
      <c r="O62" s="339"/>
      <c r="P62" s="339"/>
      <c r="Q62" s="339"/>
      <c r="R62" s="339"/>
      <c r="S62" s="339"/>
      <c r="T62" s="339"/>
      <c r="U62" s="339"/>
      <c r="V62" s="339"/>
      <c r="W62" s="339"/>
      <c r="X62" s="339"/>
      <c r="Y62" s="339"/>
      <c r="Z62" s="339"/>
      <c r="AA62" s="339"/>
      <c r="AB62" s="339"/>
      <c r="AC62" s="339"/>
      <c r="AD62" s="339"/>
      <c r="AE62" s="339"/>
      <c r="AF62" s="339"/>
      <c r="AG62" s="409">
        <f t="shared" si="15"/>
        <v>0</v>
      </c>
    </row>
    <row r="63" outlineLevel="1">
      <c r="A63" s="277" t="s">
        <v>2099</v>
      </c>
      <c r="B63" s="339"/>
      <c r="C63" s="339"/>
      <c r="D63" s="339"/>
      <c r="E63" s="339"/>
      <c r="F63" s="339"/>
      <c r="G63" s="339"/>
      <c r="H63" s="339"/>
      <c r="I63" s="339"/>
      <c r="J63" s="339"/>
      <c r="K63" s="339"/>
      <c r="L63" s="339"/>
      <c r="M63" s="339"/>
      <c r="N63" s="339"/>
      <c r="O63" s="339"/>
      <c r="P63" s="339"/>
      <c r="Q63" s="339"/>
      <c r="R63" s="339"/>
      <c r="S63" s="339"/>
      <c r="T63" s="339"/>
      <c r="U63" s="339"/>
      <c r="V63" s="339"/>
      <c r="W63" s="339"/>
      <c r="X63" s="339"/>
      <c r="Y63" s="339"/>
      <c r="Z63" s="339"/>
      <c r="AA63" s="339"/>
      <c r="AB63" s="339"/>
      <c r="AC63" s="339"/>
      <c r="AD63" s="339"/>
      <c r="AE63" s="339"/>
      <c r="AF63" s="339"/>
      <c r="AG63" s="409">
        <f t="shared" si="15"/>
        <v>0</v>
      </c>
    </row>
    <row r="64" outlineLevel="1">
      <c r="A64" s="281" t="s">
        <v>439</v>
      </c>
      <c r="B64" s="458">
        <f t="shared" ref="B64:AF64" si="16">SUM(B60:B61)</f>
        <v>0</v>
      </c>
      <c r="C64" s="458">
        <f t="shared" si="16"/>
        <v>0</v>
      </c>
      <c r="D64" s="458">
        <f t="shared" si="16"/>
        <v>0</v>
      </c>
      <c r="E64" s="458">
        <f t="shared" si="16"/>
        <v>0</v>
      </c>
      <c r="F64" s="458">
        <f t="shared" si="16"/>
        <v>0</v>
      </c>
      <c r="G64" s="458">
        <f t="shared" si="16"/>
        <v>0</v>
      </c>
      <c r="H64" s="458">
        <f t="shared" si="16"/>
        <v>0</v>
      </c>
      <c r="I64" s="458">
        <f t="shared" si="16"/>
        <v>0</v>
      </c>
      <c r="J64" s="458">
        <f t="shared" si="16"/>
        <v>0</v>
      </c>
      <c r="K64" s="458">
        <f t="shared" si="16"/>
        <v>0</v>
      </c>
      <c r="L64" s="458">
        <f t="shared" si="16"/>
        <v>0</v>
      </c>
      <c r="M64" s="458">
        <f t="shared" si="16"/>
        <v>0</v>
      </c>
      <c r="N64" s="458">
        <f t="shared" si="16"/>
        <v>0</v>
      </c>
      <c r="O64" s="458">
        <f t="shared" si="16"/>
        <v>0</v>
      </c>
      <c r="P64" s="458">
        <f t="shared" si="16"/>
        <v>0</v>
      </c>
      <c r="Q64" s="458">
        <f t="shared" si="16"/>
        <v>0</v>
      </c>
      <c r="R64" s="458">
        <f t="shared" si="16"/>
        <v>0</v>
      </c>
      <c r="S64" s="458">
        <f t="shared" si="16"/>
        <v>0</v>
      </c>
      <c r="T64" s="458">
        <f t="shared" si="16"/>
        <v>0</v>
      </c>
      <c r="U64" s="458">
        <f t="shared" si="16"/>
        <v>0</v>
      </c>
      <c r="V64" s="458">
        <f t="shared" si="16"/>
        <v>0</v>
      </c>
      <c r="W64" s="458">
        <f t="shared" si="16"/>
        <v>0</v>
      </c>
      <c r="X64" s="458">
        <f t="shared" si="16"/>
        <v>0</v>
      </c>
      <c r="Y64" s="458">
        <f t="shared" si="16"/>
        <v>0</v>
      </c>
      <c r="Z64" s="458">
        <f t="shared" si="16"/>
        <v>0</v>
      </c>
      <c r="AA64" s="458">
        <f t="shared" si="16"/>
        <v>0</v>
      </c>
      <c r="AB64" s="458">
        <f t="shared" si="16"/>
        <v>0</v>
      </c>
      <c r="AC64" s="458">
        <f t="shared" si="16"/>
        <v>0</v>
      </c>
      <c r="AD64" s="458">
        <f t="shared" si="16"/>
        <v>0</v>
      </c>
      <c r="AE64" s="458">
        <f t="shared" si="16"/>
        <v>0</v>
      </c>
      <c r="AF64" s="458">
        <f t="shared" si="16"/>
        <v>0</v>
      </c>
      <c r="AG64" s="409">
        <f t="shared" si="15"/>
        <v>0</v>
      </c>
    </row>
    <row r="65" outlineLevel="1">
      <c r="A65" s="281" t="s">
        <v>440</v>
      </c>
      <c r="B65" s="458">
        <f t="shared" ref="B65:AF65" si="17">SUM(B62:B63)</f>
        <v>0</v>
      </c>
      <c r="C65" s="458">
        <f t="shared" si="17"/>
        <v>0</v>
      </c>
      <c r="D65" s="458">
        <f t="shared" si="17"/>
        <v>0</v>
      </c>
      <c r="E65" s="458">
        <f t="shared" si="17"/>
        <v>0</v>
      </c>
      <c r="F65" s="458">
        <f t="shared" si="17"/>
        <v>0</v>
      </c>
      <c r="G65" s="458">
        <f t="shared" si="17"/>
        <v>0</v>
      </c>
      <c r="H65" s="458">
        <f t="shared" si="17"/>
        <v>0</v>
      </c>
      <c r="I65" s="458">
        <f t="shared" si="17"/>
        <v>0</v>
      </c>
      <c r="J65" s="458">
        <f t="shared" si="17"/>
        <v>0</v>
      </c>
      <c r="K65" s="458">
        <f t="shared" si="17"/>
        <v>0</v>
      </c>
      <c r="L65" s="458">
        <f t="shared" si="17"/>
        <v>0</v>
      </c>
      <c r="M65" s="458">
        <f t="shared" si="17"/>
        <v>0</v>
      </c>
      <c r="N65" s="458">
        <f t="shared" si="17"/>
        <v>0</v>
      </c>
      <c r="O65" s="458">
        <f t="shared" si="17"/>
        <v>0</v>
      </c>
      <c r="P65" s="458">
        <f t="shared" si="17"/>
        <v>0</v>
      </c>
      <c r="Q65" s="458">
        <f t="shared" si="17"/>
        <v>0</v>
      </c>
      <c r="R65" s="458">
        <f t="shared" si="17"/>
        <v>0</v>
      </c>
      <c r="S65" s="458">
        <f t="shared" si="17"/>
        <v>0</v>
      </c>
      <c r="T65" s="458">
        <f t="shared" si="17"/>
        <v>0</v>
      </c>
      <c r="U65" s="458">
        <f t="shared" si="17"/>
        <v>0</v>
      </c>
      <c r="V65" s="458">
        <f t="shared" si="17"/>
        <v>0</v>
      </c>
      <c r="W65" s="458">
        <f t="shared" si="17"/>
        <v>0</v>
      </c>
      <c r="X65" s="458">
        <f t="shared" si="17"/>
        <v>0</v>
      </c>
      <c r="Y65" s="458">
        <f t="shared" si="17"/>
        <v>0</v>
      </c>
      <c r="Z65" s="458">
        <f t="shared" si="17"/>
        <v>0</v>
      </c>
      <c r="AA65" s="458">
        <f t="shared" si="17"/>
        <v>0</v>
      </c>
      <c r="AB65" s="458">
        <f t="shared" si="17"/>
        <v>0</v>
      </c>
      <c r="AC65" s="458">
        <f t="shared" si="17"/>
        <v>0</v>
      </c>
      <c r="AD65" s="458">
        <f t="shared" si="17"/>
        <v>0</v>
      </c>
      <c r="AE65" s="458">
        <f t="shared" si="17"/>
        <v>0</v>
      </c>
      <c r="AF65" s="458">
        <f t="shared" si="17"/>
        <v>0</v>
      </c>
      <c r="AG65" s="409">
        <f t="shared" si="15"/>
        <v>0</v>
      </c>
    </row>
    <row r="66" outlineLevel="1">
      <c r="A66" s="175"/>
      <c r="B66" s="267"/>
      <c r="C66" s="267"/>
      <c r="D66" s="267"/>
      <c r="E66" s="267"/>
      <c r="F66" s="267"/>
      <c r="G66" s="267"/>
      <c r="H66" s="267"/>
      <c r="I66" s="267"/>
      <c r="J66" s="267"/>
      <c r="K66" s="267"/>
      <c r="L66" s="267"/>
      <c r="M66" s="267"/>
      <c r="N66" s="267"/>
      <c r="O66" s="267"/>
      <c r="P66" s="267"/>
      <c r="Q66" s="267"/>
      <c r="R66" s="267"/>
      <c r="S66" s="267"/>
      <c r="T66" s="267"/>
      <c r="U66" s="267"/>
      <c r="V66" s="267"/>
      <c r="W66" s="267"/>
      <c r="X66" s="267"/>
      <c r="Y66" s="267"/>
      <c r="Z66" s="267"/>
      <c r="AA66" s="267"/>
      <c r="AB66" s="267"/>
      <c r="AC66" s="267"/>
      <c r="AD66" s="267"/>
      <c r="AE66" s="267"/>
      <c r="AF66" s="267"/>
      <c r="AG66" s="540"/>
    </row>
    <row r="67" outlineLevel="1">
      <c r="A67" s="277" t="s">
        <v>442</v>
      </c>
      <c r="B67" s="339"/>
      <c r="C67" s="339"/>
      <c r="D67" s="339"/>
      <c r="E67" s="339"/>
      <c r="F67" s="339"/>
      <c r="G67" s="339"/>
      <c r="H67" s="339"/>
      <c r="I67" s="339"/>
      <c r="J67" s="339"/>
      <c r="K67" s="339"/>
      <c r="L67" s="339"/>
      <c r="M67" s="339"/>
      <c r="N67" s="339"/>
      <c r="O67" s="339"/>
      <c r="P67" s="339"/>
      <c r="Q67" s="339"/>
      <c r="R67" s="339"/>
      <c r="S67" s="339"/>
      <c r="T67" s="339"/>
      <c r="U67" s="339"/>
      <c r="V67" s="339"/>
      <c r="W67" s="339"/>
      <c r="X67" s="339"/>
      <c r="Y67" s="339"/>
      <c r="Z67" s="339"/>
      <c r="AA67" s="339"/>
      <c r="AB67" s="339"/>
      <c r="AC67" s="339"/>
      <c r="AD67" s="339"/>
      <c r="AE67" s="339"/>
      <c r="AF67" s="339"/>
      <c r="AG67" s="409">
        <f t="shared" ref="AG67:AG75" si="18">SUM(B67:AF67)</f>
        <v>0</v>
      </c>
    </row>
    <row r="68" outlineLevel="1">
      <c r="A68" s="277" t="s">
        <v>443</v>
      </c>
      <c r="B68" s="339"/>
      <c r="C68" s="339"/>
      <c r="D68" s="339"/>
      <c r="E68" s="339"/>
      <c r="F68" s="339"/>
      <c r="G68" s="339"/>
      <c r="H68" s="339"/>
      <c r="I68" s="339"/>
      <c r="J68" s="339"/>
      <c r="K68" s="339"/>
      <c r="L68" s="339"/>
      <c r="M68" s="339"/>
      <c r="N68" s="339"/>
      <c r="O68" s="339"/>
      <c r="P68" s="339"/>
      <c r="Q68" s="339"/>
      <c r="R68" s="339"/>
      <c r="S68" s="339"/>
      <c r="T68" s="339"/>
      <c r="U68" s="339"/>
      <c r="V68" s="339"/>
      <c r="W68" s="339"/>
      <c r="X68" s="339"/>
      <c r="Y68" s="339"/>
      <c r="Z68" s="339"/>
      <c r="AA68" s="339"/>
      <c r="AB68" s="339"/>
      <c r="AC68" s="339"/>
      <c r="AD68" s="339"/>
      <c r="AE68" s="339"/>
      <c r="AF68" s="339"/>
      <c r="AG68" s="409">
        <f t="shared" si="18"/>
        <v>0</v>
      </c>
    </row>
    <row r="69" outlineLevel="1">
      <c r="A69" s="277" t="s">
        <v>2100</v>
      </c>
      <c r="B69" s="339"/>
      <c r="C69" s="339"/>
      <c r="D69" s="339"/>
      <c r="E69" s="339"/>
      <c r="F69" s="339"/>
      <c r="G69" s="339"/>
      <c r="H69" s="339"/>
      <c r="I69" s="339"/>
      <c r="J69" s="339"/>
      <c r="K69" s="339"/>
      <c r="L69" s="339"/>
      <c r="M69" s="339"/>
      <c r="N69" s="339"/>
      <c r="O69" s="339"/>
      <c r="P69" s="339"/>
      <c r="Q69" s="339"/>
      <c r="R69" s="339"/>
      <c r="S69" s="339"/>
      <c r="T69" s="339"/>
      <c r="U69" s="339"/>
      <c r="V69" s="339"/>
      <c r="W69" s="339"/>
      <c r="X69" s="339"/>
      <c r="Y69" s="339"/>
      <c r="Z69" s="339"/>
      <c r="AA69" s="339"/>
      <c r="AB69" s="339"/>
      <c r="AC69" s="339"/>
      <c r="AD69" s="339"/>
      <c r="AE69" s="339"/>
      <c r="AF69" s="339"/>
      <c r="AG69" s="409">
        <f t="shared" si="18"/>
        <v>0</v>
      </c>
    </row>
    <row r="70" outlineLevel="1">
      <c r="A70" s="277" t="s">
        <v>2101</v>
      </c>
      <c r="B70" s="339"/>
      <c r="C70" s="339"/>
      <c r="D70" s="339"/>
      <c r="E70" s="339"/>
      <c r="F70" s="339"/>
      <c r="G70" s="339"/>
      <c r="H70" s="339"/>
      <c r="I70" s="339"/>
      <c r="J70" s="339"/>
      <c r="K70" s="339"/>
      <c r="L70" s="339"/>
      <c r="M70" s="339"/>
      <c r="N70" s="339"/>
      <c r="O70" s="339"/>
      <c r="P70" s="339"/>
      <c r="Q70" s="339"/>
      <c r="R70" s="339"/>
      <c r="S70" s="339"/>
      <c r="T70" s="339"/>
      <c r="U70" s="339"/>
      <c r="V70" s="339"/>
      <c r="W70" s="339"/>
      <c r="X70" s="339"/>
      <c r="Y70" s="339"/>
      <c r="Z70" s="339"/>
      <c r="AA70" s="339"/>
      <c r="AB70" s="339"/>
      <c r="AC70" s="339"/>
      <c r="AD70" s="339"/>
      <c r="AE70" s="339"/>
      <c r="AF70" s="339"/>
      <c r="AG70" s="409">
        <f t="shared" si="18"/>
        <v>0</v>
      </c>
    </row>
    <row r="71" outlineLevel="1">
      <c r="A71" s="277" t="s">
        <v>2102</v>
      </c>
      <c r="B71" s="339"/>
      <c r="C71" s="339"/>
      <c r="D71" s="339"/>
      <c r="E71" s="339"/>
      <c r="F71" s="339"/>
      <c r="G71" s="339"/>
      <c r="H71" s="339"/>
      <c r="I71" s="339"/>
      <c r="J71" s="339"/>
      <c r="K71" s="339"/>
      <c r="L71" s="339"/>
      <c r="M71" s="339"/>
      <c r="N71" s="339"/>
      <c r="O71" s="339"/>
      <c r="P71" s="339"/>
      <c r="Q71" s="339"/>
      <c r="R71" s="339"/>
      <c r="S71" s="339"/>
      <c r="T71" s="339"/>
      <c r="U71" s="339"/>
      <c r="V71" s="339"/>
      <c r="W71" s="339"/>
      <c r="X71" s="339"/>
      <c r="Y71" s="339"/>
      <c r="Z71" s="339"/>
      <c r="AA71" s="339"/>
      <c r="AB71" s="339"/>
      <c r="AC71" s="339"/>
      <c r="AD71" s="339"/>
      <c r="AE71" s="339"/>
      <c r="AF71" s="339"/>
      <c r="AG71" s="409">
        <f t="shared" si="18"/>
        <v>0</v>
      </c>
    </row>
    <row r="72" outlineLevel="1">
      <c r="A72" s="277" t="s">
        <v>2103</v>
      </c>
      <c r="B72" s="339"/>
      <c r="C72" s="339"/>
      <c r="D72" s="339"/>
      <c r="E72" s="339"/>
      <c r="F72" s="339"/>
      <c r="G72" s="339"/>
      <c r="H72" s="339"/>
      <c r="I72" s="339"/>
      <c r="J72" s="339"/>
      <c r="K72" s="339"/>
      <c r="L72" s="339"/>
      <c r="M72" s="339"/>
      <c r="N72" s="339"/>
      <c r="O72" s="339"/>
      <c r="P72" s="339"/>
      <c r="Q72" s="339"/>
      <c r="R72" s="339"/>
      <c r="S72" s="339"/>
      <c r="T72" s="339"/>
      <c r="U72" s="339"/>
      <c r="V72" s="339"/>
      <c r="W72" s="339"/>
      <c r="X72" s="339"/>
      <c r="Y72" s="339"/>
      <c r="Z72" s="339"/>
      <c r="AA72" s="339"/>
      <c r="AB72" s="339"/>
      <c r="AC72" s="339"/>
      <c r="AD72" s="339"/>
      <c r="AE72" s="339"/>
      <c r="AF72" s="339"/>
      <c r="AG72" s="409">
        <f t="shared" si="18"/>
        <v>0</v>
      </c>
    </row>
    <row r="73" outlineLevel="1">
      <c r="A73" s="277" t="s">
        <v>2104</v>
      </c>
      <c r="B73" s="339"/>
      <c r="C73" s="339"/>
      <c r="D73" s="339"/>
      <c r="E73" s="339"/>
      <c r="F73" s="339"/>
      <c r="G73" s="339"/>
      <c r="H73" s="339"/>
      <c r="I73" s="339"/>
      <c r="J73" s="339"/>
      <c r="K73" s="339"/>
      <c r="L73" s="339"/>
      <c r="M73" s="339"/>
      <c r="N73" s="339"/>
      <c r="O73" s="339"/>
      <c r="P73" s="339"/>
      <c r="Q73" s="339"/>
      <c r="R73" s="339"/>
      <c r="S73" s="339"/>
      <c r="T73" s="339"/>
      <c r="U73" s="339"/>
      <c r="V73" s="339"/>
      <c r="W73" s="339"/>
      <c r="X73" s="339"/>
      <c r="Y73" s="339"/>
      <c r="Z73" s="339"/>
      <c r="AA73" s="339"/>
      <c r="AB73" s="339"/>
      <c r="AC73" s="339"/>
      <c r="AD73" s="339"/>
      <c r="AE73" s="339"/>
      <c r="AF73" s="339"/>
      <c r="AG73" s="409">
        <f t="shared" si="18"/>
        <v>0</v>
      </c>
    </row>
    <row r="74" outlineLevel="1">
      <c r="A74" s="277" t="s">
        <v>2105</v>
      </c>
      <c r="B74" s="339"/>
      <c r="C74" s="339"/>
      <c r="D74" s="339"/>
      <c r="E74" s="339"/>
      <c r="F74" s="339"/>
      <c r="G74" s="339"/>
      <c r="H74" s="339"/>
      <c r="I74" s="339"/>
      <c r="J74" s="339"/>
      <c r="K74" s="339"/>
      <c r="L74" s="339"/>
      <c r="M74" s="339"/>
      <c r="N74" s="339"/>
      <c r="O74" s="339"/>
      <c r="P74" s="339"/>
      <c r="Q74" s="339"/>
      <c r="R74" s="339"/>
      <c r="S74" s="339"/>
      <c r="T74" s="339"/>
      <c r="U74" s="339"/>
      <c r="V74" s="339"/>
      <c r="W74" s="339"/>
      <c r="X74" s="339"/>
      <c r="Y74" s="339"/>
      <c r="Z74" s="339"/>
      <c r="AA74" s="339"/>
      <c r="AB74" s="339"/>
      <c r="AC74" s="339"/>
      <c r="AD74" s="339"/>
      <c r="AE74" s="339"/>
      <c r="AF74" s="339"/>
      <c r="AG74" s="409">
        <f t="shared" si="18"/>
        <v>0</v>
      </c>
    </row>
    <row r="75" outlineLevel="1">
      <c r="A75" s="462" t="s">
        <v>298</v>
      </c>
      <c r="B75" s="458">
        <f t="shared" ref="B75:AF75" si="19">SUM(B67:B74)</f>
        <v>0</v>
      </c>
      <c r="C75" s="458">
        <f t="shared" si="19"/>
        <v>0</v>
      </c>
      <c r="D75" s="458">
        <f t="shared" si="19"/>
        <v>0</v>
      </c>
      <c r="E75" s="458">
        <f t="shared" si="19"/>
        <v>0</v>
      </c>
      <c r="F75" s="458">
        <f t="shared" si="19"/>
        <v>0</v>
      </c>
      <c r="G75" s="458">
        <f t="shared" si="19"/>
        <v>0</v>
      </c>
      <c r="H75" s="458">
        <f t="shared" si="19"/>
        <v>0</v>
      </c>
      <c r="I75" s="458">
        <f t="shared" si="19"/>
        <v>0</v>
      </c>
      <c r="J75" s="458">
        <f t="shared" si="19"/>
        <v>0</v>
      </c>
      <c r="K75" s="458">
        <f t="shared" si="19"/>
        <v>0</v>
      </c>
      <c r="L75" s="458">
        <f t="shared" si="19"/>
        <v>0</v>
      </c>
      <c r="M75" s="458">
        <f t="shared" si="19"/>
        <v>0</v>
      </c>
      <c r="N75" s="458">
        <f t="shared" si="19"/>
        <v>0</v>
      </c>
      <c r="O75" s="458">
        <f t="shared" si="19"/>
        <v>0</v>
      </c>
      <c r="P75" s="458">
        <f t="shared" si="19"/>
        <v>0</v>
      </c>
      <c r="Q75" s="458">
        <f t="shared" si="19"/>
        <v>0</v>
      </c>
      <c r="R75" s="458">
        <f t="shared" si="19"/>
        <v>0</v>
      </c>
      <c r="S75" s="458">
        <f t="shared" si="19"/>
        <v>0</v>
      </c>
      <c r="T75" s="458">
        <f t="shared" si="19"/>
        <v>0</v>
      </c>
      <c r="U75" s="458">
        <f t="shared" si="19"/>
        <v>0</v>
      </c>
      <c r="V75" s="458">
        <f t="shared" si="19"/>
        <v>0</v>
      </c>
      <c r="W75" s="458">
        <f t="shared" si="19"/>
        <v>0</v>
      </c>
      <c r="X75" s="458">
        <f t="shared" si="19"/>
        <v>0</v>
      </c>
      <c r="Y75" s="458">
        <f t="shared" si="19"/>
        <v>0</v>
      </c>
      <c r="Z75" s="458">
        <f t="shared" si="19"/>
        <v>0</v>
      </c>
      <c r="AA75" s="458">
        <f t="shared" si="19"/>
        <v>0</v>
      </c>
      <c r="AB75" s="458">
        <f t="shared" si="19"/>
        <v>0</v>
      </c>
      <c r="AC75" s="458">
        <f t="shared" si="19"/>
        <v>0</v>
      </c>
      <c r="AD75" s="458">
        <f t="shared" si="19"/>
        <v>0</v>
      </c>
      <c r="AE75" s="458">
        <f t="shared" si="19"/>
        <v>0</v>
      </c>
      <c r="AF75" s="458">
        <f t="shared" si="19"/>
        <v>0</v>
      </c>
      <c r="AG75" s="409">
        <f t="shared" si="18"/>
        <v>0</v>
      </c>
    </row>
    <row r="76" outlineLevel="1">
      <c r="A76" s="175"/>
      <c r="B76" s="168"/>
      <c r="C76" s="168"/>
      <c r="D76" s="168"/>
      <c r="E76" s="168"/>
      <c r="F76" s="168"/>
      <c r="G76" s="168"/>
      <c r="H76" s="168"/>
      <c r="I76" s="168"/>
      <c r="J76" s="168"/>
      <c r="K76" s="168"/>
      <c r="L76" s="168"/>
      <c r="M76" s="168"/>
      <c r="N76" s="168"/>
      <c r="O76" s="168"/>
      <c r="P76" s="168"/>
      <c r="Q76" s="168"/>
      <c r="R76" s="168"/>
      <c r="S76" s="168"/>
      <c r="T76" s="168"/>
      <c r="U76" s="168"/>
      <c r="V76" s="168"/>
      <c r="W76" s="168"/>
      <c r="X76" s="168"/>
      <c r="Y76" s="168"/>
      <c r="Z76" s="168"/>
      <c r="AA76" s="168"/>
      <c r="AB76" s="168"/>
      <c r="AC76" s="168"/>
      <c r="AD76" s="168"/>
      <c r="AE76" s="168"/>
      <c r="AF76" s="168"/>
      <c r="AG76" s="514"/>
    </row>
    <row r="77" outlineLevel="1">
      <c r="A77" s="277" t="s">
        <v>1930</v>
      </c>
      <c r="B77" s="290"/>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0"/>
      <c r="AA77" s="290"/>
      <c r="AB77" s="290"/>
      <c r="AC77" s="290"/>
      <c r="AD77" s="290"/>
      <c r="AE77" s="290"/>
      <c r="AF77" s="290"/>
      <c r="AG77" s="409">
        <f>SUM(B77:AF77)</f>
        <v>0</v>
      </c>
    </row>
    <row r="78" outlineLevel="1">
      <c r="A78" s="175"/>
      <c r="B78" s="168"/>
      <c r="C78" s="168"/>
      <c r="D78" s="168"/>
      <c r="E78" s="168"/>
      <c r="F78" s="168"/>
      <c r="G78" s="168"/>
      <c r="H78" s="168"/>
      <c r="I78" s="168"/>
      <c r="J78" s="168"/>
      <c r="K78" s="168"/>
      <c r="L78" s="168"/>
      <c r="M78" s="168"/>
      <c r="N78" s="168"/>
      <c r="O78" s="168"/>
      <c r="P78" s="168"/>
      <c r="Q78" s="168"/>
      <c r="R78" s="168"/>
      <c r="S78" s="168"/>
      <c r="T78" s="168"/>
      <c r="U78" s="168"/>
      <c r="V78" s="168"/>
      <c r="W78" s="168"/>
      <c r="X78" s="168"/>
      <c r="Y78" s="168"/>
      <c r="Z78" s="168"/>
      <c r="AA78" s="168"/>
      <c r="AB78" s="168"/>
      <c r="AC78" s="168"/>
      <c r="AD78" s="168"/>
      <c r="AE78" s="168"/>
      <c r="AF78" s="168"/>
      <c r="AG78" s="514"/>
    </row>
    <row r="79" outlineLevel="1">
      <c r="A79" s="474" t="s">
        <v>2106</v>
      </c>
      <c r="B79" s="267"/>
      <c r="C79" s="267"/>
      <c r="D79" s="267"/>
      <c r="E79" s="267"/>
      <c r="F79" s="267"/>
      <c r="G79" s="267"/>
      <c r="H79" s="267"/>
      <c r="I79" s="267"/>
      <c r="J79" s="267"/>
      <c r="K79" s="267"/>
      <c r="L79" s="267"/>
      <c r="M79" s="267"/>
      <c r="N79" s="267"/>
      <c r="O79" s="267"/>
      <c r="P79" s="267"/>
      <c r="Q79" s="267"/>
      <c r="R79" s="267"/>
      <c r="S79" s="267"/>
      <c r="T79" s="267"/>
      <c r="U79" s="267"/>
      <c r="V79" s="267"/>
      <c r="W79" s="267"/>
      <c r="X79" s="267"/>
      <c r="Y79" s="267"/>
      <c r="Z79" s="267"/>
      <c r="AA79" s="267"/>
      <c r="AB79" s="267"/>
      <c r="AC79" s="267"/>
      <c r="AD79" s="267"/>
      <c r="AE79" s="267"/>
      <c r="AF79" s="267"/>
      <c r="AG79" s="540"/>
    </row>
    <row r="80" outlineLevel="1">
      <c r="A80" s="277" t="s">
        <v>1911</v>
      </c>
      <c r="B80" s="174"/>
      <c r="C80" s="174"/>
      <c r="D80" s="174"/>
      <c r="E80" s="174"/>
      <c r="F80" s="174"/>
      <c r="G80" s="174"/>
      <c r="H80" s="174"/>
      <c r="I80" s="174"/>
      <c r="J80" s="174"/>
      <c r="K80" s="174"/>
      <c r="L80" s="174"/>
      <c r="M80" s="174"/>
      <c r="N80" s="174"/>
      <c r="O80" s="174"/>
      <c r="P80" s="174"/>
      <c r="Q80" s="174"/>
      <c r="R80" s="174"/>
      <c r="S80" s="174"/>
      <c r="T80" s="174"/>
      <c r="U80" s="174"/>
      <c r="V80" s="174"/>
      <c r="W80" s="174"/>
      <c r="X80" s="174"/>
      <c r="Y80" s="174"/>
      <c r="Z80" s="174"/>
      <c r="AA80" s="174"/>
      <c r="AB80" s="174"/>
      <c r="AC80" s="174"/>
      <c r="AD80" s="174"/>
      <c r="AE80" s="174"/>
      <c r="AF80" s="174"/>
      <c r="AG80" s="409">
        <f t="shared" ref="AG80:AG83" si="20">SUM(B80:AF80)</f>
        <v>0</v>
      </c>
    </row>
    <row r="81" outlineLevel="1">
      <c r="A81" s="277" t="s">
        <v>1346</v>
      </c>
      <c r="B81" s="543"/>
      <c r="C81" s="543"/>
      <c r="D81" s="543"/>
      <c r="E81" s="543"/>
      <c r="F81" s="543"/>
      <c r="G81" s="543"/>
      <c r="H81" s="543"/>
      <c r="I81" s="543"/>
      <c r="J81" s="543"/>
      <c r="K81" s="543"/>
      <c r="L81" s="543"/>
      <c r="M81" s="543"/>
      <c r="N81" s="543"/>
      <c r="O81" s="543"/>
      <c r="P81" s="543"/>
      <c r="Q81" s="543"/>
      <c r="R81" s="543"/>
      <c r="S81" s="543"/>
      <c r="T81" s="543"/>
      <c r="U81" s="543"/>
      <c r="V81" s="543"/>
      <c r="W81" s="543"/>
      <c r="X81" s="543"/>
      <c r="Y81" s="543"/>
      <c r="Z81" s="543"/>
      <c r="AA81" s="543"/>
      <c r="AB81" s="543"/>
      <c r="AC81" s="543"/>
      <c r="AD81" s="543"/>
      <c r="AE81" s="543"/>
      <c r="AF81" s="543"/>
      <c r="AG81" s="409">
        <f t="shared" si="20"/>
        <v>0</v>
      </c>
    </row>
    <row r="82" outlineLevel="1">
      <c r="A82" s="277" t="s">
        <v>1912</v>
      </c>
      <c r="B82" s="543"/>
      <c r="C82" s="543"/>
      <c r="D82" s="543"/>
      <c r="E82" s="543"/>
      <c r="F82" s="543"/>
      <c r="G82" s="543"/>
      <c r="H82" s="543"/>
      <c r="I82" s="543"/>
      <c r="J82" s="543"/>
      <c r="K82" s="543"/>
      <c r="L82" s="543"/>
      <c r="M82" s="543"/>
      <c r="N82" s="543"/>
      <c r="O82" s="543"/>
      <c r="P82" s="543"/>
      <c r="Q82" s="543"/>
      <c r="R82" s="543"/>
      <c r="S82" s="543"/>
      <c r="T82" s="543"/>
      <c r="U82" s="543"/>
      <c r="V82" s="543"/>
      <c r="W82" s="543"/>
      <c r="X82" s="543"/>
      <c r="Y82" s="543"/>
      <c r="Z82" s="543"/>
      <c r="AA82" s="543"/>
      <c r="AB82" s="543"/>
      <c r="AC82" s="543"/>
      <c r="AD82" s="543"/>
      <c r="AE82" s="543"/>
      <c r="AF82" s="543"/>
      <c r="AG82" s="409">
        <f t="shared" si="20"/>
        <v>0</v>
      </c>
    </row>
    <row r="83" outlineLevel="1">
      <c r="A83" s="482" t="s">
        <v>1913</v>
      </c>
      <c r="B83" s="472">
        <f t="shared" ref="B83:AF83" si="21">sum(B80:B82)</f>
        <v>0</v>
      </c>
      <c r="C83" s="472">
        <f t="shared" si="21"/>
        <v>0</v>
      </c>
      <c r="D83" s="472">
        <f t="shared" si="21"/>
        <v>0</v>
      </c>
      <c r="E83" s="472">
        <f t="shared" si="21"/>
        <v>0</v>
      </c>
      <c r="F83" s="472">
        <f t="shared" si="21"/>
        <v>0</v>
      </c>
      <c r="G83" s="472">
        <f t="shared" si="21"/>
        <v>0</v>
      </c>
      <c r="H83" s="472">
        <f t="shared" si="21"/>
        <v>0</v>
      </c>
      <c r="I83" s="472">
        <f t="shared" si="21"/>
        <v>0</v>
      </c>
      <c r="J83" s="472">
        <f t="shared" si="21"/>
        <v>0</v>
      </c>
      <c r="K83" s="472">
        <f t="shared" si="21"/>
        <v>0</v>
      </c>
      <c r="L83" s="472">
        <f t="shared" si="21"/>
        <v>0</v>
      </c>
      <c r="M83" s="472">
        <f t="shared" si="21"/>
        <v>0</v>
      </c>
      <c r="N83" s="472">
        <f t="shared" si="21"/>
        <v>0</v>
      </c>
      <c r="O83" s="472">
        <f t="shared" si="21"/>
        <v>0</v>
      </c>
      <c r="P83" s="472">
        <f t="shared" si="21"/>
        <v>0</v>
      </c>
      <c r="Q83" s="472">
        <f t="shared" si="21"/>
        <v>0</v>
      </c>
      <c r="R83" s="472">
        <f t="shared" si="21"/>
        <v>0</v>
      </c>
      <c r="S83" s="472">
        <f t="shared" si="21"/>
        <v>0</v>
      </c>
      <c r="T83" s="472">
        <f t="shared" si="21"/>
        <v>0</v>
      </c>
      <c r="U83" s="472">
        <f t="shared" si="21"/>
        <v>0</v>
      </c>
      <c r="V83" s="472">
        <f t="shared" si="21"/>
        <v>0</v>
      </c>
      <c r="W83" s="472">
        <f t="shared" si="21"/>
        <v>0</v>
      </c>
      <c r="X83" s="472">
        <f t="shared" si="21"/>
        <v>0</v>
      </c>
      <c r="Y83" s="472">
        <f t="shared" si="21"/>
        <v>0</v>
      </c>
      <c r="Z83" s="472">
        <f t="shared" si="21"/>
        <v>0</v>
      </c>
      <c r="AA83" s="472">
        <f t="shared" si="21"/>
        <v>0</v>
      </c>
      <c r="AB83" s="472">
        <f t="shared" si="21"/>
        <v>0</v>
      </c>
      <c r="AC83" s="472">
        <f t="shared" si="21"/>
        <v>0</v>
      </c>
      <c r="AD83" s="472">
        <f t="shared" si="21"/>
        <v>0</v>
      </c>
      <c r="AE83" s="472">
        <f t="shared" si="21"/>
        <v>0</v>
      </c>
      <c r="AF83" s="472">
        <f t="shared" si="21"/>
        <v>0</v>
      </c>
      <c r="AG83" s="409">
        <f t="shared" si="20"/>
        <v>0</v>
      </c>
    </row>
    <row r="84" outlineLevel="1">
      <c r="A84" s="437"/>
      <c r="B84" s="267"/>
      <c r="C84" s="267"/>
      <c r="D84" s="267"/>
      <c r="E84" s="267"/>
      <c r="F84" s="267"/>
      <c r="G84" s="267"/>
      <c r="H84" s="267"/>
      <c r="I84" s="267"/>
      <c r="J84" s="267"/>
      <c r="K84" s="267"/>
      <c r="L84" s="267"/>
      <c r="M84" s="267"/>
      <c r="N84" s="267"/>
      <c r="O84" s="267"/>
      <c r="P84" s="267"/>
      <c r="Q84" s="267"/>
      <c r="R84" s="267"/>
      <c r="S84" s="267"/>
      <c r="T84" s="267"/>
      <c r="U84" s="267"/>
      <c r="V84" s="267"/>
      <c r="W84" s="267"/>
      <c r="X84" s="267"/>
      <c r="Y84" s="267"/>
      <c r="Z84" s="267"/>
      <c r="AA84" s="267"/>
      <c r="AB84" s="267"/>
      <c r="AC84" s="267"/>
      <c r="AD84" s="267"/>
      <c r="AE84" s="267"/>
      <c r="AF84" s="267"/>
      <c r="AG84" s="547"/>
    </row>
    <row r="85" outlineLevel="1">
      <c r="A85" s="273" t="s">
        <v>543</v>
      </c>
      <c r="B85" s="340"/>
      <c r="C85" s="340"/>
      <c r="D85" s="340"/>
      <c r="E85" s="340"/>
      <c r="F85" s="340"/>
      <c r="G85" s="340"/>
      <c r="H85" s="340"/>
      <c r="I85" s="340"/>
      <c r="J85" s="340"/>
      <c r="K85" s="340"/>
      <c r="L85" s="340"/>
      <c r="M85" s="340"/>
      <c r="N85" s="340"/>
      <c r="O85" s="340"/>
      <c r="P85" s="340"/>
      <c r="Q85" s="340"/>
      <c r="R85" s="340"/>
      <c r="S85" s="340"/>
      <c r="T85" s="340"/>
      <c r="U85" s="340"/>
      <c r="V85" s="340"/>
      <c r="W85" s="340"/>
      <c r="X85" s="340"/>
      <c r="Y85" s="340"/>
      <c r="Z85" s="340"/>
      <c r="AA85" s="340"/>
      <c r="AB85" s="340"/>
      <c r="AC85" s="340"/>
      <c r="AD85" s="340"/>
      <c r="AE85" s="340"/>
      <c r="AF85" s="340"/>
      <c r="AG85" s="409">
        <f t="shared" ref="AG85:AG87" si="22">SUM(B85:AF85)</f>
        <v>0</v>
      </c>
    </row>
    <row r="86" outlineLevel="1">
      <c r="A86" s="542" t="s">
        <v>544</v>
      </c>
      <c r="B86" s="543"/>
      <c r="C86" s="543"/>
      <c r="D86" s="543"/>
      <c r="E86" s="543"/>
      <c r="F86" s="543"/>
      <c r="G86" s="543"/>
      <c r="H86" s="543"/>
      <c r="I86" s="543"/>
      <c r="J86" s="543"/>
      <c r="K86" s="543"/>
      <c r="L86" s="543"/>
      <c r="M86" s="543"/>
      <c r="N86" s="543"/>
      <c r="O86" s="543"/>
      <c r="P86" s="543"/>
      <c r="Q86" s="543"/>
      <c r="R86" s="543"/>
      <c r="S86" s="543"/>
      <c r="T86" s="543"/>
      <c r="U86" s="543"/>
      <c r="V86" s="543"/>
      <c r="W86" s="543"/>
      <c r="X86" s="543"/>
      <c r="Y86" s="543"/>
      <c r="Z86" s="543"/>
      <c r="AA86" s="543"/>
      <c r="AB86" s="543"/>
      <c r="AC86" s="543"/>
      <c r="AD86" s="543"/>
      <c r="AE86" s="543"/>
      <c r="AF86" s="543"/>
      <c r="AG86" s="409">
        <f t="shared" si="22"/>
        <v>0</v>
      </c>
    </row>
    <row r="87" outlineLevel="1">
      <c r="A87" s="582" t="s">
        <v>1914</v>
      </c>
      <c r="B87" s="545">
        <f t="shared" ref="B87:AF87" si="23">sum(B85:B86)</f>
        <v>0</v>
      </c>
      <c r="C87" s="545">
        <f t="shared" si="23"/>
        <v>0</v>
      </c>
      <c r="D87" s="545">
        <f t="shared" si="23"/>
        <v>0</v>
      </c>
      <c r="E87" s="545">
        <f t="shared" si="23"/>
        <v>0</v>
      </c>
      <c r="F87" s="545">
        <f t="shared" si="23"/>
        <v>0</v>
      </c>
      <c r="G87" s="545">
        <f t="shared" si="23"/>
        <v>0</v>
      </c>
      <c r="H87" s="545">
        <f t="shared" si="23"/>
        <v>0</v>
      </c>
      <c r="I87" s="545">
        <f t="shared" si="23"/>
        <v>0</v>
      </c>
      <c r="J87" s="545">
        <f t="shared" si="23"/>
        <v>0</v>
      </c>
      <c r="K87" s="545">
        <f t="shared" si="23"/>
        <v>0</v>
      </c>
      <c r="L87" s="545">
        <f t="shared" si="23"/>
        <v>0</v>
      </c>
      <c r="M87" s="545">
        <f t="shared" si="23"/>
        <v>0</v>
      </c>
      <c r="N87" s="545">
        <f t="shared" si="23"/>
        <v>0</v>
      </c>
      <c r="O87" s="545">
        <f t="shared" si="23"/>
        <v>0</v>
      </c>
      <c r="P87" s="545">
        <f t="shared" si="23"/>
        <v>0</v>
      </c>
      <c r="Q87" s="545">
        <f t="shared" si="23"/>
        <v>0</v>
      </c>
      <c r="R87" s="545">
        <f t="shared" si="23"/>
        <v>0</v>
      </c>
      <c r="S87" s="545">
        <f t="shared" si="23"/>
        <v>0</v>
      </c>
      <c r="T87" s="545">
        <f t="shared" si="23"/>
        <v>0</v>
      </c>
      <c r="U87" s="545">
        <f t="shared" si="23"/>
        <v>0</v>
      </c>
      <c r="V87" s="545">
        <f t="shared" si="23"/>
        <v>0</v>
      </c>
      <c r="W87" s="545">
        <f t="shared" si="23"/>
        <v>0</v>
      </c>
      <c r="X87" s="545">
        <f t="shared" si="23"/>
        <v>0</v>
      </c>
      <c r="Y87" s="545">
        <f t="shared" si="23"/>
        <v>0</v>
      </c>
      <c r="Z87" s="545">
        <f t="shared" si="23"/>
        <v>0</v>
      </c>
      <c r="AA87" s="545">
        <f t="shared" si="23"/>
        <v>0</v>
      </c>
      <c r="AB87" s="545">
        <f t="shared" si="23"/>
        <v>0</v>
      </c>
      <c r="AC87" s="545">
        <f t="shared" si="23"/>
        <v>0</v>
      </c>
      <c r="AD87" s="545">
        <f t="shared" si="23"/>
        <v>0</v>
      </c>
      <c r="AE87" s="545">
        <f t="shared" si="23"/>
        <v>0</v>
      </c>
      <c r="AF87" s="545">
        <f t="shared" si="23"/>
        <v>0</v>
      </c>
      <c r="AG87" s="409">
        <f t="shared" si="22"/>
        <v>0</v>
      </c>
    </row>
    <row r="88">
      <c r="A88" s="437"/>
      <c r="B88" s="267"/>
      <c r="C88" s="267"/>
      <c r="D88" s="267"/>
      <c r="E88" s="267"/>
      <c r="F88" s="267"/>
      <c r="G88" s="267"/>
      <c r="H88" s="267"/>
      <c r="I88" s="267"/>
      <c r="J88" s="267"/>
      <c r="K88" s="267"/>
      <c r="L88" s="267"/>
      <c r="M88" s="267"/>
      <c r="N88" s="267"/>
      <c r="O88" s="267"/>
      <c r="P88" s="267"/>
      <c r="Q88" s="267"/>
      <c r="R88" s="267"/>
      <c r="S88" s="267"/>
      <c r="T88" s="267"/>
      <c r="U88" s="267"/>
      <c r="V88" s="267"/>
      <c r="W88" s="267"/>
      <c r="X88" s="267"/>
      <c r="Y88" s="267"/>
      <c r="Z88" s="267"/>
      <c r="AA88" s="267"/>
      <c r="AB88" s="267"/>
      <c r="AC88" s="267"/>
      <c r="AD88" s="267"/>
      <c r="AE88" s="267"/>
      <c r="AF88" s="267"/>
      <c r="AG88" s="547"/>
    </row>
    <row r="89">
      <c r="A89" s="580" t="s">
        <v>2107</v>
      </c>
      <c r="B89" s="538"/>
      <c r="C89" s="538"/>
      <c r="D89" s="538"/>
      <c r="E89" s="538"/>
      <c r="F89" s="538"/>
      <c r="G89" s="538"/>
      <c r="H89" s="538"/>
      <c r="I89" s="538"/>
      <c r="J89" s="538"/>
      <c r="K89" s="538"/>
      <c r="L89" s="538"/>
      <c r="M89" s="538"/>
      <c r="N89" s="538"/>
      <c r="O89" s="538"/>
      <c r="P89" s="538"/>
      <c r="Q89" s="538"/>
      <c r="R89" s="538"/>
      <c r="S89" s="538"/>
      <c r="T89" s="538"/>
      <c r="U89" s="538"/>
      <c r="V89" s="538"/>
      <c r="W89" s="538"/>
      <c r="X89" s="538"/>
      <c r="Y89" s="538"/>
      <c r="Z89" s="538"/>
      <c r="AA89" s="538"/>
      <c r="AB89" s="538"/>
      <c r="AC89" s="538"/>
      <c r="AD89" s="538"/>
      <c r="AE89" s="538"/>
      <c r="AF89" s="538"/>
      <c r="AG89" s="539"/>
    </row>
    <row r="90" outlineLevel="1">
      <c r="A90" s="277" t="s">
        <v>2108</v>
      </c>
      <c r="B90" s="242"/>
      <c r="C90" s="242"/>
      <c r="D90" s="242"/>
      <c r="E90" s="242"/>
      <c r="F90" s="242"/>
      <c r="G90" s="242"/>
      <c r="H90" s="242"/>
      <c r="I90" s="242"/>
      <c r="J90" s="242"/>
      <c r="K90" s="242"/>
      <c r="L90" s="242"/>
      <c r="M90" s="242"/>
      <c r="N90" s="242"/>
      <c r="O90" s="242"/>
      <c r="P90" s="242"/>
      <c r="Q90" s="242"/>
      <c r="R90" s="242"/>
      <c r="S90" s="242"/>
      <c r="T90" s="242"/>
      <c r="U90" s="242"/>
      <c r="V90" s="242"/>
      <c r="W90" s="242"/>
      <c r="X90" s="242"/>
      <c r="Y90" s="242"/>
      <c r="Z90" s="242"/>
      <c r="AA90" s="242"/>
      <c r="AB90" s="242"/>
      <c r="AC90" s="242"/>
      <c r="AD90" s="242"/>
      <c r="AE90" s="242"/>
      <c r="AF90" s="242"/>
      <c r="AG90" s="409">
        <f t="shared" ref="AG90:AG105" si="24">SUM(B90:AF90)</f>
        <v>0</v>
      </c>
    </row>
    <row r="91" outlineLevel="1">
      <c r="A91" s="277" t="s">
        <v>2109</v>
      </c>
      <c r="B91" s="242"/>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c r="AA91" s="242"/>
      <c r="AB91" s="242"/>
      <c r="AC91" s="242"/>
      <c r="AD91" s="242"/>
      <c r="AE91" s="242"/>
      <c r="AF91" s="242"/>
      <c r="AG91" s="409">
        <f t="shared" si="24"/>
        <v>0</v>
      </c>
    </row>
    <row r="92" outlineLevel="1">
      <c r="A92" s="277" t="s">
        <v>2110</v>
      </c>
      <c r="B92" s="242"/>
      <c r="C92" s="242"/>
      <c r="D92" s="242"/>
      <c r="E92" s="242"/>
      <c r="F92" s="242"/>
      <c r="G92" s="242"/>
      <c r="H92" s="242"/>
      <c r="I92" s="242"/>
      <c r="J92" s="242"/>
      <c r="K92" s="242"/>
      <c r="L92" s="242"/>
      <c r="M92" s="242"/>
      <c r="N92" s="242"/>
      <c r="O92" s="242"/>
      <c r="P92" s="242"/>
      <c r="Q92" s="242"/>
      <c r="R92" s="242"/>
      <c r="S92" s="242"/>
      <c r="T92" s="242"/>
      <c r="U92" s="242"/>
      <c r="V92" s="242"/>
      <c r="W92" s="242"/>
      <c r="X92" s="242"/>
      <c r="Y92" s="242"/>
      <c r="Z92" s="242"/>
      <c r="AA92" s="242"/>
      <c r="AB92" s="242"/>
      <c r="AC92" s="242"/>
      <c r="AD92" s="242"/>
      <c r="AE92" s="242"/>
      <c r="AF92" s="242"/>
      <c r="AG92" s="409">
        <f t="shared" si="24"/>
        <v>0</v>
      </c>
    </row>
    <row r="93" outlineLevel="1">
      <c r="A93" s="277" t="s">
        <v>2111</v>
      </c>
      <c r="B93" s="242"/>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c r="AA93" s="242"/>
      <c r="AB93" s="242"/>
      <c r="AC93" s="242"/>
      <c r="AD93" s="242"/>
      <c r="AE93" s="242"/>
      <c r="AF93" s="242"/>
      <c r="AG93" s="409">
        <f t="shared" si="24"/>
        <v>0</v>
      </c>
    </row>
    <row r="94" outlineLevel="1">
      <c r="A94" s="281" t="s">
        <v>439</v>
      </c>
      <c r="B94" s="475">
        <f t="shared" ref="B94:AF94" si="25">B90+B91</f>
        <v>0</v>
      </c>
      <c r="C94" s="475">
        <f t="shared" si="25"/>
        <v>0</v>
      </c>
      <c r="D94" s="475">
        <f t="shared" si="25"/>
        <v>0</v>
      </c>
      <c r="E94" s="475">
        <f t="shared" si="25"/>
        <v>0</v>
      </c>
      <c r="F94" s="475">
        <f t="shared" si="25"/>
        <v>0</v>
      </c>
      <c r="G94" s="475">
        <f t="shared" si="25"/>
        <v>0</v>
      </c>
      <c r="H94" s="475">
        <f t="shared" si="25"/>
        <v>0</v>
      </c>
      <c r="I94" s="475">
        <f t="shared" si="25"/>
        <v>0</v>
      </c>
      <c r="J94" s="475">
        <f t="shared" si="25"/>
        <v>0</v>
      </c>
      <c r="K94" s="475">
        <f t="shared" si="25"/>
        <v>0</v>
      </c>
      <c r="L94" s="475">
        <f t="shared" si="25"/>
        <v>0</v>
      </c>
      <c r="M94" s="475">
        <f t="shared" si="25"/>
        <v>0</v>
      </c>
      <c r="N94" s="475">
        <f t="shared" si="25"/>
        <v>0</v>
      </c>
      <c r="O94" s="475">
        <f t="shared" si="25"/>
        <v>0</v>
      </c>
      <c r="P94" s="475">
        <f t="shared" si="25"/>
        <v>0</v>
      </c>
      <c r="Q94" s="475">
        <f t="shared" si="25"/>
        <v>0</v>
      </c>
      <c r="R94" s="475">
        <f t="shared" si="25"/>
        <v>0</v>
      </c>
      <c r="S94" s="475">
        <f t="shared" si="25"/>
        <v>0</v>
      </c>
      <c r="T94" s="475">
        <f t="shared" si="25"/>
        <v>0</v>
      </c>
      <c r="U94" s="475">
        <f t="shared" si="25"/>
        <v>0</v>
      </c>
      <c r="V94" s="475">
        <f t="shared" si="25"/>
        <v>0</v>
      </c>
      <c r="W94" s="475">
        <f t="shared" si="25"/>
        <v>0</v>
      </c>
      <c r="X94" s="475">
        <f t="shared" si="25"/>
        <v>0</v>
      </c>
      <c r="Y94" s="475">
        <f t="shared" si="25"/>
        <v>0</v>
      </c>
      <c r="Z94" s="475">
        <f t="shared" si="25"/>
        <v>0</v>
      </c>
      <c r="AA94" s="475">
        <f t="shared" si="25"/>
        <v>0</v>
      </c>
      <c r="AB94" s="475">
        <f t="shared" si="25"/>
        <v>0</v>
      </c>
      <c r="AC94" s="475">
        <f t="shared" si="25"/>
        <v>0</v>
      </c>
      <c r="AD94" s="475">
        <f t="shared" si="25"/>
        <v>0</v>
      </c>
      <c r="AE94" s="475">
        <f t="shared" si="25"/>
        <v>0</v>
      </c>
      <c r="AF94" s="475">
        <f t="shared" si="25"/>
        <v>0</v>
      </c>
      <c r="AG94" s="409">
        <f t="shared" si="24"/>
        <v>0</v>
      </c>
    </row>
    <row r="95" outlineLevel="1">
      <c r="A95" s="281" t="s">
        <v>440</v>
      </c>
      <c r="B95" s="475">
        <f t="shared" ref="B95:AF95" si="26">B92+B93</f>
        <v>0</v>
      </c>
      <c r="C95" s="475">
        <f t="shared" si="26"/>
        <v>0</v>
      </c>
      <c r="D95" s="475">
        <f t="shared" si="26"/>
        <v>0</v>
      </c>
      <c r="E95" s="475">
        <f t="shared" si="26"/>
        <v>0</v>
      </c>
      <c r="F95" s="475">
        <f t="shared" si="26"/>
        <v>0</v>
      </c>
      <c r="G95" s="475">
        <f t="shared" si="26"/>
        <v>0</v>
      </c>
      <c r="H95" s="475">
        <f t="shared" si="26"/>
        <v>0</v>
      </c>
      <c r="I95" s="475">
        <f t="shared" si="26"/>
        <v>0</v>
      </c>
      <c r="J95" s="475">
        <f t="shared" si="26"/>
        <v>0</v>
      </c>
      <c r="K95" s="475">
        <f t="shared" si="26"/>
        <v>0</v>
      </c>
      <c r="L95" s="475">
        <f t="shared" si="26"/>
        <v>0</v>
      </c>
      <c r="M95" s="475">
        <f t="shared" si="26"/>
        <v>0</v>
      </c>
      <c r="N95" s="475">
        <f t="shared" si="26"/>
        <v>0</v>
      </c>
      <c r="O95" s="475">
        <f t="shared" si="26"/>
        <v>0</v>
      </c>
      <c r="P95" s="475">
        <f t="shared" si="26"/>
        <v>0</v>
      </c>
      <c r="Q95" s="475">
        <f t="shared" si="26"/>
        <v>0</v>
      </c>
      <c r="R95" s="475">
        <f t="shared" si="26"/>
        <v>0</v>
      </c>
      <c r="S95" s="475">
        <f t="shared" si="26"/>
        <v>0</v>
      </c>
      <c r="T95" s="475">
        <f t="shared" si="26"/>
        <v>0</v>
      </c>
      <c r="U95" s="475">
        <f t="shared" si="26"/>
        <v>0</v>
      </c>
      <c r="V95" s="475">
        <f t="shared" si="26"/>
        <v>0</v>
      </c>
      <c r="W95" s="475">
        <f t="shared" si="26"/>
        <v>0</v>
      </c>
      <c r="X95" s="475">
        <f t="shared" si="26"/>
        <v>0</v>
      </c>
      <c r="Y95" s="475">
        <f t="shared" si="26"/>
        <v>0</v>
      </c>
      <c r="Z95" s="475">
        <f t="shared" si="26"/>
        <v>0</v>
      </c>
      <c r="AA95" s="475">
        <f t="shared" si="26"/>
        <v>0</v>
      </c>
      <c r="AB95" s="475">
        <f t="shared" si="26"/>
        <v>0</v>
      </c>
      <c r="AC95" s="475">
        <f t="shared" si="26"/>
        <v>0</v>
      </c>
      <c r="AD95" s="475">
        <f t="shared" si="26"/>
        <v>0</v>
      </c>
      <c r="AE95" s="475">
        <f t="shared" si="26"/>
        <v>0</v>
      </c>
      <c r="AF95" s="475">
        <f t="shared" si="26"/>
        <v>0</v>
      </c>
      <c r="AG95" s="409">
        <f t="shared" si="24"/>
        <v>0</v>
      </c>
    </row>
    <row r="96" outlineLevel="1">
      <c r="A96" s="175"/>
      <c r="B96" s="267"/>
      <c r="C96" s="267"/>
      <c r="D96" s="267"/>
      <c r="E96" s="267"/>
      <c r="F96" s="267"/>
      <c r="G96" s="267"/>
      <c r="H96" s="267"/>
      <c r="I96" s="267"/>
      <c r="J96" s="267"/>
      <c r="K96" s="267"/>
      <c r="L96" s="267"/>
      <c r="M96" s="267"/>
      <c r="N96" s="267"/>
      <c r="O96" s="267"/>
      <c r="P96" s="267"/>
      <c r="Q96" s="267"/>
      <c r="R96" s="267"/>
      <c r="S96" s="267"/>
      <c r="T96" s="267"/>
      <c r="U96" s="267"/>
      <c r="V96" s="267"/>
      <c r="W96" s="267"/>
      <c r="X96" s="267"/>
      <c r="Y96" s="267"/>
      <c r="Z96" s="267"/>
      <c r="AA96" s="267"/>
      <c r="AB96" s="267"/>
      <c r="AC96" s="267"/>
      <c r="AD96" s="267"/>
      <c r="AE96" s="267"/>
      <c r="AF96" s="267"/>
      <c r="AG96" s="409">
        <f t="shared" si="24"/>
        <v>0</v>
      </c>
    </row>
    <row r="97" outlineLevel="1">
      <c r="A97" s="277" t="s">
        <v>442</v>
      </c>
      <c r="B97" s="242"/>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c r="AA97" s="242"/>
      <c r="AB97" s="242"/>
      <c r="AC97" s="242"/>
      <c r="AD97" s="242"/>
      <c r="AE97" s="242"/>
      <c r="AF97" s="242"/>
      <c r="AG97" s="409">
        <f t="shared" si="24"/>
        <v>0</v>
      </c>
    </row>
    <row r="98" outlineLevel="1">
      <c r="A98" s="277" t="s">
        <v>443</v>
      </c>
      <c r="B98" s="242"/>
      <c r="C98" s="242"/>
      <c r="D98" s="242"/>
      <c r="E98" s="242"/>
      <c r="F98" s="242"/>
      <c r="G98" s="242"/>
      <c r="H98" s="242"/>
      <c r="I98" s="242"/>
      <c r="J98" s="242"/>
      <c r="K98" s="242"/>
      <c r="L98" s="242"/>
      <c r="M98" s="242"/>
      <c r="N98" s="242"/>
      <c r="O98" s="242"/>
      <c r="P98" s="242"/>
      <c r="Q98" s="242"/>
      <c r="R98" s="242"/>
      <c r="S98" s="242"/>
      <c r="T98" s="242"/>
      <c r="U98" s="242"/>
      <c r="V98" s="242"/>
      <c r="W98" s="242"/>
      <c r="X98" s="242"/>
      <c r="Y98" s="242"/>
      <c r="Z98" s="242"/>
      <c r="AA98" s="242"/>
      <c r="AB98" s="242"/>
      <c r="AC98" s="242"/>
      <c r="AD98" s="242"/>
      <c r="AE98" s="242"/>
      <c r="AF98" s="242"/>
      <c r="AG98" s="409">
        <f t="shared" si="24"/>
        <v>0</v>
      </c>
    </row>
    <row r="99" outlineLevel="1">
      <c r="A99" s="277" t="s">
        <v>2112</v>
      </c>
      <c r="B99" s="242"/>
      <c r="C99" s="242"/>
      <c r="D99" s="242"/>
      <c r="E99" s="242"/>
      <c r="F99" s="242"/>
      <c r="G99" s="242"/>
      <c r="H99" s="242"/>
      <c r="I99" s="242"/>
      <c r="J99" s="242"/>
      <c r="K99" s="242"/>
      <c r="L99" s="242"/>
      <c r="M99" s="242"/>
      <c r="N99" s="242"/>
      <c r="O99" s="242"/>
      <c r="P99" s="242"/>
      <c r="Q99" s="242"/>
      <c r="R99" s="242"/>
      <c r="S99" s="242"/>
      <c r="T99" s="242"/>
      <c r="U99" s="242"/>
      <c r="V99" s="242"/>
      <c r="W99" s="242"/>
      <c r="X99" s="242"/>
      <c r="Y99" s="242"/>
      <c r="Z99" s="242"/>
      <c r="AA99" s="242"/>
      <c r="AB99" s="242"/>
      <c r="AC99" s="242"/>
      <c r="AD99" s="242"/>
      <c r="AE99" s="242"/>
      <c r="AF99" s="242"/>
      <c r="AG99" s="409">
        <f t="shared" si="24"/>
        <v>0</v>
      </c>
    </row>
    <row r="100" outlineLevel="1">
      <c r="A100" s="277" t="s">
        <v>2113</v>
      </c>
      <c r="B100" s="242"/>
      <c r="C100" s="242"/>
      <c r="D100" s="242"/>
      <c r="E100" s="242"/>
      <c r="F100" s="242"/>
      <c r="G100" s="242"/>
      <c r="H100" s="242"/>
      <c r="I100" s="242"/>
      <c r="J100" s="242"/>
      <c r="K100" s="242"/>
      <c r="L100" s="242"/>
      <c r="M100" s="242"/>
      <c r="N100" s="242"/>
      <c r="O100" s="242"/>
      <c r="P100" s="242"/>
      <c r="Q100" s="242"/>
      <c r="R100" s="242"/>
      <c r="S100" s="242"/>
      <c r="T100" s="242"/>
      <c r="U100" s="242"/>
      <c r="V100" s="242"/>
      <c r="W100" s="242"/>
      <c r="X100" s="242"/>
      <c r="Y100" s="242"/>
      <c r="Z100" s="242"/>
      <c r="AA100" s="242"/>
      <c r="AB100" s="242"/>
      <c r="AC100" s="242"/>
      <c r="AD100" s="242"/>
      <c r="AE100" s="242"/>
      <c r="AF100" s="242"/>
      <c r="AG100" s="409">
        <f t="shared" si="24"/>
        <v>0</v>
      </c>
    </row>
    <row r="101" outlineLevel="1">
      <c r="A101" s="277" t="s">
        <v>2114</v>
      </c>
      <c r="B101" s="242"/>
      <c r="C101" s="242"/>
      <c r="D101" s="242"/>
      <c r="E101" s="242"/>
      <c r="F101" s="242"/>
      <c r="G101" s="242"/>
      <c r="H101" s="242"/>
      <c r="I101" s="242"/>
      <c r="J101" s="242"/>
      <c r="K101" s="242"/>
      <c r="L101" s="242"/>
      <c r="M101" s="242"/>
      <c r="N101" s="242"/>
      <c r="O101" s="242"/>
      <c r="P101" s="242"/>
      <c r="Q101" s="242"/>
      <c r="R101" s="242"/>
      <c r="S101" s="242"/>
      <c r="T101" s="242"/>
      <c r="U101" s="242"/>
      <c r="V101" s="242"/>
      <c r="W101" s="242"/>
      <c r="X101" s="242"/>
      <c r="Y101" s="242"/>
      <c r="Z101" s="242"/>
      <c r="AA101" s="242"/>
      <c r="AB101" s="242"/>
      <c r="AC101" s="242"/>
      <c r="AD101" s="242"/>
      <c r="AE101" s="242"/>
      <c r="AF101" s="242"/>
      <c r="AG101" s="409">
        <f t="shared" si="24"/>
        <v>0</v>
      </c>
    </row>
    <row r="102" outlineLevel="1">
      <c r="A102" s="277" t="s">
        <v>2115</v>
      </c>
      <c r="B102" s="242"/>
      <c r="C102" s="242"/>
      <c r="D102" s="242"/>
      <c r="E102" s="242"/>
      <c r="F102" s="242"/>
      <c r="G102" s="242"/>
      <c r="H102" s="242"/>
      <c r="I102" s="242"/>
      <c r="J102" s="242"/>
      <c r="K102" s="242"/>
      <c r="L102" s="242"/>
      <c r="M102" s="242"/>
      <c r="N102" s="242"/>
      <c r="O102" s="242"/>
      <c r="P102" s="242"/>
      <c r="Q102" s="242"/>
      <c r="R102" s="242"/>
      <c r="S102" s="242"/>
      <c r="T102" s="242"/>
      <c r="U102" s="242"/>
      <c r="V102" s="242"/>
      <c r="W102" s="242"/>
      <c r="X102" s="242"/>
      <c r="Y102" s="242"/>
      <c r="Z102" s="242"/>
      <c r="AA102" s="242"/>
      <c r="AB102" s="242"/>
      <c r="AC102" s="242"/>
      <c r="AD102" s="242"/>
      <c r="AE102" s="242"/>
      <c r="AF102" s="242"/>
      <c r="AG102" s="409">
        <f t="shared" si="24"/>
        <v>0</v>
      </c>
    </row>
    <row r="103" outlineLevel="1">
      <c r="A103" s="277" t="s">
        <v>2116</v>
      </c>
      <c r="B103" s="242"/>
      <c r="C103" s="242"/>
      <c r="D103" s="242"/>
      <c r="E103" s="242"/>
      <c r="F103" s="242"/>
      <c r="G103" s="242"/>
      <c r="H103" s="242"/>
      <c r="I103" s="242"/>
      <c r="J103" s="242"/>
      <c r="K103" s="242"/>
      <c r="L103" s="242"/>
      <c r="M103" s="242"/>
      <c r="N103" s="242"/>
      <c r="O103" s="242"/>
      <c r="P103" s="242"/>
      <c r="Q103" s="242"/>
      <c r="R103" s="242"/>
      <c r="S103" s="242"/>
      <c r="T103" s="242"/>
      <c r="U103" s="242"/>
      <c r="V103" s="242"/>
      <c r="W103" s="242"/>
      <c r="X103" s="242"/>
      <c r="Y103" s="242"/>
      <c r="Z103" s="242"/>
      <c r="AA103" s="242"/>
      <c r="AB103" s="242"/>
      <c r="AC103" s="242"/>
      <c r="AD103" s="242"/>
      <c r="AE103" s="242"/>
      <c r="AF103" s="242"/>
      <c r="AG103" s="409">
        <f t="shared" si="24"/>
        <v>0</v>
      </c>
    </row>
    <row r="104" outlineLevel="1">
      <c r="A104" s="277" t="s">
        <v>2117</v>
      </c>
      <c r="B104" s="242"/>
      <c r="C104" s="242"/>
      <c r="D104" s="242"/>
      <c r="E104" s="242"/>
      <c r="F104" s="242"/>
      <c r="G104" s="242"/>
      <c r="H104" s="242"/>
      <c r="I104" s="242"/>
      <c r="J104" s="242"/>
      <c r="K104" s="242"/>
      <c r="L104" s="242"/>
      <c r="M104" s="242"/>
      <c r="N104" s="242"/>
      <c r="O104" s="242"/>
      <c r="P104" s="242"/>
      <c r="Q104" s="242"/>
      <c r="R104" s="242"/>
      <c r="S104" s="242"/>
      <c r="T104" s="242"/>
      <c r="U104" s="242"/>
      <c r="V104" s="242"/>
      <c r="W104" s="242"/>
      <c r="X104" s="242"/>
      <c r="Y104" s="242"/>
      <c r="Z104" s="242"/>
      <c r="AA104" s="242"/>
      <c r="AB104" s="242"/>
      <c r="AC104" s="242"/>
      <c r="AD104" s="242"/>
      <c r="AE104" s="242"/>
      <c r="AF104" s="242"/>
      <c r="AG104" s="409">
        <f t="shared" si="24"/>
        <v>0</v>
      </c>
    </row>
    <row r="105" outlineLevel="1">
      <c r="A105" s="462" t="s">
        <v>298</v>
      </c>
      <c r="B105" s="475">
        <f t="shared" ref="B105:AF105" si="27">SUM(B97:B101)</f>
        <v>0</v>
      </c>
      <c r="C105" s="475">
        <f t="shared" si="27"/>
        <v>0</v>
      </c>
      <c r="D105" s="475">
        <f t="shared" si="27"/>
        <v>0</v>
      </c>
      <c r="E105" s="475">
        <f t="shared" si="27"/>
        <v>0</v>
      </c>
      <c r="F105" s="475">
        <f t="shared" si="27"/>
        <v>0</v>
      </c>
      <c r="G105" s="475">
        <f t="shared" si="27"/>
        <v>0</v>
      </c>
      <c r="H105" s="475">
        <f t="shared" si="27"/>
        <v>0</v>
      </c>
      <c r="I105" s="475">
        <f t="shared" si="27"/>
        <v>0</v>
      </c>
      <c r="J105" s="475">
        <f t="shared" si="27"/>
        <v>0</v>
      </c>
      <c r="K105" s="475">
        <f t="shared" si="27"/>
        <v>0</v>
      </c>
      <c r="L105" s="475">
        <f t="shared" si="27"/>
        <v>0</v>
      </c>
      <c r="M105" s="475">
        <f t="shared" si="27"/>
        <v>0</v>
      </c>
      <c r="N105" s="475">
        <f t="shared" si="27"/>
        <v>0</v>
      </c>
      <c r="O105" s="475">
        <f t="shared" si="27"/>
        <v>0</v>
      </c>
      <c r="P105" s="475">
        <f t="shared" si="27"/>
        <v>0</v>
      </c>
      <c r="Q105" s="475">
        <f t="shared" si="27"/>
        <v>0</v>
      </c>
      <c r="R105" s="475">
        <f t="shared" si="27"/>
        <v>0</v>
      </c>
      <c r="S105" s="475">
        <f t="shared" si="27"/>
        <v>0</v>
      </c>
      <c r="T105" s="475">
        <f t="shared" si="27"/>
        <v>0</v>
      </c>
      <c r="U105" s="475">
        <f t="shared" si="27"/>
        <v>0</v>
      </c>
      <c r="V105" s="475">
        <f t="shared" si="27"/>
        <v>0</v>
      </c>
      <c r="W105" s="475">
        <f t="shared" si="27"/>
        <v>0</v>
      </c>
      <c r="X105" s="475">
        <f t="shared" si="27"/>
        <v>0</v>
      </c>
      <c r="Y105" s="475">
        <f t="shared" si="27"/>
        <v>0</v>
      </c>
      <c r="Z105" s="475">
        <f t="shared" si="27"/>
        <v>0</v>
      </c>
      <c r="AA105" s="475">
        <f t="shared" si="27"/>
        <v>0</v>
      </c>
      <c r="AB105" s="475">
        <f t="shared" si="27"/>
        <v>0</v>
      </c>
      <c r="AC105" s="475">
        <f t="shared" si="27"/>
        <v>0</v>
      </c>
      <c r="AD105" s="475">
        <f t="shared" si="27"/>
        <v>0</v>
      </c>
      <c r="AE105" s="475">
        <f t="shared" si="27"/>
        <v>0</v>
      </c>
      <c r="AF105" s="475">
        <f t="shared" si="27"/>
        <v>0</v>
      </c>
      <c r="AG105" s="409">
        <f t="shared" si="24"/>
        <v>0</v>
      </c>
    </row>
    <row r="106" outlineLevel="1">
      <c r="A106" s="480"/>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6"/>
      <c r="Y106" s="236"/>
      <c r="Z106" s="236"/>
      <c r="AA106" s="236"/>
      <c r="AB106" s="236"/>
      <c r="AC106" s="236"/>
      <c r="AD106" s="236"/>
      <c r="AE106" s="236"/>
      <c r="AF106" s="236"/>
      <c r="AG106" s="547"/>
    </row>
    <row r="107" outlineLevel="1">
      <c r="A107" s="462" t="s">
        <v>1482</v>
      </c>
      <c r="B107" s="475"/>
      <c r="C107" s="475"/>
      <c r="D107" s="475"/>
      <c r="E107" s="475"/>
      <c r="F107" s="475"/>
      <c r="G107" s="475"/>
      <c r="H107" s="475"/>
      <c r="I107" s="475"/>
      <c r="J107" s="475"/>
      <c r="K107" s="475"/>
      <c r="L107" s="475"/>
      <c r="M107" s="475"/>
      <c r="N107" s="475"/>
      <c r="O107" s="475"/>
      <c r="P107" s="475"/>
      <c r="Q107" s="475"/>
      <c r="R107" s="475"/>
      <c r="S107" s="475"/>
      <c r="T107" s="475"/>
      <c r="U107" s="475"/>
      <c r="V107" s="475"/>
      <c r="W107" s="475"/>
      <c r="X107" s="475"/>
      <c r="Y107" s="475"/>
      <c r="Z107" s="475"/>
      <c r="AA107" s="475"/>
      <c r="AB107" s="475"/>
      <c r="AC107" s="475"/>
      <c r="AD107" s="475"/>
      <c r="AE107" s="475"/>
      <c r="AF107" s="475"/>
      <c r="AG107" s="547"/>
    </row>
    <row r="108" outlineLevel="1">
      <c r="A108" s="277" t="s">
        <v>1483</v>
      </c>
      <c r="B108" s="242"/>
      <c r="C108" s="242"/>
      <c r="D108" s="242"/>
      <c r="E108" s="242"/>
      <c r="F108" s="242"/>
      <c r="G108" s="242"/>
      <c r="H108" s="242"/>
      <c r="I108" s="242"/>
      <c r="J108" s="242"/>
      <c r="K108" s="242"/>
      <c r="L108" s="242"/>
      <c r="M108" s="242"/>
      <c r="N108" s="242"/>
      <c r="O108" s="242"/>
      <c r="P108" s="242"/>
      <c r="Q108" s="242"/>
      <c r="R108" s="242"/>
      <c r="S108" s="242"/>
      <c r="T108" s="242"/>
      <c r="U108" s="242"/>
      <c r="V108" s="242"/>
      <c r="W108" s="242"/>
      <c r="X108" s="242"/>
      <c r="Y108" s="242"/>
      <c r="Z108" s="242"/>
      <c r="AA108" s="242"/>
      <c r="AB108" s="242"/>
      <c r="AC108" s="242"/>
      <c r="AD108" s="242"/>
      <c r="AE108" s="242"/>
      <c r="AF108" s="242"/>
      <c r="AG108" s="409">
        <f t="shared" ref="AG108:AG110" si="28">SUM(B108:AF108)</f>
        <v>0</v>
      </c>
    </row>
    <row r="109" outlineLevel="1">
      <c r="A109" s="277" t="s">
        <v>1484</v>
      </c>
      <c r="B109" s="242"/>
      <c r="C109" s="242"/>
      <c r="D109" s="242"/>
      <c r="E109" s="242"/>
      <c r="F109" s="242"/>
      <c r="G109" s="242"/>
      <c r="H109" s="242"/>
      <c r="I109" s="242"/>
      <c r="J109" s="242"/>
      <c r="K109" s="242"/>
      <c r="L109" s="242"/>
      <c r="M109" s="242"/>
      <c r="N109" s="242"/>
      <c r="O109" s="242"/>
      <c r="P109" s="242"/>
      <c r="Q109" s="242"/>
      <c r="R109" s="242"/>
      <c r="S109" s="242"/>
      <c r="T109" s="242"/>
      <c r="U109" s="242"/>
      <c r="V109" s="242"/>
      <c r="W109" s="242"/>
      <c r="X109" s="242"/>
      <c r="Y109" s="242"/>
      <c r="Z109" s="242"/>
      <c r="AA109" s="242"/>
      <c r="AB109" s="242"/>
      <c r="AC109" s="242"/>
      <c r="AD109" s="242"/>
      <c r="AE109" s="242"/>
      <c r="AF109" s="242"/>
      <c r="AG109" s="409">
        <f t="shared" si="28"/>
        <v>0</v>
      </c>
    </row>
    <row r="110" outlineLevel="1">
      <c r="A110" s="277" t="s">
        <v>1485</v>
      </c>
      <c r="B110" s="242"/>
      <c r="C110" s="242"/>
      <c r="D110" s="242"/>
      <c r="E110" s="242"/>
      <c r="F110" s="242"/>
      <c r="G110" s="242"/>
      <c r="H110" s="242"/>
      <c r="I110" s="242"/>
      <c r="J110" s="242"/>
      <c r="K110" s="242"/>
      <c r="L110" s="242"/>
      <c r="M110" s="242"/>
      <c r="N110" s="242"/>
      <c r="O110" s="242"/>
      <c r="P110" s="242"/>
      <c r="Q110" s="242"/>
      <c r="R110" s="242"/>
      <c r="S110" s="242"/>
      <c r="T110" s="242"/>
      <c r="U110" s="242"/>
      <c r="V110" s="242"/>
      <c r="W110" s="242"/>
      <c r="X110" s="242"/>
      <c r="Y110" s="242"/>
      <c r="Z110" s="242"/>
      <c r="AA110" s="242"/>
      <c r="AB110" s="242"/>
      <c r="AC110" s="242"/>
      <c r="AD110" s="242"/>
      <c r="AE110" s="242"/>
      <c r="AF110" s="242"/>
      <c r="AG110" s="409">
        <f t="shared" si="28"/>
        <v>0</v>
      </c>
    </row>
    <row r="111" outlineLevel="1">
      <c r="A111" s="481"/>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6"/>
      <c r="Y111" s="236"/>
      <c r="Z111" s="236"/>
      <c r="AA111" s="236"/>
      <c r="AB111" s="236"/>
      <c r="AC111" s="236"/>
      <c r="AD111" s="236"/>
      <c r="AE111" s="236"/>
      <c r="AF111" s="236"/>
      <c r="AG111" s="547"/>
    </row>
    <row r="112" outlineLevel="1">
      <c r="A112" s="482" t="s">
        <v>1486</v>
      </c>
      <c r="B112" s="475"/>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409">
        <f>SUM(B112:AF112)</f>
        <v>0</v>
      </c>
    </row>
    <row r="113">
      <c r="A113" s="437"/>
      <c r="B113" s="267"/>
      <c r="C113" s="267"/>
      <c r="D113" s="267"/>
      <c r="E113" s="267"/>
      <c r="F113" s="267"/>
      <c r="G113" s="267"/>
      <c r="H113" s="267"/>
      <c r="I113" s="267"/>
      <c r="J113" s="267"/>
      <c r="K113" s="267"/>
      <c r="L113" s="267"/>
      <c r="M113" s="267"/>
      <c r="N113" s="267"/>
      <c r="O113" s="267"/>
      <c r="P113" s="267"/>
      <c r="Q113" s="267"/>
      <c r="R113" s="267"/>
      <c r="S113" s="267"/>
      <c r="T113" s="267"/>
      <c r="U113" s="267"/>
      <c r="V113" s="267"/>
      <c r="W113" s="267"/>
      <c r="X113" s="267"/>
      <c r="Y113" s="267"/>
      <c r="Z113" s="267"/>
      <c r="AA113" s="267"/>
      <c r="AB113" s="267"/>
      <c r="AC113" s="267"/>
      <c r="AD113" s="267"/>
      <c r="AE113" s="267"/>
      <c r="AF113" s="267"/>
      <c r="AG113" s="547"/>
    </row>
    <row r="114">
      <c r="A114" s="437"/>
      <c r="B114" s="267"/>
      <c r="C114" s="267"/>
      <c r="D114" s="267"/>
      <c r="E114" s="267"/>
      <c r="F114" s="267"/>
      <c r="G114" s="267"/>
      <c r="H114" s="267"/>
      <c r="I114" s="267"/>
      <c r="J114" s="267"/>
      <c r="K114" s="267"/>
      <c r="L114" s="267"/>
      <c r="M114" s="267"/>
      <c r="N114" s="267"/>
      <c r="O114" s="267"/>
      <c r="P114" s="267"/>
      <c r="Q114" s="267"/>
      <c r="R114" s="267"/>
      <c r="S114" s="267"/>
      <c r="T114" s="267"/>
      <c r="U114" s="267"/>
      <c r="V114" s="267"/>
      <c r="W114" s="267"/>
      <c r="X114" s="267"/>
      <c r="Y114" s="267"/>
      <c r="Z114" s="267"/>
      <c r="AA114" s="267"/>
      <c r="AB114" s="267"/>
      <c r="AC114" s="267"/>
      <c r="AD114" s="267"/>
      <c r="AE114" s="267"/>
      <c r="AF114" s="267"/>
      <c r="AG114" s="547"/>
    </row>
    <row r="115" ht="28.5" customHeight="1">
      <c r="A115" s="513" t="s">
        <v>2118</v>
      </c>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c r="AA115" s="222"/>
      <c r="AB115" s="222"/>
      <c r="AC115" s="222"/>
      <c r="AD115" s="222"/>
      <c r="AE115" s="222"/>
      <c r="AF115" s="222"/>
      <c r="AG115" s="514"/>
    </row>
    <row r="116">
      <c r="A116" s="574" t="s">
        <v>232</v>
      </c>
      <c r="B116" s="208">
        <f>Summary!B76</f>
        <v>0</v>
      </c>
      <c r="C116" s="208">
        <f>Summary!C76</f>
        <v>0</v>
      </c>
      <c r="D116" s="208">
        <f>Summary!D76</f>
        <v>0</v>
      </c>
      <c r="E116" s="208">
        <f>Summary!E76</f>
        <v>0</v>
      </c>
      <c r="F116" s="208">
        <f>Summary!F76</f>
        <v>0</v>
      </c>
      <c r="G116" s="208">
        <f>Summary!G76</f>
        <v>0</v>
      </c>
      <c r="H116" s="208">
        <f>Summary!H76</f>
        <v>0</v>
      </c>
      <c r="I116" s="208">
        <f>Summary!I76</f>
        <v>0</v>
      </c>
      <c r="J116" s="208">
        <f>Summary!J76</f>
        <v>0</v>
      </c>
      <c r="K116" s="208">
        <f>Summary!K76</f>
        <v>0</v>
      </c>
      <c r="L116" s="208">
        <f>Summary!L76</f>
        <v>0</v>
      </c>
      <c r="M116" s="208">
        <f>Summary!M76</f>
        <v>0</v>
      </c>
      <c r="N116" s="208">
        <f>Summary!N76</f>
        <v>0</v>
      </c>
      <c r="O116" s="208">
        <f>Summary!O76</f>
        <v>0</v>
      </c>
      <c r="P116" s="208">
        <f>Summary!P76</f>
        <v>0</v>
      </c>
      <c r="Q116" s="208">
        <f>Summary!Q76</f>
        <v>0</v>
      </c>
      <c r="R116" s="208">
        <f>Summary!R76</f>
        <v>0</v>
      </c>
      <c r="S116" s="208">
        <f>Summary!S76</f>
        <v>0</v>
      </c>
      <c r="T116" s="208">
        <f>Summary!T76</f>
        <v>0</v>
      </c>
      <c r="U116" s="208">
        <f>Summary!U76</f>
        <v>0</v>
      </c>
      <c r="V116" s="208">
        <f>Summary!V76</f>
        <v>0</v>
      </c>
      <c r="W116" s="208">
        <f>Summary!W76</f>
        <v>0</v>
      </c>
      <c r="X116" s="208">
        <f>Summary!X76</f>
        <v>0</v>
      </c>
      <c r="Y116" s="208">
        <f>Summary!Y76</f>
        <v>0</v>
      </c>
      <c r="Z116" s="208">
        <f>Summary!Z76</f>
        <v>0</v>
      </c>
      <c r="AA116" s="208">
        <f>Summary!AA76</f>
        <v>0</v>
      </c>
      <c r="AB116" s="208">
        <f>Summary!AB76</f>
        <v>0</v>
      </c>
      <c r="AC116" s="208">
        <f>Summary!AC76</f>
        <v>0</v>
      </c>
      <c r="AD116" s="208">
        <f>Summary!AD76</f>
        <v>0</v>
      </c>
      <c r="AE116" s="208">
        <f>Summary!AE76</f>
        <v>0</v>
      </c>
      <c r="AF116" s="208">
        <f>Summary!AF76</f>
        <v>0</v>
      </c>
      <c r="AG116" s="409">
        <f>SUM(B116:AF116)</f>
        <v>0</v>
      </c>
    </row>
    <row r="117" outlineLevel="1">
      <c r="A117" s="575" t="s">
        <v>315</v>
      </c>
      <c r="B117" s="532"/>
      <c r="C117" s="532"/>
      <c r="D117" s="532"/>
      <c r="E117" s="532"/>
      <c r="F117" s="532"/>
      <c r="G117" s="532"/>
      <c r="H117" s="532"/>
      <c r="I117" s="532"/>
      <c r="J117" s="532"/>
      <c r="K117" s="532"/>
      <c r="L117" s="532"/>
      <c r="M117" s="532"/>
      <c r="N117" s="532"/>
      <c r="O117" s="532"/>
      <c r="P117" s="532"/>
      <c r="Q117" s="532"/>
      <c r="R117" s="532"/>
      <c r="S117" s="532"/>
      <c r="T117" s="532"/>
      <c r="U117" s="532"/>
      <c r="V117" s="532"/>
      <c r="W117" s="532"/>
      <c r="X117" s="532"/>
      <c r="Y117" s="532"/>
      <c r="Z117" s="532"/>
      <c r="AA117" s="532"/>
      <c r="AB117" s="532"/>
      <c r="AC117" s="532"/>
      <c r="AD117" s="532"/>
      <c r="AE117" s="532"/>
      <c r="AF117" s="532"/>
      <c r="AG117" s="514"/>
    </row>
    <row r="118" outlineLevel="1">
      <c r="A118" s="576" t="s">
        <v>108</v>
      </c>
      <c r="B118" s="208">
        <f>Summary!B78</f>
        <v>0</v>
      </c>
      <c r="C118" s="208">
        <f>Summary!C78</f>
        <v>0</v>
      </c>
      <c r="D118" s="208">
        <f>Summary!D78</f>
        <v>0</v>
      </c>
      <c r="E118" s="208">
        <f>Summary!E78</f>
        <v>0</v>
      </c>
      <c r="F118" s="208">
        <f>Summary!F78</f>
        <v>0</v>
      </c>
      <c r="G118" s="208">
        <f>Summary!G78</f>
        <v>0</v>
      </c>
      <c r="H118" s="208">
        <f>Summary!H78</f>
        <v>0</v>
      </c>
      <c r="I118" s="208">
        <f>Summary!I78</f>
        <v>0</v>
      </c>
      <c r="J118" s="208">
        <f>Summary!J78</f>
        <v>0</v>
      </c>
      <c r="K118" s="208">
        <f>Summary!K78</f>
        <v>0</v>
      </c>
      <c r="L118" s="208">
        <f>Summary!L78</f>
        <v>0</v>
      </c>
      <c r="M118" s="208">
        <f>Summary!M78</f>
        <v>0</v>
      </c>
      <c r="N118" s="208">
        <f>Summary!N78</f>
        <v>0</v>
      </c>
      <c r="O118" s="208">
        <f>Summary!O78</f>
        <v>0</v>
      </c>
      <c r="P118" s="208">
        <f>Summary!P78</f>
        <v>0</v>
      </c>
      <c r="Q118" s="208">
        <f>Summary!Q78</f>
        <v>0</v>
      </c>
      <c r="R118" s="208">
        <f>Summary!R78</f>
        <v>0</v>
      </c>
      <c r="S118" s="208">
        <f>Summary!S78</f>
        <v>0</v>
      </c>
      <c r="T118" s="208">
        <f>Summary!T78</f>
        <v>0</v>
      </c>
      <c r="U118" s="208">
        <f>Summary!U78</f>
        <v>0</v>
      </c>
      <c r="V118" s="208">
        <f>Summary!V78</f>
        <v>0</v>
      </c>
      <c r="W118" s="208">
        <f>Summary!W78</f>
        <v>0</v>
      </c>
      <c r="X118" s="208">
        <f>Summary!X78</f>
        <v>0</v>
      </c>
      <c r="Y118" s="208">
        <f>Summary!Y78</f>
        <v>0</v>
      </c>
      <c r="Z118" s="208">
        <f>Summary!Z78</f>
        <v>0</v>
      </c>
      <c r="AA118" s="208">
        <f>Summary!AA78</f>
        <v>0</v>
      </c>
      <c r="AB118" s="208">
        <f>Summary!AB78</f>
        <v>0</v>
      </c>
      <c r="AC118" s="208">
        <f>Summary!AC78</f>
        <v>0</v>
      </c>
      <c r="AD118" s="208">
        <f>Summary!AD78</f>
        <v>0</v>
      </c>
      <c r="AE118" s="208">
        <f>Summary!AE78</f>
        <v>0</v>
      </c>
      <c r="AF118" s="208">
        <f>Summary!AF78</f>
        <v>0</v>
      </c>
      <c r="AG118" s="409">
        <f t="shared" ref="AG118:AG120" si="29">SUM(B118:AF118)</f>
        <v>0</v>
      </c>
    </row>
    <row r="119" outlineLevel="1">
      <c r="A119" s="576" t="s">
        <v>1877</v>
      </c>
      <c r="B119" s="208"/>
      <c r="C119" s="208"/>
      <c r="D119" s="208"/>
      <c r="E119" s="208"/>
      <c r="F119" s="208"/>
      <c r="G119" s="208"/>
      <c r="H119" s="208"/>
      <c r="I119" s="208"/>
      <c r="J119" s="208"/>
      <c r="K119" s="208"/>
      <c r="L119" s="208"/>
      <c r="M119" s="208"/>
      <c r="N119" s="208"/>
      <c r="O119" s="208"/>
      <c r="P119" s="208"/>
      <c r="Q119" s="208"/>
      <c r="R119" s="208"/>
      <c r="S119" s="208"/>
      <c r="T119" s="208"/>
      <c r="U119" s="208"/>
      <c r="V119" s="208"/>
      <c r="W119" s="208"/>
      <c r="X119" s="208"/>
      <c r="Y119" s="208"/>
      <c r="Z119" s="208"/>
      <c r="AA119" s="208"/>
      <c r="AB119" s="208"/>
      <c r="AC119" s="208"/>
      <c r="AD119" s="208"/>
      <c r="AE119" s="208"/>
      <c r="AF119" s="208"/>
      <c r="AG119" s="409">
        <f t="shared" si="29"/>
        <v>0</v>
      </c>
    </row>
    <row r="120">
      <c r="A120" s="574" t="s">
        <v>244</v>
      </c>
      <c r="B120" s="354" t="str">
        <f>Summary!B131</f>
        <v/>
      </c>
      <c r="C120" s="354" t="str">
        <f>Summary!C131</f>
        <v/>
      </c>
      <c r="D120" s="354" t="str">
        <f>Summary!D131</f>
        <v/>
      </c>
      <c r="E120" s="354" t="str">
        <f>Summary!E131</f>
        <v/>
      </c>
      <c r="F120" s="354" t="str">
        <f>Summary!F131</f>
        <v/>
      </c>
      <c r="G120" s="354" t="str">
        <f>Summary!G131</f>
        <v/>
      </c>
      <c r="H120" s="354" t="str">
        <f>Summary!H131</f>
        <v/>
      </c>
      <c r="I120" s="354" t="str">
        <f>Summary!I131</f>
        <v/>
      </c>
      <c r="J120" s="354" t="str">
        <f>Summary!J131</f>
        <v/>
      </c>
      <c r="K120" s="354" t="str">
        <f>Summary!K131</f>
        <v/>
      </c>
      <c r="L120" s="354" t="str">
        <f>Summary!L131</f>
        <v/>
      </c>
      <c r="M120" s="354" t="str">
        <f>Summary!M131</f>
        <v/>
      </c>
      <c r="N120" s="354" t="str">
        <f>Summary!N131</f>
        <v/>
      </c>
      <c r="O120" s="354" t="str">
        <f>Summary!O131</f>
        <v/>
      </c>
      <c r="P120" s="354" t="str">
        <f>Summary!P131</f>
        <v/>
      </c>
      <c r="Q120" s="354" t="str">
        <f>Summary!Q131</f>
        <v/>
      </c>
      <c r="R120" s="354" t="str">
        <f>Summary!R131</f>
        <v/>
      </c>
      <c r="S120" s="354" t="str">
        <f>Summary!S131</f>
        <v/>
      </c>
      <c r="T120" s="354" t="str">
        <f>Summary!T131</f>
        <v/>
      </c>
      <c r="U120" s="354" t="str">
        <f>Summary!U131</f>
        <v/>
      </c>
      <c r="V120" s="354" t="str">
        <f>Summary!V131</f>
        <v/>
      </c>
      <c r="W120" s="354" t="str">
        <f>Summary!W131</f>
        <v/>
      </c>
      <c r="X120" s="354" t="str">
        <f>Summary!X131</f>
        <v/>
      </c>
      <c r="Y120" s="354" t="str">
        <f>Summary!Y131</f>
        <v/>
      </c>
      <c r="Z120" s="354" t="str">
        <f>Summary!Z131</f>
        <v/>
      </c>
      <c r="AA120" s="354" t="str">
        <f>Summary!AA131</f>
        <v/>
      </c>
      <c r="AB120" s="354" t="str">
        <f>Summary!AB131</f>
        <v/>
      </c>
      <c r="AC120" s="354" t="str">
        <f>Summary!AC131</f>
        <v/>
      </c>
      <c r="AD120" s="354" t="str">
        <f>Summary!AD131</f>
        <v/>
      </c>
      <c r="AE120" s="354" t="str">
        <f>Summary!AE131</f>
        <v/>
      </c>
      <c r="AF120" s="354" t="str">
        <f>Summary!AF131</f>
        <v/>
      </c>
      <c r="AG120" s="409">
        <f t="shared" si="29"/>
        <v>0</v>
      </c>
    </row>
    <row r="121">
      <c r="A121" s="175"/>
      <c r="B121" s="168"/>
      <c r="C121" s="168"/>
      <c r="D121" s="168"/>
      <c r="E121" s="168"/>
      <c r="F121" s="168"/>
      <c r="G121" s="168"/>
      <c r="H121" s="168"/>
      <c r="I121" s="168"/>
      <c r="J121" s="168"/>
      <c r="K121" s="168"/>
      <c r="L121" s="168"/>
      <c r="M121" s="168"/>
      <c r="N121" s="168"/>
      <c r="O121" s="168"/>
      <c r="P121" s="168"/>
      <c r="Q121" s="168"/>
      <c r="R121" s="168"/>
      <c r="S121" s="168"/>
      <c r="T121" s="168"/>
      <c r="U121" s="168"/>
      <c r="V121" s="168"/>
      <c r="W121" s="168"/>
      <c r="X121" s="168"/>
      <c r="Y121" s="168"/>
      <c r="Z121" s="168"/>
      <c r="AA121" s="168"/>
      <c r="AB121" s="168"/>
      <c r="AC121" s="168"/>
      <c r="AD121" s="168"/>
      <c r="AE121" s="168"/>
      <c r="AF121" s="168"/>
      <c r="AG121" s="514"/>
    </row>
    <row r="122">
      <c r="A122" s="277" t="s">
        <v>2119</v>
      </c>
      <c r="B122" s="265">
        <f>Summary!B162</f>
        <v>0</v>
      </c>
      <c r="C122" s="265">
        <f>Summary!C162</f>
        <v>0</v>
      </c>
      <c r="D122" s="265">
        <f>Summary!D162</f>
        <v>0</v>
      </c>
      <c r="E122" s="265">
        <f>Summary!E162</f>
        <v>0</v>
      </c>
      <c r="F122" s="265">
        <f>Summary!F162</f>
        <v>0</v>
      </c>
      <c r="G122" s="265">
        <f>Summary!G162</f>
        <v>0</v>
      </c>
      <c r="H122" s="265">
        <f>Summary!H162</f>
        <v>0</v>
      </c>
      <c r="I122" s="265">
        <f>Summary!I162</f>
        <v>0</v>
      </c>
      <c r="J122" s="265">
        <f>Summary!J162</f>
        <v>0</v>
      </c>
      <c r="K122" s="265">
        <f>Summary!K162</f>
        <v>0</v>
      </c>
      <c r="L122" s="265">
        <f>Summary!L162</f>
        <v>0</v>
      </c>
      <c r="M122" s="265">
        <f>Summary!M162</f>
        <v>0</v>
      </c>
      <c r="N122" s="265">
        <f>Summary!N162</f>
        <v>0</v>
      </c>
      <c r="O122" s="265">
        <f>Summary!O162</f>
        <v>0</v>
      </c>
      <c r="P122" s="265">
        <f>Summary!P162</f>
        <v>0</v>
      </c>
      <c r="Q122" s="265">
        <f>Summary!Q162</f>
        <v>0</v>
      </c>
      <c r="R122" s="265">
        <f>Summary!R162</f>
        <v>0</v>
      </c>
      <c r="S122" s="265">
        <f>Summary!S162</f>
        <v>0</v>
      </c>
      <c r="T122" s="265">
        <f>Summary!T162</f>
        <v>0</v>
      </c>
      <c r="U122" s="265">
        <f>Summary!U162</f>
        <v>0</v>
      </c>
      <c r="V122" s="265">
        <f>Summary!V162</f>
        <v>0</v>
      </c>
      <c r="W122" s="265">
        <f>Summary!W162</f>
        <v>0</v>
      </c>
      <c r="X122" s="265">
        <f>Summary!X162</f>
        <v>0</v>
      </c>
      <c r="Y122" s="265">
        <f>Summary!Y162</f>
        <v>0</v>
      </c>
      <c r="Z122" s="265">
        <f>Summary!Z162</f>
        <v>0</v>
      </c>
      <c r="AA122" s="265">
        <f>Summary!AA162</f>
        <v>0</v>
      </c>
      <c r="AB122" s="265">
        <f>Summary!AB162</f>
        <v>0</v>
      </c>
      <c r="AC122" s="265">
        <f>Summary!AC162</f>
        <v>0</v>
      </c>
      <c r="AD122" s="265">
        <f>Summary!AD162</f>
        <v>0</v>
      </c>
      <c r="AE122" s="265">
        <f>Summary!AE162</f>
        <v>0</v>
      </c>
      <c r="AF122" s="265">
        <f>Summary!AF162</f>
        <v>0</v>
      </c>
      <c r="AG122" s="409">
        <f>SUM(B122:AF122)</f>
        <v>0</v>
      </c>
    </row>
    <row r="123">
      <c r="A123" s="175"/>
      <c r="B123" s="168"/>
      <c r="C123" s="168"/>
      <c r="D123" s="168"/>
      <c r="E123" s="168"/>
      <c r="F123" s="168"/>
      <c r="G123" s="168"/>
      <c r="H123" s="168"/>
      <c r="I123" s="168"/>
      <c r="J123" s="168"/>
      <c r="K123" s="168"/>
      <c r="L123" s="168"/>
      <c r="M123" s="168"/>
      <c r="N123" s="168"/>
      <c r="O123" s="168"/>
      <c r="P123" s="168"/>
      <c r="Q123" s="168"/>
      <c r="R123" s="168"/>
      <c r="S123" s="168"/>
      <c r="T123" s="168"/>
      <c r="U123" s="168"/>
      <c r="V123" s="168"/>
      <c r="W123" s="168"/>
      <c r="X123" s="168"/>
      <c r="Y123" s="168"/>
      <c r="Z123" s="168"/>
      <c r="AA123" s="168"/>
      <c r="AB123" s="168"/>
      <c r="AC123" s="168"/>
      <c r="AD123" s="168"/>
      <c r="AE123" s="168"/>
      <c r="AF123" s="168"/>
      <c r="AG123" s="534"/>
    </row>
    <row r="124">
      <c r="A124" s="474" t="s">
        <v>2120</v>
      </c>
      <c r="B124" s="168"/>
      <c r="C124" s="168"/>
      <c r="D124" s="168"/>
      <c r="E124" s="168"/>
      <c r="F124" s="168"/>
      <c r="G124" s="168"/>
      <c r="H124" s="168"/>
      <c r="I124" s="168"/>
      <c r="J124" s="168"/>
      <c r="K124" s="168"/>
      <c r="L124" s="168"/>
      <c r="M124" s="168"/>
      <c r="N124" s="168"/>
      <c r="O124" s="168"/>
      <c r="P124" s="168"/>
      <c r="Q124" s="168"/>
      <c r="R124" s="168"/>
      <c r="S124" s="168"/>
      <c r="T124" s="168"/>
      <c r="U124" s="168"/>
      <c r="V124" s="168"/>
      <c r="W124" s="168"/>
      <c r="X124" s="168"/>
      <c r="Y124" s="168"/>
      <c r="Z124" s="168"/>
      <c r="AA124" s="168"/>
      <c r="AB124" s="168"/>
      <c r="AC124" s="168"/>
      <c r="AD124" s="168"/>
      <c r="AE124" s="168"/>
      <c r="AF124" s="168"/>
      <c r="AG124" s="514"/>
    </row>
    <row r="125">
      <c r="A125" s="235" t="s">
        <v>2121</v>
      </c>
      <c r="B125" s="242">
        <v>0.0</v>
      </c>
      <c r="C125" s="242">
        <v>0.0</v>
      </c>
      <c r="D125" s="242">
        <v>0.0</v>
      </c>
      <c r="E125" s="242">
        <v>0.0</v>
      </c>
      <c r="F125" s="242">
        <v>0.0</v>
      </c>
      <c r="G125" s="242">
        <v>0.0</v>
      </c>
      <c r="H125" s="242">
        <v>0.0</v>
      </c>
      <c r="I125" s="242">
        <v>0.0</v>
      </c>
      <c r="J125" s="242">
        <v>0.0</v>
      </c>
      <c r="K125" s="242">
        <v>0.0</v>
      </c>
      <c r="L125" s="242">
        <v>0.0</v>
      </c>
      <c r="M125" s="242">
        <v>0.0</v>
      </c>
      <c r="N125" s="242">
        <v>0.0</v>
      </c>
      <c r="O125" s="242">
        <v>0.0</v>
      </c>
      <c r="P125" s="242">
        <v>0.0</v>
      </c>
      <c r="Q125" s="242">
        <v>0.0</v>
      </c>
      <c r="R125" s="242">
        <v>0.0</v>
      </c>
      <c r="S125" s="242">
        <v>0.0</v>
      </c>
      <c r="T125" s="242">
        <v>0.0</v>
      </c>
      <c r="U125" s="242">
        <v>0.0</v>
      </c>
      <c r="V125" s="242">
        <v>0.0</v>
      </c>
      <c r="W125" s="242">
        <v>0.0</v>
      </c>
      <c r="X125" s="242">
        <v>0.0</v>
      </c>
      <c r="Y125" s="242">
        <v>0.0</v>
      </c>
      <c r="Z125" s="242">
        <v>0.0</v>
      </c>
      <c r="AA125" s="242">
        <v>0.0</v>
      </c>
      <c r="AB125" s="242">
        <v>0.0</v>
      </c>
      <c r="AC125" s="242">
        <v>0.0</v>
      </c>
      <c r="AD125" s="242">
        <v>0.0</v>
      </c>
      <c r="AE125" s="242">
        <v>0.0</v>
      </c>
      <c r="AF125" s="242">
        <v>0.0</v>
      </c>
      <c r="AG125" s="423">
        <f t="shared" ref="AG125:AG129" si="30">SUM(B125:AF125)</f>
        <v>0</v>
      </c>
    </row>
    <row r="126">
      <c r="A126" s="235" t="s">
        <v>2122</v>
      </c>
      <c r="B126" s="242">
        <v>0.0</v>
      </c>
      <c r="C126" s="242">
        <v>0.0</v>
      </c>
      <c r="D126" s="242">
        <v>0.0</v>
      </c>
      <c r="E126" s="242">
        <v>0.0</v>
      </c>
      <c r="F126" s="242">
        <v>0.0</v>
      </c>
      <c r="G126" s="242">
        <v>0.0</v>
      </c>
      <c r="H126" s="242">
        <v>0.0</v>
      </c>
      <c r="I126" s="242">
        <v>0.0</v>
      </c>
      <c r="J126" s="242">
        <v>0.0</v>
      </c>
      <c r="K126" s="242">
        <v>0.0</v>
      </c>
      <c r="L126" s="242">
        <v>0.0</v>
      </c>
      <c r="M126" s="242">
        <v>0.0</v>
      </c>
      <c r="N126" s="242">
        <v>0.0</v>
      </c>
      <c r="O126" s="242">
        <v>0.0</v>
      </c>
      <c r="P126" s="242">
        <v>0.0</v>
      </c>
      <c r="Q126" s="242">
        <v>0.0</v>
      </c>
      <c r="R126" s="242">
        <v>0.0</v>
      </c>
      <c r="S126" s="242">
        <v>0.0</v>
      </c>
      <c r="T126" s="242">
        <v>0.0</v>
      </c>
      <c r="U126" s="242">
        <v>0.0</v>
      </c>
      <c r="V126" s="242">
        <v>0.0</v>
      </c>
      <c r="W126" s="242">
        <v>0.0</v>
      </c>
      <c r="X126" s="242">
        <v>0.0</v>
      </c>
      <c r="Y126" s="242">
        <v>0.0</v>
      </c>
      <c r="Z126" s="242">
        <v>0.0</v>
      </c>
      <c r="AA126" s="242">
        <v>0.0</v>
      </c>
      <c r="AB126" s="242">
        <v>0.0</v>
      </c>
      <c r="AC126" s="242">
        <v>0.0</v>
      </c>
      <c r="AD126" s="242">
        <v>0.0</v>
      </c>
      <c r="AE126" s="242">
        <v>0.0</v>
      </c>
      <c r="AF126" s="242">
        <v>0.0</v>
      </c>
      <c r="AG126" s="423">
        <f t="shared" si="30"/>
        <v>0</v>
      </c>
    </row>
    <row r="127">
      <c r="A127" s="235" t="s">
        <v>2123</v>
      </c>
      <c r="B127" s="242">
        <v>0.0</v>
      </c>
      <c r="C127" s="242">
        <v>0.0</v>
      </c>
      <c r="D127" s="242">
        <v>0.0</v>
      </c>
      <c r="E127" s="242">
        <v>0.0</v>
      </c>
      <c r="F127" s="242">
        <v>0.0</v>
      </c>
      <c r="G127" s="242">
        <v>0.0</v>
      </c>
      <c r="H127" s="242">
        <v>0.0</v>
      </c>
      <c r="I127" s="242">
        <v>0.0</v>
      </c>
      <c r="J127" s="242">
        <v>0.0</v>
      </c>
      <c r="K127" s="242">
        <v>0.0</v>
      </c>
      <c r="L127" s="242">
        <v>0.0</v>
      </c>
      <c r="M127" s="242">
        <v>0.0</v>
      </c>
      <c r="N127" s="242">
        <v>0.0</v>
      </c>
      <c r="O127" s="242">
        <v>0.0</v>
      </c>
      <c r="P127" s="242">
        <v>0.0</v>
      </c>
      <c r="Q127" s="242">
        <v>0.0</v>
      </c>
      <c r="R127" s="242">
        <v>0.0</v>
      </c>
      <c r="S127" s="242">
        <v>0.0</v>
      </c>
      <c r="T127" s="242">
        <v>0.0</v>
      </c>
      <c r="U127" s="242">
        <v>0.0</v>
      </c>
      <c r="V127" s="242">
        <v>0.0</v>
      </c>
      <c r="W127" s="242">
        <v>0.0</v>
      </c>
      <c r="X127" s="242">
        <v>0.0</v>
      </c>
      <c r="Y127" s="242">
        <v>0.0</v>
      </c>
      <c r="Z127" s="242">
        <v>0.0</v>
      </c>
      <c r="AA127" s="242">
        <v>0.0</v>
      </c>
      <c r="AB127" s="242">
        <v>0.0</v>
      </c>
      <c r="AC127" s="242">
        <v>0.0</v>
      </c>
      <c r="AD127" s="242">
        <v>0.0</v>
      </c>
      <c r="AE127" s="242">
        <v>0.0</v>
      </c>
      <c r="AF127" s="242">
        <v>0.0</v>
      </c>
      <c r="AG127" s="423">
        <f t="shared" si="30"/>
        <v>0</v>
      </c>
    </row>
    <row r="128">
      <c r="A128" s="235" t="s">
        <v>2124</v>
      </c>
      <c r="B128" s="242">
        <v>0.0</v>
      </c>
      <c r="C128" s="242">
        <v>0.0</v>
      </c>
      <c r="D128" s="242">
        <v>0.0</v>
      </c>
      <c r="E128" s="242">
        <v>0.0</v>
      </c>
      <c r="F128" s="242">
        <v>0.0</v>
      </c>
      <c r="G128" s="242">
        <v>0.0</v>
      </c>
      <c r="H128" s="242">
        <v>0.0</v>
      </c>
      <c r="I128" s="242">
        <v>0.0</v>
      </c>
      <c r="J128" s="242">
        <v>0.0</v>
      </c>
      <c r="K128" s="242">
        <v>0.0</v>
      </c>
      <c r="L128" s="242">
        <v>0.0</v>
      </c>
      <c r="M128" s="242">
        <v>0.0</v>
      </c>
      <c r="N128" s="242">
        <v>0.0</v>
      </c>
      <c r="O128" s="242">
        <v>0.0</v>
      </c>
      <c r="P128" s="242">
        <v>0.0</v>
      </c>
      <c r="Q128" s="242">
        <v>0.0</v>
      </c>
      <c r="R128" s="242">
        <v>0.0</v>
      </c>
      <c r="S128" s="242">
        <v>0.0</v>
      </c>
      <c r="T128" s="242">
        <v>0.0</v>
      </c>
      <c r="U128" s="242">
        <v>0.0</v>
      </c>
      <c r="V128" s="242">
        <v>0.0</v>
      </c>
      <c r="W128" s="242">
        <v>0.0</v>
      </c>
      <c r="X128" s="242">
        <v>0.0</v>
      </c>
      <c r="Y128" s="242">
        <v>0.0</v>
      </c>
      <c r="Z128" s="242">
        <v>0.0</v>
      </c>
      <c r="AA128" s="242">
        <v>0.0</v>
      </c>
      <c r="AB128" s="242">
        <v>0.0</v>
      </c>
      <c r="AC128" s="242">
        <v>0.0</v>
      </c>
      <c r="AD128" s="242">
        <v>0.0</v>
      </c>
      <c r="AE128" s="242">
        <v>0.0</v>
      </c>
      <c r="AF128" s="242">
        <v>0.0</v>
      </c>
      <c r="AG128" s="423">
        <f t="shared" si="30"/>
        <v>0</v>
      </c>
    </row>
    <row r="129">
      <c r="A129" s="241" t="s">
        <v>283</v>
      </c>
      <c r="B129" s="535">
        <f t="shared" ref="B129:AF129" si="31">SUM(B125:B128)</f>
        <v>0</v>
      </c>
      <c r="C129" s="535">
        <f t="shared" si="31"/>
        <v>0</v>
      </c>
      <c r="D129" s="535">
        <f t="shared" si="31"/>
        <v>0</v>
      </c>
      <c r="E129" s="535">
        <f t="shared" si="31"/>
        <v>0</v>
      </c>
      <c r="F129" s="535">
        <f t="shared" si="31"/>
        <v>0</v>
      </c>
      <c r="G129" s="535">
        <f t="shared" si="31"/>
        <v>0</v>
      </c>
      <c r="H129" s="535">
        <f t="shared" si="31"/>
        <v>0</v>
      </c>
      <c r="I129" s="535">
        <f t="shared" si="31"/>
        <v>0</v>
      </c>
      <c r="J129" s="535">
        <f t="shared" si="31"/>
        <v>0</v>
      </c>
      <c r="K129" s="535">
        <f t="shared" si="31"/>
        <v>0</v>
      </c>
      <c r="L129" s="535">
        <f t="shared" si="31"/>
        <v>0</v>
      </c>
      <c r="M129" s="535">
        <f t="shared" si="31"/>
        <v>0</v>
      </c>
      <c r="N129" s="535">
        <f t="shared" si="31"/>
        <v>0</v>
      </c>
      <c r="O129" s="535">
        <f t="shared" si="31"/>
        <v>0</v>
      </c>
      <c r="P129" s="535">
        <f t="shared" si="31"/>
        <v>0</v>
      </c>
      <c r="Q129" s="535">
        <f t="shared" si="31"/>
        <v>0</v>
      </c>
      <c r="R129" s="535">
        <f t="shared" si="31"/>
        <v>0</v>
      </c>
      <c r="S129" s="535">
        <f t="shared" si="31"/>
        <v>0</v>
      </c>
      <c r="T129" s="535">
        <f t="shared" si="31"/>
        <v>0</v>
      </c>
      <c r="U129" s="535">
        <f t="shared" si="31"/>
        <v>0</v>
      </c>
      <c r="V129" s="535">
        <f t="shared" si="31"/>
        <v>0</v>
      </c>
      <c r="W129" s="535">
        <f t="shared" si="31"/>
        <v>0</v>
      </c>
      <c r="X129" s="535">
        <f t="shared" si="31"/>
        <v>0</v>
      </c>
      <c r="Y129" s="535">
        <f t="shared" si="31"/>
        <v>0</v>
      </c>
      <c r="Z129" s="535">
        <f t="shared" si="31"/>
        <v>0</v>
      </c>
      <c r="AA129" s="535">
        <f t="shared" si="31"/>
        <v>0</v>
      </c>
      <c r="AB129" s="535">
        <f t="shared" si="31"/>
        <v>0</v>
      </c>
      <c r="AC129" s="535">
        <f t="shared" si="31"/>
        <v>0</v>
      </c>
      <c r="AD129" s="535">
        <f t="shared" si="31"/>
        <v>0</v>
      </c>
      <c r="AE129" s="535">
        <f t="shared" si="31"/>
        <v>0</v>
      </c>
      <c r="AF129" s="535">
        <f t="shared" si="31"/>
        <v>0</v>
      </c>
      <c r="AG129" s="423">
        <f t="shared" si="30"/>
        <v>0</v>
      </c>
    </row>
    <row r="130">
      <c r="A130" s="175"/>
      <c r="B130" s="168"/>
      <c r="C130" s="168"/>
      <c r="D130" s="168"/>
      <c r="E130" s="168"/>
      <c r="F130" s="168"/>
      <c r="G130" s="168"/>
      <c r="H130" s="168"/>
      <c r="I130" s="168"/>
      <c r="J130" s="168"/>
      <c r="K130" s="168"/>
      <c r="L130" s="168"/>
      <c r="M130" s="168"/>
      <c r="N130" s="168"/>
      <c r="O130" s="168"/>
      <c r="P130" s="168"/>
      <c r="Q130" s="168"/>
      <c r="R130" s="168"/>
      <c r="S130" s="168"/>
      <c r="T130" s="168"/>
      <c r="U130" s="168"/>
      <c r="V130" s="168"/>
      <c r="W130" s="168"/>
      <c r="X130" s="168"/>
      <c r="Y130" s="168"/>
      <c r="Z130" s="168"/>
      <c r="AA130" s="168"/>
      <c r="AB130" s="168"/>
      <c r="AC130" s="168"/>
      <c r="AD130" s="168"/>
      <c r="AE130" s="168"/>
      <c r="AF130" s="168"/>
      <c r="AG130" s="579"/>
    </row>
    <row r="131">
      <c r="A131" s="235" t="s">
        <v>287</v>
      </c>
      <c r="B131" s="242">
        <v>0.0</v>
      </c>
      <c r="C131" s="242">
        <v>0.0</v>
      </c>
      <c r="D131" s="242">
        <v>0.0</v>
      </c>
      <c r="E131" s="242">
        <v>0.0</v>
      </c>
      <c r="F131" s="242">
        <v>0.0</v>
      </c>
      <c r="G131" s="242">
        <v>0.0</v>
      </c>
      <c r="H131" s="242">
        <v>0.0</v>
      </c>
      <c r="I131" s="242">
        <v>0.0</v>
      </c>
      <c r="J131" s="242">
        <v>0.0</v>
      </c>
      <c r="K131" s="242">
        <v>0.0</v>
      </c>
      <c r="L131" s="242">
        <v>0.0</v>
      </c>
      <c r="M131" s="242">
        <v>0.0</v>
      </c>
      <c r="N131" s="242">
        <v>0.0</v>
      </c>
      <c r="O131" s="242">
        <v>0.0</v>
      </c>
      <c r="P131" s="242">
        <v>0.0</v>
      </c>
      <c r="Q131" s="242">
        <v>0.0</v>
      </c>
      <c r="R131" s="242">
        <v>0.0</v>
      </c>
      <c r="S131" s="242">
        <v>0.0</v>
      </c>
      <c r="T131" s="242">
        <v>0.0</v>
      </c>
      <c r="U131" s="242">
        <v>0.0</v>
      </c>
      <c r="V131" s="242">
        <v>0.0</v>
      </c>
      <c r="W131" s="242">
        <v>0.0</v>
      </c>
      <c r="X131" s="242">
        <v>0.0</v>
      </c>
      <c r="Y131" s="242">
        <v>0.0</v>
      </c>
      <c r="Z131" s="242">
        <v>0.0</v>
      </c>
      <c r="AA131" s="242">
        <v>0.0</v>
      </c>
      <c r="AB131" s="242">
        <v>0.0</v>
      </c>
      <c r="AC131" s="242">
        <v>0.0</v>
      </c>
      <c r="AD131" s="242">
        <v>0.0</v>
      </c>
      <c r="AE131" s="242">
        <v>0.0</v>
      </c>
      <c r="AF131" s="242">
        <v>0.0</v>
      </c>
      <c r="AG131" s="423">
        <f t="shared" ref="AG131:AG139" si="32">SUM(B131:AF131)</f>
        <v>0</v>
      </c>
    </row>
    <row r="132">
      <c r="A132" s="235" t="s">
        <v>288</v>
      </c>
      <c r="B132" s="242">
        <v>0.0</v>
      </c>
      <c r="C132" s="242">
        <v>0.0</v>
      </c>
      <c r="D132" s="242">
        <v>0.0</v>
      </c>
      <c r="E132" s="242">
        <v>0.0</v>
      </c>
      <c r="F132" s="242">
        <v>0.0</v>
      </c>
      <c r="G132" s="242">
        <v>0.0</v>
      </c>
      <c r="H132" s="242">
        <v>0.0</v>
      </c>
      <c r="I132" s="242">
        <v>0.0</v>
      </c>
      <c r="J132" s="242">
        <v>0.0</v>
      </c>
      <c r="K132" s="242">
        <v>0.0</v>
      </c>
      <c r="L132" s="242">
        <v>0.0</v>
      </c>
      <c r="M132" s="242">
        <v>0.0</v>
      </c>
      <c r="N132" s="242">
        <v>0.0</v>
      </c>
      <c r="O132" s="242">
        <v>0.0</v>
      </c>
      <c r="P132" s="242">
        <v>0.0</v>
      </c>
      <c r="Q132" s="242">
        <v>0.0</v>
      </c>
      <c r="R132" s="242">
        <v>0.0</v>
      </c>
      <c r="S132" s="242">
        <v>0.0</v>
      </c>
      <c r="T132" s="242">
        <v>0.0</v>
      </c>
      <c r="U132" s="242">
        <v>0.0</v>
      </c>
      <c r="V132" s="242">
        <v>0.0</v>
      </c>
      <c r="W132" s="242">
        <v>0.0</v>
      </c>
      <c r="X132" s="242">
        <v>0.0</v>
      </c>
      <c r="Y132" s="242">
        <v>0.0</v>
      </c>
      <c r="Z132" s="242">
        <v>0.0</v>
      </c>
      <c r="AA132" s="242">
        <v>0.0</v>
      </c>
      <c r="AB132" s="242">
        <v>0.0</v>
      </c>
      <c r="AC132" s="242">
        <v>0.0</v>
      </c>
      <c r="AD132" s="242">
        <v>0.0</v>
      </c>
      <c r="AE132" s="242">
        <v>0.0</v>
      </c>
      <c r="AF132" s="242">
        <v>0.0</v>
      </c>
      <c r="AG132" s="423">
        <f t="shared" si="32"/>
        <v>0</v>
      </c>
    </row>
    <row r="133">
      <c r="A133" s="235" t="s">
        <v>2125</v>
      </c>
      <c r="B133" s="242">
        <v>0.0</v>
      </c>
      <c r="C133" s="242">
        <v>0.0</v>
      </c>
      <c r="D133" s="242">
        <v>0.0</v>
      </c>
      <c r="E133" s="242">
        <v>0.0</v>
      </c>
      <c r="F133" s="242">
        <v>0.0</v>
      </c>
      <c r="G133" s="242">
        <v>0.0</v>
      </c>
      <c r="H133" s="242">
        <v>0.0</v>
      </c>
      <c r="I133" s="242">
        <v>0.0</v>
      </c>
      <c r="J133" s="242">
        <v>0.0</v>
      </c>
      <c r="K133" s="242">
        <v>0.0</v>
      </c>
      <c r="L133" s="242">
        <v>0.0</v>
      </c>
      <c r="M133" s="242">
        <v>0.0</v>
      </c>
      <c r="N133" s="242">
        <v>0.0</v>
      </c>
      <c r="O133" s="242">
        <v>0.0</v>
      </c>
      <c r="P133" s="242">
        <v>0.0</v>
      </c>
      <c r="Q133" s="242">
        <v>0.0</v>
      </c>
      <c r="R133" s="242">
        <v>0.0</v>
      </c>
      <c r="S133" s="242">
        <v>0.0</v>
      </c>
      <c r="T133" s="242">
        <v>0.0</v>
      </c>
      <c r="U133" s="242">
        <v>0.0</v>
      </c>
      <c r="V133" s="242">
        <v>0.0</v>
      </c>
      <c r="W133" s="242">
        <v>0.0</v>
      </c>
      <c r="X133" s="242">
        <v>0.0</v>
      </c>
      <c r="Y133" s="242">
        <v>0.0</v>
      </c>
      <c r="Z133" s="242">
        <v>0.0</v>
      </c>
      <c r="AA133" s="242">
        <v>0.0</v>
      </c>
      <c r="AB133" s="242">
        <v>0.0</v>
      </c>
      <c r="AC133" s="242">
        <v>0.0</v>
      </c>
      <c r="AD133" s="242">
        <v>0.0</v>
      </c>
      <c r="AE133" s="242">
        <v>0.0</v>
      </c>
      <c r="AF133" s="242">
        <v>0.0</v>
      </c>
      <c r="AG133" s="423">
        <f t="shared" si="32"/>
        <v>0</v>
      </c>
    </row>
    <row r="134">
      <c r="A134" s="235" t="s">
        <v>2126</v>
      </c>
      <c r="B134" s="242">
        <v>0.0</v>
      </c>
      <c r="C134" s="242">
        <v>0.0</v>
      </c>
      <c r="D134" s="242">
        <v>0.0</v>
      </c>
      <c r="E134" s="242">
        <v>0.0</v>
      </c>
      <c r="F134" s="242">
        <v>0.0</v>
      </c>
      <c r="G134" s="242">
        <v>0.0</v>
      </c>
      <c r="H134" s="242">
        <v>0.0</v>
      </c>
      <c r="I134" s="242">
        <v>0.0</v>
      </c>
      <c r="J134" s="242">
        <v>0.0</v>
      </c>
      <c r="K134" s="242">
        <v>0.0</v>
      </c>
      <c r="L134" s="242">
        <v>0.0</v>
      </c>
      <c r="M134" s="242">
        <v>0.0</v>
      </c>
      <c r="N134" s="242">
        <v>0.0</v>
      </c>
      <c r="O134" s="242">
        <v>0.0</v>
      </c>
      <c r="P134" s="242">
        <v>0.0</v>
      </c>
      <c r="Q134" s="242">
        <v>0.0</v>
      </c>
      <c r="R134" s="242">
        <v>0.0</v>
      </c>
      <c r="S134" s="242">
        <v>0.0</v>
      </c>
      <c r="T134" s="242">
        <v>0.0</v>
      </c>
      <c r="U134" s="242">
        <v>0.0</v>
      </c>
      <c r="V134" s="242">
        <v>0.0</v>
      </c>
      <c r="W134" s="242">
        <v>0.0</v>
      </c>
      <c r="X134" s="242">
        <v>0.0</v>
      </c>
      <c r="Y134" s="242">
        <v>0.0</v>
      </c>
      <c r="Z134" s="242">
        <v>0.0</v>
      </c>
      <c r="AA134" s="242">
        <v>0.0</v>
      </c>
      <c r="AB134" s="242">
        <v>0.0</v>
      </c>
      <c r="AC134" s="242">
        <v>0.0</v>
      </c>
      <c r="AD134" s="242">
        <v>0.0</v>
      </c>
      <c r="AE134" s="242">
        <v>0.0</v>
      </c>
      <c r="AF134" s="242">
        <v>0.0</v>
      </c>
      <c r="AG134" s="423">
        <f t="shared" si="32"/>
        <v>0</v>
      </c>
    </row>
    <row r="135">
      <c r="A135" s="235" t="s">
        <v>2127</v>
      </c>
      <c r="B135" s="242">
        <v>0.0</v>
      </c>
      <c r="C135" s="242">
        <v>0.0</v>
      </c>
      <c r="D135" s="242">
        <v>0.0</v>
      </c>
      <c r="E135" s="242">
        <v>0.0</v>
      </c>
      <c r="F135" s="242">
        <v>0.0</v>
      </c>
      <c r="G135" s="242">
        <v>0.0</v>
      </c>
      <c r="H135" s="242">
        <v>0.0</v>
      </c>
      <c r="I135" s="242">
        <v>0.0</v>
      </c>
      <c r="J135" s="242">
        <v>0.0</v>
      </c>
      <c r="K135" s="242">
        <v>0.0</v>
      </c>
      <c r="L135" s="242">
        <v>0.0</v>
      </c>
      <c r="M135" s="242">
        <v>0.0</v>
      </c>
      <c r="N135" s="242">
        <v>0.0</v>
      </c>
      <c r="O135" s="242">
        <v>0.0</v>
      </c>
      <c r="P135" s="242">
        <v>0.0</v>
      </c>
      <c r="Q135" s="242">
        <v>0.0</v>
      </c>
      <c r="R135" s="242">
        <v>0.0</v>
      </c>
      <c r="S135" s="242">
        <v>0.0</v>
      </c>
      <c r="T135" s="242">
        <v>0.0</v>
      </c>
      <c r="U135" s="242">
        <v>0.0</v>
      </c>
      <c r="V135" s="242">
        <v>0.0</v>
      </c>
      <c r="W135" s="242">
        <v>0.0</v>
      </c>
      <c r="X135" s="242">
        <v>0.0</v>
      </c>
      <c r="Y135" s="242">
        <v>0.0</v>
      </c>
      <c r="Z135" s="242">
        <v>0.0</v>
      </c>
      <c r="AA135" s="242">
        <v>0.0</v>
      </c>
      <c r="AB135" s="242">
        <v>0.0</v>
      </c>
      <c r="AC135" s="242">
        <v>0.0</v>
      </c>
      <c r="AD135" s="242">
        <v>0.0</v>
      </c>
      <c r="AE135" s="242">
        <v>0.0</v>
      </c>
      <c r="AF135" s="242">
        <v>0.0</v>
      </c>
      <c r="AG135" s="423">
        <f t="shared" si="32"/>
        <v>0</v>
      </c>
    </row>
    <row r="136">
      <c r="A136" s="235" t="s">
        <v>2128</v>
      </c>
      <c r="B136" s="242">
        <v>0.0</v>
      </c>
      <c r="C136" s="242">
        <v>0.0</v>
      </c>
      <c r="D136" s="242">
        <v>0.0</v>
      </c>
      <c r="E136" s="242">
        <v>0.0</v>
      </c>
      <c r="F136" s="242">
        <v>0.0</v>
      </c>
      <c r="G136" s="242">
        <v>0.0</v>
      </c>
      <c r="H136" s="242">
        <v>0.0</v>
      </c>
      <c r="I136" s="242">
        <v>0.0</v>
      </c>
      <c r="J136" s="242">
        <v>0.0</v>
      </c>
      <c r="K136" s="242">
        <v>0.0</v>
      </c>
      <c r="L136" s="242">
        <v>0.0</v>
      </c>
      <c r="M136" s="242">
        <v>0.0</v>
      </c>
      <c r="N136" s="242">
        <v>0.0</v>
      </c>
      <c r="O136" s="242">
        <v>0.0</v>
      </c>
      <c r="P136" s="242">
        <v>0.0</v>
      </c>
      <c r="Q136" s="242">
        <v>0.0</v>
      </c>
      <c r="R136" s="242">
        <v>0.0</v>
      </c>
      <c r="S136" s="242">
        <v>0.0</v>
      </c>
      <c r="T136" s="242">
        <v>0.0</v>
      </c>
      <c r="U136" s="242">
        <v>0.0</v>
      </c>
      <c r="V136" s="242">
        <v>0.0</v>
      </c>
      <c r="W136" s="242">
        <v>0.0</v>
      </c>
      <c r="X136" s="242">
        <v>0.0</v>
      </c>
      <c r="Y136" s="242">
        <v>0.0</v>
      </c>
      <c r="Z136" s="242">
        <v>0.0</v>
      </c>
      <c r="AA136" s="242">
        <v>0.0</v>
      </c>
      <c r="AB136" s="242">
        <v>0.0</v>
      </c>
      <c r="AC136" s="242">
        <v>0.0</v>
      </c>
      <c r="AD136" s="242">
        <v>0.0</v>
      </c>
      <c r="AE136" s="242">
        <v>0.0</v>
      </c>
      <c r="AF136" s="242">
        <v>0.0</v>
      </c>
      <c r="AG136" s="423">
        <f t="shared" si="32"/>
        <v>0</v>
      </c>
    </row>
    <row r="137">
      <c r="A137" s="235" t="s">
        <v>2129</v>
      </c>
      <c r="B137" s="242">
        <v>0.0</v>
      </c>
      <c r="C137" s="242">
        <v>0.0</v>
      </c>
      <c r="D137" s="242">
        <v>0.0</v>
      </c>
      <c r="E137" s="242">
        <v>0.0</v>
      </c>
      <c r="F137" s="242">
        <v>0.0</v>
      </c>
      <c r="G137" s="242">
        <v>0.0</v>
      </c>
      <c r="H137" s="242">
        <v>0.0</v>
      </c>
      <c r="I137" s="242">
        <v>0.0</v>
      </c>
      <c r="J137" s="242">
        <v>0.0</v>
      </c>
      <c r="K137" s="242">
        <v>0.0</v>
      </c>
      <c r="L137" s="242">
        <v>0.0</v>
      </c>
      <c r="M137" s="242">
        <v>0.0</v>
      </c>
      <c r="N137" s="242">
        <v>0.0</v>
      </c>
      <c r="O137" s="242">
        <v>0.0</v>
      </c>
      <c r="P137" s="242">
        <v>0.0</v>
      </c>
      <c r="Q137" s="242">
        <v>0.0</v>
      </c>
      <c r="R137" s="242">
        <v>0.0</v>
      </c>
      <c r="S137" s="242">
        <v>0.0</v>
      </c>
      <c r="T137" s="242">
        <v>0.0</v>
      </c>
      <c r="U137" s="242">
        <v>0.0</v>
      </c>
      <c r="V137" s="242">
        <v>0.0</v>
      </c>
      <c r="W137" s="242">
        <v>0.0</v>
      </c>
      <c r="X137" s="242">
        <v>0.0</v>
      </c>
      <c r="Y137" s="242">
        <v>0.0</v>
      </c>
      <c r="Z137" s="242">
        <v>0.0</v>
      </c>
      <c r="AA137" s="242">
        <v>0.0</v>
      </c>
      <c r="AB137" s="242">
        <v>0.0</v>
      </c>
      <c r="AC137" s="242">
        <v>0.0</v>
      </c>
      <c r="AD137" s="242">
        <v>0.0</v>
      </c>
      <c r="AE137" s="242">
        <v>0.0</v>
      </c>
      <c r="AF137" s="242">
        <v>0.0</v>
      </c>
      <c r="AG137" s="423">
        <f t="shared" si="32"/>
        <v>0</v>
      </c>
    </row>
    <row r="138">
      <c r="A138" s="235" t="s">
        <v>2130</v>
      </c>
      <c r="B138" s="242">
        <v>0.0</v>
      </c>
      <c r="C138" s="242">
        <v>0.0</v>
      </c>
      <c r="D138" s="242">
        <v>0.0</v>
      </c>
      <c r="E138" s="242">
        <v>0.0</v>
      </c>
      <c r="F138" s="242">
        <v>0.0</v>
      </c>
      <c r="G138" s="242">
        <v>0.0</v>
      </c>
      <c r="H138" s="242">
        <v>0.0</v>
      </c>
      <c r="I138" s="242">
        <v>0.0</v>
      </c>
      <c r="J138" s="242">
        <v>0.0</v>
      </c>
      <c r="K138" s="242">
        <v>0.0</v>
      </c>
      <c r="L138" s="242">
        <v>0.0</v>
      </c>
      <c r="M138" s="242">
        <v>0.0</v>
      </c>
      <c r="N138" s="242">
        <v>0.0</v>
      </c>
      <c r="O138" s="242">
        <v>0.0</v>
      </c>
      <c r="P138" s="242">
        <v>0.0</v>
      </c>
      <c r="Q138" s="242">
        <v>0.0</v>
      </c>
      <c r="R138" s="242">
        <v>0.0</v>
      </c>
      <c r="S138" s="242">
        <v>0.0</v>
      </c>
      <c r="T138" s="242">
        <v>0.0</v>
      </c>
      <c r="U138" s="242">
        <v>0.0</v>
      </c>
      <c r="V138" s="242">
        <v>0.0</v>
      </c>
      <c r="W138" s="242">
        <v>0.0</v>
      </c>
      <c r="X138" s="242">
        <v>0.0</v>
      </c>
      <c r="Y138" s="242">
        <v>0.0</v>
      </c>
      <c r="Z138" s="242">
        <v>0.0</v>
      </c>
      <c r="AA138" s="242">
        <v>0.0</v>
      </c>
      <c r="AB138" s="242">
        <v>0.0</v>
      </c>
      <c r="AC138" s="242">
        <v>0.0</v>
      </c>
      <c r="AD138" s="242">
        <v>0.0</v>
      </c>
      <c r="AE138" s="242">
        <v>0.0</v>
      </c>
      <c r="AF138" s="242">
        <v>0.0</v>
      </c>
      <c r="AG138" s="423">
        <f t="shared" si="32"/>
        <v>0</v>
      </c>
    </row>
    <row r="139">
      <c r="A139" s="605" t="s">
        <v>298</v>
      </c>
      <c r="B139" s="535">
        <f t="shared" ref="B139:AF139" si="33">SUM(B131:B138)</f>
        <v>0</v>
      </c>
      <c r="C139" s="535">
        <f t="shared" si="33"/>
        <v>0</v>
      </c>
      <c r="D139" s="535">
        <f t="shared" si="33"/>
        <v>0</v>
      </c>
      <c r="E139" s="535">
        <f t="shared" si="33"/>
        <v>0</v>
      </c>
      <c r="F139" s="535">
        <f t="shared" si="33"/>
        <v>0</v>
      </c>
      <c r="G139" s="535">
        <f t="shared" si="33"/>
        <v>0</v>
      </c>
      <c r="H139" s="535">
        <f t="shared" si="33"/>
        <v>0</v>
      </c>
      <c r="I139" s="535">
        <f t="shared" si="33"/>
        <v>0</v>
      </c>
      <c r="J139" s="535">
        <f t="shared" si="33"/>
        <v>0</v>
      </c>
      <c r="K139" s="535">
        <f t="shared" si="33"/>
        <v>0</v>
      </c>
      <c r="L139" s="535">
        <f t="shared" si="33"/>
        <v>0</v>
      </c>
      <c r="M139" s="535">
        <f t="shared" si="33"/>
        <v>0</v>
      </c>
      <c r="N139" s="535">
        <f t="shared" si="33"/>
        <v>0</v>
      </c>
      <c r="O139" s="535">
        <f t="shared" si="33"/>
        <v>0</v>
      </c>
      <c r="P139" s="535">
        <f t="shared" si="33"/>
        <v>0</v>
      </c>
      <c r="Q139" s="535">
        <f t="shared" si="33"/>
        <v>0</v>
      </c>
      <c r="R139" s="535">
        <f t="shared" si="33"/>
        <v>0</v>
      </c>
      <c r="S139" s="535">
        <f t="shared" si="33"/>
        <v>0</v>
      </c>
      <c r="T139" s="535">
        <f t="shared" si="33"/>
        <v>0</v>
      </c>
      <c r="U139" s="535">
        <f t="shared" si="33"/>
        <v>0</v>
      </c>
      <c r="V139" s="535">
        <f t="shared" si="33"/>
        <v>0</v>
      </c>
      <c r="W139" s="535">
        <f t="shared" si="33"/>
        <v>0</v>
      </c>
      <c r="X139" s="535">
        <f t="shared" si="33"/>
        <v>0</v>
      </c>
      <c r="Y139" s="535">
        <f t="shared" si="33"/>
        <v>0</v>
      </c>
      <c r="Z139" s="535">
        <f t="shared" si="33"/>
        <v>0</v>
      </c>
      <c r="AA139" s="535">
        <f t="shared" si="33"/>
        <v>0</v>
      </c>
      <c r="AB139" s="535">
        <f t="shared" si="33"/>
        <v>0</v>
      </c>
      <c r="AC139" s="535">
        <f t="shared" si="33"/>
        <v>0</v>
      </c>
      <c r="AD139" s="535">
        <f t="shared" si="33"/>
        <v>0</v>
      </c>
      <c r="AE139" s="535">
        <f t="shared" si="33"/>
        <v>0</v>
      </c>
      <c r="AF139" s="535">
        <f t="shared" si="33"/>
        <v>0</v>
      </c>
      <c r="AG139" s="423">
        <f t="shared" si="32"/>
        <v>0</v>
      </c>
    </row>
    <row r="140">
      <c r="A140" s="175"/>
      <c r="B140" s="168"/>
      <c r="C140" s="168"/>
      <c r="D140" s="168"/>
      <c r="E140" s="168"/>
      <c r="F140" s="168"/>
      <c r="G140" s="168"/>
      <c r="H140" s="168"/>
      <c r="I140" s="168"/>
      <c r="J140" s="168"/>
      <c r="K140" s="168"/>
      <c r="L140" s="168"/>
      <c r="M140" s="168"/>
      <c r="N140" s="168"/>
      <c r="O140" s="168"/>
      <c r="P140" s="168"/>
      <c r="Q140" s="168"/>
      <c r="R140" s="168"/>
      <c r="S140" s="168"/>
      <c r="T140" s="168"/>
      <c r="U140" s="168"/>
      <c r="V140" s="168"/>
      <c r="W140" s="168"/>
      <c r="X140" s="168"/>
      <c r="Y140" s="168"/>
      <c r="Z140" s="168"/>
      <c r="AA140" s="168"/>
      <c r="AB140" s="168"/>
      <c r="AC140" s="168"/>
      <c r="AD140" s="168"/>
      <c r="AE140" s="168"/>
      <c r="AF140" s="168"/>
      <c r="AG140" s="514"/>
    </row>
    <row r="141">
      <c r="A141" s="580" t="s">
        <v>2131</v>
      </c>
      <c r="B141" s="538"/>
      <c r="C141" s="538"/>
      <c r="D141" s="538"/>
      <c r="E141" s="538"/>
      <c r="F141" s="538"/>
      <c r="G141" s="538"/>
      <c r="H141" s="538"/>
      <c r="I141" s="538"/>
      <c r="J141" s="538"/>
      <c r="K141" s="538"/>
      <c r="L141" s="538"/>
      <c r="M141" s="538"/>
      <c r="N141" s="538"/>
      <c r="O141" s="538"/>
      <c r="P141" s="538"/>
      <c r="Q141" s="538"/>
      <c r="R141" s="538"/>
      <c r="S141" s="538"/>
      <c r="T141" s="538"/>
      <c r="U141" s="538"/>
      <c r="V141" s="538"/>
      <c r="W141" s="538"/>
      <c r="X141" s="538"/>
      <c r="Y141" s="538"/>
      <c r="Z141" s="538"/>
      <c r="AA141" s="538"/>
      <c r="AB141" s="538"/>
      <c r="AC141" s="538"/>
      <c r="AD141" s="538"/>
      <c r="AE141" s="538"/>
      <c r="AF141" s="538"/>
      <c r="AG141" s="539"/>
    </row>
    <row r="142" outlineLevel="1">
      <c r="A142" s="581"/>
      <c r="AG142" s="539"/>
    </row>
    <row r="143" outlineLevel="1">
      <c r="A143" s="583" t="s">
        <v>2132</v>
      </c>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c r="AA143" s="222"/>
      <c r="AB143" s="222"/>
      <c r="AC143" s="222"/>
      <c r="AD143" s="222"/>
      <c r="AE143" s="222"/>
      <c r="AF143" s="222"/>
      <c r="AG143" s="540"/>
    </row>
    <row r="144" outlineLevel="1">
      <c r="A144" s="277" t="s">
        <v>2133</v>
      </c>
      <c r="B144" s="339"/>
      <c r="C144" s="339"/>
      <c r="D144" s="339"/>
      <c r="E144" s="339"/>
      <c r="F144" s="339"/>
      <c r="G144" s="339"/>
      <c r="H144" s="339"/>
      <c r="I144" s="339"/>
      <c r="J144" s="339"/>
      <c r="K144" s="339"/>
      <c r="L144" s="339"/>
      <c r="M144" s="339"/>
      <c r="N144" s="339"/>
      <c r="O144" s="339"/>
      <c r="P144" s="339"/>
      <c r="Q144" s="339"/>
      <c r="R144" s="339"/>
      <c r="S144" s="339"/>
      <c r="T144" s="339"/>
      <c r="U144" s="339"/>
      <c r="V144" s="339"/>
      <c r="W144" s="339"/>
      <c r="X144" s="339"/>
      <c r="Y144" s="339"/>
      <c r="Z144" s="339"/>
      <c r="AA144" s="339"/>
      <c r="AB144" s="339"/>
      <c r="AC144" s="339"/>
      <c r="AD144" s="339"/>
      <c r="AE144" s="339"/>
      <c r="AF144" s="339"/>
      <c r="AG144" s="409">
        <f t="shared" ref="AG144:AG149" si="34">SUM(B144:AF144)</f>
        <v>0</v>
      </c>
    </row>
    <row r="145" outlineLevel="1">
      <c r="A145" s="277" t="s">
        <v>2134</v>
      </c>
      <c r="B145" s="339"/>
      <c r="C145" s="339"/>
      <c r="D145" s="339"/>
      <c r="E145" s="339"/>
      <c r="F145" s="339"/>
      <c r="G145" s="339"/>
      <c r="H145" s="339"/>
      <c r="I145" s="339"/>
      <c r="J145" s="339"/>
      <c r="K145" s="339"/>
      <c r="L145" s="339"/>
      <c r="M145" s="339"/>
      <c r="N145" s="339"/>
      <c r="O145" s="339"/>
      <c r="P145" s="339"/>
      <c r="Q145" s="339"/>
      <c r="R145" s="339"/>
      <c r="S145" s="339"/>
      <c r="T145" s="339"/>
      <c r="U145" s="339"/>
      <c r="V145" s="339"/>
      <c r="W145" s="339"/>
      <c r="X145" s="339"/>
      <c r="Y145" s="339"/>
      <c r="Z145" s="339"/>
      <c r="AA145" s="339"/>
      <c r="AB145" s="339"/>
      <c r="AC145" s="339"/>
      <c r="AD145" s="339"/>
      <c r="AE145" s="339"/>
      <c r="AF145" s="339"/>
      <c r="AG145" s="409">
        <f t="shared" si="34"/>
        <v>0</v>
      </c>
    </row>
    <row r="146" outlineLevel="1">
      <c r="A146" s="277" t="s">
        <v>2135</v>
      </c>
      <c r="B146" s="339"/>
      <c r="C146" s="339"/>
      <c r="D146" s="339"/>
      <c r="E146" s="339"/>
      <c r="F146" s="339"/>
      <c r="G146" s="339"/>
      <c r="H146" s="339"/>
      <c r="I146" s="339"/>
      <c r="J146" s="339"/>
      <c r="K146" s="339"/>
      <c r="L146" s="339"/>
      <c r="M146" s="339"/>
      <c r="N146" s="339"/>
      <c r="O146" s="339"/>
      <c r="P146" s="339"/>
      <c r="Q146" s="339"/>
      <c r="R146" s="339"/>
      <c r="S146" s="339"/>
      <c r="T146" s="339"/>
      <c r="U146" s="339"/>
      <c r="V146" s="339"/>
      <c r="W146" s="339"/>
      <c r="X146" s="339"/>
      <c r="Y146" s="339"/>
      <c r="Z146" s="339"/>
      <c r="AA146" s="339"/>
      <c r="AB146" s="339"/>
      <c r="AC146" s="339"/>
      <c r="AD146" s="339"/>
      <c r="AE146" s="339"/>
      <c r="AF146" s="339"/>
      <c r="AG146" s="409">
        <f t="shared" si="34"/>
        <v>0</v>
      </c>
    </row>
    <row r="147" outlineLevel="1">
      <c r="A147" s="277" t="s">
        <v>2136</v>
      </c>
      <c r="B147" s="339"/>
      <c r="C147" s="339"/>
      <c r="D147" s="339"/>
      <c r="E147" s="339"/>
      <c r="F147" s="339"/>
      <c r="G147" s="339"/>
      <c r="H147" s="339"/>
      <c r="I147" s="339"/>
      <c r="J147" s="339"/>
      <c r="K147" s="339"/>
      <c r="L147" s="339"/>
      <c r="M147" s="339"/>
      <c r="N147" s="339"/>
      <c r="O147" s="339"/>
      <c r="P147" s="339"/>
      <c r="Q147" s="339"/>
      <c r="R147" s="339"/>
      <c r="S147" s="339"/>
      <c r="T147" s="339"/>
      <c r="U147" s="339"/>
      <c r="V147" s="339"/>
      <c r="W147" s="339"/>
      <c r="X147" s="339"/>
      <c r="Y147" s="339"/>
      <c r="Z147" s="339"/>
      <c r="AA147" s="339"/>
      <c r="AB147" s="339"/>
      <c r="AC147" s="339"/>
      <c r="AD147" s="339"/>
      <c r="AE147" s="339"/>
      <c r="AF147" s="339"/>
      <c r="AG147" s="409">
        <f t="shared" si="34"/>
        <v>0</v>
      </c>
    </row>
    <row r="148" outlineLevel="1">
      <c r="A148" s="281" t="s">
        <v>439</v>
      </c>
      <c r="B148" s="458">
        <f t="shared" ref="B148:AF148" si="35">SUM(B144:B145)</f>
        <v>0</v>
      </c>
      <c r="C148" s="458">
        <f t="shared" si="35"/>
        <v>0</v>
      </c>
      <c r="D148" s="458">
        <f t="shared" si="35"/>
        <v>0</v>
      </c>
      <c r="E148" s="458">
        <f t="shared" si="35"/>
        <v>0</v>
      </c>
      <c r="F148" s="458">
        <f t="shared" si="35"/>
        <v>0</v>
      </c>
      <c r="G148" s="458">
        <f t="shared" si="35"/>
        <v>0</v>
      </c>
      <c r="H148" s="458">
        <f t="shared" si="35"/>
        <v>0</v>
      </c>
      <c r="I148" s="458">
        <f t="shared" si="35"/>
        <v>0</v>
      </c>
      <c r="J148" s="458">
        <f t="shared" si="35"/>
        <v>0</v>
      </c>
      <c r="K148" s="458">
        <f t="shared" si="35"/>
        <v>0</v>
      </c>
      <c r="L148" s="458">
        <f t="shared" si="35"/>
        <v>0</v>
      </c>
      <c r="M148" s="458">
        <f t="shared" si="35"/>
        <v>0</v>
      </c>
      <c r="N148" s="458">
        <f t="shared" si="35"/>
        <v>0</v>
      </c>
      <c r="O148" s="458">
        <f t="shared" si="35"/>
        <v>0</v>
      </c>
      <c r="P148" s="458">
        <f t="shared" si="35"/>
        <v>0</v>
      </c>
      <c r="Q148" s="458">
        <f t="shared" si="35"/>
        <v>0</v>
      </c>
      <c r="R148" s="458">
        <f t="shared" si="35"/>
        <v>0</v>
      </c>
      <c r="S148" s="458">
        <f t="shared" si="35"/>
        <v>0</v>
      </c>
      <c r="T148" s="458">
        <f t="shared" si="35"/>
        <v>0</v>
      </c>
      <c r="U148" s="458">
        <f t="shared" si="35"/>
        <v>0</v>
      </c>
      <c r="V148" s="458">
        <f t="shared" si="35"/>
        <v>0</v>
      </c>
      <c r="W148" s="458">
        <f t="shared" si="35"/>
        <v>0</v>
      </c>
      <c r="X148" s="458">
        <f t="shared" si="35"/>
        <v>0</v>
      </c>
      <c r="Y148" s="458">
        <f t="shared" si="35"/>
        <v>0</v>
      </c>
      <c r="Z148" s="458">
        <f t="shared" si="35"/>
        <v>0</v>
      </c>
      <c r="AA148" s="458">
        <f t="shared" si="35"/>
        <v>0</v>
      </c>
      <c r="AB148" s="458">
        <f t="shared" si="35"/>
        <v>0</v>
      </c>
      <c r="AC148" s="458">
        <f t="shared" si="35"/>
        <v>0</v>
      </c>
      <c r="AD148" s="458">
        <f t="shared" si="35"/>
        <v>0</v>
      </c>
      <c r="AE148" s="458">
        <f t="shared" si="35"/>
        <v>0</v>
      </c>
      <c r="AF148" s="458">
        <f t="shared" si="35"/>
        <v>0</v>
      </c>
      <c r="AG148" s="409">
        <f t="shared" si="34"/>
        <v>0</v>
      </c>
    </row>
    <row r="149" outlineLevel="1">
      <c r="A149" s="281" t="s">
        <v>440</v>
      </c>
      <c r="B149" s="458">
        <f t="shared" ref="B149:AF149" si="36">SUM(B146:B147)</f>
        <v>0</v>
      </c>
      <c r="C149" s="458">
        <f t="shared" si="36"/>
        <v>0</v>
      </c>
      <c r="D149" s="458">
        <f t="shared" si="36"/>
        <v>0</v>
      </c>
      <c r="E149" s="458">
        <f t="shared" si="36"/>
        <v>0</v>
      </c>
      <c r="F149" s="458">
        <f t="shared" si="36"/>
        <v>0</v>
      </c>
      <c r="G149" s="458">
        <f t="shared" si="36"/>
        <v>0</v>
      </c>
      <c r="H149" s="458">
        <f t="shared" si="36"/>
        <v>0</v>
      </c>
      <c r="I149" s="458">
        <f t="shared" si="36"/>
        <v>0</v>
      </c>
      <c r="J149" s="458">
        <f t="shared" si="36"/>
        <v>0</v>
      </c>
      <c r="K149" s="458">
        <f t="shared" si="36"/>
        <v>0</v>
      </c>
      <c r="L149" s="458">
        <f t="shared" si="36"/>
        <v>0</v>
      </c>
      <c r="M149" s="458">
        <f t="shared" si="36"/>
        <v>0</v>
      </c>
      <c r="N149" s="458">
        <f t="shared" si="36"/>
        <v>0</v>
      </c>
      <c r="O149" s="458">
        <f t="shared" si="36"/>
        <v>0</v>
      </c>
      <c r="P149" s="458">
        <f t="shared" si="36"/>
        <v>0</v>
      </c>
      <c r="Q149" s="458">
        <f t="shared" si="36"/>
        <v>0</v>
      </c>
      <c r="R149" s="458">
        <f t="shared" si="36"/>
        <v>0</v>
      </c>
      <c r="S149" s="458">
        <f t="shared" si="36"/>
        <v>0</v>
      </c>
      <c r="T149" s="458">
        <f t="shared" si="36"/>
        <v>0</v>
      </c>
      <c r="U149" s="458">
        <f t="shared" si="36"/>
        <v>0</v>
      </c>
      <c r="V149" s="458">
        <f t="shared" si="36"/>
        <v>0</v>
      </c>
      <c r="W149" s="458">
        <f t="shared" si="36"/>
        <v>0</v>
      </c>
      <c r="X149" s="458">
        <f t="shared" si="36"/>
        <v>0</v>
      </c>
      <c r="Y149" s="458">
        <f t="shared" si="36"/>
        <v>0</v>
      </c>
      <c r="Z149" s="458">
        <f t="shared" si="36"/>
        <v>0</v>
      </c>
      <c r="AA149" s="458">
        <f t="shared" si="36"/>
        <v>0</v>
      </c>
      <c r="AB149" s="458">
        <f t="shared" si="36"/>
        <v>0</v>
      </c>
      <c r="AC149" s="458">
        <f t="shared" si="36"/>
        <v>0</v>
      </c>
      <c r="AD149" s="458">
        <f t="shared" si="36"/>
        <v>0</v>
      </c>
      <c r="AE149" s="458">
        <f t="shared" si="36"/>
        <v>0</v>
      </c>
      <c r="AF149" s="458">
        <f t="shared" si="36"/>
        <v>0</v>
      </c>
      <c r="AG149" s="409">
        <f t="shared" si="34"/>
        <v>0</v>
      </c>
    </row>
    <row r="150" outlineLevel="1">
      <c r="A150" s="175"/>
      <c r="B150" s="627"/>
      <c r="C150" s="627"/>
      <c r="D150" s="627"/>
      <c r="E150" s="627"/>
      <c r="F150" s="627"/>
      <c r="G150" s="627"/>
      <c r="H150" s="627"/>
      <c r="I150" s="627"/>
      <c r="J150" s="627"/>
      <c r="K150" s="627"/>
      <c r="L150" s="627"/>
      <c r="M150" s="627"/>
      <c r="N150" s="627"/>
      <c r="O150" s="627"/>
      <c r="P150" s="627"/>
      <c r="Q150" s="627"/>
      <c r="R150" s="627"/>
      <c r="S150" s="627"/>
      <c r="T150" s="627"/>
      <c r="U150" s="627"/>
      <c r="V150" s="627"/>
      <c r="W150" s="627"/>
      <c r="X150" s="627"/>
      <c r="Y150" s="627"/>
      <c r="Z150" s="627"/>
      <c r="AA150" s="627"/>
      <c r="AB150" s="627"/>
      <c r="AC150" s="627"/>
      <c r="AD150" s="627"/>
      <c r="AE150" s="627"/>
      <c r="AF150" s="627"/>
      <c r="AG150" s="514"/>
    </row>
    <row r="151" outlineLevel="1">
      <c r="A151" s="277" t="s">
        <v>442</v>
      </c>
      <c r="B151" s="339"/>
      <c r="C151" s="339"/>
      <c r="D151" s="339"/>
      <c r="E151" s="339"/>
      <c r="F151" s="339"/>
      <c r="G151" s="339"/>
      <c r="H151" s="339"/>
      <c r="I151" s="339"/>
      <c r="J151" s="339"/>
      <c r="K151" s="339"/>
      <c r="L151" s="339"/>
      <c r="M151" s="339"/>
      <c r="N151" s="339"/>
      <c r="O151" s="339"/>
      <c r="P151" s="339"/>
      <c r="Q151" s="339"/>
      <c r="R151" s="339"/>
      <c r="S151" s="339"/>
      <c r="T151" s="339"/>
      <c r="U151" s="339"/>
      <c r="V151" s="339"/>
      <c r="W151" s="339"/>
      <c r="X151" s="339"/>
      <c r="Y151" s="339"/>
      <c r="Z151" s="339"/>
      <c r="AA151" s="339"/>
      <c r="AB151" s="339"/>
      <c r="AC151" s="339"/>
      <c r="AD151" s="339"/>
      <c r="AE151" s="339"/>
      <c r="AF151" s="339"/>
      <c r="AG151" s="409">
        <f t="shared" ref="AG151:AG159" si="37">SUM(B151:AF151)</f>
        <v>0</v>
      </c>
    </row>
    <row r="152" outlineLevel="1">
      <c r="A152" s="277" t="s">
        <v>443</v>
      </c>
      <c r="B152" s="339"/>
      <c r="C152" s="339"/>
      <c r="D152" s="339"/>
      <c r="E152" s="339"/>
      <c r="F152" s="339"/>
      <c r="G152" s="339"/>
      <c r="H152" s="339"/>
      <c r="I152" s="339"/>
      <c r="J152" s="339"/>
      <c r="K152" s="339"/>
      <c r="L152" s="339"/>
      <c r="M152" s="339"/>
      <c r="N152" s="339"/>
      <c r="O152" s="339"/>
      <c r="P152" s="339"/>
      <c r="Q152" s="339"/>
      <c r="R152" s="339"/>
      <c r="S152" s="339"/>
      <c r="T152" s="339"/>
      <c r="U152" s="339"/>
      <c r="V152" s="339"/>
      <c r="W152" s="339"/>
      <c r="X152" s="339"/>
      <c r="Y152" s="339"/>
      <c r="Z152" s="339"/>
      <c r="AA152" s="339"/>
      <c r="AB152" s="339"/>
      <c r="AC152" s="339"/>
      <c r="AD152" s="339"/>
      <c r="AE152" s="339"/>
      <c r="AF152" s="339"/>
      <c r="AG152" s="409">
        <f t="shared" si="37"/>
        <v>0</v>
      </c>
    </row>
    <row r="153" outlineLevel="1">
      <c r="A153" s="277" t="s">
        <v>2137</v>
      </c>
      <c r="B153" s="339"/>
      <c r="C153" s="339"/>
      <c r="D153" s="339"/>
      <c r="E153" s="339"/>
      <c r="F153" s="339"/>
      <c r="G153" s="339"/>
      <c r="H153" s="339"/>
      <c r="I153" s="339"/>
      <c r="J153" s="339"/>
      <c r="K153" s="339"/>
      <c r="L153" s="339"/>
      <c r="M153" s="339"/>
      <c r="N153" s="339"/>
      <c r="O153" s="339"/>
      <c r="P153" s="339"/>
      <c r="Q153" s="339"/>
      <c r="R153" s="339"/>
      <c r="S153" s="339"/>
      <c r="T153" s="339"/>
      <c r="U153" s="339"/>
      <c r="V153" s="339"/>
      <c r="W153" s="339"/>
      <c r="X153" s="339"/>
      <c r="Y153" s="339"/>
      <c r="Z153" s="339"/>
      <c r="AA153" s="339"/>
      <c r="AB153" s="339"/>
      <c r="AC153" s="339"/>
      <c r="AD153" s="339"/>
      <c r="AE153" s="339"/>
      <c r="AF153" s="339"/>
      <c r="AG153" s="409">
        <f t="shared" si="37"/>
        <v>0</v>
      </c>
    </row>
    <row r="154" outlineLevel="1">
      <c r="A154" s="277" t="s">
        <v>2138</v>
      </c>
      <c r="B154" s="339"/>
      <c r="C154" s="339"/>
      <c r="D154" s="339"/>
      <c r="E154" s="339"/>
      <c r="F154" s="339"/>
      <c r="G154" s="339"/>
      <c r="H154" s="339"/>
      <c r="I154" s="339"/>
      <c r="J154" s="339"/>
      <c r="K154" s="339"/>
      <c r="L154" s="339"/>
      <c r="M154" s="339"/>
      <c r="N154" s="339"/>
      <c r="O154" s="339"/>
      <c r="P154" s="339"/>
      <c r="Q154" s="339"/>
      <c r="R154" s="339"/>
      <c r="S154" s="339"/>
      <c r="T154" s="339"/>
      <c r="U154" s="339"/>
      <c r="V154" s="339"/>
      <c r="W154" s="339"/>
      <c r="X154" s="339"/>
      <c r="Y154" s="339"/>
      <c r="Z154" s="339"/>
      <c r="AA154" s="339"/>
      <c r="AB154" s="339"/>
      <c r="AC154" s="339"/>
      <c r="AD154" s="339"/>
      <c r="AE154" s="339"/>
      <c r="AF154" s="339"/>
      <c r="AG154" s="409">
        <f t="shared" si="37"/>
        <v>0</v>
      </c>
    </row>
    <row r="155" outlineLevel="1">
      <c r="A155" s="277" t="s">
        <v>2139</v>
      </c>
      <c r="B155" s="339"/>
      <c r="C155" s="339"/>
      <c r="D155" s="339"/>
      <c r="E155" s="339"/>
      <c r="F155" s="339"/>
      <c r="G155" s="339"/>
      <c r="H155" s="339"/>
      <c r="I155" s="339"/>
      <c r="J155" s="339"/>
      <c r="K155" s="339"/>
      <c r="L155" s="339"/>
      <c r="M155" s="339"/>
      <c r="N155" s="339"/>
      <c r="O155" s="339"/>
      <c r="P155" s="339"/>
      <c r="Q155" s="339"/>
      <c r="R155" s="339"/>
      <c r="S155" s="339"/>
      <c r="T155" s="339"/>
      <c r="U155" s="339"/>
      <c r="V155" s="339"/>
      <c r="W155" s="339"/>
      <c r="X155" s="339"/>
      <c r="Y155" s="339"/>
      <c r="Z155" s="339"/>
      <c r="AA155" s="339"/>
      <c r="AB155" s="339"/>
      <c r="AC155" s="339"/>
      <c r="AD155" s="339"/>
      <c r="AE155" s="339"/>
      <c r="AF155" s="339"/>
      <c r="AG155" s="409">
        <f t="shared" si="37"/>
        <v>0</v>
      </c>
    </row>
    <row r="156" outlineLevel="1">
      <c r="A156" s="277" t="s">
        <v>2140</v>
      </c>
      <c r="B156" s="339"/>
      <c r="C156" s="339"/>
      <c r="D156" s="339"/>
      <c r="E156" s="339"/>
      <c r="F156" s="339"/>
      <c r="G156" s="339"/>
      <c r="H156" s="339"/>
      <c r="I156" s="339"/>
      <c r="J156" s="339"/>
      <c r="K156" s="339"/>
      <c r="L156" s="339"/>
      <c r="M156" s="339"/>
      <c r="N156" s="339"/>
      <c r="O156" s="339"/>
      <c r="P156" s="339"/>
      <c r="Q156" s="339"/>
      <c r="R156" s="339"/>
      <c r="S156" s="339"/>
      <c r="T156" s="339"/>
      <c r="U156" s="339"/>
      <c r="V156" s="339"/>
      <c r="W156" s="339"/>
      <c r="X156" s="339"/>
      <c r="Y156" s="339"/>
      <c r="Z156" s="339"/>
      <c r="AA156" s="339"/>
      <c r="AB156" s="339"/>
      <c r="AC156" s="339"/>
      <c r="AD156" s="339"/>
      <c r="AE156" s="339"/>
      <c r="AF156" s="339"/>
      <c r="AG156" s="409">
        <f t="shared" si="37"/>
        <v>0</v>
      </c>
    </row>
    <row r="157" outlineLevel="1">
      <c r="A157" s="277" t="s">
        <v>2141</v>
      </c>
      <c r="B157" s="339"/>
      <c r="C157" s="339"/>
      <c r="D157" s="339"/>
      <c r="E157" s="339"/>
      <c r="F157" s="339"/>
      <c r="G157" s="339"/>
      <c r="H157" s="339"/>
      <c r="I157" s="339"/>
      <c r="J157" s="339"/>
      <c r="K157" s="339"/>
      <c r="L157" s="339"/>
      <c r="M157" s="339"/>
      <c r="N157" s="339"/>
      <c r="O157" s="339"/>
      <c r="P157" s="339"/>
      <c r="Q157" s="339"/>
      <c r="R157" s="339"/>
      <c r="S157" s="339"/>
      <c r="T157" s="339"/>
      <c r="U157" s="339"/>
      <c r="V157" s="339"/>
      <c r="W157" s="339"/>
      <c r="X157" s="339"/>
      <c r="Y157" s="339"/>
      <c r="Z157" s="339"/>
      <c r="AA157" s="339"/>
      <c r="AB157" s="339"/>
      <c r="AC157" s="339"/>
      <c r="AD157" s="339"/>
      <c r="AE157" s="339"/>
      <c r="AF157" s="339"/>
      <c r="AG157" s="409">
        <f t="shared" si="37"/>
        <v>0</v>
      </c>
    </row>
    <row r="158" outlineLevel="1">
      <c r="A158" s="277" t="s">
        <v>2142</v>
      </c>
      <c r="B158" s="339"/>
      <c r="C158" s="339"/>
      <c r="D158" s="339"/>
      <c r="E158" s="339"/>
      <c r="F158" s="339"/>
      <c r="G158" s="339"/>
      <c r="H158" s="339"/>
      <c r="I158" s="339"/>
      <c r="J158" s="339"/>
      <c r="K158" s="339"/>
      <c r="L158" s="339"/>
      <c r="M158" s="339"/>
      <c r="N158" s="339"/>
      <c r="O158" s="339"/>
      <c r="P158" s="339"/>
      <c r="Q158" s="339"/>
      <c r="R158" s="339"/>
      <c r="S158" s="339"/>
      <c r="T158" s="339"/>
      <c r="U158" s="339"/>
      <c r="V158" s="339"/>
      <c r="W158" s="339"/>
      <c r="X158" s="339"/>
      <c r="Y158" s="339"/>
      <c r="Z158" s="339"/>
      <c r="AA158" s="339"/>
      <c r="AB158" s="339"/>
      <c r="AC158" s="339"/>
      <c r="AD158" s="339"/>
      <c r="AE158" s="339"/>
      <c r="AF158" s="339"/>
      <c r="AG158" s="409">
        <f t="shared" si="37"/>
        <v>0</v>
      </c>
    </row>
    <row r="159" outlineLevel="1">
      <c r="A159" s="462" t="s">
        <v>298</v>
      </c>
      <c r="B159" s="458">
        <f t="shared" ref="B159:AF159" si="38">SUM(B151:B158)</f>
        <v>0</v>
      </c>
      <c r="C159" s="458">
        <f t="shared" si="38"/>
        <v>0</v>
      </c>
      <c r="D159" s="458">
        <f t="shared" si="38"/>
        <v>0</v>
      </c>
      <c r="E159" s="458">
        <f t="shared" si="38"/>
        <v>0</v>
      </c>
      <c r="F159" s="458">
        <f t="shared" si="38"/>
        <v>0</v>
      </c>
      <c r="G159" s="458">
        <f t="shared" si="38"/>
        <v>0</v>
      </c>
      <c r="H159" s="458">
        <f t="shared" si="38"/>
        <v>0</v>
      </c>
      <c r="I159" s="458">
        <f t="shared" si="38"/>
        <v>0</v>
      </c>
      <c r="J159" s="458">
        <f t="shared" si="38"/>
        <v>0</v>
      </c>
      <c r="K159" s="458">
        <f t="shared" si="38"/>
        <v>0</v>
      </c>
      <c r="L159" s="458">
        <f t="shared" si="38"/>
        <v>0</v>
      </c>
      <c r="M159" s="458">
        <f t="shared" si="38"/>
        <v>0</v>
      </c>
      <c r="N159" s="458">
        <f t="shared" si="38"/>
        <v>0</v>
      </c>
      <c r="O159" s="458">
        <f t="shared" si="38"/>
        <v>0</v>
      </c>
      <c r="P159" s="458">
        <f t="shared" si="38"/>
        <v>0</v>
      </c>
      <c r="Q159" s="458">
        <f t="shared" si="38"/>
        <v>0</v>
      </c>
      <c r="R159" s="458">
        <f t="shared" si="38"/>
        <v>0</v>
      </c>
      <c r="S159" s="458">
        <f t="shared" si="38"/>
        <v>0</v>
      </c>
      <c r="T159" s="458">
        <f t="shared" si="38"/>
        <v>0</v>
      </c>
      <c r="U159" s="458">
        <f t="shared" si="38"/>
        <v>0</v>
      </c>
      <c r="V159" s="458">
        <f t="shared" si="38"/>
        <v>0</v>
      </c>
      <c r="W159" s="458">
        <f t="shared" si="38"/>
        <v>0</v>
      </c>
      <c r="X159" s="458">
        <f t="shared" si="38"/>
        <v>0</v>
      </c>
      <c r="Y159" s="458">
        <f t="shared" si="38"/>
        <v>0</v>
      </c>
      <c r="Z159" s="458">
        <f t="shared" si="38"/>
        <v>0</v>
      </c>
      <c r="AA159" s="458">
        <f t="shared" si="38"/>
        <v>0</v>
      </c>
      <c r="AB159" s="458">
        <f t="shared" si="38"/>
        <v>0</v>
      </c>
      <c r="AC159" s="458">
        <f t="shared" si="38"/>
        <v>0</v>
      </c>
      <c r="AD159" s="458">
        <f t="shared" si="38"/>
        <v>0</v>
      </c>
      <c r="AE159" s="458">
        <f t="shared" si="38"/>
        <v>0</v>
      </c>
      <c r="AF159" s="458">
        <f t="shared" si="38"/>
        <v>0</v>
      </c>
      <c r="AG159" s="409">
        <f t="shared" si="37"/>
        <v>0</v>
      </c>
    </row>
    <row r="160" outlineLevel="1">
      <c r="A160" s="175"/>
      <c r="B160" s="168"/>
      <c r="C160" s="168"/>
      <c r="D160" s="168"/>
      <c r="E160" s="168"/>
      <c r="F160" s="168"/>
      <c r="G160" s="168"/>
      <c r="H160" s="168"/>
      <c r="I160" s="168"/>
      <c r="J160" s="168"/>
      <c r="K160" s="168"/>
      <c r="L160" s="168"/>
      <c r="M160" s="168"/>
      <c r="N160" s="168"/>
      <c r="O160" s="168"/>
      <c r="P160" s="168"/>
      <c r="Q160" s="168"/>
      <c r="R160" s="168"/>
      <c r="S160" s="168"/>
      <c r="T160" s="168"/>
      <c r="U160" s="168"/>
      <c r="V160" s="168"/>
      <c r="W160" s="168"/>
      <c r="X160" s="168"/>
      <c r="Y160" s="168"/>
      <c r="Z160" s="168"/>
      <c r="AA160" s="168"/>
      <c r="AB160" s="168"/>
      <c r="AC160" s="168"/>
      <c r="AD160" s="168"/>
      <c r="AE160" s="168"/>
      <c r="AF160" s="168"/>
      <c r="AG160" s="514"/>
    </row>
    <row r="161" outlineLevel="1">
      <c r="A161" s="474" t="s">
        <v>2143</v>
      </c>
      <c r="B161" s="168"/>
      <c r="C161" s="168"/>
      <c r="D161" s="168"/>
      <c r="E161" s="168"/>
      <c r="F161" s="168"/>
      <c r="G161" s="168"/>
      <c r="H161" s="168"/>
      <c r="I161" s="168"/>
      <c r="J161" s="168"/>
      <c r="K161" s="168"/>
      <c r="L161" s="168"/>
      <c r="M161" s="168"/>
      <c r="N161" s="168"/>
      <c r="O161" s="168"/>
      <c r="P161" s="168"/>
      <c r="Q161" s="168"/>
      <c r="R161" s="168"/>
      <c r="S161" s="168"/>
      <c r="T161" s="168"/>
      <c r="U161" s="168"/>
      <c r="V161" s="168"/>
      <c r="W161" s="168"/>
      <c r="X161" s="168"/>
      <c r="Y161" s="168"/>
      <c r="Z161" s="168"/>
      <c r="AA161" s="168"/>
      <c r="AB161" s="168"/>
      <c r="AC161" s="168"/>
      <c r="AD161" s="168"/>
      <c r="AE161" s="168"/>
      <c r="AF161" s="168"/>
      <c r="AG161" s="539"/>
    </row>
    <row r="162" outlineLevel="1">
      <c r="A162" s="277" t="s">
        <v>1911</v>
      </c>
      <c r="B162" s="189"/>
      <c r="C162" s="189"/>
      <c r="D162" s="189"/>
      <c r="E162" s="189"/>
      <c r="F162" s="189"/>
      <c r="G162" s="189"/>
      <c r="H162" s="189"/>
      <c r="I162" s="189"/>
      <c r="J162" s="189"/>
      <c r="K162" s="189"/>
      <c r="L162" s="189"/>
      <c r="M162" s="189"/>
      <c r="N162" s="189"/>
      <c r="O162" s="189"/>
      <c r="P162" s="189"/>
      <c r="Q162" s="189"/>
      <c r="R162" s="189"/>
      <c r="S162" s="189"/>
      <c r="T162" s="189"/>
      <c r="U162" s="189"/>
      <c r="V162" s="189"/>
      <c r="W162" s="189"/>
      <c r="X162" s="189"/>
      <c r="Y162" s="189"/>
      <c r="Z162" s="189"/>
      <c r="AA162" s="189"/>
      <c r="AB162" s="189"/>
      <c r="AC162" s="189"/>
      <c r="AD162" s="189"/>
      <c r="AE162" s="189"/>
      <c r="AF162" s="189"/>
      <c r="AG162" s="409">
        <f t="shared" ref="AG162:AG165" si="39">SUM(B162:AF162)</f>
        <v>0</v>
      </c>
    </row>
    <row r="163" outlineLevel="1">
      <c r="A163" s="277" t="s">
        <v>1346</v>
      </c>
      <c r="B163" s="189"/>
      <c r="C163" s="189"/>
      <c r="D163" s="189"/>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189"/>
      <c r="AA163" s="189"/>
      <c r="AB163" s="189"/>
      <c r="AC163" s="189"/>
      <c r="AD163" s="189"/>
      <c r="AE163" s="189"/>
      <c r="AF163" s="189"/>
      <c r="AG163" s="409">
        <f t="shared" si="39"/>
        <v>0</v>
      </c>
    </row>
    <row r="164" outlineLevel="1">
      <c r="A164" s="277" t="s">
        <v>1912</v>
      </c>
      <c r="B164" s="189"/>
      <c r="C164" s="189"/>
      <c r="D164" s="189"/>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189"/>
      <c r="AA164" s="189"/>
      <c r="AB164" s="189"/>
      <c r="AC164" s="189"/>
      <c r="AD164" s="189"/>
      <c r="AE164" s="189"/>
      <c r="AF164" s="189"/>
      <c r="AG164" s="409">
        <f t="shared" si="39"/>
        <v>0</v>
      </c>
    </row>
    <row r="165" outlineLevel="1">
      <c r="A165" s="482" t="s">
        <v>1913</v>
      </c>
      <c r="B165" s="468">
        <f t="shared" ref="B165:AF165" si="40">SUM(B162:B164)</f>
        <v>0</v>
      </c>
      <c r="C165" s="468">
        <f t="shared" si="40"/>
        <v>0</v>
      </c>
      <c r="D165" s="468">
        <f t="shared" si="40"/>
        <v>0</v>
      </c>
      <c r="E165" s="468">
        <f t="shared" si="40"/>
        <v>0</v>
      </c>
      <c r="F165" s="468">
        <f t="shared" si="40"/>
        <v>0</v>
      </c>
      <c r="G165" s="468">
        <f t="shared" si="40"/>
        <v>0</v>
      </c>
      <c r="H165" s="468">
        <f t="shared" si="40"/>
        <v>0</v>
      </c>
      <c r="I165" s="468">
        <f t="shared" si="40"/>
        <v>0</v>
      </c>
      <c r="J165" s="468">
        <f t="shared" si="40"/>
        <v>0</v>
      </c>
      <c r="K165" s="468">
        <f t="shared" si="40"/>
        <v>0</v>
      </c>
      <c r="L165" s="468">
        <f t="shared" si="40"/>
        <v>0</v>
      </c>
      <c r="M165" s="468">
        <f t="shared" si="40"/>
        <v>0</v>
      </c>
      <c r="N165" s="468">
        <f t="shared" si="40"/>
        <v>0</v>
      </c>
      <c r="O165" s="468">
        <f t="shared" si="40"/>
        <v>0</v>
      </c>
      <c r="P165" s="468">
        <f t="shared" si="40"/>
        <v>0</v>
      </c>
      <c r="Q165" s="468">
        <f t="shared" si="40"/>
        <v>0</v>
      </c>
      <c r="R165" s="468">
        <f t="shared" si="40"/>
        <v>0</v>
      </c>
      <c r="S165" s="468">
        <f t="shared" si="40"/>
        <v>0</v>
      </c>
      <c r="T165" s="468">
        <f t="shared" si="40"/>
        <v>0</v>
      </c>
      <c r="U165" s="468">
        <f t="shared" si="40"/>
        <v>0</v>
      </c>
      <c r="V165" s="468">
        <f t="shared" si="40"/>
        <v>0</v>
      </c>
      <c r="W165" s="468">
        <f t="shared" si="40"/>
        <v>0</v>
      </c>
      <c r="X165" s="468">
        <f t="shared" si="40"/>
        <v>0</v>
      </c>
      <c r="Y165" s="468">
        <f t="shared" si="40"/>
        <v>0</v>
      </c>
      <c r="Z165" s="468">
        <f t="shared" si="40"/>
        <v>0</v>
      </c>
      <c r="AA165" s="468">
        <f t="shared" si="40"/>
        <v>0</v>
      </c>
      <c r="AB165" s="468">
        <f t="shared" si="40"/>
        <v>0</v>
      </c>
      <c r="AC165" s="468">
        <f t="shared" si="40"/>
        <v>0</v>
      </c>
      <c r="AD165" s="468">
        <f t="shared" si="40"/>
        <v>0</v>
      </c>
      <c r="AE165" s="468">
        <f t="shared" si="40"/>
        <v>0</v>
      </c>
      <c r="AF165" s="468">
        <f t="shared" si="40"/>
        <v>0</v>
      </c>
      <c r="AG165" s="409">
        <f t="shared" si="39"/>
        <v>0</v>
      </c>
    </row>
    <row r="166" outlineLevel="1">
      <c r="A166" s="175"/>
      <c r="B166" s="168"/>
      <c r="C166" s="168"/>
      <c r="D166" s="168"/>
      <c r="E166" s="168"/>
      <c r="F166" s="168"/>
      <c r="G166" s="168"/>
      <c r="H166" s="168"/>
      <c r="I166" s="168"/>
      <c r="J166" s="168"/>
      <c r="K166" s="168"/>
      <c r="L166" s="168"/>
      <c r="M166" s="168"/>
      <c r="N166" s="168"/>
      <c r="O166" s="168"/>
      <c r="P166" s="168"/>
      <c r="Q166" s="168"/>
      <c r="R166" s="168"/>
      <c r="S166" s="168"/>
      <c r="T166" s="168"/>
      <c r="U166" s="168"/>
      <c r="V166" s="168"/>
      <c r="W166" s="168"/>
      <c r="X166" s="168"/>
      <c r="Y166" s="168"/>
      <c r="Z166" s="168"/>
      <c r="AA166" s="168"/>
      <c r="AB166" s="168"/>
      <c r="AC166" s="168"/>
      <c r="AD166" s="168"/>
      <c r="AE166" s="168"/>
      <c r="AF166" s="168"/>
      <c r="AG166" s="514"/>
    </row>
    <row r="167" outlineLevel="1">
      <c r="A167" s="628" t="s">
        <v>543</v>
      </c>
      <c r="B167" s="189"/>
      <c r="C167" s="189"/>
      <c r="D167" s="189"/>
      <c r="E167" s="189"/>
      <c r="F167" s="189"/>
      <c r="G167" s="189"/>
      <c r="H167" s="189"/>
      <c r="I167" s="189"/>
      <c r="J167" s="189"/>
      <c r="K167" s="189"/>
      <c r="L167" s="189"/>
      <c r="M167" s="189"/>
      <c r="N167" s="189"/>
      <c r="O167" s="189"/>
      <c r="P167" s="189"/>
      <c r="Q167" s="189"/>
      <c r="R167" s="189"/>
      <c r="S167" s="189"/>
      <c r="T167" s="189"/>
      <c r="U167" s="189"/>
      <c r="V167" s="189"/>
      <c r="W167" s="189"/>
      <c r="X167" s="189"/>
      <c r="Y167" s="189"/>
      <c r="Z167" s="189"/>
      <c r="AA167" s="189"/>
      <c r="AB167" s="189"/>
      <c r="AC167" s="189"/>
      <c r="AD167" s="189"/>
      <c r="AE167" s="189"/>
      <c r="AF167" s="189"/>
      <c r="AG167" s="409">
        <f t="shared" ref="AG167:AG169" si="41">SUM(B167:AF167)</f>
        <v>0</v>
      </c>
    </row>
    <row r="168" outlineLevel="1">
      <c r="A168" s="542" t="s">
        <v>544</v>
      </c>
      <c r="B168" s="543"/>
      <c r="C168" s="543"/>
      <c r="D168" s="543"/>
      <c r="E168" s="543"/>
      <c r="F168" s="543"/>
      <c r="G168" s="543"/>
      <c r="H168" s="543"/>
      <c r="I168" s="543"/>
      <c r="J168" s="543"/>
      <c r="K168" s="543"/>
      <c r="L168" s="543"/>
      <c r="M168" s="543"/>
      <c r="N168" s="543"/>
      <c r="O168" s="543"/>
      <c r="P168" s="543"/>
      <c r="Q168" s="543"/>
      <c r="R168" s="543"/>
      <c r="S168" s="543"/>
      <c r="T168" s="543"/>
      <c r="U168" s="543"/>
      <c r="V168" s="543"/>
      <c r="W168" s="543"/>
      <c r="X168" s="543"/>
      <c r="Y168" s="543"/>
      <c r="Z168" s="543"/>
      <c r="AA168" s="543"/>
      <c r="AB168" s="543"/>
      <c r="AC168" s="543"/>
      <c r="AD168" s="543"/>
      <c r="AE168" s="543"/>
      <c r="AF168" s="543"/>
      <c r="AG168" s="409">
        <f t="shared" si="41"/>
        <v>0</v>
      </c>
    </row>
    <row r="169" outlineLevel="1">
      <c r="A169" s="582" t="s">
        <v>1914</v>
      </c>
      <c r="B169" s="545">
        <f t="shared" ref="B169:AF169" si="42">sum(B167:B168)</f>
        <v>0</v>
      </c>
      <c r="C169" s="545">
        <f t="shared" si="42"/>
        <v>0</v>
      </c>
      <c r="D169" s="545">
        <f t="shared" si="42"/>
        <v>0</v>
      </c>
      <c r="E169" s="545">
        <f t="shared" si="42"/>
        <v>0</v>
      </c>
      <c r="F169" s="545">
        <f t="shared" si="42"/>
        <v>0</v>
      </c>
      <c r="G169" s="545">
        <f t="shared" si="42"/>
        <v>0</v>
      </c>
      <c r="H169" s="545">
        <f t="shared" si="42"/>
        <v>0</v>
      </c>
      <c r="I169" s="545">
        <f t="shared" si="42"/>
        <v>0</v>
      </c>
      <c r="J169" s="545">
        <f t="shared" si="42"/>
        <v>0</v>
      </c>
      <c r="K169" s="545">
        <f t="shared" si="42"/>
        <v>0</v>
      </c>
      <c r="L169" s="545">
        <f t="shared" si="42"/>
        <v>0</v>
      </c>
      <c r="M169" s="545">
        <f t="shared" si="42"/>
        <v>0</v>
      </c>
      <c r="N169" s="545">
        <f t="shared" si="42"/>
        <v>0</v>
      </c>
      <c r="O169" s="545">
        <f t="shared" si="42"/>
        <v>0</v>
      </c>
      <c r="P169" s="545">
        <f t="shared" si="42"/>
        <v>0</v>
      </c>
      <c r="Q169" s="545">
        <f t="shared" si="42"/>
        <v>0</v>
      </c>
      <c r="R169" s="545">
        <f t="shared" si="42"/>
        <v>0</v>
      </c>
      <c r="S169" s="545">
        <f t="shared" si="42"/>
        <v>0</v>
      </c>
      <c r="T169" s="545">
        <f t="shared" si="42"/>
        <v>0</v>
      </c>
      <c r="U169" s="545">
        <f t="shared" si="42"/>
        <v>0</v>
      </c>
      <c r="V169" s="545">
        <f t="shared" si="42"/>
        <v>0</v>
      </c>
      <c r="W169" s="545">
        <f t="shared" si="42"/>
        <v>0</v>
      </c>
      <c r="X169" s="545">
        <f t="shared" si="42"/>
        <v>0</v>
      </c>
      <c r="Y169" s="545">
        <f t="shared" si="42"/>
        <v>0</v>
      </c>
      <c r="Z169" s="545">
        <f t="shared" si="42"/>
        <v>0</v>
      </c>
      <c r="AA169" s="545">
        <f t="shared" si="42"/>
        <v>0</v>
      </c>
      <c r="AB169" s="545">
        <f t="shared" si="42"/>
        <v>0</v>
      </c>
      <c r="AC169" s="545">
        <f t="shared" si="42"/>
        <v>0</v>
      </c>
      <c r="AD169" s="545">
        <f t="shared" si="42"/>
        <v>0</v>
      </c>
      <c r="AE169" s="545">
        <f t="shared" si="42"/>
        <v>0</v>
      </c>
      <c r="AF169" s="545">
        <f t="shared" si="42"/>
        <v>0</v>
      </c>
      <c r="AG169" s="409">
        <f t="shared" si="41"/>
        <v>0</v>
      </c>
    </row>
    <row r="170" outlineLevel="1">
      <c r="A170" s="175"/>
      <c r="B170" s="168"/>
      <c r="C170" s="168"/>
      <c r="D170" s="168"/>
      <c r="E170" s="168"/>
      <c r="F170" s="168"/>
      <c r="G170" s="168"/>
      <c r="H170" s="168"/>
      <c r="I170" s="168"/>
      <c r="J170" s="168"/>
      <c r="K170" s="168"/>
      <c r="L170" s="168"/>
      <c r="M170" s="168"/>
      <c r="N170" s="168"/>
      <c r="O170" s="168"/>
      <c r="P170" s="168"/>
      <c r="Q170" s="168"/>
      <c r="R170" s="168"/>
      <c r="S170" s="168"/>
      <c r="T170" s="168"/>
      <c r="U170" s="168"/>
      <c r="V170" s="168"/>
      <c r="W170" s="168"/>
      <c r="X170" s="168"/>
      <c r="Y170" s="168"/>
      <c r="Z170" s="168"/>
      <c r="AA170" s="168"/>
      <c r="AB170" s="168"/>
      <c r="AC170" s="168"/>
      <c r="AD170" s="168"/>
      <c r="AE170" s="168"/>
      <c r="AF170" s="168"/>
      <c r="AG170" s="514"/>
    </row>
    <row r="171" outlineLevel="1">
      <c r="A171" s="583" t="s">
        <v>2144</v>
      </c>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540"/>
    </row>
    <row r="172" outlineLevel="1">
      <c r="A172" s="277" t="s">
        <v>2145</v>
      </c>
      <c r="B172" s="629"/>
      <c r="C172" s="629"/>
      <c r="D172" s="629"/>
      <c r="E172" s="629"/>
      <c r="F172" s="629"/>
      <c r="G172" s="629"/>
      <c r="H172" s="629"/>
      <c r="I172" s="629"/>
      <c r="J172" s="629"/>
      <c r="K172" s="629"/>
      <c r="L172" s="629"/>
      <c r="M172" s="629"/>
      <c r="N172" s="629"/>
      <c r="O172" s="629"/>
      <c r="P172" s="629"/>
      <c r="Q172" s="629"/>
      <c r="R172" s="629"/>
      <c r="S172" s="629"/>
      <c r="T172" s="629"/>
      <c r="U172" s="629"/>
      <c r="V172" s="629"/>
      <c r="W172" s="629"/>
      <c r="X172" s="629"/>
      <c r="Y172" s="629"/>
      <c r="Z172" s="629"/>
      <c r="AA172" s="629"/>
      <c r="AB172" s="629"/>
      <c r="AC172" s="629"/>
      <c r="AD172" s="629"/>
      <c r="AE172" s="629"/>
      <c r="AF172" s="629"/>
      <c r="AG172" s="409">
        <f t="shared" ref="AG172:AG177" si="43">SUM(B172:AF172)</f>
        <v>0</v>
      </c>
    </row>
    <row r="173" outlineLevel="1">
      <c r="A173" s="277" t="s">
        <v>2146</v>
      </c>
      <c r="B173" s="629"/>
      <c r="C173" s="629"/>
      <c r="D173" s="629"/>
      <c r="E173" s="629"/>
      <c r="F173" s="629"/>
      <c r="G173" s="629"/>
      <c r="H173" s="629"/>
      <c r="I173" s="629"/>
      <c r="J173" s="629"/>
      <c r="K173" s="629"/>
      <c r="L173" s="629"/>
      <c r="M173" s="629"/>
      <c r="N173" s="629"/>
      <c r="O173" s="629"/>
      <c r="P173" s="629"/>
      <c r="Q173" s="629"/>
      <c r="R173" s="629"/>
      <c r="S173" s="629"/>
      <c r="T173" s="629"/>
      <c r="U173" s="629"/>
      <c r="V173" s="629"/>
      <c r="W173" s="629"/>
      <c r="X173" s="629"/>
      <c r="Y173" s="629"/>
      <c r="Z173" s="629"/>
      <c r="AA173" s="629"/>
      <c r="AB173" s="629"/>
      <c r="AC173" s="629"/>
      <c r="AD173" s="629"/>
      <c r="AE173" s="629"/>
      <c r="AF173" s="629"/>
      <c r="AG173" s="409">
        <f t="shared" si="43"/>
        <v>0</v>
      </c>
    </row>
    <row r="174" outlineLevel="1">
      <c r="A174" s="277" t="s">
        <v>2147</v>
      </c>
      <c r="B174" s="629"/>
      <c r="C174" s="629"/>
      <c r="D174" s="629"/>
      <c r="E174" s="629"/>
      <c r="F174" s="629"/>
      <c r="G174" s="629"/>
      <c r="H174" s="629"/>
      <c r="I174" s="629"/>
      <c r="J174" s="629"/>
      <c r="K174" s="629"/>
      <c r="L174" s="629"/>
      <c r="M174" s="629"/>
      <c r="N174" s="629"/>
      <c r="O174" s="629"/>
      <c r="P174" s="629"/>
      <c r="Q174" s="629"/>
      <c r="R174" s="629"/>
      <c r="S174" s="629"/>
      <c r="T174" s="629"/>
      <c r="U174" s="629"/>
      <c r="V174" s="629"/>
      <c r="W174" s="629"/>
      <c r="X174" s="629"/>
      <c r="Y174" s="629"/>
      <c r="Z174" s="629"/>
      <c r="AA174" s="629"/>
      <c r="AB174" s="629"/>
      <c r="AC174" s="629"/>
      <c r="AD174" s="629"/>
      <c r="AE174" s="629"/>
      <c r="AF174" s="629"/>
      <c r="AG174" s="409">
        <f t="shared" si="43"/>
        <v>0</v>
      </c>
    </row>
    <row r="175" outlineLevel="1">
      <c r="A175" s="277" t="s">
        <v>2148</v>
      </c>
      <c r="B175" s="629"/>
      <c r="C175" s="629"/>
      <c r="D175" s="629"/>
      <c r="E175" s="629"/>
      <c r="F175" s="629"/>
      <c r="G175" s="629"/>
      <c r="H175" s="629"/>
      <c r="I175" s="629"/>
      <c r="J175" s="629"/>
      <c r="K175" s="629"/>
      <c r="L175" s="629"/>
      <c r="M175" s="629"/>
      <c r="N175" s="629"/>
      <c r="O175" s="629"/>
      <c r="P175" s="629"/>
      <c r="Q175" s="629"/>
      <c r="R175" s="629"/>
      <c r="S175" s="629"/>
      <c r="T175" s="629"/>
      <c r="U175" s="629"/>
      <c r="V175" s="629"/>
      <c r="W175" s="629"/>
      <c r="X175" s="629"/>
      <c r="Y175" s="629"/>
      <c r="Z175" s="629"/>
      <c r="AA175" s="629"/>
      <c r="AB175" s="629"/>
      <c r="AC175" s="629"/>
      <c r="AD175" s="629"/>
      <c r="AE175" s="629"/>
      <c r="AF175" s="629"/>
      <c r="AG175" s="409">
        <f t="shared" si="43"/>
        <v>0</v>
      </c>
    </row>
    <row r="176" outlineLevel="1">
      <c r="A176" s="281" t="s">
        <v>439</v>
      </c>
      <c r="B176" s="458">
        <f t="shared" ref="B176:AF176" si="44">SUM(B172:B173)</f>
        <v>0</v>
      </c>
      <c r="C176" s="458">
        <f t="shared" si="44"/>
        <v>0</v>
      </c>
      <c r="D176" s="458">
        <f t="shared" si="44"/>
        <v>0</v>
      </c>
      <c r="E176" s="458">
        <f t="shared" si="44"/>
        <v>0</v>
      </c>
      <c r="F176" s="458">
        <f t="shared" si="44"/>
        <v>0</v>
      </c>
      <c r="G176" s="458">
        <f t="shared" si="44"/>
        <v>0</v>
      </c>
      <c r="H176" s="458">
        <f t="shared" si="44"/>
        <v>0</v>
      </c>
      <c r="I176" s="458">
        <f t="shared" si="44"/>
        <v>0</v>
      </c>
      <c r="J176" s="458">
        <f t="shared" si="44"/>
        <v>0</v>
      </c>
      <c r="K176" s="458">
        <f t="shared" si="44"/>
        <v>0</v>
      </c>
      <c r="L176" s="458">
        <f t="shared" si="44"/>
        <v>0</v>
      </c>
      <c r="M176" s="458">
        <f t="shared" si="44"/>
        <v>0</v>
      </c>
      <c r="N176" s="458">
        <f t="shared" si="44"/>
        <v>0</v>
      </c>
      <c r="O176" s="458">
        <f t="shared" si="44"/>
        <v>0</v>
      </c>
      <c r="P176" s="458">
        <f t="shared" si="44"/>
        <v>0</v>
      </c>
      <c r="Q176" s="458">
        <f t="shared" si="44"/>
        <v>0</v>
      </c>
      <c r="R176" s="458">
        <f t="shared" si="44"/>
        <v>0</v>
      </c>
      <c r="S176" s="458">
        <f t="shared" si="44"/>
        <v>0</v>
      </c>
      <c r="T176" s="458">
        <f t="shared" si="44"/>
        <v>0</v>
      </c>
      <c r="U176" s="458">
        <f t="shared" si="44"/>
        <v>0</v>
      </c>
      <c r="V176" s="458">
        <f t="shared" si="44"/>
        <v>0</v>
      </c>
      <c r="W176" s="458">
        <f t="shared" si="44"/>
        <v>0</v>
      </c>
      <c r="X176" s="458">
        <f t="shared" si="44"/>
        <v>0</v>
      </c>
      <c r="Y176" s="458">
        <f t="shared" si="44"/>
        <v>0</v>
      </c>
      <c r="Z176" s="458">
        <f t="shared" si="44"/>
        <v>0</v>
      </c>
      <c r="AA176" s="458">
        <f t="shared" si="44"/>
        <v>0</v>
      </c>
      <c r="AB176" s="458">
        <f t="shared" si="44"/>
        <v>0</v>
      </c>
      <c r="AC176" s="458">
        <f t="shared" si="44"/>
        <v>0</v>
      </c>
      <c r="AD176" s="458">
        <f t="shared" si="44"/>
        <v>0</v>
      </c>
      <c r="AE176" s="458">
        <f t="shared" si="44"/>
        <v>0</v>
      </c>
      <c r="AF176" s="458">
        <f t="shared" si="44"/>
        <v>0</v>
      </c>
      <c r="AG176" s="409">
        <f t="shared" si="43"/>
        <v>0</v>
      </c>
    </row>
    <row r="177" outlineLevel="1">
      <c r="A177" s="281" t="s">
        <v>440</v>
      </c>
      <c r="B177" s="458">
        <f t="shared" ref="B177:AF177" si="45">SUM(B174:B175)</f>
        <v>0</v>
      </c>
      <c r="C177" s="458">
        <f t="shared" si="45"/>
        <v>0</v>
      </c>
      <c r="D177" s="458">
        <f t="shared" si="45"/>
        <v>0</v>
      </c>
      <c r="E177" s="458">
        <f t="shared" si="45"/>
        <v>0</v>
      </c>
      <c r="F177" s="458">
        <f t="shared" si="45"/>
        <v>0</v>
      </c>
      <c r="G177" s="458">
        <f t="shared" si="45"/>
        <v>0</v>
      </c>
      <c r="H177" s="458">
        <f t="shared" si="45"/>
        <v>0</v>
      </c>
      <c r="I177" s="458">
        <f t="shared" si="45"/>
        <v>0</v>
      </c>
      <c r="J177" s="458">
        <f t="shared" si="45"/>
        <v>0</v>
      </c>
      <c r="K177" s="458">
        <f t="shared" si="45"/>
        <v>0</v>
      </c>
      <c r="L177" s="458">
        <f t="shared" si="45"/>
        <v>0</v>
      </c>
      <c r="M177" s="458">
        <f t="shared" si="45"/>
        <v>0</v>
      </c>
      <c r="N177" s="458">
        <f t="shared" si="45"/>
        <v>0</v>
      </c>
      <c r="O177" s="458">
        <f t="shared" si="45"/>
        <v>0</v>
      </c>
      <c r="P177" s="458">
        <f t="shared" si="45"/>
        <v>0</v>
      </c>
      <c r="Q177" s="458">
        <f t="shared" si="45"/>
        <v>0</v>
      </c>
      <c r="R177" s="458">
        <f t="shared" si="45"/>
        <v>0</v>
      </c>
      <c r="S177" s="458">
        <f t="shared" si="45"/>
        <v>0</v>
      </c>
      <c r="T177" s="458">
        <f t="shared" si="45"/>
        <v>0</v>
      </c>
      <c r="U177" s="458">
        <f t="shared" si="45"/>
        <v>0</v>
      </c>
      <c r="V177" s="458">
        <f t="shared" si="45"/>
        <v>0</v>
      </c>
      <c r="W177" s="458">
        <f t="shared" si="45"/>
        <v>0</v>
      </c>
      <c r="X177" s="458">
        <f t="shared" si="45"/>
        <v>0</v>
      </c>
      <c r="Y177" s="458">
        <f t="shared" si="45"/>
        <v>0</v>
      </c>
      <c r="Z177" s="458">
        <f t="shared" si="45"/>
        <v>0</v>
      </c>
      <c r="AA177" s="458">
        <f t="shared" si="45"/>
        <v>0</v>
      </c>
      <c r="AB177" s="458">
        <f t="shared" si="45"/>
        <v>0</v>
      </c>
      <c r="AC177" s="458">
        <f t="shared" si="45"/>
        <v>0</v>
      </c>
      <c r="AD177" s="458">
        <f t="shared" si="45"/>
        <v>0</v>
      </c>
      <c r="AE177" s="458">
        <f t="shared" si="45"/>
        <v>0</v>
      </c>
      <c r="AF177" s="458">
        <f t="shared" si="45"/>
        <v>0</v>
      </c>
      <c r="AG177" s="409">
        <f t="shared" si="43"/>
        <v>0</v>
      </c>
    </row>
    <row r="178" outlineLevel="1">
      <c r="A178" s="175"/>
      <c r="B178" s="267"/>
      <c r="C178" s="267"/>
      <c r="D178" s="267"/>
      <c r="E178" s="267"/>
      <c r="F178" s="267"/>
      <c r="G178" s="267"/>
      <c r="H178" s="267"/>
      <c r="I178" s="267"/>
      <c r="J178" s="267"/>
      <c r="K178" s="267"/>
      <c r="L178" s="267"/>
      <c r="M178" s="267"/>
      <c r="N178" s="267"/>
      <c r="O178" s="267"/>
      <c r="P178" s="267"/>
      <c r="Q178" s="267"/>
      <c r="R178" s="267"/>
      <c r="S178" s="267"/>
      <c r="T178" s="267"/>
      <c r="U178" s="267"/>
      <c r="V178" s="267"/>
      <c r="W178" s="267"/>
      <c r="X178" s="267"/>
      <c r="Y178" s="267"/>
      <c r="Z178" s="267"/>
      <c r="AA178" s="267"/>
      <c r="AB178" s="267"/>
      <c r="AC178" s="267"/>
      <c r="AD178" s="267"/>
      <c r="AE178" s="267"/>
      <c r="AF178" s="267"/>
      <c r="AG178" s="540"/>
    </row>
    <row r="179" outlineLevel="1">
      <c r="A179" s="277" t="s">
        <v>442</v>
      </c>
      <c r="B179" s="629"/>
      <c r="C179" s="629"/>
      <c r="D179" s="629"/>
      <c r="E179" s="629"/>
      <c r="F179" s="629"/>
      <c r="G179" s="629"/>
      <c r="H179" s="629"/>
      <c r="I179" s="629"/>
      <c r="J179" s="629"/>
      <c r="K179" s="629"/>
      <c r="L179" s="629"/>
      <c r="M179" s="629"/>
      <c r="N179" s="629"/>
      <c r="O179" s="629"/>
      <c r="P179" s="629"/>
      <c r="Q179" s="629"/>
      <c r="R179" s="629"/>
      <c r="S179" s="629"/>
      <c r="T179" s="629"/>
      <c r="U179" s="629"/>
      <c r="V179" s="629"/>
      <c r="W179" s="629"/>
      <c r="X179" s="629"/>
      <c r="Y179" s="629"/>
      <c r="Z179" s="629"/>
      <c r="AA179" s="629"/>
      <c r="AB179" s="629"/>
      <c r="AC179" s="629"/>
      <c r="AD179" s="629"/>
      <c r="AE179" s="629"/>
      <c r="AF179" s="629"/>
      <c r="AG179" s="409">
        <f t="shared" ref="AG179:AG187" si="46">SUM(B179:AF179)</f>
        <v>0</v>
      </c>
    </row>
    <row r="180" outlineLevel="1">
      <c r="A180" s="277" t="s">
        <v>443</v>
      </c>
      <c r="B180" s="629"/>
      <c r="C180" s="629"/>
      <c r="D180" s="629"/>
      <c r="E180" s="629"/>
      <c r="F180" s="629"/>
      <c r="G180" s="629"/>
      <c r="H180" s="629"/>
      <c r="I180" s="629"/>
      <c r="J180" s="629"/>
      <c r="K180" s="629"/>
      <c r="L180" s="629"/>
      <c r="M180" s="629"/>
      <c r="N180" s="629"/>
      <c r="O180" s="629"/>
      <c r="P180" s="629"/>
      <c r="Q180" s="629"/>
      <c r="R180" s="629"/>
      <c r="S180" s="629"/>
      <c r="T180" s="629"/>
      <c r="U180" s="629"/>
      <c r="V180" s="629"/>
      <c r="W180" s="629"/>
      <c r="X180" s="629"/>
      <c r="Y180" s="629"/>
      <c r="Z180" s="629"/>
      <c r="AA180" s="629"/>
      <c r="AB180" s="629"/>
      <c r="AC180" s="629"/>
      <c r="AD180" s="629"/>
      <c r="AE180" s="629"/>
      <c r="AF180" s="629"/>
      <c r="AG180" s="409">
        <f t="shared" si="46"/>
        <v>0</v>
      </c>
    </row>
    <row r="181" outlineLevel="1">
      <c r="A181" s="277" t="s">
        <v>2149</v>
      </c>
      <c r="B181" s="629"/>
      <c r="C181" s="629"/>
      <c r="D181" s="629"/>
      <c r="E181" s="629"/>
      <c r="F181" s="629"/>
      <c r="G181" s="629"/>
      <c r="H181" s="629"/>
      <c r="I181" s="629"/>
      <c r="J181" s="629"/>
      <c r="K181" s="629"/>
      <c r="L181" s="629"/>
      <c r="M181" s="629"/>
      <c r="N181" s="629"/>
      <c r="O181" s="629"/>
      <c r="P181" s="629"/>
      <c r="Q181" s="629"/>
      <c r="R181" s="629"/>
      <c r="S181" s="629"/>
      <c r="T181" s="629"/>
      <c r="U181" s="629"/>
      <c r="V181" s="629"/>
      <c r="W181" s="629"/>
      <c r="X181" s="629"/>
      <c r="Y181" s="629"/>
      <c r="Z181" s="629"/>
      <c r="AA181" s="629"/>
      <c r="AB181" s="629"/>
      <c r="AC181" s="629"/>
      <c r="AD181" s="629"/>
      <c r="AE181" s="629"/>
      <c r="AF181" s="629"/>
      <c r="AG181" s="409">
        <f t="shared" si="46"/>
        <v>0</v>
      </c>
    </row>
    <row r="182" outlineLevel="1">
      <c r="A182" s="277" t="s">
        <v>2150</v>
      </c>
      <c r="B182" s="629"/>
      <c r="C182" s="629"/>
      <c r="D182" s="629"/>
      <c r="E182" s="629"/>
      <c r="F182" s="629"/>
      <c r="G182" s="629"/>
      <c r="H182" s="629"/>
      <c r="I182" s="629"/>
      <c r="J182" s="629"/>
      <c r="K182" s="629"/>
      <c r="L182" s="629"/>
      <c r="M182" s="629"/>
      <c r="N182" s="629"/>
      <c r="O182" s="629"/>
      <c r="P182" s="629"/>
      <c r="Q182" s="629"/>
      <c r="R182" s="629"/>
      <c r="S182" s="629"/>
      <c r="T182" s="629"/>
      <c r="U182" s="629"/>
      <c r="V182" s="629"/>
      <c r="W182" s="629"/>
      <c r="X182" s="629"/>
      <c r="Y182" s="629"/>
      <c r="Z182" s="629"/>
      <c r="AA182" s="629"/>
      <c r="AB182" s="629"/>
      <c r="AC182" s="629"/>
      <c r="AD182" s="629"/>
      <c r="AE182" s="629"/>
      <c r="AF182" s="629"/>
      <c r="AG182" s="409">
        <f t="shared" si="46"/>
        <v>0</v>
      </c>
    </row>
    <row r="183" outlineLevel="1">
      <c r="A183" s="277" t="s">
        <v>2151</v>
      </c>
      <c r="B183" s="629"/>
      <c r="C183" s="629"/>
      <c r="D183" s="629"/>
      <c r="E183" s="629"/>
      <c r="F183" s="629"/>
      <c r="G183" s="629"/>
      <c r="H183" s="629"/>
      <c r="I183" s="629"/>
      <c r="J183" s="629"/>
      <c r="K183" s="629"/>
      <c r="L183" s="629"/>
      <c r="M183" s="629"/>
      <c r="N183" s="629"/>
      <c r="O183" s="629"/>
      <c r="P183" s="629"/>
      <c r="Q183" s="629"/>
      <c r="R183" s="629"/>
      <c r="S183" s="629"/>
      <c r="T183" s="629"/>
      <c r="U183" s="629"/>
      <c r="V183" s="629"/>
      <c r="W183" s="629"/>
      <c r="X183" s="629"/>
      <c r="Y183" s="629"/>
      <c r="Z183" s="629"/>
      <c r="AA183" s="629"/>
      <c r="AB183" s="629"/>
      <c r="AC183" s="629"/>
      <c r="AD183" s="629"/>
      <c r="AE183" s="629"/>
      <c r="AF183" s="629"/>
      <c r="AG183" s="409">
        <f t="shared" si="46"/>
        <v>0</v>
      </c>
    </row>
    <row r="184" outlineLevel="1">
      <c r="A184" s="277" t="s">
        <v>2152</v>
      </c>
      <c r="B184" s="629"/>
      <c r="C184" s="629"/>
      <c r="D184" s="629"/>
      <c r="E184" s="629"/>
      <c r="F184" s="629"/>
      <c r="G184" s="629"/>
      <c r="H184" s="629"/>
      <c r="I184" s="629"/>
      <c r="J184" s="629"/>
      <c r="K184" s="629"/>
      <c r="L184" s="629"/>
      <c r="M184" s="629"/>
      <c r="N184" s="629"/>
      <c r="O184" s="629"/>
      <c r="P184" s="629"/>
      <c r="Q184" s="629"/>
      <c r="R184" s="629"/>
      <c r="S184" s="629"/>
      <c r="T184" s="629"/>
      <c r="U184" s="629"/>
      <c r="V184" s="629"/>
      <c r="W184" s="629"/>
      <c r="X184" s="629"/>
      <c r="Y184" s="629"/>
      <c r="Z184" s="629"/>
      <c r="AA184" s="629"/>
      <c r="AB184" s="629"/>
      <c r="AC184" s="629"/>
      <c r="AD184" s="629"/>
      <c r="AE184" s="629"/>
      <c r="AF184" s="629"/>
      <c r="AG184" s="409">
        <f t="shared" si="46"/>
        <v>0</v>
      </c>
    </row>
    <row r="185" outlineLevel="1">
      <c r="A185" s="277" t="s">
        <v>2153</v>
      </c>
      <c r="B185" s="629"/>
      <c r="C185" s="629"/>
      <c r="D185" s="629"/>
      <c r="E185" s="629"/>
      <c r="F185" s="629"/>
      <c r="G185" s="629"/>
      <c r="H185" s="629"/>
      <c r="I185" s="629"/>
      <c r="J185" s="629"/>
      <c r="K185" s="629"/>
      <c r="L185" s="629"/>
      <c r="M185" s="629"/>
      <c r="N185" s="629"/>
      <c r="O185" s="629"/>
      <c r="P185" s="629"/>
      <c r="Q185" s="629"/>
      <c r="R185" s="629"/>
      <c r="S185" s="629"/>
      <c r="T185" s="629"/>
      <c r="U185" s="629"/>
      <c r="V185" s="629"/>
      <c r="W185" s="629"/>
      <c r="X185" s="629"/>
      <c r="Y185" s="629"/>
      <c r="Z185" s="629"/>
      <c r="AA185" s="629"/>
      <c r="AB185" s="629"/>
      <c r="AC185" s="629"/>
      <c r="AD185" s="629"/>
      <c r="AE185" s="629"/>
      <c r="AF185" s="629"/>
      <c r="AG185" s="409">
        <f t="shared" si="46"/>
        <v>0</v>
      </c>
    </row>
    <row r="186" outlineLevel="1">
      <c r="A186" s="277" t="s">
        <v>2154</v>
      </c>
      <c r="B186" s="629"/>
      <c r="C186" s="629"/>
      <c r="D186" s="629"/>
      <c r="E186" s="629"/>
      <c r="F186" s="629"/>
      <c r="G186" s="629"/>
      <c r="H186" s="629"/>
      <c r="I186" s="629"/>
      <c r="J186" s="629"/>
      <c r="K186" s="629"/>
      <c r="L186" s="629"/>
      <c r="M186" s="629"/>
      <c r="N186" s="629"/>
      <c r="O186" s="629"/>
      <c r="P186" s="629"/>
      <c r="Q186" s="629"/>
      <c r="R186" s="629"/>
      <c r="S186" s="629"/>
      <c r="T186" s="629"/>
      <c r="U186" s="629"/>
      <c r="V186" s="629"/>
      <c r="W186" s="629"/>
      <c r="X186" s="629"/>
      <c r="Y186" s="629"/>
      <c r="Z186" s="629"/>
      <c r="AA186" s="629"/>
      <c r="AB186" s="629"/>
      <c r="AC186" s="629"/>
      <c r="AD186" s="629"/>
      <c r="AE186" s="629"/>
      <c r="AF186" s="629"/>
      <c r="AG186" s="409">
        <f t="shared" si="46"/>
        <v>0</v>
      </c>
    </row>
    <row r="187" outlineLevel="1">
      <c r="A187" s="462" t="s">
        <v>298</v>
      </c>
      <c r="B187" s="458">
        <f t="shared" ref="B187:AF187" si="47">SUM(B179:B186)</f>
        <v>0</v>
      </c>
      <c r="C187" s="458">
        <f t="shared" si="47"/>
        <v>0</v>
      </c>
      <c r="D187" s="458">
        <f t="shared" si="47"/>
        <v>0</v>
      </c>
      <c r="E187" s="458">
        <f t="shared" si="47"/>
        <v>0</v>
      </c>
      <c r="F187" s="458">
        <f t="shared" si="47"/>
        <v>0</v>
      </c>
      <c r="G187" s="458">
        <f t="shared" si="47"/>
        <v>0</v>
      </c>
      <c r="H187" s="458">
        <f t="shared" si="47"/>
        <v>0</v>
      </c>
      <c r="I187" s="458">
        <f t="shared" si="47"/>
        <v>0</v>
      </c>
      <c r="J187" s="458">
        <f t="shared" si="47"/>
        <v>0</v>
      </c>
      <c r="K187" s="458">
        <f t="shared" si="47"/>
        <v>0</v>
      </c>
      <c r="L187" s="458">
        <f t="shared" si="47"/>
        <v>0</v>
      </c>
      <c r="M187" s="458">
        <f t="shared" si="47"/>
        <v>0</v>
      </c>
      <c r="N187" s="458">
        <f t="shared" si="47"/>
        <v>0</v>
      </c>
      <c r="O187" s="458">
        <f t="shared" si="47"/>
        <v>0</v>
      </c>
      <c r="P187" s="458">
        <f t="shared" si="47"/>
        <v>0</v>
      </c>
      <c r="Q187" s="458">
        <f t="shared" si="47"/>
        <v>0</v>
      </c>
      <c r="R187" s="458">
        <f t="shared" si="47"/>
        <v>0</v>
      </c>
      <c r="S187" s="458">
        <f t="shared" si="47"/>
        <v>0</v>
      </c>
      <c r="T187" s="458">
        <f t="shared" si="47"/>
        <v>0</v>
      </c>
      <c r="U187" s="458">
        <f t="shared" si="47"/>
        <v>0</v>
      </c>
      <c r="V187" s="458">
        <f t="shared" si="47"/>
        <v>0</v>
      </c>
      <c r="W187" s="458">
        <f t="shared" si="47"/>
        <v>0</v>
      </c>
      <c r="X187" s="458">
        <f t="shared" si="47"/>
        <v>0</v>
      </c>
      <c r="Y187" s="458">
        <f t="shared" si="47"/>
        <v>0</v>
      </c>
      <c r="Z187" s="458">
        <f t="shared" si="47"/>
        <v>0</v>
      </c>
      <c r="AA187" s="458">
        <f t="shared" si="47"/>
        <v>0</v>
      </c>
      <c r="AB187" s="458">
        <f t="shared" si="47"/>
        <v>0</v>
      </c>
      <c r="AC187" s="458">
        <f t="shared" si="47"/>
        <v>0</v>
      </c>
      <c r="AD187" s="458">
        <f t="shared" si="47"/>
        <v>0</v>
      </c>
      <c r="AE187" s="458">
        <f t="shared" si="47"/>
        <v>0</v>
      </c>
      <c r="AF187" s="458">
        <f t="shared" si="47"/>
        <v>0</v>
      </c>
      <c r="AG187" s="409">
        <f t="shared" si="46"/>
        <v>0</v>
      </c>
    </row>
    <row r="188" outlineLevel="1">
      <c r="A188" s="437"/>
      <c r="AG188" s="539"/>
    </row>
    <row r="189" outlineLevel="1">
      <c r="A189" s="474" t="s">
        <v>2155</v>
      </c>
      <c r="B189" s="267"/>
      <c r="C189" s="267"/>
      <c r="D189" s="267"/>
      <c r="E189" s="267"/>
      <c r="F189" s="267"/>
      <c r="G189" s="267"/>
      <c r="H189" s="267"/>
      <c r="I189" s="267"/>
      <c r="J189" s="267"/>
      <c r="K189" s="267"/>
      <c r="L189" s="267"/>
      <c r="M189" s="267"/>
      <c r="N189" s="267"/>
      <c r="O189" s="267"/>
      <c r="P189" s="267"/>
      <c r="Q189" s="267"/>
      <c r="R189" s="267"/>
      <c r="S189" s="267"/>
      <c r="T189" s="267"/>
      <c r="U189" s="267"/>
      <c r="V189" s="267"/>
      <c r="W189" s="267"/>
      <c r="X189" s="267"/>
      <c r="Y189" s="267"/>
      <c r="Z189" s="267"/>
      <c r="AA189" s="267"/>
      <c r="AB189" s="267"/>
      <c r="AC189" s="267"/>
      <c r="AD189" s="267"/>
      <c r="AE189" s="267"/>
      <c r="AF189" s="267"/>
      <c r="AG189" s="514"/>
    </row>
    <row r="190" outlineLevel="1">
      <c r="A190" s="277" t="s">
        <v>1911</v>
      </c>
      <c r="B190" s="189"/>
      <c r="C190" s="189"/>
      <c r="D190" s="189"/>
      <c r="E190" s="189"/>
      <c r="F190" s="189"/>
      <c r="G190" s="189"/>
      <c r="H190" s="189"/>
      <c r="I190" s="189"/>
      <c r="J190" s="189"/>
      <c r="K190" s="189"/>
      <c r="L190" s="189"/>
      <c r="M190" s="189"/>
      <c r="N190" s="189"/>
      <c r="O190" s="189"/>
      <c r="P190" s="189"/>
      <c r="Q190" s="189"/>
      <c r="R190" s="189"/>
      <c r="S190" s="189"/>
      <c r="T190" s="189"/>
      <c r="U190" s="189"/>
      <c r="V190" s="189"/>
      <c r="W190" s="189"/>
      <c r="X190" s="189"/>
      <c r="Y190" s="189"/>
      <c r="Z190" s="189"/>
      <c r="AA190" s="189"/>
      <c r="AB190" s="189"/>
      <c r="AC190" s="189"/>
      <c r="AD190" s="189"/>
      <c r="AE190" s="189"/>
      <c r="AF190" s="189"/>
      <c r="AG190" s="409">
        <f t="shared" ref="AG190:AG193" si="48">SUM(B190:AF190)</f>
        <v>0</v>
      </c>
    </row>
    <row r="191" outlineLevel="1">
      <c r="A191" s="277" t="s">
        <v>1346</v>
      </c>
      <c r="B191" s="543"/>
      <c r="C191" s="543"/>
      <c r="D191" s="543"/>
      <c r="E191" s="543"/>
      <c r="F191" s="543"/>
      <c r="G191" s="543"/>
      <c r="H191" s="543"/>
      <c r="I191" s="543"/>
      <c r="J191" s="543"/>
      <c r="K191" s="543"/>
      <c r="L191" s="543"/>
      <c r="M191" s="543"/>
      <c r="N191" s="543"/>
      <c r="O191" s="543"/>
      <c r="P191" s="543"/>
      <c r="Q191" s="543"/>
      <c r="R191" s="543"/>
      <c r="S191" s="543"/>
      <c r="T191" s="543"/>
      <c r="U191" s="543"/>
      <c r="V191" s="543"/>
      <c r="W191" s="543"/>
      <c r="X191" s="543"/>
      <c r="Y191" s="543"/>
      <c r="Z191" s="543"/>
      <c r="AA191" s="543"/>
      <c r="AB191" s="543"/>
      <c r="AC191" s="543"/>
      <c r="AD191" s="543"/>
      <c r="AE191" s="543"/>
      <c r="AF191" s="543"/>
      <c r="AG191" s="409">
        <f t="shared" si="48"/>
        <v>0</v>
      </c>
    </row>
    <row r="192" outlineLevel="1">
      <c r="A192" s="277" t="s">
        <v>1912</v>
      </c>
      <c r="B192" s="543"/>
      <c r="C192" s="543"/>
      <c r="D192" s="543"/>
      <c r="E192" s="543"/>
      <c r="F192" s="543"/>
      <c r="G192" s="543"/>
      <c r="H192" s="543"/>
      <c r="I192" s="543"/>
      <c r="J192" s="543"/>
      <c r="K192" s="543"/>
      <c r="L192" s="543"/>
      <c r="M192" s="543"/>
      <c r="N192" s="543"/>
      <c r="O192" s="543"/>
      <c r="P192" s="543"/>
      <c r="Q192" s="543"/>
      <c r="R192" s="543"/>
      <c r="S192" s="543"/>
      <c r="T192" s="543"/>
      <c r="U192" s="543"/>
      <c r="V192" s="543"/>
      <c r="W192" s="543"/>
      <c r="X192" s="543"/>
      <c r="Y192" s="543"/>
      <c r="Z192" s="543"/>
      <c r="AA192" s="543"/>
      <c r="AB192" s="543"/>
      <c r="AC192" s="543"/>
      <c r="AD192" s="543"/>
      <c r="AE192" s="543"/>
      <c r="AF192" s="543"/>
      <c r="AG192" s="409">
        <f t="shared" si="48"/>
        <v>0</v>
      </c>
    </row>
    <row r="193" outlineLevel="1">
      <c r="A193" s="582" t="s">
        <v>1913</v>
      </c>
      <c r="B193" s="545">
        <f t="shared" ref="B193:AF193" si="49">sum(B190:B192)</f>
        <v>0</v>
      </c>
      <c r="C193" s="545">
        <f t="shared" si="49"/>
        <v>0</v>
      </c>
      <c r="D193" s="545">
        <f t="shared" si="49"/>
        <v>0</v>
      </c>
      <c r="E193" s="545">
        <f t="shared" si="49"/>
        <v>0</v>
      </c>
      <c r="F193" s="545">
        <f t="shared" si="49"/>
        <v>0</v>
      </c>
      <c r="G193" s="545">
        <f t="shared" si="49"/>
        <v>0</v>
      </c>
      <c r="H193" s="545">
        <f t="shared" si="49"/>
        <v>0</v>
      </c>
      <c r="I193" s="545">
        <f t="shared" si="49"/>
        <v>0</v>
      </c>
      <c r="J193" s="545">
        <f t="shared" si="49"/>
        <v>0</v>
      </c>
      <c r="K193" s="545">
        <f t="shared" si="49"/>
        <v>0</v>
      </c>
      <c r="L193" s="545">
        <f t="shared" si="49"/>
        <v>0</v>
      </c>
      <c r="M193" s="545">
        <f t="shared" si="49"/>
        <v>0</v>
      </c>
      <c r="N193" s="545">
        <f t="shared" si="49"/>
        <v>0</v>
      </c>
      <c r="O193" s="545">
        <f t="shared" si="49"/>
        <v>0</v>
      </c>
      <c r="P193" s="545">
        <f t="shared" si="49"/>
        <v>0</v>
      </c>
      <c r="Q193" s="545">
        <f t="shared" si="49"/>
        <v>0</v>
      </c>
      <c r="R193" s="545">
        <f t="shared" si="49"/>
        <v>0</v>
      </c>
      <c r="S193" s="545">
        <f t="shared" si="49"/>
        <v>0</v>
      </c>
      <c r="T193" s="545">
        <f t="shared" si="49"/>
        <v>0</v>
      </c>
      <c r="U193" s="545">
        <f t="shared" si="49"/>
        <v>0</v>
      </c>
      <c r="V193" s="545">
        <f t="shared" si="49"/>
        <v>0</v>
      </c>
      <c r="W193" s="545">
        <f t="shared" si="49"/>
        <v>0</v>
      </c>
      <c r="X193" s="545">
        <f t="shared" si="49"/>
        <v>0</v>
      </c>
      <c r="Y193" s="545">
        <f t="shared" si="49"/>
        <v>0</v>
      </c>
      <c r="Z193" s="545">
        <f t="shared" si="49"/>
        <v>0</v>
      </c>
      <c r="AA193" s="545">
        <f t="shared" si="49"/>
        <v>0</v>
      </c>
      <c r="AB193" s="545">
        <f t="shared" si="49"/>
        <v>0</v>
      </c>
      <c r="AC193" s="545">
        <f t="shared" si="49"/>
        <v>0</v>
      </c>
      <c r="AD193" s="545">
        <f t="shared" si="49"/>
        <v>0</v>
      </c>
      <c r="AE193" s="545">
        <f t="shared" si="49"/>
        <v>0</v>
      </c>
      <c r="AF193" s="545">
        <f t="shared" si="49"/>
        <v>0</v>
      </c>
      <c r="AG193" s="409">
        <f t="shared" si="48"/>
        <v>0</v>
      </c>
    </row>
    <row r="194" outlineLevel="1">
      <c r="A194" s="437"/>
      <c r="AG194" s="539"/>
    </row>
    <row r="195" outlineLevel="1">
      <c r="A195" s="628" t="s">
        <v>543</v>
      </c>
      <c r="B195" s="189"/>
      <c r="C195" s="189"/>
      <c r="D195" s="189"/>
      <c r="E195" s="189"/>
      <c r="F195" s="189"/>
      <c r="G195" s="189"/>
      <c r="H195" s="189"/>
      <c r="I195" s="189"/>
      <c r="J195" s="189"/>
      <c r="K195" s="189"/>
      <c r="L195" s="189"/>
      <c r="M195" s="189"/>
      <c r="N195" s="189"/>
      <c r="O195" s="189"/>
      <c r="P195" s="189"/>
      <c r="Q195" s="189"/>
      <c r="R195" s="189"/>
      <c r="S195" s="189"/>
      <c r="T195" s="189"/>
      <c r="U195" s="189"/>
      <c r="V195" s="189"/>
      <c r="W195" s="189"/>
      <c r="X195" s="189"/>
      <c r="Y195" s="189"/>
      <c r="Z195" s="189"/>
      <c r="AA195" s="189"/>
      <c r="AB195" s="189"/>
      <c r="AC195" s="189"/>
      <c r="AD195" s="189"/>
      <c r="AE195" s="189"/>
      <c r="AF195" s="189"/>
      <c r="AG195" s="409">
        <f t="shared" ref="AG195:AG197" si="50">SUM(B195:AF195)</f>
        <v>0</v>
      </c>
    </row>
    <row r="196" outlineLevel="1">
      <c r="A196" s="542" t="s">
        <v>544</v>
      </c>
      <c r="B196" s="543"/>
      <c r="C196" s="543"/>
      <c r="D196" s="543"/>
      <c r="E196" s="543"/>
      <c r="F196" s="543"/>
      <c r="G196" s="543"/>
      <c r="H196" s="543"/>
      <c r="I196" s="543"/>
      <c r="J196" s="543"/>
      <c r="K196" s="543"/>
      <c r="L196" s="543"/>
      <c r="M196" s="543"/>
      <c r="N196" s="543"/>
      <c r="O196" s="543"/>
      <c r="P196" s="543"/>
      <c r="Q196" s="543"/>
      <c r="R196" s="543"/>
      <c r="S196" s="543"/>
      <c r="T196" s="543"/>
      <c r="U196" s="543"/>
      <c r="V196" s="543"/>
      <c r="W196" s="543"/>
      <c r="X196" s="543"/>
      <c r="Y196" s="543"/>
      <c r="Z196" s="543"/>
      <c r="AA196" s="543"/>
      <c r="AB196" s="543"/>
      <c r="AC196" s="543"/>
      <c r="AD196" s="543"/>
      <c r="AE196" s="543"/>
      <c r="AF196" s="543"/>
      <c r="AG196" s="409">
        <f t="shared" si="50"/>
        <v>0</v>
      </c>
    </row>
    <row r="197" outlineLevel="1">
      <c r="A197" s="582" t="s">
        <v>1914</v>
      </c>
      <c r="B197" s="545">
        <f t="shared" ref="B197:AF197" si="51">sum(B195:B196)</f>
        <v>0</v>
      </c>
      <c r="C197" s="545">
        <f t="shared" si="51"/>
        <v>0</v>
      </c>
      <c r="D197" s="545">
        <f t="shared" si="51"/>
        <v>0</v>
      </c>
      <c r="E197" s="545">
        <f t="shared" si="51"/>
        <v>0</v>
      </c>
      <c r="F197" s="545">
        <f t="shared" si="51"/>
        <v>0</v>
      </c>
      <c r="G197" s="545">
        <f t="shared" si="51"/>
        <v>0</v>
      </c>
      <c r="H197" s="545">
        <f t="shared" si="51"/>
        <v>0</v>
      </c>
      <c r="I197" s="545">
        <f t="shared" si="51"/>
        <v>0</v>
      </c>
      <c r="J197" s="545">
        <f t="shared" si="51"/>
        <v>0</v>
      </c>
      <c r="K197" s="545">
        <f t="shared" si="51"/>
        <v>0</v>
      </c>
      <c r="L197" s="545">
        <f t="shared" si="51"/>
        <v>0</v>
      </c>
      <c r="M197" s="545">
        <f t="shared" si="51"/>
        <v>0</v>
      </c>
      <c r="N197" s="545">
        <f t="shared" si="51"/>
        <v>0</v>
      </c>
      <c r="O197" s="545">
        <f t="shared" si="51"/>
        <v>0</v>
      </c>
      <c r="P197" s="545">
        <f t="shared" si="51"/>
        <v>0</v>
      </c>
      <c r="Q197" s="545">
        <f t="shared" si="51"/>
        <v>0</v>
      </c>
      <c r="R197" s="545">
        <f t="shared" si="51"/>
        <v>0</v>
      </c>
      <c r="S197" s="545">
        <f t="shared" si="51"/>
        <v>0</v>
      </c>
      <c r="T197" s="545">
        <f t="shared" si="51"/>
        <v>0</v>
      </c>
      <c r="U197" s="545">
        <f t="shared" si="51"/>
        <v>0</v>
      </c>
      <c r="V197" s="545">
        <f t="shared" si="51"/>
        <v>0</v>
      </c>
      <c r="W197" s="545">
        <f t="shared" si="51"/>
        <v>0</v>
      </c>
      <c r="X197" s="545">
        <f t="shared" si="51"/>
        <v>0</v>
      </c>
      <c r="Y197" s="545">
        <f t="shared" si="51"/>
        <v>0</v>
      </c>
      <c r="Z197" s="545">
        <f t="shared" si="51"/>
        <v>0</v>
      </c>
      <c r="AA197" s="545">
        <f t="shared" si="51"/>
        <v>0</v>
      </c>
      <c r="AB197" s="545">
        <f t="shared" si="51"/>
        <v>0</v>
      </c>
      <c r="AC197" s="545">
        <f t="shared" si="51"/>
        <v>0</v>
      </c>
      <c r="AD197" s="545">
        <f t="shared" si="51"/>
        <v>0</v>
      </c>
      <c r="AE197" s="545">
        <f t="shared" si="51"/>
        <v>0</v>
      </c>
      <c r="AF197" s="545">
        <f t="shared" si="51"/>
        <v>0</v>
      </c>
      <c r="AG197" s="409">
        <f t="shared" si="50"/>
        <v>0</v>
      </c>
    </row>
    <row r="198">
      <c r="A198" s="437"/>
      <c r="AG198" s="539"/>
    </row>
    <row r="199">
      <c r="A199" s="580" t="s">
        <v>2156</v>
      </c>
      <c r="B199" s="538"/>
      <c r="C199" s="538"/>
      <c r="D199" s="538"/>
      <c r="E199" s="538"/>
      <c r="F199" s="538"/>
      <c r="G199" s="538"/>
      <c r="H199" s="538"/>
      <c r="I199" s="538"/>
      <c r="J199" s="538"/>
      <c r="K199" s="538"/>
      <c r="L199" s="538"/>
      <c r="M199" s="538"/>
      <c r="N199" s="538"/>
      <c r="O199" s="538"/>
      <c r="P199" s="538"/>
      <c r="Q199" s="538"/>
      <c r="R199" s="538"/>
      <c r="S199" s="538"/>
      <c r="T199" s="538"/>
      <c r="U199" s="538"/>
      <c r="V199" s="538"/>
      <c r="W199" s="538"/>
      <c r="X199" s="538"/>
      <c r="Y199" s="538"/>
      <c r="Z199" s="538"/>
      <c r="AA199" s="538"/>
      <c r="AB199" s="538"/>
      <c r="AC199" s="538"/>
      <c r="AD199" s="538"/>
      <c r="AE199" s="538"/>
      <c r="AF199" s="538"/>
      <c r="AG199" s="539"/>
    </row>
    <row r="200" outlineLevel="1">
      <c r="A200" s="277" t="s">
        <v>2157</v>
      </c>
      <c r="B200" s="242"/>
      <c r="C200" s="242"/>
      <c r="D200" s="242"/>
      <c r="E200" s="242"/>
      <c r="F200" s="242"/>
      <c r="G200" s="242"/>
      <c r="H200" s="242"/>
      <c r="I200" s="242"/>
      <c r="J200" s="242"/>
      <c r="K200" s="242"/>
      <c r="L200" s="242"/>
      <c r="M200" s="242"/>
      <c r="N200" s="242"/>
      <c r="O200" s="242"/>
      <c r="P200" s="242"/>
      <c r="Q200" s="242"/>
      <c r="R200" s="242"/>
      <c r="S200" s="242"/>
      <c r="T200" s="242"/>
      <c r="U200" s="242"/>
      <c r="V200" s="242"/>
      <c r="W200" s="242"/>
      <c r="X200" s="242"/>
      <c r="Y200" s="242"/>
      <c r="Z200" s="242"/>
      <c r="AA200" s="242"/>
      <c r="AB200" s="242"/>
      <c r="AC200" s="242"/>
      <c r="AD200" s="242"/>
      <c r="AE200" s="242"/>
      <c r="AF200" s="242"/>
      <c r="AG200" s="409">
        <f t="shared" ref="AG200:AG215" si="52">SUM(B200:AF200)</f>
        <v>0</v>
      </c>
    </row>
    <row r="201" outlineLevel="1">
      <c r="A201" s="277" t="s">
        <v>2158</v>
      </c>
      <c r="B201" s="242"/>
      <c r="C201" s="242"/>
      <c r="D201" s="242"/>
      <c r="E201" s="242"/>
      <c r="F201" s="242"/>
      <c r="G201" s="242"/>
      <c r="H201" s="242"/>
      <c r="I201" s="242"/>
      <c r="J201" s="242"/>
      <c r="K201" s="242"/>
      <c r="L201" s="242"/>
      <c r="M201" s="242"/>
      <c r="N201" s="242"/>
      <c r="O201" s="242"/>
      <c r="P201" s="242"/>
      <c r="Q201" s="242"/>
      <c r="R201" s="242"/>
      <c r="S201" s="242"/>
      <c r="T201" s="242"/>
      <c r="U201" s="242"/>
      <c r="V201" s="242"/>
      <c r="W201" s="242"/>
      <c r="X201" s="242"/>
      <c r="Y201" s="242"/>
      <c r="Z201" s="242"/>
      <c r="AA201" s="242"/>
      <c r="AB201" s="242"/>
      <c r="AC201" s="242"/>
      <c r="AD201" s="242"/>
      <c r="AE201" s="242"/>
      <c r="AF201" s="242"/>
      <c r="AG201" s="409">
        <f t="shared" si="52"/>
        <v>0</v>
      </c>
    </row>
    <row r="202" outlineLevel="1">
      <c r="A202" s="277" t="s">
        <v>2159</v>
      </c>
      <c r="B202" s="242"/>
      <c r="C202" s="242"/>
      <c r="D202" s="242"/>
      <c r="E202" s="242"/>
      <c r="F202" s="242"/>
      <c r="G202" s="242"/>
      <c r="H202" s="242"/>
      <c r="I202" s="242"/>
      <c r="J202" s="242"/>
      <c r="K202" s="242"/>
      <c r="L202" s="242"/>
      <c r="M202" s="242"/>
      <c r="N202" s="242"/>
      <c r="O202" s="242"/>
      <c r="P202" s="242"/>
      <c r="Q202" s="242"/>
      <c r="R202" s="242"/>
      <c r="S202" s="242"/>
      <c r="T202" s="242"/>
      <c r="U202" s="242"/>
      <c r="V202" s="242"/>
      <c r="W202" s="242"/>
      <c r="X202" s="242"/>
      <c r="Y202" s="242"/>
      <c r="Z202" s="242"/>
      <c r="AA202" s="242"/>
      <c r="AB202" s="242"/>
      <c r="AC202" s="242"/>
      <c r="AD202" s="242"/>
      <c r="AE202" s="242"/>
      <c r="AF202" s="242"/>
      <c r="AG202" s="409">
        <f t="shared" si="52"/>
        <v>0</v>
      </c>
    </row>
    <row r="203" outlineLevel="1">
      <c r="A203" s="277" t="s">
        <v>2160</v>
      </c>
      <c r="B203" s="242"/>
      <c r="C203" s="242"/>
      <c r="D203" s="242"/>
      <c r="E203" s="242"/>
      <c r="F203" s="242"/>
      <c r="G203" s="242"/>
      <c r="H203" s="242"/>
      <c r="I203" s="242"/>
      <c r="J203" s="242"/>
      <c r="K203" s="242"/>
      <c r="L203" s="242"/>
      <c r="M203" s="242"/>
      <c r="N203" s="242"/>
      <c r="O203" s="242"/>
      <c r="P203" s="242"/>
      <c r="Q203" s="242"/>
      <c r="R203" s="242"/>
      <c r="S203" s="242"/>
      <c r="T203" s="242"/>
      <c r="U203" s="242"/>
      <c r="V203" s="242"/>
      <c r="W203" s="242"/>
      <c r="X203" s="242"/>
      <c r="Y203" s="242"/>
      <c r="Z203" s="242"/>
      <c r="AA203" s="242"/>
      <c r="AB203" s="242"/>
      <c r="AC203" s="242"/>
      <c r="AD203" s="242"/>
      <c r="AE203" s="242"/>
      <c r="AF203" s="242"/>
      <c r="AG203" s="409">
        <f t="shared" si="52"/>
        <v>0</v>
      </c>
    </row>
    <row r="204" outlineLevel="1">
      <c r="A204" s="281" t="s">
        <v>439</v>
      </c>
      <c r="B204" s="475">
        <f t="shared" ref="B204:AF204" si="53">B200+B201</f>
        <v>0</v>
      </c>
      <c r="C204" s="475">
        <f t="shared" si="53"/>
        <v>0</v>
      </c>
      <c r="D204" s="475">
        <f t="shared" si="53"/>
        <v>0</v>
      </c>
      <c r="E204" s="475">
        <f t="shared" si="53"/>
        <v>0</v>
      </c>
      <c r="F204" s="475">
        <f t="shared" si="53"/>
        <v>0</v>
      </c>
      <c r="G204" s="475">
        <f t="shared" si="53"/>
        <v>0</v>
      </c>
      <c r="H204" s="475">
        <f t="shared" si="53"/>
        <v>0</v>
      </c>
      <c r="I204" s="475">
        <f t="shared" si="53"/>
        <v>0</v>
      </c>
      <c r="J204" s="475">
        <f t="shared" si="53"/>
        <v>0</v>
      </c>
      <c r="K204" s="475">
        <f t="shared" si="53"/>
        <v>0</v>
      </c>
      <c r="L204" s="475">
        <f t="shared" si="53"/>
        <v>0</v>
      </c>
      <c r="M204" s="475">
        <f t="shared" si="53"/>
        <v>0</v>
      </c>
      <c r="N204" s="475">
        <f t="shared" si="53"/>
        <v>0</v>
      </c>
      <c r="O204" s="475">
        <f t="shared" si="53"/>
        <v>0</v>
      </c>
      <c r="P204" s="475">
        <f t="shared" si="53"/>
        <v>0</v>
      </c>
      <c r="Q204" s="475">
        <f t="shared" si="53"/>
        <v>0</v>
      </c>
      <c r="R204" s="475">
        <f t="shared" si="53"/>
        <v>0</v>
      </c>
      <c r="S204" s="475">
        <f t="shared" si="53"/>
        <v>0</v>
      </c>
      <c r="T204" s="475">
        <f t="shared" si="53"/>
        <v>0</v>
      </c>
      <c r="U204" s="475">
        <f t="shared" si="53"/>
        <v>0</v>
      </c>
      <c r="V204" s="475">
        <f t="shared" si="53"/>
        <v>0</v>
      </c>
      <c r="W204" s="475">
        <f t="shared" si="53"/>
        <v>0</v>
      </c>
      <c r="X204" s="475">
        <f t="shared" si="53"/>
        <v>0</v>
      </c>
      <c r="Y204" s="475">
        <f t="shared" si="53"/>
        <v>0</v>
      </c>
      <c r="Z204" s="475">
        <f t="shared" si="53"/>
        <v>0</v>
      </c>
      <c r="AA204" s="475">
        <f t="shared" si="53"/>
        <v>0</v>
      </c>
      <c r="AB204" s="475">
        <f t="shared" si="53"/>
        <v>0</v>
      </c>
      <c r="AC204" s="475">
        <f t="shared" si="53"/>
        <v>0</v>
      </c>
      <c r="AD204" s="475">
        <f t="shared" si="53"/>
        <v>0</v>
      </c>
      <c r="AE204" s="475">
        <f t="shared" si="53"/>
        <v>0</v>
      </c>
      <c r="AF204" s="475">
        <f t="shared" si="53"/>
        <v>0</v>
      </c>
      <c r="AG204" s="409">
        <f t="shared" si="52"/>
        <v>0</v>
      </c>
    </row>
    <row r="205" outlineLevel="1">
      <c r="A205" s="281" t="s">
        <v>440</v>
      </c>
      <c r="B205" s="475">
        <f t="shared" ref="B205:AF205" si="54">B202+B203</f>
        <v>0</v>
      </c>
      <c r="C205" s="475">
        <f t="shared" si="54"/>
        <v>0</v>
      </c>
      <c r="D205" s="475">
        <f t="shared" si="54"/>
        <v>0</v>
      </c>
      <c r="E205" s="475">
        <f t="shared" si="54"/>
        <v>0</v>
      </c>
      <c r="F205" s="475">
        <f t="shared" si="54"/>
        <v>0</v>
      </c>
      <c r="G205" s="475">
        <f t="shared" si="54"/>
        <v>0</v>
      </c>
      <c r="H205" s="475">
        <f t="shared" si="54"/>
        <v>0</v>
      </c>
      <c r="I205" s="475">
        <f t="shared" si="54"/>
        <v>0</v>
      </c>
      <c r="J205" s="475">
        <f t="shared" si="54"/>
        <v>0</v>
      </c>
      <c r="K205" s="475">
        <f t="shared" si="54"/>
        <v>0</v>
      </c>
      <c r="L205" s="475">
        <f t="shared" si="54"/>
        <v>0</v>
      </c>
      <c r="M205" s="475">
        <f t="shared" si="54"/>
        <v>0</v>
      </c>
      <c r="N205" s="475">
        <f t="shared" si="54"/>
        <v>0</v>
      </c>
      <c r="O205" s="475">
        <f t="shared" si="54"/>
        <v>0</v>
      </c>
      <c r="P205" s="475">
        <f t="shared" si="54"/>
        <v>0</v>
      </c>
      <c r="Q205" s="475">
        <f t="shared" si="54"/>
        <v>0</v>
      </c>
      <c r="R205" s="475">
        <f t="shared" si="54"/>
        <v>0</v>
      </c>
      <c r="S205" s="475">
        <f t="shared" si="54"/>
        <v>0</v>
      </c>
      <c r="T205" s="475">
        <f t="shared" si="54"/>
        <v>0</v>
      </c>
      <c r="U205" s="475">
        <f t="shared" si="54"/>
        <v>0</v>
      </c>
      <c r="V205" s="475">
        <f t="shared" si="54"/>
        <v>0</v>
      </c>
      <c r="W205" s="475">
        <f t="shared" si="54"/>
        <v>0</v>
      </c>
      <c r="X205" s="475">
        <f t="shared" si="54"/>
        <v>0</v>
      </c>
      <c r="Y205" s="475">
        <f t="shared" si="54"/>
        <v>0</v>
      </c>
      <c r="Z205" s="475">
        <f t="shared" si="54"/>
        <v>0</v>
      </c>
      <c r="AA205" s="475">
        <f t="shared" si="54"/>
        <v>0</v>
      </c>
      <c r="AB205" s="475">
        <f t="shared" si="54"/>
        <v>0</v>
      </c>
      <c r="AC205" s="475">
        <f t="shared" si="54"/>
        <v>0</v>
      </c>
      <c r="AD205" s="475">
        <f t="shared" si="54"/>
        <v>0</v>
      </c>
      <c r="AE205" s="475">
        <f t="shared" si="54"/>
        <v>0</v>
      </c>
      <c r="AF205" s="475">
        <f t="shared" si="54"/>
        <v>0</v>
      </c>
      <c r="AG205" s="409">
        <f t="shared" si="52"/>
        <v>0</v>
      </c>
    </row>
    <row r="206" outlineLevel="1">
      <c r="A206" s="175"/>
      <c r="B206" s="267"/>
      <c r="C206" s="267"/>
      <c r="D206" s="267"/>
      <c r="E206" s="267"/>
      <c r="F206" s="267"/>
      <c r="G206" s="267"/>
      <c r="H206" s="267"/>
      <c r="I206" s="267"/>
      <c r="J206" s="267"/>
      <c r="K206" s="267"/>
      <c r="L206" s="267"/>
      <c r="M206" s="267"/>
      <c r="N206" s="267"/>
      <c r="O206" s="267"/>
      <c r="P206" s="267"/>
      <c r="Q206" s="267"/>
      <c r="R206" s="267"/>
      <c r="S206" s="267"/>
      <c r="T206" s="267"/>
      <c r="U206" s="267"/>
      <c r="V206" s="267"/>
      <c r="W206" s="267"/>
      <c r="X206" s="267"/>
      <c r="Y206" s="267"/>
      <c r="Z206" s="267"/>
      <c r="AA206" s="267"/>
      <c r="AB206" s="267"/>
      <c r="AC206" s="267"/>
      <c r="AD206" s="267"/>
      <c r="AE206" s="267"/>
      <c r="AF206" s="267"/>
      <c r="AG206" s="409">
        <f t="shared" si="52"/>
        <v>0</v>
      </c>
    </row>
    <row r="207" outlineLevel="1">
      <c r="A207" s="277" t="s">
        <v>442</v>
      </c>
      <c r="B207" s="242"/>
      <c r="C207" s="242"/>
      <c r="D207" s="242"/>
      <c r="E207" s="242"/>
      <c r="F207" s="242"/>
      <c r="G207" s="242"/>
      <c r="H207" s="242"/>
      <c r="I207" s="242"/>
      <c r="J207" s="242"/>
      <c r="K207" s="242"/>
      <c r="L207" s="242"/>
      <c r="M207" s="242"/>
      <c r="N207" s="242"/>
      <c r="O207" s="242"/>
      <c r="P207" s="242"/>
      <c r="Q207" s="242"/>
      <c r="R207" s="242"/>
      <c r="S207" s="242"/>
      <c r="T207" s="242"/>
      <c r="U207" s="242"/>
      <c r="V207" s="242"/>
      <c r="W207" s="242"/>
      <c r="X207" s="242"/>
      <c r="Y207" s="242"/>
      <c r="Z207" s="242"/>
      <c r="AA207" s="242"/>
      <c r="AB207" s="242"/>
      <c r="AC207" s="242"/>
      <c r="AD207" s="242"/>
      <c r="AE207" s="242"/>
      <c r="AF207" s="242"/>
      <c r="AG207" s="409">
        <f t="shared" si="52"/>
        <v>0</v>
      </c>
    </row>
    <row r="208" outlineLevel="1">
      <c r="A208" s="277" t="s">
        <v>443</v>
      </c>
      <c r="B208" s="242"/>
      <c r="C208" s="242"/>
      <c r="D208" s="242"/>
      <c r="E208" s="242"/>
      <c r="F208" s="242"/>
      <c r="G208" s="242"/>
      <c r="H208" s="242"/>
      <c r="I208" s="242"/>
      <c r="J208" s="242"/>
      <c r="K208" s="242"/>
      <c r="L208" s="242"/>
      <c r="M208" s="242"/>
      <c r="N208" s="242"/>
      <c r="O208" s="242"/>
      <c r="P208" s="242"/>
      <c r="Q208" s="242"/>
      <c r="R208" s="242"/>
      <c r="S208" s="242"/>
      <c r="T208" s="242"/>
      <c r="U208" s="242"/>
      <c r="V208" s="242"/>
      <c r="W208" s="242"/>
      <c r="X208" s="242"/>
      <c r="Y208" s="242"/>
      <c r="Z208" s="242"/>
      <c r="AA208" s="242"/>
      <c r="AB208" s="242"/>
      <c r="AC208" s="242"/>
      <c r="AD208" s="242"/>
      <c r="AE208" s="242"/>
      <c r="AF208" s="242"/>
      <c r="AG208" s="409">
        <f t="shared" si="52"/>
        <v>0</v>
      </c>
    </row>
    <row r="209" outlineLevel="1">
      <c r="A209" s="277" t="s">
        <v>2161</v>
      </c>
      <c r="B209" s="242"/>
      <c r="C209" s="242"/>
      <c r="D209" s="242"/>
      <c r="E209" s="242"/>
      <c r="F209" s="242"/>
      <c r="G209" s="242"/>
      <c r="H209" s="242"/>
      <c r="I209" s="242"/>
      <c r="J209" s="242"/>
      <c r="K209" s="242"/>
      <c r="L209" s="242"/>
      <c r="M209" s="242"/>
      <c r="N209" s="242"/>
      <c r="O209" s="242"/>
      <c r="P209" s="242"/>
      <c r="Q209" s="242"/>
      <c r="R209" s="242"/>
      <c r="S209" s="242"/>
      <c r="T209" s="242"/>
      <c r="U209" s="242"/>
      <c r="V209" s="242"/>
      <c r="W209" s="242"/>
      <c r="X209" s="242"/>
      <c r="Y209" s="242"/>
      <c r="Z209" s="242"/>
      <c r="AA209" s="242"/>
      <c r="AB209" s="242"/>
      <c r="AC209" s="242"/>
      <c r="AD209" s="242"/>
      <c r="AE209" s="242"/>
      <c r="AF209" s="242"/>
      <c r="AG209" s="409">
        <f t="shared" si="52"/>
        <v>0</v>
      </c>
    </row>
    <row r="210" outlineLevel="1">
      <c r="A210" s="277" t="s">
        <v>2162</v>
      </c>
      <c r="B210" s="242"/>
      <c r="C210" s="242"/>
      <c r="D210" s="242"/>
      <c r="E210" s="242"/>
      <c r="F210" s="242"/>
      <c r="G210" s="242"/>
      <c r="H210" s="242"/>
      <c r="I210" s="242"/>
      <c r="J210" s="242"/>
      <c r="K210" s="242"/>
      <c r="L210" s="242"/>
      <c r="M210" s="242"/>
      <c r="N210" s="242"/>
      <c r="O210" s="242"/>
      <c r="P210" s="242"/>
      <c r="Q210" s="242"/>
      <c r="R210" s="242"/>
      <c r="S210" s="242"/>
      <c r="T210" s="242"/>
      <c r="U210" s="242"/>
      <c r="V210" s="242"/>
      <c r="W210" s="242"/>
      <c r="X210" s="242"/>
      <c r="Y210" s="242"/>
      <c r="Z210" s="242"/>
      <c r="AA210" s="242"/>
      <c r="AB210" s="242"/>
      <c r="AC210" s="242"/>
      <c r="AD210" s="242"/>
      <c r="AE210" s="242"/>
      <c r="AF210" s="242"/>
      <c r="AG210" s="409">
        <f t="shared" si="52"/>
        <v>0</v>
      </c>
    </row>
    <row r="211" outlineLevel="1">
      <c r="A211" s="277" t="s">
        <v>2163</v>
      </c>
      <c r="B211" s="242"/>
      <c r="C211" s="242"/>
      <c r="D211" s="242"/>
      <c r="E211" s="242"/>
      <c r="F211" s="242"/>
      <c r="G211" s="242"/>
      <c r="H211" s="242"/>
      <c r="I211" s="242"/>
      <c r="J211" s="242"/>
      <c r="K211" s="242"/>
      <c r="L211" s="242"/>
      <c r="M211" s="242"/>
      <c r="N211" s="242"/>
      <c r="O211" s="242"/>
      <c r="P211" s="242"/>
      <c r="Q211" s="242"/>
      <c r="R211" s="242"/>
      <c r="S211" s="242"/>
      <c r="T211" s="242"/>
      <c r="U211" s="242"/>
      <c r="V211" s="242"/>
      <c r="W211" s="242"/>
      <c r="X211" s="242"/>
      <c r="Y211" s="242"/>
      <c r="Z211" s="242"/>
      <c r="AA211" s="242"/>
      <c r="AB211" s="242"/>
      <c r="AC211" s="242"/>
      <c r="AD211" s="242"/>
      <c r="AE211" s="242"/>
      <c r="AF211" s="242"/>
      <c r="AG211" s="409">
        <f t="shared" si="52"/>
        <v>0</v>
      </c>
    </row>
    <row r="212" outlineLevel="1">
      <c r="A212" s="277" t="s">
        <v>2164</v>
      </c>
      <c r="B212" s="242"/>
      <c r="C212" s="242"/>
      <c r="D212" s="242"/>
      <c r="E212" s="242"/>
      <c r="F212" s="242"/>
      <c r="G212" s="242"/>
      <c r="H212" s="242"/>
      <c r="I212" s="242"/>
      <c r="J212" s="242"/>
      <c r="K212" s="242"/>
      <c r="L212" s="242"/>
      <c r="M212" s="242"/>
      <c r="N212" s="242"/>
      <c r="O212" s="242"/>
      <c r="P212" s="242"/>
      <c r="Q212" s="242"/>
      <c r="R212" s="242"/>
      <c r="S212" s="242"/>
      <c r="T212" s="242"/>
      <c r="U212" s="242"/>
      <c r="V212" s="242"/>
      <c r="W212" s="242"/>
      <c r="X212" s="242"/>
      <c r="Y212" s="242"/>
      <c r="Z212" s="242"/>
      <c r="AA212" s="242"/>
      <c r="AB212" s="242"/>
      <c r="AC212" s="242"/>
      <c r="AD212" s="242"/>
      <c r="AE212" s="242"/>
      <c r="AF212" s="242"/>
      <c r="AG212" s="409">
        <f t="shared" si="52"/>
        <v>0</v>
      </c>
    </row>
    <row r="213" outlineLevel="1">
      <c r="A213" s="277" t="s">
        <v>2165</v>
      </c>
      <c r="B213" s="242"/>
      <c r="C213" s="242"/>
      <c r="D213" s="242"/>
      <c r="E213" s="242"/>
      <c r="F213" s="242"/>
      <c r="G213" s="242"/>
      <c r="H213" s="242"/>
      <c r="I213" s="242"/>
      <c r="J213" s="242"/>
      <c r="K213" s="242"/>
      <c r="L213" s="242"/>
      <c r="M213" s="242"/>
      <c r="N213" s="242"/>
      <c r="O213" s="242"/>
      <c r="P213" s="242"/>
      <c r="Q213" s="242"/>
      <c r="R213" s="242"/>
      <c r="S213" s="242"/>
      <c r="T213" s="242"/>
      <c r="U213" s="242"/>
      <c r="V213" s="242"/>
      <c r="W213" s="242"/>
      <c r="X213" s="242"/>
      <c r="Y213" s="242"/>
      <c r="Z213" s="242"/>
      <c r="AA213" s="242"/>
      <c r="AB213" s="242"/>
      <c r="AC213" s="242"/>
      <c r="AD213" s="242"/>
      <c r="AE213" s="242"/>
      <c r="AF213" s="242"/>
      <c r="AG213" s="409">
        <f t="shared" si="52"/>
        <v>0</v>
      </c>
    </row>
    <row r="214" outlineLevel="1">
      <c r="A214" s="277" t="s">
        <v>2166</v>
      </c>
      <c r="B214" s="242"/>
      <c r="C214" s="242"/>
      <c r="D214" s="242"/>
      <c r="E214" s="242"/>
      <c r="F214" s="242"/>
      <c r="G214" s="242"/>
      <c r="H214" s="242"/>
      <c r="I214" s="242"/>
      <c r="J214" s="242"/>
      <c r="K214" s="242"/>
      <c r="L214" s="242"/>
      <c r="M214" s="242"/>
      <c r="N214" s="242"/>
      <c r="O214" s="242"/>
      <c r="P214" s="242"/>
      <c r="Q214" s="242"/>
      <c r="R214" s="242"/>
      <c r="S214" s="242"/>
      <c r="T214" s="242"/>
      <c r="U214" s="242"/>
      <c r="V214" s="242"/>
      <c r="W214" s="242"/>
      <c r="X214" s="242"/>
      <c r="Y214" s="242"/>
      <c r="Z214" s="242"/>
      <c r="AA214" s="242"/>
      <c r="AB214" s="242"/>
      <c r="AC214" s="242"/>
      <c r="AD214" s="242"/>
      <c r="AE214" s="242"/>
      <c r="AF214" s="242"/>
      <c r="AG214" s="409">
        <f t="shared" si="52"/>
        <v>0</v>
      </c>
    </row>
    <row r="215" outlineLevel="1">
      <c r="A215" s="462" t="s">
        <v>298</v>
      </c>
      <c r="B215" s="475">
        <f t="shared" ref="B215:AF215" si="55">SUM(B207:B211)</f>
        <v>0</v>
      </c>
      <c r="C215" s="475">
        <f t="shared" si="55"/>
        <v>0</v>
      </c>
      <c r="D215" s="475">
        <f t="shared" si="55"/>
        <v>0</v>
      </c>
      <c r="E215" s="475">
        <f t="shared" si="55"/>
        <v>0</v>
      </c>
      <c r="F215" s="475">
        <f t="shared" si="55"/>
        <v>0</v>
      </c>
      <c r="G215" s="475">
        <f t="shared" si="55"/>
        <v>0</v>
      </c>
      <c r="H215" s="475">
        <f t="shared" si="55"/>
        <v>0</v>
      </c>
      <c r="I215" s="475">
        <f t="shared" si="55"/>
        <v>0</v>
      </c>
      <c r="J215" s="475">
        <f t="shared" si="55"/>
        <v>0</v>
      </c>
      <c r="K215" s="475">
        <f t="shared" si="55"/>
        <v>0</v>
      </c>
      <c r="L215" s="475">
        <f t="shared" si="55"/>
        <v>0</v>
      </c>
      <c r="M215" s="475">
        <f t="shared" si="55"/>
        <v>0</v>
      </c>
      <c r="N215" s="475">
        <f t="shared" si="55"/>
        <v>0</v>
      </c>
      <c r="O215" s="475">
        <f t="shared" si="55"/>
        <v>0</v>
      </c>
      <c r="P215" s="475">
        <f t="shared" si="55"/>
        <v>0</v>
      </c>
      <c r="Q215" s="475">
        <f t="shared" si="55"/>
        <v>0</v>
      </c>
      <c r="R215" s="475">
        <f t="shared" si="55"/>
        <v>0</v>
      </c>
      <c r="S215" s="475">
        <f t="shared" si="55"/>
        <v>0</v>
      </c>
      <c r="T215" s="475">
        <f t="shared" si="55"/>
        <v>0</v>
      </c>
      <c r="U215" s="475">
        <f t="shared" si="55"/>
        <v>0</v>
      </c>
      <c r="V215" s="475">
        <f t="shared" si="55"/>
        <v>0</v>
      </c>
      <c r="W215" s="475">
        <f t="shared" si="55"/>
        <v>0</v>
      </c>
      <c r="X215" s="475">
        <f t="shared" si="55"/>
        <v>0</v>
      </c>
      <c r="Y215" s="475">
        <f t="shared" si="55"/>
        <v>0</v>
      </c>
      <c r="Z215" s="475">
        <f t="shared" si="55"/>
        <v>0</v>
      </c>
      <c r="AA215" s="475">
        <f t="shared" si="55"/>
        <v>0</v>
      </c>
      <c r="AB215" s="475">
        <f t="shared" si="55"/>
        <v>0</v>
      </c>
      <c r="AC215" s="475">
        <f t="shared" si="55"/>
        <v>0</v>
      </c>
      <c r="AD215" s="475">
        <f t="shared" si="55"/>
        <v>0</v>
      </c>
      <c r="AE215" s="475">
        <f t="shared" si="55"/>
        <v>0</v>
      </c>
      <c r="AF215" s="475">
        <f t="shared" si="55"/>
        <v>0</v>
      </c>
      <c r="AG215" s="409">
        <f t="shared" si="52"/>
        <v>0</v>
      </c>
    </row>
    <row r="216" outlineLevel="1">
      <c r="A216" s="480"/>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6"/>
      <c r="Y216" s="236"/>
      <c r="Z216" s="236"/>
      <c r="AA216" s="236"/>
      <c r="AB216" s="236"/>
      <c r="AC216" s="236"/>
      <c r="AD216" s="236"/>
      <c r="AE216" s="236"/>
      <c r="AF216" s="236"/>
      <c r="AG216" s="514"/>
    </row>
    <row r="217" outlineLevel="1">
      <c r="A217" s="462" t="s">
        <v>1482</v>
      </c>
      <c r="B217" s="475"/>
      <c r="C217" s="475"/>
      <c r="D217" s="475"/>
      <c r="E217" s="475"/>
      <c r="F217" s="475"/>
      <c r="G217" s="475"/>
      <c r="H217" s="475"/>
      <c r="I217" s="475"/>
      <c r="J217" s="475"/>
      <c r="K217" s="475"/>
      <c r="L217" s="475"/>
      <c r="M217" s="475"/>
      <c r="N217" s="475"/>
      <c r="O217" s="475"/>
      <c r="P217" s="475"/>
      <c r="Q217" s="475"/>
      <c r="R217" s="475"/>
      <c r="S217" s="475"/>
      <c r="T217" s="475"/>
      <c r="U217" s="475"/>
      <c r="V217" s="475"/>
      <c r="W217" s="475"/>
      <c r="X217" s="475"/>
      <c r="Y217" s="475"/>
      <c r="Z217" s="475"/>
      <c r="AA217" s="475"/>
      <c r="AB217" s="475"/>
      <c r="AC217" s="475"/>
      <c r="AD217" s="475"/>
      <c r="AE217" s="475"/>
      <c r="AF217" s="475"/>
      <c r="AG217" s="514"/>
    </row>
    <row r="218" outlineLevel="1">
      <c r="A218" s="277" t="s">
        <v>1483</v>
      </c>
      <c r="B218" s="242"/>
      <c r="C218" s="242"/>
      <c r="D218" s="242"/>
      <c r="E218" s="242"/>
      <c r="F218" s="242"/>
      <c r="G218" s="242"/>
      <c r="H218" s="242"/>
      <c r="I218" s="242"/>
      <c r="J218" s="242"/>
      <c r="K218" s="242"/>
      <c r="L218" s="242"/>
      <c r="M218" s="242"/>
      <c r="N218" s="242"/>
      <c r="O218" s="242"/>
      <c r="P218" s="242"/>
      <c r="Q218" s="242"/>
      <c r="R218" s="242"/>
      <c r="S218" s="242"/>
      <c r="T218" s="242"/>
      <c r="U218" s="242"/>
      <c r="V218" s="242"/>
      <c r="W218" s="242"/>
      <c r="X218" s="242"/>
      <c r="Y218" s="242"/>
      <c r="Z218" s="242"/>
      <c r="AA218" s="242"/>
      <c r="AB218" s="242"/>
      <c r="AC218" s="242"/>
      <c r="AD218" s="242"/>
      <c r="AE218" s="242"/>
      <c r="AF218" s="242"/>
      <c r="AG218" s="409">
        <f t="shared" ref="AG218:AG222" si="56">SUM(B218:AF218)</f>
        <v>0</v>
      </c>
    </row>
    <row r="219" outlineLevel="1">
      <c r="A219" s="277" t="s">
        <v>1484</v>
      </c>
      <c r="B219" s="242"/>
      <c r="C219" s="242"/>
      <c r="D219" s="242"/>
      <c r="E219" s="242"/>
      <c r="F219" s="242"/>
      <c r="G219" s="242"/>
      <c r="H219" s="242"/>
      <c r="I219" s="242"/>
      <c r="J219" s="242"/>
      <c r="K219" s="242"/>
      <c r="L219" s="242"/>
      <c r="M219" s="242"/>
      <c r="N219" s="242"/>
      <c r="O219" s="242"/>
      <c r="P219" s="242"/>
      <c r="Q219" s="242"/>
      <c r="R219" s="242"/>
      <c r="S219" s="242"/>
      <c r="T219" s="242"/>
      <c r="U219" s="242"/>
      <c r="V219" s="242"/>
      <c r="W219" s="242"/>
      <c r="X219" s="242"/>
      <c r="Y219" s="242"/>
      <c r="Z219" s="242"/>
      <c r="AA219" s="242"/>
      <c r="AB219" s="242"/>
      <c r="AC219" s="242"/>
      <c r="AD219" s="242"/>
      <c r="AE219" s="242"/>
      <c r="AF219" s="242"/>
      <c r="AG219" s="409">
        <f t="shared" si="56"/>
        <v>0</v>
      </c>
    </row>
    <row r="220" outlineLevel="1">
      <c r="A220" s="277" t="s">
        <v>1485</v>
      </c>
      <c r="B220" s="242"/>
      <c r="C220" s="242"/>
      <c r="D220" s="242"/>
      <c r="E220" s="242"/>
      <c r="F220" s="242"/>
      <c r="G220" s="242"/>
      <c r="H220" s="242"/>
      <c r="I220" s="242"/>
      <c r="J220" s="242"/>
      <c r="K220" s="242"/>
      <c r="L220" s="242"/>
      <c r="M220" s="242"/>
      <c r="N220" s="242"/>
      <c r="O220" s="242"/>
      <c r="P220" s="242"/>
      <c r="Q220" s="242"/>
      <c r="R220" s="242"/>
      <c r="S220" s="242"/>
      <c r="T220" s="242"/>
      <c r="U220" s="242"/>
      <c r="V220" s="242"/>
      <c r="W220" s="242"/>
      <c r="X220" s="242"/>
      <c r="Y220" s="242"/>
      <c r="Z220" s="242"/>
      <c r="AA220" s="242"/>
      <c r="AB220" s="242"/>
      <c r="AC220" s="242"/>
      <c r="AD220" s="242"/>
      <c r="AE220" s="242"/>
      <c r="AF220" s="242"/>
      <c r="AG220" s="409">
        <f t="shared" si="56"/>
        <v>0</v>
      </c>
    </row>
    <row r="221" outlineLevel="1">
      <c r="A221" s="481"/>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6"/>
      <c r="Y221" s="236"/>
      <c r="Z221" s="236"/>
      <c r="AA221" s="236"/>
      <c r="AB221" s="236"/>
      <c r="AC221" s="236"/>
      <c r="AD221" s="236"/>
      <c r="AE221" s="236"/>
      <c r="AF221" s="236"/>
      <c r="AG221" s="409">
        <f t="shared" si="56"/>
        <v>0</v>
      </c>
    </row>
    <row r="222" outlineLevel="1">
      <c r="A222" s="482" t="s">
        <v>1486</v>
      </c>
      <c r="B222" s="475"/>
      <c r="C222" s="475"/>
      <c r="D222" s="475"/>
      <c r="E222" s="475"/>
      <c r="F222" s="475"/>
      <c r="G222" s="475"/>
      <c r="H222" s="475"/>
      <c r="I222" s="475"/>
      <c r="J222" s="475"/>
      <c r="K222" s="475"/>
      <c r="L222" s="475"/>
      <c r="M222" s="475"/>
      <c r="N222" s="475"/>
      <c r="O222" s="475"/>
      <c r="P222" s="475"/>
      <c r="Q222" s="475"/>
      <c r="R222" s="475"/>
      <c r="S222" s="475"/>
      <c r="T222" s="475"/>
      <c r="U222" s="475"/>
      <c r="V222" s="475"/>
      <c r="W222" s="475"/>
      <c r="X222" s="475"/>
      <c r="Y222" s="475"/>
      <c r="Z222" s="475"/>
      <c r="AA222" s="475"/>
      <c r="AB222" s="475"/>
      <c r="AC222" s="475"/>
      <c r="AD222" s="475"/>
      <c r="AE222" s="475"/>
      <c r="AF222" s="475"/>
      <c r="AG222" s="409">
        <f t="shared" si="56"/>
        <v>0</v>
      </c>
    </row>
    <row r="223" outlineLevel="1">
      <c r="A223" s="175"/>
      <c r="B223" s="168"/>
      <c r="C223" s="168"/>
      <c r="D223" s="168"/>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68"/>
      <c r="AA223" s="168"/>
      <c r="AB223" s="168"/>
      <c r="AC223" s="168"/>
      <c r="AD223" s="168"/>
      <c r="AE223" s="168"/>
      <c r="AF223" s="168"/>
      <c r="AG223" s="514"/>
    </row>
    <row r="224">
      <c r="A224" s="437"/>
      <c r="B224" s="267"/>
      <c r="C224" s="267"/>
      <c r="D224" s="267"/>
      <c r="E224" s="267"/>
      <c r="F224" s="267"/>
      <c r="G224" s="267"/>
      <c r="H224" s="267"/>
      <c r="I224" s="267"/>
      <c r="J224" s="267"/>
      <c r="K224" s="267"/>
      <c r="L224" s="267"/>
      <c r="M224" s="267"/>
      <c r="N224" s="267"/>
      <c r="O224" s="267"/>
      <c r="P224" s="267"/>
      <c r="Q224" s="267"/>
      <c r="R224" s="267"/>
      <c r="S224" s="267"/>
      <c r="T224" s="267"/>
      <c r="U224" s="267"/>
      <c r="V224" s="267"/>
      <c r="W224" s="267"/>
      <c r="X224" s="267"/>
      <c r="Y224" s="267"/>
      <c r="Z224" s="267"/>
      <c r="AA224" s="267"/>
      <c r="AB224" s="267"/>
      <c r="AC224" s="267"/>
      <c r="AD224" s="267"/>
      <c r="AE224" s="267"/>
      <c r="AF224" s="267"/>
      <c r="AG224" s="547"/>
    </row>
    <row r="225" ht="28.5" customHeight="1">
      <c r="A225" s="513" t="s">
        <v>100</v>
      </c>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c r="AA225" s="222"/>
      <c r="AB225" s="222"/>
      <c r="AC225" s="222"/>
      <c r="AD225" s="222"/>
      <c r="AE225" s="222"/>
      <c r="AF225" s="222"/>
      <c r="AG225" s="514"/>
    </row>
    <row r="226">
      <c r="A226" s="574" t="s">
        <v>232</v>
      </c>
      <c r="B226" s="208">
        <f>Summary!B80</f>
        <v>0</v>
      </c>
      <c r="C226" s="208">
        <f>Summary!C80</f>
        <v>0</v>
      </c>
      <c r="D226" s="208">
        <f>Summary!D80</f>
        <v>0</v>
      </c>
      <c r="E226" s="208">
        <f>Summary!E80</f>
        <v>0</v>
      </c>
      <c r="F226" s="208">
        <f>Summary!F80</f>
        <v>0</v>
      </c>
      <c r="G226" s="208">
        <f>Summary!G80</f>
        <v>0</v>
      </c>
      <c r="H226" s="208">
        <f>Summary!H80</f>
        <v>0</v>
      </c>
      <c r="I226" s="208">
        <f>Summary!I80</f>
        <v>0</v>
      </c>
      <c r="J226" s="208">
        <f>Summary!J80</f>
        <v>0</v>
      </c>
      <c r="K226" s="208">
        <f>Summary!K80</f>
        <v>0</v>
      </c>
      <c r="L226" s="208">
        <f>Summary!L80</f>
        <v>0</v>
      </c>
      <c r="M226" s="208">
        <f>Summary!M80</f>
        <v>0</v>
      </c>
      <c r="N226" s="208">
        <f>Summary!N80</f>
        <v>0</v>
      </c>
      <c r="O226" s="208">
        <f>Summary!O80</f>
        <v>0</v>
      </c>
      <c r="P226" s="208">
        <f>Summary!P80</f>
        <v>0</v>
      </c>
      <c r="Q226" s="208">
        <f>Summary!Q80</f>
        <v>0</v>
      </c>
      <c r="R226" s="208">
        <f>Summary!R80</f>
        <v>0</v>
      </c>
      <c r="S226" s="208">
        <f>Summary!S80</f>
        <v>0</v>
      </c>
      <c r="T226" s="208">
        <f>Summary!T80</f>
        <v>0</v>
      </c>
      <c r="U226" s="208">
        <f>Summary!U80</f>
        <v>0</v>
      </c>
      <c r="V226" s="208">
        <f>Summary!V80</f>
        <v>0</v>
      </c>
      <c r="W226" s="208">
        <f>Summary!W80</f>
        <v>0</v>
      </c>
      <c r="X226" s="208">
        <f>Summary!X80</f>
        <v>0</v>
      </c>
      <c r="Y226" s="208">
        <f>Summary!Y80</f>
        <v>0</v>
      </c>
      <c r="Z226" s="208">
        <f>Summary!Z80</f>
        <v>0</v>
      </c>
      <c r="AA226" s="208">
        <f>Summary!AA80</f>
        <v>0</v>
      </c>
      <c r="AB226" s="208">
        <f>Summary!AB80</f>
        <v>0</v>
      </c>
      <c r="AC226" s="208">
        <f>Summary!AC80</f>
        <v>0</v>
      </c>
      <c r="AD226" s="208">
        <f>Summary!AD80</f>
        <v>0</v>
      </c>
      <c r="AE226" s="208">
        <f>Summary!AE80</f>
        <v>0</v>
      </c>
      <c r="AF226" s="208">
        <f>Summary!AF80</f>
        <v>0</v>
      </c>
      <c r="AG226" s="409">
        <f>SUM(B226:AF226)</f>
        <v>0</v>
      </c>
    </row>
    <row r="227" outlineLevel="1">
      <c r="A227" s="575" t="s">
        <v>315</v>
      </c>
      <c r="B227" s="532"/>
      <c r="C227" s="532"/>
      <c r="D227" s="532"/>
      <c r="E227" s="532"/>
      <c r="F227" s="532"/>
      <c r="G227" s="532"/>
      <c r="H227" s="532"/>
      <c r="I227" s="532"/>
      <c r="J227" s="532"/>
      <c r="K227" s="532"/>
      <c r="L227" s="532"/>
      <c r="M227" s="532"/>
      <c r="N227" s="532"/>
      <c r="O227" s="532"/>
      <c r="P227" s="532"/>
      <c r="Q227" s="532"/>
      <c r="R227" s="532"/>
      <c r="S227" s="532"/>
      <c r="T227" s="532"/>
      <c r="U227" s="532"/>
      <c r="V227" s="532"/>
      <c r="W227" s="532"/>
      <c r="X227" s="532"/>
      <c r="Y227" s="532"/>
      <c r="Z227" s="532"/>
      <c r="AA227" s="532"/>
      <c r="AB227" s="532"/>
      <c r="AC227" s="532"/>
      <c r="AD227" s="532"/>
      <c r="AE227" s="532"/>
      <c r="AF227" s="532"/>
      <c r="AG227" s="514"/>
    </row>
    <row r="228" outlineLevel="1">
      <c r="A228" s="576" t="s">
        <v>108</v>
      </c>
      <c r="B228" s="208">
        <f>Summary!B82</f>
        <v>0</v>
      </c>
      <c r="C228" s="208">
        <f>Summary!C82</f>
        <v>0</v>
      </c>
      <c r="D228" s="208">
        <f>Summary!D82</f>
        <v>0</v>
      </c>
      <c r="E228" s="208">
        <f>Summary!E82</f>
        <v>0</v>
      </c>
      <c r="F228" s="208">
        <f>Summary!F82</f>
        <v>0</v>
      </c>
      <c r="G228" s="208">
        <f>Summary!G82</f>
        <v>0</v>
      </c>
      <c r="H228" s="208">
        <f>Summary!H82</f>
        <v>0</v>
      </c>
      <c r="I228" s="208">
        <f>Summary!I82</f>
        <v>0</v>
      </c>
      <c r="J228" s="208">
        <f>Summary!J82</f>
        <v>0</v>
      </c>
      <c r="K228" s="208">
        <f>Summary!K82</f>
        <v>0</v>
      </c>
      <c r="L228" s="208">
        <f>Summary!L82</f>
        <v>0</v>
      </c>
      <c r="M228" s="208">
        <f>Summary!M82</f>
        <v>0</v>
      </c>
      <c r="N228" s="208">
        <f>Summary!N82</f>
        <v>0</v>
      </c>
      <c r="O228" s="208">
        <f>Summary!O82</f>
        <v>0</v>
      </c>
      <c r="P228" s="208">
        <f>Summary!P82</f>
        <v>0</v>
      </c>
      <c r="Q228" s="208">
        <f>Summary!Q82</f>
        <v>0</v>
      </c>
      <c r="R228" s="208">
        <f>Summary!R82</f>
        <v>0</v>
      </c>
      <c r="S228" s="208">
        <f>Summary!S82</f>
        <v>0</v>
      </c>
      <c r="T228" s="208">
        <f>Summary!T82</f>
        <v>0</v>
      </c>
      <c r="U228" s="208">
        <f>Summary!U82</f>
        <v>0</v>
      </c>
      <c r="V228" s="208">
        <f>Summary!V82</f>
        <v>0</v>
      </c>
      <c r="W228" s="208">
        <f>Summary!W82</f>
        <v>0</v>
      </c>
      <c r="X228" s="208">
        <f>Summary!X82</f>
        <v>0</v>
      </c>
      <c r="Y228" s="208">
        <f>Summary!Y82</f>
        <v>0</v>
      </c>
      <c r="Z228" s="208">
        <f>Summary!Z82</f>
        <v>0</v>
      </c>
      <c r="AA228" s="208">
        <f>Summary!AA82</f>
        <v>0</v>
      </c>
      <c r="AB228" s="208">
        <f>Summary!AB82</f>
        <v>0</v>
      </c>
      <c r="AC228" s="208">
        <f>Summary!AC82</f>
        <v>0</v>
      </c>
      <c r="AD228" s="208">
        <f>Summary!AD82</f>
        <v>0</v>
      </c>
      <c r="AE228" s="208">
        <f>Summary!AE82</f>
        <v>0</v>
      </c>
      <c r="AF228" s="208">
        <f>Summary!AF82</f>
        <v>0</v>
      </c>
      <c r="AG228" s="409">
        <f t="shared" ref="AG228:AG230" si="57">SUM(B228:AF228)</f>
        <v>0</v>
      </c>
    </row>
    <row r="229" outlineLevel="1">
      <c r="A229" s="576" t="s">
        <v>1877</v>
      </c>
      <c r="B229" s="208" t="str">
        <f>Summary!B83</f>
        <v/>
      </c>
      <c r="C229" s="208" t="str">
        <f>Summary!C83</f>
        <v/>
      </c>
      <c r="D229" s="208" t="str">
        <f>Summary!D83</f>
        <v/>
      </c>
      <c r="E229" s="208" t="str">
        <f>Summary!E83</f>
        <v/>
      </c>
      <c r="F229" s="208" t="str">
        <f>Summary!F83</f>
        <v/>
      </c>
      <c r="G229" s="208" t="str">
        <f>Summary!G83</f>
        <v/>
      </c>
      <c r="H229" s="208" t="str">
        <f>Summary!H83</f>
        <v/>
      </c>
      <c r="I229" s="208" t="str">
        <f>Summary!I83</f>
        <v/>
      </c>
      <c r="J229" s="208" t="str">
        <f>Summary!J83</f>
        <v/>
      </c>
      <c r="K229" s="208" t="str">
        <f>Summary!K83</f>
        <v/>
      </c>
      <c r="L229" s="208" t="str">
        <f>Summary!L83</f>
        <v/>
      </c>
      <c r="M229" s="208" t="str">
        <f>Summary!M83</f>
        <v/>
      </c>
      <c r="N229" s="208" t="str">
        <f>Summary!N83</f>
        <v/>
      </c>
      <c r="O229" s="208" t="str">
        <f>Summary!O83</f>
        <v/>
      </c>
      <c r="P229" s="208" t="str">
        <f>Summary!P83</f>
        <v/>
      </c>
      <c r="Q229" s="208" t="str">
        <f>Summary!Q83</f>
        <v/>
      </c>
      <c r="R229" s="208" t="str">
        <f>Summary!R83</f>
        <v/>
      </c>
      <c r="S229" s="208" t="str">
        <f>Summary!S83</f>
        <v/>
      </c>
      <c r="T229" s="208" t="str">
        <f>Summary!T83</f>
        <v/>
      </c>
      <c r="U229" s="208" t="str">
        <f>Summary!U83</f>
        <v/>
      </c>
      <c r="V229" s="208" t="str">
        <f>Summary!V83</f>
        <v/>
      </c>
      <c r="W229" s="208" t="str">
        <f>Summary!W83</f>
        <v/>
      </c>
      <c r="X229" s="208" t="str">
        <f>Summary!X83</f>
        <v/>
      </c>
      <c r="Y229" s="208" t="str">
        <f>Summary!Y83</f>
        <v/>
      </c>
      <c r="Z229" s="208" t="str">
        <f>Summary!Z83</f>
        <v/>
      </c>
      <c r="AA229" s="208" t="str">
        <f>Summary!AA83</f>
        <v/>
      </c>
      <c r="AB229" s="208" t="str">
        <f>Summary!AB83</f>
        <v/>
      </c>
      <c r="AC229" s="208" t="str">
        <f>Summary!AC83</f>
        <v/>
      </c>
      <c r="AD229" s="208" t="str">
        <f>Summary!AD83</f>
        <v/>
      </c>
      <c r="AE229" s="208" t="str">
        <f>Summary!AE83</f>
        <v/>
      </c>
      <c r="AF229" s="208" t="str">
        <f>Summary!AF83</f>
        <v/>
      </c>
      <c r="AG229" s="409">
        <f t="shared" si="57"/>
        <v>0</v>
      </c>
    </row>
    <row r="230">
      <c r="A230" s="574" t="s">
        <v>244</v>
      </c>
      <c r="B230" s="354">
        <f>Summary!B132</f>
        <v>0</v>
      </c>
      <c r="C230" s="354">
        <f>Summary!C132</f>
        <v>0</v>
      </c>
      <c r="D230" s="354">
        <f>Summary!D132</f>
        <v>0</v>
      </c>
      <c r="E230" s="354">
        <f>Summary!E132</f>
        <v>0</v>
      </c>
      <c r="F230" s="354">
        <f>Summary!F132</f>
        <v>0</v>
      </c>
      <c r="G230" s="354">
        <f>Summary!G132</f>
        <v>0</v>
      </c>
      <c r="H230" s="354">
        <f>Summary!H132</f>
        <v>0</v>
      </c>
      <c r="I230" s="354">
        <f>Summary!I132</f>
        <v>0</v>
      </c>
      <c r="J230" s="354">
        <f>Summary!J132</f>
        <v>0</v>
      </c>
      <c r="K230" s="354">
        <f>Summary!K132</f>
        <v>0</v>
      </c>
      <c r="L230" s="354">
        <f>Summary!L132</f>
        <v>0</v>
      </c>
      <c r="M230" s="354">
        <f>Summary!M132</f>
        <v>0</v>
      </c>
      <c r="N230" s="354">
        <f>Summary!N132</f>
        <v>0</v>
      </c>
      <c r="O230" s="354">
        <f>Summary!O132</f>
        <v>0</v>
      </c>
      <c r="P230" s="354">
        <f>Summary!P132</f>
        <v>0</v>
      </c>
      <c r="Q230" s="354">
        <f>Summary!Q132</f>
        <v>0</v>
      </c>
      <c r="R230" s="354">
        <f>Summary!R132</f>
        <v>0</v>
      </c>
      <c r="S230" s="354">
        <f>Summary!S132</f>
        <v>0</v>
      </c>
      <c r="T230" s="354">
        <f>Summary!T132</f>
        <v>0</v>
      </c>
      <c r="U230" s="354">
        <f>Summary!U132</f>
        <v>0</v>
      </c>
      <c r="V230" s="354">
        <f>Summary!V132</f>
        <v>0</v>
      </c>
      <c r="W230" s="354">
        <f>Summary!W132</f>
        <v>0</v>
      </c>
      <c r="X230" s="354">
        <f>Summary!X132</f>
        <v>0</v>
      </c>
      <c r="Y230" s="354">
        <f>Summary!Y132</f>
        <v>0</v>
      </c>
      <c r="Z230" s="354">
        <f>Summary!Z132</f>
        <v>0</v>
      </c>
      <c r="AA230" s="354">
        <f>Summary!AA132</f>
        <v>0</v>
      </c>
      <c r="AB230" s="354">
        <f>Summary!AB132</f>
        <v>0</v>
      </c>
      <c r="AC230" s="354">
        <f>Summary!AC132</f>
        <v>0</v>
      </c>
      <c r="AD230" s="354">
        <f>Summary!AD132</f>
        <v>0</v>
      </c>
      <c r="AE230" s="354">
        <f>Summary!AE132</f>
        <v>0</v>
      </c>
      <c r="AF230" s="354">
        <f>Summary!AF132</f>
        <v>0</v>
      </c>
      <c r="AG230" s="409">
        <f t="shared" si="57"/>
        <v>0</v>
      </c>
    </row>
    <row r="231">
      <c r="A231" s="175"/>
      <c r="B231" s="168"/>
      <c r="C231" s="168"/>
      <c r="D231" s="168"/>
      <c r="E231" s="168"/>
      <c r="F231" s="168"/>
      <c r="G231" s="168"/>
      <c r="H231" s="168"/>
      <c r="I231" s="168"/>
      <c r="J231" s="168"/>
      <c r="K231" s="168"/>
      <c r="L231" s="168"/>
      <c r="M231" s="168"/>
      <c r="N231" s="168"/>
      <c r="O231" s="168"/>
      <c r="P231" s="168"/>
      <c r="Q231" s="168"/>
      <c r="R231" s="168"/>
      <c r="S231" s="168"/>
      <c r="T231" s="168"/>
      <c r="U231" s="168"/>
      <c r="V231" s="168"/>
      <c r="W231" s="168"/>
      <c r="X231" s="168"/>
      <c r="Y231" s="168"/>
      <c r="Z231" s="168"/>
      <c r="AA231" s="168"/>
      <c r="AB231" s="168"/>
      <c r="AC231" s="168"/>
      <c r="AD231" s="168"/>
      <c r="AE231" s="168"/>
      <c r="AF231" s="168"/>
      <c r="AG231" s="514"/>
    </row>
    <row r="232">
      <c r="A232" s="277" t="s">
        <v>2167</v>
      </c>
      <c r="B232" s="168"/>
      <c r="C232" s="168"/>
      <c r="D232" s="168"/>
      <c r="E232" s="168"/>
      <c r="F232" s="168"/>
      <c r="G232" s="168"/>
      <c r="H232" s="168"/>
      <c r="I232" s="168"/>
      <c r="J232" s="168"/>
      <c r="K232" s="168"/>
      <c r="L232" s="168"/>
      <c r="M232" s="168"/>
      <c r="N232" s="168"/>
      <c r="O232" s="168"/>
      <c r="P232" s="168"/>
      <c r="Q232" s="168"/>
      <c r="R232" s="168"/>
      <c r="S232" s="168"/>
      <c r="T232" s="168"/>
      <c r="U232" s="168"/>
      <c r="V232" s="168"/>
      <c r="W232" s="168"/>
      <c r="X232" s="168"/>
      <c r="Y232" s="168"/>
      <c r="Z232" s="168"/>
      <c r="AA232" s="168"/>
      <c r="AB232" s="168"/>
      <c r="AC232" s="168"/>
      <c r="AD232" s="168"/>
      <c r="AE232" s="168"/>
      <c r="AF232" s="168"/>
      <c r="AG232" s="409">
        <f>SUM(B232:AF232)</f>
        <v>0</v>
      </c>
    </row>
    <row r="233">
      <c r="A233" s="175"/>
      <c r="B233" s="168"/>
      <c r="C233" s="168"/>
      <c r="D233" s="168"/>
      <c r="E233" s="168"/>
      <c r="F233" s="168"/>
      <c r="G233" s="168"/>
      <c r="H233" s="168"/>
      <c r="I233" s="168"/>
      <c r="J233" s="168"/>
      <c r="K233" s="168"/>
      <c r="L233" s="168"/>
      <c r="M233" s="168"/>
      <c r="N233" s="168"/>
      <c r="O233" s="168"/>
      <c r="P233" s="168"/>
      <c r="Q233" s="168"/>
      <c r="R233" s="168"/>
      <c r="S233" s="168"/>
      <c r="T233" s="168"/>
      <c r="U233" s="168"/>
      <c r="V233" s="168"/>
      <c r="W233" s="168"/>
      <c r="X233" s="168"/>
      <c r="Y233" s="168"/>
      <c r="Z233" s="168"/>
      <c r="AA233" s="168"/>
      <c r="AB233" s="168"/>
      <c r="AC233" s="168"/>
      <c r="AD233" s="168"/>
      <c r="AE233" s="168"/>
      <c r="AF233" s="168"/>
      <c r="AG233" s="534"/>
    </row>
    <row r="234">
      <c r="A234" s="474" t="s">
        <v>2168</v>
      </c>
      <c r="B234" s="168"/>
      <c r="C234" s="168"/>
      <c r="D234" s="168"/>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68"/>
      <c r="AA234" s="168"/>
      <c r="AB234" s="168"/>
      <c r="AC234" s="168"/>
      <c r="AD234" s="168"/>
      <c r="AE234" s="168"/>
      <c r="AF234" s="168"/>
      <c r="AG234" s="514"/>
    </row>
    <row r="235">
      <c r="A235" s="235" t="s">
        <v>2169</v>
      </c>
      <c r="B235" s="255">
        <v>0.0</v>
      </c>
      <c r="C235" s="255">
        <v>0.0</v>
      </c>
      <c r="D235" s="255">
        <v>0.0</v>
      </c>
      <c r="E235" s="255">
        <v>0.0</v>
      </c>
      <c r="F235" s="255">
        <v>0.0</v>
      </c>
      <c r="G235" s="255">
        <v>0.0</v>
      </c>
      <c r="H235" s="255">
        <v>0.0</v>
      </c>
      <c r="I235" s="255">
        <v>0.0</v>
      </c>
      <c r="J235" s="255">
        <v>0.0</v>
      </c>
      <c r="K235" s="255">
        <v>0.0</v>
      </c>
      <c r="L235" s="255">
        <v>0.0</v>
      </c>
      <c r="M235" s="255">
        <v>0.0</v>
      </c>
      <c r="N235" s="255">
        <v>0.0</v>
      </c>
      <c r="O235" s="255">
        <v>0.0</v>
      </c>
      <c r="P235" s="255">
        <v>0.0</v>
      </c>
      <c r="Q235" s="255">
        <v>0.0</v>
      </c>
      <c r="R235" s="255">
        <v>0.0</v>
      </c>
      <c r="S235" s="255">
        <v>0.0</v>
      </c>
      <c r="T235" s="255">
        <v>0.0</v>
      </c>
      <c r="U235" s="255">
        <v>0.0</v>
      </c>
      <c r="V235" s="255">
        <v>0.0</v>
      </c>
      <c r="W235" s="255">
        <v>0.0</v>
      </c>
      <c r="X235" s="255">
        <v>0.0</v>
      </c>
      <c r="Y235" s="255">
        <v>0.0</v>
      </c>
      <c r="Z235" s="255">
        <v>0.0</v>
      </c>
      <c r="AA235" s="255">
        <v>0.0</v>
      </c>
      <c r="AB235" s="255">
        <v>0.0</v>
      </c>
      <c r="AC235" s="255">
        <v>0.0</v>
      </c>
      <c r="AD235" s="255">
        <v>0.0</v>
      </c>
      <c r="AE235" s="255">
        <v>0.0</v>
      </c>
      <c r="AF235" s="255">
        <v>0.0</v>
      </c>
      <c r="AG235" s="423">
        <f t="shared" ref="AG235:AG243" si="58">SUM(B235:AF235)</f>
        <v>0</v>
      </c>
    </row>
    <row r="236">
      <c r="A236" s="235" t="s">
        <v>2170</v>
      </c>
      <c r="B236" s="255">
        <v>0.0</v>
      </c>
      <c r="C236" s="255">
        <v>0.0</v>
      </c>
      <c r="D236" s="255">
        <v>0.0</v>
      </c>
      <c r="E236" s="255">
        <v>0.0</v>
      </c>
      <c r="F236" s="255">
        <v>0.0</v>
      </c>
      <c r="G236" s="255">
        <v>0.0</v>
      </c>
      <c r="H236" s="255">
        <v>0.0</v>
      </c>
      <c r="I236" s="255">
        <v>0.0</v>
      </c>
      <c r="J236" s="255">
        <v>0.0</v>
      </c>
      <c r="K236" s="255">
        <v>0.0</v>
      </c>
      <c r="L236" s="255">
        <v>0.0</v>
      </c>
      <c r="M236" s="255">
        <v>0.0</v>
      </c>
      <c r="N236" s="255">
        <v>0.0</v>
      </c>
      <c r="O236" s="255">
        <v>0.0</v>
      </c>
      <c r="P236" s="255">
        <v>0.0</v>
      </c>
      <c r="Q236" s="255">
        <v>0.0</v>
      </c>
      <c r="R236" s="255">
        <v>0.0</v>
      </c>
      <c r="S236" s="255">
        <v>0.0</v>
      </c>
      <c r="T236" s="255">
        <v>0.0</v>
      </c>
      <c r="U236" s="255">
        <v>0.0</v>
      </c>
      <c r="V236" s="255">
        <v>0.0</v>
      </c>
      <c r="W236" s="255">
        <v>0.0</v>
      </c>
      <c r="X236" s="255">
        <v>0.0</v>
      </c>
      <c r="Y236" s="255">
        <v>0.0</v>
      </c>
      <c r="Z236" s="255">
        <v>0.0</v>
      </c>
      <c r="AA236" s="255">
        <v>0.0</v>
      </c>
      <c r="AB236" s="255">
        <v>0.0</v>
      </c>
      <c r="AC236" s="255">
        <v>0.0</v>
      </c>
      <c r="AD236" s="255">
        <v>0.0</v>
      </c>
      <c r="AE236" s="255">
        <v>0.0</v>
      </c>
      <c r="AF236" s="255">
        <v>0.0</v>
      </c>
      <c r="AG236" s="423">
        <f t="shared" si="58"/>
        <v>0</v>
      </c>
    </row>
    <row r="237">
      <c r="A237" s="235" t="s">
        <v>2171</v>
      </c>
      <c r="B237" s="255">
        <v>0.0</v>
      </c>
      <c r="C237" s="255">
        <v>0.0</v>
      </c>
      <c r="D237" s="255">
        <v>0.0</v>
      </c>
      <c r="E237" s="255">
        <v>0.0</v>
      </c>
      <c r="F237" s="255">
        <v>0.0</v>
      </c>
      <c r="G237" s="255">
        <v>0.0</v>
      </c>
      <c r="H237" s="255">
        <v>0.0</v>
      </c>
      <c r="I237" s="255">
        <v>0.0</v>
      </c>
      <c r="J237" s="255">
        <v>0.0</v>
      </c>
      <c r="K237" s="255">
        <v>0.0</v>
      </c>
      <c r="L237" s="255">
        <v>0.0</v>
      </c>
      <c r="M237" s="255">
        <v>0.0</v>
      </c>
      <c r="N237" s="255">
        <v>0.0</v>
      </c>
      <c r="O237" s="255">
        <v>0.0</v>
      </c>
      <c r="P237" s="255">
        <v>0.0</v>
      </c>
      <c r="Q237" s="255">
        <v>0.0</v>
      </c>
      <c r="R237" s="255">
        <v>0.0</v>
      </c>
      <c r="S237" s="255">
        <v>0.0</v>
      </c>
      <c r="T237" s="255">
        <v>0.0</v>
      </c>
      <c r="U237" s="255">
        <v>0.0</v>
      </c>
      <c r="V237" s="255">
        <v>0.0</v>
      </c>
      <c r="W237" s="255">
        <v>0.0</v>
      </c>
      <c r="X237" s="255">
        <v>0.0</v>
      </c>
      <c r="Y237" s="255">
        <v>0.0</v>
      </c>
      <c r="Z237" s="255">
        <v>0.0</v>
      </c>
      <c r="AA237" s="255">
        <v>0.0</v>
      </c>
      <c r="AB237" s="255">
        <v>0.0</v>
      </c>
      <c r="AC237" s="255">
        <v>0.0</v>
      </c>
      <c r="AD237" s="255">
        <v>0.0</v>
      </c>
      <c r="AE237" s="255">
        <v>0.0</v>
      </c>
      <c r="AF237" s="255">
        <v>0.0</v>
      </c>
      <c r="AG237" s="423">
        <f t="shared" si="58"/>
        <v>0</v>
      </c>
    </row>
    <row r="238">
      <c r="A238" s="235" t="s">
        <v>2172</v>
      </c>
      <c r="B238" s="255">
        <v>0.0</v>
      </c>
      <c r="C238" s="255">
        <v>0.0</v>
      </c>
      <c r="D238" s="255">
        <v>0.0</v>
      </c>
      <c r="E238" s="255">
        <v>0.0</v>
      </c>
      <c r="F238" s="255">
        <v>0.0</v>
      </c>
      <c r="G238" s="255">
        <v>0.0</v>
      </c>
      <c r="H238" s="255">
        <v>0.0</v>
      </c>
      <c r="I238" s="255">
        <v>0.0</v>
      </c>
      <c r="J238" s="255">
        <v>0.0</v>
      </c>
      <c r="K238" s="255">
        <v>0.0</v>
      </c>
      <c r="L238" s="255">
        <v>0.0</v>
      </c>
      <c r="M238" s="255">
        <v>0.0</v>
      </c>
      <c r="N238" s="255">
        <v>0.0</v>
      </c>
      <c r="O238" s="255">
        <v>0.0</v>
      </c>
      <c r="P238" s="255">
        <v>0.0</v>
      </c>
      <c r="Q238" s="255">
        <v>0.0</v>
      </c>
      <c r="R238" s="255">
        <v>0.0</v>
      </c>
      <c r="S238" s="255">
        <v>0.0</v>
      </c>
      <c r="T238" s="255">
        <v>0.0</v>
      </c>
      <c r="U238" s="255">
        <v>0.0</v>
      </c>
      <c r="V238" s="255">
        <v>0.0</v>
      </c>
      <c r="W238" s="255">
        <v>0.0</v>
      </c>
      <c r="X238" s="255">
        <v>0.0</v>
      </c>
      <c r="Y238" s="255">
        <v>0.0</v>
      </c>
      <c r="Z238" s="255">
        <v>0.0</v>
      </c>
      <c r="AA238" s="255">
        <v>0.0</v>
      </c>
      <c r="AB238" s="255">
        <v>0.0</v>
      </c>
      <c r="AC238" s="255">
        <v>0.0</v>
      </c>
      <c r="AD238" s="255">
        <v>0.0</v>
      </c>
      <c r="AE238" s="255">
        <v>0.0</v>
      </c>
      <c r="AF238" s="255">
        <v>0.0</v>
      </c>
      <c r="AG238" s="423">
        <f t="shared" si="58"/>
        <v>0</v>
      </c>
    </row>
    <row r="239">
      <c r="A239" s="235" t="s">
        <v>2173</v>
      </c>
      <c r="B239" s="255">
        <v>0.0</v>
      </c>
      <c r="C239" s="255">
        <v>0.0</v>
      </c>
      <c r="D239" s="255">
        <v>0.0</v>
      </c>
      <c r="E239" s="255">
        <v>0.0</v>
      </c>
      <c r="F239" s="255">
        <v>0.0</v>
      </c>
      <c r="G239" s="255">
        <v>0.0</v>
      </c>
      <c r="H239" s="255">
        <v>0.0</v>
      </c>
      <c r="I239" s="255">
        <v>0.0</v>
      </c>
      <c r="J239" s="255">
        <v>0.0</v>
      </c>
      <c r="K239" s="255">
        <v>0.0</v>
      </c>
      <c r="L239" s="255">
        <v>0.0</v>
      </c>
      <c r="M239" s="255">
        <v>0.0</v>
      </c>
      <c r="N239" s="255">
        <v>0.0</v>
      </c>
      <c r="O239" s="255">
        <v>0.0</v>
      </c>
      <c r="P239" s="255">
        <v>0.0</v>
      </c>
      <c r="Q239" s="255">
        <v>0.0</v>
      </c>
      <c r="R239" s="255">
        <v>0.0</v>
      </c>
      <c r="S239" s="255">
        <v>0.0</v>
      </c>
      <c r="T239" s="255">
        <v>0.0</v>
      </c>
      <c r="U239" s="255">
        <v>0.0</v>
      </c>
      <c r="V239" s="255">
        <v>0.0</v>
      </c>
      <c r="W239" s="255">
        <v>0.0</v>
      </c>
      <c r="X239" s="255">
        <v>0.0</v>
      </c>
      <c r="Y239" s="255">
        <v>0.0</v>
      </c>
      <c r="Z239" s="255">
        <v>0.0</v>
      </c>
      <c r="AA239" s="255">
        <v>0.0</v>
      </c>
      <c r="AB239" s="255">
        <v>0.0</v>
      </c>
      <c r="AC239" s="255">
        <v>0.0</v>
      </c>
      <c r="AD239" s="255">
        <v>0.0</v>
      </c>
      <c r="AE239" s="255">
        <v>0.0</v>
      </c>
      <c r="AF239" s="255">
        <v>0.0</v>
      </c>
      <c r="AG239" s="423">
        <f t="shared" si="58"/>
        <v>0</v>
      </c>
    </row>
    <row r="240">
      <c r="A240" s="235" t="s">
        <v>2174</v>
      </c>
      <c r="B240" s="255">
        <v>0.0</v>
      </c>
      <c r="C240" s="255">
        <v>0.0</v>
      </c>
      <c r="D240" s="255">
        <v>0.0</v>
      </c>
      <c r="E240" s="255">
        <v>0.0</v>
      </c>
      <c r="F240" s="255">
        <v>0.0</v>
      </c>
      <c r="G240" s="255">
        <v>0.0</v>
      </c>
      <c r="H240" s="255">
        <v>0.0</v>
      </c>
      <c r="I240" s="255">
        <v>0.0</v>
      </c>
      <c r="J240" s="255">
        <v>0.0</v>
      </c>
      <c r="K240" s="255">
        <v>0.0</v>
      </c>
      <c r="L240" s="255">
        <v>0.0</v>
      </c>
      <c r="M240" s="255">
        <v>0.0</v>
      </c>
      <c r="N240" s="255">
        <v>0.0</v>
      </c>
      <c r="O240" s="255">
        <v>0.0</v>
      </c>
      <c r="P240" s="255">
        <v>0.0</v>
      </c>
      <c r="Q240" s="255">
        <v>0.0</v>
      </c>
      <c r="R240" s="255">
        <v>0.0</v>
      </c>
      <c r="S240" s="255">
        <v>0.0</v>
      </c>
      <c r="T240" s="255">
        <v>0.0</v>
      </c>
      <c r="U240" s="255">
        <v>0.0</v>
      </c>
      <c r="V240" s="255">
        <v>0.0</v>
      </c>
      <c r="W240" s="255">
        <v>0.0</v>
      </c>
      <c r="X240" s="255">
        <v>0.0</v>
      </c>
      <c r="Y240" s="255">
        <v>0.0</v>
      </c>
      <c r="Z240" s="255">
        <v>0.0</v>
      </c>
      <c r="AA240" s="255">
        <v>0.0</v>
      </c>
      <c r="AB240" s="255">
        <v>0.0</v>
      </c>
      <c r="AC240" s="255">
        <v>0.0</v>
      </c>
      <c r="AD240" s="255">
        <v>0.0</v>
      </c>
      <c r="AE240" s="255">
        <v>0.0</v>
      </c>
      <c r="AF240" s="255">
        <v>0.0</v>
      </c>
      <c r="AG240" s="423">
        <f t="shared" si="58"/>
        <v>0</v>
      </c>
    </row>
    <row r="241">
      <c r="A241" s="235" t="s">
        <v>2175</v>
      </c>
      <c r="B241" s="255">
        <v>0.0</v>
      </c>
      <c r="C241" s="255">
        <v>0.0</v>
      </c>
      <c r="D241" s="255">
        <v>0.0</v>
      </c>
      <c r="E241" s="255">
        <v>0.0</v>
      </c>
      <c r="F241" s="255">
        <v>0.0</v>
      </c>
      <c r="G241" s="255">
        <v>0.0</v>
      </c>
      <c r="H241" s="255">
        <v>0.0</v>
      </c>
      <c r="I241" s="255">
        <v>0.0</v>
      </c>
      <c r="J241" s="255">
        <v>0.0</v>
      </c>
      <c r="K241" s="255">
        <v>0.0</v>
      </c>
      <c r="L241" s="255">
        <v>0.0</v>
      </c>
      <c r="M241" s="255">
        <v>0.0</v>
      </c>
      <c r="N241" s="255">
        <v>0.0</v>
      </c>
      <c r="O241" s="255">
        <v>0.0</v>
      </c>
      <c r="P241" s="255">
        <v>0.0</v>
      </c>
      <c r="Q241" s="255">
        <v>0.0</v>
      </c>
      <c r="R241" s="255">
        <v>0.0</v>
      </c>
      <c r="S241" s="255">
        <v>0.0</v>
      </c>
      <c r="T241" s="255">
        <v>0.0</v>
      </c>
      <c r="U241" s="255">
        <v>0.0</v>
      </c>
      <c r="V241" s="255">
        <v>0.0</v>
      </c>
      <c r="W241" s="255">
        <v>0.0</v>
      </c>
      <c r="X241" s="255">
        <v>0.0</v>
      </c>
      <c r="Y241" s="255">
        <v>0.0</v>
      </c>
      <c r="Z241" s="255">
        <v>0.0</v>
      </c>
      <c r="AA241" s="255">
        <v>0.0</v>
      </c>
      <c r="AB241" s="255">
        <v>0.0</v>
      </c>
      <c r="AC241" s="255">
        <v>0.0</v>
      </c>
      <c r="AD241" s="255">
        <v>0.0</v>
      </c>
      <c r="AE241" s="255">
        <v>0.0</v>
      </c>
      <c r="AF241" s="255">
        <v>0.0</v>
      </c>
      <c r="AG241" s="423">
        <f t="shared" si="58"/>
        <v>0</v>
      </c>
    </row>
    <row r="242">
      <c r="A242" s="235" t="s">
        <v>2176</v>
      </c>
      <c r="B242" s="255">
        <v>0.0</v>
      </c>
      <c r="C242" s="255">
        <v>0.0</v>
      </c>
      <c r="D242" s="255">
        <v>0.0</v>
      </c>
      <c r="E242" s="255">
        <v>0.0</v>
      </c>
      <c r="F242" s="255">
        <v>0.0</v>
      </c>
      <c r="G242" s="255">
        <v>0.0</v>
      </c>
      <c r="H242" s="255">
        <v>0.0</v>
      </c>
      <c r="I242" s="255">
        <v>0.0</v>
      </c>
      <c r="J242" s="255">
        <v>0.0</v>
      </c>
      <c r="K242" s="255">
        <v>0.0</v>
      </c>
      <c r="L242" s="255">
        <v>0.0</v>
      </c>
      <c r="M242" s="255">
        <v>0.0</v>
      </c>
      <c r="N242" s="255">
        <v>0.0</v>
      </c>
      <c r="O242" s="255">
        <v>0.0</v>
      </c>
      <c r="P242" s="255">
        <v>0.0</v>
      </c>
      <c r="Q242" s="255">
        <v>0.0</v>
      </c>
      <c r="R242" s="255">
        <v>0.0</v>
      </c>
      <c r="S242" s="255">
        <v>0.0</v>
      </c>
      <c r="T242" s="255">
        <v>0.0</v>
      </c>
      <c r="U242" s="255">
        <v>0.0</v>
      </c>
      <c r="V242" s="255">
        <v>0.0</v>
      </c>
      <c r="W242" s="255">
        <v>0.0</v>
      </c>
      <c r="X242" s="255">
        <v>0.0</v>
      </c>
      <c r="Y242" s="255">
        <v>0.0</v>
      </c>
      <c r="Z242" s="255">
        <v>0.0</v>
      </c>
      <c r="AA242" s="255">
        <v>0.0</v>
      </c>
      <c r="AB242" s="255">
        <v>0.0</v>
      </c>
      <c r="AC242" s="255">
        <v>0.0</v>
      </c>
      <c r="AD242" s="255">
        <v>0.0</v>
      </c>
      <c r="AE242" s="255">
        <v>0.0</v>
      </c>
      <c r="AF242" s="255">
        <v>0.0</v>
      </c>
      <c r="AG242" s="423">
        <f t="shared" si="58"/>
        <v>0</v>
      </c>
    </row>
    <row r="243">
      <c r="A243" s="232" t="s">
        <v>283</v>
      </c>
      <c r="B243" s="535">
        <f t="shared" ref="B243:AF243" si="59">SUM(B235:B242)</f>
        <v>0</v>
      </c>
      <c r="C243" s="535">
        <f t="shared" si="59"/>
        <v>0</v>
      </c>
      <c r="D243" s="535">
        <f t="shared" si="59"/>
        <v>0</v>
      </c>
      <c r="E243" s="535">
        <f t="shared" si="59"/>
        <v>0</v>
      </c>
      <c r="F243" s="535">
        <f t="shared" si="59"/>
        <v>0</v>
      </c>
      <c r="G243" s="535">
        <f t="shared" si="59"/>
        <v>0</v>
      </c>
      <c r="H243" s="535">
        <f t="shared" si="59"/>
        <v>0</v>
      </c>
      <c r="I243" s="535">
        <f t="shared" si="59"/>
        <v>0</v>
      </c>
      <c r="J243" s="535">
        <f t="shared" si="59"/>
        <v>0</v>
      </c>
      <c r="K243" s="535">
        <f t="shared" si="59"/>
        <v>0</v>
      </c>
      <c r="L243" s="535">
        <f t="shared" si="59"/>
        <v>0</v>
      </c>
      <c r="M243" s="535">
        <f t="shared" si="59"/>
        <v>0</v>
      </c>
      <c r="N243" s="535">
        <f t="shared" si="59"/>
        <v>0</v>
      </c>
      <c r="O243" s="535">
        <f t="shared" si="59"/>
        <v>0</v>
      </c>
      <c r="P243" s="535">
        <f t="shared" si="59"/>
        <v>0</v>
      </c>
      <c r="Q243" s="535">
        <f t="shared" si="59"/>
        <v>0</v>
      </c>
      <c r="R243" s="535">
        <f t="shared" si="59"/>
        <v>0</v>
      </c>
      <c r="S243" s="535">
        <f t="shared" si="59"/>
        <v>0</v>
      </c>
      <c r="T243" s="535">
        <f t="shared" si="59"/>
        <v>0</v>
      </c>
      <c r="U243" s="535">
        <f t="shared" si="59"/>
        <v>0</v>
      </c>
      <c r="V243" s="535">
        <f t="shared" si="59"/>
        <v>0</v>
      </c>
      <c r="W243" s="535">
        <f t="shared" si="59"/>
        <v>0</v>
      </c>
      <c r="X243" s="535">
        <f t="shared" si="59"/>
        <v>0</v>
      </c>
      <c r="Y243" s="535">
        <f t="shared" si="59"/>
        <v>0</v>
      </c>
      <c r="Z243" s="535">
        <f t="shared" si="59"/>
        <v>0</v>
      </c>
      <c r="AA243" s="535">
        <f t="shared" si="59"/>
        <v>0</v>
      </c>
      <c r="AB243" s="535">
        <f t="shared" si="59"/>
        <v>0</v>
      </c>
      <c r="AC243" s="535">
        <f t="shared" si="59"/>
        <v>0</v>
      </c>
      <c r="AD243" s="535">
        <f t="shared" si="59"/>
        <v>0</v>
      </c>
      <c r="AE243" s="535">
        <f t="shared" si="59"/>
        <v>0</v>
      </c>
      <c r="AF243" s="535">
        <f t="shared" si="59"/>
        <v>0</v>
      </c>
      <c r="AG243" s="423">
        <f t="shared" si="58"/>
        <v>0</v>
      </c>
    </row>
    <row r="244">
      <c r="A244" s="630" t="s">
        <v>2177</v>
      </c>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c r="AG244" s="579"/>
    </row>
    <row r="245">
      <c r="A245" s="230" t="s">
        <v>287</v>
      </c>
      <c r="B245" s="247">
        <v>0.0</v>
      </c>
      <c r="C245" s="247">
        <v>0.0</v>
      </c>
      <c r="D245" s="247">
        <v>0.0</v>
      </c>
      <c r="E245" s="247">
        <v>0.0</v>
      </c>
      <c r="F245" s="247">
        <v>0.0</v>
      </c>
      <c r="G245" s="247">
        <v>0.0</v>
      </c>
      <c r="H245" s="247">
        <v>0.0</v>
      </c>
      <c r="I245" s="247">
        <v>0.0</v>
      </c>
      <c r="J245" s="247">
        <v>0.0</v>
      </c>
      <c r="K245" s="247">
        <v>0.0</v>
      </c>
      <c r="L245" s="247">
        <v>0.0</v>
      </c>
      <c r="M245" s="247">
        <v>0.0</v>
      </c>
      <c r="N245" s="247">
        <v>0.0</v>
      </c>
      <c r="O245" s="247">
        <v>0.0</v>
      </c>
      <c r="P245" s="247">
        <v>0.0</v>
      </c>
      <c r="Q245" s="247">
        <v>0.0</v>
      </c>
      <c r="R245" s="247">
        <v>0.0</v>
      </c>
      <c r="S245" s="247">
        <v>0.0</v>
      </c>
      <c r="T245" s="247">
        <v>0.0</v>
      </c>
      <c r="U245" s="247">
        <v>0.0</v>
      </c>
      <c r="V245" s="247">
        <v>0.0</v>
      </c>
      <c r="W245" s="247">
        <v>0.0</v>
      </c>
      <c r="X245" s="247">
        <v>0.0</v>
      </c>
      <c r="Y245" s="247">
        <v>0.0</v>
      </c>
      <c r="Z245" s="247">
        <v>0.0</v>
      </c>
      <c r="AA245" s="247">
        <v>0.0</v>
      </c>
      <c r="AB245" s="247">
        <v>0.0</v>
      </c>
      <c r="AC245" s="247">
        <v>0.0</v>
      </c>
      <c r="AD245" s="247">
        <v>0.0</v>
      </c>
      <c r="AE245" s="247">
        <v>0.0</v>
      </c>
      <c r="AF245" s="247">
        <v>0.0</v>
      </c>
      <c r="AG245" s="423">
        <f t="shared" ref="AG245:AG253" si="60">SUM(B245:AF245)</f>
        <v>0</v>
      </c>
    </row>
    <row r="246">
      <c r="A246" s="230" t="s">
        <v>288</v>
      </c>
      <c r="B246" s="247">
        <v>0.0</v>
      </c>
      <c r="C246" s="247">
        <v>0.0</v>
      </c>
      <c r="D246" s="247">
        <v>0.0</v>
      </c>
      <c r="E246" s="247">
        <v>0.0</v>
      </c>
      <c r="F246" s="247">
        <v>0.0</v>
      </c>
      <c r="G246" s="247">
        <v>0.0</v>
      </c>
      <c r="H246" s="247">
        <v>0.0</v>
      </c>
      <c r="I246" s="247">
        <v>0.0</v>
      </c>
      <c r="J246" s="247">
        <v>0.0</v>
      </c>
      <c r="K246" s="247">
        <v>0.0</v>
      </c>
      <c r="L246" s="247">
        <v>0.0</v>
      </c>
      <c r="M246" s="247">
        <v>0.0</v>
      </c>
      <c r="N246" s="247">
        <v>0.0</v>
      </c>
      <c r="O246" s="247">
        <v>0.0</v>
      </c>
      <c r="P246" s="247">
        <v>0.0</v>
      </c>
      <c r="Q246" s="247">
        <v>0.0</v>
      </c>
      <c r="R246" s="247">
        <v>0.0</v>
      </c>
      <c r="S246" s="247">
        <v>0.0</v>
      </c>
      <c r="T246" s="247">
        <v>0.0</v>
      </c>
      <c r="U246" s="247">
        <v>0.0</v>
      </c>
      <c r="V246" s="247">
        <v>0.0</v>
      </c>
      <c r="W246" s="247">
        <v>0.0</v>
      </c>
      <c r="X246" s="247">
        <v>0.0</v>
      </c>
      <c r="Y246" s="247">
        <v>0.0</v>
      </c>
      <c r="Z246" s="247">
        <v>0.0</v>
      </c>
      <c r="AA246" s="247">
        <v>0.0</v>
      </c>
      <c r="AB246" s="247">
        <v>0.0</v>
      </c>
      <c r="AC246" s="247">
        <v>0.0</v>
      </c>
      <c r="AD246" s="247">
        <v>0.0</v>
      </c>
      <c r="AE246" s="247">
        <v>0.0</v>
      </c>
      <c r="AF246" s="247">
        <v>0.0</v>
      </c>
      <c r="AG246" s="423">
        <f t="shared" si="60"/>
        <v>0</v>
      </c>
    </row>
    <row r="247">
      <c r="A247" s="230" t="s">
        <v>2178</v>
      </c>
      <c r="B247" s="247">
        <v>0.0</v>
      </c>
      <c r="C247" s="247">
        <v>0.0</v>
      </c>
      <c r="D247" s="247">
        <v>0.0</v>
      </c>
      <c r="E247" s="247">
        <v>0.0</v>
      </c>
      <c r="F247" s="247">
        <v>0.0</v>
      </c>
      <c r="G247" s="247">
        <v>0.0</v>
      </c>
      <c r="H247" s="247">
        <v>0.0</v>
      </c>
      <c r="I247" s="247">
        <v>0.0</v>
      </c>
      <c r="J247" s="247">
        <v>0.0</v>
      </c>
      <c r="K247" s="247">
        <v>0.0</v>
      </c>
      <c r="L247" s="247">
        <v>0.0</v>
      </c>
      <c r="M247" s="247">
        <v>0.0</v>
      </c>
      <c r="N247" s="247">
        <v>0.0</v>
      </c>
      <c r="O247" s="247">
        <v>0.0</v>
      </c>
      <c r="P247" s="247">
        <v>0.0</v>
      </c>
      <c r="Q247" s="247">
        <v>0.0</v>
      </c>
      <c r="R247" s="247">
        <v>0.0</v>
      </c>
      <c r="S247" s="247">
        <v>0.0</v>
      </c>
      <c r="T247" s="247">
        <v>0.0</v>
      </c>
      <c r="U247" s="247">
        <v>0.0</v>
      </c>
      <c r="V247" s="247">
        <v>0.0</v>
      </c>
      <c r="W247" s="247">
        <v>0.0</v>
      </c>
      <c r="X247" s="247">
        <v>0.0</v>
      </c>
      <c r="Y247" s="247">
        <v>0.0</v>
      </c>
      <c r="Z247" s="247">
        <v>0.0</v>
      </c>
      <c r="AA247" s="247">
        <v>0.0</v>
      </c>
      <c r="AB247" s="247">
        <v>0.0</v>
      </c>
      <c r="AC247" s="247">
        <v>0.0</v>
      </c>
      <c r="AD247" s="247">
        <v>0.0</v>
      </c>
      <c r="AE247" s="247">
        <v>0.0</v>
      </c>
      <c r="AF247" s="247">
        <v>0.0</v>
      </c>
      <c r="AG247" s="423">
        <f t="shared" si="60"/>
        <v>0</v>
      </c>
    </row>
    <row r="248">
      <c r="A248" s="230" t="s">
        <v>2179</v>
      </c>
      <c r="B248" s="247">
        <v>0.0</v>
      </c>
      <c r="C248" s="247">
        <v>0.0</v>
      </c>
      <c r="D248" s="247">
        <v>0.0</v>
      </c>
      <c r="E248" s="247">
        <v>0.0</v>
      </c>
      <c r="F248" s="247">
        <v>0.0</v>
      </c>
      <c r="G248" s="247">
        <v>0.0</v>
      </c>
      <c r="H248" s="247">
        <v>0.0</v>
      </c>
      <c r="I248" s="247">
        <v>0.0</v>
      </c>
      <c r="J248" s="247">
        <v>0.0</v>
      </c>
      <c r="K248" s="247">
        <v>0.0</v>
      </c>
      <c r="L248" s="247">
        <v>0.0</v>
      </c>
      <c r="M248" s="247">
        <v>0.0</v>
      </c>
      <c r="N248" s="247">
        <v>0.0</v>
      </c>
      <c r="O248" s="247">
        <v>0.0</v>
      </c>
      <c r="P248" s="247">
        <v>0.0</v>
      </c>
      <c r="Q248" s="247">
        <v>0.0</v>
      </c>
      <c r="R248" s="247">
        <v>0.0</v>
      </c>
      <c r="S248" s="247">
        <v>0.0</v>
      </c>
      <c r="T248" s="247">
        <v>0.0</v>
      </c>
      <c r="U248" s="247">
        <v>0.0</v>
      </c>
      <c r="V248" s="247">
        <v>0.0</v>
      </c>
      <c r="W248" s="247">
        <v>0.0</v>
      </c>
      <c r="X248" s="247">
        <v>0.0</v>
      </c>
      <c r="Y248" s="247">
        <v>0.0</v>
      </c>
      <c r="Z248" s="247">
        <v>0.0</v>
      </c>
      <c r="AA248" s="247">
        <v>0.0</v>
      </c>
      <c r="AB248" s="247">
        <v>0.0</v>
      </c>
      <c r="AC248" s="247">
        <v>0.0</v>
      </c>
      <c r="AD248" s="247">
        <v>0.0</v>
      </c>
      <c r="AE248" s="247">
        <v>0.0</v>
      </c>
      <c r="AF248" s="247">
        <v>0.0</v>
      </c>
      <c r="AG248" s="423">
        <f t="shared" si="60"/>
        <v>0</v>
      </c>
    </row>
    <row r="249">
      <c r="A249" s="230" t="s">
        <v>2180</v>
      </c>
      <c r="B249" s="247">
        <v>0.0</v>
      </c>
      <c r="C249" s="247">
        <v>0.0</v>
      </c>
      <c r="D249" s="247">
        <v>0.0</v>
      </c>
      <c r="E249" s="247">
        <v>0.0</v>
      </c>
      <c r="F249" s="247">
        <v>0.0</v>
      </c>
      <c r="G249" s="247">
        <v>0.0</v>
      </c>
      <c r="H249" s="247">
        <v>0.0</v>
      </c>
      <c r="I249" s="247">
        <v>0.0</v>
      </c>
      <c r="J249" s="247">
        <v>0.0</v>
      </c>
      <c r="K249" s="247">
        <v>0.0</v>
      </c>
      <c r="L249" s="247">
        <v>0.0</v>
      </c>
      <c r="M249" s="247">
        <v>0.0</v>
      </c>
      <c r="N249" s="247">
        <v>0.0</v>
      </c>
      <c r="O249" s="247">
        <v>0.0</v>
      </c>
      <c r="P249" s="247">
        <v>0.0</v>
      </c>
      <c r="Q249" s="247">
        <v>0.0</v>
      </c>
      <c r="R249" s="247">
        <v>0.0</v>
      </c>
      <c r="S249" s="247">
        <v>0.0</v>
      </c>
      <c r="T249" s="247">
        <v>0.0</v>
      </c>
      <c r="U249" s="247">
        <v>0.0</v>
      </c>
      <c r="V249" s="247">
        <v>0.0</v>
      </c>
      <c r="W249" s="247">
        <v>0.0</v>
      </c>
      <c r="X249" s="247">
        <v>0.0</v>
      </c>
      <c r="Y249" s="247">
        <v>0.0</v>
      </c>
      <c r="Z249" s="247">
        <v>0.0</v>
      </c>
      <c r="AA249" s="247">
        <v>0.0</v>
      </c>
      <c r="AB249" s="247">
        <v>0.0</v>
      </c>
      <c r="AC249" s="247">
        <v>0.0</v>
      </c>
      <c r="AD249" s="247">
        <v>0.0</v>
      </c>
      <c r="AE249" s="247">
        <v>0.0</v>
      </c>
      <c r="AF249" s="247">
        <v>0.0</v>
      </c>
      <c r="AG249" s="423">
        <f t="shared" si="60"/>
        <v>0</v>
      </c>
    </row>
    <row r="250">
      <c r="A250" s="230" t="s">
        <v>2181</v>
      </c>
      <c r="B250" s="247">
        <v>0.0</v>
      </c>
      <c r="C250" s="247">
        <v>0.0</v>
      </c>
      <c r="D250" s="247">
        <v>0.0</v>
      </c>
      <c r="E250" s="247">
        <v>0.0</v>
      </c>
      <c r="F250" s="247">
        <v>0.0</v>
      </c>
      <c r="G250" s="247">
        <v>0.0</v>
      </c>
      <c r="H250" s="247">
        <v>0.0</v>
      </c>
      <c r="I250" s="247">
        <v>0.0</v>
      </c>
      <c r="J250" s="247">
        <v>0.0</v>
      </c>
      <c r="K250" s="247">
        <v>0.0</v>
      </c>
      <c r="L250" s="247">
        <v>0.0</v>
      </c>
      <c r="M250" s="247">
        <v>0.0</v>
      </c>
      <c r="N250" s="247">
        <v>0.0</v>
      </c>
      <c r="O250" s="247">
        <v>0.0</v>
      </c>
      <c r="P250" s="247">
        <v>0.0</v>
      </c>
      <c r="Q250" s="247">
        <v>0.0</v>
      </c>
      <c r="R250" s="247">
        <v>0.0</v>
      </c>
      <c r="S250" s="247">
        <v>0.0</v>
      </c>
      <c r="T250" s="247">
        <v>0.0</v>
      </c>
      <c r="U250" s="247">
        <v>0.0</v>
      </c>
      <c r="V250" s="247">
        <v>0.0</v>
      </c>
      <c r="W250" s="247">
        <v>0.0</v>
      </c>
      <c r="X250" s="247">
        <v>0.0</v>
      </c>
      <c r="Y250" s="247">
        <v>0.0</v>
      </c>
      <c r="Z250" s="247">
        <v>0.0</v>
      </c>
      <c r="AA250" s="247">
        <v>0.0</v>
      </c>
      <c r="AB250" s="247">
        <v>0.0</v>
      </c>
      <c r="AC250" s="247">
        <v>0.0</v>
      </c>
      <c r="AD250" s="247">
        <v>0.0</v>
      </c>
      <c r="AE250" s="247">
        <v>0.0</v>
      </c>
      <c r="AF250" s="247">
        <v>0.0</v>
      </c>
      <c r="AG250" s="423">
        <f t="shared" si="60"/>
        <v>0</v>
      </c>
    </row>
    <row r="251">
      <c r="A251" s="230" t="s">
        <v>2182</v>
      </c>
      <c r="B251" s="247">
        <v>0.0</v>
      </c>
      <c r="C251" s="247">
        <v>0.0</v>
      </c>
      <c r="D251" s="247">
        <v>0.0</v>
      </c>
      <c r="E251" s="247">
        <v>0.0</v>
      </c>
      <c r="F251" s="247">
        <v>0.0</v>
      </c>
      <c r="G251" s="247">
        <v>0.0</v>
      </c>
      <c r="H251" s="247">
        <v>0.0</v>
      </c>
      <c r="I251" s="247">
        <v>0.0</v>
      </c>
      <c r="J251" s="247">
        <v>0.0</v>
      </c>
      <c r="K251" s="247">
        <v>0.0</v>
      </c>
      <c r="L251" s="247">
        <v>0.0</v>
      </c>
      <c r="M251" s="247">
        <v>0.0</v>
      </c>
      <c r="N251" s="247">
        <v>0.0</v>
      </c>
      <c r="O251" s="247">
        <v>0.0</v>
      </c>
      <c r="P251" s="247">
        <v>0.0</v>
      </c>
      <c r="Q251" s="247">
        <v>0.0</v>
      </c>
      <c r="R251" s="247">
        <v>0.0</v>
      </c>
      <c r="S251" s="247">
        <v>0.0</v>
      </c>
      <c r="T251" s="247">
        <v>0.0</v>
      </c>
      <c r="U251" s="247">
        <v>0.0</v>
      </c>
      <c r="V251" s="247">
        <v>0.0</v>
      </c>
      <c r="W251" s="247">
        <v>0.0</v>
      </c>
      <c r="X251" s="247">
        <v>0.0</v>
      </c>
      <c r="Y251" s="247">
        <v>0.0</v>
      </c>
      <c r="Z251" s="247">
        <v>0.0</v>
      </c>
      <c r="AA251" s="247">
        <v>0.0</v>
      </c>
      <c r="AB251" s="247">
        <v>0.0</v>
      </c>
      <c r="AC251" s="247">
        <v>0.0</v>
      </c>
      <c r="AD251" s="247">
        <v>0.0</v>
      </c>
      <c r="AE251" s="247">
        <v>0.0</v>
      </c>
      <c r="AF251" s="247">
        <v>0.0</v>
      </c>
      <c r="AG251" s="423">
        <f t="shared" si="60"/>
        <v>0</v>
      </c>
    </row>
    <row r="252">
      <c r="A252" s="230" t="s">
        <v>2183</v>
      </c>
      <c r="B252" s="247">
        <v>0.0</v>
      </c>
      <c r="C252" s="247">
        <v>0.0</v>
      </c>
      <c r="D252" s="247">
        <v>0.0</v>
      </c>
      <c r="E252" s="247">
        <v>0.0</v>
      </c>
      <c r="F252" s="247">
        <v>0.0</v>
      </c>
      <c r="G252" s="247">
        <v>0.0</v>
      </c>
      <c r="H252" s="247">
        <v>0.0</v>
      </c>
      <c r="I252" s="247">
        <v>0.0</v>
      </c>
      <c r="J252" s="247">
        <v>0.0</v>
      </c>
      <c r="K252" s="247">
        <v>0.0</v>
      </c>
      <c r="L252" s="247">
        <v>0.0</v>
      </c>
      <c r="M252" s="247">
        <v>0.0</v>
      </c>
      <c r="N252" s="247">
        <v>0.0</v>
      </c>
      <c r="O252" s="247">
        <v>0.0</v>
      </c>
      <c r="P252" s="247">
        <v>0.0</v>
      </c>
      <c r="Q252" s="247">
        <v>0.0</v>
      </c>
      <c r="R252" s="247">
        <v>0.0</v>
      </c>
      <c r="S252" s="247">
        <v>0.0</v>
      </c>
      <c r="T252" s="247">
        <v>0.0</v>
      </c>
      <c r="U252" s="247">
        <v>0.0</v>
      </c>
      <c r="V252" s="247">
        <v>0.0</v>
      </c>
      <c r="W252" s="247">
        <v>0.0</v>
      </c>
      <c r="X252" s="247">
        <v>0.0</v>
      </c>
      <c r="Y252" s="247">
        <v>0.0</v>
      </c>
      <c r="Z252" s="247">
        <v>0.0</v>
      </c>
      <c r="AA252" s="247">
        <v>0.0</v>
      </c>
      <c r="AB252" s="247">
        <v>0.0</v>
      </c>
      <c r="AC252" s="247">
        <v>0.0</v>
      </c>
      <c r="AD252" s="247">
        <v>0.0</v>
      </c>
      <c r="AE252" s="247">
        <v>0.0</v>
      </c>
      <c r="AF252" s="247">
        <v>0.0</v>
      </c>
      <c r="AG252" s="423">
        <f t="shared" si="60"/>
        <v>0</v>
      </c>
    </row>
    <row r="253">
      <c r="A253" s="631" t="s">
        <v>298</v>
      </c>
      <c r="B253" s="535">
        <f t="shared" ref="B253:AF253" si="61">SUM(B245:B252)</f>
        <v>0</v>
      </c>
      <c r="C253" s="535">
        <f t="shared" si="61"/>
        <v>0</v>
      </c>
      <c r="D253" s="535">
        <f t="shared" si="61"/>
        <v>0</v>
      </c>
      <c r="E253" s="535">
        <f t="shared" si="61"/>
        <v>0</v>
      </c>
      <c r="F253" s="535">
        <f t="shared" si="61"/>
        <v>0</v>
      </c>
      <c r="G253" s="535">
        <f t="shared" si="61"/>
        <v>0</v>
      </c>
      <c r="H253" s="535">
        <f t="shared" si="61"/>
        <v>0</v>
      </c>
      <c r="I253" s="535">
        <f t="shared" si="61"/>
        <v>0</v>
      </c>
      <c r="J253" s="535">
        <f t="shared" si="61"/>
        <v>0</v>
      </c>
      <c r="K253" s="535">
        <f t="shared" si="61"/>
        <v>0</v>
      </c>
      <c r="L253" s="535">
        <f t="shared" si="61"/>
        <v>0</v>
      </c>
      <c r="M253" s="535">
        <f t="shared" si="61"/>
        <v>0</v>
      </c>
      <c r="N253" s="535">
        <f t="shared" si="61"/>
        <v>0</v>
      </c>
      <c r="O253" s="535">
        <f t="shared" si="61"/>
        <v>0</v>
      </c>
      <c r="P253" s="535">
        <f t="shared" si="61"/>
        <v>0</v>
      </c>
      <c r="Q253" s="535">
        <f t="shared" si="61"/>
        <v>0</v>
      </c>
      <c r="R253" s="535">
        <f t="shared" si="61"/>
        <v>0</v>
      </c>
      <c r="S253" s="535">
        <f t="shared" si="61"/>
        <v>0</v>
      </c>
      <c r="T253" s="535">
        <f t="shared" si="61"/>
        <v>0</v>
      </c>
      <c r="U253" s="535">
        <f t="shared" si="61"/>
        <v>0</v>
      </c>
      <c r="V253" s="535">
        <f t="shared" si="61"/>
        <v>0</v>
      </c>
      <c r="W253" s="535">
        <f t="shared" si="61"/>
        <v>0</v>
      </c>
      <c r="X253" s="535">
        <f t="shared" si="61"/>
        <v>0</v>
      </c>
      <c r="Y253" s="535">
        <f t="shared" si="61"/>
        <v>0</v>
      </c>
      <c r="Z253" s="535">
        <f t="shared" si="61"/>
        <v>0</v>
      </c>
      <c r="AA253" s="535">
        <f t="shared" si="61"/>
        <v>0</v>
      </c>
      <c r="AB253" s="535">
        <f t="shared" si="61"/>
        <v>0</v>
      </c>
      <c r="AC253" s="535">
        <f t="shared" si="61"/>
        <v>0</v>
      </c>
      <c r="AD253" s="535">
        <f t="shared" si="61"/>
        <v>0</v>
      </c>
      <c r="AE253" s="535">
        <f t="shared" si="61"/>
        <v>0</v>
      </c>
      <c r="AF253" s="535">
        <f t="shared" si="61"/>
        <v>0</v>
      </c>
      <c r="AG253" s="423">
        <f t="shared" si="60"/>
        <v>0</v>
      </c>
    </row>
    <row r="254">
      <c r="A254" s="630" t="s">
        <v>2177</v>
      </c>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c r="AG254" s="514"/>
    </row>
    <row r="255">
      <c r="A255" s="537" t="s">
        <v>2184</v>
      </c>
      <c r="B255" s="632"/>
      <c r="C255" s="632"/>
      <c r="D255" s="632"/>
      <c r="E255" s="632"/>
      <c r="F255" s="632"/>
      <c r="G255" s="632"/>
      <c r="H255" s="632"/>
      <c r="I255" s="632"/>
      <c r="J255" s="632"/>
      <c r="K255" s="632"/>
      <c r="L255" s="632"/>
      <c r="M255" s="632"/>
      <c r="N255" s="632"/>
      <c r="O255" s="632"/>
      <c r="P255" s="632"/>
      <c r="Q255" s="632"/>
      <c r="R255" s="632"/>
      <c r="S255" s="632"/>
      <c r="T255" s="632"/>
      <c r="U255" s="632"/>
      <c r="V255" s="632"/>
      <c r="W255" s="632"/>
      <c r="X255" s="632"/>
      <c r="Y255" s="632"/>
      <c r="Z255" s="632"/>
      <c r="AA255" s="632"/>
      <c r="AB255" s="632"/>
      <c r="AC255" s="632"/>
      <c r="AD255" s="632"/>
      <c r="AE255" s="632"/>
      <c r="AF255" s="632"/>
      <c r="AG255" s="539"/>
    </row>
    <row r="256" outlineLevel="1">
      <c r="A256" s="234"/>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c r="AG256" s="539"/>
    </row>
    <row r="257" ht="19.5" customHeight="1" outlineLevel="1">
      <c r="A257" s="546" t="s">
        <v>2185</v>
      </c>
      <c r="B257" s="455"/>
      <c r="C257" s="455"/>
      <c r="D257" s="455"/>
      <c r="E257" s="455"/>
      <c r="F257" s="455"/>
      <c r="G257" s="455"/>
      <c r="H257" s="455"/>
      <c r="I257" s="455"/>
      <c r="J257" s="455"/>
      <c r="K257" s="455"/>
      <c r="L257" s="455"/>
      <c r="M257" s="455"/>
      <c r="N257" s="455"/>
      <c r="O257" s="455"/>
      <c r="P257" s="455"/>
      <c r="Q257" s="455"/>
      <c r="R257" s="455"/>
      <c r="S257" s="455"/>
      <c r="T257" s="455"/>
      <c r="U257" s="455"/>
      <c r="V257" s="455"/>
      <c r="W257" s="455"/>
      <c r="X257" s="455"/>
      <c r="Y257" s="455"/>
      <c r="Z257" s="455"/>
      <c r="AA257" s="455"/>
      <c r="AB257" s="455"/>
      <c r="AC257" s="455"/>
      <c r="AD257" s="455"/>
      <c r="AE257" s="455"/>
      <c r="AF257" s="455"/>
      <c r="AG257" s="540"/>
    </row>
    <row r="258" outlineLevel="1">
      <c r="A258" s="273" t="s">
        <v>2186</v>
      </c>
      <c r="B258" s="633"/>
      <c r="C258" s="633"/>
      <c r="D258" s="633"/>
      <c r="E258" s="633"/>
      <c r="F258" s="633"/>
      <c r="G258" s="633"/>
      <c r="H258" s="633"/>
      <c r="I258" s="633"/>
      <c r="J258" s="633"/>
      <c r="K258" s="633"/>
      <c r="L258" s="633"/>
      <c r="M258" s="633"/>
      <c r="N258" s="633"/>
      <c r="O258" s="633"/>
      <c r="P258" s="633"/>
      <c r="Q258" s="633"/>
      <c r="R258" s="633"/>
      <c r="S258" s="633"/>
      <c r="T258" s="633"/>
      <c r="U258" s="633"/>
      <c r="V258" s="633"/>
      <c r="W258" s="633"/>
      <c r="X258" s="633"/>
      <c r="Y258" s="633"/>
      <c r="Z258" s="633"/>
      <c r="AA258" s="633"/>
      <c r="AB258" s="633"/>
      <c r="AC258" s="633"/>
      <c r="AD258" s="633"/>
      <c r="AE258" s="633"/>
      <c r="AF258" s="633"/>
      <c r="AG258" s="409">
        <f t="shared" ref="AG258:AG261" si="62">SUM(B258:AF258)</f>
        <v>0</v>
      </c>
    </row>
    <row r="259" outlineLevel="1">
      <c r="A259" s="273" t="s">
        <v>2187</v>
      </c>
      <c r="B259" s="633"/>
      <c r="C259" s="633"/>
      <c r="D259" s="633"/>
      <c r="E259" s="633"/>
      <c r="F259" s="633"/>
      <c r="G259" s="633"/>
      <c r="H259" s="633"/>
      <c r="I259" s="633"/>
      <c r="J259" s="633"/>
      <c r="K259" s="633"/>
      <c r="L259" s="633"/>
      <c r="M259" s="633"/>
      <c r="N259" s="633"/>
      <c r="O259" s="633"/>
      <c r="P259" s="633"/>
      <c r="Q259" s="633"/>
      <c r="R259" s="633"/>
      <c r="S259" s="633"/>
      <c r="T259" s="633"/>
      <c r="U259" s="633"/>
      <c r="V259" s="633"/>
      <c r="W259" s="633"/>
      <c r="X259" s="633"/>
      <c r="Y259" s="633"/>
      <c r="Z259" s="633"/>
      <c r="AA259" s="633"/>
      <c r="AB259" s="633"/>
      <c r="AC259" s="633"/>
      <c r="AD259" s="633"/>
      <c r="AE259" s="633"/>
      <c r="AF259" s="633"/>
      <c r="AG259" s="409">
        <f t="shared" si="62"/>
        <v>0</v>
      </c>
    </row>
    <row r="260" outlineLevel="1">
      <c r="A260" s="273" t="s">
        <v>2188</v>
      </c>
      <c r="B260" s="633"/>
      <c r="C260" s="633"/>
      <c r="D260" s="633"/>
      <c r="E260" s="633"/>
      <c r="F260" s="633"/>
      <c r="G260" s="633"/>
      <c r="H260" s="633"/>
      <c r="I260" s="633"/>
      <c r="J260" s="633"/>
      <c r="K260" s="633"/>
      <c r="L260" s="633"/>
      <c r="M260" s="633"/>
      <c r="N260" s="633"/>
      <c r="O260" s="633"/>
      <c r="P260" s="633"/>
      <c r="Q260" s="633"/>
      <c r="R260" s="633"/>
      <c r="S260" s="633"/>
      <c r="T260" s="633"/>
      <c r="U260" s="633"/>
      <c r="V260" s="633"/>
      <c r="W260" s="633"/>
      <c r="X260" s="633"/>
      <c r="Y260" s="633"/>
      <c r="Z260" s="633"/>
      <c r="AA260" s="633"/>
      <c r="AB260" s="633"/>
      <c r="AC260" s="633"/>
      <c r="AD260" s="633"/>
      <c r="AE260" s="633"/>
      <c r="AF260" s="633"/>
      <c r="AG260" s="409">
        <f t="shared" si="62"/>
        <v>0</v>
      </c>
    </row>
    <row r="261" outlineLevel="1">
      <c r="A261" s="273" t="s">
        <v>2189</v>
      </c>
      <c r="B261" s="633"/>
      <c r="C261" s="633"/>
      <c r="D261" s="633"/>
      <c r="E261" s="633"/>
      <c r="F261" s="633"/>
      <c r="G261" s="633"/>
      <c r="H261" s="633"/>
      <c r="I261" s="633"/>
      <c r="J261" s="633"/>
      <c r="K261" s="633"/>
      <c r="L261" s="633"/>
      <c r="M261" s="633"/>
      <c r="N261" s="633"/>
      <c r="O261" s="633"/>
      <c r="P261" s="633"/>
      <c r="Q261" s="633"/>
      <c r="R261" s="633"/>
      <c r="S261" s="633"/>
      <c r="T261" s="633"/>
      <c r="U261" s="633"/>
      <c r="V261" s="633"/>
      <c r="W261" s="633"/>
      <c r="X261" s="633"/>
      <c r="Y261" s="633"/>
      <c r="Z261" s="633"/>
      <c r="AA261" s="633"/>
      <c r="AB261" s="633"/>
      <c r="AC261" s="633"/>
      <c r="AD261" s="633"/>
      <c r="AE261" s="633"/>
      <c r="AF261" s="633"/>
      <c r="AG261" s="409">
        <f t="shared" si="62"/>
        <v>0</v>
      </c>
    </row>
    <row r="262" outlineLevel="1">
      <c r="A262" s="273" t="s">
        <v>2190</v>
      </c>
      <c r="B262" s="633"/>
      <c r="C262" s="633"/>
      <c r="D262" s="633"/>
      <c r="E262" s="633"/>
      <c r="F262" s="633"/>
      <c r="G262" s="633"/>
      <c r="H262" s="633"/>
      <c r="I262" s="633"/>
      <c r="J262" s="633"/>
      <c r="K262" s="633"/>
      <c r="L262" s="633"/>
      <c r="M262" s="633"/>
      <c r="N262" s="633"/>
      <c r="O262" s="633"/>
      <c r="P262" s="633"/>
      <c r="Q262" s="633"/>
      <c r="R262" s="633"/>
      <c r="S262" s="633"/>
      <c r="T262" s="633"/>
      <c r="U262" s="633"/>
      <c r="V262" s="633"/>
      <c r="W262" s="633"/>
      <c r="X262" s="633"/>
      <c r="Y262" s="633"/>
      <c r="Z262" s="633"/>
      <c r="AA262" s="633"/>
      <c r="AB262" s="633"/>
      <c r="AC262" s="633"/>
      <c r="AD262" s="633"/>
      <c r="AE262" s="633"/>
      <c r="AF262" s="633"/>
      <c r="AG262" s="409"/>
    </row>
    <row r="263" outlineLevel="1">
      <c r="A263" s="273" t="s">
        <v>2191</v>
      </c>
      <c r="B263" s="633"/>
      <c r="C263" s="633"/>
      <c r="D263" s="633"/>
      <c r="E263" s="633"/>
      <c r="F263" s="633"/>
      <c r="G263" s="633"/>
      <c r="H263" s="633"/>
      <c r="I263" s="633"/>
      <c r="J263" s="633"/>
      <c r="K263" s="633"/>
      <c r="L263" s="633"/>
      <c r="M263" s="633"/>
      <c r="N263" s="633"/>
      <c r="O263" s="633"/>
      <c r="P263" s="633"/>
      <c r="Q263" s="633"/>
      <c r="R263" s="633"/>
      <c r="S263" s="633"/>
      <c r="T263" s="633"/>
      <c r="U263" s="633"/>
      <c r="V263" s="633"/>
      <c r="W263" s="633"/>
      <c r="X263" s="633"/>
      <c r="Y263" s="633"/>
      <c r="Z263" s="633"/>
      <c r="AA263" s="633"/>
      <c r="AB263" s="633"/>
      <c r="AC263" s="633"/>
      <c r="AD263" s="633"/>
      <c r="AE263" s="633"/>
      <c r="AF263" s="633"/>
      <c r="AG263" s="409"/>
    </row>
    <row r="264" outlineLevel="1">
      <c r="A264" s="273" t="s">
        <v>2192</v>
      </c>
      <c r="B264" s="633"/>
      <c r="C264" s="633"/>
      <c r="D264" s="633"/>
      <c r="E264" s="633"/>
      <c r="F264" s="633"/>
      <c r="G264" s="633"/>
      <c r="H264" s="633"/>
      <c r="I264" s="633"/>
      <c r="J264" s="633"/>
      <c r="K264" s="633"/>
      <c r="L264" s="633"/>
      <c r="M264" s="633"/>
      <c r="N264" s="633"/>
      <c r="O264" s="633"/>
      <c r="P264" s="633"/>
      <c r="Q264" s="633"/>
      <c r="R264" s="633"/>
      <c r="S264" s="633"/>
      <c r="T264" s="633"/>
      <c r="U264" s="633"/>
      <c r="V264" s="633"/>
      <c r="W264" s="633"/>
      <c r="X264" s="633"/>
      <c r="Y264" s="633"/>
      <c r="Z264" s="633"/>
      <c r="AA264" s="633"/>
      <c r="AB264" s="633"/>
      <c r="AC264" s="633"/>
      <c r="AD264" s="633"/>
      <c r="AE264" s="633"/>
      <c r="AF264" s="633"/>
      <c r="AG264" s="409"/>
    </row>
    <row r="265" outlineLevel="1">
      <c r="A265" s="273" t="s">
        <v>2193</v>
      </c>
      <c r="B265" s="633"/>
      <c r="C265" s="633"/>
      <c r="D265" s="633"/>
      <c r="E265" s="633"/>
      <c r="F265" s="633"/>
      <c r="G265" s="633"/>
      <c r="H265" s="633"/>
      <c r="I265" s="633"/>
      <c r="J265" s="633"/>
      <c r="K265" s="633"/>
      <c r="L265" s="633"/>
      <c r="M265" s="633"/>
      <c r="N265" s="633"/>
      <c r="O265" s="633"/>
      <c r="P265" s="633"/>
      <c r="Q265" s="633"/>
      <c r="R265" s="633"/>
      <c r="S265" s="633"/>
      <c r="T265" s="633"/>
      <c r="U265" s="633"/>
      <c r="V265" s="633"/>
      <c r="W265" s="633"/>
      <c r="X265" s="633"/>
      <c r="Y265" s="633"/>
      <c r="Z265" s="633"/>
      <c r="AA265" s="633"/>
      <c r="AB265" s="633"/>
      <c r="AC265" s="633"/>
      <c r="AD265" s="633"/>
      <c r="AE265" s="633"/>
      <c r="AF265" s="633"/>
      <c r="AG265" s="409"/>
    </row>
    <row r="266" outlineLevel="1">
      <c r="A266" s="279" t="s">
        <v>439</v>
      </c>
      <c r="B266" s="458">
        <f t="shared" ref="B266:AF266" si="63">SUM(B258:B259)+sum(B262:B263)</f>
        <v>0</v>
      </c>
      <c r="C266" s="458">
        <f t="shared" si="63"/>
        <v>0</v>
      </c>
      <c r="D266" s="458">
        <f t="shared" si="63"/>
        <v>0</v>
      </c>
      <c r="E266" s="458">
        <f t="shared" si="63"/>
        <v>0</v>
      </c>
      <c r="F266" s="458">
        <f t="shared" si="63"/>
        <v>0</v>
      </c>
      <c r="G266" s="458">
        <f t="shared" si="63"/>
        <v>0</v>
      </c>
      <c r="H266" s="458">
        <f t="shared" si="63"/>
        <v>0</v>
      </c>
      <c r="I266" s="458">
        <f t="shared" si="63"/>
        <v>0</v>
      </c>
      <c r="J266" s="458">
        <f t="shared" si="63"/>
        <v>0</v>
      </c>
      <c r="K266" s="458">
        <f t="shared" si="63"/>
        <v>0</v>
      </c>
      <c r="L266" s="458">
        <f t="shared" si="63"/>
        <v>0</v>
      </c>
      <c r="M266" s="458">
        <f t="shared" si="63"/>
        <v>0</v>
      </c>
      <c r="N266" s="458">
        <f t="shared" si="63"/>
        <v>0</v>
      </c>
      <c r="O266" s="458">
        <f t="shared" si="63"/>
        <v>0</v>
      </c>
      <c r="P266" s="458">
        <f t="shared" si="63"/>
        <v>0</v>
      </c>
      <c r="Q266" s="458">
        <f t="shared" si="63"/>
        <v>0</v>
      </c>
      <c r="R266" s="458">
        <f t="shared" si="63"/>
        <v>0</v>
      </c>
      <c r="S266" s="458">
        <f t="shared" si="63"/>
        <v>0</v>
      </c>
      <c r="T266" s="458">
        <f t="shared" si="63"/>
        <v>0</v>
      </c>
      <c r="U266" s="458">
        <f t="shared" si="63"/>
        <v>0</v>
      </c>
      <c r="V266" s="458">
        <f t="shared" si="63"/>
        <v>0</v>
      </c>
      <c r="W266" s="458">
        <f t="shared" si="63"/>
        <v>0</v>
      </c>
      <c r="X266" s="458">
        <f t="shared" si="63"/>
        <v>0</v>
      </c>
      <c r="Y266" s="458">
        <f t="shared" si="63"/>
        <v>0</v>
      </c>
      <c r="Z266" s="458">
        <f t="shared" si="63"/>
        <v>0</v>
      </c>
      <c r="AA266" s="458">
        <f t="shared" si="63"/>
        <v>0</v>
      </c>
      <c r="AB266" s="458">
        <f t="shared" si="63"/>
        <v>0</v>
      </c>
      <c r="AC266" s="458">
        <f t="shared" si="63"/>
        <v>0</v>
      </c>
      <c r="AD266" s="458">
        <f t="shared" si="63"/>
        <v>0</v>
      </c>
      <c r="AE266" s="458">
        <f t="shared" si="63"/>
        <v>0</v>
      </c>
      <c r="AF266" s="458">
        <f t="shared" si="63"/>
        <v>0</v>
      </c>
      <c r="AG266" s="409">
        <f t="shared" ref="AG266:AG267" si="65">SUM(B266:AF266)</f>
        <v>0</v>
      </c>
    </row>
    <row r="267" outlineLevel="1">
      <c r="A267" s="279" t="s">
        <v>440</v>
      </c>
      <c r="B267" s="458">
        <f t="shared" ref="B267:AF267" si="64">SUM(B260:B261)+sum(B264:B265)</f>
        <v>0</v>
      </c>
      <c r="C267" s="458">
        <f t="shared" si="64"/>
        <v>0</v>
      </c>
      <c r="D267" s="458">
        <f t="shared" si="64"/>
        <v>0</v>
      </c>
      <c r="E267" s="458">
        <f t="shared" si="64"/>
        <v>0</v>
      </c>
      <c r="F267" s="458">
        <f t="shared" si="64"/>
        <v>0</v>
      </c>
      <c r="G267" s="458">
        <f t="shared" si="64"/>
        <v>0</v>
      </c>
      <c r="H267" s="458">
        <f t="shared" si="64"/>
        <v>0</v>
      </c>
      <c r="I267" s="458">
        <f t="shared" si="64"/>
        <v>0</v>
      </c>
      <c r="J267" s="458">
        <f t="shared" si="64"/>
        <v>0</v>
      </c>
      <c r="K267" s="458">
        <f t="shared" si="64"/>
        <v>0</v>
      </c>
      <c r="L267" s="458">
        <f t="shared" si="64"/>
        <v>0</v>
      </c>
      <c r="M267" s="458">
        <f t="shared" si="64"/>
        <v>0</v>
      </c>
      <c r="N267" s="458">
        <f t="shared" si="64"/>
        <v>0</v>
      </c>
      <c r="O267" s="458">
        <f t="shared" si="64"/>
        <v>0</v>
      </c>
      <c r="P267" s="458">
        <f t="shared" si="64"/>
        <v>0</v>
      </c>
      <c r="Q267" s="458">
        <f t="shared" si="64"/>
        <v>0</v>
      </c>
      <c r="R267" s="458">
        <f t="shared" si="64"/>
        <v>0</v>
      </c>
      <c r="S267" s="458">
        <f t="shared" si="64"/>
        <v>0</v>
      </c>
      <c r="T267" s="458">
        <f t="shared" si="64"/>
        <v>0</v>
      </c>
      <c r="U267" s="458">
        <f t="shared" si="64"/>
        <v>0</v>
      </c>
      <c r="V267" s="458">
        <f t="shared" si="64"/>
        <v>0</v>
      </c>
      <c r="W267" s="458">
        <f t="shared" si="64"/>
        <v>0</v>
      </c>
      <c r="X267" s="458">
        <f t="shared" si="64"/>
        <v>0</v>
      </c>
      <c r="Y267" s="458">
        <f t="shared" si="64"/>
        <v>0</v>
      </c>
      <c r="Z267" s="458">
        <f t="shared" si="64"/>
        <v>0</v>
      </c>
      <c r="AA267" s="458">
        <f t="shared" si="64"/>
        <v>0</v>
      </c>
      <c r="AB267" s="458">
        <f t="shared" si="64"/>
        <v>0</v>
      </c>
      <c r="AC267" s="458">
        <f t="shared" si="64"/>
        <v>0</v>
      </c>
      <c r="AD267" s="458">
        <f t="shared" si="64"/>
        <v>0</v>
      </c>
      <c r="AE267" s="458">
        <f t="shared" si="64"/>
        <v>0</v>
      </c>
      <c r="AF267" s="458">
        <f t="shared" si="64"/>
        <v>0</v>
      </c>
      <c r="AG267" s="409">
        <f t="shared" si="65"/>
        <v>0</v>
      </c>
    </row>
    <row r="268" outlineLevel="1">
      <c r="A268" s="160"/>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514"/>
    </row>
    <row r="269" outlineLevel="1">
      <c r="A269" s="273" t="s">
        <v>442</v>
      </c>
      <c r="B269" s="633"/>
      <c r="C269" s="633"/>
      <c r="D269" s="633"/>
      <c r="E269" s="633"/>
      <c r="F269" s="633"/>
      <c r="G269" s="633"/>
      <c r="H269" s="633"/>
      <c r="I269" s="633"/>
      <c r="J269" s="633"/>
      <c r="K269" s="633"/>
      <c r="L269" s="633"/>
      <c r="M269" s="633"/>
      <c r="N269" s="633"/>
      <c r="O269" s="633"/>
      <c r="P269" s="633"/>
      <c r="Q269" s="633"/>
      <c r="R269" s="633"/>
      <c r="S269" s="633"/>
      <c r="T269" s="633"/>
      <c r="U269" s="633"/>
      <c r="V269" s="633"/>
      <c r="W269" s="633"/>
      <c r="X269" s="633"/>
      <c r="Y269" s="633"/>
      <c r="Z269" s="633"/>
      <c r="AA269" s="633"/>
      <c r="AB269" s="633"/>
      <c r="AC269" s="633"/>
      <c r="AD269" s="633"/>
      <c r="AE269" s="633"/>
      <c r="AF269" s="633"/>
      <c r="AG269" s="409">
        <f t="shared" ref="AG269:AG277" si="66">SUM(B269:AF269)</f>
        <v>0</v>
      </c>
    </row>
    <row r="270" outlineLevel="1">
      <c r="A270" s="273" t="s">
        <v>443</v>
      </c>
      <c r="B270" s="633"/>
      <c r="C270" s="633"/>
      <c r="D270" s="633"/>
      <c r="E270" s="633"/>
      <c r="F270" s="633"/>
      <c r="G270" s="633"/>
      <c r="H270" s="633"/>
      <c r="I270" s="633"/>
      <c r="J270" s="633"/>
      <c r="K270" s="633"/>
      <c r="L270" s="633"/>
      <c r="M270" s="633"/>
      <c r="N270" s="633"/>
      <c r="O270" s="633"/>
      <c r="P270" s="633"/>
      <c r="Q270" s="633"/>
      <c r="R270" s="633"/>
      <c r="S270" s="633"/>
      <c r="T270" s="633"/>
      <c r="U270" s="633"/>
      <c r="V270" s="633"/>
      <c r="W270" s="633"/>
      <c r="X270" s="633"/>
      <c r="Y270" s="633"/>
      <c r="Z270" s="633"/>
      <c r="AA270" s="633"/>
      <c r="AB270" s="633"/>
      <c r="AC270" s="633"/>
      <c r="AD270" s="633"/>
      <c r="AE270" s="633"/>
      <c r="AF270" s="633"/>
      <c r="AG270" s="409">
        <f t="shared" si="66"/>
        <v>0</v>
      </c>
    </row>
    <row r="271" outlineLevel="1">
      <c r="A271" s="273" t="s">
        <v>2194</v>
      </c>
      <c r="B271" s="633"/>
      <c r="C271" s="633"/>
      <c r="D271" s="633"/>
      <c r="E271" s="633"/>
      <c r="F271" s="633"/>
      <c r="G271" s="633"/>
      <c r="H271" s="633"/>
      <c r="I271" s="633"/>
      <c r="J271" s="633"/>
      <c r="K271" s="633"/>
      <c r="L271" s="633"/>
      <c r="M271" s="633"/>
      <c r="N271" s="633"/>
      <c r="O271" s="633"/>
      <c r="P271" s="633"/>
      <c r="Q271" s="633"/>
      <c r="R271" s="633"/>
      <c r="S271" s="633"/>
      <c r="T271" s="633"/>
      <c r="U271" s="633"/>
      <c r="V271" s="633"/>
      <c r="W271" s="633"/>
      <c r="X271" s="633"/>
      <c r="Y271" s="633"/>
      <c r="Z271" s="633"/>
      <c r="AA271" s="633"/>
      <c r="AB271" s="633"/>
      <c r="AC271" s="633"/>
      <c r="AD271" s="633"/>
      <c r="AE271" s="633"/>
      <c r="AF271" s="633"/>
      <c r="AG271" s="409">
        <f t="shared" si="66"/>
        <v>0</v>
      </c>
    </row>
    <row r="272" outlineLevel="1">
      <c r="A272" s="273" t="s">
        <v>2195</v>
      </c>
      <c r="B272" s="633"/>
      <c r="C272" s="633"/>
      <c r="D272" s="633"/>
      <c r="E272" s="633"/>
      <c r="F272" s="633"/>
      <c r="G272" s="633"/>
      <c r="H272" s="633"/>
      <c r="I272" s="633"/>
      <c r="J272" s="633"/>
      <c r="K272" s="633"/>
      <c r="L272" s="633"/>
      <c r="M272" s="633"/>
      <c r="N272" s="633"/>
      <c r="O272" s="633"/>
      <c r="P272" s="633"/>
      <c r="Q272" s="633"/>
      <c r="R272" s="633"/>
      <c r="S272" s="633"/>
      <c r="T272" s="633"/>
      <c r="U272" s="633"/>
      <c r="V272" s="633"/>
      <c r="W272" s="633"/>
      <c r="X272" s="633"/>
      <c r="Y272" s="633"/>
      <c r="Z272" s="633"/>
      <c r="AA272" s="633"/>
      <c r="AB272" s="633"/>
      <c r="AC272" s="633"/>
      <c r="AD272" s="633"/>
      <c r="AE272" s="633"/>
      <c r="AF272" s="633"/>
      <c r="AG272" s="409">
        <f t="shared" si="66"/>
        <v>0</v>
      </c>
    </row>
    <row r="273" outlineLevel="1">
      <c r="A273" s="273" t="s">
        <v>2196</v>
      </c>
      <c r="B273" s="633"/>
      <c r="C273" s="633"/>
      <c r="D273" s="633"/>
      <c r="E273" s="633"/>
      <c r="F273" s="633"/>
      <c r="G273" s="633"/>
      <c r="H273" s="633"/>
      <c r="I273" s="633"/>
      <c r="J273" s="633"/>
      <c r="K273" s="633"/>
      <c r="L273" s="633"/>
      <c r="M273" s="633"/>
      <c r="N273" s="633"/>
      <c r="O273" s="633"/>
      <c r="P273" s="633"/>
      <c r="Q273" s="633"/>
      <c r="R273" s="633"/>
      <c r="S273" s="633"/>
      <c r="T273" s="633"/>
      <c r="U273" s="633"/>
      <c r="V273" s="633"/>
      <c r="W273" s="633"/>
      <c r="X273" s="633"/>
      <c r="Y273" s="633"/>
      <c r="Z273" s="633"/>
      <c r="AA273" s="633"/>
      <c r="AB273" s="633"/>
      <c r="AC273" s="633"/>
      <c r="AD273" s="633"/>
      <c r="AE273" s="633"/>
      <c r="AF273" s="633"/>
      <c r="AG273" s="409">
        <f t="shared" si="66"/>
        <v>0</v>
      </c>
    </row>
    <row r="274" outlineLevel="1">
      <c r="A274" s="273" t="s">
        <v>2197</v>
      </c>
      <c r="B274" s="633"/>
      <c r="C274" s="633"/>
      <c r="D274" s="633"/>
      <c r="E274" s="633"/>
      <c r="F274" s="633"/>
      <c r="G274" s="633"/>
      <c r="H274" s="633"/>
      <c r="I274" s="633"/>
      <c r="J274" s="633"/>
      <c r="K274" s="633"/>
      <c r="L274" s="633"/>
      <c r="M274" s="633"/>
      <c r="N274" s="633"/>
      <c r="O274" s="633"/>
      <c r="P274" s="633"/>
      <c r="Q274" s="633"/>
      <c r="R274" s="633"/>
      <c r="S274" s="633"/>
      <c r="T274" s="633"/>
      <c r="U274" s="633"/>
      <c r="V274" s="633"/>
      <c r="W274" s="633"/>
      <c r="X274" s="633"/>
      <c r="Y274" s="633"/>
      <c r="Z274" s="633"/>
      <c r="AA274" s="633"/>
      <c r="AB274" s="633"/>
      <c r="AC274" s="633"/>
      <c r="AD274" s="633"/>
      <c r="AE274" s="633"/>
      <c r="AF274" s="633"/>
      <c r="AG274" s="409">
        <f t="shared" si="66"/>
        <v>0</v>
      </c>
    </row>
    <row r="275" outlineLevel="1">
      <c r="A275" s="273" t="s">
        <v>2198</v>
      </c>
      <c r="B275" s="633"/>
      <c r="C275" s="633"/>
      <c r="D275" s="633"/>
      <c r="E275" s="633"/>
      <c r="F275" s="633"/>
      <c r="G275" s="633"/>
      <c r="H275" s="633"/>
      <c r="I275" s="633"/>
      <c r="J275" s="633"/>
      <c r="K275" s="633"/>
      <c r="L275" s="633"/>
      <c r="M275" s="633"/>
      <c r="N275" s="633"/>
      <c r="O275" s="633"/>
      <c r="P275" s="633"/>
      <c r="Q275" s="633"/>
      <c r="R275" s="633"/>
      <c r="S275" s="633"/>
      <c r="T275" s="633"/>
      <c r="U275" s="633"/>
      <c r="V275" s="633"/>
      <c r="W275" s="633"/>
      <c r="X275" s="633"/>
      <c r="Y275" s="633"/>
      <c r="Z275" s="633"/>
      <c r="AA275" s="633"/>
      <c r="AB275" s="633"/>
      <c r="AC275" s="633"/>
      <c r="AD275" s="633"/>
      <c r="AE275" s="633"/>
      <c r="AF275" s="633"/>
      <c r="AG275" s="409">
        <f t="shared" si="66"/>
        <v>0</v>
      </c>
    </row>
    <row r="276" outlineLevel="1">
      <c r="A276" s="273" t="s">
        <v>2199</v>
      </c>
      <c r="B276" s="633"/>
      <c r="C276" s="633"/>
      <c r="D276" s="633"/>
      <c r="E276" s="633"/>
      <c r="F276" s="633"/>
      <c r="G276" s="633"/>
      <c r="H276" s="633"/>
      <c r="I276" s="633"/>
      <c r="J276" s="633"/>
      <c r="K276" s="633"/>
      <c r="L276" s="633"/>
      <c r="M276" s="633"/>
      <c r="N276" s="633"/>
      <c r="O276" s="633"/>
      <c r="P276" s="633"/>
      <c r="Q276" s="633"/>
      <c r="R276" s="633"/>
      <c r="S276" s="633"/>
      <c r="T276" s="633"/>
      <c r="U276" s="633"/>
      <c r="V276" s="633"/>
      <c r="W276" s="633"/>
      <c r="X276" s="633"/>
      <c r="Y276" s="633"/>
      <c r="Z276" s="633"/>
      <c r="AA276" s="633"/>
      <c r="AB276" s="633"/>
      <c r="AC276" s="633"/>
      <c r="AD276" s="633"/>
      <c r="AE276" s="633"/>
      <c r="AF276" s="633"/>
      <c r="AG276" s="409">
        <f t="shared" si="66"/>
        <v>0</v>
      </c>
    </row>
    <row r="277" outlineLevel="1">
      <c r="A277" s="279" t="s">
        <v>298</v>
      </c>
      <c r="B277" s="458">
        <f t="shared" ref="B277:AF277" si="67">SUM(B269:B276)</f>
        <v>0</v>
      </c>
      <c r="C277" s="458">
        <f t="shared" si="67"/>
        <v>0</v>
      </c>
      <c r="D277" s="458">
        <f t="shared" si="67"/>
        <v>0</v>
      </c>
      <c r="E277" s="458">
        <f t="shared" si="67"/>
        <v>0</v>
      </c>
      <c r="F277" s="458">
        <f t="shared" si="67"/>
        <v>0</v>
      </c>
      <c r="G277" s="458">
        <f t="shared" si="67"/>
        <v>0</v>
      </c>
      <c r="H277" s="458">
        <f t="shared" si="67"/>
        <v>0</v>
      </c>
      <c r="I277" s="458">
        <f t="shared" si="67"/>
        <v>0</v>
      </c>
      <c r="J277" s="458">
        <f t="shared" si="67"/>
        <v>0</v>
      </c>
      <c r="K277" s="458">
        <f t="shared" si="67"/>
        <v>0</v>
      </c>
      <c r="L277" s="458">
        <f t="shared" si="67"/>
        <v>0</v>
      </c>
      <c r="M277" s="458">
        <f t="shared" si="67"/>
        <v>0</v>
      </c>
      <c r="N277" s="458">
        <f t="shared" si="67"/>
        <v>0</v>
      </c>
      <c r="O277" s="458">
        <f t="shared" si="67"/>
        <v>0</v>
      </c>
      <c r="P277" s="458">
        <f t="shared" si="67"/>
        <v>0</v>
      </c>
      <c r="Q277" s="458">
        <f t="shared" si="67"/>
        <v>0</v>
      </c>
      <c r="R277" s="458">
        <f t="shared" si="67"/>
        <v>0</v>
      </c>
      <c r="S277" s="458">
        <f t="shared" si="67"/>
        <v>0</v>
      </c>
      <c r="T277" s="458">
        <f t="shared" si="67"/>
        <v>0</v>
      </c>
      <c r="U277" s="458">
        <f t="shared" si="67"/>
        <v>0</v>
      </c>
      <c r="V277" s="458">
        <f t="shared" si="67"/>
        <v>0</v>
      </c>
      <c r="W277" s="458">
        <f t="shared" si="67"/>
        <v>0</v>
      </c>
      <c r="X277" s="458">
        <f t="shared" si="67"/>
        <v>0</v>
      </c>
      <c r="Y277" s="458">
        <f t="shared" si="67"/>
        <v>0</v>
      </c>
      <c r="Z277" s="458">
        <f t="shared" si="67"/>
        <v>0</v>
      </c>
      <c r="AA277" s="458">
        <f t="shared" si="67"/>
        <v>0</v>
      </c>
      <c r="AB277" s="458">
        <f t="shared" si="67"/>
        <v>0</v>
      </c>
      <c r="AC277" s="458">
        <f t="shared" si="67"/>
        <v>0</v>
      </c>
      <c r="AD277" s="458">
        <f t="shared" si="67"/>
        <v>0</v>
      </c>
      <c r="AE277" s="458">
        <f t="shared" si="67"/>
        <v>0</v>
      </c>
      <c r="AF277" s="458">
        <f t="shared" si="67"/>
        <v>0</v>
      </c>
      <c r="AG277" s="409">
        <f t="shared" si="66"/>
        <v>0</v>
      </c>
    </row>
    <row r="278" outlineLevel="1">
      <c r="A278" s="160"/>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c r="AG278" s="514"/>
    </row>
    <row r="279" outlineLevel="1">
      <c r="A279" s="215" t="s">
        <v>2200</v>
      </c>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3"/>
      <c r="AE279" s="143"/>
      <c r="AF279" s="143"/>
      <c r="AG279" s="539"/>
    </row>
    <row r="280" outlineLevel="1">
      <c r="A280" s="273" t="s">
        <v>1911</v>
      </c>
      <c r="B280" s="634"/>
      <c r="C280" s="634"/>
      <c r="D280" s="634"/>
      <c r="E280" s="634"/>
      <c r="F280" s="634"/>
      <c r="G280" s="634"/>
      <c r="H280" s="634"/>
      <c r="I280" s="634"/>
      <c r="J280" s="634"/>
      <c r="K280" s="634"/>
      <c r="L280" s="634"/>
      <c r="M280" s="634"/>
      <c r="N280" s="634"/>
      <c r="O280" s="634"/>
      <c r="P280" s="634"/>
      <c r="Q280" s="634"/>
      <c r="R280" s="634"/>
      <c r="S280" s="634"/>
      <c r="T280" s="634"/>
      <c r="U280" s="634"/>
      <c r="V280" s="634"/>
      <c r="W280" s="634"/>
      <c r="X280" s="634"/>
      <c r="Y280" s="634"/>
      <c r="Z280" s="634"/>
      <c r="AA280" s="634"/>
      <c r="AB280" s="634"/>
      <c r="AC280" s="634"/>
      <c r="AD280" s="634"/>
      <c r="AE280" s="634"/>
      <c r="AF280" s="634"/>
      <c r="AG280" s="409">
        <f t="shared" ref="AG280:AG283" si="68">SUM(B280:AF280)</f>
        <v>0</v>
      </c>
    </row>
    <row r="281" outlineLevel="1">
      <c r="A281" s="273" t="s">
        <v>1346</v>
      </c>
      <c r="B281" s="634"/>
      <c r="C281" s="634"/>
      <c r="D281" s="634"/>
      <c r="E281" s="634"/>
      <c r="F281" s="634"/>
      <c r="G281" s="634"/>
      <c r="H281" s="634"/>
      <c r="I281" s="634"/>
      <c r="J281" s="634"/>
      <c r="K281" s="634"/>
      <c r="L281" s="634"/>
      <c r="M281" s="634"/>
      <c r="N281" s="634"/>
      <c r="O281" s="634"/>
      <c r="P281" s="634"/>
      <c r="Q281" s="634"/>
      <c r="R281" s="634"/>
      <c r="S281" s="634"/>
      <c r="T281" s="634"/>
      <c r="U281" s="634"/>
      <c r="V281" s="634"/>
      <c r="W281" s="634"/>
      <c r="X281" s="634"/>
      <c r="Y281" s="634"/>
      <c r="Z281" s="634"/>
      <c r="AA281" s="634"/>
      <c r="AB281" s="634"/>
      <c r="AC281" s="634"/>
      <c r="AD281" s="634"/>
      <c r="AE281" s="634"/>
      <c r="AF281" s="634"/>
      <c r="AG281" s="409">
        <f t="shared" si="68"/>
        <v>0</v>
      </c>
    </row>
    <row r="282" outlineLevel="1">
      <c r="A282" s="273" t="s">
        <v>1912</v>
      </c>
      <c r="B282" s="634"/>
      <c r="C282" s="634"/>
      <c r="D282" s="634"/>
      <c r="E282" s="634"/>
      <c r="F282" s="634"/>
      <c r="G282" s="634"/>
      <c r="H282" s="634"/>
      <c r="I282" s="634"/>
      <c r="J282" s="634"/>
      <c r="K282" s="634"/>
      <c r="L282" s="634"/>
      <c r="M282" s="634"/>
      <c r="N282" s="634"/>
      <c r="O282" s="634"/>
      <c r="P282" s="634"/>
      <c r="Q282" s="634"/>
      <c r="R282" s="634"/>
      <c r="S282" s="634"/>
      <c r="T282" s="634"/>
      <c r="U282" s="634"/>
      <c r="V282" s="634"/>
      <c r="W282" s="634"/>
      <c r="X282" s="634"/>
      <c r="Y282" s="634"/>
      <c r="Z282" s="634"/>
      <c r="AA282" s="634"/>
      <c r="AB282" s="634"/>
      <c r="AC282" s="634"/>
      <c r="AD282" s="634"/>
      <c r="AE282" s="634"/>
      <c r="AF282" s="634"/>
      <c r="AG282" s="409">
        <f t="shared" si="68"/>
        <v>0</v>
      </c>
    </row>
    <row r="283" outlineLevel="1">
      <c r="A283" s="541" t="s">
        <v>1913</v>
      </c>
      <c r="B283" s="468">
        <f t="shared" ref="B283:AF283" si="69">SUM(B280:B282)</f>
        <v>0</v>
      </c>
      <c r="C283" s="468">
        <f t="shared" si="69"/>
        <v>0</v>
      </c>
      <c r="D283" s="468">
        <f t="shared" si="69"/>
        <v>0</v>
      </c>
      <c r="E283" s="468">
        <f t="shared" si="69"/>
        <v>0</v>
      </c>
      <c r="F283" s="468">
        <f t="shared" si="69"/>
        <v>0</v>
      </c>
      <c r="G283" s="468">
        <f t="shared" si="69"/>
        <v>0</v>
      </c>
      <c r="H283" s="468">
        <f t="shared" si="69"/>
        <v>0</v>
      </c>
      <c r="I283" s="468">
        <f t="shared" si="69"/>
        <v>0</v>
      </c>
      <c r="J283" s="468">
        <f t="shared" si="69"/>
        <v>0</v>
      </c>
      <c r="K283" s="468">
        <f t="shared" si="69"/>
        <v>0</v>
      </c>
      <c r="L283" s="468">
        <f t="shared" si="69"/>
        <v>0</v>
      </c>
      <c r="M283" s="468">
        <f t="shared" si="69"/>
        <v>0</v>
      </c>
      <c r="N283" s="468">
        <f t="shared" si="69"/>
        <v>0</v>
      </c>
      <c r="O283" s="468">
        <f t="shared" si="69"/>
        <v>0</v>
      </c>
      <c r="P283" s="468">
        <f t="shared" si="69"/>
        <v>0</v>
      </c>
      <c r="Q283" s="468">
        <f t="shared" si="69"/>
        <v>0</v>
      </c>
      <c r="R283" s="468">
        <f t="shared" si="69"/>
        <v>0</v>
      </c>
      <c r="S283" s="468">
        <f t="shared" si="69"/>
        <v>0</v>
      </c>
      <c r="T283" s="468">
        <f t="shared" si="69"/>
        <v>0</v>
      </c>
      <c r="U283" s="468">
        <f t="shared" si="69"/>
        <v>0</v>
      </c>
      <c r="V283" s="468">
        <f t="shared" si="69"/>
        <v>0</v>
      </c>
      <c r="W283" s="468">
        <f t="shared" si="69"/>
        <v>0</v>
      </c>
      <c r="X283" s="468">
        <f t="shared" si="69"/>
        <v>0</v>
      </c>
      <c r="Y283" s="468">
        <f t="shared" si="69"/>
        <v>0</v>
      </c>
      <c r="Z283" s="468">
        <f t="shared" si="69"/>
        <v>0</v>
      </c>
      <c r="AA283" s="468">
        <f t="shared" si="69"/>
        <v>0</v>
      </c>
      <c r="AB283" s="468">
        <f t="shared" si="69"/>
        <v>0</v>
      </c>
      <c r="AC283" s="468">
        <f t="shared" si="69"/>
        <v>0</v>
      </c>
      <c r="AD283" s="468">
        <f t="shared" si="69"/>
        <v>0</v>
      </c>
      <c r="AE283" s="468">
        <f t="shared" si="69"/>
        <v>0</v>
      </c>
      <c r="AF283" s="468">
        <f t="shared" si="69"/>
        <v>0</v>
      </c>
      <c r="AG283" s="409">
        <f t="shared" si="68"/>
        <v>0</v>
      </c>
    </row>
    <row r="284" outlineLevel="1">
      <c r="A284" s="160"/>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514"/>
    </row>
    <row r="285" outlineLevel="1">
      <c r="A285" s="628" t="s">
        <v>543</v>
      </c>
      <c r="B285" s="634"/>
      <c r="C285" s="634"/>
      <c r="D285" s="634"/>
      <c r="E285" s="634"/>
      <c r="F285" s="634"/>
      <c r="G285" s="634"/>
      <c r="H285" s="634"/>
      <c r="I285" s="634"/>
      <c r="J285" s="634"/>
      <c r="K285" s="634"/>
      <c r="L285" s="634"/>
      <c r="M285" s="634"/>
      <c r="N285" s="634"/>
      <c r="O285" s="634"/>
      <c r="P285" s="634"/>
      <c r="Q285" s="634"/>
      <c r="R285" s="634"/>
      <c r="S285" s="634"/>
      <c r="T285" s="634"/>
      <c r="U285" s="634"/>
      <c r="V285" s="634"/>
      <c r="W285" s="634"/>
      <c r="X285" s="634"/>
      <c r="Y285" s="634"/>
      <c r="Z285" s="634"/>
      <c r="AA285" s="634"/>
      <c r="AB285" s="634"/>
      <c r="AC285" s="634"/>
      <c r="AD285" s="634"/>
      <c r="AE285" s="634"/>
      <c r="AF285" s="634"/>
      <c r="AG285" s="409">
        <f t="shared" ref="AG285:AG287" si="70">SUM(B285:AF285)</f>
        <v>0</v>
      </c>
    </row>
    <row r="286" outlineLevel="1">
      <c r="A286" s="542" t="s">
        <v>544</v>
      </c>
      <c r="B286" s="635"/>
      <c r="C286" s="635"/>
      <c r="D286" s="635"/>
      <c r="E286" s="635"/>
      <c r="F286" s="635"/>
      <c r="G286" s="635"/>
      <c r="H286" s="635"/>
      <c r="I286" s="635"/>
      <c r="J286" s="635"/>
      <c r="K286" s="635"/>
      <c r="L286" s="635"/>
      <c r="M286" s="635"/>
      <c r="N286" s="635"/>
      <c r="O286" s="635"/>
      <c r="P286" s="635"/>
      <c r="Q286" s="635"/>
      <c r="R286" s="635"/>
      <c r="S286" s="635"/>
      <c r="T286" s="635"/>
      <c r="U286" s="635"/>
      <c r="V286" s="635"/>
      <c r="W286" s="635"/>
      <c r="X286" s="635"/>
      <c r="Y286" s="635"/>
      <c r="Z286" s="635"/>
      <c r="AA286" s="635"/>
      <c r="AB286" s="635"/>
      <c r="AC286" s="635"/>
      <c r="AD286" s="635"/>
      <c r="AE286" s="635"/>
      <c r="AF286" s="635"/>
      <c r="AG286" s="409">
        <f t="shared" si="70"/>
        <v>0</v>
      </c>
    </row>
    <row r="287" outlineLevel="1">
      <c r="A287" s="544" t="s">
        <v>1914</v>
      </c>
      <c r="B287" s="636">
        <f t="shared" ref="B287:AF287" si="71">sum(B285:B286)</f>
        <v>0</v>
      </c>
      <c r="C287" s="636">
        <f t="shared" si="71"/>
        <v>0</v>
      </c>
      <c r="D287" s="636">
        <f t="shared" si="71"/>
        <v>0</v>
      </c>
      <c r="E287" s="636">
        <f t="shared" si="71"/>
        <v>0</v>
      </c>
      <c r="F287" s="636">
        <f t="shared" si="71"/>
        <v>0</v>
      </c>
      <c r="G287" s="636">
        <f t="shared" si="71"/>
        <v>0</v>
      </c>
      <c r="H287" s="636">
        <f t="shared" si="71"/>
        <v>0</v>
      </c>
      <c r="I287" s="636">
        <f t="shared" si="71"/>
        <v>0</v>
      </c>
      <c r="J287" s="636">
        <f t="shared" si="71"/>
        <v>0</v>
      </c>
      <c r="K287" s="636">
        <f t="shared" si="71"/>
        <v>0</v>
      </c>
      <c r="L287" s="636">
        <f t="shared" si="71"/>
        <v>0</v>
      </c>
      <c r="M287" s="636">
        <f t="shared" si="71"/>
        <v>0</v>
      </c>
      <c r="N287" s="636">
        <f t="shared" si="71"/>
        <v>0</v>
      </c>
      <c r="O287" s="636">
        <f t="shared" si="71"/>
        <v>0</v>
      </c>
      <c r="P287" s="636">
        <f t="shared" si="71"/>
        <v>0</v>
      </c>
      <c r="Q287" s="636">
        <f t="shared" si="71"/>
        <v>0</v>
      </c>
      <c r="R287" s="636">
        <f t="shared" si="71"/>
        <v>0</v>
      </c>
      <c r="S287" s="636">
        <f t="shared" si="71"/>
        <v>0</v>
      </c>
      <c r="T287" s="636">
        <f t="shared" si="71"/>
        <v>0</v>
      </c>
      <c r="U287" s="636">
        <f t="shared" si="71"/>
        <v>0</v>
      </c>
      <c r="V287" s="636">
        <f t="shared" si="71"/>
        <v>0</v>
      </c>
      <c r="W287" s="636">
        <f t="shared" si="71"/>
        <v>0</v>
      </c>
      <c r="X287" s="636">
        <f t="shared" si="71"/>
        <v>0</v>
      </c>
      <c r="Y287" s="636">
        <f t="shared" si="71"/>
        <v>0</v>
      </c>
      <c r="Z287" s="636">
        <f t="shared" si="71"/>
        <v>0</v>
      </c>
      <c r="AA287" s="636">
        <f t="shared" si="71"/>
        <v>0</v>
      </c>
      <c r="AB287" s="636">
        <f t="shared" si="71"/>
        <v>0</v>
      </c>
      <c r="AC287" s="636">
        <f t="shared" si="71"/>
        <v>0</v>
      </c>
      <c r="AD287" s="636">
        <f t="shared" si="71"/>
        <v>0</v>
      </c>
      <c r="AE287" s="636">
        <f t="shared" si="71"/>
        <v>0</v>
      </c>
      <c r="AF287" s="636">
        <f t="shared" si="71"/>
        <v>0</v>
      </c>
      <c r="AG287" s="409">
        <f t="shared" si="70"/>
        <v>0</v>
      </c>
    </row>
    <row r="288" outlineLevel="1">
      <c r="A288" s="160"/>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43"/>
      <c r="AE288" s="143"/>
      <c r="AF288" s="143"/>
      <c r="AG288" s="514"/>
    </row>
    <row r="289" outlineLevel="1">
      <c r="A289" s="546" t="s">
        <v>2201</v>
      </c>
      <c r="B289" s="455"/>
      <c r="C289" s="455"/>
      <c r="D289" s="455"/>
      <c r="E289" s="455"/>
      <c r="F289" s="455"/>
      <c r="G289" s="455"/>
      <c r="H289" s="455"/>
      <c r="I289" s="455"/>
      <c r="J289" s="455"/>
      <c r="K289" s="455"/>
      <c r="L289" s="455"/>
      <c r="M289" s="455"/>
      <c r="N289" s="455"/>
      <c r="O289" s="455"/>
      <c r="P289" s="455"/>
      <c r="Q289" s="455"/>
      <c r="R289" s="455"/>
      <c r="S289" s="455"/>
      <c r="T289" s="455"/>
      <c r="U289" s="455"/>
      <c r="V289" s="455"/>
      <c r="W289" s="455"/>
      <c r="X289" s="455"/>
      <c r="Y289" s="455"/>
      <c r="Z289" s="455"/>
      <c r="AA289" s="455"/>
      <c r="AB289" s="455"/>
      <c r="AC289" s="455"/>
      <c r="AD289" s="455"/>
      <c r="AE289" s="455"/>
      <c r="AF289" s="455"/>
      <c r="AG289" s="540"/>
    </row>
    <row r="290" outlineLevel="1">
      <c r="A290" s="273" t="s">
        <v>2202</v>
      </c>
      <c r="B290" s="637"/>
      <c r="C290" s="637"/>
      <c r="D290" s="637"/>
      <c r="E290" s="637"/>
      <c r="F290" s="637"/>
      <c r="G290" s="637"/>
      <c r="H290" s="637"/>
      <c r="I290" s="637"/>
      <c r="J290" s="637"/>
      <c r="K290" s="637"/>
      <c r="L290" s="637"/>
      <c r="M290" s="637"/>
      <c r="N290" s="637"/>
      <c r="O290" s="637"/>
      <c r="P290" s="637"/>
      <c r="Q290" s="637"/>
      <c r="R290" s="637"/>
      <c r="S290" s="637"/>
      <c r="T290" s="637"/>
      <c r="U290" s="637"/>
      <c r="V290" s="637"/>
      <c r="W290" s="637"/>
      <c r="X290" s="637"/>
      <c r="Y290" s="637"/>
      <c r="Z290" s="637"/>
      <c r="AA290" s="637"/>
      <c r="AB290" s="637"/>
      <c r="AC290" s="637"/>
      <c r="AD290" s="637"/>
      <c r="AE290" s="637"/>
      <c r="AF290" s="637"/>
      <c r="AG290" s="409">
        <f t="shared" ref="AG290:AG293" si="72">SUM(B290:AF290)</f>
        <v>0</v>
      </c>
    </row>
    <row r="291" outlineLevel="1">
      <c r="A291" s="273" t="s">
        <v>2203</v>
      </c>
      <c r="B291" s="637"/>
      <c r="C291" s="637"/>
      <c r="D291" s="637"/>
      <c r="E291" s="637"/>
      <c r="F291" s="637"/>
      <c r="G291" s="637"/>
      <c r="H291" s="637"/>
      <c r="I291" s="637"/>
      <c r="J291" s="637"/>
      <c r="K291" s="637"/>
      <c r="L291" s="637"/>
      <c r="M291" s="637"/>
      <c r="N291" s="637"/>
      <c r="O291" s="637"/>
      <c r="P291" s="637"/>
      <c r="Q291" s="637"/>
      <c r="R291" s="637"/>
      <c r="S291" s="637"/>
      <c r="T291" s="637"/>
      <c r="U291" s="637"/>
      <c r="V291" s="637"/>
      <c r="W291" s="637"/>
      <c r="X291" s="637"/>
      <c r="Y291" s="637"/>
      <c r="Z291" s="637"/>
      <c r="AA291" s="637"/>
      <c r="AB291" s="637"/>
      <c r="AC291" s="637"/>
      <c r="AD291" s="637"/>
      <c r="AE291" s="637"/>
      <c r="AF291" s="637"/>
      <c r="AG291" s="409">
        <f t="shared" si="72"/>
        <v>0</v>
      </c>
    </row>
    <row r="292" outlineLevel="1">
      <c r="A292" s="273" t="s">
        <v>2204</v>
      </c>
      <c r="B292" s="637"/>
      <c r="C292" s="637"/>
      <c r="D292" s="637"/>
      <c r="E292" s="637"/>
      <c r="F292" s="637"/>
      <c r="G292" s="637"/>
      <c r="H292" s="637"/>
      <c r="I292" s="637"/>
      <c r="J292" s="637"/>
      <c r="K292" s="637"/>
      <c r="L292" s="637"/>
      <c r="M292" s="637"/>
      <c r="N292" s="637"/>
      <c r="O292" s="637"/>
      <c r="P292" s="637"/>
      <c r="Q292" s="637"/>
      <c r="R292" s="637"/>
      <c r="S292" s="637"/>
      <c r="T292" s="637"/>
      <c r="U292" s="637"/>
      <c r="V292" s="637"/>
      <c r="W292" s="637"/>
      <c r="X292" s="637"/>
      <c r="Y292" s="637"/>
      <c r="Z292" s="637"/>
      <c r="AA292" s="637"/>
      <c r="AB292" s="637"/>
      <c r="AC292" s="637"/>
      <c r="AD292" s="637"/>
      <c r="AE292" s="637"/>
      <c r="AF292" s="637"/>
      <c r="AG292" s="409">
        <f t="shared" si="72"/>
        <v>0</v>
      </c>
    </row>
    <row r="293" outlineLevel="1">
      <c r="A293" s="273" t="s">
        <v>2205</v>
      </c>
      <c r="B293" s="637"/>
      <c r="C293" s="637"/>
      <c r="D293" s="637"/>
      <c r="E293" s="637"/>
      <c r="F293" s="637"/>
      <c r="G293" s="637"/>
      <c r="H293" s="637"/>
      <c r="I293" s="637"/>
      <c r="J293" s="637"/>
      <c r="K293" s="637"/>
      <c r="L293" s="637"/>
      <c r="M293" s="637"/>
      <c r="N293" s="637"/>
      <c r="O293" s="637"/>
      <c r="P293" s="637"/>
      <c r="Q293" s="637"/>
      <c r="R293" s="637"/>
      <c r="S293" s="637"/>
      <c r="T293" s="637"/>
      <c r="U293" s="637"/>
      <c r="V293" s="637"/>
      <c r="W293" s="637"/>
      <c r="X293" s="637"/>
      <c r="Y293" s="637"/>
      <c r="Z293" s="637"/>
      <c r="AA293" s="637"/>
      <c r="AB293" s="637"/>
      <c r="AC293" s="637"/>
      <c r="AD293" s="637"/>
      <c r="AE293" s="637"/>
      <c r="AF293" s="637"/>
      <c r="AG293" s="409">
        <f t="shared" si="72"/>
        <v>0</v>
      </c>
    </row>
    <row r="294" outlineLevel="1">
      <c r="A294" s="273" t="s">
        <v>2206</v>
      </c>
      <c r="B294" s="637"/>
      <c r="C294" s="637"/>
      <c r="D294" s="637"/>
      <c r="E294" s="637"/>
      <c r="F294" s="637"/>
      <c r="G294" s="637"/>
      <c r="H294" s="637"/>
      <c r="I294" s="637"/>
      <c r="J294" s="637"/>
      <c r="K294" s="637"/>
      <c r="L294" s="637"/>
      <c r="M294" s="637"/>
      <c r="N294" s="637"/>
      <c r="O294" s="637"/>
      <c r="P294" s="637"/>
      <c r="Q294" s="637"/>
      <c r="R294" s="637"/>
      <c r="S294" s="637"/>
      <c r="T294" s="637"/>
      <c r="U294" s="637"/>
      <c r="V294" s="637"/>
      <c r="W294" s="637"/>
      <c r="X294" s="637"/>
      <c r="Y294" s="637"/>
      <c r="Z294" s="637"/>
      <c r="AA294" s="637"/>
      <c r="AB294" s="637"/>
      <c r="AC294" s="637"/>
      <c r="AD294" s="637"/>
      <c r="AE294" s="637"/>
      <c r="AF294" s="637"/>
      <c r="AG294" s="409"/>
    </row>
    <row r="295" outlineLevel="1">
      <c r="A295" s="273" t="s">
        <v>2207</v>
      </c>
      <c r="B295" s="637"/>
      <c r="C295" s="637"/>
      <c r="D295" s="637"/>
      <c r="E295" s="637"/>
      <c r="F295" s="637"/>
      <c r="G295" s="637"/>
      <c r="H295" s="637"/>
      <c r="I295" s="637"/>
      <c r="J295" s="637"/>
      <c r="K295" s="637"/>
      <c r="L295" s="637"/>
      <c r="M295" s="637"/>
      <c r="N295" s="637"/>
      <c r="O295" s="637"/>
      <c r="P295" s="637"/>
      <c r="Q295" s="637"/>
      <c r="R295" s="637"/>
      <c r="S295" s="637"/>
      <c r="T295" s="637"/>
      <c r="U295" s="637"/>
      <c r="V295" s="637"/>
      <c r="W295" s="637"/>
      <c r="X295" s="637"/>
      <c r="Y295" s="637"/>
      <c r="Z295" s="637"/>
      <c r="AA295" s="637"/>
      <c r="AB295" s="637"/>
      <c r="AC295" s="637"/>
      <c r="AD295" s="637"/>
      <c r="AE295" s="637"/>
      <c r="AF295" s="637"/>
      <c r="AG295" s="409"/>
    </row>
    <row r="296" outlineLevel="1">
      <c r="A296" s="273" t="s">
        <v>2208</v>
      </c>
      <c r="B296" s="637"/>
      <c r="C296" s="637"/>
      <c r="D296" s="637"/>
      <c r="E296" s="637"/>
      <c r="F296" s="637"/>
      <c r="G296" s="637"/>
      <c r="H296" s="637"/>
      <c r="I296" s="637"/>
      <c r="J296" s="637"/>
      <c r="K296" s="637"/>
      <c r="L296" s="637"/>
      <c r="M296" s="637"/>
      <c r="N296" s="637"/>
      <c r="O296" s="637"/>
      <c r="P296" s="637"/>
      <c r="Q296" s="637"/>
      <c r="R296" s="637"/>
      <c r="S296" s="637"/>
      <c r="T296" s="637"/>
      <c r="U296" s="637"/>
      <c r="V296" s="637"/>
      <c r="W296" s="637"/>
      <c r="X296" s="637"/>
      <c r="Y296" s="637"/>
      <c r="Z296" s="637"/>
      <c r="AA296" s="637"/>
      <c r="AB296" s="637"/>
      <c r="AC296" s="637"/>
      <c r="AD296" s="637"/>
      <c r="AE296" s="637"/>
      <c r="AF296" s="637"/>
      <c r="AG296" s="409"/>
    </row>
    <row r="297" outlineLevel="1">
      <c r="A297" s="273" t="s">
        <v>2209</v>
      </c>
      <c r="B297" s="637"/>
      <c r="C297" s="637"/>
      <c r="D297" s="637"/>
      <c r="E297" s="637"/>
      <c r="F297" s="637"/>
      <c r="G297" s="637"/>
      <c r="H297" s="637"/>
      <c r="I297" s="637"/>
      <c r="J297" s="637"/>
      <c r="K297" s="637"/>
      <c r="L297" s="637"/>
      <c r="M297" s="637"/>
      <c r="N297" s="637"/>
      <c r="O297" s="637"/>
      <c r="P297" s="637"/>
      <c r="Q297" s="637"/>
      <c r="R297" s="637"/>
      <c r="S297" s="637"/>
      <c r="T297" s="637"/>
      <c r="U297" s="637"/>
      <c r="V297" s="637"/>
      <c r="W297" s="637"/>
      <c r="X297" s="637"/>
      <c r="Y297" s="637"/>
      <c r="Z297" s="637"/>
      <c r="AA297" s="637"/>
      <c r="AB297" s="637"/>
      <c r="AC297" s="637"/>
      <c r="AD297" s="637"/>
      <c r="AE297" s="637"/>
      <c r="AF297" s="637"/>
      <c r="AG297" s="409"/>
    </row>
    <row r="298" outlineLevel="1">
      <c r="A298" s="279" t="s">
        <v>439</v>
      </c>
      <c r="B298" s="458">
        <f t="shared" ref="B298:AF298" si="73">SUM(B290:B291)+sum(B294:B295)</f>
        <v>0</v>
      </c>
      <c r="C298" s="458">
        <f t="shared" si="73"/>
        <v>0</v>
      </c>
      <c r="D298" s="458">
        <f t="shared" si="73"/>
        <v>0</v>
      </c>
      <c r="E298" s="458">
        <f t="shared" si="73"/>
        <v>0</v>
      </c>
      <c r="F298" s="458">
        <f t="shared" si="73"/>
        <v>0</v>
      </c>
      <c r="G298" s="458">
        <f t="shared" si="73"/>
        <v>0</v>
      </c>
      <c r="H298" s="458">
        <f t="shared" si="73"/>
        <v>0</v>
      </c>
      <c r="I298" s="458">
        <f t="shared" si="73"/>
        <v>0</v>
      </c>
      <c r="J298" s="458">
        <f t="shared" si="73"/>
        <v>0</v>
      </c>
      <c r="K298" s="458">
        <f t="shared" si="73"/>
        <v>0</v>
      </c>
      <c r="L298" s="458">
        <f t="shared" si="73"/>
        <v>0</v>
      </c>
      <c r="M298" s="458">
        <f t="shared" si="73"/>
        <v>0</v>
      </c>
      <c r="N298" s="458">
        <f t="shared" si="73"/>
        <v>0</v>
      </c>
      <c r="O298" s="458">
        <f t="shared" si="73"/>
        <v>0</v>
      </c>
      <c r="P298" s="458">
        <f t="shared" si="73"/>
        <v>0</v>
      </c>
      <c r="Q298" s="458">
        <f t="shared" si="73"/>
        <v>0</v>
      </c>
      <c r="R298" s="458">
        <f t="shared" si="73"/>
        <v>0</v>
      </c>
      <c r="S298" s="458">
        <f t="shared" si="73"/>
        <v>0</v>
      </c>
      <c r="T298" s="458">
        <f t="shared" si="73"/>
        <v>0</v>
      </c>
      <c r="U298" s="458">
        <f t="shared" si="73"/>
        <v>0</v>
      </c>
      <c r="V298" s="458">
        <f t="shared" si="73"/>
        <v>0</v>
      </c>
      <c r="W298" s="458">
        <f t="shared" si="73"/>
        <v>0</v>
      </c>
      <c r="X298" s="458">
        <f t="shared" si="73"/>
        <v>0</v>
      </c>
      <c r="Y298" s="458">
        <f t="shared" si="73"/>
        <v>0</v>
      </c>
      <c r="Z298" s="458">
        <f t="shared" si="73"/>
        <v>0</v>
      </c>
      <c r="AA298" s="458">
        <f t="shared" si="73"/>
        <v>0</v>
      </c>
      <c r="AB298" s="458">
        <f t="shared" si="73"/>
        <v>0</v>
      </c>
      <c r="AC298" s="458">
        <f t="shared" si="73"/>
        <v>0</v>
      </c>
      <c r="AD298" s="458">
        <f t="shared" si="73"/>
        <v>0</v>
      </c>
      <c r="AE298" s="458">
        <f t="shared" si="73"/>
        <v>0</v>
      </c>
      <c r="AF298" s="458">
        <f t="shared" si="73"/>
        <v>0</v>
      </c>
      <c r="AG298" s="409">
        <f t="shared" ref="AG298:AG299" si="75">SUM(B298:AF298)</f>
        <v>0</v>
      </c>
    </row>
    <row r="299" outlineLevel="1">
      <c r="A299" s="279" t="s">
        <v>440</v>
      </c>
      <c r="B299" s="458">
        <f t="shared" ref="B299:AF299" si="74">SUM(B292:B293)+sum(B296:B297)</f>
        <v>0</v>
      </c>
      <c r="C299" s="458">
        <f t="shared" si="74"/>
        <v>0</v>
      </c>
      <c r="D299" s="458">
        <f t="shared" si="74"/>
        <v>0</v>
      </c>
      <c r="E299" s="458">
        <f t="shared" si="74"/>
        <v>0</v>
      </c>
      <c r="F299" s="458">
        <f t="shared" si="74"/>
        <v>0</v>
      </c>
      <c r="G299" s="458">
        <f t="shared" si="74"/>
        <v>0</v>
      </c>
      <c r="H299" s="458">
        <f t="shared" si="74"/>
        <v>0</v>
      </c>
      <c r="I299" s="458">
        <f t="shared" si="74"/>
        <v>0</v>
      </c>
      <c r="J299" s="458">
        <f t="shared" si="74"/>
        <v>0</v>
      </c>
      <c r="K299" s="458">
        <f t="shared" si="74"/>
        <v>0</v>
      </c>
      <c r="L299" s="458">
        <f t="shared" si="74"/>
        <v>0</v>
      </c>
      <c r="M299" s="458">
        <f t="shared" si="74"/>
        <v>0</v>
      </c>
      <c r="N299" s="458">
        <f t="shared" si="74"/>
        <v>0</v>
      </c>
      <c r="O299" s="458">
        <f t="shared" si="74"/>
        <v>0</v>
      </c>
      <c r="P299" s="458">
        <f t="shared" si="74"/>
        <v>0</v>
      </c>
      <c r="Q299" s="458">
        <f t="shared" si="74"/>
        <v>0</v>
      </c>
      <c r="R299" s="458">
        <f t="shared" si="74"/>
        <v>0</v>
      </c>
      <c r="S299" s="458">
        <f t="shared" si="74"/>
        <v>0</v>
      </c>
      <c r="T299" s="458">
        <f t="shared" si="74"/>
        <v>0</v>
      </c>
      <c r="U299" s="458">
        <f t="shared" si="74"/>
        <v>0</v>
      </c>
      <c r="V299" s="458">
        <f t="shared" si="74"/>
        <v>0</v>
      </c>
      <c r="W299" s="458">
        <f t="shared" si="74"/>
        <v>0</v>
      </c>
      <c r="X299" s="458">
        <f t="shared" si="74"/>
        <v>0</v>
      </c>
      <c r="Y299" s="458">
        <f t="shared" si="74"/>
        <v>0</v>
      </c>
      <c r="Z299" s="458">
        <f t="shared" si="74"/>
        <v>0</v>
      </c>
      <c r="AA299" s="458">
        <f t="shared" si="74"/>
        <v>0</v>
      </c>
      <c r="AB299" s="458">
        <f t="shared" si="74"/>
        <v>0</v>
      </c>
      <c r="AC299" s="458">
        <f t="shared" si="74"/>
        <v>0</v>
      </c>
      <c r="AD299" s="458">
        <f t="shared" si="74"/>
        <v>0</v>
      </c>
      <c r="AE299" s="458">
        <f t="shared" si="74"/>
        <v>0</v>
      </c>
      <c r="AF299" s="458">
        <f t="shared" si="74"/>
        <v>0</v>
      </c>
      <c r="AG299" s="409">
        <f t="shared" si="75"/>
        <v>0</v>
      </c>
    </row>
    <row r="300" outlineLevel="1">
      <c r="A300" s="160"/>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c r="AG300" s="540"/>
    </row>
    <row r="301" outlineLevel="1">
      <c r="A301" s="273" t="s">
        <v>442</v>
      </c>
      <c r="B301" s="637"/>
      <c r="C301" s="637"/>
      <c r="D301" s="637"/>
      <c r="E301" s="637"/>
      <c r="F301" s="637"/>
      <c r="G301" s="637"/>
      <c r="H301" s="637"/>
      <c r="I301" s="637"/>
      <c r="J301" s="637"/>
      <c r="K301" s="637"/>
      <c r="L301" s="637"/>
      <c r="M301" s="637"/>
      <c r="N301" s="637"/>
      <c r="O301" s="637"/>
      <c r="P301" s="637"/>
      <c r="Q301" s="637"/>
      <c r="R301" s="637"/>
      <c r="S301" s="637"/>
      <c r="T301" s="637"/>
      <c r="U301" s="637"/>
      <c r="V301" s="637"/>
      <c r="W301" s="637"/>
      <c r="X301" s="637"/>
      <c r="Y301" s="637"/>
      <c r="Z301" s="637"/>
      <c r="AA301" s="637"/>
      <c r="AB301" s="637"/>
      <c r="AC301" s="637"/>
      <c r="AD301" s="637"/>
      <c r="AE301" s="637"/>
      <c r="AF301" s="637"/>
      <c r="AG301" s="409">
        <f t="shared" ref="AG301:AG309" si="76">SUM(B301:AF301)</f>
        <v>0</v>
      </c>
    </row>
    <row r="302" outlineLevel="1">
      <c r="A302" s="273" t="s">
        <v>443</v>
      </c>
      <c r="B302" s="637"/>
      <c r="C302" s="637"/>
      <c r="D302" s="637"/>
      <c r="E302" s="637"/>
      <c r="F302" s="637"/>
      <c r="G302" s="637"/>
      <c r="H302" s="637"/>
      <c r="I302" s="637"/>
      <c r="J302" s="637"/>
      <c r="K302" s="637"/>
      <c r="L302" s="637"/>
      <c r="M302" s="637"/>
      <c r="N302" s="637"/>
      <c r="O302" s="637"/>
      <c r="P302" s="637"/>
      <c r="Q302" s="637"/>
      <c r="R302" s="637"/>
      <c r="S302" s="637"/>
      <c r="T302" s="637"/>
      <c r="U302" s="637"/>
      <c r="V302" s="637"/>
      <c r="W302" s="637"/>
      <c r="X302" s="637"/>
      <c r="Y302" s="637"/>
      <c r="Z302" s="637"/>
      <c r="AA302" s="637"/>
      <c r="AB302" s="637"/>
      <c r="AC302" s="637"/>
      <c r="AD302" s="637"/>
      <c r="AE302" s="637"/>
      <c r="AF302" s="637"/>
      <c r="AG302" s="409">
        <f t="shared" si="76"/>
        <v>0</v>
      </c>
    </row>
    <row r="303" outlineLevel="1">
      <c r="A303" s="273" t="s">
        <v>2210</v>
      </c>
      <c r="B303" s="637"/>
      <c r="C303" s="637"/>
      <c r="D303" s="637"/>
      <c r="E303" s="637"/>
      <c r="F303" s="637"/>
      <c r="G303" s="637"/>
      <c r="H303" s="637"/>
      <c r="I303" s="637"/>
      <c r="J303" s="637"/>
      <c r="K303" s="637"/>
      <c r="L303" s="637"/>
      <c r="M303" s="637"/>
      <c r="N303" s="637"/>
      <c r="O303" s="637"/>
      <c r="P303" s="637"/>
      <c r="Q303" s="637"/>
      <c r="R303" s="637"/>
      <c r="S303" s="637"/>
      <c r="T303" s="637"/>
      <c r="U303" s="637"/>
      <c r="V303" s="637"/>
      <c r="W303" s="637"/>
      <c r="X303" s="637"/>
      <c r="Y303" s="637"/>
      <c r="Z303" s="637"/>
      <c r="AA303" s="637"/>
      <c r="AB303" s="637"/>
      <c r="AC303" s="637"/>
      <c r="AD303" s="637"/>
      <c r="AE303" s="637"/>
      <c r="AF303" s="637"/>
      <c r="AG303" s="409">
        <f t="shared" si="76"/>
        <v>0</v>
      </c>
    </row>
    <row r="304" outlineLevel="1">
      <c r="A304" s="273" t="s">
        <v>2211</v>
      </c>
      <c r="B304" s="637"/>
      <c r="C304" s="637"/>
      <c r="D304" s="637"/>
      <c r="E304" s="637"/>
      <c r="F304" s="637"/>
      <c r="G304" s="637"/>
      <c r="H304" s="637"/>
      <c r="I304" s="637"/>
      <c r="J304" s="637"/>
      <c r="K304" s="637"/>
      <c r="L304" s="637"/>
      <c r="M304" s="637"/>
      <c r="N304" s="637"/>
      <c r="O304" s="637"/>
      <c r="P304" s="637"/>
      <c r="Q304" s="637"/>
      <c r="R304" s="637"/>
      <c r="S304" s="637"/>
      <c r="T304" s="637"/>
      <c r="U304" s="637"/>
      <c r="V304" s="637"/>
      <c r="W304" s="637"/>
      <c r="X304" s="637"/>
      <c r="Y304" s="637"/>
      <c r="Z304" s="637"/>
      <c r="AA304" s="637"/>
      <c r="AB304" s="637"/>
      <c r="AC304" s="637"/>
      <c r="AD304" s="637"/>
      <c r="AE304" s="637"/>
      <c r="AF304" s="637"/>
      <c r="AG304" s="409">
        <f t="shared" si="76"/>
        <v>0</v>
      </c>
    </row>
    <row r="305" outlineLevel="1">
      <c r="A305" s="273" t="s">
        <v>2212</v>
      </c>
      <c r="B305" s="637"/>
      <c r="C305" s="637"/>
      <c r="D305" s="637"/>
      <c r="E305" s="637"/>
      <c r="F305" s="637"/>
      <c r="G305" s="637"/>
      <c r="H305" s="637"/>
      <c r="I305" s="637"/>
      <c r="J305" s="637"/>
      <c r="K305" s="637"/>
      <c r="L305" s="637"/>
      <c r="M305" s="637"/>
      <c r="N305" s="637"/>
      <c r="O305" s="637"/>
      <c r="P305" s="637"/>
      <c r="Q305" s="637"/>
      <c r="R305" s="637"/>
      <c r="S305" s="637"/>
      <c r="T305" s="637"/>
      <c r="U305" s="637"/>
      <c r="V305" s="637"/>
      <c r="W305" s="637"/>
      <c r="X305" s="637"/>
      <c r="Y305" s="637"/>
      <c r="Z305" s="637"/>
      <c r="AA305" s="637"/>
      <c r="AB305" s="637"/>
      <c r="AC305" s="637"/>
      <c r="AD305" s="637"/>
      <c r="AE305" s="637"/>
      <c r="AF305" s="637"/>
      <c r="AG305" s="409">
        <f t="shared" si="76"/>
        <v>0</v>
      </c>
    </row>
    <row r="306" outlineLevel="1">
      <c r="A306" s="273" t="s">
        <v>2213</v>
      </c>
      <c r="B306" s="637"/>
      <c r="C306" s="637"/>
      <c r="D306" s="637"/>
      <c r="E306" s="637"/>
      <c r="F306" s="637"/>
      <c r="G306" s="637"/>
      <c r="H306" s="637"/>
      <c r="I306" s="637"/>
      <c r="J306" s="637"/>
      <c r="K306" s="637"/>
      <c r="L306" s="637"/>
      <c r="M306" s="637"/>
      <c r="N306" s="637"/>
      <c r="O306" s="637"/>
      <c r="P306" s="637"/>
      <c r="Q306" s="637"/>
      <c r="R306" s="637"/>
      <c r="S306" s="637"/>
      <c r="T306" s="637"/>
      <c r="U306" s="637"/>
      <c r="V306" s="637"/>
      <c r="W306" s="637"/>
      <c r="X306" s="637"/>
      <c r="Y306" s="637"/>
      <c r="Z306" s="637"/>
      <c r="AA306" s="637"/>
      <c r="AB306" s="637"/>
      <c r="AC306" s="637"/>
      <c r="AD306" s="637"/>
      <c r="AE306" s="637"/>
      <c r="AF306" s="637"/>
      <c r="AG306" s="409">
        <f t="shared" si="76"/>
        <v>0</v>
      </c>
    </row>
    <row r="307" outlineLevel="1">
      <c r="A307" s="273" t="s">
        <v>2214</v>
      </c>
      <c r="B307" s="637"/>
      <c r="C307" s="637"/>
      <c r="D307" s="637"/>
      <c r="E307" s="637"/>
      <c r="F307" s="637"/>
      <c r="G307" s="637"/>
      <c r="H307" s="637"/>
      <c r="I307" s="637"/>
      <c r="J307" s="637"/>
      <c r="K307" s="637"/>
      <c r="L307" s="637"/>
      <c r="M307" s="637"/>
      <c r="N307" s="637"/>
      <c r="O307" s="637"/>
      <c r="P307" s="637"/>
      <c r="Q307" s="637"/>
      <c r="R307" s="637"/>
      <c r="S307" s="637"/>
      <c r="T307" s="637"/>
      <c r="U307" s="637"/>
      <c r="V307" s="637"/>
      <c r="W307" s="637"/>
      <c r="X307" s="637"/>
      <c r="Y307" s="637"/>
      <c r="Z307" s="637"/>
      <c r="AA307" s="637"/>
      <c r="AB307" s="637"/>
      <c r="AC307" s="637"/>
      <c r="AD307" s="637"/>
      <c r="AE307" s="637"/>
      <c r="AF307" s="637"/>
      <c r="AG307" s="409">
        <f t="shared" si="76"/>
        <v>0</v>
      </c>
    </row>
    <row r="308" outlineLevel="1">
      <c r="A308" s="273" t="s">
        <v>2215</v>
      </c>
      <c r="B308" s="637"/>
      <c r="C308" s="637"/>
      <c r="D308" s="637"/>
      <c r="E308" s="637"/>
      <c r="F308" s="637"/>
      <c r="G308" s="637"/>
      <c r="H308" s="637"/>
      <c r="I308" s="637"/>
      <c r="J308" s="637"/>
      <c r="K308" s="637"/>
      <c r="L308" s="637"/>
      <c r="M308" s="637"/>
      <c r="N308" s="637"/>
      <c r="O308" s="637"/>
      <c r="P308" s="637"/>
      <c r="Q308" s="637"/>
      <c r="R308" s="637"/>
      <c r="S308" s="637"/>
      <c r="T308" s="637"/>
      <c r="U308" s="637"/>
      <c r="V308" s="637"/>
      <c r="W308" s="637"/>
      <c r="X308" s="637"/>
      <c r="Y308" s="637"/>
      <c r="Z308" s="637"/>
      <c r="AA308" s="637"/>
      <c r="AB308" s="637"/>
      <c r="AC308" s="637"/>
      <c r="AD308" s="637"/>
      <c r="AE308" s="637"/>
      <c r="AF308" s="637"/>
      <c r="AG308" s="409">
        <f t="shared" si="76"/>
        <v>0</v>
      </c>
    </row>
    <row r="309" outlineLevel="1">
      <c r="A309" s="279" t="s">
        <v>298</v>
      </c>
      <c r="B309" s="458">
        <f t="shared" ref="B309:AF309" si="77">SUM(B301:B308)</f>
        <v>0</v>
      </c>
      <c r="C309" s="458">
        <f t="shared" si="77"/>
        <v>0</v>
      </c>
      <c r="D309" s="458">
        <f t="shared" si="77"/>
        <v>0</v>
      </c>
      <c r="E309" s="458">
        <f t="shared" si="77"/>
        <v>0</v>
      </c>
      <c r="F309" s="458">
        <f t="shared" si="77"/>
        <v>0</v>
      </c>
      <c r="G309" s="458">
        <f t="shared" si="77"/>
        <v>0</v>
      </c>
      <c r="H309" s="458">
        <f t="shared" si="77"/>
        <v>0</v>
      </c>
      <c r="I309" s="458">
        <f t="shared" si="77"/>
        <v>0</v>
      </c>
      <c r="J309" s="458">
        <f t="shared" si="77"/>
        <v>0</v>
      </c>
      <c r="K309" s="458">
        <f t="shared" si="77"/>
        <v>0</v>
      </c>
      <c r="L309" s="458">
        <f t="shared" si="77"/>
        <v>0</v>
      </c>
      <c r="M309" s="458">
        <f t="shared" si="77"/>
        <v>0</v>
      </c>
      <c r="N309" s="458">
        <f t="shared" si="77"/>
        <v>0</v>
      </c>
      <c r="O309" s="458">
        <f t="shared" si="77"/>
        <v>0</v>
      </c>
      <c r="P309" s="458">
        <f t="shared" si="77"/>
        <v>0</v>
      </c>
      <c r="Q309" s="458">
        <f t="shared" si="77"/>
        <v>0</v>
      </c>
      <c r="R309" s="458">
        <f t="shared" si="77"/>
        <v>0</v>
      </c>
      <c r="S309" s="458">
        <f t="shared" si="77"/>
        <v>0</v>
      </c>
      <c r="T309" s="458">
        <f t="shared" si="77"/>
        <v>0</v>
      </c>
      <c r="U309" s="458">
        <f t="shared" si="77"/>
        <v>0</v>
      </c>
      <c r="V309" s="458">
        <f t="shared" si="77"/>
        <v>0</v>
      </c>
      <c r="W309" s="458">
        <f t="shared" si="77"/>
        <v>0</v>
      </c>
      <c r="X309" s="458">
        <f t="shared" si="77"/>
        <v>0</v>
      </c>
      <c r="Y309" s="458">
        <f t="shared" si="77"/>
        <v>0</v>
      </c>
      <c r="Z309" s="458">
        <f t="shared" si="77"/>
        <v>0</v>
      </c>
      <c r="AA309" s="458">
        <f t="shared" si="77"/>
        <v>0</v>
      </c>
      <c r="AB309" s="458">
        <f t="shared" si="77"/>
        <v>0</v>
      </c>
      <c r="AC309" s="458">
        <f t="shared" si="77"/>
        <v>0</v>
      </c>
      <c r="AD309" s="458">
        <f t="shared" si="77"/>
        <v>0</v>
      </c>
      <c r="AE309" s="458">
        <f t="shared" si="77"/>
        <v>0</v>
      </c>
      <c r="AF309" s="458">
        <f t="shared" si="77"/>
        <v>0</v>
      </c>
      <c r="AG309" s="409">
        <f t="shared" si="76"/>
        <v>0</v>
      </c>
    </row>
    <row r="310" outlineLevel="1">
      <c r="A310" s="160"/>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c r="AG310" s="539"/>
    </row>
    <row r="311" outlineLevel="1">
      <c r="A311" s="215" t="s">
        <v>2216</v>
      </c>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c r="AG311" s="514"/>
    </row>
    <row r="312" outlineLevel="1">
      <c r="A312" s="273" t="s">
        <v>1911</v>
      </c>
      <c r="B312" s="634"/>
      <c r="C312" s="634"/>
      <c r="D312" s="634"/>
      <c r="E312" s="634"/>
      <c r="F312" s="634"/>
      <c r="G312" s="634"/>
      <c r="H312" s="634"/>
      <c r="I312" s="634"/>
      <c r="J312" s="634"/>
      <c r="K312" s="634"/>
      <c r="L312" s="634"/>
      <c r="M312" s="634"/>
      <c r="N312" s="634"/>
      <c r="O312" s="634"/>
      <c r="P312" s="634"/>
      <c r="Q312" s="634"/>
      <c r="R312" s="634"/>
      <c r="S312" s="634"/>
      <c r="T312" s="634"/>
      <c r="U312" s="634"/>
      <c r="V312" s="634"/>
      <c r="W312" s="634"/>
      <c r="X312" s="634"/>
      <c r="Y312" s="634"/>
      <c r="Z312" s="634"/>
      <c r="AA312" s="634"/>
      <c r="AB312" s="634"/>
      <c r="AC312" s="634"/>
      <c r="AD312" s="634"/>
      <c r="AE312" s="634"/>
      <c r="AF312" s="634"/>
      <c r="AG312" s="409">
        <f t="shared" ref="AG312:AG315" si="78">SUM(B312:AF312)</f>
        <v>0</v>
      </c>
    </row>
    <row r="313" outlineLevel="1">
      <c r="A313" s="273" t="s">
        <v>1346</v>
      </c>
      <c r="B313" s="635"/>
      <c r="C313" s="635"/>
      <c r="D313" s="635"/>
      <c r="E313" s="635"/>
      <c r="F313" s="635"/>
      <c r="G313" s="635"/>
      <c r="H313" s="635"/>
      <c r="I313" s="635"/>
      <c r="J313" s="635"/>
      <c r="K313" s="635"/>
      <c r="L313" s="635"/>
      <c r="M313" s="635"/>
      <c r="N313" s="635"/>
      <c r="O313" s="635"/>
      <c r="P313" s="635"/>
      <c r="Q313" s="635"/>
      <c r="R313" s="635"/>
      <c r="S313" s="635"/>
      <c r="T313" s="635"/>
      <c r="U313" s="635"/>
      <c r="V313" s="635"/>
      <c r="W313" s="635"/>
      <c r="X313" s="635"/>
      <c r="Y313" s="635"/>
      <c r="Z313" s="635"/>
      <c r="AA313" s="635"/>
      <c r="AB313" s="635"/>
      <c r="AC313" s="635"/>
      <c r="AD313" s="635"/>
      <c r="AE313" s="635"/>
      <c r="AF313" s="635"/>
      <c r="AG313" s="409">
        <f t="shared" si="78"/>
        <v>0</v>
      </c>
    </row>
    <row r="314" outlineLevel="1">
      <c r="A314" s="273" t="s">
        <v>1912</v>
      </c>
      <c r="B314" s="635"/>
      <c r="C314" s="635"/>
      <c r="D314" s="635"/>
      <c r="E314" s="635"/>
      <c r="F314" s="635"/>
      <c r="G314" s="635"/>
      <c r="H314" s="635"/>
      <c r="I314" s="635"/>
      <c r="J314" s="635"/>
      <c r="K314" s="635"/>
      <c r="L314" s="635"/>
      <c r="M314" s="635"/>
      <c r="N314" s="635"/>
      <c r="O314" s="635"/>
      <c r="P314" s="635"/>
      <c r="Q314" s="635"/>
      <c r="R314" s="635"/>
      <c r="S314" s="635"/>
      <c r="T314" s="635"/>
      <c r="U314" s="635"/>
      <c r="V314" s="635"/>
      <c r="W314" s="635"/>
      <c r="X314" s="635"/>
      <c r="Y314" s="635"/>
      <c r="Z314" s="635"/>
      <c r="AA314" s="635"/>
      <c r="AB314" s="635"/>
      <c r="AC314" s="635"/>
      <c r="AD314" s="635"/>
      <c r="AE314" s="635"/>
      <c r="AF314" s="635"/>
      <c r="AG314" s="409">
        <f t="shared" si="78"/>
        <v>0</v>
      </c>
    </row>
    <row r="315" outlineLevel="1">
      <c r="A315" s="544" t="s">
        <v>1913</v>
      </c>
      <c r="B315" s="636">
        <f t="shared" ref="B315:AF315" si="79">sum(B312:B314)</f>
        <v>0</v>
      </c>
      <c r="C315" s="636">
        <f t="shared" si="79"/>
        <v>0</v>
      </c>
      <c r="D315" s="636">
        <f t="shared" si="79"/>
        <v>0</v>
      </c>
      <c r="E315" s="636">
        <f t="shared" si="79"/>
        <v>0</v>
      </c>
      <c r="F315" s="636">
        <f t="shared" si="79"/>
        <v>0</v>
      </c>
      <c r="G315" s="636">
        <f t="shared" si="79"/>
        <v>0</v>
      </c>
      <c r="H315" s="636">
        <f t="shared" si="79"/>
        <v>0</v>
      </c>
      <c r="I315" s="636">
        <f t="shared" si="79"/>
        <v>0</v>
      </c>
      <c r="J315" s="636">
        <f t="shared" si="79"/>
        <v>0</v>
      </c>
      <c r="K315" s="636">
        <f t="shared" si="79"/>
        <v>0</v>
      </c>
      <c r="L315" s="636">
        <f t="shared" si="79"/>
        <v>0</v>
      </c>
      <c r="M315" s="636">
        <f t="shared" si="79"/>
        <v>0</v>
      </c>
      <c r="N315" s="636">
        <f t="shared" si="79"/>
        <v>0</v>
      </c>
      <c r="O315" s="636">
        <f t="shared" si="79"/>
        <v>0</v>
      </c>
      <c r="P315" s="636">
        <f t="shared" si="79"/>
        <v>0</v>
      </c>
      <c r="Q315" s="636">
        <f t="shared" si="79"/>
        <v>0</v>
      </c>
      <c r="R315" s="636">
        <f t="shared" si="79"/>
        <v>0</v>
      </c>
      <c r="S315" s="636">
        <f t="shared" si="79"/>
        <v>0</v>
      </c>
      <c r="T315" s="636">
        <f t="shared" si="79"/>
        <v>0</v>
      </c>
      <c r="U315" s="636">
        <f t="shared" si="79"/>
        <v>0</v>
      </c>
      <c r="V315" s="636">
        <f t="shared" si="79"/>
        <v>0</v>
      </c>
      <c r="W315" s="636">
        <f t="shared" si="79"/>
        <v>0</v>
      </c>
      <c r="X315" s="636">
        <f t="shared" si="79"/>
        <v>0</v>
      </c>
      <c r="Y315" s="636">
        <f t="shared" si="79"/>
        <v>0</v>
      </c>
      <c r="Z315" s="636">
        <f t="shared" si="79"/>
        <v>0</v>
      </c>
      <c r="AA315" s="636">
        <f t="shared" si="79"/>
        <v>0</v>
      </c>
      <c r="AB315" s="636">
        <f t="shared" si="79"/>
        <v>0</v>
      </c>
      <c r="AC315" s="636">
        <f t="shared" si="79"/>
        <v>0</v>
      </c>
      <c r="AD315" s="636">
        <f t="shared" si="79"/>
        <v>0</v>
      </c>
      <c r="AE315" s="636">
        <f t="shared" si="79"/>
        <v>0</v>
      </c>
      <c r="AF315" s="636">
        <f t="shared" si="79"/>
        <v>0</v>
      </c>
      <c r="AG315" s="409">
        <f t="shared" si="78"/>
        <v>0</v>
      </c>
    </row>
    <row r="316" outlineLevel="1">
      <c r="A316" s="160"/>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43"/>
      <c r="AE316" s="143"/>
      <c r="AF316" s="143"/>
      <c r="AG316" s="539"/>
    </row>
    <row r="317" outlineLevel="1">
      <c r="A317" s="628" t="s">
        <v>543</v>
      </c>
      <c r="B317" s="634"/>
      <c r="C317" s="634"/>
      <c r="D317" s="634"/>
      <c r="E317" s="634"/>
      <c r="F317" s="634"/>
      <c r="G317" s="634"/>
      <c r="H317" s="634"/>
      <c r="I317" s="634"/>
      <c r="J317" s="634"/>
      <c r="K317" s="634"/>
      <c r="L317" s="634"/>
      <c r="M317" s="634"/>
      <c r="N317" s="634"/>
      <c r="O317" s="634"/>
      <c r="P317" s="634"/>
      <c r="Q317" s="634"/>
      <c r="R317" s="634"/>
      <c r="S317" s="634"/>
      <c r="T317" s="634"/>
      <c r="U317" s="634"/>
      <c r="V317" s="634"/>
      <c r="W317" s="634"/>
      <c r="X317" s="634"/>
      <c r="Y317" s="634"/>
      <c r="Z317" s="634"/>
      <c r="AA317" s="634"/>
      <c r="AB317" s="634"/>
      <c r="AC317" s="634"/>
      <c r="AD317" s="634"/>
      <c r="AE317" s="634"/>
      <c r="AF317" s="634"/>
      <c r="AG317" s="409">
        <f t="shared" ref="AG317:AG319" si="80">SUM(B317:AF317)</f>
        <v>0</v>
      </c>
    </row>
    <row r="318" outlineLevel="1">
      <c r="A318" s="542" t="s">
        <v>544</v>
      </c>
      <c r="B318" s="635"/>
      <c r="C318" s="635"/>
      <c r="D318" s="635"/>
      <c r="E318" s="635"/>
      <c r="F318" s="635"/>
      <c r="G318" s="635"/>
      <c r="H318" s="635"/>
      <c r="I318" s="635"/>
      <c r="J318" s="635"/>
      <c r="K318" s="635"/>
      <c r="L318" s="635"/>
      <c r="M318" s="635"/>
      <c r="N318" s="635"/>
      <c r="O318" s="635"/>
      <c r="P318" s="635"/>
      <c r="Q318" s="635"/>
      <c r="R318" s="635"/>
      <c r="S318" s="635"/>
      <c r="T318" s="635"/>
      <c r="U318" s="635"/>
      <c r="V318" s="635"/>
      <c r="W318" s="635"/>
      <c r="X318" s="635"/>
      <c r="Y318" s="635"/>
      <c r="Z318" s="635"/>
      <c r="AA318" s="635"/>
      <c r="AB318" s="635"/>
      <c r="AC318" s="635"/>
      <c r="AD318" s="635"/>
      <c r="AE318" s="635"/>
      <c r="AF318" s="635"/>
      <c r="AG318" s="409">
        <f t="shared" si="80"/>
        <v>0</v>
      </c>
    </row>
    <row r="319" outlineLevel="1">
      <c r="A319" s="544" t="s">
        <v>1914</v>
      </c>
      <c r="B319" s="636">
        <f t="shared" ref="B319:AF319" si="81">sum(B317:B318)</f>
        <v>0</v>
      </c>
      <c r="C319" s="636">
        <f t="shared" si="81"/>
        <v>0</v>
      </c>
      <c r="D319" s="636">
        <f t="shared" si="81"/>
        <v>0</v>
      </c>
      <c r="E319" s="636">
        <f t="shared" si="81"/>
        <v>0</v>
      </c>
      <c r="F319" s="636">
        <f t="shared" si="81"/>
        <v>0</v>
      </c>
      <c r="G319" s="636">
        <f t="shared" si="81"/>
        <v>0</v>
      </c>
      <c r="H319" s="636">
        <f t="shared" si="81"/>
        <v>0</v>
      </c>
      <c r="I319" s="636">
        <f t="shared" si="81"/>
        <v>0</v>
      </c>
      <c r="J319" s="636">
        <f t="shared" si="81"/>
        <v>0</v>
      </c>
      <c r="K319" s="636">
        <f t="shared" si="81"/>
        <v>0</v>
      </c>
      <c r="L319" s="636">
        <f t="shared" si="81"/>
        <v>0</v>
      </c>
      <c r="M319" s="636">
        <f t="shared" si="81"/>
        <v>0</v>
      </c>
      <c r="N319" s="636">
        <f t="shared" si="81"/>
        <v>0</v>
      </c>
      <c r="O319" s="636">
        <f t="shared" si="81"/>
        <v>0</v>
      </c>
      <c r="P319" s="636">
        <f t="shared" si="81"/>
        <v>0</v>
      </c>
      <c r="Q319" s="636">
        <f t="shared" si="81"/>
        <v>0</v>
      </c>
      <c r="R319" s="636">
        <f t="shared" si="81"/>
        <v>0</v>
      </c>
      <c r="S319" s="636">
        <f t="shared" si="81"/>
        <v>0</v>
      </c>
      <c r="T319" s="636">
        <f t="shared" si="81"/>
        <v>0</v>
      </c>
      <c r="U319" s="636">
        <f t="shared" si="81"/>
        <v>0</v>
      </c>
      <c r="V319" s="636">
        <f t="shared" si="81"/>
        <v>0</v>
      </c>
      <c r="W319" s="636">
        <f t="shared" si="81"/>
        <v>0</v>
      </c>
      <c r="X319" s="636">
        <f t="shared" si="81"/>
        <v>0</v>
      </c>
      <c r="Y319" s="636">
        <f t="shared" si="81"/>
        <v>0</v>
      </c>
      <c r="Z319" s="636">
        <f t="shared" si="81"/>
        <v>0</v>
      </c>
      <c r="AA319" s="636">
        <f t="shared" si="81"/>
        <v>0</v>
      </c>
      <c r="AB319" s="636">
        <f t="shared" si="81"/>
        <v>0</v>
      </c>
      <c r="AC319" s="636">
        <f t="shared" si="81"/>
        <v>0</v>
      </c>
      <c r="AD319" s="636">
        <f t="shared" si="81"/>
        <v>0</v>
      </c>
      <c r="AE319" s="636">
        <f t="shared" si="81"/>
        <v>0</v>
      </c>
      <c r="AF319" s="636">
        <f t="shared" si="81"/>
        <v>0</v>
      </c>
      <c r="AG319" s="409">
        <f t="shared" si="80"/>
        <v>0</v>
      </c>
    </row>
    <row r="320">
      <c r="A320" s="160"/>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43"/>
      <c r="AE320" s="143"/>
      <c r="AF320" s="143"/>
      <c r="AG320" s="539"/>
    </row>
    <row r="321">
      <c r="A321" s="537" t="s">
        <v>2217</v>
      </c>
      <c r="B321" s="632"/>
      <c r="C321" s="632"/>
      <c r="D321" s="632"/>
      <c r="E321" s="632"/>
      <c r="F321" s="632"/>
      <c r="G321" s="632"/>
      <c r="H321" s="632"/>
      <c r="I321" s="632"/>
      <c r="J321" s="632"/>
      <c r="K321" s="632"/>
      <c r="L321" s="632"/>
      <c r="M321" s="632"/>
      <c r="N321" s="632"/>
      <c r="O321" s="632"/>
      <c r="P321" s="632"/>
      <c r="Q321" s="632"/>
      <c r="R321" s="632"/>
      <c r="S321" s="632"/>
      <c r="T321" s="632"/>
      <c r="U321" s="632"/>
      <c r="V321" s="632"/>
      <c r="W321" s="632"/>
      <c r="X321" s="632"/>
      <c r="Y321" s="632"/>
      <c r="Z321" s="632"/>
      <c r="AA321" s="632"/>
      <c r="AB321" s="632"/>
      <c r="AC321" s="632"/>
      <c r="AD321" s="632"/>
      <c r="AE321" s="632"/>
      <c r="AF321" s="632"/>
      <c r="AG321" s="539"/>
    </row>
    <row r="322" outlineLevel="1">
      <c r="A322" s="273" t="s">
        <v>2218</v>
      </c>
      <c r="B322" s="638"/>
      <c r="C322" s="638"/>
      <c r="D322" s="638"/>
      <c r="E322" s="638"/>
      <c r="F322" s="638"/>
      <c r="G322" s="638"/>
      <c r="H322" s="638"/>
      <c r="I322" s="638"/>
      <c r="J322" s="638"/>
      <c r="K322" s="638"/>
      <c r="L322" s="638"/>
      <c r="M322" s="638"/>
      <c r="N322" s="638"/>
      <c r="O322" s="638"/>
      <c r="P322" s="638"/>
      <c r="Q322" s="638"/>
      <c r="R322" s="638"/>
      <c r="S322" s="638"/>
      <c r="T322" s="638"/>
      <c r="U322" s="638"/>
      <c r="V322" s="638"/>
      <c r="W322" s="638"/>
      <c r="X322" s="638"/>
      <c r="Y322" s="638"/>
      <c r="Z322" s="638"/>
      <c r="AA322" s="638"/>
      <c r="AB322" s="638"/>
      <c r="AC322" s="638"/>
      <c r="AD322" s="638"/>
      <c r="AE322" s="638"/>
      <c r="AF322" s="638"/>
      <c r="AG322" s="409">
        <f t="shared" ref="AG322:AG325" si="82">SUM(B322:AF322)</f>
        <v>0</v>
      </c>
    </row>
    <row r="323" outlineLevel="1">
      <c r="A323" s="273" t="s">
        <v>2219</v>
      </c>
      <c r="B323" s="638"/>
      <c r="C323" s="638"/>
      <c r="D323" s="638"/>
      <c r="E323" s="638"/>
      <c r="F323" s="638"/>
      <c r="G323" s="638"/>
      <c r="H323" s="638"/>
      <c r="I323" s="638"/>
      <c r="J323" s="638"/>
      <c r="K323" s="638"/>
      <c r="L323" s="638"/>
      <c r="M323" s="638"/>
      <c r="N323" s="638"/>
      <c r="O323" s="638"/>
      <c r="P323" s="638"/>
      <c r="Q323" s="638"/>
      <c r="R323" s="638"/>
      <c r="S323" s="638"/>
      <c r="T323" s="638"/>
      <c r="U323" s="638"/>
      <c r="V323" s="638"/>
      <c r="W323" s="638"/>
      <c r="X323" s="638"/>
      <c r="Y323" s="638"/>
      <c r="Z323" s="638"/>
      <c r="AA323" s="638"/>
      <c r="AB323" s="638"/>
      <c r="AC323" s="638"/>
      <c r="AD323" s="638"/>
      <c r="AE323" s="638"/>
      <c r="AF323" s="638"/>
      <c r="AG323" s="409">
        <f t="shared" si="82"/>
        <v>0</v>
      </c>
    </row>
    <row r="324" outlineLevel="1">
      <c r="A324" s="273" t="s">
        <v>2220</v>
      </c>
      <c r="B324" s="638"/>
      <c r="C324" s="638"/>
      <c r="D324" s="638"/>
      <c r="E324" s="638"/>
      <c r="F324" s="638"/>
      <c r="G324" s="638"/>
      <c r="H324" s="638"/>
      <c r="I324" s="638"/>
      <c r="J324" s="638"/>
      <c r="K324" s="638"/>
      <c r="L324" s="638"/>
      <c r="M324" s="638"/>
      <c r="N324" s="638"/>
      <c r="O324" s="638"/>
      <c r="P324" s="638"/>
      <c r="Q324" s="638"/>
      <c r="R324" s="638"/>
      <c r="S324" s="638"/>
      <c r="T324" s="638"/>
      <c r="U324" s="638"/>
      <c r="V324" s="638"/>
      <c r="W324" s="638"/>
      <c r="X324" s="638"/>
      <c r="Y324" s="638"/>
      <c r="Z324" s="638"/>
      <c r="AA324" s="638"/>
      <c r="AB324" s="638"/>
      <c r="AC324" s="638"/>
      <c r="AD324" s="638"/>
      <c r="AE324" s="638"/>
      <c r="AF324" s="638"/>
      <c r="AG324" s="409">
        <f t="shared" si="82"/>
        <v>0</v>
      </c>
    </row>
    <row r="325" outlineLevel="1">
      <c r="A325" s="273" t="s">
        <v>2221</v>
      </c>
      <c r="B325" s="638"/>
      <c r="C325" s="638"/>
      <c r="D325" s="638"/>
      <c r="E325" s="638"/>
      <c r="F325" s="638"/>
      <c r="G325" s="638"/>
      <c r="H325" s="638"/>
      <c r="I325" s="638"/>
      <c r="J325" s="638"/>
      <c r="K325" s="638"/>
      <c r="L325" s="638"/>
      <c r="M325" s="638"/>
      <c r="N325" s="638"/>
      <c r="O325" s="638"/>
      <c r="P325" s="638"/>
      <c r="Q325" s="638"/>
      <c r="R325" s="638"/>
      <c r="S325" s="638"/>
      <c r="T325" s="638"/>
      <c r="U325" s="638"/>
      <c r="V325" s="638"/>
      <c r="W325" s="638"/>
      <c r="X325" s="638"/>
      <c r="Y325" s="638"/>
      <c r="Z325" s="638"/>
      <c r="AA325" s="638"/>
      <c r="AB325" s="638"/>
      <c r="AC325" s="638"/>
      <c r="AD325" s="638"/>
      <c r="AE325" s="638"/>
      <c r="AF325" s="638"/>
      <c r="AG325" s="409">
        <f t="shared" si="82"/>
        <v>0</v>
      </c>
    </row>
    <row r="326" outlineLevel="1">
      <c r="A326" s="273" t="s">
        <v>2222</v>
      </c>
      <c r="B326" s="638"/>
      <c r="C326" s="638"/>
      <c r="D326" s="638"/>
      <c r="E326" s="638"/>
      <c r="F326" s="638"/>
      <c r="G326" s="638"/>
      <c r="H326" s="638"/>
      <c r="I326" s="638"/>
      <c r="J326" s="638"/>
      <c r="K326" s="638"/>
      <c r="L326" s="638"/>
      <c r="M326" s="638"/>
      <c r="N326" s="638"/>
      <c r="O326" s="638"/>
      <c r="P326" s="638"/>
      <c r="Q326" s="638"/>
      <c r="R326" s="638"/>
      <c r="S326" s="638"/>
      <c r="T326" s="638"/>
      <c r="U326" s="638"/>
      <c r="V326" s="638"/>
      <c r="W326" s="638"/>
      <c r="X326" s="638"/>
      <c r="Y326" s="638"/>
      <c r="Z326" s="638"/>
      <c r="AA326" s="638"/>
      <c r="AB326" s="638"/>
      <c r="AC326" s="638"/>
      <c r="AD326" s="638"/>
      <c r="AE326" s="638"/>
      <c r="AF326" s="638"/>
      <c r="AG326" s="409"/>
    </row>
    <row r="327" outlineLevel="1">
      <c r="A327" s="273" t="s">
        <v>2223</v>
      </c>
      <c r="B327" s="638"/>
      <c r="C327" s="638"/>
      <c r="D327" s="638"/>
      <c r="E327" s="638"/>
      <c r="F327" s="638"/>
      <c r="G327" s="638"/>
      <c r="H327" s="638"/>
      <c r="I327" s="638"/>
      <c r="J327" s="638"/>
      <c r="K327" s="638"/>
      <c r="L327" s="638"/>
      <c r="M327" s="638"/>
      <c r="N327" s="638"/>
      <c r="O327" s="638"/>
      <c r="P327" s="638"/>
      <c r="Q327" s="638"/>
      <c r="R327" s="638"/>
      <c r="S327" s="638"/>
      <c r="T327" s="638"/>
      <c r="U327" s="638"/>
      <c r="V327" s="638"/>
      <c r="W327" s="638"/>
      <c r="X327" s="638"/>
      <c r="Y327" s="638"/>
      <c r="Z327" s="638"/>
      <c r="AA327" s="638"/>
      <c r="AB327" s="638"/>
      <c r="AC327" s="638"/>
      <c r="AD327" s="638"/>
      <c r="AE327" s="638"/>
      <c r="AF327" s="638"/>
      <c r="AG327" s="409"/>
    </row>
    <row r="328" outlineLevel="1">
      <c r="A328" s="273" t="s">
        <v>2224</v>
      </c>
      <c r="B328" s="638"/>
      <c r="C328" s="638"/>
      <c r="D328" s="638"/>
      <c r="E328" s="638"/>
      <c r="F328" s="638"/>
      <c r="G328" s="638"/>
      <c r="H328" s="638"/>
      <c r="I328" s="638"/>
      <c r="J328" s="638"/>
      <c r="K328" s="638"/>
      <c r="L328" s="638"/>
      <c r="M328" s="638"/>
      <c r="N328" s="638"/>
      <c r="O328" s="638"/>
      <c r="P328" s="638"/>
      <c r="Q328" s="638"/>
      <c r="R328" s="638"/>
      <c r="S328" s="638"/>
      <c r="T328" s="638"/>
      <c r="U328" s="638"/>
      <c r="V328" s="638"/>
      <c r="W328" s="638"/>
      <c r="X328" s="638"/>
      <c r="Y328" s="638"/>
      <c r="Z328" s="638"/>
      <c r="AA328" s="638"/>
      <c r="AB328" s="638"/>
      <c r="AC328" s="638"/>
      <c r="AD328" s="638"/>
      <c r="AE328" s="638"/>
      <c r="AF328" s="638"/>
      <c r="AG328" s="409"/>
    </row>
    <row r="329" outlineLevel="1">
      <c r="A329" s="273" t="s">
        <v>2225</v>
      </c>
      <c r="B329" s="638"/>
      <c r="C329" s="638"/>
      <c r="D329" s="638"/>
      <c r="E329" s="638"/>
      <c r="F329" s="638"/>
      <c r="G329" s="638"/>
      <c r="H329" s="638"/>
      <c r="I329" s="638"/>
      <c r="J329" s="638"/>
      <c r="K329" s="638"/>
      <c r="L329" s="638"/>
      <c r="M329" s="638"/>
      <c r="N329" s="638"/>
      <c r="O329" s="638"/>
      <c r="P329" s="638"/>
      <c r="Q329" s="638"/>
      <c r="R329" s="638"/>
      <c r="S329" s="638"/>
      <c r="T329" s="638"/>
      <c r="U329" s="638"/>
      <c r="V329" s="638"/>
      <c r="W329" s="638"/>
      <c r="X329" s="638"/>
      <c r="Y329" s="638"/>
      <c r="Z329" s="638"/>
      <c r="AA329" s="638"/>
      <c r="AB329" s="638"/>
      <c r="AC329" s="638"/>
      <c r="AD329" s="638"/>
      <c r="AE329" s="638"/>
      <c r="AF329" s="638"/>
      <c r="AG329" s="409"/>
    </row>
    <row r="330" outlineLevel="1">
      <c r="A330" s="279" t="s">
        <v>439</v>
      </c>
      <c r="B330" s="458">
        <f t="shared" ref="B330:AF330" si="83">B322+B323</f>
        <v>0</v>
      </c>
      <c r="C330" s="458">
        <f t="shared" si="83"/>
        <v>0</v>
      </c>
      <c r="D330" s="458">
        <f t="shared" si="83"/>
        <v>0</v>
      </c>
      <c r="E330" s="458">
        <f t="shared" si="83"/>
        <v>0</v>
      </c>
      <c r="F330" s="458">
        <f t="shared" si="83"/>
        <v>0</v>
      </c>
      <c r="G330" s="458">
        <f t="shared" si="83"/>
        <v>0</v>
      </c>
      <c r="H330" s="458">
        <f t="shared" si="83"/>
        <v>0</v>
      </c>
      <c r="I330" s="458">
        <f t="shared" si="83"/>
        <v>0</v>
      </c>
      <c r="J330" s="458">
        <f t="shared" si="83"/>
        <v>0</v>
      </c>
      <c r="K330" s="458">
        <f t="shared" si="83"/>
        <v>0</v>
      </c>
      <c r="L330" s="458">
        <f t="shared" si="83"/>
        <v>0</v>
      </c>
      <c r="M330" s="458">
        <f t="shared" si="83"/>
        <v>0</v>
      </c>
      <c r="N330" s="458">
        <f t="shared" si="83"/>
        <v>0</v>
      </c>
      <c r="O330" s="458">
        <f t="shared" si="83"/>
        <v>0</v>
      </c>
      <c r="P330" s="458">
        <f t="shared" si="83"/>
        <v>0</v>
      </c>
      <c r="Q330" s="458">
        <f t="shared" si="83"/>
        <v>0</v>
      </c>
      <c r="R330" s="458">
        <f t="shared" si="83"/>
        <v>0</v>
      </c>
      <c r="S330" s="458">
        <f t="shared" si="83"/>
        <v>0</v>
      </c>
      <c r="T330" s="458">
        <f t="shared" si="83"/>
        <v>0</v>
      </c>
      <c r="U330" s="458">
        <f t="shared" si="83"/>
        <v>0</v>
      </c>
      <c r="V330" s="458">
        <f t="shared" si="83"/>
        <v>0</v>
      </c>
      <c r="W330" s="458">
        <f t="shared" si="83"/>
        <v>0</v>
      </c>
      <c r="X330" s="458">
        <f t="shared" si="83"/>
        <v>0</v>
      </c>
      <c r="Y330" s="458">
        <f t="shared" si="83"/>
        <v>0</v>
      </c>
      <c r="Z330" s="458">
        <f t="shared" si="83"/>
        <v>0</v>
      </c>
      <c r="AA330" s="458">
        <f t="shared" si="83"/>
        <v>0</v>
      </c>
      <c r="AB330" s="458">
        <f t="shared" si="83"/>
        <v>0</v>
      </c>
      <c r="AC330" s="458">
        <f t="shared" si="83"/>
        <v>0</v>
      </c>
      <c r="AD330" s="458">
        <f t="shared" si="83"/>
        <v>0</v>
      </c>
      <c r="AE330" s="458">
        <f t="shared" si="83"/>
        <v>0</v>
      </c>
      <c r="AF330" s="458">
        <f t="shared" si="83"/>
        <v>0</v>
      </c>
      <c r="AG330" s="409">
        <f t="shared" ref="AG330:AG341" si="85">SUM(B330:AF330)</f>
        <v>0</v>
      </c>
    </row>
    <row r="331" outlineLevel="1">
      <c r="A331" s="279" t="s">
        <v>440</v>
      </c>
      <c r="B331" s="458">
        <f t="shared" ref="B331:AF331" si="84">B324+B325</f>
        <v>0</v>
      </c>
      <c r="C331" s="458">
        <f t="shared" si="84"/>
        <v>0</v>
      </c>
      <c r="D331" s="458">
        <f t="shared" si="84"/>
        <v>0</v>
      </c>
      <c r="E331" s="458">
        <f t="shared" si="84"/>
        <v>0</v>
      </c>
      <c r="F331" s="458">
        <f t="shared" si="84"/>
        <v>0</v>
      </c>
      <c r="G331" s="458">
        <f t="shared" si="84"/>
        <v>0</v>
      </c>
      <c r="H331" s="458">
        <f t="shared" si="84"/>
        <v>0</v>
      </c>
      <c r="I331" s="458">
        <f t="shared" si="84"/>
        <v>0</v>
      </c>
      <c r="J331" s="458">
        <f t="shared" si="84"/>
        <v>0</v>
      </c>
      <c r="K331" s="458">
        <f t="shared" si="84"/>
        <v>0</v>
      </c>
      <c r="L331" s="458">
        <f t="shared" si="84"/>
        <v>0</v>
      </c>
      <c r="M331" s="458">
        <f t="shared" si="84"/>
        <v>0</v>
      </c>
      <c r="N331" s="458">
        <f t="shared" si="84"/>
        <v>0</v>
      </c>
      <c r="O331" s="458">
        <f t="shared" si="84"/>
        <v>0</v>
      </c>
      <c r="P331" s="458">
        <f t="shared" si="84"/>
        <v>0</v>
      </c>
      <c r="Q331" s="458">
        <f t="shared" si="84"/>
        <v>0</v>
      </c>
      <c r="R331" s="458">
        <f t="shared" si="84"/>
        <v>0</v>
      </c>
      <c r="S331" s="458">
        <f t="shared" si="84"/>
        <v>0</v>
      </c>
      <c r="T331" s="458">
        <f t="shared" si="84"/>
        <v>0</v>
      </c>
      <c r="U331" s="458">
        <f t="shared" si="84"/>
        <v>0</v>
      </c>
      <c r="V331" s="458">
        <f t="shared" si="84"/>
        <v>0</v>
      </c>
      <c r="W331" s="458">
        <f t="shared" si="84"/>
        <v>0</v>
      </c>
      <c r="X331" s="458">
        <f t="shared" si="84"/>
        <v>0</v>
      </c>
      <c r="Y331" s="458">
        <f t="shared" si="84"/>
        <v>0</v>
      </c>
      <c r="Z331" s="458">
        <f t="shared" si="84"/>
        <v>0</v>
      </c>
      <c r="AA331" s="458">
        <f t="shared" si="84"/>
        <v>0</v>
      </c>
      <c r="AB331" s="458">
        <f t="shared" si="84"/>
        <v>0</v>
      </c>
      <c r="AC331" s="458">
        <f t="shared" si="84"/>
        <v>0</v>
      </c>
      <c r="AD331" s="458">
        <f t="shared" si="84"/>
        <v>0</v>
      </c>
      <c r="AE331" s="458">
        <f t="shared" si="84"/>
        <v>0</v>
      </c>
      <c r="AF331" s="458">
        <f t="shared" si="84"/>
        <v>0</v>
      </c>
      <c r="AG331" s="409">
        <f t="shared" si="85"/>
        <v>0</v>
      </c>
    </row>
    <row r="332" outlineLevel="1">
      <c r="A332" s="160"/>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43"/>
      <c r="AE332" s="143"/>
      <c r="AF332" s="143"/>
      <c r="AG332" s="409">
        <f t="shared" si="85"/>
        <v>0</v>
      </c>
    </row>
    <row r="333" outlineLevel="1">
      <c r="A333" s="273" t="s">
        <v>442</v>
      </c>
      <c r="B333" s="638"/>
      <c r="C333" s="638"/>
      <c r="D333" s="638"/>
      <c r="E333" s="638"/>
      <c r="F333" s="638"/>
      <c r="G333" s="638"/>
      <c r="H333" s="638"/>
      <c r="I333" s="638"/>
      <c r="J333" s="638"/>
      <c r="K333" s="638"/>
      <c r="L333" s="638"/>
      <c r="M333" s="638"/>
      <c r="N333" s="638"/>
      <c r="O333" s="638"/>
      <c r="P333" s="638"/>
      <c r="Q333" s="638"/>
      <c r="R333" s="638"/>
      <c r="S333" s="638"/>
      <c r="T333" s="638"/>
      <c r="U333" s="638"/>
      <c r="V333" s="638"/>
      <c r="W333" s="638"/>
      <c r="X333" s="638"/>
      <c r="Y333" s="638"/>
      <c r="Z333" s="638"/>
      <c r="AA333" s="638"/>
      <c r="AB333" s="638"/>
      <c r="AC333" s="638"/>
      <c r="AD333" s="638"/>
      <c r="AE333" s="638"/>
      <c r="AF333" s="638"/>
      <c r="AG333" s="409">
        <f t="shared" si="85"/>
        <v>0</v>
      </c>
    </row>
    <row r="334" outlineLevel="1">
      <c r="A334" s="273" t="s">
        <v>443</v>
      </c>
      <c r="B334" s="638"/>
      <c r="C334" s="638"/>
      <c r="D334" s="638"/>
      <c r="E334" s="638"/>
      <c r="F334" s="638"/>
      <c r="G334" s="638"/>
      <c r="H334" s="638"/>
      <c r="I334" s="638"/>
      <c r="J334" s="638"/>
      <c r="K334" s="638"/>
      <c r="L334" s="638"/>
      <c r="M334" s="638"/>
      <c r="N334" s="638"/>
      <c r="O334" s="638"/>
      <c r="P334" s="638"/>
      <c r="Q334" s="638"/>
      <c r="R334" s="638"/>
      <c r="S334" s="638"/>
      <c r="T334" s="638"/>
      <c r="U334" s="638"/>
      <c r="V334" s="638"/>
      <c r="W334" s="638"/>
      <c r="X334" s="638"/>
      <c r="Y334" s="638"/>
      <c r="Z334" s="638"/>
      <c r="AA334" s="638"/>
      <c r="AB334" s="638"/>
      <c r="AC334" s="638"/>
      <c r="AD334" s="638"/>
      <c r="AE334" s="638"/>
      <c r="AF334" s="638"/>
      <c r="AG334" s="409">
        <f t="shared" si="85"/>
        <v>0</v>
      </c>
    </row>
    <row r="335" outlineLevel="1">
      <c r="A335" s="273" t="s">
        <v>2226</v>
      </c>
      <c r="B335" s="638"/>
      <c r="C335" s="638"/>
      <c r="D335" s="638"/>
      <c r="E335" s="638"/>
      <c r="F335" s="638"/>
      <c r="G335" s="638"/>
      <c r="H335" s="638"/>
      <c r="I335" s="638"/>
      <c r="J335" s="638"/>
      <c r="K335" s="638"/>
      <c r="L335" s="638"/>
      <c r="M335" s="638"/>
      <c r="N335" s="638"/>
      <c r="O335" s="638"/>
      <c r="P335" s="638"/>
      <c r="Q335" s="638"/>
      <c r="R335" s="638"/>
      <c r="S335" s="638"/>
      <c r="T335" s="638"/>
      <c r="U335" s="638"/>
      <c r="V335" s="638"/>
      <c r="W335" s="638"/>
      <c r="X335" s="638"/>
      <c r="Y335" s="638"/>
      <c r="Z335" s="638"/>
      <c r="AA335" s="638"/>
      <c r="AB335" s="638"/>
      <c r="AC335" s="638"/>
      <c r="AD335" s="638"/>
      <c r="AE335" s="638"/>
      <c r="AF335" s="638"/>
      <c r="AG335" s="409">
        <f t="shared" si="85"/>
        <v>0</v>
      </c>
    </row>
    <row r="336" outlineLevel="1">
      <c r="A336" s="273" t="s">
        <v>2227</v>
      </c>
      <c r="B336" s="638"/>
      <c r="C336" s="638"/>
      <c r="D336" s="638"/>
      <c r="E336" s="638"/>
      <c r="F336" s="638"/>
      <c r="G336" s="638"/>
      <c r="H336" s="638"/>
      <c r="I336" s="638"/>
      <c r="J336" s="638"/>
      <c r="K336" s="638"/>
      <c r="L336" s="638"/>
      <c r="M336" s="638"/>
      <c r="N336" s="638"/>
      <c r="O336" s="638"/>
      <c r="P336" s="638"/>
      <c r="Q336" s="638"/>
      <c r="R336" s="638"/>
      <c r="S336" s="638"/>
      <c r="T336" s="638"/>
      <c r="U336" s="638"/>
      <c r="V336" s="638"/>
      <c r="W336" s="638"/>
      <c r="X336" s="638"/>
      <c r="Y336" s="638"/>
      <c r="Z336" s="638"/>
      <c r="AA336" s="638"/>
      <c r="AB336" s="638"/>
      <c r="AC336" s="638"/>
      <c r="AD336" s="638"/>
      <c r="AE336" s="638"/>
      <c r="AF336" s="638"/>
      <c r="AG336" s="409">
        <f t="shared" si="85"/>
        <v>0</v>
      </c>
    </row>
    <row r="337" outlineLevel="1">
      <c r="A337" s="273" t="s">
        <v>2228</v>
      </c>
      <c r="B337" s="638"/>
      <c r="C337" s="638"/>
      <c r="D337" s="638"/>
      <c r="E337" s="638"/>
      <c r="F337" s="638"/>
      <c r="G337" s="638"/>
      <c r="H337" s="638"/>
      <c r="I337" s="638"/>
      <c r="J337" s="638"/>
      <c r="K337" s="638"/>
      <c r="L337" s="638"/>
      <c r="M337" s="638"/>
      <c r="N337" s="638"/>
      <c r="O337" s="638"/>
      <c r="P337" s="638"/>
      <c r="Q337" s="638"/>
      <c r="R337" s="638"/>
      <c r="S337" s="638"/>
      <c r="T337" s="638"/>
      <c r="U337" s="638"/>
      <c r="V337" s="638"/>
      <c r="W337" s="638"/>
      <c r="X337" s="638"/>
      <c r="Y337" s="638"/>
      <c r="Z337" s="638"/>
      <c r="AA337" s="638"/>
      <c r="AB337" s="638"/>
      <c r="AC337" s="638"/>
      <c r="AD337" s="638"/>
      <c r="AE337" s="638"/>
      <c r="AF337" s="638"/>
      <c r="AG337" s="409">
        <f t="shared" si="85"/>
        <v>0</v>
      </c>
    </row>
    <row r="338" outlineLevel="1">
      <c r="A338" s="273" t="s">
        <v>2229</v>
      </c>
      <c r="B338" s="638"/>
      <c r="C338" s="638"/>
      <c r="D338" s="638"/>
      <c r="E338" s="638"/>
      <c r="F338" s="638"/>
      <c r="G338" s="638"/>
      <c r="H338" s="638"/>
      <c r="I338" s="638"/>
      <c r="J338" s="638"/>
      <c r="K338" s="638"/>
      <c r="L338" s="638"/>
      <c r="M338" s="638"/>
      <c r="N338" s="638"/>
      <c r="O338" s="638"/>
      <c r="P338" s="638"/>
      <c r="Q338" s="638"/>
      <c r="R338" s="638"/>
      <c r="S338" s="638"/>
      <c r="T338" s="638"/>
      <c r="U338" s="638"/>
      <c r="V338" s="638"/>
      <c r="W338" s="638"/>
      <c r="X338" s="638"/>
      <c r="Y338" s="638"/>
      <c r="Z338" s="638"/>
      <c r="AA338" s="638"/>
      <c r="AB338" s="638"/>
      <c r="AC338" s="638"/>
      <c r="AD338" s="638"/>
      <c r="AE338" s="638"/>
      <c r="AF338" s="638"/>
      <c r="AG338" s="409">
        <f t="shared" si="85"/>
        <v>0</v>
      </c>
    </row>
    <row r="339" outlineLevel="1">
      <c r="A339" s="273" t="s">
        <v>2230</v>
      </c>
      <c r="B339" s="638"/>
      <c r="C339" s="638"/>
      <c r="D339" s="638"/>
      <c r="E339" s="638"/>
      <c r="F339" s="638"/>
      <c r="G339" s="638"/>
      <c r="H339" s="638"/>
      <c r="I339" s="638"/>
      <c r="J339" s="638"/>
      <c r="K339" s="638"/>
      <c r="L339" s="638"/>
      <c r="M339" s="638"/>
      <c r="N339" s="638"/>
      <c r="O339" s="638"/>
      <c r="P339" s="638"/>
      <c r="Q339" s="638"/>
      <c r="R339" s="638"/>
      <c r="S339" s="638"/>
      <c r="T339" s="638"/>
      <c r="U339" s="638"/>
      <c r="V339" s="638"/>
      <c r="W339" s="638"/>
      <c r="X339" s="638"/>
      <c r="Y339" s="638"/>
      <c r="Z339" s="638"/>
      <c r="AA339" s="638"/>
      <c r="AB339" s="638"/>
      <c r="AC339" s="638"/>
      <c r="AD339" s="638"/>
      <c r="AE339" s="638"/>
      <c r="AF339" s="638"/>
      <c r="AG339" s="409">
        <f t="shared" si="85"/>
        <v>0</v>
      </c>
    </row>
    <row r="340" outlineLevel="1">
      <c r="A340" s="273" t="s">
        <v>2231</v>
      </c>
      <c r="B340" s="638"/>
      <c r="C340" s="638"/>
      <c r="D340" s="638"/>
      <c r="E340" s="638"/>
      <c r="F340" s="638"/>
      <c r="G340" s="638"/>
      <c r="H340" s="638"/>
      <c r="I340" s="638"/>
      <c r="J340" s="638"/>
      <c r="K340" s="638"/>
      <c r="L340" s="638"/>
      <c r="M340" s="638"/>
      <c r="N340" s="638"/>
      <c r="O340" s="638"/>
      <c r="P340" s="638"/>
      <c r="Q340" s="638"/>
      <c r="R340" s="638"/>
      <c r="S340" s="638"/>
      <c r="T340" s="638"/>
      <c r="U340" s="638"/>
      <c r="V340" s="638"/>
      <c r="W340" s="638"/>
      <c r="X340" s="638"/>
      <c r="Y340" s="638"/>
      <c r="Z340" s="638"/>
      <c r="AA340" s="638"/>
      <c r="AB340" s="638"/>
      <c r="AC340" s="638"/>
      <c r="AD340" s="638"/>
      <c r="AE340" s="638"/>
      <c r="AF340" s="638"/>
      <c r="AG340" s="409">
        <f t="shared" si="85"/>
        <v>0</v>
      </c>
    </row>
    <row r="341" outlineLevel="1">
      <c r="A341" s="279" t="s">
        <v>298</v>
      </c>
      <c r="B341" s="458">
        <f t="shared" ref="B341:AF341" si="86">SUM(B333:B337)</f>
        <v>0</v>
      </c>
      <c r="C341" s="458">
        <f t="shared" si="86"/>
        <v>0</v>
      </c>
      <c r="D341" s="458">
        <f t="shared" si="86"/>
        <v>0</v>
      </c>
      <c r="E341" s="458">
        <f t="shared" si="86"/>
        <v>0</v>
      </c>
      <c r="F341" s="458">
        <f t="shared" si="86"/>
        <v>0</v>
      </c>
      <c r="G341" s="458">
        <f t="shared" si="86"/>
        <v>0</v>
      </c>
      <c r="H341" s="458">
        <f t="shared" si="86"/>
        <v>0</v>
      </c>
      <c r="I341" s="458">
        <f t="shared" si="86"/>
        <v>0</v>
      </c>
      <c r="J341" s="458">
        <f t="shared" si="86"/>
        <v>0</v>
      </c>
      <c r="K341" s="458">
        <f t="shared" si="86"/>
        <v>0</v>
      </c>
      <c r="L341" s="458">
        <f t="shared" si="86"/>
        <v>0</v>
      </c>
      <c r="M341" s="458">
        <f t="shared" si="86"/>
        <v>0</v>
      </c>
      <c r="N341" s="458">
        <f t="shared" si="86"/>
        <v>0</v>
      </c>
      <c r="O341" s="458">
        <f t="shared" si="86"/>
        <v>0</v>
      </c>
      <c r="P341" s="458">
        <f t="shared" si="86"/>
        <v>0</v>
      </c>
      <c r="Q341" s="458">
        <f t="shared" si="86"/>
        <v>0</v>
      </c>
      <c r="R341" s="458">
        <f t="shared" si="86"/>
        <v>0</v>
      </c>
      <c r="S341" s="458">
        <f t="shared" si="86"/>
        <v>0</v>
      </c>
      <c r="T341" s="458">
        <f t="shared" si="86"/>
        <v>0</v>
      </c>
      <c r="U341" s="458">
        <f t="shared" si="86"/>
        <v>0</v>
      </c>
      <c r="V341" s="458">
        <f t="shared" si="86"/>
        <v>0</v>
      </c>
      <c r="W341" s="458">
        <f t="shared" si="86"/>
        <v>0</v>
      </c>
      <c r="X341" s="458">
        <f t="shared" si="86"/>
        <v>0</v>
      </c>
      <c r="Y341" s="458">
        <f t="shared" si="86"/>
        <v>0</v>
      </c>
      <c r="Z341" s="458">
        <f t="shared" si="86"/>
        <v>0</v>
      </c>
      <c r="AA341" s="458">
        <f t="shared" si="86"/>
        <v>0</v>
      </c>
      <c r="AB341" s="458">
        <f t="shared" si="86"/>
        <v>0</v>
      </c>
      <c r="AC341" s="458">
        <f t="shared" si="86"/>
        <v>0</v>
      </c>
      <c r="AD341" s="458">
        <f t="shared" si="86"/>
        <v>0</v>
      </c>
      <c r="AE341" s="458">
        <f t="shared" si="86"/>
        <v>0</v>
      </c>
      <c r="AF341" s="458">
        <f t="shared" si="86"/>
        <v>0</v>
      </c>
      <c r="AG341" s="409">
        <f t="shared" si="85"/>
        <v>0</v>
      </c>
    </row>
    <row r="342" outlineLevel="1">
      <c r="A342" s="234"/>
      <c r="B342" s="638"/>
      <c r="C342" s="638"/>
      <c r="D342" s="638"/>
      <c r="E342" s="638"/>
      <c r="F342" s="638"/>
      <c r="G342" s="638"/>
      <c r="H342" s="638"/>
      <c r="I342" s="638"/>
      <c r="J342" s="638"/>
      <c r="K342" s="638"/>
      <c r="L342" s="638"/>
      <c r="M342" s="638"/>
      <c r="N342" s="638"/>
      <c r="O342" s="638"/>
      <c r="P342" s="638"/>
      <c r="Q342" s="638"/>
      <c r="R342" s="638"/>
      <c r="S342" s="638"/>
      <c r="T342" s="638"/>
      <c r="U342" s="638"/>
      <c r="V342" s="638"/>
      <c r="W342" s="638"/>
      <c r="X342" s="638"/>
      <c r="Y342" s="638"/>
      <c r="Z342" s="638"/>
      <c r="AA342" s="638"/>
      <c r="AB342" s="638"/>
      <c r="AC342" s="638"/>
      <c r="AD342" s="638"/>
      <c r="AE342" s="638"/>
      <c r="AF342" s="638"/>
      <c r="AG342" s="514"/>
    </row>
    <row r="343" outlineLevel="1">
      <c r="A343" s="279" t="s">
        <v>1482</v>
      </c>
      <c r="B343" s="639"/>
      <c r="C343" s="639"/>
      <c r="D343" s="639"/>
      <c r="E343" s="639"/>
      <c r="F343" s="639"/>
      <c r="G343" s="639"/>
      <c r="H343" s="639"/>
      <c r="I343" s="639"/>
      <c r="J343" s="639"/>
      <c r="K343" s="639"/>
      <c r="L343" s="639"/>
      <c r="M343" s="639"/>
      <c r="N343" s="639"/>
      <c r="O343" s="639"/>
      <c r="P343" s="639"/>
      <c r="Q343" s="639"/>
      <c r="R343" s="639"/>
      <c r="S343" s="639"/>
      <c r="T343" s="639"/>
      <c r="U343" s="639"/>
      <c r="V343" s="639"/>
      <c r="W343" s="639"/>
      <c r="X343" s="639"/>
      <c r="Y343" s="639"/>
      <c r="Z343" s="639"/>
      <c r="AA343" s="639"/>
      <c r="AB343" s="639"/>
      <c r="AC343" s="639"/>
      <c r="AD343" s="639"/>
      <c r="AE343" s="639"/>
      <c r="AF343" s="639"/>
      <c r="AG343" s="514"/>
    </row>
    <row r="344" outlineLevel="1">
      <c r="A344" s="273" t="s">
        <v>1483</v>
      </c>
      <c r="B344" s="638"/>
      <c r="C344" s="638"/>
      <c r="D344" s="638"/>
      <c r="E344" s="638"/>
      <c r="F344" s="638"/>
      <c r="G344" s="638"/>
      <c r="H344" s="638"/>
      <c r="I344" s="638"/>
      <c r="J344" s="638"/>
      <c r="K344" s="638"/>
      <c r="L344" s="638"/>
      <c r="M344" s="638"/>
      <c r="N344" s="638"/>
      <c r="O344" s="638"/>
      <c r="P344" s="638"/>
      <c r="Q344" s="638"/>
      <c r="R344" s="638"/>
      <c r="S344" s="638"/>
      <c r="T344" s="638"/>
      <c r="U344" s="638"/>
      <c r="V344" s="638"/>
      <c r="W344" s="638"/>
      <c r="X344" s="638"/>
      <c r="Y344" s="638"/>
      <c r="Z344" s="638"/>
      <c r="AA344" s="638"/>
      <c r="AB344" s="638"/>
      <c r="AC344" s="638"/>
      <c r="AD344" s="638"/>
      <c r="AE344" s="638"/>
      <c r="AF344" s="638"/>
      <c r="AG344" s="409">
        <f t="shared" ref="AG344:AG348" si="87">SUM(B344:AF344)</f>
        <v>0</v>
      </c>
    </row>
    <row r="345" outlineLevel="1">
      <c r="A345" s="273" t="s">
        <v>1484</v>
      </c>
      <c r="B345" s="638"/>
      <c r="C345" s="638"/>
      <c r="D345" s="638"/>
      <c r="E345" s="638"/>
      <c r="F345" s="638"/>
      <c r="G345" s="638"/>
      <c r="H345" s="638"/>
      <c r="I345" s="638"/>
      <c r="J345" s="638"/>
      <c r="K345" s="638"/>
      <c r="L345" s="638"/>
      <c r="M345" s="638"/>
      <c r="N345" s="638"/>
      <c r="O345" s="638"/>
      <c r="P345" s="638"/>
      <c r="Q345" s="638"/>
      <c r="R345" s="638"/>
      <c r="S345" s="638"/>
      <c r="T345" s="638"/>
      <c r="U345" s="638"/>
      <c r="V345" s="638"/>
      <c r="W345" s="638"/>
      <c r="X345" s="638"/>
      <c r="Y345" s="638"/>
      <c r="Z345" s="638"/>
      <c r="AA345" s="638"/>
      <c r="AB345" s="638"/>
      <c r="AC345" s="638"/>
      <c r="AD345" s="638"/>
      <c r="AE345" s="638"/>
      <c r="AF345" s="638"/>
      <c r="AG345" s="409">
        <f t="shared" si="87"/>
        <v>0</v>
      </c>
    </row>
    <row r="346" outlineLevel="1">
      <c r="A346" s="273" t="s">
        <v>1485</v>
      </c>
      <c r="B346" s="638"/>
      <c r="C346" s="638"/>
      <c r="D346" s="638"/>
      <c r="E346" s="638"/>
      <c r="F346" s="638"/>
      <c r="G346" s="638"/>
      <c r="H346" s="638"/>
      <c r="I346" s="638"/>
      <c r="J346" s="638"/>
      <c r="K346" s="638"/>
      <c r="L346" s="638"/>
      <c r="M346" s="638"/>
      <c r="N346" s="638"/>
      <c r="O346" s="638"/>
      <c r="P346" s="638"/>
      <c r="Q346" s="638"/>
      <c r="R346" s="638"/>
      <c r="S346" s="638"/>
      <c r="T346" s="638"/>
      <c r="U346" s="638"/>
      <c r="V346" s="638"/>
      <c r="W346" s="638"/>
      <c r="X346" s="638"/>
      <c r="Y346" s="638"/>
      <c r="Z346" s="638"/>
      <c r="AA346" s="638"/>
      <c r="AB346" s="638"/>
      <c r="AC346" s="638"/>
      <c r="AD346" s="638"/>
      <c r="AE346" s="638"/>
      <c r="AF346" s="638"/>
      <c r="AG346" s="409">
        <f t="shared" si="87"/>
        <v>0</v>
      </c>
    </row>
    <row r="347" outlineLevel="1">
      <c r="A347" s="234"/>
      <c r="B347" s="638"/>
      <c r="C347" s="638"/>
      <c r="D347" s="638"/>
      <c r="E347" s="638"/>
      <c r="F347" s="638"/>
      <c r="G347" s="638"/>
      <c r="H347" s="638"/>
      <c r="I347" s="638"/>
      <c r="J347" s="638"/>
      <c r="K347" s="638"/>
      <c r="L347" s="638"/>
      <c r="M347" s="638"/>
      <c r="N347" s="638"/>
      <c r="O347" s="638"/>
      <c r="P347" s="638"/>
      <c r="Q347" s="638"/>
      <c r="R347" s="638"/>
      <c r="S347" s="638"/>
      <c r="T347" s="638"/>
      <c r="U347" s="638"/>
      <c r="V347" s="638"/>
      <c r="W347" s="638"/>
      <c r="X347" s="638"/>
      <c r="Y347" s="638"/>
      <c r="Z347" s="638"/>
      <c r="AA347" s="638"/>
      <c r="AB347" s="638"/>
      <c r="AC347" s="638"/>
      <c r="AD347" s="638"/>
      <c r="AE347" s="638"/>
      <c r="AF347" s="638"/>
      <c r="AG347" s="409">
        <f t="shared" si="87"/>
        <v>0</v>
      </c>
    </row>
    <row r="348" outlineLevel="1">
      <c r="A348" s="541" t="s">
        <v>1486</v>
      </c>
      <c r="B348" s="639"/>
      <c r="C348" s="639"/>
      <c r="D348" s="639"/>
      <c r="E348" s="639"/>
      <c r="F348" s="639"/>
      <c r="G348" s="639"/>
      <c r="H348" s="639"/>
      <c r="I348" s="639"/>
      <c r="J348" s="639"/>
      <c r="K348" s="639"/>
      <c r="L348" s="639"/>
      <c r="M348" s="639"/>
      <c r="N348" s="639"/>
      <c r="O348" s="639"/>
      <c r="P348" s="639"/>
      <c r="Q348" s="639"/>
      <c r="R348" s="639"/>
      <c r="S348" s="639"/>
      <c r="T348" s="639"/>
      <c r="U348" s="639"/>
      <c r="V348" s="639"/>
      <c r="W348" s="639"/>
      <c r="X348" s="639"/>
      <c r="Y348" s="639"/>
      <c r="Z348" s="639"/>
      <c r="AA348" s="639"/>
      <c r="AB348" s="639"/>
      <c r="AC348" s="639"/>
      <c r="AD348" s="639"/>
      <c r="AE348" s="639"/>
      <c r="AF348" s="639"/>
      <c r="AG348" s="409">
        <f t="shared" si="87"/>
        <v>0</v>
      </c>
    </row>
    <row r="349" outlineLevel="1">
      <c r="A349" s="640"/>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540"/>
    </row>
    <row r="350" outlineLevel="1">
      <c r="A350" s="640"/>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540"/>
    </row>
    <row r="351" outlineLevel="1">
      <c r="A351" s="640"/>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540"/>
    </row>
    <row r="352">
      <c r="A352" s="437"/>
      <c r="B352" s="289"/>
      <c r="C352" s="289"/>
      <c r="D352" s="289"/>
      <c r="E352" s="289"/>
      <c r="F352" s="289"/>
      <c r="G352" s="289"/>
      <c r="H352" s="289"/>
      <c r="I352" s="289"/>
      <c r="J352" s="289"/>
      <c r="K352" s="289"/>
      <c r="L352" s="289"/>
      <c r="M352" s="289"/>
      <c r="N352" s="289"/>
      <c r="O352" s="289"/>
      <c r="P352" s="289"/>
      <c r="Q352" s="289"/>
      <c r="R352" s="289"/>
      <c r="S352" s="289"/>
      <c r="T352" s="289"/>
      <c r="U352" s="289"/>
      <c r="V352" s="289"/>
      <c r="W352" s="289"/>
      <c r="X352" s="289"/>
      <c r="Y352" s="289"/>
      <c r="Z352" s="289"/>
      <c r="AA352" s="289"/>
      <c r="AB352" s="289"/>
      <c r="AC352" s="289"/>
      <c r="AD352" s="289"/>
      <c r="AE352" s="289"/>
      <c r="AF352" s="289"/>
      <c r="AG352" s="540"/>
    </row>
    <row r="353" ht="22.5" customHeight="1">
      <c r="A353" s="584"/>
      <c r="B353" s="549"/>
      <c r="C353" s="549"/>
      <c r="D353" s="549"/>
      <c r="E353" s="549"/>
      <c r="F353" s="549"/>
      <c r="G353" s="549"/>
      <c r="H353" s="549"/>
      <c r="I353" s="549"/>
      <c r="J353" s="549"/>
      <c r="K353" s="549"/>
      <c r="L353" s="549"/>
      <c r="M353" s="549"/>
      <c r="N353" s="549"/>
      <c r="O353" s="549"/>
      <c r="P353" s="549"/>
      <c r="Q353" s="549"/>
      <c r="R353" s="549"/>
      <c r="S353" s="549"/>
      <c r="T353" s="549"/>
      <c r="U353" s="549"/>
      <c r="V353" s="549"/>
      <c r="W353" s="549"/>
      <c r="X353" s="549"/>
      <c r="Y353" s="549"/>
      <c r="Z353" s="549"/>
      <c r="AA353" s="549"/>
      <c r="AB353" s="549"/>
      <c r="AC353" s="549"/>
      <c r="AD353" s="549"/>
      <c r="AE353" s="549"/>
      <c r="AF353" s="549"/>
      <c r="AG353" s="540"/>
    </row>
    <row r="354">
      <c r="A354" s="437"/>
      <c r="B354" s="289"/>
      <c r="C354" s="289"/>
      <c r="D354" s="289"/>
      <c r="E354" s="289"/>
      <c r="F354" s="289"/>
      <c r="G354" s="289"/>
      <c r="H354" s="289"/>
      <c r="I354" s="289"/>
      <c r="J354" s="289"/>
      <c r="K354" s="289"/>
      <c r="L354" s="289"/>
      <c r="M354" s="289"/>
      <c r="N354" s="289"/>
      <c r="O354" s="289"/>
      <c r="P354" s="289"/>
      <c r="Q354" s="289"/>
      <c r="R354" s="289"/>
      <c r="S354" s="289"/>
      <c r="T354" s="289"/>
      <c r="U354" s="289"/>
      <c r="V354" s="289"/>
      <c r="W354" s="289"/>
      <c r="X354" s="289"/>
      <c r="Y354" s="289"/>
      <c r="Z354" s="289"/>
      <c r="AA354" s="289"/>
      <c r="AB354" s="289"/>
      <c r="AC354" s="289"/>
      <c r="AD354" s="289"/>
      <c r="AE354" s="289"/>
      <c r="AF354" s="289"/>
      <c r="AG354" s="540"/>
    </row>
    <row r="355">
      <c r="A355" s="474" t="s">
        <v>2232</v>
      </c>
      <c r="B355" s="168"/>
      <c r="C355" s="168"/>
      <c r="D355" s="168"/>
      <c r="E355" s="168"/>
      <c r="F355" s="168"/>
      <c r="G355" s="168"/>
      <c r="H355" s="168"/>
      <c r="I355" s="168"/>
      <c r="J355" s="168"/>
      <c r="K355" s="168"/>
      <c r="L355" s="168"/>
      <c r="M355" s="168"/>
      <c r="N355" s="168"/>
      <c r="O355" s="168"/>
      <c r="P355" s="168"/>
      <c r="Q355" s="168"/>
      <c r="R355" s="168"/>
      <c r="S355" s="168"/>
      <c r="T355" s="168"/>
      <c r="U355" s="168"/>
      <c r="V355" s="168"/>
      <c r="W355" s="168"/>
      <c r="X355" s="168"/>
      <c r="Y355" s="168"/>
      <c r="Z355" s="168"/>
      <c r="AA355" s="168"/>
      <c r="AB355" s="168"/>
      <c r="AC355" s="168"/>
      <c r="AD355" s="168"/>
      <c r="AE355" s="168"/>
      <c r="AF355" s="168"/>
      <c r="AG355" s="514"/>
    </row>
    <row r="356" outlineLevel="1">
      <c r="A356" s="613" t="s">
        <v>2233</v>
      </c>
      <c r="B356" s="358"/>
      <c r="C356" s="358"/>
      <c r="D356" s="358"/>
      <c r="E356" s="358"/>
      <c r="F356" s="358"/>
      <c r="G356" s="358"/>
      <c r="H356" s="358"/>
      <c r="I356" s="358"/>
      <c r="J356" s="358"/>
      <c r="K356" s="358"/>
      <c r="L356" s="358"/>
      <c r="M356" s="358"/>
      <c r="N356" s="358"/>
      <c r="O356" s="358"/>
      <c r="P356" s="358"/>
      <c r="Q356" s="358"/>
      <c r="R356" s="358"/>
      <c r="S356" s="358"/>
      <c r="T356" s="358"/>
      <c r="U356" s="358"/>
      <c r="V356" s="358"/>
      <c r="W356" s="358"/>
      <c r="X356" s="358"/>
      <c r="Y356" s="358"/>
      <c r="Z356" s="358"/>
      <c r="AA356" s="358"/>
      <c r="AB356" s="358"/>
      <c r="AC356" s="358"/>
      <c r="AD356" s="358"/>
      <c r="AE356" s="358"/>
      <c r="AF356" s="358"/>
      <c r="AG356" s="514">
        <f t="shared" ref="AG356:AG360" si="88">sum(B356:AF356)</f>
        <v>0</v>
      </c>
    </row>
    <row r="357" outlineLevel="1">
      <c r="A357" s="613" t="s">
        <v>2234</v>
      </c>
      <c r="B357" s="358"/>
      <c r="C357" s="358"/>
      <c r="D357" s="358"/>
      <c r="E357" s="358"/>
      <c r="F357" s="358"/>
      <c r="G357" s="358"/>
      <c r="H357" s="358"/>
      <c r="I357" s="358"/>
      <c r="J357" s="358"/>
      <c r="K357" s="358"/>
      <c r="L357" s="358"/>
      <c r="M357" s="358"/>
      <c r="N357" s="358"/>
      <c r="O357" s="358"/>
      <c r="P357" s="358"/>
      <c r="Q357" s="358"/>
      <c r="R357" s="358"/>
      <c r="S357" s="358"/>
      <c r="T357" s="358"/>
      <c r="U357" s="358"/>
      <c r="V357" s="358"/>
      <c r="W357" s="358"/>
      <c r="X357" s="358"/>
      <c r="Y357" s="358"/>
      <c r="Z357" s="358"/>
      <c r="AA357" s="358"/>
      <c r="AB357" s="358"/>
      <c r="AC357" s="358"/>
      <c r="AD357" s="358"/>
      <c r="AE357" s="358"/>
      <c r="AF357" s="358"/>
      <c r="AG357" s="514">
        <f t="shared" si="88"/>
        <v>0</v>
      </c>
    </row>
    <row r="358" outlineLevel="1">
      <c r="A358" s="613" t="s">
        <v>2235</v>
      </c>
      <c r="B358" s="249"/>
      <c r="C358" s="249"/>
      <c r="D358" s="249"/>
      <c r="E358" s="249"/>
      <c r="F358" s="249"/>
      <c r="G358" s="249"/>
      <c r="H358" s="249"/>
      <c r="I358" s="249"/>
      <c r="J358" s="249"/>
      <c r="K358" s="249"/>
      <c r="L358" s="249"/>
      <c r="M358" s="249"/>
      <c r="N358" s="249"/>
      <c r="O358" s="249"/>
      <c r="P358" s="249"/>
      <c r="Q358" s="249"/>
      <c r="R358" s="249"/>
      <c r="S358" s="249"/>
      <c r="T358" s="249"/>
      <c r="U358" s="249"/>
      <c r="V358" s="249"/>
      <c r="W358" s="249"/>
      <c r="X358" s="249"/>
      <c r="Y358" s="249"/>
      <c r="Z358" s="249"/>
      <c r="AA358" s="249"/>
      <c r="AB358" s="249"/>
      <c r="AC358" s="249"/>
      <c r="AD358" s="249"/>
      <c r="AE358" s="249"/>
      <c r="AF358" s="249"/>
      <c r="AG358" s="514">
        <f t="shared" si="88"/>
        <v>0</v>
      </c>
    </row>
    <row r="359" outlineLevel="1">
      <c r="A359" s="613" t="s">
        <v>2236</v>
      </c>
      <c r="B359" s="249"/>
      <c r="C359" s="249"/>
      <c r="D359" s="249"/>
      <c r="E359" s="249"/>
      <c r="F359" s="249"/>
      <c r="G359" s="249"/>
      <c r="H359" s="249"/>
      <c r="I359" s="249"/>
      <c r="J359" s="249"/>
      <c r="K359" s="249"/>
      <c r="L359" s="249"/>
      <c r="M359" s="249"/>
      <c r="N359" s="249"/>
      <c r="O359" s="249"/>
      <c r="P359" s="249"/>
      <c r="Q359" s="249"/>
      <c r="R359" s="249"/>
      <c r="S359" s="249"/>
      <c r="T359" s="249"/>
      <c r="U359" s="249"/>
      <c r="V359" s="249"/>
      <c r="W359" s="249"/>
      <c r="X359" s="249"/>
      <c r="Y359" s="249"/>
      <c r="Z359" s="249"/>
      <c r="AA359" s="249"/>
      <c r="AB359" s="249"/>
      <c r="AC359" s="249"/>
      <c r="AD359" s="249"/>
      <c r="AE359" s="249"/>
      <c r="AF359" s="249"/>
      <c r="AG359" s="514">
        <f t="shared" si="88"/>
        <v>0</v>
      </c>
    </row>
    <row r="360" outlineLevel="1">
      <c r="A360" s="641" t="s">
        <v>1390</v>
      </c>
      <c r="B360" s="642">
        <f t="shared" ref="B360:AF360" si="89">SUM(B356:B359)</f>
        <v>0</v>
      </c>
      <c r="C360" s="642">
        <f t="shared" si="89"/>
        <v>0</v>
      </c>
      <c r="D360" s="642">
        <f t="shared" si="89"/>
        <v>0</v>
      </c>
      <c r="E360" s="642">
        <f t="shared" si="89"/>
        <v>0</v>
      </c>
      <c r="F360" s="642">
        <f t="shared" si="89"/>
        <v>0</v>
      </c>
      <c r="G360" s="642">
        <f t="shared" si="89"/>
        <v>0</v>
      </c>
      <c r="H360" s="642">
        <f t="shared" si="89"/>
        <v>0</v>
      </c>
      <c r="I360" s="642">
        <f t="shared" si="89"/>
        <v>0</v>
      </c>
      <c r="J360" s="642">
        <f t="shared" si="89"/>
        <v>0</v>
      </c>
      <c r="K360" s="642">
        <f t="shared" si="89"/>
        <v>0</v>
      </c>
      <c r="L360" s="642">
        <f t="shared" si="89"/>
        <v>0</v>
      </c>
      <c r="M360" s="642">
        <f t="shared" si="89"/>
        <v>0</v>
      </c>
      <c r="N360" s="642">
        <f t="shared" si="89"/>
        <v>0</v>
      </c>
      <c r="O360" s="642">
        <f t="shared" si="89"/>
        <v>0</v>
      </c>
      <c r="P360" s="642">
        <f t="shared" si="89"/>
        <v>0</v>
      </c>
      <c r="Q360" s="642">
        <f t="shared" si="89"/>
        <v>0</v>
      </c>
      <c r="R360" s="642">
        <f t="shared" si="89"/>
        <v>0</v>
      </c>
      <c r="S360" s="642">
        <f t="shared" si="89"/>
        <v>0</v>
      </c>
      <c r="T360" s="642">
        <f t="shared" si="89"/>
        <v>0</v>
      </c>
      <c r="U360" s="642">
        <f t="shared" si="89"/>
        <v>0</v>
      </c>
      <c r="V360" s="642">
        <f t="shared" si="89"/>
        <v>0</v>
      </c>
      <c r="W360" s="642">
        <f t="shared" si="89"/>
        <v>0</v>
      </c>
      <c r="X360" s="642">
        <f t="shared" si="89"/>
        <v>0</v>
      </c>
      <c r="Y360" s="642">
        <f t="shared" si="89"/>
        <v>0</v>
      </c>
      <c r="Z360" s="642">
        <f t="shared" si="89"/>
        <v>0</v>
      </c>
      <c r="AA360" s="642">
        <f t="shared" si="89"/>
        <v>0</v>
      </c>
      <c r="AB360" s="642">
        <f t="shared" si="89"/>
        <v>0</v>
      </c>
      <c r="AC360" s="642">
        <f t="shared" si="89"/>
        <v>0</v>
      </c>
      <c r="AD360" s="642">
        <f t="shared" si="89"/>
        <v>0</v>
      </c>
      <c r="AE360" s="642">
        <f t="shared" si="89"/>
        <v>0</v>
      </c>
      <c r="AF360" s="642">
        <f t="shared" si="89"/>
        <v>0</v>
      </c>
      <c r="AG360" s="514">
        <f t="shared" si="88"/>
        <v>0</v>
      </c>
    </row>
    <row r="361" outlineLevel="1">
      <c r="A361" s="175"/>
      <c r="B361" s="168"/>
      <c r="C361" s="168"/>
      <c r="D361" s="168"/>
      <c r="E361" s="168"/>
      <c r="F361" s="168"/>
      <c r="G361" s="168"/>
      <c r="H361" s="168"/>
      <c r="I361" s="168"/>
      <c r="J361" s="168"/>
      <c r="K361" s="168"/>
      <c r="L361" s="168"/>
      <c r="M361" s="168"/>
      <c r="N361" s="168"/>
      <c r="O361" s="168"/>
      <c r="P361" s="168"/>
      <c r="Q361" s="168"/>
      <c r="R361" s="168"/>
      <c r="S361" s="168"/>
      <c r="T361" s="168"/>
      <c r="U361" s="168"/>
      <c r="V361" s="168"/>
      <c r="W361" s="168"/>
      <c r="X361" s="168"/>
      <c r="Y361" s="168"/>
      <c r="Z361" s="168"/>
      <c r="AA361" s="168"/>
      <c r="AB361" s="168"/>
      <c r="AC361" s="168"/>
      <c r="AD361" s="168"/>
      <c r="AE361" s="168"/>
      <c r="AF361" s="168"/>
      <c r="AG361" s="643"/>
    </row>
    <row r="362" outlineLevel="1">
      <c r="A362" s="613" t="s">
        <v>287</v>
      </c>
      <c r="B362" s="644"/>
      <c r="C362" s="644"/>
      <c r="D362" s="644"/>
      <c r="E362" s="644"/>
      <c r="F362" s="644"/>
      <c r="G362" s="644"/>
      <c r="H362" s="644"/>
      <c r="I362" s="644"/>
      <c r="J362" s="644"/>
      <c r="K362" s="644"/>
      <c r="L362" s="644"/>
      <c r="M362" s="644"/>
      <c r="N362" s="644"/>
      <c r="O362" s="644"/>
      <c r="P362" s="644"/>
      <c r="Q362" s="644"/>
      <c r="R362" s="644"/>
      <c r="S362" s="644"/>
      <c r="T362" s="644"/>
      <c r="U362" s="644"/>
      <c r="V362" s="644"/>
      <c r="W362" s="644"/>
      <c r="X362" s="644"/>
      <c r="Y362" s="644"/>
      <c r="Z362" s="644"/>
      <c r="AA362" s="644"/>
      <c r="AB362" s="644"/>
      <c r="AC362" s="644"/>
      <c r="AD362" s="644"/>
      <c r="AE362" s="644"/>
      <c r="AF362" s="644"/>
      <c r="AG362" s="514">
        <f t="shared" ref="AG362:AG370" si="90">sum(B362:AF362)</f>
        <v>0</v>
      </c>
    </row>
    <row r="363" outlineLevel="1">
      <c r="A363" s="613" t="s">
        <v>288</v>
      </c>
      <c r="B363" s="645"/>
      <c r="C363" s="645"/>
      <c r="D363" s="645"/>
      <c r="E363" s="645"/>
      <c r="F363" s="645"/>
      <c r="G363" s="645"/>
      <c r="H363" s="645"/>
      <c r="I363" s="645"/>
      <c r="J363" s="645"/>
      <c r="K363" s="645"/>
      <c r="L363" s="645"/>
      <c r="M363" s="645"/>
      <c r="N363" s="645"/>
      <c r="O363" s="645"/>
      <c r="P363" s="645"/>
      <c r="Q363" s="645"/>
      <c r="R363" s="645"/>
      <c r="S363" s="645"/>
      <c r="T363" s="645"/>
      <c r="U363" s="645"/>
      <c r="V363" s="645"/>
      <c r="W363" s="645"/>
      <c r="X363" s="645"/>
      <c r="Y363" s="645"/>
      <c r="Z363" s="645"/>
      <c r="AA363" s="645"/>
      <c r="AB363" s="645"/>
      <c r="AC363" s="645"/>
      <c r="AD363" s="645"/>
      <c r="AE363" s="645"/>
      <c r="AF363" s="645"/>
      <c r="AG363" s="514">
        <f t="shared" si="90"/>
        <v>0</v>
      </c>
    </row>
    <row r="364" outlineLevel="1">
      <c r="A364" s="613" t="s">
        <v>2237</v>
      </c>
      <c r="B364" s="427"/>
      <c r="C364" s="427"/>
      <c r="D364" s="427"/>
      <c r="E364" s="427"/>
      <c r="F364" s="427"/>
      <c r="G364" s="427"/>
      <c r="H364" s="427"/>
      <c r="I364" s="427"/>
      <c r="J364" s="427"/>
      <c r="K364" s="427"/>
      <c r="L364" s="427"/>
      <c r="M364" s="427"/>
      <c r="N364" s="427"/>
      <c r="O364" s="427"/>
      <c r="P364" s="427"/>
      <c r="Q364" s="427"/>
      <c r="R364" s="427"/>
      <c r="S364" s="427"/>
      <c r="T364" s="427"/>
      <c r="U364" s="427"/>
      <c r="V364" s="427"/>
      <c r="W364" s="427"/>
      <c r="X364" s="427"/>
      <c r="Y364" s="427"/>
      <c r="Z364" s="427"/>
      <c r="AA364" s="427"/>
      <c r="AB364" s="427"/>
      <c r="AC364" s="427"/>
      <c r="AD364" s="427"/>
      <c r="AE364" s="427"/>
      <c r="AF364" s="427"/>
      <c r="AG364" s="514">
        <f t="shared" si="90"/>
        <v>0</v>
      </c>
    </row>
    <row r="365" outlineLevel="1">
      <c r="A365" s="613" t="s">
        <v>2238</v>
      </c>
      <c r="B365" s="427"/>
      <c r="C365" s="427"/>
      <c r="D365" s="427"/>
      <c r="E365" s="427"/>
      <c r="F365" s="427"/>
      <c r="G365" s="427"/>
      <c r="H365" s="427"/>
      <c r="I365" s="427"/>
      <c r="J365" s="427"/>
      <c r="K365" s="427"/>
      <c r="L365" s="427"/>
      <c r="M365" s="427"/>
      <c r="N365" s="427"/>
      <c r="O365" s="427"/>
      <c r="P365" s="427"/>
      <c r="Q365" s="427"/>
      <c r="R365" s="427"/>
      <c r="S365" s="427"/>
      <c r="T365" s="427"/>
      <c r="U365" s="427"/>
      <c r="V365" s="427"/>
      <c r="W365" s="427"/>
      <c r="X365" s="427"/>
      <c r="Y365" s="427"/>
      <c r="Z365" s="427"/>
      <c r="AA365" s="427"/>
      <c r="AB365" s="427"/>
      <c r="AC365" s="427"/>
      <c r="AD365" s="427"/>
      <c r="AE365" s="427"/>
      <c r="AF365" s="427"/>
      <c r="AG365" s="514">
        <f t="shared" si="90"/>
        <v>0</v>
      </c>
    </row>
    <row r="366" outlineLevel="1">
      <c r="A366" s="613" t="s">
        <v>2239</v>
      </c>
      <c r="B366" s="427"/>
      <c r="C366" s="427"/>
      <c r="D366" s="427"/>
      <c r="E366" s="427"/>
      <c r="F366" s="427"/>
      <c r="G366" s="427"/>
      <c r="H366" s="427"/>
      <c r="I366" s="427"/>
      <c r="J366" s="427"/>
      <c r="K366" s="427"/>
      <c r="L366" s="427"/>
      <c r="M366" s="427"/>
      <c r="N366" s="427"/>
      <c r="O366" s="427"/>
      <c r="P366" s="427"/>
      <c r="Q366" s="427"/>
      <c r="R366" s="427"/>
      <c r="S366" s="427"/>
      <c r="T366" s="427"/>
      <c r="U366" s="427"/>
      <c r="V366" s="427"/>
      <c r="W366" s="427"/>
      <c r="X366" s="427"/>
      <c r="Y366" s="427"/>
      <c r="Z366" s="427"/>
      <c r="AA366" s="427"/>
      <c r="AB366" s="427"/>
      <c r="AC366" s="427"/>
      <c r="AD366" s="427"/>
      <c r="AE366" s="427"/>
      <c r="AF366" s="427"/>
      <c r="AG366" s="514">
        <f t="shared" si="90"/>
        <v>0</v>
      </c>
    </row>
    <row r="367" outlineLevel="1">
      <c r="A367" s="613" t="s">
        <v>2240</v>
      </c>
      <c r="B367" s="427"/>
      <c r="C367" s="427"/>
      <c r="D367" s="427"/>
      <c r="E367" s="427"/>
      <c r="F367" s="427"/>
      <c r="G367" s="427"/>
      <c r="H367" s="427"/>
      <c r="I367" s="427"/>
      <c r="J367" s="427"/>
      <c r="K367" s="427"/>
      <c r="L367" s="427"/>
      <c r="M367" s="427"/>
      <c r="N367" s="427"/>
      <c r="O367" s="427"/>
      <c r="P367" s="427"/>
      <c r="Q367" s="427"/>
      <c r="R367" s="427"/>
      <c r="S367" s="427"/>
      <c r="T367" s="427"/>
      <c r="U367" s="427"/>
      <c r="V367" s="427"/>
      <c r="W367" s="427"/>
      <c r="X367" s="427"/>
      <c r="Y367" s="427"/>
      <c r="Z367" s="427"/>
      <c r="AA367" s="427"/>
      <c r="AB367" s="427"/>
      <c r="AC367" s="427"/>
      <c r="AD367" s="427"/>
      <c r="AE367" s="427"/>
      <c r="AF367" s="427"/>
      <c r="AG367" s="514">
        <f t="shared" si="90"/>
        <v>0</v>
      </c>
    </row>
    <row r="368" outlineLevel="1">
      <c r="A368" s="613" t="s">
        <v>2241</v>
      </c>
      <c r="B368" s="427"/>
      <c r="C368" s="427"/>
      <c r="D368" s="427"/>
      <c r="E368" s="427"/>
      <c r="F368" s="427"/>
      <c r="G368" s="427"/>
      <c r="H368" s="427"/>
      <c r="I368" s="427"/>
      <c r="J368" s="427"/>
      <c r="K368" s="427"/>
      <c r="L368" s="427"/>
      <c r="M368" s="427"/>
      <c r="N368" s="427"/>
      <c r="O368" s="427"/>
      <c r="P368" s="427"/>
      <c r="Q368" s="427"/>
      <c r="R368" s="427"/>
      <c r="S368" s="427"/>
      <c r="T368" s="427"/>
      <c r="U368" s="427"/>
      <c r="V368" s="427"/>
      <c r="W368" s="427"/>
      <c r="X368" s="427"/>
      <c r="Y368" s="427"/>
      <c r="Z368" s="427"/>
      <c r="AA368" s="427"/>
      <c r="AB368" s="427"/>
      <c r="AC368" s="427"/>
      <c r="AD368" s="427"/>
      <c r="AE368" s="427"/>
      <c r="AF368" s="427"/>
      <c r="AG368" s="514">
        <f t="shared" si="90"/>
        <v>0</v>
      </c>
    </row>
    <row r="369" outlineLevel="1">
      <c r="A369" s="613" t="s">
        <v>2242</v>
      </c>
      <c r="B369" s="427"/>
      <c r="C369" s="427"/>
      <c r="D369" s="427"/>
      <c r="E369" s="427"/>
      <c r="F369" s="427"/>
      <c r="G369" s="427"/>
      <c r="H369" s="427"/>
      <c r="I369" s="427"/>
      <c r="J369" s="427"/>
      <c r="K369" s="427"/>
      <c r="L369" s="427"/>
      <c r="M369" s="427"/>
      <c r="N369" s="427"/>
      <c r="O369" s="427"/>
      <c r="P369" s="427"/>
      <c r="Q369" s="427"/>
      <c r="R369" s="427"/>
      <c r="S369" s="427"/>
      <c r="T369" s="427"/>
      <c r="U369" s="427"/>
      <c r="V369" s="427"/>
      <c r="W369" s="427"/>
      <c r="X369" s="427"/>
      <c r="Y369" s="427"/>
      <c r="Z369" s="427"/>
      <c r="AA369" s="427"/>
      <c r="AB369" s="427"/>
      <c r="AC369" s="427"/>
      <c r="AD369" s="427"/>
      <c r="AE369" s="427"/>
      <c r="AF369" s="427"/>
      <c r="AG369" s="514">
        <f t="shared" si="90"/>
        <v>0</v>
      </c>
    </row>
    <row r="370" outlineLevel="1">
      <c r="A370" s="641" t="s">
        <v>308</v>
      </c>
      <c r="B370" s="642">
        <f t="shared" ref="B370:AF370" si="91">SUM(B362:B369)</f>
        <v>0</v>
      </c>
      <c r="C370" s="642">
        <f t="shared" si="91"/>
        <v>0</v>
      </c>
      <c r="D370" s="642">
        <f t="shared" si="91"/>
        <v>0</v>
      </c>
      <c r="E370" s="642">
        <f t="shared" si="91"/>
        <v>0</v>
      </c>
      <c r="F370" s="642">
        <f t="shared" si="91"/>
        <v>0</v>
      </c>
      <c r="G370" s="642">
        <f t="shared" si="91"/>
        <v>0</v>
      </c>
      <c r="H370" s="642">
        <f t="shared" si="91"/>
        <v>0</v>
      </c>
      <c r="I370" s="642">
        <f t="shared" si="91"/>
        <v>0</v>
      </c>
      <c r="J370" s="642">
        <f t="shared" si="91"/>
        <v>0</v>
      </c>
      <c r="K370" s="642">
        <f t="shared" si="91"/>
        <v>0</v>
      </c>
      <c r="L370" s="642">
        <f t="shared" si="91"/>
        <v>0</v>
      </c>
      <c r="M370" s="642">
        <f t="shared" si="91"/>
        <v>0</v>
      </c>
      <c r="N370" s="642">
        <f t="shared" si="91"/>
        <v>0</v>
      </c>
      <c r="O370" s="642">
        <f t="shared" si="91"/>
        <v>0</v>
      </c>
      <c r="P370" s="642">
        <f t="shared" si="91"/>
        <v>0</v>
      </c>
      <c r="Q370" s="642">
        <f t="shared" si="91"/>
        <v>0</v>
      </c>
      <c r="R370" s="642">
        <f t="shared" si="91"/>
        <v>0</v>
      </c>
      <c r="S370" s="642">
        <f t="shared" si="91"/>
        <v>0</v>
      </c>
      <c r="T370" s="642">
        <f t="shared" si="91"/>
        <v>0</v>
      </c>
      <c r="U370" s="642">
        <f t="shared" si="91"/>
        <v>0</v>
      </c>
      <c r="V370" s="642">
        <f t="shared" si="91"/>
        <v>0</v>
      </c>
      <c r="W370" s="642">
        <f t="shared" si="91"/>
        <v>0</v>
      </c>
      <c r="X370" s="642">
        <f t="shared" si="91"/>
        <v>0</v>
      </c>
      <c r="Y370" s="642">
        <f t="shared" si="91"/>
        <v>0</v>
      </c>
      <c r="Z370" s="642">
        <f t="shared" si="91"/>
        <v>0</v>
      </c>
      <c r="AA370" s="642">
        <f t="shared" si="91"/>
        <v>0</v>
      </c>
      <c r="AB370" s="642">
        <f t="shared" si="91"/>
        <v>0</v>
      </c>
      <c r="AC370" s="642">
        <f t="shared" si="91"/>
        <v>0</v>
      </c>
      <c r="AD370" s="642">
        <f t="shared" si="91"/>
        <v>0</v>
      </c>
      <c r="AE370" s="642">
        <f t="shared" si="91"/>
        <v>0</v>
      </c>
      <c r="AF370" s="642">
        <f t="shared" si="91"/>
        <v>0</v>
      </c>
      <c r="AG370" s="514">
        <f t="shared" si="90"/>
        <v>0</v>
      </c>
    </row>
    <row r="371">
      <c r="A371" s="437"/>
      <c r="AG371" s="539"/>
    </row>
    <row r="372">
      <c r="A372" s="585" t="s">
        <v>640</v>
      </c>
      <c r="B372" s="551"/>
      <c r="C372" s="551"/>
      <c r="D372" s="551"/>
      <c r="E372" s="551"/>
      <c r="F372" s="551"/>
      <c r="G372" s="551"/>
      <c r="H372" s="551"/>
      <c r="I372" s="551"/>
      <c r="J372" s="551"/>
      <c r="K372" s="551"/>
      <c r="L372" s="551"/>
      <c r="M372" s="551"/>
      <c r="N372" s="551"/>
      <c r="O372" s="551"/>
      <c r="P372" s="551"/>
      <c r="Q372" s="551"/>
      <c r="R372" s="551"/>
      <c r="S372" s="551"/>
      <c r="T372" s="551"/>
      <c r="U372" s="551"/>
      <c r="V372" s="551"/>
      <c r="W372" s="551"/>
      <c r="X372" s="551"/>
      <c r="Y372" s="551"/>
      <c r="Z372" s="551"/>
      <c r="AA372" s="551"/>
      <c r="AB372" s="551"/>
      <c r="AC372" s="551"/>
      <c r="AD372" s="551"/>
      <c r="AE372" s="551"/>
      <c r="AF372" s="551"/>
      <c r="AG372" s="540"/>
    </row>
    <row r="373">
      <c r="A373" s="586" t="s">
        <v>641</v>
      </c>
      <c r="B373" s="553">
        <v>0.0</v>
      </c>
      <c r="C373" s="553">
        <v>0.0</v>
      </c>
      <c r="D373" s="553">
        <v>0.0</v>
      </c>
      <c r="E373" s="553">
        <v>0.0</v>
      </c>
      <c r="F373" s="553">
        <v>0.0</v>
      </c>
      <c r="G373" s="553">
        <v>0.0</v>
      </c>
      <c r="H373" s="553">
        <v>0.0</v>
      </c>
      <c r="I373" s="553">
        <v>0.0</v>
      </c>
      <c r="J373" s="553">
        <v>0.0</v>
      </c>
      <c r="K373" s="553">
        <v>0.0</v>
      </c>
      <c r="L373" s="553">
        <v>0.0</v>
      </c>
      <c r="M373" s="553">
        <v>0.0</v>
      </c>
      <c r="N373" s="553">
        <v>0.0</v>
      </c>
      <c r="O373" s="553">
        <v>0.0</v>
      </c>
      <c r="P373" s="553">
        <v>0.0</v>
      </c>
      <c r="Q373" s="553">
        <v>0.0</v>
      </c>
      <c r="R373" s="553">
        <v>0.0</v>
      </c>
      <c r="S373" s="553">
        <v>0.0</v>
      </c>
      <c r="T373" s="553">
        <v>0.0</v>
      </c>
      <c r="U373" s="553">
        <v>0.0</v>
      </c>
      <c r="V373" s="553">
        <v>0.0</v>
      </c>
      <c r="W373" s="553">
        <v>0.0</v>
      </c>
      <c r="X373" s="553">
        <v>0.0</v>
      </c>
      <c r="Y373" s="553">
        <v>0.0</v>
      </c>
      <c r="Z373" s="553">
        <v>0.0</v>
      </c>
      <c r="AA373" s="553">
        <v>0.0</v>
      </c>
      <c r="AB373" s="553">
        <v>0.0</v>
      </c>
      <c r="AC373" s="553">
        <v>0.0</v>
      </c>
      <c r="AD373" s="553">
        <v>0.0</v>
      </c>
      <c r="AE373" s="553">
        <v>0.0</v>
      </c>
      <c r="AF373" s="553">
        <v>0.0</v>
      </c>
      <c r="AG373" s="409">
        <f t="shared" ref="AG373:AG388" si="93">SUM(B373:AF373)</f>
        <v>0</v>
      </c>
    </row>
    <row r="374">
      <c r="A374" s="586" t="s">
        <v>1947</v>
      </c>
      <c r="B374" s="208">
        <f t="shared" ref="B374:AF374" si="92">B122+B10+B232</f>
        <v>0</v>
      </c>
      <c r="C374" s="208">
        <f t="shared" si="92"/>
        <v>0</v>
      </c>
      <c r="D374" s="208">
        <f t="shared" si="92"/>
        <v>0</v>
      </c>
      <c r="E374" s="208">
        <f t="shared" si="92"/>
        <v>0</v>
      </c>
      <c r="F374" s="208">
        <f t="shared" si="92"/>
        <v>0</v>
      </c>
      <c r="G374" s="208">
        <f t="shared" si="92"/>
        <v>0</v>
      </c>
      <c r="H374" s="208">
        <f t="shared" si="92"/>
        <v>0</v>
      </c>
      <c r="I374" s="208">
        <f t="shared" si="92"/>
        <v>0</v>
      </c>
      <c r="J374" s="208">
        <f t="shared" si="92"/>
        <v>0</v>
      </c>
      <c r="K374" s="208">
        <f t="shared" si="92"/>
        <v>0</v>
      </c>
      <c r="L374" s="208">
        <f t="shared" si="92"/>
        <v>0</v>
      </c>
      <c r="M374" s="208">
        <f t="shared" si="92"/>
        <v>0</v>
      </c>
      <c r="N374" s="208">
        <f t="shared" si="92"/>
        <v>0</v>
      </c>
      <c r="O374" s="208">
        <f t="shared" si="92"/>
        <v>0</v>
      </c>
      <c r="P374" s="208">
        <f t="shared" si="92"/>
        <v>0</v>
      </c>
      <c r="Q374" s="208">
        <f t="shared" si="92"/>
        <v>0</v>
      </c>
      <c r="R374" s="208">
        <f t="shared" si="92"/>
        <v>0</v>
      </c>
      <c r="S374" s="208">
        <f t="shared" si="92"/>
        <v>0</v>
      </c>
      <c r="T374" s="208">
        <f t="shared" si="92"/>
        <v>0</v>
      </c>
      <c r="U374" s="208">
        <f t="shared" si="92"/>
        <v>0</v>
      </c>
      <c r="V374" s="208">
        <f t="shared" si="92"/>
        <v>0</v>
      </c>
      <c r="W374" s="208">
        <f t="shared" si="92"/>
        <v>0</v>
      </c>
      <c r="X374" s="208">
        <f t="shared" si="92"/>
        <v>0</v>
      </c>
      <c r="Y374" s="208">
        <f t="shared" si="92"/>
        <v>0</v>
      </c>
      <c r="Z374" s="208">
        <f t="shared" si="92"/>
        <v>0</v>
      </c>
      <c r="AA374" s="208">
        <f t="shared" si="92"/>
        <v>0</v>
      </c>
      <c r="AB374" s="208">
        <f t="shared" si="92"/>
        <v>0</v>
      </c>
      <c r="AC374" s="208">
        <f t="shared" si="92"/>
        <v>0</v>
      </c>
      <c r="AD374" s="208">
        <f t="shared" si="92"/>
        <v>0</v>
      </c>
      <c r="AE374" s="208">
        <f t="shared" si="92"/>
        <v>0</v>
      </c>
      <c r="AF374" s="208">
        <f t="shared" si="92"/>
        <v>0</v>
      </c>
      <c r="AG374" s="409">
        <f t="shared" si="93"/>
        <v>0</v>
      </c>
    </row>
    <row r="375">
      <c r="A375" s="587" t="s">
        <v>2243</v>
      </c>
      <c r="B375" s="302">
        <f>(B13+B14+B125+B126+B235+B236)*'Data - P&amp;L'!$C$3</f>
        <v>0</v>
      </c>
      <c r="C375" s="302">
        <f>(C13+C14+C125+C126+C235+C236)*'Data - P&amp;L'!$C$3</f>
        <v>0</v>
      </c>
      <c r="D375" s="302">
        <f>(D13+D14+D125+D126+D235+D236)*'Data - P&amp;L'!$C$3</f>
        <v>0</v>
      </c>
      <c r="E375" s="302">
        <f>(E13+E14+E125+E126+E235+E236)*'Data - P&amp;L'!$C$3</f>
        <v>0</v>
      </c>
      <c r="F375" s="302">
        <f>(F13+F14+F125+F126+F235+F236)*'Data - P&amp;L'!$C$3</f>
        <v>0</v>
      </c>
      <c r="G375" s="302">
        <f>(G13+G14+G125+G126+G235+G236)*'Data - P&amp;L'!$C$3</f>
        <v>0</v>
      </c>
      <c r="H375" s="302">
        <f>(H13+H14+H125+H126+H235+H236)*'Data - P&amp;L'!$C$3</f>
        <v>0</v>
      </c>
      <c r="I375" s="302">
        <f>(I13+I14+I125+I126+I235+I236)*'Data - P&amp;L'!$C$3</f>
        <v>0</v>
      </c>
      <c r="J375" s="302">
        <f>(J13+J14+J125+J126+J235+J236)*'Data - P&amp;L'!$C$3</f>
        <v>0</v>
      </c>
      <c r="K375" s="302">
        <f>(K13+K14+K125+K126+K235+K236)*'Data - P&amp;L'!$C$3</f>
        <v>0</v>
      </c>
      <c r="L375" s="302">
        <f>(L13+L14+L125+L126+L235+L236)*'Data - P&amp;L'!$C$3</f>
        <v>0</v>
      </c>
      <c r="M375" s="302">
        <f>(M13+M14+M125+M126+M235+M236)*'Data - P&amp;L'!$C$3</f>
        <v>0</v>
      </c>
      <c r="N375" s="302">
        <f>(N13+N14+N125+N126+N235+N236)*'Data - P&amp;L'!$C$3</f>
        <v>0</v>
      </c>
      <c r="O375" s="302">
        <f>(O13+O14+O125+O126+O235+O236)*'Data - P&amp;L'!$C$3</f>
        <v>0</v>
      </c>
      <c r="P375" s="302">
        <f>(P13+P14+P125+P126+P235+P236)*'Data - P&amp;L'!$C$3</f>
        <v>0</v>
      </c>
      <c r="Q375" s="302">
        <f>(Q13+Q14+Q125+Q126+Q235+Q236)*'Data - P&amp;L'!$C$3</f>
        <v>0</v>
      </c>
      <c r="R375" s="302">
        <f>(R13+R14+R125+R126+R235+R236)*'Data - P&amp;L'!$C$3</f>
        <v>0</v>
      </c>
      <c r="S375" s="302">
        <f>(S13+S14+S125+S126+S235+S236)*'Data - P&amp;L'!$C$3</f>
        <v>0</v>
      </c>
      <c r="T375" s="302">
        <f>(T13+T14+T125+T126+T235+T236)*'Data - P&amp;L'!$C$3</f>
        <v>0</v>
      </c>
      <c r="U375" s="302">
        <f>(U13+U14+U125+U126+U235+U236)*'Data - P&amp;L'!$C$3</f>
        <v>0</v>
      </c>
      <c r="V375" s="302">
        <f>(V13+V14+V125+V126+V235+V236)*'Data - P&amp;L'!$C$3</f>
        <v>0</v>
      </c>
      <c r="W375" s="302">
        <f>(W13+W14+W125+W126+W235+W236)*'Data - P&amp;L'!$C$3</f>
        <v>0</v>
      </c>
      <c r="X375" s="302">
        <f>(X13+X14+X125+X126+X235+X236)*'Data - P&amp;L'!$C$3</f>
        <v>0</v>
      </c>
      <c r="Y375" s="302">
        <f>(Y13+Y14+Y125+Y126+Y235+Y236)*'Data - P&amp;L'!$C$3</f>
        <v>0</v>
      </c>
      <c r="Z375" s="302">
        <f>(Z13+Z14+Z125+Z126+Z235+Z236)*'Data - P&amp;L'!$C$3</f>
        <v>0</v>
      </c>
      <c r="AA375" s="302">
        <f>(AA13+AA14+AA125+AA126+AA235+AA236)*'Data - P&amp;L'!$C$3</f>
        <v>0</v>
      </c>
      <c r="AB375" s="302">
        <f>(AB13+AB14+AB125+AB126+AB235+AB236)*'Data - P&amp;L'!$C$3</f>
        <v>0</v>
      </c>
      <c r="AC375" s="302">
        <f>(AC13+AC14+AC125+AC126+AC235+AC236)*'Data - P&amp;L'!$C$3</f>
        <v>0</v>
      </c>
      <c r="AD375" s="302">
        <f>(AD13+AD14+AD125+AD126+AD235+AD236)*'Data - P&amp;L'!$C$3</f>
        <v>0</v>
      </c>
      <c r="AE375" s="302">
        <f>(AE13+AE14+AE125+AE126+AE235+AE236)*'Data - P&amp;L'!$C$3</f>
        <v>0</v>
      </c>
      <c r="AF375" s="302">
        <f>(AF13+AF14+AF125+AF126+AF235+AF236)*'Data - P&amp;L'!$C$3</f>
        <v>0</v>
      </c>
      <c r="AG375" s="409">
        <f t="shared" si="93"/>
        <v>0</v>
      </c>
    </row>
    <row r="376" ht="19.5" customHeight="1">
      <c r="A376" s="588" t="s">
        <v>2244</v>
      </c>
      <c r="B376" s="208">
        <f>(B15+B16+B127+B128+B237+B238)*'Data - P&amp;L'!$C$4</f>
        <v>0</v>
      </c>
      <c r="C376" s="208">
        <f>(C15+C16+C127+C128+C237+C238)*'Data - P&amp;L'!$C$4</f>
        <v>0</v>
      </c>
      <c r="D376" s="208">
        <f>(D15+D16+D127+D128+D237+D238)*'Data - P&amp;L'!$C$4</f>
        <v>0</v>
      </c>
      <c r="E376" s="208">
        <f>(E15+E16+E127+E128+E237+E238)*'Data - P&amp;L'!$C$4</f>
        <v>0</v>
      </c>
      <c r="F376" s="208">
        <f>(F15+F16+F127+F128+F237+F238)*'Data - P&amp;L'!$C$4</f>
        <v>0</v>
      </c>
      <c r="G376" s="208">
        <f>(G15+G16+G127+G128+G237+G238)*'Data - P&amp;L'!$C$4</f>
        <v>0</v>
      </c>
      <c r="H376" s="208">
        <f>(H15+H16+H127+H128+H237+H238)*'Data - P&amp;L'!$C$4</f>
        <v>0</v>
      </c>
      <c r="I376" s="208">
        <f>(I15+I16+I127+I128+I237+I238)*'Data - P&amp;L'!$C$4</f>
        <v>0</v>
      </c>
      <c r="J376" s="208">
        <f>(J15+J16+J127+J128+J237+J238)*'Data - P&amp;L'!$C$4</f>
        <v>0</v>
      </c>
      <c r="K376" s="208">
        <f>(K15+K16+K127+K128+K237+K238)*'Data - P&amp;L'!$C$4</f>
        <v>0</v>
      </c>
      <c r="L376" s="208">
        <f>(L15+L16+L127+L128+L237+L238)*'Data - P&amp;L'!$C$4</f>
        <v>0</v>
      </c>
      <c r="M376" s="208">
        <f>(M15+M16+M127+M128+M237+M238)*'Data - P&amp;L'!$C$4</f>
        <v>0</v>
      </c>
      <c r="N376" s="208">
        <f>(N15+N16+N127+N128+N237+N238)*'Data - P&amp;L'!$C$4</f>
        <v>0</v>
      </c>
      <c r="O376" s="208">
        <f>(O15+O16+O127+O128+O237+O238)*'Data - P&amp;L'!$C$4</f>
        <v>0</v>
      </c>
      <c r="P376" s="208">
        <f>(P15+P16+P127+P128+P237+P238)*'Data - P&amp;L'!$C$4</f>
        <v>0</v>
      </c>
      <c r="Q376" s="208">
        <f>(Q15+Q16+Q127+Q128+Q237+Q238)*'Data - P&amp;L'!$C$4</f>
        <v>0</v>
      </c>
      <c r="R376" s="208">
        <f>(R15+R16+R127+R128+R237+R238)*'Data - P&amp;L'!$C$4</f>
        <v>0</v>
      </c>
      <c r="S376" s="208">
        <f>(S15+S16+S127+S128+S237+S238)*'Data - P&amp;L'!$C$4</f>
        <v>0</v>
      </c>
      <c r="T376" s="208">
        <f>(T15+T16+T127+T128+T237+T238)*'Data - P&amp;L'!$C$4</f>
        <v>0</v>
      </c>
      <c r="U376" s="208">
        <f>(U15+U16+U127+U128+U237+U238)*'Data - P&amp;L'!$C$4</f>
        <v>0</v>
      </c>
      <c r="V376" s="208">
        <f>(V15+V16+V127+V128+V237+V238)*'Data - P&amp;L'!$C$4</f>
        <v>0</v>
      </c>
      <c r="W376" s="208">
        <f>(W15+W16+W127+W128+W237+W238)*'Data - P&amp;L'!$C$4</f>
        <v>0</v>
      </c>
      <c r="X376" s="208">
        <f>(X15+X16+X127+X128+X237+X238)*'Data - P&amp;L'!$C$4</f>
        <v>0</v>
      </c>
      <c r="Y376" s="208">
        <f>(Y15+Y16+Y127+Y128+Y237+Y238)*'Data - P&amp;L'!$C$4</f>
        <v>0</v>
      </c>
      <c r="Z376" s="208">
        <f>(Z15+Z16+Z127+Z128+Z237+Z238)*'Data - P&amp;L'!$C$4</f>
        <v>0</v>
      </c>
      <c r="AA376" s="208">
        <f>(AA15+AA16+AA127+AA128+AA237+AA238)*'Data - P&amp;L'!$C$4</f>
        <v>0</v>
      </c>
      <c r="AB376" s="208">
        <f>(AB15+AB16+AB127+AB128+AB237+AB238)*'Data - P&amp;L'!$C$4</f>
        <v>0</v>
      </c>
      <c r="AC376" s="208">
        <f>(AC15+AC16+AC127+AC128+AC237+AC238)*'Data - P&amp;L'!$C$4</f>
        <v>0</v>
      </c>
      <c r="AD376" s="208">
        <f>(AD15+AD16+AD127+AD128+AD237+AD238)*'Data - P&amp;L'!$C$4</f>
        <v>0</v>
      </c>
      <c r="AE376" s="208">
        <f>(AE15+AE16+AE127+AE128+AE237+AE238)*'Data - P&amp;L'!$C$4</f>
        <v>0</v>
      </c>
      <c r="AF376" s="208">
        <f>(AF15+AF16+AF127+AF128+AF237+AF238)*'Data - P&amp;L'!$C$4</f>
        <v>0</v>
      </c>
      <c r="AG376" s="409">
        <f t="shared" si="93"/>
        <v>0</v>
      </c>
    </row>
    <row r="377" ht="17.25" customHeight="1">
      <c r="A377" s="588" t="s">
        <v>2245</v>
      </c>
      <c r="B377" s="208">
        <f>(B19+B131+B245)*'Data - P&amp;L'!$C$6</f>
        <v>0</v>
      </c>
      <c r="C377" s="208">
        <f>(C19+C131+C245)*'Data - P&amp;L'!$C$6</f>
        <v>0</v>
      </c>
      <c r="D377" s="208">
        <f>(D19+D131+D245)*'Data - P&amp;L'!$C$6</f>
        <v>0</v>
      </c>
      <c r="E377" s="208">
        <f>(E19+E131+E245)*'Data - P&amp;L'!$C$6</f>
        <v>0</v>
      </c>
      <c r="F377" s="208">
        <f>(F19+F131+F245)*'Data - P&amp;L'!$C$6</f>
        <v>0</v>
      </c>
      <c r="G377" s="208">
        <f>(G19+G131+G245)*'Data - P&amp;L'!$C$6</f>
        <v>0</v>
      </c>
      <c r="H377" s="208">
        <f>(H19+H131+H245)*'Data - P&amp;L'!$C$6</f>
        <v>0</v>
      </c>
      <c r="I377" s="208">
        <f>(I19+I131+I245)*'Data - P&amp;L'!$C$6</f>
        <v>0</v>
      </c>
      <c r="J377" s="208">
        <f>(J19+J131+J245)*'Data - P&amp;L'!$C$6</f>
        <v>0</v>
      </c>
      <c r="K377" s="208">
        <f>(K19+K131+K245)*'Data - P&amp;L'!$C$6</f>
        <v>0</v>
      </c>
      <c r="L377" s="208">
        <f>(L19+L131+L245)*'Data - P&amp;L'!$C$6</f>
        <v>0</v>
      </c>
      <c r="M377" s="208">
        <f>(M19+M131+M245)*'Data - P&amp;L'!$C$6</f>
        <v>0</v>
      </c>
      <c r="N377" s="208">
        <f>(N19+N131+N245)*'Data - P&amp;L'!$C$6</f>
        <v>0</v>
      </c>
      <c r="O377" s="208">
        <f>(O19+O131+O245)*'Data - P&amp;L'!$C$6</f>
        <v>0</v>
      </c>
      <c r="P377" s="208">
        <f>(P19+P131+P245)*'Data - P&amp;L'!$C$6</f>
        <v>0</v>
      </c>
      <c r="Q377" s="208">
        <f>(Q19+Q131+Q245)*'Data - P&amp;L'!$C$6</f>
        <v>0</v>
      </c>
      <c r="R377" s="208">
        <f>(R19+R131+R245)*'Data - P&amp;L'!$C$6</f>
        <v>0</v>
      </c>
      <c r="S377" s="208">
        <f>(S19+S131+S245)*'Data - P&amp;L'!$C$6</f>
        <v>0</v>
      </c>
      <c r="T377" s="208">
        <f>(T19+T131+T245)*'Data - P&amp;L'!$C$6</f>
        <v>0</v>
      </c>
      <c r="U377" s="208">
        <f>(U19+U131+U245)*'Data - P&amp;L'!$C$6</f>
        <v>0</v>
      </c>
      <c r="V377" s="208">
        <f>(V19+V131+V245)*'Data - P&amp;L'!$C$6</f>
        <v>0</v>
      </c>
      <c r="W377" s="208">
        <f>(W19+W131+W245)*'Data - P&amp;L'!$C$6</f>
        <v>0</v>
      </c>
      <c r="X377" s="208">
        <f>(X19+X131+X245)*'Data - P&amp;L'!$C$6</f>
        <v>0</v>
      </c>
      <c r="Y377" s="208">
        <f>(Y19+Y131+Y245)*'Data - P&amp;L'!$C$6</f>
        <v>0</v>
      </c>
      <c r="Z377" s="208">
        <f>(Z19+Z131+Z245)*'Data - P&amp;L'!$C$6</f>
        <v>0</v>
      </c>
      <c r="AA377" s="208">
        <f>(AA19+AA131+AA245)*'Data - P&amp;L'!$C$6</f>
        <v>0</v>
      </c>
      <c r="AB377" s="208">
        <f>(AB19+AB131+AB245)*'Data - P&amp;L'!$C$6</f>
        <v>0</v>
      </c>
      <c r="AC377" s="208">
        <f>(AC19+AC131+AC245)*'Data - P&amp;L'!$C$6</f>
        <v>0</v>
      </c>
      <c r="AD377" s="208">
        <f>(AD19+AD131+AD245)*'Data - P&amp;L'!$C$6</f>
        <v>0</v>
      </c>
      <c r="AE377" s="208">
        <f>(AE19+AE131+AE245)*'Data - P&amp;L'!$C$6</f>
        <v>0</v>
      </c>
      <c r="AF377" s="208">
        <f>(AF19+AF131+AF245)*'Data - P&amp;L'!$C$6</f>
        <v>0</v>
      </c>
      <c r="AG377" s="409">
        <f t="shared" si="93"/>
        <v>0</v>
      </c>
    </row>
    <row r="378">
      <c r="A378" s="588" t="s">
        <v>2246</v>
      </c>
      <c r="B378" s="208">
        <f>(B20+B132+B246)*'Data - P&amp;L'!$C$8</f>
        <v>0</v>
      </c>
      <c r="C378" s="208">
        <f>(C20+C132+C246)*'Data - P&amp;L'!$C$8</f>
        <v>0</v>
      </c>
      <c r="D378" s="208">
        <f>(D20+D132+D246)*'Data - P&amp;L'!$C$8</f>
        <v>0</v>
      </c>
      <c r="E378" s="208">
        <f>(E20+E132+E246)*'Data - P&amp;L'!$C$8</f>
        <v>0</v>
      </c>
      <c r="F378" s="208">
        <f>(F20+F132+F246)*'Data - P&amp;L'!$C$8</f>
        <v>0</v>
      </c>
      <c r="G378" s="208">
        <f>(G20+G132+G246)*'Data - P&amp;L'!$C$8</f>
        <v>0</v>
      </c>
      <c r="H378" s="208">
        <f>(H20+H132+H246)*'Data - P&amp;L'!$C$8</f>
        <v>0</v>
      </c>
      <c r="I378" s="208">
        <f>(I20+I132+I246)*'Data - P&amp;L'!$C$8</f>
        <v>0</v>
      </c>
      <c r="J378" s="208">
        <f>(J20+J132+J246)*'Data - P&amp;L'!$C$8</f>
        <v>0</v>
      </c>
      <c r="K378" s="208">
        <f>(K20+K132+K246)*'Data - P&amp;L'!$C$8</f>
        <v>0</v>
      </c>
      <c r="L378" s="208">
        <f>(L20+L132+L246)*'Data - P&amp;L'!$C$8</f>
        <v>0</v>
      </c>
      <c r="M378" s="208">
        <f>(M20+M132+M246)*'Data - P&amp;L'!$C$8</f>
        <v>0</v>
      </c>
      <c r="N378" s="208">
        <f>(N20+N132+N246)*'Data - P&amp;L'!$C$8</f>
        <v>0</v>
      </c>
      <c r="O378" s="208">
        <f>(O20+O132+O246)*'Data - P&amp;L'!$C$8</f>
        <v>0</v>
      </c>
      <c r="P378" s="208">
        <f>(P20+P132+P246)*'Data - P&amp;L'!$C$8</f>
        <v>0</v>
      </c>
      <c r="Q378" s="208">
        <f>(Q20+Q132+Q246)*'Data - P&amp;L'!$C$8</f>
        <v>0</v>
      </c>
      <c r="R378" s="208">
        <f>(R20+R132+R246)*'Data - P&amp;L'!$C$8</f>
        <v>0</v>
      </c>
      <c r="S378" s="208">
        <f>(S20+S132+S246)*'Data - P&amp;L'!$C$8</f>
        <v>0</v>
      </c>
      <c r="T378" s="208">
        <f>(T20+T132+T246)*'Data - P&amp;L'!$C$8</f>
        <v>0</v>
      </c>
      <c r="U378" s="208">
        <f>(U20+U132+U246)*'Data - P&amp;L'!$C$8</f>
        <v>0</v>
      </c>
      <c r="V378" s="208">
        <f>(V20+V132+V246)*'Data - P&amp;L'!$C$8</f>
        <v>0</v>
      </c>
      <c r="W378" s="208">
        <f>(W20+W132+W246)*'Data - P&amp;L'!$C$8</f>
        <v>0</v>
      </c>
      <c r="X378" s="208">
        <f>(X20+X132+X246)*'Data - P&amp;L'!$C$8</f>
        <v>0</v>
      </c>
      <c r="Y378" s="208">
        <f>(Y20+Y132+Y246)*'Data - P&amp;L'!$C$8</f>
        <v>0</v>
      </c>
      <c r="Z378" s="208">
        <f>(Z20+Z132+Z246)*'Data - P&amp;L'!$C$8</f>
        <v>0</v>
      </c>
      <c r="AA378" s="208">
        <f>(AA20+AA132+AA246)*'Data - P&amp;L'!$C$8</f>
        <v>0</v>
      </c>
      <c r="AB378" s="208">
        <f>(AB20+AB132+AB246)*'Data - P&amp;L'!$C$8</f>
        <v>0</v>
      </c>
      <c r="AC378" s="208">
        <f>(AC20+AC132+AC246)*'Data - P&amp;L'!$C$8</f>
        <v>0</v>
      </c>
      <c r="AD378" s="208">
        <f>(AD20+AD132+AD246)*'Data - P&amp;L'!$C$8</f>
        <v>0</v>
      </c>
      <c r="AE378" s="208">
        <f>(AE20+AE132+AE246)*'Data - P&amp;L'!$C$8</f>
        <v>0</v>
      </c>
      <c r="AF378" s="208">
        <f>(AF20+AF132+AF246)*'Data - P&amp;L'!$C$8</f>
        <v>0</v>
      </c>
      <c r="AG378" s="409">
        <f t="shared" si="93"/>
        <v>0</v>
      </c>
    </row>
    <row r="379" ht="15.75" customHeight="1">
      <c r="A379" s="588" t="s">
        <v>2247</v>
      </c>
      <c r="B379" s="208">
        <f>(B21+B22+B133+B134+B247+B248)*'Data - P&amp;L'!$C$9</f>
        <v>0</v>
      </c>
      <c r="C379" s="208">
        <f>(C21+C22+C133+C134+C247+C248)*'Data - P&amp;L'!$C$9</f>
        <v>0</v>
      </c>
      <c r="D379" s="208">
        <f>(D21+D22+D133+D134+D247+D248)*'Data - P&amp;L'!$C$9</f>
        <v>0</v>
      </c>
      <c r="E379" s="208">
        <f>(E21+E22+E133+E134+E247+E248)*'Data - P&amp;L'!$C$9</f>
        <v>0</v>
      </c>
      <c r="F379" s="208">
        <f>(F21+F22+F133+F134+F247+F248)*'Data - P&amp;L'!$C$9</f>
        <v>0</v>
      </c>
      <c r="G379" s="208">
        <f>(G21+G22+G133+G134+G247+G248)*'Data - P&amp;L'!$C$9</f>
        <v>0</v>
      </c>
      <c r="H379" s="208">
        <f>(H21+H22+H133+H134+H247+H248)*'Data - P&amp;L'!$C$9</f>
        <v>0</v>
      </c>
      <c r="I379" s="208">
        <f>(I21+I22+I133+I134+I247+I248)*'Data - P&amp;L'!$C$9</f>
        <v>0</v>
      </c>
      <c r="J379" s="208">
        <f>(J21+J22+J133+J134+J247+J248)*'Data - P&amp;L'!$C$9</f>
        <v>0</v>
      </c>
      <c r="K379" s="208">
        <f>(K21+K22+K133+K134+K247+K248)*'Data - P&amp;L'!$C$9</f>
        <v>0</v>
      </c>
      <c r="L379" s="208">
        <f>(L21+L22+L133+L134+L247+L248)*'Data - P&amp;L'!$C$9</f>
        <v>0</v>
      </c>
      <c r="M379" s="208">
        <f>(M21+M22+M133+M134+M247+M248)*'Data - P&amp;L'!$C$9</f>
        <v>0</v>
      </c>
      <c r="N379" s="208">
        <f>(N21+N22+N133+N134+N247+N248)*'Data - P&amp;L'!$C$9</f>
        <v>0</v>
      </c>
      <c r="O379" s="208">
        <f>(O21+O22+O133+O134+O247+O248)*'Data - P&amp;L'!$C$9</f>
        <v>0</v>
      </c>
      <c r="P379" s="208">
        <f>(P21+P22+P133+P134+P247+P248)*'Data - P&amp;L'!$C$9</f>
        <v>0</v>
      </c>
      <c r="Q379" s="208">
        <f>(Q21+Q22+Q133+Q134+Q247+Q248)*'Data - P&amp;L'!$C$9</f>
        <v>0</v>
      </c>
      <c r="R379" s="208">
        <f>(R21+R22+R133+R134+R247+R248)*'Data - P&amp;L'!$C$9</f>
        <v>0</v>
      </c>
      <c r="S379" s="208">
        <f>(S21+S22+S133+S134+S247+S248)*'Data - P&amp;L'!$C$9</f>
        <v>0</v>
      </c>
      <c r="T379" s="208">
        <f>(T21+T22+T133+T134+T247+T248)*'Data - P&amp;L'!$C$9</f>
        <v>0</v>
      </c>
      <c r="U379" s="208">
        <f>(U21+U22+U133+U134+U247+U248)*'Data - P&amp;L'!$C$9</f>
        <v>0</v>
      </c>
      <c r="V379" s="208">
        <f>(V21+V22+V133+V134+V247+V248)*'Data - P&amp;L'!$C$9</f>
        <v>0</v>
      </c>
      <c r="W379" s="208">
        <f>(W21+W22+W133+W134+W247+W248)*'Data - P&amp;L'!$C$9</f>
        <v>0</v>
      </c>
      <c r="X379" s="208">
        <f>(X21+X22+X133+X134+X247+X248)*'Data - P&amp;L'!$C$9</f>
        <v>0</v>
      </c>
      <c r="Y379" s="208">
        <f>(Y21+Y22+Y133+Y134+Y247+Y248)*'Data - P&amp;L'!$C$9</f>
        <v>0</v>
      </c>
      <c r="Z379" s="208">
        <f>(Z21+Z22+Z133+Z134+Z247+Z248)*'Data - P&amp;L'!$C$9</f>
        <v>0</v>
      </c>
      <c r="AA379" s="208">
        <f>(AA21+AA22+AA133+AA134+AA247+AA248)*'Data - P&amp;L'!$C$9</f>
        <v>0</v>
      </c>
      <c r="AB379" s="208">
        <f>(AB21+AB22+AB133+AB134+AB247+AB248)*'Data - P&amp;L'!$C$9</f>
        <v>0</v>
      </c>
      <c r="AC379" s="208">
        <f>(AC21+AC22+AC133+AC134+AC247+AC248)*'Data - P&amp;L'!$C$9</f>
        <v>0</v>
      </c>
      <c r="AD379" s="208">
        <f>(AD21+AD22+AD133+AD134+AD247+AD248)*'Data - P&amp;L'!$C$9</f>
        <v>0</v>
      </c>
      <c r="AE379" s="208">
        <f>(AE21+AE22+AE133+AE134+AE247+AE248)*'Data - P&amp;L'!$C$9</f>
        <v>0</v>
      </c>
      <c r="AF379" s="208">
        <f>(AF21+AF22+AF133+AF134+AF247+AF248)*'Data - P&amp;L'!$C$9</f>
        <v>0</v>
      </c>
      <c r="AG379" s="409">
        <f t="shared" si="93"/>
        <v>0</v>
      </c>
    </row>
    <row r="380" ht="18.0" customHeight="1">
      <c r="A380" s="588" t="s">
        <v>2248</v>
      </c>
      <c r="B380" s="208">
        <f>(B23+B24+B135+B136+B249+B250)*'Data - P&amp;L'!$C$5</f>
        <v>0</v>
      </c>
      <c r="C380" s="208">
        <f>(C23+C24+C135+C136+C249+C250)*'Data - P&amp;L'!$C$5</f>
        <v>0</v>
      </c>
      <c r="D380" s="208">
        <f>(D23+D24+D135+D136+D249+D250)*'Data - P&amp;L'!$C$5</f>
        <v>0</v>
      </c>
      <c r="E380" s="208">
        <f>(E23+E24+E135+E136+E249+E250)*'Data - P&amp;L'!$C$5</f>
        <v>0</v>
      </c>
      <c r="F380" s="208">
        <f>(F23+F24+F135+F136+F249+F250)*'Data - P&amp;L'!$C$5</f>
        <v>0</v>
      </c>
      <c r="G380" s="208">
        <f>(G23+G24+G135+G136+G249+G250)*'Data - P&amp;L'!$C$5</f>
        <v>0</v>
      </c>
      <c r="H380" s="208">
        <f>(H23+H24+H135+H136+H249+H250)*'Data - P&amp;L'!$C$5</f>
        <v>0</v>
      </c>
      <c r="I380" s="208">
        <f>(I23+I24+I135+I136+I249+I250)*'Data - P&amp;L'!$C$5</f>
        <v>0</v>
      </c>
      <c r="J380" s="208">
        <f>(J23+J24+J135+J136+J249+J250)*'Data - P&amp;L'!$C$5</f>
        <v>0</v>
      </c>
      <c r="K380" s="208">
        <f>(K23+K24+K135+K136+K249+K250)*'Data - P&amp;L'!$C$5</f>
        <v>0</v>
      </c>
      <c r="L380" s="208">
        <f>(L23+L24+L135+L136+L249+L250)*'Data - P&amp;L'!$C$5</f>
        <v>0</v>
      </c>
      <c r="M380" s="208">
        <f>(M23+M24+M135+M136+M249+M250)*'Data - P&amp;L'!$C$5</f>
        <v>0</v>
      </c>
      <c r="N380" s="208">
        <f>(N23+N24+N135+N136+N249+N250)*'Data - P&amp;L'!$C$5</f>
        <v>0</v>
      </c>
      <c r="O380" s="208">
        <f>(O23+O24+O135+O136+O249+O250)*'Data - P&amp;L'!$C$5</f>
        <v>0</v>
      </c>
      <c r="P380" s="208">
        <f>(P23+P24+P135+P136+P249+P250)*'Data - P&amp;L'!$C$5</f>
        <v>0</v>
      </c>
      <c r="Q380" s="208">
        <f>(Q23+Q24+Q135+Q136+Q249+Q250)*'Data - P&amp;L'!$C$5</f>
        <v>0</v>
      </c>
      <c r="R380" s="208">
        <f>(R23+R24+R135+R136+R249+R250)*'Data - P&amp;L'!$C$5</f>
        <v>0</v>
      </c>
      <c r="S380" s="208">
        <f>(S23+S24+S135+S136+S249+S250)*'Data - P&amp;L'!$C$5</f>
        <v>0</v>
      </c>
      <c r="T380" s="208">
        <f>(T23+T24+T135+T136+T249+T250)*'Data - P&amp;L'!$C$5</f>
        <v>0</v>
      </c>
      <c r="U380" s="208">
        <f>(U23+U24+U135+U136+U249+U250)*'Data - P&amp;L'!$C$5</f>
        <v>0</v>
      </c>
      <c r="V380" s="208">
        <f>(V23+V24+V135+V136+V249+V250)*'Data - P&amp;L'!$C$5</f>
        <v>0</v>
      </c>
      <c r="W380" s="208">
        <f>(W23+W24+W135+W136+W249+W250)*'Data - P&amp;L'!$C$5</f>
        <v>0</v>
      </c>
      <c r="X380" s="208">
        <f>(X23+X24+X135+X136+X249+X250)*'Data - P&amp;L'!$C$5</f>
        <v>0</v>
      </c>
      <c r="Y380" s="208">
        <f>(Y23+Y24+Y135+Y136+Y249+Y250)*'Data - P&amp;L'!$C$5</f>
        <v>0</v>
      </c>
      <c r="Z380" s="208">
        <f>(Z23+Z24+Z135+Z136+Z249+Z250)*'Data - P&amp;L'!$C$5</f>
        <v>0</v>
      </c>
      <c r="AA380" s="208">
        <f>(AA23+AA24+AA135+AA136+AA249+AA250)*'Data - P&amp;L'!$C$5</f>
        <v>0</v>
      </c>
      <c r="AB380" s="208">
        <f>(AB23+AB24+AB135+AB136+AB249+AB250)*'Data - P&amp;L'!$C$5</f>
        <v>0</v>
      </c>
      <c r="AC380" s="208">
        <f>(AC23+AC24+AC135+AC136+AC249+AC250)*'Data - P&amp;L'!$C$5</f>
        <v>0</v>
      </c>
      <c r="AD380" s="208">
        <f>(AD23+AD24+AD135+AD136+AD249+AD250)*'Data - P&amp;L'!$C$5</f>
        <v>0</v>
      </c>
      <c r="AE380" s="208">
        <f>(AE23+AE24+AE135+AE136+AE249+AE250)*'Data - P&amp;L'!$C$5</f>
        <v>0</v>
      </c>
      <c r="AF380" s="208">
        <f>(AF23+AF24+AF135+AF136+AF249+AF250)*'Data - P&amp;L'!$C$5</f>
        <v>0</v>
      </c>
      <c r="AG380" s="409">
        <f t="shared" si="93"/>
        <v>0</v>
      </c>
    </row>
    <row r="381">
      <c r="A381" s="589" t="s">
        <v>2249</v>
      </c>
      <c r="B381" s="308">
        <f>(B25+B26+B137+B138+B251+B252)*'Data - P&amp;L'!$C$10</f>
        <v>0</v>
      </c>
      <c r="C381" s="308">
        <f>(C25+C26+C137+C138+C251+C252)*'Data - P&amp;L'!$C$10</f>
        <v>0</v>
      </c>
      <c r="D381" s="308">
        <f>(D25+D26+D137+D138+D251+D252)*'Data - P&amp;L'!$C$10</f>
        <v>0</v>
      </c>
      <c r="E381" s="308">
        <f>(E25+E26+E137+E138+E251+E252)*'Data - P&amp;L'!$C$10</f>
        <v>0</v>
      </c>
      <c r="F381" s="308">
        <f>(F25+F26+F137+F138+F251+F252)*'Data - P&amp;L'!$C$10</f>
        <v>0</v>
      </c>
      <c r="G381" s="308">
        <f>(G25+G26+G137+G138+G251+G252)*'Data - P&amp;L'!$C$10</f>
        <v>0</v>
      </c>
      <c r="H381" s="308">
        <f>(H25+H26+H137+H138+H251+H252)*'Data - P&amp;L'!$C$10</f>
        <v>0</v>
      </c>
      <c r="I381" s="308">
        <f>(I25+I26+I137+I138+I251+I252)*'Data - P&amp;L'!$C$10</f>
        <v>0</v>
      </c>
      <c r="J381" s="308">
        <f>(J25+J26+J137+J138+J251+J252)*'Data - P&amp;L'!$C$10</f>
        <v>0</v>
      </c>
      <c r="K381" s="308">
        <f>(K25+K26+K137+K138+K251+K252)*'Data - P&amp;L'!$C$10</f>
        <v>0</v>
      </c>
      <c r="L381" s="308">
        <f>(L25+L26+L137+L138+L251+L252)*'Data - P&amp;L'!$C$10</f>
        <v>0</v>
      </c>
      <c r="M381" s="308">
        <f>(M25+M26+M137+M138+M251+M252)*'Data - P&amp;L'!$C$10</f>
        <v>0</v>
      </c>
      <c r="N381" s="308">
        <f>(N25+N26+N137+N138+N251+N252)*'Data - P&amp;L'!$C$10</f>
        <v>0</v>
      </c>
      <c r="O381" s="308">
        <f>(O25+O26+O137+O138+O251+O252)*'Data - P&amp;L'!$C$10</f>
        <v>0</v>
      </c>
      <c r="P381" s="308">
        <f>(P25+P26+P137+P138+P251+P252)*'Data - P&amp;L'!$C$10</f>
        <v>0</v>
      </c>
      <c r="Q381" s="308">
        <f>(Q25+Q26+Q137+Q138+Q251+Q252)*'Data - P&amp;L'!$C$10</f>
        <v>0</v>
      </c>
      <c r="R381" s="308">
        <f>(R25+R26+R137+R138+R251+R252)*'Data - P&amp;L'!$C$10</f>
        <v>0</v>
      </c>
      <c r="S381" s="308">
        <f>(S25+S26+S137+S138+S251+S252)*'Data - P&amp;L'!$C$10</f>
        <v>0</v>
      </c>
      <c r="T381" s="308">
        <f>(T25+T26+T137+T138+T251+T252)*'Data - P&amp;L'!$C$10</f>
        <v>0</v>
      </c>
      <c r="U381" s="308">
        <f>(U25+U26+U137+U138+U251+U252)*'Data - P&amp;L'!$C$10</f>
        <v>0</v>
      </c>
      <c r="V381" s="308">
        <f>(V25+V26+V137+V138+V251+V252)*'Data - P&amp;L'!$C$10</f>
        <v>0</v>
      </c>
      <c r="W381" s="308">
        <f>(W25+W26+W137+W138+W251+W252)*'Data - P&amp;L'!$C$10</f>
        <v>0</v>
      </c>
      <c r="X381" s="308">
        <f>(X25+X26+X137+X138+X251+X252)*'Data - P&amp;L'!$C$10</f>
        <v>0</v>
      </c>
      <c r="Y381" s="308">
        <f>(Y25+Y26+Y137+Y138+Y251+Y252)*'Data - P&amp;L'!$C$10</f>
        <v>0</v>
      </c>
      <c r="Z381" s="308">
        <f>(Z25+Z26+Z137+Z138+Z251+Z252)*'Data - P&amp;L'!$C$10</f>
        <v>0</v>
      </c>
      <c r="AA381" s="308">
        <f>(AA25+AA26+AA137+AA138+AA251+AA252)*'Data - P&amp;L'!$C$10</f>
        <v>0</v>
      </c>
      <c r="AB381" s="308">
        <f>(AB25+AB26+AB137+AB138+AB251+AB252)*'Data - P&amp;L'!$C$10</f>
        <v>0</v>
      </c>
      <c r="AC381" s="308">
        <f>(AC25+AC26+AC137+AC138+AC251+AC252)*'Data - P&amp;L'!$C$10</f>
        <v>0</v>
      </c>
      <c r="AD381" s="308">
        <f>(AD25+AD26+AD137+AD138+AD251+AD252)*'Data - P&amp;L'!$C$10</f>
        <v>0</v>
      </c>
      <c r="AE381" s="308">
        <f>(AE25+AE26+AE137+AE138+AE251+AE252)*'Data - P&amp;L'!$C$10</f>
        <v>0</v>
      </c>
      <c r="AF381" s="308">
        <f>(AF25+AF26+AF137+AF138+AF251+AF252)*'Data - P&amp;L'!$C$10</f>
        <v>0</v>
      </c>
      <c r="AG381" s="409">
        <f t="shared" si="93"/>
        <v>0</v>
      </c>
    </row>
    <row r="382" ht="16.5" customHeight="1">
      <c r="A382" s="590" t="s">
        <v>2250</v>
      </c>
      <c r="B382" s="208">
        <f>(B17*'Data - P&amp;L'!$C$38)+(B129*'Data - P&amp;L'!$C$39)+(B243*'Data - P&amp;L'!$C$38)</f>
        <v>0</v>
      </c>
      <c r="C382" s="208">
        <f>(C17*'Data - P&amp;L'!$C$38)+(C129*'Data - P&amp;L'!$C$39)+(C243*'Data - P&amp;L'!$C$38)</f>
        <v>0</v>
      </c>
      <c r="D382" s="208">
        <f>(D17*'Data - P&amp;L'!$C$38)+(D129*'Data - P&amp;L'!$C$39)+(D243*'Data - P&amp;L'!$C$38)</f>
        <v>0</v>
      </c>
      <c r="E382" s="208">
        <f>(E17*'Data - P&amp;L'!$C$38)+(E129*'Data - P&amp;L'!$C$39)+(E243*'Data - P&amp;L'!$C$38)</f>
        <v>0</v>
      </c>
      <c r="F382" s="208">
        <f>(F17*'Data - P&amp;L'!$C$38)+(F129*'Data - P&amp;L'!$C$39)+(F243*'Data - P&amp;L'!$C$38)</f>
        <v>0</v>
      </c>
      <c r="G382" s="208">
        <f>(G17*'Data - P&amp;L'!$C$38)+(G129*'Data - P&amp;L'!$C$39)+(G243*'Data - P&amp;L'!$C$38)</f>
        <v>0</v>
      </c>
      <c r="H382" s="208">
        <f>(H17*'Data - P&amp;L'!$C$38)+(H129*'Data - P&amp;L'!$C$39)+(H243*'Data - P&amp;L'!$C$38)</f>
        <v>0</v>
      </c>
      <c r="I382" s="208">
        <f>(I17*'Data - P&amp;L'!$C$38)+(I129*'Data - P&amp;L'!$C$39)+(I243*'Data - P&amp;L'!$C$38)</f>
        <v>0</v>
      </c>
      <c r="J382" s="208">
        <f>(J17*'Data - P&amp;L'!$C$38)+(J129*'Data - P&amp;L'!$C$39)+(J243*'Data - P&amp;L'!$C$38)</f>
        <v>0</v>
      </c>
      <c r="K382" s="208">
        <f>(K17*'Data - P&amp;L'!$C$38)+(K129*'Data - P&amp;L'!$C$39)+(K243*'Data - P&amp;L'!$C$38)</f>
        <v>0</v>
      </c>
      <c r="L382" s="208">
        <f>(L17*'Data - P&amp;L'!$C$38)+(L129*'Data - P&amp;L'!$C$39)+(L243*'Data - P&amp;L'!$C$38)</f>
        <v>0</v>
      </c>
      <c r="M382" s="208">
        <f>(M17*'Data - P&amp;L'!$C$38)+(M129*'Data - P&amp;L'!$C$39)+(M243*'Data - P&amp;L'!$C$38)</f>
        <v>0</v>
      </c>
      <c r="N382" s="208">
        <f>(N17*'Data - P&amp;L'!$C$38)+(N129*'Data - P&amp;L'!$C$39)+(N243*'Data - P&amp;L'!$C$38)</f>
        <v>0</v>
      </c>
      <c r="O382" s="208">
        <f>(O17*'Data - P&amp;L'!$C$38)+(O129*'Data - P&amp;L'!$C$39)+(O243*'Data - P&amp;L'!$C$38)</f>
        <v>0</v>
      </c>
      <c r="P382" s="208">
        <f>(P17*'Data - P&amp;L'!$C$38)+(P129*'Data - P&amp;L'!$C$39)+(P243*'Data - P&amp;L'!$C$38)</f>
        <v>0</v>
      </c>
      <c r="Q382" s="208">
        <f>(Q17*'Data - P&amp;L'!$C$38)+(Q129*'Data - P&amp;L'!$C$39)+(Q243*'Data - P&amp;L'!$C$38)</f>
        <v>0</v>
      </c>
      <c r="R382" s="208">
        <f>(R17*'Data - P&amp;L'!$C$38)+(R129*'Data - P&amp;L'!$C$39)+(R243*'Data - P&amp;L'!$C$38)</f>
        <v>0</v>
      </c>
      <c r="S382" s="208">
        <f>(S17*'Data - P&amp;L'!$C$38)+(S129*'Data - P&amp;L'!$C$39)+(S243*'Data - P&amp;L'!$C$38)</f>
        <v>0</v>
      </c>
      <c r="T382" s="208">
        <f>(T17*'Data - P&amp;L'!$C$38)+(T129*'Data - P&amp;L'!$C$39)+(T243*'Data - P&amp;L'!$C$38)</f>
        <v>0</v>
      </c>
      <c r="U382" s="208">
        <f>(U17*'Data - P&amp;L'!$C$38)+(U129*'Data - P&amp;L'!$C$39)+(U243*'Data - P&amp;L'!$C$38)</f>
        <v>0</v>
      </c>
      <c r="V382" s="208">
        <f>(V17*'Data - P&amp;L'!$C$38)+(V129*'Data - P&amp;L'!$C$39)+(V243*'Data - P&amp;L'!$C$38)</f>
        <v>0</v>
      </c>
      <c r="W382" s="208">
        <f>(W17*'Data - P&amp;L'!$C$38)+(W129*'Data - P&amp;L'!$C$39)+(W243*'Data - P&amp;L'!$C$38)</f>
        <v>0</v>
      </c>
      <c r="X382" s="208">
        <f>(X17*'Data - P&amp;L'!$C$38)+(X129*'Data - P&amp;L'!$C$39)+(X243*'Data - P&amp;L'!$C$38)</f>
        <v>0</v>
      </c>
      <c r="Y382" s="208">
        <f>(Y17*'Data - P&amp;L'!$C$38)+(Y129*'Data - P&amp;L'!$C$39)+(Y243*'Data - P&amp;L'!$C$38)</f>
        <v>0</v>
      </c>
      <c r="Z382" s="208">
        <f>(Z17*'Data - P&amp;L'!$C$38)+(Z129*'Data - P&amp;L'!$C$39)+(Z243*'Data - P&amp;L'!$C$38)</f>
        <v>0</v>
      </c>
      <c r="AA382" s="208">
        <f>(AA17*'Data - P&amp;L'!$C$38)+(AA129*'Data - P&amp;L'!$C$39)+(AA243*'Data - P&amp;L'!$C$38)</f>
        <v>0</v>
      </c>
      <c r="AB382" s="208">
        <f>(AB17*'Data - P&amp;L'!$C$38)+(AB129*'Data - P&amp;L'!$C$39)+(AB243*'Data - P&amp;L'!$C$38)</f>
        <v>0</v>
      </c>
      <c r="AC382" s="208">
        <f>(AC17*'Data - P&amp;L'!$C$38)+(AC129*'Data - P&amp;L'!$C$39)+(AC243*'Data - P&amp;L'!$C$38)</f>
        <v>0</v>
      </c>
      <c r="AD382" s="208">
        <f>(AD17*'Data - P&amp;L'!$C$38)+(AD129*'Data - P&amp;L'!$C$39)+(AD243*'Data - P&amp;L'!$C$38)</f>
        <v>0</v>
      </c>
      <c r="AE382" s="208">
        <f>(AE17*'Data - P&amp;L'!$C$38)+(AE129*'Data - P&amp;L'!$C$39)+(AE243*'Data - P&amp;L'!$C$38)</f>
        <v>0</v>
      </c>
      <c r="AF382" s="208">
        <f>(AF17*'Data - P&amp;L'!$C$38)+(AF129*'Data - P&amp;L'!$C$39)+(AF243*'Data - P&amp;L'!$C$38)</f>
        <v>0</v>
      </c>
      <c r="AG382" s="409">
        <f t="shared" si="93"/>
        <v>0</v>
      </c>
    </row>
    <row r="383" ht="20.25" customHeight="1">
      <c r="A383" s="588" t="s">
        <v>2251</v>
      </c>
      <c r="B383" s="208">
        <f>(B17*'Data - P&amp;L'!$C$34)+(B129*'Data - P&amp;L'!$C$35)+(B243*'Data - P&amp;L'!$C$34)</f>
        <v>0</v>
      </c>
      <c r="C383" s="208">
        <f>(C17*'Data - P&amp;L'!$C$34)+(C129*'Data - P&amp;L'!$C$35)+(C243*'Data - P&amp;L'!$C$34)</f>
        <v>0</v>
      </c>
      <c r="D383" s="208">
        <f>(D17*'Data - P&amp;L'!$C$34)+(D129*'Data - P&amp;L'!$C$35)+(D243*'Data - P&amp;L'!$C$34)</f>
        <v>0</v>
      </c>
      <c r="E383" s="208">
        <f>(E17*'Data - P&amp;L'!$C$34)+(E129*'Data - P&amp;L'!$C$35)+(E243*'Data - P&amp;L'!$C$34)</f>
        <v>0</v>
      </c>
      <c r="F383" s="208">
        <f>(F17*'Data - P&amp;L'!$C$34)+(F129*'Data - P&amp;L'!$C$35)+(F243*'Data - P&amp;L'!$C$34)</f>
        <v>0</v>
      </c>
      <c r="G383" s="208">
        <f>(G17*'Data - P&amp;L'!$C$34)+(G129*'Data - P&amp;L'!$C$35)+(G243*'Data - P&amp;L'!$C$34)</f>
        <v>0</v>
      </c>
      <c r="H383" s="208">
        <f>(H17*'Data - P&amp;L'!$C$34)+(H129*'Data - P&amp;L'!$C$35)+(H243*'Data - P&amp;L'!$C$34)</f>
        <v>0</v>
      </c>
      <c r="I383" s="208">
        <f>(I17*'Data - P&amp;L'!$C$34)+(I129*'Data - P&amp;L'!$C$35)+(I243*'Data - P&amp;L'!$C$34)</f>
        <v>0</v>
      </c>
      <c r="J383" s="208">
        <f>(J17*'Data - P&amp;L'!$C$34)+(J129*'Data - P&amp;L'!$C$35)+(J243*'Data - P&amp;L'!$C$34)</f>
        <v>0</v>
      </c>
      <c r="K383" s="208">
        <f>(K17*'Data - P&amp;L'!$C$34)+(K129*'Data - P&amp;L'!$C$35)+(K243*'Data - P&amp;L'!$C$34)</f>
        <v>0</v>
      </c>
      <c r="L383" s="208">
        <f>(L17*'Data - P&amp;L'!$C$34)+(L129*'Data - P&amp;L'!$C$35)+(L243*'Data - P&amp;L'!$C$34)</f>
        <v>0</v>
      </c>
      <c r="M383" s="208">
        <f>(M17*'Data - P&amp;L'!$C$34)+(M129*'Data - P&amp;L'!$C$35)+(M243*'Data - P&amp;L'!$C$34)</f>
        <v>0</v>
      </c>
      <c r="N383" s="208">
        <f>(N17*'Data - P&amp;L'!$C$34)+(N129*'Data - P&amp;L'!$C$35)+(N243*'Data - P&amp;L'!$C$34)</f>
        <v>0</v>
      </c>
      <c r="O383" s="208">
        <f>(O17*'Data - P&amp;L'!$C$34)+(O129*'Data - P&amp;L'!$C$35)+(O243*'Data - P&amp;L'!$C$34)</f>
        <v>0</v>
      </c>
      <c r="P383" s="208">
        <f>(P17*'Data - P&amp;L'!$C$34)+(P129*'Data - P&amp;L'!$C$35)+(P243*'Data - P&amp;L'!$C$34)</f>
        <v>0</v>
      </c>
      <c r="Q383" s="208">
        <f>(Q17*'Data - P&amp;L'!$C$34)+(Q129*'Data - P&amp;L'!$C$35)+(Q243*'Data - P&amp;L'!$C$34)</f>
        <v>0</v>
      </c>
      <c r="R383" s="208">
        <f>(R17*'Data - P&amp;L'!$C$34)+(R129*'Data - P&amp;L'!$C$35)+(R243*'Data - P&amp;L'!$C$34)</f>
        <v>0</v>
      </c>
      <c r="S383" s="208">
        <f>(S17*'Data - P&amp;L'!$C$34)+(S129*'Data - P&amp;L'!$C$35)+(S243*'Data - P&amp;L'!$C$34)</f>
        <v>0</v>
      </c>
      <c r="T383" s="208">
        <f>(T17*'Data - P&amp;L'!$C$34)+(T129*'Data - P&amp;L'!$C$35)+(T243*'Data - P&amp;L'!$C$34)</f>
        <v>0</v>
      </c>
      <c r="U383" s="208">
        <f>(U17*'Data - P&amp;L'!$C$34)+(U129*'Data - P&amp;L'!$C$35)+(U243*'Data - P&amp;L'!$C$34)</f>
        <v>0</v>
      </c>
      <c r="V383" s="208">
        <f>(V17*'Data - P&amp;L'!$C$34)+(V129*'Data - P&amp;L'!$C$35)+(V243*'Data - P&amp;L'!$C$34)</f>
        <v>0</v>
      </c>
      <c r="W383" s="208">
        <f>(W17*'Data - P&amp;L'!$C$34)+(W129*'Data - P&amp;L'!$C$35)+(W243*'Data - P&amp;L'!$C$34)</f>
        <v>0</v>
      </c>
      <c r="X383" s="208">
        <f>(X17*'Data - P&amp;L'!$C$34)+(X129*'Data - P&amp;L'!$C$35)+(X243*'Data - P&amp;L'!$C$34)</f>
        <v>0</v>
      </c>
      <c r="Y383" s="208">
        <f>(Y17*'Data - P&amp;L'!$C$34)+(Y129*'Data - P&amp;L'!$C$35)+(Y243*'Data - P&amp;L'!$C$34)</f>
        <v>0</v>
      </c>
      <c r="Z383" s="208">
        <f>(Z17*'Data - P&amp;L'!$C$34)+(Z129*'Data - P&amp;L'!$C$35)+(Z243*'Data - P&amp;L'!$C$34)</f>
        <v>0</v>
      </c>
      <c r="AA383" s="208">
        <f>(AA17*'Data - P&amp;L'!$C$34)+(AA129*'Data - P&amp;L'!$C$35)+(AA243*'Data - P&amp;L'!$C$34)</f>
        <v>0</v>
      </c>
      <c r="AB383" s="208">
        <f>(AB17*'Data - P&amp;L'!$C$34)+(AB129*'Data - P&amp;L'!$C$35)+(AB243*'Data - P&amp;L'!$C$34)</f>
        <v>0</v>
      </c>
      <c r="AC383" s="208">
        <f>(AC17*'Data - P&amp;L'!$C$34)+(AC129*'Data - P&amp;L'!$C$35)+(AC243*'Data - P&amp;L'!$C$34)</f>
        <v>0</v>
      </c>
      <c r="AD383" s="208">
        <f>(AD17*'Data - P&amp;L'!$C$34)+(AD129*'Data - P&amp;L'!$C$35)+(AD243*'Data - P&amp;L'!$C$34)</f>
        <v>0</v>
      </c>
      <c r="AE383" s="208">
        <f>(AE17*'Data - P&amp;L'!$C$34)+(AE129*'Data - P&amp;L'!$C$35)+(AE243*'Data - P&amp;L'!$C$34)</f>
        <v>0</v>
      </c>
      <c r="AF383" s="208">
        <f>(AF17*'Data - P&amp;L'!$C$34)+(AF129*'Data - P&amp;L'!$C$35)+(AF243*'Data - P&amp;L'!$C$34)</f>
        <v>0</v>
      </c>
      <c r="AG383" s="409">
        <f t="shared" si="93"/>
        <v>0</v>
      </c>
    </row>
    <row r="384" ht="20.25" customHeight="1">
      <c r="A384" s="588" t="s">
        <v>2252</v>
      </c>
      <c r="B384" s="208">
        <f>(B27*'Data - P&amp;L'!$D$38)+(B139*'Data - P&amp;L'!$D$39)+(B253*'Data - P&amp;L'!$D$38)</f>
        <v>0</v>
      </c>
      <c r="C384" s="208">
        <f>(C27*'Data - P&amp;L'!$D$38)+(C139*'Data - P&amp;L'!$D$39)+(C253*'Data - P&amp;L'!$D$38)</f>
        <v>0</v>
      </c>
      <c r="D384" s="208">
        <f>(D27*'Data - P&amp;L'!$D$38)+(D139*'Data - P&amp;L'!$D$39)+(D253*'Data - P&amp;L'!$D$38)</f>
        <v>0</v>
      </c>
      <c r="E384" s="208">
        <f>(E27*'Data - P&amp;L'!$D$38)+(E139*'Data - P&amp;L'!$D$39)+(E253*'Data - P&amp;L'!$D$38)</f>
        <v>0</v>
      </c>
      <c r="F384" s="208">
        <f>(F27*'Data - P&amp;L'!$D$38)+(F139*'Data - P&amp;L'!$D$39)+(F253*'Data - P&amp;L'!$D$38)</f>
        <v>0</v>
      </c>
      <c r="G384" s="208">
        <f>(G27*'Data - P&amp;L'!$D$38)+(G139*'Data - P&amp;L'!$D$39)+(G253*'Data - P&amp;L'!$D$38)</f>
        <v>0</v>
      </c>
      <c r="H384" s="208">
        <f>(H27*'Data - P&amp;L'!$D$38)+(H139*'Data - P&amp;L'!$D$39)+(H253*'Data - P&amp;L'!$D$38)</f>
        <v>0</v>
      </c>
      <c r="I384" s="208">
        <f>(I27*'Data - P&amp;L'!$D$38)+(I139*'Data - P&amp;L'!$D$39)+(I253*'Data - P&amp;L'!$D$38)</f>
        <v>0</v>
      </c>
      <c r="J384" s="208">
        <f>(J27*'Data - P&amp;L'!$D$38)+(J139*'Data - P&amp;L'!$D$39)+(J253*'Data - P&amp;L'!$D$38)</f>
        <v>0</v>
      </c>
      <c r="K384" s="208">
        <f>(K27*'Data - P&amp;L'!$D$38)+(K139*'Data - P&amp;L'!$D$39)+(K253*'Data - P&amp;L'!$D$38)</f>
        <v>0</v>
      </c>
      <c r="L384" s="208">
        <f>(L27*'Data - P&amp;L'!$D$38)+(L139*'Data - P&amp;L'!$D$39)+(L253*'Data - P&amp;L'!$D$38)</f>
        <v>0</v>
      </c>
      <c r="M384" s="208">
        <f>(M27*'Data - P&amp;L'!$D$38)+(M139*'Data - P&amp;L'!$D$39)+(M253*'Data - P&amp;L'!$D$38)</f>
        <v>0</v>
      </c>
      <c r="N384" s="208">
        <f>(N27*'Data - P&amp;L'!$D$38)+(N139*'Data - P&amp;L'!$D$39)+(N253*'Data - P&amp;L'!$D$38)</f>
        <v>0</v>
      </c>
      <c r="O384" s="208">
        <f>(O27*'Data - P&amp;L'!$D$38)+(O139*'Data - P&amp;L'!$D$39)+(O253*'Data - P&amp;L'!$D$38)</f>
        <v>0</v>
      </c>
      <c r="P384" s="208">
        <f>(P27*'Data - P&amp;L'!$D$38)+(P139*'Data - P&amp;L'!$D$39)+(P253*'Data - P&amp;L'!$D$38)</f>
        <v>0</v>
      </c>
      <c r="Q384" s="208">
        <f>(Q27*'Data - P&amp;L'!$D$38)+(Q139*'Data - P&amp;L'!$D$39)+(Q253*'Data - P&amp;L'!$D$38)</f>
        <v>0</v>
      </c>
      <c r="R384" s="208">
        <f>(R27*'Data - P&amp;L'!$D$38)+(R139*'Data - P&amp;L'!$D$39)+(R253*'Data - P&amp;L'!$D$38)</f>
        <v>0</v>
      </c>
      <c r="S384" s="208">
        <f>(S27*'Data - P&amp;L'!$D$38)+(S139*'Data - P&amp;L'!$D$39)+(S253*'Data - P&amp;L'!$D$38)</f>
        <v>0</v>
      </c>
      <c r="T384" s="208">
        <f>(T27*'Data - P&amp;L'!$D$38)+(T139*'Data - P&amp;L'!$D$39)+(T253*'Data - P&amp;L'!$D$38)</f>
        <v>0</v>
      </c>
      <c r="U384" s="208">
        <f>(U27*'Data - P&amp;L'!$D$38)+(U139*'Data - P&amp;L'!$D$39)+(U253*'Data - P&amp;L'!$D$38)</f>
        <v>0</v>
      </c>
      <c r="V384" s="208">
        <f>(V27*'Data - P&amp;L'!$D$38)+(V139*'Data - P&amp;L'!$D$39)+(V253*'Data - P&amp;L'!$D$38)</f>
        <v>0</v>
      </c>
      <c r="W384" s="208">
        <f>(W27*'Data - P&amp;L'!$D$38)+(W139*'Data - P&amp;L'!$D$39)+(W253*'Data - P&amp;L'!$D$38)</f>
        <v>0</v>
      </c>
      <c r="X384" s="208">
        <f>(X27*'Data - P&amp;L'!$D$38)+(X139*'Data - P&amp;L'!$D$39)+(X253*'Data - P&amp;L'!$D$38)</f>
        <v>0</v>
      </c>
      <c r="Y384" s="208">
        <f>(Y27*'Data - P&amp;L'!$D$38)+(Y139*'Data - P&amp;L'!$D$39)+(Y253*'Data - P&amp;L'!$D$38)</f>
        <v>0</v>
      </c>
      <c r="Z384" s="208">
        <f>(Z27*'Data - P&amp;L'!$D$38)+(Z139*'Data - P&amp;L'!$D$39)+(Z253*'Data - P&amp;L'!$D$38)</f>
        <v>0</v>
      </c>
      <c r="AA384" s="208">
        <f>(AA27*'Data - P&amp;L'!$D$38)+(AA139*'Data - P&amp;L'!$D$39)+(AA253*'Data - P&amp;L'!$D$38)</f>
        <v>0</v>
      </c>
      <c r="AB384" s="208">
        <f>(AB27*'Data - P&amp;L'!$D$38)+(AB139*'Data - P&amp;L'!$D$39)+(AB253*'Data - P&amp;L'!$D$38)</f>
        <v>0</v>
      </c>
      <c r="AC384" s="208">
        <f>(AC27*'Data - P&amp;L'!$D$38)+(AC139*'Data - P&amp;L'!$D$39)+(AC253*'Data - P&amp;L'!$D$38)</f>
        <v>0</v>
      </c>
      <c r="AD384" s="208">
        <f>(AD27*'Data - P&amp;L'!$D$38)+(AD139*'Data - P&amp;L'!$D$39)+(AD253*'Data - P&amp;L'!$D$38)</f>
        <v>0</v>
      </c>
      <c r="AE384" s="208">
        <f>(AE27*'Data - P&amp;L'!$D$38)+(AE139*'Data - P&amp;L'!$D$39)+(AE253*'Data - P&amp;L'!$D$38)</f>
        <v>0</v>
      </c>
      <c r="AF384" s="208">
        <f>(AF27*'Data - P&amp;L'!$D$38)+(AF139*'Data - P&amp;L'!$D$39)+(AF253*'Data - P&amp;L'!$D$38)</f>
        <v>0</v>
      </c>
      <c r="AG384" s="409">
        <f t="shared" si="93"/>
        <v>0</v>
      </c>
    </row>
    <row r="385" ht="20.25" customHeight="1">
      <c r="A385" s="589" t="s">
        <v>2253</v>
      </c>
      <c r="B385" s="308">
        <f>(B27*'Data - P&amp;L'!$D$34)+(B139*'Data - P&amp;L'!$D$35)+(B253*'Data - P&amp;L'!$D$34)</f>
        <v>0</v>
      </c>
      <c r="C385" s="308">
        <f>(C27*'Data - P&amp;L'!$D$34)+(C139*'Data - P&amp;L'!$D$35)+(C253*'Data - P&amp;L'!$D$34)</f>
        <v>0</v>
      </c>
      <c r="D385" s="308">
        <f>(D27*'Data - P&amp;L'!$D$34)+(D139*'Data - P&amp;L'!$D$35)+(D253*'Data - P&amp;L'!$D$34)</f>
        <v>0</v>
      </c>
      <c r="E385" s="308">
        <f>(E27*'Data - P&amp;L'!$D$34)+(E139*'Data - P&amp;L'!$D$35)+(E253*'Data - P&amp;L'!$D$34)</f>
        <v>0</v>
      </c>
      <c r="F385" s="308">
        <f>(F27*'Data - P&amp;L'!$D$34)+(F139*'Data - P&amp;L'!$D$35)+(F253*'Data - P&amp;L'!$D$34)</f>
        <v>0</v>
      </c>
      <c r="G385" s="308">
        <f>(G27*'Data - P&amp;L'!$D$34)+(G139*'Data - P&amp;L'!$D$35)+(G253*'Data - P&amp;L'!$D$34)</f>
        <v>0</v>
      </c>
      <c r="H385" s="308">
        <f>(H27*'Data - P&amp;L'!$D$34)+(H139*'Data - P&amp;L'!$D$35)+(H253*'Data - P&amp;L'!$D$34)</f>
        <v>0</v>
      </c>
      <c r="I385" s="308">
        <f>(I27*'Data - P&amp;L'!$D$34)+(I139*'Data - P&amp;L'!$D$35)+(I253*'Data - P&amp;L'!$D$34)</f>
        <v>0</v>
      </c>
      <c r="J385" s="308">
        <f>(J27*'Data - P&amp;L'!$D$34)+(J139*'Data - P&amp;L'!$D$35)+(J253*'Data - P&amp;L'!$D$34)</f>
        <v>0</v>
      </c>
      <c r="K385" s="308">
        <f>(K27*'Data - P&amp;L'!$D$34)+(K139*'Data - P&amp;L'!$D$35)+(K253*'Data - P&amp;L'!$D$34)</f>
        <v>0</v>
      </c>
      <c r="L385" s="308">
        <f>(L27*'Data - P&amp;L'!$D$34)+(L139*'Data - P&amp;L'!$D$35)+(L253*'Data - P&amp;L'!$D$34)</f>
        <v>0</v>
      </c>
      <c r="M385" s="308">
        <f>(M27*'Data - P&amp;L'!$D$34)+(M139*'Data - P&amp;L'!$D$35)+(M253*'Data - P&amp;L'!$D$34)</f>
        <v>0</v>
      </c>
      <c r="N385" s="308">
        <f>(N27*'Data - P&amp;L'!$D$34)+(N139*'Data - P&amp;L'!$D$35)+(N253*'Data - P&amp;L'!$D$34)</f>
        <v>0</v>
      </c>
      <c r="O385" s="308">
        <f>(O27*'Data - P&amp;L'!$D$34)+(O139*'Data - P&amp;L'!$D$35)+(O253*'Data - P&amp;L'!$D$34)</f>
        <v>0</v>
      </c>
      <c r="P385" s="308">
        <f>(P27*'Data - P&amp;L'!$D$34)+(P139*'Data - P&amp;L'!$D$35)+(P253*'Data - P&amp;L'!$D$34)</f>
        <v>0</v>
      </c>
      <c r="Q385" s="308">
        <f>(Q27*'Data - P&amp;L'!$D$34)+(Q139*'Data - P&amp;L'!$D$35)+(Q253*'Data - P&amp;L'!$D$34)</f>
        <v>0</v>
      </c>
      <c r="R385" s="308">
        <f>(R27*'Data - P&amp;L'!$D$34)+(R139*'Data - P&amp;L'!$D$35)+(R253*'Data - P&amp;L'!$D$34)</f>
        <v>0</v>
      </c>
      <c r="S385" s="308">
        <f>(S27*'Data - P&amp;L'!$D$34)+(S139*'Data - P&amp;L'!$D$35)+(S253*'Data - P&amp;L'!$D$34)</f>
        <v>0</v>
      </c>
      <c r="T385" s="308">
        <f>(T27*'Data - P&amp;L'!$D$34)+(T139*'Data - P&amp;L'!$D$35)+(T253*'Data - P&amp;L'!$D$34)</f>
        <v>0</v>
      </c>
      <c r="U385" s="308">
        <f>(U27*'Data - P&amp;L'!$D$34)+(U139*'Data - P&amp;L'!$D$35)+(U253*'Data - P&amp;L'!$D$34)</f>
        <v>0</v>
      </c>
      <c r="V385" s="308">
        <f>(V27*'Data - P&amp;L'!$D$34)+(V139*'Data - P&amp;L'!$D$35)+(V253*'Data - P&amp;L'!$D$34)</f>
        <v>0</v>
      </c>
      <c r="W385" s="308">
        <f>(W27*'Data - P&amp;L'!$D$34)+(W139*'Data - P&amp;L'!$D$35)+(W253*'Data - P&amp;L'!$D$34)</f>
        <v>0</v>
      </c>
      <c r="X385" s="308">
        <f>(X27*'Data - P&amp;L'!$D$34)+(X139*'Data - P&amp;L'!$D$35)+(X253*'Data - P&amp;L'!$D$34)</f>
        <v>0</v>
      </c>
      <c r="Y385" s="308">
        <f>(Y27*'Data - P&amp;L'!$D$34)+(Y139*'Data - P&amp;L'!$D$35)+(Y253*'Data - P&amp;L'!$D$34)</f>
        <v>0</v>
      </c>
      <c r="Z385" s="308">
        <f>(Z27*'Data - P&amp;L'!$D$34)+(Z139*'Data - P&amp;L'!$D$35)+(Z253*'Data - P&amp;L'!$D$34)</f>
        <v>0</v>
      </c>
      <c r="AA385" s="308">
        <f>(AA27*'Data - P&amp;L'!$D$34)+(AA139*'Data - P&amp;L'!$D$35)+(AA253*'Data - P&amp;L'!$D$34)</f>
        <v>0</v>
      </c>
      <c r="AB385" s="308">
        <f>(AB27*'Data - P&amp;L'!$D$34)+(AB139*'Data - P&amp;L'!$D$35)+(AB253*'Data - P&amp;L'!$D$34)</f>
        <v>0</v>
      </c>
      <c r="AC385" s="308">
        <f>(AC27*'Data - P&amp;L'!$D$34)+(AC139*'Data - P&amp;L'!$D$35)+(AC253*'Data - P&amp;L'!$D$34)</f>
        <v>0</v>
      </c>
      <c r="AD385" s="308">
        <f>(AD27*'Data - P&amp;L'!$D$34)+(AD139*'Data - P&amp;L'!$D$35)+(AD253*'Data - P&amp;L'!$D$34)</f>
        <v>0</v>
      </c>
      <c r="AE385" s="308">
        <f>(AE27*'Data - P&amp;L'!$D$34)+(AE139*'Data - P&amp;L'!$D$35)+(AE253*'Data - P&amp;L'!$D$34)</f>
        <v>0</v>
      </c>
      <c r="AF385" s="308">
        <f>(AF27*'Data - P&amp;L'!$D$34)+(AF139*'Data - P&amp;L'!$D$35)+(AF253*'Data - P&amp;L'!$D$34)</f>
        <v>0</v>
      </c>
      <c r="AG385" s="409">
        <f t="shared" si="93"/>
        <v>0</v>
      </c>
    </row>
    <row r="386">
      <c r="A386" s="588" t="s">
        <v>2254</v>
      </c>
      <c r="B386" s="554">
        <f t="shared" ref="B386:AF386" si="94">B6</f>
        <v>0</v>
      </c>
      <c r="C386" s="554">
        <f t="shared" si="94"/>
        <v>0</v>
      </c>
      <c r="D386" s="554">
        <f t="shared" si="94"/>
        <v>0</v>
      </c>
      <c r="E386" s="554">
        <f t="shared" si="94"/>
        <v>0</v>
      </c>
      <c r="F386" s="554">
        <f t="shared" si="94"/>
        <v>0</v>
      </c>
      <c r="G386" s="554">
        <f t="shared" si="94"/>
        <v>0</v>
      </c>
      <c r="H386" s="554">
        <f t="shared" si="94"/>
        <v>0</v>
      </c>
      <c r="I386" s="554">
        <f t="shared" si="94"/>
        <v>0</v>
      </c>
      <c r="J386" s="554">
        <f t="shared" si="94"/>
        <v>0</v>
      </c>
      <c r="K386" s="554">
        <f t="shared" si="94"/>
        <v>0</v>
      </c>
      <c r="L386" s="554">
        <f t="shared" si="94"/>
        <v>0</v>
      </c>
      <c r="M386" s="554">
        <f t="shared" si="94"/>
        <v>0</v>
      </c>
      <c r="N386" s="554">
        <f t="shared" si="94"/>
        <v>0</v>
      </c>
      <c r="O386" s="554">
        <f t="shared" si="94"/>
        <v>0</v>
      </c>
      <c r="P386" s="554">
        <f t="shared" si="94"/>
        <v>0</v>
      </c>
      <c r="Q386" s="554">
        <f t="shared" si="94"/>
        <v>0</v>
      </c>
      <c r="R386" s="554">
        <f t="shared" si="94"/>
        <v>0</v>
      </c>
      <c r="S386" s="554">
        <f t="shared" si="94"/>
        <v>0</v>
      </c>
      <c r="T386" s="554">
        <f t="shared" si="94"/>
        <v>0</v>
      </c>
      <c r="U386" s="554">
        <f t="shared" si="94"/>
        <v>0</v>
      </c>
      <c r="V386" s="554">
        <f t="shared" si="94"/>
        <v>0</v>
      </c>
      <c r="W386" s="554">
        <f t="shared" si="94"/>
        <v>0</v>
      </c>
      <c r="X386" s="554">
        <f t="shared" si="94"/>
        <v>0</v>
      </c>
      <c r="Y386" s="554">
        <f t="shared" si="94"/>
        <v>0</v>
      </c>
      <c r="Z386" s="554">
        <f t="shared" si="94"/>
        <v>0</v>
      </c>
      <c r="AA386" s="554">
        <f t="shared" si="94"/>
        <v>0</v>
      </c>
      <c r="AB386" s="554">
        <f t="shared" si="94"/>
        <v>0</v>
      </c>
      <c r="AC386" s="554">
        <f t="shared" si="94"/>
        <v>0</v>
      </c>
      <c r="AD386" s="554">
        <f t="shared" si="94"/>
        <v>0</v>
      </c>
      <c r="AE386" s="554">
        <f t="shared" si="94"/>
        <v>0</v>
      </c>
      <c r="AF386" s="554">
        <f t="shared" si="94"/>
        <v>0</v>
      </c>
      <c r="AG386" s="409">
        <f t="shared" si="93"/>
        <v>0</v>
      </c>
    </row>
    <row r="387">
      <c r="A387" s="588" t="s">
        <v>2255</v>
      </c>
      <c r="B387" s="554">
        <f t="shared" ref="B387:AF387" si="95">B118</f>
        <v>0</v>
      </c>
      <c r="C387" s="554">
        <f t="shared" si="95"/>
        <v>0</v>
      </c>
      <c r="D387" s="554">
        <f t="shared" si="95"/>
        <v>0</v>
      </c>
      <c r="E387" s="554">
        <f t="shared" si="95"/>
        <v>0</v>
      </c>
      <c r="F387" s="554">
        <f t="shared" si="95"/>
        <v>0</v>
      </c>
      <c r="G387" s="554">
        <f t="shared" si="95"/>
        <v>0</v>
      </c>
      <c r="H387" s="554">
        <f t="shared" si="95"/>
        <v>0</v>
      </c>
      <c r="I387" s="554">
        <f t="shared" si="95"/>
        <v>0</v>
      </c>
      <c r="J387" s="554">
        <f t="shared" si="95"/>
        <v>0</v>
      </c>
      <c r="K387" s="554">
        <f t="shared" si="95"/>
        <v>0</v>
      </c>
      <c r="L387" s="554">
        <f t="shared" si="95"/>
        <v>0</v>
      </c>
      <c r="M387" s="554">
        <f t="shared" si="95"/>
        <v>0</v>
      </c>
      <c r="N387" s="554">
        <f t="shared" si="95"/>
        <v>0</v>
      </c>
      <c r="O387" s="554">
        <f t="shared" si="95"/>
        <v>0</v>
      </c>
      <c r="P387" s="554">
        <f t="shared" si="95"/>
        <v>0</v>
      </c>
      <c r="Q387" s="554">
        <f t="shared" si="95"/>
        <v>0</v>
      </c>
      <c r="R387" s="554">
        <f t="shared" si="95"/>
        <v>0</v>
      </c>
      <c r="S387" s="554">
        <f t="shared" si="95"/>
        <v>0</v>
      </c>
      <c r="T387" s="554">
        <f t="shared" si="95"/>
        <v>0</v>
      </c>
      <c r="U387" s="554">
        <f t="shared" si="95"/>
        <v>0</v>
      </c>
      <c r="V387" s="554">
        <f t="shared" si="95"/>
        <v>0</v>
      </c>
      <c r="W387" s="554">
        <f t="shared" si="95"/>
        <v>0</v>
      </c>
      <c r="X387" s="554">
        <f t="shared" si="95"/>
        <v>0</v>
      </c>
      <c r="Y387" s="554">
        <f t="shared" si="95"/>
        <v>0</v>
      </c>
      <c r="Z387" s="554">
        <f t="shared" si="95"/>
        <v>0</v>
      </c>
      <c r="AA387" s="554">
        <f t="shared" si="95"/>
        <v>0</v>
      </c>
      <c r="AB387" s="554">
        <f t="shared" si="95"/>
        <v>0</v>
      </c>
      <c r="AC387" s="554">
        <f t="shared" si="95"/>
        <v>0</v>
      </c>
      <c r="AD387" s="554">
        <f t="shared" si="95"/>
        <v>0</v>
      </c>
      <c r="AE387" s="554">
        <f t="shared" si="95"/>
        <v>0</v>
      </c>
      <c r="AF387" s="554">
        <f t="shared" si="95"/>
        <v>0</v>
      </c>
      <c r="AG387" s="409">
        <f t="shared" si="93"/>
        <v>0</v>
      </c>
    </row>
    <row r="388">
      <c r="A388" s="646" t="s">
        <v>2256</v>
      </c>
      <c r="B388" s="554">
        <f t="shared" ref="B388:AF388" si="96">B228</f>
        <v>0</v>
      </c>
      <c r="C388" s="554">
        <f t="shared" si="96"/>
        <v>0</v>
      </c>
      <c r="D388" s="554">
        <f t="shared" si="96"/>
        <v>0</v>
      </c>
      <c r="E388" s="554">
        <f t="shared" si="96"/>
        <v>0</v>
      </c>
      <c r="F388" s="554">
        <f t="shared" si="96"/>
        <v>0</v>
      </c>
      <c r="G388" s="554">
        <f t="shared" si="96"/>
        <v>0</v>
      </c>
      <c r="H388" s="554">
        <f t="shared" si="96"/>
        <v>0</v>
      </c>
      <c r="I388" s="554">
        <f t="shared" si="96"/>
        <v>0</v>
      </c>
      <c r="J388" s="554">
        <f t="shared" si="96"/>
        <v>0</v>
      </c>
      <c r="K388" s="554">
        <f t="shared" si="96"/>
        <v>0</v>
      </c>
      <c r="L388" s="554">
        <f t="shared" si="96"/>
        <v>0</v>
      </c>
      <c r="M388" s="554">
        <f t="shared" si="96"/>
        <v>0</v>
      </c>
      <c r="N388" s="554">
        <f t="shared" si="96"/>
        <v>0</v>
      </c>
      <c r="O388" s="554">
        <f t="shared" si="96"/>
        <v>0</v>
      </c>
      <c r="P388" s="554">
        <f t="shared" si="96"/>
        <v>0</v>
      </c>
      <c r="Q388" s="554">
        <f t="shared" si="96"/>
        <v>0</v>
      </c>
      <c r="R388" s="554">
        <f t="shared" si="96"/>
        <v>0</v>
      </c>
      <c r="S388" s="554">
        <f t="shared" si="96"/>
        <v>0</v>
      </c>
      <c r="T388" s="554">
        <f t="shared" si="96"/>
        <v>0</v>
      </c>
      <c r="U388" s="554">
        <f t="shared" si="96"/>
        <v>0</v>
      </c>
      <c r="V388" s="554">
        <f t="shared" si="96"/>
        <v>0</v>
      </c>
      <c r="W388" s="554">
        <f t="shared" si="96"/>
        <v>0</v>
      </c>
      <c r="X388" s="554">
        <f t="shared" si="96"/>
        <v>0</v>
      </c>
      <c r="Y388" s="554">
        <f t="shared" si="96"/>
        <v>0</v>
      </c>
      <c r="Z388" s="554">
        <f t="shared" si="96"/>
        <v>0</v>
      </c>
      <c r="AA388" s="554">
        <f t="shared" si="96"/>
        <v>0</v>
      </c>
      <c r="AB388" s="554">
        <f t="shared" si="96"/>
        <v>0</v>
      </c>
      <c r="AC388" s="554">
        <f t="shared" si="96"/>
        <v>0</v>
      </c>
      <c r="AD388" s="554">
        <f t="shared" si="96"/>
        <v>0</v>
      </c>
      <c r="AE388" s="554">
        <f t="shared" si="96"/>
        <v>0</v>
      </c>
      <c r="AF388" s="554">
        <f t="shared" si="96"/>
        <v>0</v>
      </c>
      <c r="AG388" s="647">
        <f t="shared" si="93"/>
        <v>0</v>
      </c>
    </row>
    <row r="389">
      <c r="A389" s="437"/>
      <c r="AG389" s="555"/>
    </row>
    <row r="390">
      <c r="A390" s="281" t="s">
        <v>666</v>
      </c>
      <c r="B390" s="314">
        <f t="shared" ref="B390:AF390" si="97">SUM(B373:B388)</f>
        <v>0</v>
      </c>
      <c r="C390" s="314">
        <f t="shared" si="97"/>
        <v>0</v>
      </c>
      <c r="D390" s="314">
        <f t="shared" si="97"/>
        <v>0</v>
      </c>
      <c r="E390" s="314">
        <f t="shared" si="97"/>
        <v>0</v>
      </c>
      <c r="F390" s="314">
        <f t="shared" si="97"/>
        <v>0</v>
      </c>
      <c r="G390" s="314">
        <f t="shared" si="97"/>
        <v>0</v>
      </c>
      <c r="H390" s="314">
        <f t="shared" si="97"/>
        <v>0</v>
      </c>
      <c r="I390" s="314">
        <f t="shared" si="97"/>
        <v>0</v>
      </c>
      <c r="J390" s="314">
        <f t="shared" si="97"/>
        <v>0</v>
      </c>
      <c r="K390" s="314">
        <f t="shared" si="97"/>
        <v>0</v>
      </c>
      <c r="L390" s="314">
        <f t="shared" si="97"/>
        <v>0</v>
      </c>
      <c r="M390" s="314">
        <f t="shared" si="97"/>
        <v>0</v>
      </c>
      <c r="N390" s="314">
        <f t="shared" si="97"/>
        <v>0</v>
      </c>
      <c r="O390" s="314">
        <f t="shared" si="97"/>
        <v>0</v>
      </c>
      <c r="P390" s="314">
        <f t="shared" si="97"/>
        <v>0</v>
      </c>
      <c r="Q390" s="314">
        <f t="shared" si="97"/>
        <v>0</v>
      </c>
      <c r="R390" s="314">
        <f t="shared" si="97"/>
        <v>0</v>
      </c>
      <c r="S390" s="314">
        <f t="shared" si="97"/>
        <v>0</v>
      </c>
      <c r="T390" s="314">
        <f t="shared" si="97"/>
        <v>0</v>
      </c>
      <c r="U390" s="314">
        <f t="shared" si="97"/>
        <v>0</v>
      </c>
      <c r="V390" s="314">
        <f t="shared" si="97"/>
        <v>0</v>
      </c>
      <c r="W390" s="314">
        <f t="shared" si="97"/>
        <v>0</v>
      </c>
      <c r="X390" s="314">
        <f t="shared" si="97"/>
        <v>0</v>
      </c>
      <c r="Y390" s="314">
        <f t="shared" si="97"/>
        <v>0</v>
      </c>
      <c r="Z390" s="314">
        <f t="shared" si="97"/>
        <v>0</v>
      </c>
      <c r="AA390" s="314">
        <f t="shared" si="97"/>
        <v>0</v>
      </c>
      <c r="AB390" s="314">
        <f t="shared" si="97"/>
        <v>0</v>
      </c>
      <c r="AC390" s="314">
        <f t="shared" si="97"/>
        <v>0</v>
      </c>
      <c r="AD390" s="314">
        <f t="shared" si="97"/>
        <v>0</v>
      </c>
      <c r="AE390" s="314">
        <f t="shared" si="97"/>
        <v>0</v>
      </c>
      <c r="AF390" s="314">
        <f t="shared" si="97"/>
        <v>0</v>
      </c>
      <c r="AG390" s="409">
        <f>SUM(B390:AF390)</f>
        <v>0</v>
      </c>
    </row>
    <row r="391">
      <c r="A391" s="437"/>
      <c r="AG391" s="539"/>
    </row>
    <row r="392">
      <c r="A392" s="585" t="s">
        <v>671</v>
      </c>
      <c r="B392" s="556"/>
      <c r="C392" s="556"/>
      <c r="D392" s="556"/>
      <c r="E392" s="556"/>
      <c r="F392" s="556"/>
      <c r="G392" s="556"/>
      <c r="H392" s="556"/>
      <c r="I392" s="556"/>
      <c r="J392" s="556"/>
      <c r="K392" s="556"/>
      <c r="L392" s="556"/>
      <c r="M392" s="556"/>
      <c r="N392" s="556"/>
      <c r="O392" s="556"/>
      <c r="P392" s="556"/>
      <c r="Q392" s="556"/>
      <c r="R392" s="556"/>
      <c r="S392" s="556"/>
      <c r="T392" s="556"/>
      <c r="U392" s="556"/>
      <c r="V392" s="556"/>
      <c r="W392" s="556"/>
      <c r="X392" s="556"/>
      <c r="Y392" s="556"/>
      <c r="Z392" s="556"/>
      <c r="AA392" s="556"/>
      <c r="AB392" s="556"/>
      <c r="AC392" s="556"/>
      <c r="AD392" s="556"/>
      <c r="AE392" s="556"/>
      <c r="AF392" s="556"/>
      <c r="AG392" s="555"/>
    </row>
    <row r="393">
      <c r="A393" s="588" t="s">
        <v>1960</v>
      </c>
      <c r="B393" s="327">
        <f t="shared" ref="B393:AF393" si="98">SUM(B394:B400)-B403</f>
        <v>0</v>
      </c>
      <c r="C393" s="327">
        <f t="shared" si="98"/>
        <v>0</v>
      </c>
      <c r="D393" s="327">
        <f t="shared" si="98"/>
        <v>0</v>
      </c>
      <c r="E393" s="327">
        <f t="shared" si="98"/>
        <v>0</v>
      </c>
      <c r="F393" s="327">
        <f t="shared" si="98"/>
        <v>0</v>
      </c>
      <c r="G393" s="327">
        <f t="shared" si="98"/>
        <v>0</v>
      </c>
      <c r="H393" s="327">
        <f t="shared" si="98"/>
        <v>0</v>
      </c>
      <c r="I393" s="327">
        <f t="shared" si="98"/>
        <v>0</v>
      </c>
      <c r="J393" s="327">
        <f t="shared" si="98"/>
        <v>0</v>
      </c>
      <c r="K393" s="327">
        <f t="shared" si="98"/>
        <v>0</v>
      </c>
      <c r="L393" s="327">
        <f t="shared" si="98"/>
        <v>0</v>
      </c>
      <c r="M393" s="327">
        <f t="shared" si="98"/>
        <v>0</v>
      </c>
      <c r="N393" s="327">
        <f t="shared" si="98"/>
        <v>0</v>
      </c>
      <c r="O393" s="327">
        <f t="shared" si="98"/>
        <v>0</v>
      </c>
      <c r="P393" s="327">
        <f t="shared" si="98"/>
        <v>0</v>
      </c>
      <c r="Q393" s="327">
        <f t="shared" si="98"/>
        <v>0</v>
      </c>
      <c r="R393" s="327">
        <f t="shared" si="98"/>
        <v>0</v>
      </c>
      <c r="S393" s="327">
        <f t="shared" si="98"/>
        <v>0</v>
      </c>
      <c r="T393" s="327">
        <f t="shared" si="98"/>
        <v>0</v>
      </c>
      <c r="U393" s="327">
        <f t="shared" si="98"/>
        <v>0</v>
      </c>
      <c r="V393" s="327">
        <f t="shared" si="98"/>
        <v>0</v>
      </c>
      <c r="W393" s="327">
        <f t="shared" si="98"/>
        <v>0</v>
      </c>
      <c r="X393" s="327">
        <f t="shared" si="98"/>
        <v>0</v>
      </c>
      <c r="Y393" s="327">
        <f t="shared" si="98"/>
        <v>0</v>
      </c>
      <c r="Z393" s="327">
        <f t="shared" si="98"/>
        <v>0</v>
      </c>
      <c r="AA393" s="327">
        <f t="shared" si="98"/>
        <v>0</v>
      </c>
      <c r="AB393" s="327">
        <f t="shared" si="98"/>
        <v>0</v>
      </c>
      <c r="AC393" s="327">
        <f t="shared" si="98"/>
        <v>0</v>
      </c>
      <c r="AD393" s="327">
        <f t="shared" si="98"/>
        <v>0</v>
      </c>
      <c r="AE393" s="327">
        <f t="shared" si="98"/>
        <v>0</v>
      </c>
      <c r="AF393" s="327">
        <f t="shared" si="98"/>
        <v>0</v>
      </c>
      <c r="AG393" s="409">
        <f t="shared" ref="AG393:AG427" si="99">SUM(B393:AF393)</f>
        <v>0</v>
      </c>
    </row>
    <row r="394" outlineLevel="1">
      <c r="A394" s="225" t="s">
        <v>1961</v>
      </c>
      <c r="B394" s="313">
        <f>(B32+B33+B144+B145+B258+B259)*'Data - P&amp;L'!$C$3</f>
        <v>0</v>
      </c>
      <c r="C394" s="313">
        <f>(C32+C33+C144+C145+C258+C259)*'Data - P&amp;L'!$C$3</f>
        <v>0</v>
      </c>
      <c r="D394" s="313">
        <f>(D32+D33+D144+D145+D258+D259)*'Data - P&amp;L'!$C$3</f>
        <v>0</v>
      </c>
      <c r="E394" s="313">
        <f>(E32+E33+E144+E145+E258+E259)*'Data - P&amp;L'!$C$3</f>
        <v>0</v>
      </c>
      <c r="F394" s="313">
        <f>(F32+F33+F144+F145+F258+F259)*'Data - P&amp;L'!$C$3</f>
        <v>0</v>
      </c>
      <c r="G394" s="313">
        <f>(G32+G33+G144+G145+G258+G259)*'Data - P&amp;L'!$C$3</f>
        <v>0</v>
      </c>
      <c r="H394" s="313">
        <f>(H32+H33+H144+H145+H258+H259)*'Data - P&amp;L'!$C$3</f>
        <v>0</v>
      </c>
      <c r="I394" s="313">
        <f>(I32+I33+I144+I145+I258+I259)*'Data - P&amp;L'!$C$3</f>
        <v>0</v>
      </c>
      <c r="J394" s="313">
        <f>(J32+J33+J144+J145+J258+J259)*'Data - P&amp;L'!$C$3</f>
        <v>0</v>
      </c>
      <c r="K394" s="313">
        <f>(K32+K33+K144+K145+K258+K259)*'Data - P&amp;L'!$C$3</f>
        <v>0</v>
      </c>
      <c r="L394" s="313">
        <f>(L32+L33+L144+L145+L258+L259)*'Data - P&amp;L'!$C$3</f>
        <v>0</v>
      </c>
      <c r="M394" s="313">
        <f>(M32+M33+M144+M145+M258+M259)*'Data - P&amp;L'!$C$3</f>
        <v>0</v>
      </c>
      <c r="N394" s="313">
        <f>(N32+N33+N144+N145+N258+N259)*'Data - P&amp;L'!$C$3</f>
        <v>0</v>
      </c>
      <c r="O394" s="313">
        <f>(O32+O33+O144+O145+O258+O259)*'Data - P&amp;L'!$C$3</f>
        <v>0</v>
      </c>
      <c r="P394" s="313">
        <f>(P32+P33+P144+P145+P258+P259)*'Data - P&amp;L'!$C$3</f>
        <v>0</v>
      </c>
      <c r="Q394" s="313">
        <f>(Q32+Q33+Q144+Q145+Q258+Q259)*'Data - P&amp;L'!$C$3</f>
        <v>0</v>
      </c>
      <c r="R394" s="313">
        <f>(R32+R33+R144+R145+R258+R259)*'Data - P&amp;L'!$C$3</f>
        <v>0</v>
      </c>
      <c r="S394" s="313">
        <f>(S32+S33+S144+S145+S258+S259)*'Data - P&amp;L'!$C$3</f>
        <v>0</v>
      </c>
      <c r="T394" s="313">
        <f>(T32+T33+T144+T145+T258+T259)*'Data - P&amp;L'!$C$3</f>
        <v>0</v>
      </c>
      <c r="U394" s="313">
        <f>(U32+U33+U144+U145+U258+U259)*'Data - P&amp;L'!$C$3</f>
        <v>0</v>
      </c>
      <c r="V394" s="313">
        <f>(V32+V33+V144+V145+V258+V259)*'Data - P&amp;L'!$C$3</f>
        <v>0</v>
      </c>
      <c r="W394" s="313">
        <f>(W32+W33+W144+W145+W258+W259)*'Data - P&amp;L'!$C$3</f>
        <v>0</v>
      </c>
      <c r="X394" s="313">
        <f>(X32+X33+X144+X145+X258+X259)*'Data - P&amp;L'!$C$3</f>
        <v>0</v>
      </c>
      <c r="Y394" s="313">
        <f>(Y32+Y33+Y144+Y145+Y258+Y259)*'Data - P&amp;L'!$C$3</f>
        <v>0</v>
      </c>
      <c r="Z394" s="313">
        <f>(Z32+Z33+Z144+Z145+Z258+Z259)*'Data - P&amp;L'!$C$3</f>
        <v>0</v>
      </c>
      <c r="AA394" s="313">
        <f>(AA32+AA33+AA144+AA145+AA258+AA259)*'Data - P&amp;L'!$C$3</f>
        <v>0</v>
      </c>
      <c r="AB394" s="313">
        <f>(AB32+AB33+AB144+AB145+AB258+AB259)*'Data - P&amp;L'!$C$3</f>
        <v>0</v>
      </c>
      <c r="AC394" s="313">
        <f>(AC32+AC33+AC144+AC145+AC258+AC259)*'Data - P&amp;L'!$C$3</f>
        <v>0</v>
      </c>
      <c r="AD394" s="313">
        <f>(AD32+AD33+AD144+AD145+AD258+AD259)*'Data - P&amp;L'!$C$3</f>
        <v>0</v>
      </c>
      <c r="AE394" s="313">
        <f>(AE32+AE33+AE144+AE145+AE258+AE259)*'Data - P&amp;L'!$C$3</f>
        <v>0</v>
      </c>
      <c r="AF394" s="313">
        <f>(AF32+AF33+AF144+AF145+AF258+AF259)*'Data - P&amp;L'!$C$3</f>
        <v>0</v>
      </c>
      <c r="AG394" s="555">
        <f t="shared" si="99"/>
        <v>0</v>
      </c>
    </row>
    <row r="395" outlineLevel="1">
      <c r="A395" s="225" t="s">
        <v>1962</v>
      </c>
      <c r="B395" s="313">
        <f>(B34+B35+B146+B147+B260+B261)*'Data - P&amp;L'!$C$4</f>
        <v>0</v>
      </c>
      <c r="C395" s="313">
        <f>(C34+C35+C146+C147+C260+C261)*'Data - P&amp;L'!$C$4</f>
        <v>0</v>
      </c>
      <c r="D395" s="313">
        <f>(D34+D35+D146+D147+D260+D261)*'Data - P&amp;L'!$C$4</f>
        <v>0</v>
      </c>
      <c r="E395" s="313">
        <f>(E34+E35+E146+E147+E260+E261)*'Data - P&amp;L'!$C$4</f>
        <v>0</v>
      </c>
      <c r="F395" s="313">
        <f>(F34+F35+F146+F147+F260+F261)*'Data - P&amp;L'!$C$4</f>
        <v>0</v>
      </c>
      <c r="G395" s="313">
        <f>(G34+G35+G146+G147+G260+G261)*'Data - P&amp;L'!$C$4</f>
        <v>0</v>
      </c>
      <c r="H395" s="313">
        <f>(H34+H35+H146+H147+H260+H261)*'Data - P&amp;L'!$C$4</f>
        <v>0</v>
      </c>
      <c r="I395" s="313">
        <f>(I34+I35+I146+I147+I260+I261)*'Data - P&amp;L'!$C$4</f>
        <v>0</v>
      </c>
      <c r="J395" s="313">
        <f>(J34+J35+J146+J147+J260+J261)*'Data - P&amp;L'!$C$4</f>
        <v>0</v>
      </c>
      <c r="K395" s="313">
        <f>(K34+K35+K146+K147+K260+K261)*'Data - P&amp;L'!$C$4</f>
        <v>0</v>
      </c>
      <c r="L395" s="313">
        <f>(L34+L35+L146+L147+L260+L261)*'Data - P&amp;L'!$C$4</f>
        <v>0</v>
      </c>
      <c r="M395" s="313">
        <f>(M34+M35+M146+M147+M260+M261)*'Data - P&amp;L'!$C$4</f>
        <v>0</v>
      </c>
      <c r="N395" s="313">
        <f>(N34+N35+N146+N147+N260+N261)*'Data - P&amp;L'!$C$4</f>
        <v>0</v>
      </c>
      <c r="O395" s="313">
        <f>(O34+O35+O146+O147+O260+O261)*'Data - P&amp;L'!$C$4</f>
        <v>0</v>
      </c>
      <c r="P395" s="313">
        <f>(P34+P35+P146+P147+P260+P261)*'Data - P&amp;L'!$C$4</f>
        <v>0</v>
      </c>
      <c r="Q395" s="313">
        <f>(Q34+Q35+Q146+Q147+Q260+Q261)*'Data - P&amp;L'!$C$4</f>
        <v>0</v>
      </c>
      <c r="R395" s="313">
        <f>(R34+R35+R146+R147+R260+R261)*'Data - P&amp;L'!$C$4</f>
        <v>0</v>
      </c>
      <c r="S395" s="313">
        <f>(S34+S35+S146+S147+S260+S261)*'Data - P&amp;L'!$C$4</f>
        <v>0</v>
      </c>
      <c r="T395" s="313">
        <f>(T34+T35+T146+T147+T260+T261)*'Data - P&amp;L'!$C$4</f>
        <v>0</v>
      </c>
      <c r="U395" s="313">
        <f>(U34+U35+U146+U147+U260+U261)*'Data - P&amp;L'!$C$4</f>
        <v>0</v>
      </c>
      <c r="V395" s="313">
        <f>(V34+V35+V146+V147+V260+V261)*'Data - P&amp;L'!$C$4</f>
        <v>0</v>
      </c>
      <c r="W395" s="313">
        <f>(W34+W35+W146+W147+W260+W261)*'Data - P&amp;L'!$C$4</f>
        <v>0</v>
      </c>
      <c r="X395" s="313">
        <f>(X34+X35+X146+X147+X260+X261)*'Data - P&amp;L'!$C$4</f>
        <v>0</v>
      </c>
      <c r="Y395" s="313">
        <f>(Y34+Y35+Y146+Y147+Y260+Y261)*'Data - P&amp;L'!$C$4</f>
        <v>0</v>
      </c>
      <c r="Z395" s="313">
        <f>(Z34+Z35+Z146+Z147+Z260+Z261)*'Data - P&amp;L'!$C$4</f>
        <v>0</v>
      </c>
      <c r="AA395" s="313">
        <f>(AA34+AA35+AA146+AA147+AA260+AA261)*'Data - P&amp;L'!$C$4</f>
        <v>0</v>
      </c>
      <c r="AB395" s="313">
        <f>(AB34+AB35+AB146+AB147+AB260+AB261)*'Data - P&amp;L'!$C$4</f>
        <v>0</v>
      </c>
      <c r="AC395" s="313">
        <f>(AC34+AC35+AC146+AC147+AC260+AC261)*'Data - P&amp;L'!$C$4</f>
        <v>0</v>
      </c>
      <c r="AD395" s="313">
        <f>(AD34+AD35+AD146+AD147+AD260+AD261)*'Data - P&amp;L'!$C$4</f>
        <v>0</v>
      </c>
      <c r="AE395" s="313">
        <f>(AE34+AE35+AE146+AE147+AE260+AE261)*'Data - P&amp;L'!$C$4</f>
        <v>0</v>
      </c>
      <c r="AF395" s="313">
        <f>(AF34+AF35+AF146+AF147+AF260+AF261)*'Data - P&amp;L'!$C$4</f>
        <v>0</v>
      </c>
      <c r="AG395" s="555">
        <f t="shared" si="99"/>
        <v>0</v>
      </c>
    </row>
    <row r="396" outlineLevel="1">
      <c r="A396" s="225" t="s">
        <v>1963</v>
      </c>
      <c r="B396" s="313">
        <f>(B39+B151+B269)*'Data - P&amp;L'!$C$6</f>
        <v>0</v>
      </c>
      <c r="C396" s="313">
        <f>(C39+C151+C269)*'Data - P&amp;L'!$C$6</f>
        <v>0</v>
      </c>
      <c r="D396" s="313">
        <f>(D39+D151+D269)*'Data - P&amp;L'!$C$6</f>
        <v>0</v>
      </c>
      <c r="E396" s="313">
        <f>(E39+E151+E269)*'Data - P&amp;L'!$C$6</f>
        <v>0</v>
      </c>
      <c r="F396" s="313">
        <f>(F39+F151+F269)*'Data - P&amp;L'!$C$6</f>
        <v>0</v>
      </c>
      <c r="G396" s="313">
        <f>(G39+G151+G269)*'Data - P&amp;L'!$C$6</f>
        <v>0</v>
      </c>
      <c r="H396" s="313">
        <f>(H39+H151+H269)*'Data - P&amp;L'!$C$6</f>
        <v>0</v>
      </c>
      <c r="I396" s="313">
        <f>(I39+I151+I269)*'Data - P&amp;L'!$C$6</f>
        <v>0</v>
      </c>
      <c r="J396" s="313">
        <f>(J39+J151+J269)*'Data - P&amp;L'!$C$6</f>
        <v>0</v>
      </c>
      <c r="K396" s="313">
        <f>(K39+K151+K269)*'Data - P&amp;L'!$C$6</f>
        <v>0</v>
      </c>
      <c r="L396" s="313">
        <f>(L39+L151+L269)*'Data - P&amp;L'!$C$6</f>
        <v>0</v>
      </c>
      <c r="M396" s="313">
        <f>(M39+M151+M269)*'Data - P&amp;L'!$C$6</f>
        <v>0</v>
      </c>
      <c r="N396" s="313">
        <f>(N39+N151+N269)*'Data - P&amp;L'!$C$6</f>
        <v>0</v>
      </c>
      <c r="O396" s="313">
        <f>(O39+O151+O269)*'Data - P&amp;L'!$C$6</f>
        <v>0</v>
      </c>
      <c r="P396" s="313">
        <f>(P39+P151+P269)*'Data - P&amp;L'!$C$6</f>
        <v>0</v>
      </c>
      <c r="Q396" s="313">
        <f>(Q39+Q151+Q269)*'Data - P&amp;L'!$C$6</f>
        <v>0</v>
      </c>
      <c r="R396" s="313">
        <f>(R39+R151+R269)*'Data - P&amp;L'!$C$6</f>
        <v>0</v>
      </c>
      <c r="S396" s="313">
        <f>(S39+S151+S269)*'Data - P&amp;L'!$C$6</f>
        <v>0</v>
      </c>
      <c r="T396" s="313">
        <f>(T39+T151+T269)*'Data - P&amp;L'!$C$6</f>
        <v>0</v>
      </c>
      <c r="U396" s="313">
        <f>(U39+U151+U269)*'Data - P&amp;L'!$C$6</f>
        <v>0</v>
      </c>
      <c r="V396" s="313">
        <f>(V39+V151+V269)*'Data - P&amp;L'!$C$6</f>
        <v>0</v>
      </c>
      <c r="W396" s="313">
        <f>(W39+W151+W269)*'Data - P&amp;L'!$C$6</f>
        <v>0</v>
      </c>
      <c r="X396" s="313">
        <f>(X39+X151+X269)*'Data - P&amp;L'!$C$6</f>
        <v>0</v>
      </c>
      <c r="Y396" s="313">
        <f>(Y39+Y151+Y269)*'Data - P&amp;L'!$C$6</f>
        <v>0</v>
      </c>
      <c r="Z396" s="313">
        <f>(Z39+Z151+Z269)*'Data - P&amp;L'!$C$6</f>
        <v>0</v>
      </c>
      <c r="AA396" s="313">
        <f>(AA39+AA151+AA269)*'Data - P&amp;L'!$C$6</f>
        <v>0</v>
      </c>
      <c r="AB396" s="313">
        <f>(AB39+AB151+AB269)*'Data - P&amp;L'!$C$6</f>
        <v>0</v>
      </c>
      <c r="AC396" s="313">
        <f>(AC39+AC151+AC269)*'Data - P&amp;L'!$C$6</f>
        <v>0</v>
      </c>
      <c r="AD396" s="313">
        <f>(AD39+AD151+AD269)*'Data - P&amp;L'!$C$6</f>
        <v>0</v>
      </c>
      <c r="AE396" s="313">
        <f>(AE39+AE151+AE269)*'Data - P&amp;L'!$C$6</f>
        <v>0</v>
      </c>
      <c r="AF396" s="313">
        <f>(AF39+AF151+AF269)*'Data - P&amp;L'!$C$6</f>
        <v>0</v>
      </c>
      <c r="AG396" s="555">
        <f t="shared" si="99"/>
        <v>0</v>
      </c>
    </row>
    <row r="397" outlineLevel="1">
      <c r="A397" s="225" t="s">
        <v>1964</v>
      </c>
      <c r="B397" s="313">
        <f>(B40+B152+B270)*'Data - P&amp;L'!$C$8</f>
        <v>0</v>
      </c>
      <c r="C397" s="313">
        <f>(C40+C152+C270)*'Data - P&amp;L'!$C$8</f>
        <v>0</v>
      </c>
      <c r="D397" s="313">
        <f>(D40+D152+D270)*'Data - P&amp;L'!$C$8</f>
        <v>0</v>
      </c>
      <c r="E397" s="313">
        <f>(E40+E152+E270)*'Data - P&amp;L'!$C$8</f>
        <v>0</v>
      </c>
      <c r="F397" s="313">
        <f>(F40+F152+F270)*'Data - P&amp;L'!$C$8</f>
        <v>0</v>
      </c>
      <c r="G397" s="313">
        <f>(G40+G152+G270)*'Data - P&amp;L'!$C$8</f>
        <v>0</v>
      </c>
      <c r="H397" s="313">
        <f>(H40+H152+H270)*'Data - P&amp;L'!$C$8</f>
        <v>0</v>
      </c>
      <c r="I397" s="313">
        <f>(I40+I152+I270)*'Data - P&amp;L'!$C$8</f>
        <v>0</v>
      </c>
      <c r="J397" s="313">
        <f>(J40+J152+J270)*'Data - P&amp;L'!$C$8</f>
        <v>0</v>
      </c>
      <c r="K397" s="313">
        <f>(K40+K152+K270)*'Data - P&amp;L'!$C$8</f>
        <v>0</v>
      </c>
      <c r="L397" s="313">
        <f>(L40+L152+L270)*'Data - P&amp;L'!$C$8</f>
        <v>0</v>
      </c>
      <c r="M397" s="313">
        <f>(M40+M152+M270)*'Data - P&amp;L'!$C$8</f>
        <v>0</v>
      </c>
      <c r="N397" s="313">
        <f>(N40+N152+N270)*'Data - P&amp;L'!$C$8</f>
        <v>0</v>
      </c>
      <c r="O397" s="313">
        <f>(O40+O152+O270)*'Data - P&amp;L'!$C$8</f>
        <v>0</v>
      </c>
      <c r="P397" s="313">
        <f>(P40+P152+P270)*'Data - P&amp;L'!$C$8</f>
        <v>0</v>
      </c>
      <c r="Q397" s="313">
        <f>(Q40+Q152+Q270)*'Data - P&amp;L'!$C$8</f>
        <v>0</v>
      </c>
      <c r="R397" s="313">
        <f>(R40+R152+R270)*'Data - P&amp;L'!$C$8</f>
        <v>0</v>
      </c>
      <c r="S397" s="313">
        <f>(S40+S152+S270)*'Data - P&amp;L'!$C$8</f>
        <v>0</v>
      </c>
      <c r="T397" s="313">
        <f>(T40+T152+T270)*'Data - P&amp;L'!$C$8</f>
        <v>0</v>
      </c>
      <c r="U397" s="313">
        <f>(U40+U152+U270)*'Data - P&amp;L'!$C$8</f>
        <v>0</v>
      </c>
      <c r="V397" s="313">
        <f>(V40+V152+V270)*'Data - P&amp;L'!$C$8</f>
        <v>0</v>
      </c>
      <c r="W397" s="313">
        <f>(W40+W152+W270)*'Data - P&amp;L'!$C$8</f>
        <v>0</v>
      </c>
      <c r="X397" s="313">
        <f>(X40+X152+X270)*'Data - P&amp;L'!$C$8</f>
        <v>0</v>
      </c>
      <c r="Y397" s="313">
        <f>(Y40+Y152+Y270)*'Data - P&amp;L'!$C$8</f>
        <v>0</v>
      </c>
      <c r="Z397" s="313">
        <f>(Z40+Z152+Z270)*'Data - P&amp;L'!$C$8</f>
        <v>0</v>
      </c>
      <c r="AA397" s="313">
        <f>(AA40+AA152+AA270)*'Data - P&amp;L'!$C$8</f>
        <v>0</v>
      </c>
      <c r="AB397" s="313">
        <f>(AB40+AB152+AB270)*'Data - P&amp;L'!$C$8</f>
        <v>0</v>
      </c>
      <c r="AC397" s="313">
        <f>(AC40+AC152+AC270)*'Data - P&amp;L'!$C$8</f>
        <v>0</v>
      </c>
      <c r="AD397" s="313">
        <f>(AD40+AD152+AD270)*'Data - P&amp;L'!$C$8</f>
        <v>0</v>
      </c>
      <c r="AE397" s="313">
        <f>(AE40+AE152+AE270)*'Data - P&amp;L'!$C$8</f>
        <v>0</v>
      </c>
      <c r="AF397" s="313">
        <f>(AF40+AF152+AF270)*'Data - P&amp;L'!$C$8</f>
        <v>0</v>
      </c>
      <c r="AG397" s="555">
        <f t="shared" si="99"/>
        <v>0</v>
      </c>
    </row>
    <row r="398" outlineLevel="1">
      <c r="A398" s="225" t="s">
        <v>1965</v>
      </c>
      <c r="B398" s="313">
        <f>(B41+B42+B153+B154+B271+B272)*'Data - P&amp;L'!$C$9</f>
        <v>0</v>
      </c>
      <c r="C398" s="313">
        <f>(C41+C42+C153+C154+C271+C272)*'Data - P&amp;L'!$C$9</f>
        <v>0</v>
      </c>
      <c r="D398" s="313">
        <f>(D41+D42+D153+D154+D271+D272)*'Data - P&amp;L'!$C$9</f>
        <v>0</v>
      </c>
      <c r="E398" s="313">
        <f>(E41+E42+E153+E154+E271+E272)*'Data - P&amp;L'!$C$9</f>
        <v>0</v>
      </c>
      <c r="F398" s="313">
        <f>(F41+F42+F153+F154+F271+F272)*'Data - P&amp;L'!$C$9</f>
        <v>0</v>
      </c>
      <c r="G398" s="313">
        <f>(G41+G42+G153+G154+G271+G272)*'Data - P&amp;L'!$C$9</f>
        <v>0</v>
      </c>
      <c r="H398" s="313">
        <f>(H41+H42+H153+H154+H271+H272)*'Data - P&amp;L'!$C$9</f>
        <v>0</v>
      </c>
      <c r="I398" s="313">
        <f>(I41+I42+I153+I154+I271+I272)*'Data - P&amp;L'!$C$9</f>
        <v>0</v>
      </c>
      <c r="J398" s="313">
        <f>(J41+J42+J153+J154+J271+J272)*'Data - P&amp;L'!$C$9</f>
        <v>0</v>
      </c>
      <c r="K398" s="313">
        <f>(K41+K42+K153+K154+K271+K272)*'Data - P&amp;L'!$C$9</f>
        <v>0</v>
      </c>
      <c r="L398" s="313">
        <f>(L41+L42+L153+L154+L271+L272)*'Data - P&amp;L'!$C$9</f>
        <v>0</v>
      </c>
      <c r="M398" s="313">
        <f>(M41+M42+M153+M154+M271+M272)*'Data - P&amp;L'!$C$9</f>
        <v>0</v>
      </c>
      <c r="N398" s="313">
        <f>(N41+N42+N153+N154+N271+N272)*'Data - P&amp;L'!$C$9</f>
        <v>0</v>
      </c>
      <c r="O398" s="313">
        <f>(O41+O42+O153+O154+O271+O272)*'Data - P&amp;L'!$C$9</f>
        <v>0</v>
      </c>
      <c r="P398" s="313">
        <f>(P41+P42+P153+P154+P271+P272)*'Data - P&amp;L'!$C$9</f>
        <v>0</v>
      </c>
      <c r="Q398" s="313">
        <f>(Q41+Q42+Q153+Q154+Q271+Q272)*'Data - P&amp;L'!$C$9</f>
        <v>0</v>
      </c>
      <c r="R398" s="313">
        <f>(R41+R42+R153+R154+R271+R272)*'Data - P&amp;L'!$C$9</f>
        <v>0</v>
      </c>
      <c r="S398" s="313">
        <f>(S41+S42+S153+S154+S271+S272)*'Data - P&amp;L'!$C$9</f>
        <v>0</v>
      </c>
      <c r="T398" s="313">
        <f>(T41+T42+T153+T154+T271+T272)*'Data - P&amp;L'!$C$9</f>
        <v>0</v>
      </c>
      <c r="U398" s="313">
        <f>(U41+U42+U153+U154+U271+U272)*'Data - P&amp;L'!$C$9</f>
        <v>0</v>
      </c>
      <c r="V398" s="313">
        <f>(V41+V42+V153+V154+V271+V272)*'Data - P&amp;L'!$C$9</f>
        <v>0</v>
      </c>
      <c r="W398" s="313">
        <f>(W41+W42+W153+W154+W271+W272)*'Data - P&amp;L'!$C$9</f>
        <v>0</v>
      </c>
      <c r="X398" s="313">
        <f>(X41+X42+X153+X154+X271+X272)*'Data - P&amp;L'!$C$9</f>
        <v>0</v>
      </c>
      <c r="Y398" s="313">
        <f>(Y41+Y42+Y153+Y154+Y271+Y272)*'Data - P&amp;L'!$C$9</f>
        <v>0</v>
      </c>
      <c r="Z398" s="313">
        <f>(Z41+Z42+Z153+Z154+Z271+Z272)*'Data - P&amp;L'!$C$9</f>
        <v>0</v>
      </c>
      <c r="AA398" s="313">
        <f>(AA41+AA42+AA153+AA154+AA271+AA272)*'Data - P&amp;L'!$C$9</f>
        <v>0</v>
      </c>
      <c r="AB398" s="313">
        <f>(AB41+AB42+AB153+AB154+AB271+AB272)*'Data - P&amp;L'!$C$9</f>
        <v>0</v>
      </c>
      <c r="AC398" s="313">
        <f>(AC41+AC42+AC153+AC154+AC271+AC272)*'Data - P&amp;L'!$C$9</f>
        <v>0</v>
      </c>
      <c r="AD398" s="313">
        <f>(AD41+AD42+AD153+AD154+AD271+AD272)*'Data - P&amp;L'!$C$9</f>
        <v>0</v>
      </c>
      <c r="AE398" s="313">
        <f>(AE41+AE42+AE153+AE154+AE271+AE272)*'Data - P&amp;L'!$C$9</f>
        <v>0</v>
      </c>
      <c r="AF398" s="313">
        <f>(AF41+AF42+AF153+AF154+AF271+AF272)*'Data - P&amp;L'!$C$9</f>
        <v>0</v>
      </c>
      <c r="AG398" s="555">
        <f t="shared" si="99"/>
        <v>0</v>
      </c>
    </row>
    <row r="399" outlineLevel="1">
      <c r="A399" s="225" t="s">
        <v>1966</v>
      </c>
      <c r="B399" s="313">
        <f>(B43+B44+B155+B156+B273+B274)*'Data - P&amp;L'!$C$5</f>
        <v>0</v>
      </c>
      <c r="C399" s="313">
        <f>(C43+C44+C155+C156+C273+C274)*'Data - P&amp;L'!$C$5</f>
        <v>0</v>
      </c>
      <c r="D399" s="313">
        <f>(D43+D44+D155+D156+D273+D274)*'Data - P&amp;L'!$C$5</f>
        <v>0</v>
      </c>
      <c r="E399" s="313">
        <f>(E43+E44+E155+E156+E273+E274)*'Data - P&amp;L'!$C$5</f>
        <v>0</v>
      </c>
      <c r="F399" s="313">
        <f>(F43+F44+F155+F156+F273+F274)*'Data - P&amp;L'!$C$5</f>
        <v>0</v>
      </c>
      <c r="G399" s="313">
        <f>(G43+G44+G155+G156+G273+G274)*'Data - P&amp;L'!$C$5</f>
        <v>0</v>
      </c>
      <c r="H399" s="313">
        <f>(H43+H44+H155+H156+H273+H274)*'Data - P&amp;L'!$C$5</f>
        <v>0</v>
      </c>
      <c r="I399" s="313">
        <f>(I43+I44+I155+I156+I273+I274)*'Data - P&amp;L'!$C$5</f>
        <v>0</v>
      </c>
      <c r="J399" s="313">
        <f>(J43+J44+J155+J156+J273+J274)*'Data - P&amp;L'!$C$5</f>
        <v>0</v>
      </c>
      <c r="K399" s="313">
        <f>(K43+K44+K155+K156+K273+K274)*'Data - P&amp;L'!$C$5</f>
        <v>0</v>
      </c>
      <c r="L399" s="313">
        <f>(L43+L44+L155+L156+L273+L274)*'Data - P&amp;L'!$C$5</f>
        <v>0</v>
      </c>
      <c r="M399" s="313">
        <f>(M43+M44+M155+M156+M273+M274)*'Data - P&amp;L'!$C$5</f>
        <v>0</v>
      </c>
      <c r="N399" s="313">
        <f>(N43+N44+N155+N156+N273+N274)*'Data - P&amp;L'!$C$5</f>
        <v>0</v>
      </c>
      <c r="O399" s="313">
        <f>(O43+O44+O155+O156+O273+O274)*'Data - P&amp;L'!$C$5</f>
        <v>0</v>
      </c>
      <c r="P399" s="313">
        <f>(P43+P44+P155+P156+P273+P274)*'Data - P&amp;L'!$C$5</f>
        <v>0</v>
      </c>
      <c r="Q399" s="313">
        <f>(Q43+Q44+Q155+Q156+Q273+Q274)*'Data - P&amp;L'!$C$5</f>
        <v>0</v>
      </c>
      <c r="R399" s="313">
        <f>(R43+R44+R155+R156+R273+R274)*'Data - P&amp;L'!$C$5</f>
        <v>0</v>
      </c>
      <c r="S399" s="313">
        <f>(S43+S44+S155+S156+S273+S274)*'Data - P&amp;L'!$C$5</f>
        <v>0</v>
      </c>
      <c r="T399" s="313">
        <f>(T43+T44+T155+T156+T273+T274)*'Data - P&amp;L'!$C$5</f>
        <v>0</v>
      </c>
      <c r="U399" s="313">
        <f>(U43+U44+U155+U156+U273+U274)*'Data - P&amp;L'!$C$5</f>
        <v>0</v>
      </c>
      <c r="V399" s="313">
        <f>(V43+V44+V155+V156+V273+V274)*'Data - P&amp;L'!$C$5</f>
        <v>0</v>
      </c>
      <c r="W399" s="313">
        <f>(W43+W44+W155+W156+W273+W274)*'Data - P&amp;L'!$C$5</f>
        <v>0</v>
      </c>
      <c r="X399" s="313">
        <f>(X43+X44+X155+X156+X273+X274)*'Data - P&amp;L'!$C$5</f>
        <v>0</v>
      </c>
      <c r="Y399" s="313">
        <f>(Y43+Y44+Y155+Y156+Y273+Y274)*'Data - P&amp;L'!$C$5</f>
        <v>0</v>
      </c>
      <c r="Z399" s="313">
        <f>(Z43+Z44+Z155+Z156+Z273+Z274)*'Data - P&amp;L'!$C$5</f>
        <v>0</v>
      </c>
      <c r="AA399" s="313">
        <f>(AA43+AA44+AA155+AA156+AA273+AA274)*'Data - P&amp;L'!$C$5</f>
        <v>0</v>
      </c>
      <c r="AB399" s="313">
        <f>(AB43+AB44+AB155+AB156+AB273+AB274)*'Data - P&amp;L'!$C$5</f>
        <v>0</v>
      </c>
      <c r="AC399" s="313">
        <f>(AC43+AC44+AC155+AC156+AC273+AC274)*'Data - P&amp;L'!$C$5</f>
        <v>0</v>
      </c>
      <c r="AD399" s="313">
        <f>(AD43+AD44+AD155+AD156+AD273+AD274)*'Data - P&amp;L'!$C$5</f>
        <v>0</v>
      </c>
      <c r="AE399" s="313">
        <f>(AE43+AE44+AE155+AE156+AE273+AE274)*'Data - P&amp;L'!$C$5</f>
        <v>0</v>
      </c>
      <c r="AF399" s="313">
        <f>(AF43+AF44+AF155+AF156+AF273+AF274)*'Data - P&amp;L'!$C$5</f>
        <v>0</v>
      </c>
      <c r="AG399" s="555">
        <f t="shared" si="99"/>
        <v>0</v>
      </c>
    </row>
    <row r="400" outlineLevel="1">
      <c r="A400" s="225" t="s">
        <v>1967</v>
      </c>
      <c r="B400" s="313">
        <f>(B45+B46+B157+B158+B275+B276)*'Data - P&amp;L'!$C$10</f>
        <v>0</v>
      </c>
      <c r="C400" s="313">
        <f>(C45+C46+C157+C158+C275+C276)*'Data - P&amp;L'!$C$10</f>
        <v>0</v>
      </c>
      <c r="D400" s="313">
        <f>(D45+D46+D157+D158+D275+D276)*'Data - P&amp;L'!$C$10</f>
        <v>0</v>
      </c>
      <c r="E400" s="313">
        <f>(E45+E46+E157+E158+E275+E276)*'Data - P&amp;L'!$C$10</f>
        <v>0</v>
      </c>
      <c r="F400" s="313">
        <f>(F45+F46+F157+F158+F275+F276)*'Data - P&amp;L'!$C$10</f>
        <v>0</v>
      </c>
      <c r="G400" s="313">
        <f>(G45+G46+G157+G158+G275+G276)*'Data - P&amp;L'!$C$10</f>
        <v>0</v>
      </c>
      <c r="H400" s="313">
        <f>(H45+H46+H157+H158+H275+H276)*'Data - P&amp;L'!$C$10</f>
        <v>0</v>
      </c>
      <c r="I400" s="313">
        <f>(I45+I46+I157+I158+I275+I276)*'Data - P&amp;L'!$C$10</f>
        <v>0</v>
      </c>
      <c r="J400" s="313">
        <f>(J45+J46+J157+J158+J275+J276)*'Data - P&amp;L'!$C$10</f>
        <v>0</v>
      </c>
      <c r="K400" s="313">
        <f>(K45+K46+K157+K158+K275+K276)*'Data - P&amp;L'!$C$10</f>
        <v>0</v>
      </c>
      <c r="L400" s="313">
        <f>(L45+L46+L157+L158+L275+L276)*'Data - P&amp;L'!$C$10</f>
        <v>0</v>
      </c>
      <c r="M400" s="313">
        <f>(M45+M46+M157+M158+M275+M276)*'Data - P&amp;L'!$C$10</f>
        <v>0</v>
      </c>
      <c r="N400" s="313">
        <f>(N45+N46+N157+N158+N275+N276)*'Data - P&amp;L'!$C$10</f>
        <v>0</v>
      </c>
      <c r="O400" s="313">
        <f>(O45+O46+O157+O158+O275+O276)*'Data - P&amp;L'!$C$10</f>
        <v>0</v>
      </c>
      <c r="P400" s="313">
        <f>(P45+P46+P157+P158+P275+P276)*'Data - P&amp;L'!$C$10</f>
        <v>0</v>
      </c>
      <c r="Q400" s="313">
        <f>(Q45+Q46+Q157+Q158+Q275+Q276)*'Data - P&amp;L'!$C$10</f>
        <v>0</v>
      </c>
      <c r="R400" s="313">
        <f>(R45+R46+R157+R158+R275+R276)*'Data - P&amp;L'!$C$10</f>
        <v>0</v>
      </c>
      <c r="S400" s="313">
        <f>(S45+S46+S157+S158+S275+S276)*'Data - P&amp;L'!$C$10</f>
        <v>0</v>
      </c>
      <c r="T400" s="313">
        <f>(T45+T46+T157+T158+T275+T276)*'Data - P&amp;L'!$C$10</f>
        <v>0</v>
      </c>
      <c r="U400" s="313">
        <f>(U45+U46+U157+U158+U275+U276)*'Data - P&amp;L'!$C$10</f>
        <v>0</v>
      </c>
      <c r="V400" s="313">
        <f>(V45+V46+V157+V158+V275+V276)*'Data - P&amp;L'!$C$10</f>
        <v>0</v>
      </c>
      <c r="W400" s="313">
        <f>(W45+W46+W157+W158+W275+W276)*'Data - P&amp;L'!$C$10</f>
        <v>0</v>
      </c>
      <c r="X400" s="313">
        <f>(X45+X46+X157+X158+X275+X276)*'Data - P&amp;L'!$C$10</f>
        <v>0</v>
      </c>
      <c r="Y400" s="313">
        <f>(Y45+Y46+Y157+Y158+Y275+Y276)*'Data - P&amp;L'!$C$10</f>
        <v>0</v>
      </c>
      <c r="Z400" s="313">
        <f>(Z45+Z46+Z157+Z158+Z275+Z276)*'Data - P&amp;L'!$C$10</f>
        <v>0</v>
      </c>
      <c r="AA400" s="313">
        <f>(AA45+AA46+AA157+AA158+AA275+AA276)*'Data - P&amp;L'!$C$10</f>
        <v>0</v>
      </c>
      <c r="AB400" s="313">
        <f>(AB45+AB46+AB157+AB158+AB275+AB276)*'Data - P&amp;L'!$C$10</f>
        <v>0</v>
      </c>
      <c r="AC400" s="313">
        <f>(AC45+AC46+AC157+AC158+AC275+AC276)*'Data - P&amp;L'!$C$10</f>
        <v>0</v>
      </c>
      <c r="AD400" s="313">
        <f>(AD45+AD46+AD157+AD158+AD275+AD276)*'Data - P&amp;L'!$C$10</f>
        <v>0</v>
      </c>
      <c r="AE400" s="313">
        <f>(AE45+AE46+AE157+AE158+AE275+AE276)*'Data - P&amp;L'!$C$10</f>
        <v>0</v>
      </c>
      <c r="AF400" s="313">
        <f>(AF45+AF46+AF157+AF158+AF275+AF276)*'Data - P&amp;L'!$C$10</f>
        <v>0</v>
      </c>
      <c r="AG400" s="555">
        <f t="shared" si="99"/>
        <v>0</v>
      </c>
    </row>
    <row r="401" outlineLevel="1">
      <c r="A401" s="225" t="s">
        <v>1968</v>
      </c>
      <c r="B401" s="313">
        <f>((B36+B37+B148+B149+B266+B267*'Data - P&amp;L'!$C$38))*'Data - P&amp;L'!$C$54</f>
        <v>0</v>
      </c>
      <c r="C401" s="313">
        <f>((C36+C37+C148+C149+C266+C267*'Data - P&amp;L'!$C$38))*'Data - P&amp;L'!$C$54</f>
        <v>0</v>
      </c>
      <c r="D401" s="313">
        <f>((D36+D37+D148+D149+D266+D267*'Data - P&amp;L'!$C$38))*'Data - P&amp;L'!$C$54</f>
        <v>0</v>
      </c>
      <c r="E401" s="313">
        <f>((E36+E37+E148+E149+E266+E267*'Data - P&amp;L'!$C$38))*'Data - P&amp;L'!$C$54</f>
        <v>0</v>
      </c>
      <c r="F401" s="313">
        <f>((F36+F37+F148+F149+F266+F267*'Data - P&amp;L'!$C$38))*'Data - P&amp;L'!$C$54</f>
        <v>0</v>
      </c>
      <c r="G401" s="313">
        <f>((G36+G37+G148+G149+G266+G267*'Data - P&amp;L'!$C$38))*'Data - P&amp;L'!$C$54</f>
        <v>0</v>
      </c>
      <c r="H401" s="313">
        <f>((H36+H37+H148+H149+H266+H267*'Data - P&amp;L'!$C$38))*'Data - P&amp;L'!$C$54</f>
        <v>0</v>
      </c>
      <c r="I401" s="313">
        <f>((I36+I37+I148+I149+I266+I267*'Data - P&amp;L'!$C$38))*'Data - P&amp;L'!$C$54</f>
        <v>0</v>
      </c>
      <c r="J401" s="313">
        <f>((J36+J37+J148+J149+J266+J267*'Data - P&amp;L'!$C$38))*'Data - P&amp;L'!$C$54</f>
        <v>0</v>
      </c>
      <c r="K401" s="313">
        <f>((K36+K37+K148+K149+K266+K267*'Data - P&amp;L'!$C$38))*'Data - P&amp;L'!$C$54</f>
        <v>0</v>
      </c>
      <c r="L401" s="313">
        <f>((L36+L37+L148+L149+L266+L267*'Data - P&amp;L'!$C$38))*'Data - P&amp;L'!$C$54</f>
        <v>0</v>
      </c>
      <c r="M401" s="313">
        <f>((M36+M37+M148+M149+M266+M267*'Data - P&amp;L'!$C$38))*'Data - P&amp;L'!$C$54</f>
        <v>0</v>
      </c>
      <c r="N401" s="313">
        <f>((N36+N37+N148+N149+N266+N267*'Data - P&amp;L'!$C$38))*'Data - P&amp;L'!$C$54</f>
        <v>0</v>
      </c>
      <c r="O401" s="313">
        <f>((O36+O37+O148+O149+O266+O267*'Data - P&amp;L'!$C$38))*'Data - P&amp;L'!$C$54</f>
        <v>0</v>
      </c>
      <c r="P401" s="313">
        <f>((P36+P37+P148+P149+P266+P267*'Data - P&amp;L'!$C$38))*'Data - P&amp;L'!$C$54</f>
        <v>0</v>
      </c>
      <c r="Q401" s="313">
        <f>((Q36+Q37+Q148+Q149+Q266+Q267*'Data - P&amp;L'!$C$38))*'Data - P&amp;L'!$C$54</f>
        <v>0</v>
      </c>
      <c r="R401" s="313">
        <f>((R36+R37+R148+R149+R266+R267*'Data - P&amp;L'!$C$38))*'Data - P&amp;L'!$C$54</f>
        <v>0</v>
      </c>
      <c r="S401" s="313">
        <f>((S36+S37+S148+S149+S266+S267*'Data - P&amp;L'!$C$38))*'Data - P&amp;L'!$C$54</f>
        <v>0</v>
      </c>
      <c r="T401" s="313">
        <f>((T36+T37+T148+T149+T266+T267*'Data - P&amp;L'!$C$38))*'Data - P&amp;L'!$C$54</f>
        <v>0</v>
      </c>
      <c r="U401" s="313">
        <f>((U36+U37+U148+U149+U266+U267*'Data - P&amp;L'!$C$38))*'Data - P&amp;L'!$C$54</f>
        <v>0</v>
      </c>
      <c r="V401" s="313">
        <f>((V36+V37+V148+V149+V266+V267*'Data - P&amp;L'!$C$38))*'Data - P&amp;L'!$C$54</f>
        <v>0</v>
      </c>
      <c r="W401" s="313">
        <f>((W36+W37+W148+W149+W266+W267*'Data - P&amp;L'!$C$38))*'Data - P&amp;L'!$C$54</f>
        <v>0</v>
      </c>
      <c r="X401" s="313">
        <f>((X36+X37+X148+X149+X266+X267*'Data - P&amp;L'!$C$38))*'Data - P&amp;L'!$C$54</f>
        <v>0</v>
      </c>
      <c r="Y401" s="313">
        <f>((Y36+Y37+Y148+Y149+Y266+Y267*'Data - P&amp;L'!$C$38))*'Data - P&amp;L'!$C$54</f>
        <v>0</v>
      </c>
      <c r="Z401" s="313">
        <f>((Z36+Z37+Z148+Z149+Z266+Z267*'Data - P&amp;L'!$C$38))*'Data - P&amp;L'!$C$54</f>
        <v>0</v>
      </c>
      <c r="AA401" s="313">
        <f>((AA36+AA37+AA148+AA149+AA266+AA267*'Data - P&amp;L'!$C$38))*'Data - P&amp;L'!$C$54</f>
        <v>0</v>
      </c>
      <c r="AB401" s="313">
        <f>((AB36+AB37+AB148+AB149+AB266+AB267*'Data - P&amp;L'!$C$38))*'Data - P&amp;L'!$C$54</f>
        <v>0</v>
      </c>
      <c r="AC401" s="313">
        <f>((AC36+AC37+AC148+AC149+AC266+AC267*'Data - P&amp;L'!$C$38))*'Data - P&amp;L'!$C$54</f>
        <v>0</v>
      </c>
      <c r="AD401" s="313">
        <f>((AD36+AD37+AD148+AD149+AD266+AD267*'Data - P&amp;L'!$C$38))*'Data - P&amp;L'!$C$54</f>
        <v>0</v>
      </c>
      <c r="AE401" s="313">
        <f>((AE36+AE37+AE148+AE149+AE266+AE267*'Data - P&amp;L'!$C$38))*'Data - P&amp;L'!$C$54</f>
        <v>0</v>
      </c>
      <c r="AF401" s="313">
        <f>((AF36+AF37+AF148+AF149+AF266+AF267*'Data - P&amp;L'!$C$38))*'Data - P&amp;L'!$C$54</f>
        <v>0</v>
      </c>
      <c r="AG401" s="555">
        <f t="shared" si="99"/>
        <v>0</v>
      </c>
    </row>
    <row r="402" outlineLevel="1">
      <c r="A402" s="225" t="s">
        <v>1969</v>
      </c>
      <c r="B402" s="313">
        <f>((SUM(B36+B37+B148+B149+B266+B267))*'Data - P&amp;L'!$C$34)</f>
        <v>0</v>
      </c>
      <c r="C402" s="313">
        <f>((SUM(C36+C37+C148+C149+C266+C267))*'Data - P&amp;L'!$C$34)</f>
        <v>0</v>
      </c>
      <c r="D402" s="313">
        <f>((SUM(D36+D37+D148+D149+D266+D267))*'Data - P&amp;L'!$C$34)</f>
        <v>0</v>
      </c>
      <c r="E402" s="313">
        <f>((SUM(E36+E37+E148+E149+E266+E267))*'Data - P&amp;L'!$C$34)</f>
        <v>0</v>
      </c>
      <c r="F402" s="313">
        <f>((SUM(F36+F37+F148+F149+F266+F267))*'Data - P&amp;L'!$C$34)</f>
        <v>0</v>
      </c>
      <c r="G402" s="313">
        <f>((SUM(G36+G37+G148+G149+G266+G267))*'Data - P&amp;L'!$C$34)</f>
        <v>0</v>
      </c>
      <c r="H402" s="313">
        <f>((SUM(H36+H37+H148+H149+H266+H267))*'Data - P&amp;L'!$C$34)</f>
        <v>0</v>
      </c>
      <c r="I402" s="313">
        <f>((SUM(I36+I37+I148+I149+I266+I267))*'Data - P&amp;L'!$C$34)</f>
        <v>0</v>
      </c>
      <c r="J402" s="313">
        <f>((SUM(J36+J37+J148+J149+J266+J267))*'Data - P&amp;L'!$C$34)</f>
        <v>0</v>
      </c>
      <c r="K402" s="313">
        <f>((SUM(K36+K37+K148+K149+K266+K267))*'Data - P&amp;L'!$C$34)</f>
        <v>0</v>
      </c>
      <c r="L402" s="313">
        <f>((SUM(L36+L37+L148+L149+L266+L267))*'Data - P&amp;L'!$C$34)</f>
        <v>0</v>
      </c>
      <c r="M402" s="313">
        <f>((SUM(M36+M37+M148+M149+M266+M267))*'Data - P&amp;L'!$C$34)</f>
        <v>0</v>
      </c>
      <c r="N402" s="313">
        <f>((SUM(N36+N37+N148+N149+N266+N267))*'Data - P&amp;L'!$C$34)</f>
        <v>0</v>
      </c>
      <c r="O402" s="313">
        <f>((SUM(O36+O37+O148+O149+O266+O267))*'Data - P&amp;L'!$C$34)</f>
        <v>0</v>
      </c>
      <c r="P402" s="313">
        <f>((SUM(P36+P37+P148+P149+P266+P267))*'Data - P&amp;L'!$C$34)</f>
        <v>0</v>
      </c>
      <c r="Q402" s="313">
        <f>((SUM(Q36+Q37+Q148+Q149+Q266+Q267))*'Data - P&amp;L'!$C$34)</f>
        <v>0</v>
      </c>
      <c r="R402" s="313">
        <f>((SUM(R36+R37+R148+R149+R266+R267))*'Data - P&amp;L'!$C$34)</f>
        <v>0</v>
      </c>
      <c r="S402" s="313">
        <f>((SUM(S36+S37+S148+S149+S266+S267))*'Data - P&amp;L'!$C$34)</f>
        <v>0</v>
      </c>
      <c r="T402" s="313">
        <f>((SUM(T36+T37+T148+T149+T266+T267))*'Data - P&amp;L'!$C$34)</f>
        <v>0</v>
      </c>
      <c r="U402" s="313">
        <f>((SUM(U36+U37+U148+U149+U266+U267))*'Data - P&amp;L'!$C$34)</f>
        <v>0</v>
      </c>
      <c r="V402" s="313">
        <f>((SUM(V36+V37+V148+V149+V266+V267))*'Data - P&amp;L'!$C$34)</f>
        <v>0</v>
      </c>
      <c r="W402" s="313">
        <f>((SUM(W36+W37+W148+W149+W266+W267))*'Data - P&amp;L'!$C$34)</f>
        <v>0</v>
      </c>
      <c r="X402" s="313">
        <f>((SUM(X36+X37+X148+X149+X266+X267))*'Data - P&amp;L'!$C$34)</f>
        <v>0</v>
      </c>
      <c r="Y402" s="313">
        <f>((SUM(Y36+Y37+Y148+Y149+Y266+Y267))*'Data - P&amp;L'!$C$34)</f>
        <v>0</v>
      </c>
      <c r="Z402" s="313">
        <f>((SUM(Z36+Z37+Z148+Z149+Z266+Z267))*'Data - P&amp;L'!$C$34)</f>
        <v>0</v>
      </c>
      <c r="AA402" s="313">
        <f>((SUM(AA36+AA37+AA148+AA149+AA266+AA267))*'Data - P&amp;L'!$C$34)</f>
        <v>0</v>
      </c>
      <c r="AB402" s="313">
        <f>((SUM(AB36+AB37+AB148+AB149+AB266+AB267))*'Data - P&amp;L'!$C$34)</f>
        <v>0</v>
      </c>
      <c r="AC402" s="313">
        <f>((SUM(AC36+AC37+AC148+AC149+AC266+AC267))*'Data - P&amp;L'!$C$34)</f>
        <v>0</v>
      </c>
      <c r="AD402" s="313">
        <f>((SUM(AD36+AD37+AD148+AD149+AD266+AD267))*'Data - P&amp;L'!$C$34)</f>
        <v>0</v>
      </c>
      <c r="AE402" s="313">
        <f>((SUM(AE36+AE37+AE148+AE149+AE266+AE267))*'Data - P&amp;L'!$C$34)</f>
        <v>0</v>
      </c>
      <c r="AF402" s="313">
        <f>((SUM(AF36+AF37+AF148+AF149+AF266+AF267))*'Data - P&amp;L'!$C$34)</f>
        <v>0</v>
      </c>
      <c r="AG402" s="555">
        <f t="shared" si="99"/>
        <v>0</v>
      </c>
    </row>
    <row r="403" outlineLevel="1">
      <c r="A403" s="591" t="s">
        <v>1970</v>
      </c>
      <c r="B403" s="312">
        <f t="shared" ref="B403:AF403" si="100">B53+B57+B165+B169+B283+B287</f>
        <v>0</v>
      </c>
      <c r="C403" s="312">
        <f t="shared" si="100"/>
        <v>0</v>
      </c>
      <c r="D403" s="312">
        <f t="shared" si="100"/>
        <v>0</v>
      </c>
      <c r="E403" s="312">
        <f t="shared" si="100"/>
        <v>0</v>
      </c>
      <c r="F403" s="312">
        <f t="shared" si="100"/>
        <v>0</v>
      </c>
      <c r="G403" s="312">
        <f t="shared" si="100"/>
        <v>0</v>
      </c>
      <c r="H403" s="312">
        <f t="shared" si="100"/>
        <v>0</v>
      </c>
      <c r="I403" s="312">
        <f t="shared" si="100"/>
        <v>0</v>
      </c>
      <c r="J403" s="312">
        <f t="shared" si="100"/>
        <v>0</v>
      </c>
      <c r="K403" s="312">
        <f t="shared" si="100"/>
        <v>0</v>
      </c>
      <c r="L403" s="312">
        <f t="shared" si="100"/>
        <v>0</v>
      </c>
      <c r="M403" s="312">
        <f t="shared" si="100"/>
        <v>0</v>
      </c>
      <c r="N403" s="312">
        <f t="shared" si="100"/>
        <v>0</v>
      </c>
      <c r="O403" s="312">
        <f t="shared" si="100"/>
        <v>0</v>
      </c>
      <c r="P403" s="312">
        <f t="shared" si="100"/>
        <v>0</v>
      </c>
      <c r="Q403" s="312">
        <f t="shared" si="100"/>
        <v>0</v>
      </c>
      <c r="R403" s="312">
        <f t="shared" si="100"/>
        <v>0</v>
      </c>
      <c r="S403" s="312">
        <f t="shared" si="100"/>
        <v>0</v>
      </c>
      <c r="T403" s="312">
        <f t="shared" si="100"/>
        <v>0</v>
      </c>
      <c r="U403" s="312">
        <f t="shared" si="100"/>
        <v>0</v>
      </c>
      <c r="V403" s="312">
        <f t="shared" si="100"/>
        <v>0</v>
      </c>
      <c r="W403" s="312">
        <f t="shared" si="100"/>
        <v>0</v>
      </c>
      <c r="X403" s="312">
        <f t="shared" si="100"/>
        <v>0</v>
      </c>
      <c r="Y403" s="312">
        <f t="shared" si="100"/>
        <v>0</v>
      </c>
      <c r="Z403" s="312">
        <f t="shared" si="100"/>
        <v>0</v>
      </c>
      <c r="AA403" s="312">
        <f t="shared" si="100"/>
        <v>0</v>
      </c>
      <c r="AB403" s="312">
        <f t="shared" si="100"/>
        <v>0</v>
      </c>
      <c r="AC403" s="312">
        <f t="shared" si="100"/>
        <v>0</v>
      </c>
      <c r="AD403" s="312">
        <f t="shared" si="100"/>
        <v>0</v>
      </c>
      <c r="AE403" s="312">
        <f t="shared" si="100"/>
        <v>0</v>
      </c>
      <c r="AF403" s="312">
        <f t="shared" si="100"/>
        <v>0</v>
      </c>
      <c r="AG403" s="558">
        <f t="shared" si="99"/>
        <v>0</v>
      </c>
    </row>
    <row r="404">
      <c r="A404" s="588" t="s">
        <v>2257</v>
      </c>
      <c r="B404" s="327">
        <f t="shared" ref="B404:AF404" si="101">SUM(B405:B413)-B414-B415</f>
        <v>0</v>
      </c>
      <c r="C404" s="327">
        <f t="shared" si="101"/>
        <v>0</v>
      </c>
      <c r="D404" s="327">
        <f t="shared" si="101"/>
        <v>0</v>
      </c>
      <c r="E404" s="327">
        <f t="shared" si="101"/>
        <v>0</v>
      </c>
      <c r="F404" s="327">
        <f t="shared" si="101"/>
        <v>0</v>
      </c>
      <c r="G404" s="327">
        <f t="shared" si="101"/>
        <v>0</v>
      </c>
      <c r="H404" s="327">
        <f t="shared" si="101"/>
        <v>0</v>
      </c>
      <c r="I404" s="327">
        <f t="shared" si="101"/>
        <v>0</v>
      </c>
      <c r="J404" s="327">
        <f t="shared" si="101"/>
        <v>0</v>
      </c>
      <c r="K404" s="327">
        <f t="shared" si="101"/>
        <v>0</v>
      </c>
      <c r="L404" s="327">
        <f t="shared" si="101"/>
        <v>0</v>
      </c>
      <c r="M404" s="327">
        <f t="shared" si="101"/>
        <v>0</v>
      </c>
      <c r="N404" s="327">
        <f t="shared" si="101"/>
        <v>0</v>
      </c>
      <c r="O404" s="327">
        <f t="shared" si="101"/>
        <v>0</v>
      </c>
      <c r="P404" s="327">
        <f t="shared" si="101"/>
        <v>0</v>
      </c>
      <c r="Q404" s="327">
        <f t="shared" si="101"/>
        <v>0</v>
      </c>
      <c r="R404" s="327">
        <f t="shared" si="101"/>
        <v>0</v>
      </c>
      <c r="S404" s="327">
        <f t="shared" si="101"/>
        <v>0</v>
      </c>
      <c r="T404" s="327">
        <f t="shared" si="101"/>
        <v>0</v>
      </c>
      <c r="U404" s="327">
        <f t="shared" si="101"/>
        <v>0</v>
      </c>
      <c r="V404" s="327">
        <f t="shared" si="101"/>
        <v>0</v>
      </c>
      <c r="W404" s="327">
        <f t="shared" si="101"/>
        <v>0</v>
      </c>
      <c r="X404" s="327">
        <f t="shared" si="101"/>
        <v>0</v>
      </c>
      <c r="Y404" s="327">
        <f t="shared" si="101"/>
        <v>0</v>
      </c>
      <c r="Z404" s="327">
        <f t="shared" si="101"/>
        <v>0</v>
      </c>
      <c r="AA404" s="327">
        <f t="shared" si="101"/>
        <v>0</v>
      </c>
      <c r="AB404" s="327">
        <f t="shared" si="101"/>
        <v>0</v>
      </c>
      <c r="AC404" s="327">
        <f t="shared" si="101"/>
        <v>0</v>
      </c>
      <c r="AD404" s="327">
        <f t="shared" si="101"/>
        <v>0</v>
      </c>
      <c r="AE404" s="327">
        <f t="shared" si="101"/>
        <v>0</v>
      </c>
      <c r="AF404" s="327">
        <f t="shared" si="101"/>
        <v>0</v>
      </c>
      <c r="AG404" s="409">
        <f t="shared" si="99"/>
        <v>0</v>
      </c>
    </row>
    <row r="405" outlineLevel="1">
      <c r="A405" s="225" t="s">
        <v>686</v>
      </c>
      <c r="B405" s="313">
        <f>((B60+B61+B172+B173+B290+B291)*'Data - P&amp;L'!$C$3)*'Data - P&amp;L'!$C$54</f>
        <v>0</v>
      </c>
      <c r="C405" s="313">
        <f>((C60+C61+C172+C173+C290+C291)*'Data - P&amp;L'!$C$3)*'Data - P&amp;L'!$C$54</f>
        <v>0</v>
      </c>
      <c r="D405" s="313">
        <f>((D60+D61+D172+D173+D290+D291)*'Data - P&amp;L'!$C$3)*'Data - P&amp;L'!$C$54</f>
        <v>0</v>
      </c>
      <c r="E405" s="313">
        <f>((E60+E61+E172+E173+E290+E291)*'Data - P&amp;L'!$C$3)*'Data - P&amp;L'!$C$54</f>
        <v>0</v>
      </c>
      <c r="F405" s="313">
        <f>((F60+F61+F172+F173+F290+F291)*'Data - P&amp;L'!$C$3)*'Data - P&amp;L'!$C$54</f>
        <v>0</v>
      </c>
      <c r="G405" s="313">
        <f>((G60+G61+G172+G173+G290+G291)*'Data - P&amp;L'!$C$3)*'Data - P&amp;L'!$C$54</f>
        <v>0</v>
      </c>
      <c r="H405" s="313">
        <f>((H60+H61+H172+H173+H290+H291)*'Data - P&amp;L'!$C$3)*'Data - P&amp;L'!$C$54</f>
        <v>0</v>
      </c>
      <c r="I405" s="313">
        <f>((I60+I61+I172+I173+I290+I291)*'Data - P&amp;L'!$C$3)*'Data - P&amp;L'!$C$54</f>
        <v>0</v>
      </c>
      <c r="J405" s="313">
        <f>((J60+J61+J172+J173+J290+J291)*'Data - P&amp;L'!$C$3)*'Data - P&amp;L'!$C$54</f>
        <v>0</v>
      </c>
      <c r="K405" s="313">
        <f>((K60+K61+K172+K173+K290+K291)*'Data - P&amp;L'!$C$3)*'Data - P&amp;L'!$C$54</f>
        <v>0</v>
      </c>
      <c r="L405" s="313">
        <f>((L60+L61+L172+L173+L290+L291)*'Data - P&amp;L'!$C$3)*'Data - P&amp;L'!$C$54</f>
        <v>0</v>
      </c>
      <c r="M405" s="313">
        <f>((M60+M61+M172+M173+M290+M291)*'Data - P&amp;L'!$C$3)*'Data - P&amp;L'!$C$54</f>
        <v>0</v>
      </c>
      <c r="N405" s="313">
        <f>((N60+N61+N172+N173+N290+N291)*'Data - P&amp;L'!$C$3)*'Data - P&amp;L'!$C$54</f>
        <v>0</v>
      </c>
      <c r="O405" s="313">
        <f>((O60+O61+O172+O173+O290+O291)*'Data - P&amp;L'!$C$3)*'Data - P&amp;L'!$C$54</f>
        <v>0</v>
      </c>
      <c r="P405" s="313">
        <f>((P60+P61+P172+P173+P290+P291)*'Data - P&amp;L'!$C$3)*'Data - P&amp;L'!$C$54</f>
        <v>0</v>
      </c>
      <c r="Q405" s="313">
        <f>((Q60+Q61+Q172+Q173+Q290+Q291)*'Data - P&amp;L'!$C$3)*'Data - P&amp;L'!$C$54</f>
        <v>0</v>
      </c>
      <c r="R405" s="313">
        <f>((R60+R61+R172+R173+R290+R291)*'Data - P&amp;L'!$C$3)*'Data - P&amp;L'!$C$54</f>
        <v>0</v>
      </c>
      <c r="S405" s="313">
        <f>((S60+S61+S172+S173+S290+S291)*'Data - P&amp;L'!$C$3)*'Data - P&amp;L'!$C$54</f>
        <v>0</v>
      </c>
      <c r="T405" s="313">
        <f>((T60+T61+T172+T173+T290+T291)*'Data - P&amp;L'!$C$3)*'Data - P&amp;L'!$C$54</f>
        <v>0</v>
      </c>
      <c r="U405" s="313">
        <f>((U60+U61+U172+U173+U290+U291)*'Data - P&amp;L'!$C$3)*'Data - P&amp;L'!$C$54</f>
        <v>0</v>
      </c>
      <c r="V405" s="313">
        <f>((V60+V61+V172+V173+V290+V291)*'Data - P&amp;L'!$C$3)*'Data - P&amp;L'!$C$54</f>
        <v>0</v>
      </c>
      <c r="W405" s="313">
        <f>((W60+W61+W172+W173+W290+W291)*'Data - P&amp;L'!$C$3)*'Data - P&amp;L'!$C$54</f>
        <v>0</v>
      </c>
      <c r="X405" s="313">
        <f>((X60+X61+X172+X173+X290+X291)*'Data - P&amp;L'!$C$3)*'Data - P&amp;L'!$C$54</f>
        <v>0</v>
      </c>
      <c r="Y405" s="313">
        <f>((Y60+Y61+Y172+Y173+Y290+Y291)*'Data - P&amp;L'!$C$3)*'Data - P&amp;L'!$C$54</f>
        <v>0</v>
      </c>
      <c r="Z405" s="313">
        <f>((Z60+Z61+Z172+Z173+Z290+Z291)*'Data - P&amp;L'!$C$3)*'Data - P&amp;L'!$C$54</f>
        <v>0</v>
      </c>
      <c r="AA405" s="313">
        <f>((AA60+AA61+AA172+AA173+AA290+AA291)*'Data - P&amp;L'!$C$3)*'Data - P&amp;L'!$C$54</f>
        <v>0</v>
      </c>
      <c r="AB405" s="313">
        <f>((AB60+AB61+AB172+AB173+AB290+AB291)*'Data - P&amp;L'!$C$3)*'Data - P&amp;L'!$C$54</f>
        <v>0</v>
      </c>
      <c r="AC405" s="313">
        <f>((AC60+AC61+AC172+AC173+AC290+AC291)*'Data - P&amp;L'!$C$3)*'Data - P&amp;L'!$C$54</f>
        <v>0</v>
      </c>
      <c r="AD405" s="313">
        <f>((AD60+AD61+AD172+AD173+AD290+AD291)*'Data - P&amp;L'!$C$3)*'Data - P&amp;L'!$C$54</f>
        <v>0</v>
      </c>
      <c r="AE405" s="313">
        <f>((AE60+AE61+AE172+AE173+AE290+AE291)*'Data - P&amp;L'!$C$3)*'Data - P&amp;L'!$C$54</f>
        <v>0</v>
      </c>
      <c r="AF405" s="313">
        <f>((AF60+AF61+AF172+AF173+AF290+AF291)*'Data - P&amp;L'!$C$3)*'Data - P&amp;L'!$C$54</f>
        <v>0</v>
      </c>
      <c r="AG405" s="555">
        <f t="shared" si="99"/>
        <v>0</v>
      </c>
    </row>
    <row r="406" outlineLevel="1">
      <c r="A406" s="225" t="s">
        <v>687</v>
      </c>
      <c r="B406" s="313">
        <f>(B62+B63+B174+B175+B292+B293)*'Data - P&amp;L'!$C$4*'Data - P&amp;L'!$C$54</f>
        <v>0</v>
      </c>
      <c r="C406" s="313">
        <f>(C62+C63+C174+C175+C292+C293)*'Data - P&amp;L'!$C$4*'Data - P&amp;L'!$C$54</f>
        <v>0</v>
      </c>
      <c r="D406" s="313">
        <f>(D62+D63+D174+D175+D292+D293)*'Data - P&amp;L'!$C$4*'Data - P&amp;L'!$C$54</f>
        <v>0</v>
      </c>
      <c r="E406" s="313">
        <f>(E62+E63+E174+E175+E292+E293)*'Data - P&amp;L'!$C$4*'Data - P&amp;L'!$C$54</f>
        <v>0</v>
      </c>
      <c r="F406" s="313">
        <f>(F62+F63+F174+F175+F292+F293)*'Data - P&amp;L'!$C$4*'Data - P&amp;L'!$C$54</f>
        <v>0</v>
      </c>
      <c r="G406" s="313">
        <f>(G62+G63+G174+G175+G292+G293)*'Data - P&amp;L'!$C$4*'Data - P&amp;L'!$C$54</f>
        <v>0</v>
      </c>
      <c r="H406" s="313">
        <f>(H62+H63+H174+H175+H292+H293)*'Data - P&amp;L'!$C$4*'Data - P&amp;L'!$C$54</f>
        <v>0</v>
      </c>
      <c r="I406" s="313">
        <f>(I62+I63+I174+I175+I292+I293)*'Data - P&amp;L'!$C$4*'Data - P&amp;L'!$C$54</f>
        <v>0</v>
      </c>
      <c r="J406" s="313">
        <f>(J62+J63+J174+J175+J292+J293)*'Data - P&amp;L'!$C$4*'Data - P&amp;L'!$C$54</f>
        <v>0</v>
      </c>
      <c r="K406" s="313">
        <f>(K62+K63+K174+K175+K292+K293)*'Data - P&amp;L'!$C$4*'Data - P&amp;L'!$C$54</f>
        <v>0</v>
      </c>
      <c r="L406" s="313">
        <f>(L62+L63+L174+L175+L292+L293)*'Data - P&amp;L'!$C$4*'Data - P&amp;L'!$C$54</f>
        <v>0</v>
      </c>
      <c r="M406" s="313">
        <f>(M62+M63+M174+M175+M292+M293)*'Data - P&amp;L'!$C$4*'Data - P&amp;L'!$C$54</f>
        <v>0</v>
      </c>
      <c r="N406" s="313">
        <f>(N62+N63+N174+N175+N292+N293)*'Data - P&amp;L'!$C$4*'Data - P&amp;L'!$C$54</f>
        <v>0</v>
      </c>
      <c r="O406" s="313">
        <f>(O62+O63+O174+O175+O292+O293)*'Data - P&amp;L'!$C$4*'Data - P&amp;L'!$C$54</f>
        <v>0</v>
      </c>
      <c r="P406" s="313">
        <f>(P62+P63+P174+P175+P292+P293)*'Data - P&amp;L'!$C$4*'Data - P&amp;L'!$C$54</f>
        <v>0</v>
      </c>
      <c r="Q406" s="313">
        <f>(Q62+Q63+Q174+Q175+Q292+Q293)*'Data - P&amp;L'!$C$4*'Data - P&amp;L'!$C$54</f>
        <v>0</v>
      </c>
      <c r="R406" s="313">
        <f>(R62+R63+R174+R175+R292+R293)*'Data - P&amp;L'!$C$4*'Data - P&amp;L'!$C$54</f>
        <v>0</v>
      </c>
      <c r="S406" s="313">
        <f>(S62+S63+S174+S175+S292+S293)*'Data - P&amp;L'!$C$4*'Data - P&amp;L'!$C$54</f>
        <v>0</v>
      </c>
      <c r="T406" s="313">
        <f>(T62+T63+T174+T175+T292+T293)*'Data - P&amp;L'!$C$4*'Data - P&amp;L'!$C$54</f>
        <v>0</v>
      </c>
      <c r="U406" s="313">
        <f>(U62+U63+U174+U175+U292+U293)*'Data - P&amp;L'!$C$4*'Data - P&amp;L'!$C$54</f>
        <v>0</v>
      </c>
      <c r="V406" s="313">
        <f>(V62+V63+V174+V175+V292+V293)*'Data - P&amp;L'!$C$4*'Data - P&amp;L'!$C$54</f>
        <v>0</v>
      </c>
      <c r="W406" s="313">
        <f>(W62+W63+W174+W175+W292+W293)*'Data - P&amp;L'!$C$4*'Data - P&amp;L'!$C$54</f>
        <v>0</v>
      </c>
      <c r="X406" s="313">
        <f>(X62+X63+X174+X175+X292+X293)*'Data - P&amp;L'!$C$4*'Data - P&amp;L'!$C$54</f>
        <v>0</v>
      </c>
      <c r="Y406" s="313">
        <f>(Y62+Y63+Y174+Y175+Y292+Y293)*'Data - P&amp;L'!$C$4*'Data - P&amp;L'!$C$54</f>
        <v>0</v>
      </c>
      <c r="Z406" s="313">
        <f>(Z62+Z63+Z174+Z175+Z292+Z293)*'Data - P&amp;L'!$C$4*'Data - P&amp;L'!$C$54</f>
        <v>0</v>
      </c>
      <c r="AA406" s="313">
        <f>(AA62+AA63+AA174+AA175+AA292+AA293)*'Data - P&amp;L'!$C$4*'Data - P&amp;L'!$C$54</f>
        <v>0</v>
      </c>
      <c r="AB406" s="313">
        <f>(AB62+AB63+AB174+AB175+AB292+AB293)*'Data - P&amp;L'!$C$4*'Data - P&amp;L'!$C$54</f>
        <v>0</v>
      </c>
      <c r="AC406" s="313">
        <f>(AC62+AC63+AC174+AC175+AC292+AC293)*'Data - P&amp;L'!$C$4*'Data - P&amp;L'!$C$54</f>
        <v>0</v>
      </c>
      <c r="AD406" s="313">
        <f>(AD62+AD63+AD174+AD175+AD292+AD293)*'Data - P&amp;L'!$C$4*'Data - P&amp;L'!$C$54</f>
        <v>0</v>
      </c>
      <c r="AE406" s="313">
        <f>(AE62+AE63+AE174+AE175+AE292+AE293)*'Data - P&amp;L'!$C$4*'Data - P&amp;L'!$C$54</f>
        <v>0</v>
      </c>
      <c r="AF406" s="313">
        <f>(AF62+AF63+AF174+AF175+AF292+AF293)*'Data - P&amp;L'!$C$4*'Data - P&amp;L'!$C$54</f>
        <v>0</v>
      </c>
      <c r="AG406" s="555">
        <f t="shared" si="99"/>
        <v>0</v>
      </c>
    </row>
    <row r="407" outlineLevel="1">
      <c r="A407" s="225" t="s">
        <v>688</v>
      </c>
      <c r="B407" s="313">
        <f>(B67+B179+B301)*'Data - P&amp;L'!$C$6*'Data - P&amp;L'!$C$54</f>
        <v>0</v>
      </c>
      <c r="C407" s="313">
        <f>(C67+C179+C301)*'Data - P&amp;L'!$C$6*'Data - P&amp;L'!$C$54</f>
        <v>0</v>
      </c>
      <c r="D407" s="313">
        <f>(D67+D179+D301)*'Data - P&amp;L'!$C$6*'Data - P&amp;L'!$C$54</f>
        <v>0</v>
      </c>
      <c r="E407" s="313">
        <f>(E67+E179+E301)*'Data - P&amp;L'!$C$6*'Data - P&amp;L'!$C$54</f>
        <v>0</v>
      </c>
      <c r="F407" s="313">
        <f>(F67+F179+F301)*'Data - P&amp;L'!$C$6*'Data - P&amp;L'!$C$54</f>
        <v>0</v>
      </c>
      <c r="G407" s="313">
        <f>(G67+G179+G301)*'Data - P&amp;L'!$C$6*'Data - P&amp;L'!$C$54</f>
        <v>0</v>
      </c>
      <c r="H407" s="313">
        <f>(H67+H179+H301)*'Data - P&amp;L'!$C$6*'Data - P&amp;L'!$C$54</f>
        <v>0</v>
      </c>
      <c r="I407" s="313">
        <f>(I67+I179+I301)*'Data - P&amp;L'!$C$6*'Data - P&amp;L'!$C$54</f>
        <v>0</v>
      </c>
      <c r="J407" s="313">
        <f>(J67+J179+J301)*'Data - P&amp;L'!$C$6*'Data - P&amp;L'!$C$54</f>
        <v>0</v>
      </c>
      <c r="K407" s="313">
        <f>(K67+K179+K301)*'Data - P&amp;L'!$C$6*'Data - P&amp;L'!$C$54</f>
        <v>0</v>
      </c>
      <c r="L407" s="313">
        <f>(L67+L179+L301)*'Data - P&amp;L'!$C$6*'Data - P&amp;L'!$C$54</f>
        <v>0</v>
      </c>
      <c r="M407" s="313">
        <f>(M67+M179+M301)*'Data - P&amp;L'!$C$6*'Data - P&amp;L'!$C$54</f>
        <v>0</v>
      </c>
      <c r="N407" s="313">
        <f>(N67+N179+N301)*'Data - P&amp;L'!$C$6*'Data - P&amp;L'!$C$54</f>
        <v>0</v>
      </c>
      <c r="O407" s="313">
        <f>(O67+O179+O301)*'Data - P&amp;L'!$C$6*'Data - P&amp;L'!$C$54</f>
        <v>0</v>
      </c>
      <c r="P407" s="313">
        <f>(P67+P179+P301)*'Data - P&amp;L'!$C$6*'Data - P&amp;L'!$C$54</f>
        <v>0</v>
      </c>
      <c r="Q407" s="313">
        <f>(Q67+Q179+Q301)*'Data - P&amp;L'!$C$6*'Data - P&amp;L'!$C$54</f>
        <v>0</v>
      </c>
      <c r="R407" s="313">
        <f>(R67+R179+R301)*'Data - P&amp;L'!$C$6*'Data - P&amp;L'!$C$54</f>
        <v>0</v>
      </c>
      <c r="S407" s="313">
        <f>(S67+S179+S301)*'Data - P&amp;L'!$C$6*'Data - P&amp;L'!$C$54</f>
        <v>0</v>
      </c>
      <c r="T407" s="313">
        <f>(T67+T179+T301)*'Data - P&amp;L'!$C$6*'Data - P&amp;L'!$C$54</f>
        <v>0</v>
      </c>
      <c r="U407" s="313">
        <f>(U67+U179+U301)*'Data - P&amp;L'!$C$6*'Data - P&amp;L'!$C$54</f>
        <v>0</v>
      </c>
      <c r="V407" s="313">
        <f>(V67+V179+V301)*'Data - P&amp;L'!$C$6*'Data - P&amp;L'!$C$54</f>
        <v>0</v>
      </c>
      <c r="W407" s="313">
        <f>(W67+W179+W301)*'Data - P&amp;L'!$C$6*'Data - P&amp;L'!$C$54</f>
        <v>0</v>
      </c>
      <c r="X407" s="313">
        <f>(X67+X179+X301)*'Data - P&amp;L'!$C$6*'Data - P&amp;L'!$C$54</f>
        <v>0</v>
      </c>
      <c r="Y407" s="313">
        <f>(Y67+Y179+Y301)*'Data - P&amp;L'!$C$6*'Data - P&amp;L'!$C$54</f>
        <v>0</v>
      </c>
      <c r="Z407" s="313">
        <f>(Z67+Z179+Z301)*'Data - P&amp;L'!$C$6*'Data - P&amp;L'!$C$54</f>
        <v>0</v>
      </c>
      <c r="AA407" s="313">
        <f>(AA67+AA179+AA301)*'Data - P&amp;L'!$C$6*'Data - P&amp;L'!$C$54</f>
        <v>0</v>
      </c>
      <c r="AB407" s="313">
        <f>(AB67+AB179+AB301)*'Data - P&amp;L'!$C$6*'Data - P&amp;L'!$C$54</f>
        <v>0</v>
      </c>
      <c r="AC407" s="313">
        <f>(AC67+AC179+AC301)*'Data - P&amp;L'!$C$6*'Data - P&amp;L'!$C$54</f>
        <v>0</v>
      </c>
      <c r="AD407" s="313">
        <f>(AD67+AD179+AD301)*'Data - P&amp;L'!$C$6*'Data - P&amp;L'!$C$54</f>
        <v>0</v>
      </c>
      <c r="AE407" s="313">
        <f>(AE67+AE179+AE301)*'Data - P&amp;L'!$C$6*'Data - P&amp;L'!$C$54</f>
        <v>0</v>
      </c>
      <c r="AF407" s="313">
        <f>(AF67+AF179+AF301)*'Data - P&amp;L'!$C$6*'Data - P&amp;L'!$C$54</f>
        <v>0</v>
      </c>
      <c r="AG407" s="555">
        <f t="shared" si="99"/>
        <v>0</v>
      </c>
    </row>
    <row r="408" outlineLevel="1">
      <c r="A408" s="225" t="s">
        <v>689</v>
      </c>
      <c r="B408" s="313">
        <f>(B68+B180+B302)*'Data - P&amp;L'!$C$8*'Data - P&amp;L'!$C$54</f>
        <v>0</v>
      </c>
      <c r="C408" s="313">
        <f>(C68+C180+C302)*'Data - P&amp;L'!$C$8*'Data - P&amp;L'!$C$54</f>
        <v>0</v>
      </c>
      <c r="D408" s="313">
        <f>(D68+D180+D302)*'Data - P&amp;L'!$C$8*'Data - P&amp;L'!$C$54</f>
        <v>0</v>
      </c>
      <c r="E408" s="313">
        <f>(E68+E180+E302)*'Data - P&amp;L'!$C$8*'Data - P&amp;L'!$C$54</f>
        <v>0</v>
      </c>
      <c r="F408" s="313">
        <f>(F68+F180+F302)*'Data - P&amp;L'!$C$8*'Data - P&amp;L'!$C$54</f>
        <v>0</v>
      </c>
      <c r="G408" s="313">
        <f>(G68+G180+G302)*'Data - P&amp;L'!$C$8*'Data - P&amp;L'!$C$54</f>
        <v>0</v>
      </c>
      <c r="H408" s="313">
        <f>(H68+H180+H302)*'Data - P&amp;L'!$C$8*'Data - P&amp;L'!$C$54</f>
        <v>0</v>
      </c>
      <c r="I408" s="313">
        <f>(I68+I180+I302)*'Data - P&amp;L'!$C$8*'Data - P&amp;L'!$C$54</f>
        <v>0</v>
      </c>
      <c r="J408" s="313">
        <f>(J68+J180+J302)*'Data - P&amp;L'!$C$8*'Data - P&amp;L'!$C$54</f>
        <v>0</v>
      </c>
      <c r="K408" s="313">
        <f>(K68+K180+K302)*'Data - P&amp;L'!$C$8*'Data - P&amp;L'!$C$54</f>
        <v>0</v>
      </c>
      <c r="L408" s="313">
        <f>(L68+L180+L302)*'Data - P&amp;L'!$C$8*'Data - P&amp;L'!$C$54</f>
        <v>0</v>
      </c>
      <c r="M408" s="313">
        <f>(M68+M180+M302)*'Data - P&amp;L'!$C$8*'Data - P&amp;L'!$C$54</f>
        <v>0</v>
      </c>
      <c r="N408" s="313">
        <f>(N68+N180+N302)*'Data - P&amp;L'!$C$8*'Data - P&amp;L'!$C$54</f>
        <v>0</v>
      </c>
      <c r="O408" s="313">
        <f>(O68+O180+O302)*'Data - P&amp;L'!$C$8*'Data - P&amp;L'!$C$54</f>
        <v>0</v>
      </c>
      <c r="P408" s="313">
        <f>(P68+P180+P302)*'Data - P&amp;L'!$C$8*'Data - P&amp;L'!$C$54</f>
        <v>0</v>
      </c>
      <c r="Q408" s="313">
        <f>(Q68+Q180+Q302)*'Data - P&amp;L'!$C$8*'Data - P&amp;L'!$C$54</f>
        <v>0</v>
      </c>
      <c r="R408" s="313">
        <f>(R68+R180+R302)*'Data - P&amp;L'!$C$8*'Data - P&amp;L'!$C$54</f>
        <v>0</v>
      </c>
      <c r="S408" s="313">
        <f>(S68+S180+S302)*'Data - P&amp;L'!$C$8*'Data - P&amp;L'!$C$54</f>
        <v>0</v>
      </c>
      <c r="T408" s="313">
        <f>(T68+T180+T302)*'Data - P&amp;L'!$C$8*'Data - P&amp;L'!$C$54</f>
        <v>0</v>
      </c>
      <c r="U408" s="313">
        <f>(U68+U180+U302)*'Data - P&amp;L'!$C$8*'Data - P&amp;L'!$C$54</f>
        <v>0</v>
      </c>
      <c r="V408" s="313">
        <f>(V68+V180+V302)*'Data - P&amp;L'!$C$8*'Data - P&amp;L'!$C$54</f>
        <v>0</v>
      </c>
      <c r="W408" s="313">
        <f>(W68+W180+W302)*'Data - P&amp;L'!$C$8*'Data - P&amp;L'!$C$54</f>
        <v>0</v>
      </c>
      <c r="X408" s="313">
        <f>(X68+X180+X302)*'Data - P&amp;L'!$C$8*'Data - P&amp;L'!$C$54</f>
        <v>0</v>
      </c>
      <c r="Y408" s="313">
        <f>(Y68+Y180+Y302)*'Data - P&amp;L'!$C$8*'Data - P&amp;L'!$C$54</f>
        <v>0</v>
      </c>
      <c r="Z408" s="313">
        <f>(Z68+Z180+Z302)*'Data - P&amp;L'!$C$8*'Data - P&amp;L'!$C$54</f>
        <v>0</v>
      </c>
      <c r="AA408" s="313">
        <f>(AA68+AA180+AA302)*'Data - P&amp;L'!$C$8*'Data - P&amp;L'!$C$54</f>
        <v>0</v>
      </c>
      <c r="AB408" s="313">
        <f>(AB68+AB180+AB302)*'Data - P&amp;L'!$C$8*'Data - P&amp;L'!$C$54</f>
        <v>0</v>
      </c>
      <c r="AC408" s="313">
        <f>(AC68+AC180+AC302)*'Data - P&amp;L'!$C$8*'Data - P&amp;L'!$C$54</f>
        <v>0</v>
      </c>
      <c r="AD408" s="313">
        <f>(AD68+AD180+AD302)*'Data - P&amp;L'!$C$8*'Data - P&amp;L'!$C$54</f>
        <v>0</v>
      </c>
      <c r="AE408" s="313">
        <f>(AE68+AE180+AE302)*'Data - P&amp;L'!$C$8*'Data - P&amp;L'!$C$54</f>
        <v>0</v>
      </c>
      <c r="AF408" s="313">
        <f>(AF68+AF180+AF302)*'Data - P&amp;L'!$C$8*'Data - P&amp;L'!$C$54</f>
        <v>0</v>
      </c>
      <c r="AG408" s="555">
        <f t="shared" si="99"/>
        <v>0</v>
      </c>
    </row>
    <row r="409" outlineLevel="1">
      <c r="A409" s="225" t="s">
        <v>677</v>
      </c>
      <c r="B409" s="313">
        <f>(B69+B70+B181+B182+B303+B304)*'Data - P&amp;L'!$C$9*'Data - P&amp;L'!$C$54</f>
        <v>0</v>
      </c>
      <c r="C409" s="313">
        <f>(C69+C70+C181+C182+C303+C304)*'Data - P&amp;L'!$C$9*'Data - P&amp;L'!$C$54</f>
        <v>0</v>
      </c>
      <c r="D409" s="313">
        <f>(D69+D70+D181+D182+D303+D304)*'Data - P&amp;L'!$C$9*'Data - P&amp;L'!$C$54</f>
        <v>0</v>
      </c>
      <c r="E409" s="313">
        <f>(E69+E70+E181+E182+E303+E304)*'Data - P&amp;L'!$C$9*'Data - P&amp;L'!$C$54</f>
        <v>0</v>
      </c>
      <c r="F409" s="313">
        <f>(F69+F70+F181+F182+F303+F304)*'Data - P&amp;L'!$C$9*'Data - P&amp;L'!$C$54</f>
        <v>0</v>
      </c>
      <c r="G409" s="313">
        <f>(G69+G70+G181+G182+G303+G304)*'Data - P&amp;L'!$C$9*'Data - P&amp;L'!$C$54</f>
        <v>0</v>
      </c>
      <c r="H409" s="313">
        <f>(H69+H70+H181+H182+H303+H304)*'Data - P&amp;L'!$C$9*'Data - P&amp;L'!$C$54</f>
        <v>0</v>
      </c>
      <c r="I409" s="313">
        <f>(I69+I70+I181+I182+I303+I304)*'Data - P&amp;L'!$C$9*'Data - P&amp;L'!$C$54</f>
        <v>0</v>
      </c>
      <c r="J409" s="313">
        <f>(J69+J70+J181+J182+J303+J304)*'Data - P&amp;L'!$C$9*'Data - P&amp;L'!$C$54</f>
        <v>0</v>
      </c>
      <c r="K409" s="313">
        <f>(K69+K70+K181+K182+K303+K304)*'Data - P&amp;L'!$C$9*'Data - P&amp;L'!$C$54</f>
        <v>0</v>
      </c>
      <c r="L409" s="313">
        <f>(L69+L70+L181+L182+L303+L304)*'Data - P&amp;L'!$C$9*'Data - P&amp;L'!$C$54</f>
        <v>0</v>
      </c>
      <c r="M409" s="313">
        <f>(M69+M70+M181+M182+M303+M304)*'Data - P&amp;L'!$C$9*'Data - P&amp;L'!$C$54</f>
        <v>0</v>
      </c>
      <c r="N409" s="313">
        <f>(N69+N70+N181+N182+N303+N304)*'Data - P&amp;L'!$C$9*'Data - P&amp;L'!$C$54</f>
        <v>0</v>
      </c>
      <c r="O409" s="313">
        <f>(O69+O70+O181+O182+O303+O304)*'Data - P&amp;L'!$C$9*'Data - P&amp;L'!$C$54</f>
        <v>0</v>
      </c>
      <c r="P409" s="313">
        <f>(P69+P70+P181+P182+P303+P304)*'Data - P&amp;L'!$C$9*'Data - P&amp;L'!$C$54</f>
        <v>0</v>
      </c>
      <c r="Q409" s="313">
        <f>(Q69+Q70+Q181+Q182+Q303+Q304)*'Data - P&amp;L'!$C$9*'Data - P&amp;L'!$C$54</f>
        <v>0</v>
      </c>
      <c r="R409" s="313">
        <f>(R69+R70+R181+R182+R303+R304)*'Data - P&amp;L'!$C$9*'Data - P&amp;L'!$C$54</f>
        <v>0</v>
      </c>
      <c r="S409" s="313">
        <f>(S69+S70+S181+S182+S303+S304)*'Data - P&amp;L'!$C$9*'Data - P&amp;L'!$C$54</f>
        <v>0</v>
      </c>
      <c r="T409" s="313">
        <f>(T69+T70+T181+T182+T303+T304)*'Data - P&amp;L'!$C$9*'Data - P&amp;L'!$C$54</f>
        <v>0</v>
      </c>
      <c r="U409" s="313">
        <f>(U69+U70+U181+U182+U303+U304)*'Data - P&amp;L'!$C$9*'Data - P&amp;L'!$C$54</f>
        <v>0</v>
      </c>
      <c r="V409" s="313">
        <f>(V69+V70+V181+V182+V303+V304)*'Data - P&amp;L'!$C$9*'Data - P&amp;L'!$C$54</f>
        <v>0</v>
      </c>
      <c r="W409" s="313">
        <f>(W69+W70+W181+W182+W303+W304)*'Data - P&amp;L'!$C$9*'Data - P&amp;L'!$C$54</f>
        <v>0</v>
      </c>
      <c r="X409" s="313">
        <f>(X69+X70+X181+X182+X303+X304)*'Data - P&amp;L'!$C$9*'Data - P&amp;L'!$C$54</f>
        <v>0</v>
      </c>
      <c r="Y409" s="313">
        <f>(Y69+Y70+Y181+Y182+Y303+Y304)*'Data - P&amp;L'!$C$9*'Data - P&amp;L'!$C$54</f>
        <v>0</v>
      </c>
      <c r="Z409" s="313">
        <f>(Z69+Z70+Z181+Z182+Z303+Z304)*'Data - P&amp;L'!$C$9*'Data - P&amp;L'!$C$54</f>
        <v>0</v>
      </c>
      <c r="AA409" s="313">
        <f>(AA69+AA70+AA181+AA182+AA303+AA304)*'Data - P&amp;L'!$C$9*'Data - P&amp;L'!$C$54</f>
        <v>0</v>
      </c>
      <c r="AB409" s="313">
        <f>(AB69+AB70+AB181+AB182+AB303+AB304)*'Data - P&amp;L'!$C$9*'Data - P&amp;L'!$C$54</f>
        <v>0</v>
      </c>
      <c r="AC409" s="313">
        <f>(AC69+AC70+AC181+AC182+AC303+AC304)*'Data - P&amp;L'!$C$9*'Data - P&amp;L'!$C$54</f>
        <v>0</v>
      </c>
      <c r="AD409" s="313">
        <f>(AD69+AD70+AD181+AD182+AD303+AD304)*'Data - P&amp;L'!$C$9*'Data - P&amp;L'!$C$54</f>
        <v>0</v>
      </c>
      <c r="AE409" s="313">
        <f>(AE69+AE70+AE181+AE182+AE303+AE304)*'Data - P&amp;L'!$C$9*'Data - P&amp;L'!$C$54</f>
        <v>0</v>
      </c>
      <c r="AF409" s="313">
        <f>(AF69+AF70+AF181+AF182+AF303+AF304)*'Data - P&amp;L'!$C$9*'Data - P&amp;L'!$C$54</f>
        <v>0</v>
      </c>
      <c r="AG409" s="555">
        <f t="shared" si="99"/>
        <v>0</v>
      </c>
    </row>
    <row r="410" outlineLevel="1">
      <c r="A410" s="225" t="s">
        <v>678</v>
      </c>
      <c r="B410" s="313">
        <f>(B71+B72+B183+B184+B305+B306)*'Data - P&amp;L'!$C$5*'Data - P&amp;L'!$C$54</f>
        <v>0</v>
      </c>
      <c r="C410" s="313">
        <f>(C71+C72+C183+C184+C305+C306)*'Data - P&amp;L'!$C$5*'Data - P&amp;L'!$C$54</f>
        <v>0</v>
      </c>
      <c r="D410" s="313">
        <f>(D71+D72+D183+D184+D305+D306)*'Data - P&amp;L'!$C$5*'Data - P&amp;L'!$C$54</f>
        <v>0</v>
      </c>
      <c r="E410" s="313">
        <f>(E71+E72+E183+E184+E305+E306)*'Data - P&amp;L'!$C$5*'Data - P&amp;L'!$C$54</f>
        <v>0</v>
      </c>
      <c r="F410" s="313">
        <f>(F71+F72+F183+F184+F305+F306)*'Data - P&amp;L'!$C$5*'Data - P&amp;L'!$C$54</f>
        <v>0</v>
      </c>
      <c r="G410" s="313">
        <f>(G71+G72+G183+G184+G305+G306)*'Data - P&amp;L'!$C$5*'Data - P&amp;L'!$C$54</f>
        <v>0</v>
      </c>
      <c r="H410" s="313">
        <f>(H71+H72+H183+H184+H305+H306)*'Data - P&amp;L'!$C$5*'Data - P&amp;L'!$C$54</f>
        <v>0</v>
      </c>
      <c r="I410" s="313">
        <f>(I71+I72+I183+I184+I305+I306)*'Data - P&amp;L'!$C$5*'Data - P&amp;L'!$C$54</f>
        <v>0</v>
      </c>
      <c r="J410" s="313">
        <f>(J71+J72+J183+J184+J305+J306)*'Data - P&amp;L'!$C$5*'Data - P&amp;L'!$C$54</f>
        <v>0</v>
      </c>
      <c r="K410" s="313">
        <f>(K71+K72+K183+K184+K305+K306)*'Data - P&amp;L'!$C$5*'Data - P&amp;L'!$C$54</f>
        <v>0</v>
      </c>
      <c r="L410" s="313">
        <f>(L71+L72+L183+L184+L305+L306)*'Data - P&amp;L'!$C$5*'Data - P&amp;L'!$C$54</f>
        <v>0</v>
      </c>
      <c r="M410" s="313">
        <f>(M71+M72+M183+M184+M305+M306)*'Data - P&amp;L'!$C$5*'Data - P&amp;L'!$C$54</f>
        <v>0</v>
      </c>
      <c r="N410" s="313">
        <f>(N71+N72+N183+N184+N305+N306)*'Data - P&amp;L'!$C$5*'Data - P&amp;L'!$C$54</f>
        <v>0</v>
      </c>
      <c r="O410" s="313">
        <f>(O71+O72+O183+O184+O305+O306)*'Data - P&amp;L'!$C$5*'Data - P&amp;L'!$C$54</f>
        <v>0</v>
      </c>
      <c r="P410" s="313">
        <f>(P71+P72+P183+P184+P305+P306)*'Data - P&amp;L'!$C$5*'Data - P&amp;L'!$C$54</f>
        <v>0</v>
      </c>
      <c r="Q410" s="313">
        <f>(Q71+Q72+Q183+Q184+Q305+Q306)*'Data - P&amp;L'!$C$5*'Data - P&amp;L'!$C$54</f>
        <v>0</v>
      </c>
      <c r="R410" s="313">
        <f>(R71+R72+R183+R184+R305+R306)*'Data - P&amp;L'!$C$5*'Data - P&amp;L'!$C$54</f>
        <v>0</v>
      </c>
      <c r="S410" s="313">
        <f>(S71+S72+S183+S184+S305+S306)*'Data - P&amp;L'!$C$5*'Data - P&amp;L'!$C$54</f>
        <v>0</v>
      </c>
      <c r="T410" s="313">
        <f>(T71+T72+T183+T184+T305+T306)*'Data - P&amp;L'!$C$5*'Data - P&amp;L'!$C$54</f>
        <v>0</v>
      </c>
      <c r="U410" s="313">
        <f>(U71+U72+U183+U184+U305+U306)*'Data - P&amp;L'!$C$5*'Data - P&amp;L'!$C$54</f>
        <v>0</v>
      </c>
      <c r="V410" s="313">
        <f>(V71+V72+V183+V184+V305+V306)*'Data - P&amp;L'!$C$5*'Data - P&amp;L'!$C$54</f>
        <v>0</v>
      </c>
      <c r="W410" s="313">
        <f>(W71+W72+W183+W184+W305+W306)*'Data - P&amp;L'!$C$5*'Data - P&amp;L'!$C$54</f>
        <v>0</v>
      </c>
      <c r="X410" s="313">
        <f>(X71+X72+X183+X184+X305+X306)*'Data - P&amp;L'!$C$5*'Data - P&amp;L'!$C$54</f>
        <v>0</v>
      </c>
      <c r="Y410" s="313">
        <f>(Y71+Y72+Y183+Y184+Y305+Y306)*'Data - P&amp;L'!$C$5*'Data - P&amp;L'!$C$54</f>
        <v>0</v>
      </c>
      <c r="Z410" s="313">
        <f>(Z71+Z72+Z183+Z184+Z305+Z306)*'Data - P&amp;L'!$C$5*'Data - P&amp;L'!$C$54</f>
        <v>0</v>
      </c>
      <c r="AA410" s="313">
        <f>(AA71+AA72+AA183+AA184+AA305+AA306)*'Data - P&amp;L'!$C$5*'Data - P&amp;L'!$C$54</f>
        <v>0</v>
      </c>
      <c r="AB410" s="313">
        <f>(AB71+AB72+AB183+AB184+AB305+AB306)*'Data - P&amp;L'!$C$5*'Data - P&amp;L'!$C$54</f>
        <v>0</v>
      </c>
      <c r="AC410" s="313">
        <f>(AC71+AC72+AC183+AC184+AC305+AC306)*'Data - P&amp;L'!$C$5*'Data - P&amp;L'!$C$54</f>
        <v>0</v>
      </c>
      <c r="AD410" s="313">
        <f>(AD71+AD72+AD183+AD184+AD305+AD306)*'Data - P&amp;L'!$C$5*'Data - P&amp;L'!$C$54</f>
        <v>0</v>
      </c>
      <c r="AE410" s="313">
        <f>(AE71+AE72+AE183+AE184+AE305+AE306)*'Data - P&amp;L'!$C$5*'Data - P&amp;L'!$C$54</f>
        <v>0</v>
      </c>
      <c r="AF410" s="313">
        <f>(AF71+AF72+AF183+AF184+AF305+AF306)*'Data - P&amp;L'!$C$5*'Data - P&amp;L'!$C$54</f>
        <v>0</v>
      </c>
      <c r="AG410" s="555">
        <f t="shared" si="99"/>
        <v>0</v>
      </c>
    </row>
    <row r="411" outlineLevel="1">
      <c r="A411" s="225" t="s">
        <v>679</v>
      </c>
      <c r="B411" s="313">
        <f>(B73+B74+B185+B186+B307+B308)*'Data - P&amp;L'!$C$10*'Data - P&amp;L'!$C$54</f>
        <v>0</v>
      </c>
      <c r="C411" s="313">
        <f>(C73+C74+C185+C186+C307+C308)*'Data - P&amp;L'!$C$10*'Data - P&amp;L'!$C$54</f>
        <v>0</v>
      </c>
      <c r="D411" s="313">
        <f>(D73+D74+D185+D186+D307+D308)*'Data - P&amp;L'!$C$10*'Data - P&amp;L'!$C$54</f>
        <v>0</v>
      </c>
      <c r="E411" s="313">
        <f>(E73+E74+E185+E186+E307+E308)*'Data - P&amp;L'!$C$10*'Data - P&amp;L'!$C$54</f>
        <v>0</v>
      </c>
      <c r="F411" s="313">
        <f>(F73+F74+F185+F186+F307+F308)*'Data - P&amp;L'!$C$10*'Data - P&amp;L'!$C$54</f>
        <v>0</v>
      </c>
      <c r="G411" s="313">
        <f>(G73+G74+G185+G186+G307+G308)*'Data - P&amp;L'!$C$10*'Data - P&amp;L'!$C$54</f>
        <v>0</v>
      </c>
      <c r="H411" s="313">
        <f>(H73+H74+H185+H186+H307+H308)*'Data - P&amp;L'!$C$10*'Data - P&amp;L'!$C$54</f>
        <v>0</v>
      </c>
      <c r="I411" s="313">
        <f>(I73+I74+I185+I186+I307+I308)*'Data - P&amp;L'!$C$10*'Data - P&amp;L'!$C$54</f>
        <v>0</v>
      </c>
      <c r="J411" s="313">
        <f>(J73+J74+J185+J186+J307+J308)*'Data - P&amp;L'!$C$10*'Data - P&amp;L'!$C$54</f>
        <v>0</v>
      </c>
      <c r="K411" s="313">
        <f>(K73+K74+K185+K186+K307+K308)*'Data - P&amp;L'!$C$10*'Data - P&amp;L'!$C$54</f>
        <v>0</v>
      </c>
      <c r="L411" s="313">
        <f>(L73+L74+L185+L186+L307+L308)*'Data - P&amp;L'!$C$10*'Data - P&amp;L'!$C$54</f>
        <v>0</v>
      </c>
      <c r="M411" s="313">
        <f>(M73+M74+M185+M186+M307+M308)*'Data - P&amp;L'!$C$10*'Data - P&amp;L'!$C$54</f>
        <v>0</v>
      </c>
      <c r="N411" s="313">
        <f>(N73+N74+N185+N186+N307+N308)*'Data - P&amp;L'!$C$10*'Data - P&amp;L'!$C$54</f>
        <v>0</v>
      </c>
      <c r="O411" s="313">
        <f>(O73+O74+O185+O186+O307+O308)*'Data - P&amp;L'!$C$10*'Data - P&amp;L'!$C$54</f>
        <v>0</v>
      </c>
      <c r="P411" s="313">
        <f>(P73+P74+P185+P186+P307+P308)*'Data - P&amp;L'!$C$10*'Data - P&amp;L'!$C$54</f>
        <v>0</v>
      </c>
      <c r="Q411" s="313">
        <f>(Q73+Q74+Q185+Q186+Q307+Q308)*'Data - P&amp;L'!$C$10*'Data - P&amp;L'!$C$54</f>
        <v>0</v>
      </c>
      <c r="R411" s="313">
        <f>(R73+R74+R185+R186+R307+R308)*'Data - P&amp;L'!$C$10*'Data - P&amp;L'!$C$54</f>
        <v>0</v>
      </c>
      <c r="S411" s="313">
        <f>(S73+S74+S185+S186+S307+S308)*'Data - P&amp;L'!$C$10*'Data - P&amp;L'!$C$54</f>
        <v>0</v>
      </c>
      <c r="T411" s="313">
        <f>(T73+T74+T185+T186+T307+T308)*'Data - P&amp;L'!$C$10*'Data - P&amp;L'!$C$54</f>
        <v>0</v>
      </c>
      <c r="U411" s="313">
        <f>(U73+U74+U185+U186+U307+U308)*'Data - P&amp;L'!$C$10*'Data - P&amp;L'!$C$54</f>
        <v>0</v>
      </c>
      <c r="V411" s="313">
        <f>(V73+V74+V185+V186+V307+V308)*'Data - P&amp;L'!$C$10*'Data - P&amp;L'!$C$54</f>
        <v>0</v>
      </c>
      <c r="W411" s="313">
        <f>(W73+W74+W185+W186+W307+W308)*'Data - P&amp;L'!$C$10*'Data - P&amp;L'!$C$54</f>
        <v>0</v>
      </c>
      <c r="X411" s="313">
        <f>(X73+X74+X185+X186+X307+X308)*'Data - P&amp;L'!$C$10*'Data - P&amp;L'!$C$54</f>
        <v>0</v>
      </c>
      <c r="Y411" s="313">
        <f>(Y73+Y74+Y185+Y186+Y307+Y308)*'Data - P&amp;L'!$C$10*'Data - P&amp;L'!$C$54</f>
        <v>0</v>
      </c>
      <c r="Z411" s="313">
        <f>(Z73+Z74+Z185+Z186+Z307+Z308)*'Data - P&amp;L'!$C$10*'Data - P&amp;L'!$C$54</f>
        <v>0</v>
      </c>
      <c r="AA411" s="313">
        <f>(AA73+AA74+AA185+AA186+AA307+AA308)*'Data - P&amp;L'!$C$10*'Data - P&amp;L'!$C$54</f>
        <v>0</v>
      </c>
      <c r="AB411" s="313">
        <f>(AB73+AB74+AB185+AB186+AB307+AB308)*'Data - P&amp;L'!$C$10*'Data - P&amp;L'!$C$54</f>
        <v>0</v>
      </c>
      <c r="AC411" s="313">
        <f>(AC73+AC74+AC185+AC186+AC307+AC308)*'Data - P&amp;L'!$C$10*'Data - P&amp;L'!$C$54</f>
        <v>0</v>
      </c>
      <c r="AD411" s="313">
        <f>(AD73+AD74+AD185+AD186+AD307+AD308)*'Data - P&amp;L'!$C$10*'Data - P&amp;L'!$C$54</f>
        <v>0</v>
      </c>
      <c r="AE411" s="313">
        <f>(AE73+AE74+AE185+AE186+AE307+AE308)*'Data - P&amp;L'!$C$10*'Data - P&amp;L'!$C$54</f>
        <v>0</v>
      </c>
      <c r="AF411" s="313">
        <f>(AF73+AF74+AF185+AF186+AF307+AF308)*'Data - P&amp;L'!$C$10*'Data - P&amp;L'!$C$54</f>
        <v>0</v>
      </c>
      <c r="AG411" s="555">
        <f t="shared" si="99"/>
        <v>0</v>
      </c>
    </row>
    <row r="412" outlineLevel="1">
      <c r="A412" s="223" t="s">
        <v>680</v>
      </c>
      <c r="B412" s="313">
        <f>((B64*'Data - P&amp;L'!$C$38)+(B176*'Data - P&amp;L'!$C$38)+(B298*'Data - P&amp;L'!$C$38))*'Data - P&amp;L'!$C$54</f>
        <v>0</v>
      </c>
      <c r="C412" s="313">
        <f>((C64*'Data - P&amp;L'!$C$38)+(C176*'Data - P&amp;L'!$C$38)+(C298*'Data - P&amp;L'!$C$38))*'Data - P&amp;L'!$C$54</f>
        <v>0</v>
      </c>
      <c r="D412" s="313">
        <f>((D64*'Data - P&amp;L'!$C$38)+(D176*'Data - P&amp;L'!$C$38)+(D298*'Data - P&amp;L'!$C$38))*'Data - P&amp;L'!$C$54</f>
        <v>0</v>
      </c>
      <c r="E412" s="313">
        <f>((E64*'Data - P&amp;L'!$C$38)+(E176*'Data - P&amp;L'!$C$38)+(E298*'Data - P&amp;L'!$C$38))*'Data - P&amp;L'!$C$54</f>
        <v>0</v>
      </c>
      <c r="F412" s="313">
        <f>((F64*'Data - P&amp;L'!$C$38)+(F176*'Data - P&amp;L'!$C$38)+(F298*'Data - P&amp;L'!$C$38))*'Data - P&amp;L'!$C$54</f>
        <v>0</v>
      </c>
      <c r="G412" s="313">
        <f>((G64*'Data - P&amp;L'!$C$38)+(G176*'Data - P&amp;L'!$C$38)+(G298*'Data - P&amp;L'!$C$38))*'Data - P&amp;L'!$C$54</f>
        <v>0</v>
      </c>
      <c r="H412" s="313">
        <f>((H64*'Data - P&amp;L'!$C$38)+(H176*'Data - P&amp;L'!$C$38)+(H298*'Data - P&amp;L'!$C$38))*'Data - P&amp;L'!$C$54</f>
        <v>0</v>
      </c>
      <c r="I412" s="313">
        <f>((I64*'Data - P&amp;L'!$C$38)+(I176*'Data - P&amp;L'!$C$38)+(I298*'Data - P&amp;L'!$C$38))*'Data - P&amp;L'!$C$54</f>
        <v>0</v>
      </c>
      <c r="J412" s="313">
        <f>((J64*'Data - P&amp;L'!$C$38)+(J176*'Data - P&amp;L'!$C$38)+(J298*'Data - P&amp;L'!$C$38))*'Data - P&amp;L'!$C$54</f>
        <v>0</v>
      </c>
      <c r="K412" s="313">
        <f>((K64*'Data - P&amp;L'!$C$38)+(K176*'Data - P&amp;L'!$C$38)+(K298*'Data - P&amp;L'!$C$38))*'Data - P&amp;L'!$C$54</f>
        <v>0</v>
      </c>
      <c r="L412" s="313">
        <f>((L64*'Data - P&amp;L'!$C$38)+(L176*'Data - P&amp;L'!$C$38)+(L298*'Data - P&amp;L'!$C$38))*'Data - P&amp;L'!$C$54</f>
        <v>0</v>
      </c>
      <c r="M412" s="313">
        <f>((M64*'Data - P&amp;L'!$C$38)+(M176*'Data - P&amp;L'!$C$38)+(M298*'Data - P&amp;L'!$C$38))*'Data - P&amp;L'!$C$54</f>
        <v>0</v>
      </c>
      <c r="N412" s="313">
        <f>((N64*'Data - P&amp;L'!$C$38)+(N176*'Data - P&amp;L'!$C$38)+(N298*'Data - P&amp;L'!$C$38))*'Data - P&amp;L'!$C$54</f>
        <v>0</v>
      </c>
      <c r="O412" s="313">
        <f>((O64*'Data - P&amp;L'!$C$38)+(O176*'Data - P&amp;L'!$C$38)+(O298*'Data - P&amp;L'!$C$38))*'Data - P&amp;L'!$C$54</f>
        <v>0</v>
      </c>
      <c r="P412" s="313">
        <f>((P64*'Data - P&amp;L'!$C$38)+(P176*'Data - P&amp;L'!$C$38)+(P298*'Data - P&amp;L'!$C$38))*'Data - P&amp;L'!$C$54</f>
        <v>0</v>
      </c>
      <c r="Q412" s="313">
        <f>((Q64*'Data - P&amp;L'!$C$38)+(Q176*'Data - P&amp;L'!$C$38)+(Q298*'Data - P&amp;L'!$C$38))*'Data - P&amp;L'!$C$54</f>
        <v>0</v>
      </c>
      <c r="R412" s="313">
        <f>((R64*'Data - P&amp;L'!$C$38)+(R176*'Data - P&amp;L'!$C$38)+(R298*'Data - P&amp;L'!$C$38))*'Data - P&amp;L'!$C$54</f>
        <v>0</v>
      </c>
      <c r="S412" s="313">
        <f>((S64*'Data - P&amp;L'!$C$38)+(S176*'Data - P&amp;L'!$C$38)+(S298*'Data - P&amp;L'!$C$38))*'Data - P&amp;L'!$C$54</f>
        <v>0</v>
      </c>
      <c r="T412" s="313">
        <f>((T64*'Data - P&amp;L'!$C$38)+(T176*'Data - P&amp;L'!$C$38)+(T298*'Data - P&amp;L'!$C$38))*'Data - P&amp;L'!$C$54</f>
        <v>0</v>
      </c>
      <c r="U412" s="313">
        <f>((U64*'Data - P&amp;L'!$C$38)+(U176*'Data - P&amp;L'!$C$38)+(U298*'Data - P&amp;L'!$C$38))*'Data - P&amp;L'!$C$54</f>
        <v>0</v>
      </c>
      <c r="V412" s="313">
        <f>((V64*'Data - P&amp;L'!$C$38)+(V176*'Data - P&amp;L'!$C$38)+(V298*'Data - P&amp;L'!$C$38))*'Data - P&amp;L'!$C$54</f>
        <v>0</v>
      </c>
      <c r="W412" s="313">
        <f>((W64*'Data - P&amp;L'!$C$38)+(W176*'Data - P&amp;L'!$C$38)+(W298*'Data - P&amp;L'!$C$38))*'Data - P&amp;L'!$C$54</f>
        <v>0</v>
      </c>
      <c r="X412" s="313">
        <f>((X64*'Data - P&amp;L'!$C$38)+(X176*'Data - P&amp;L'!$C$38)+(X298*'Data - P&amp;L'!$C$38))*'Data - P&amp;L'!$C$54</f>
        <v>0</v>
      </c>
      <c r="Y412" s="313">
        <f>((Y64*'Data - P&amp;L'!$C$38)+(Y176*'Data - P&amp;L'!$C$38)+(Y298*'Data - P&amp;L'!$C$38))*'Data - P&amp;L'!$C$54</f>
        <v>0</v>
      </c>
      <c r="Z412" s="313">
        <f>((Z64*'Data - P&amp;L'!$C$38)+(Z176*'Data - P&amp;L'!$C$38)+(Z298*'Data - P&amp;L'!$C$38))*'Data - P&amp;L'!$C$54</f>
        <v>0</v>
      </c>
      <c r="AA412" s="313">
        <f>((AA64*'Data - P&amp;L'!$C$38)+(AA176*'Data - P&amp;L'!$C$38)+(AA298*'Data - P&amp;L'!$C$38))*'Data - P&amp;L'!$C$54</f>
        <v>0</v>
      </c>
      <c r="AB412" s="313">
        <f>((AB64*'Data - P&amp;L'!$C$38)+(AB176*'Data - P&amp;L'!$C$38)+(AB298*'Data - P&amp;L'!$C$38))*'Data - P&amp;L'!$C$54</f>
        <v>0</v>
      </c>
      <c r="AC412" s="313">
        <f>((AC64*'Data - P&amp;L'!$C$38)+(AC176*'Data - P&amp;L'!$C$38)+(AC298*'Data - P&amp;L'!$C$38))*'Data - P&amp;L'!$C$54</f>
        <v>0</v>
      </c>
      <c r="AD412" s="313">
        <f>((AD64*'Data - P&amp;L'!$C$38)+(AD176*'Data - P&amp;L'!$C$38)+(AD298*'Data - P&amp;L'!$C$38))*'Data - P&amp;L'!$C$54</f>
        <v>0</v>
      </c>
      <c r="AE412" s="313">
        <f>((AE64*'Data - P&amp;L'!$C$38)+(AE176*'Data - P&amp;L'!$C$38)+(AE298*'Data - P&amp;L'!$C$38))*'Data - P&amp;L'!$C$54</f>
        <v>0</v>
      </c>
      <c r="AF412" s="313">
        <f>((AF64*'Data - P&amp;L'!$C$38)+(AF176*'Data - P&amp;L'!$C$38)+(AF298*'Data - P&amp;L'!$C$38))*'Data - P&amp;L'!$C$54</f>
        <v>0</v>
      </c>
      <c r="AG412" s="555">
        <f t="shared" si="99"/>
        <v>0</v>
      </c>
    </row>
    <row r="413" outlineLevel="1">
      <c r="A413" s="223" t="s">
        <v>682</v>
      </c>
      <c r="B413" s="313">
        <f>((B75*'Data - P&amp;L'!$D$38)+(B187*'Data - P&amp;L'!$D$38)+(B309*'Data - P&amp;L'!$D$38))*'Data - P&amp;L'!$C$54</f>
        <v>0</v>
      </c>
      <c r="C413" s="313">
        <f>((C75*'Data - P&amp;L'!$D$38)+(C187*'Data - P&amp;L'!$D$38)+(C309*'Data - P&amp;L'!$D$38))*'Data - P&amp;L'!$C$54</f>
        <v>0</v>
      </c>
      <c r="D413" s="313">
        <f>((D75*'Data - P&amp;L'!$D$38)+(D187*'Data - P&amp;L'!$D$38)+(D309*'Data - P&amp;L'!$D$38))*'Data - P&amp;L'!$C$54</f>
        <v>0</v>
      </c>
      <c r="E413" s="313">
        <f>((E75*'Data - P&amp;L'!$D$38)+(E187*'Data - P&amp;L'!$D$38)+(E309*'Data - P&amp;L'!$D$38))*'Data - P&amp;L'!$C$54</f>
        <v>0</v>
      </c>
      <c r="F413" s="313">
        <f>((F75*'Data - P&amp;L'!$D$38)+(F187*'Data - P&amp;L'!$D$38)+(F309*'Data - P&amp;L'!$D$38))*'Data - P&amp;L'!$C$54</f>
        <v>0</v>
      </c>
      <c r="G413" s="313">
        <f>((G75*'Data - P&amp;L'!$D$38)+(G187*'Data - P&amp;L'!$D$38)+(G309*'Data - P&amp;L'!$D$38))*'Data - P&amp;L'!$C$54</f>
        <v>0</v>
      </c>
      <c r="H413" s="313">
        <f>((H75*'Data - P&amp;L'!$D$38)+(H187*'Data - P&amp;L'!$D$38)+(H309*'Data - P&amp;L'!$D$38))*'Data - P&amp;L'!$C$54</f>
        <v>0</v>
      </c>
      <c r="I413" s="313">
        <f>((I75*'Data - P&amp;L'!$D$38)+(I187*'Data - P&amp;L'!$D$38)+(I309*'Data - P&amp;L'!$D$38))*'Data - P&amp;L'!$C$54</f>
        <v>0</v>
      </c>
      <c r="J413" s="313">
        <f>((J75*'Data - P&amp;L'!$D$38)+(J187*'Data - P&amp;L'!$D$38)+(J309*'Data - P&amp;L'!$D$38))*'Data - P&amp;L'!$C$54</f>
        <v>0</v>
      </c>
      <c r="K413" s="313">
        <f>((K75*'Data - P&amp;L'!$D$38)+(K187*'Data - P&amp;L'!$D$38)+(K309*'Data - P&amp;L'!$D$38))*'Data - P&amp;L'!$C$54</f>
        <v>0</v>
      </c>
      <c r="L413" s="313">
        <f>((L75*'Data - P&amp;L'!$D$38)+(L187*'Data - P&amp;L'!$D$38)+(L309*'Data - P&amp;L'!$D$38))*'Data - P&amp;L'!$C$54</f>
        <v>0</v>
      </c>
      <c r="M413" s="313">
        <f>((M75*'Data - P&amp;L'!$D$38)+(M187*'Data - P&amp;L'!$D$38)+(M309*'Data - P&amp;L'!$D$38))*'Data - P&amp;L'!$C$54</f>
        <v>0</v>
      </c>
      <c r="N413" s="313">
        <f>((N75*'Data - P&amp;L'!$D$38)+(N187*'Data - P&amp;L'!$D$38)+(N309*'Data - P&amp;L'!$D$38))*'Data - P&amp;L'!$C$54</f>
        <v>0</v>
      </c>
      <c r="O413" s="313">
        <f>((O75*'Data - P&amp;L'!$D$38)+(O187*'Data - P&amp;L'!$D$38)+(O309*'Data - P&amp;L'!$D$38))*'Data - P&amp;L'!$C$54</f>
        <v>0</v>
      </c>
      <c r="P413" s="313">
        <f>((P75*'Data - P&amp;L'!$D$38)+(P187*'Data - P&amp;L'!$D$38)+(P309*'Data - P&amp;L'!$D$38))*'Data - P&amp;L'!$C$54</f>
        <v>0</v>
      </c>
      <c r="Q413" s="313">
        <f>((Q75*'Data - P&amp;L'!$D$38)+(Q187*'Data - P&amp;L'!$D$38)+(Q309*'Data - P&amp;L'!$D$38))*'Data - P&amp;L'!$C$54</f>
        <v>0</v>
      </c>
      <c r="R413" s="313">
        <f>((R75*'Data - P&amp;L'!$D$38)+(R187*'Data - P&amp;L'!$D$38)+(R309*'Data - P&amp;L'!$D$38))*'Data - P&amp;L'!$C$54</f>
        <v>0</v>
      </c>
      <c r="S413" s="313">
        <f>((S75*'Data - P&amp;L'!$D$38)+(S187*'Data - P&amp;L'!$D$38)+(S309*'Data - P&amp;L'!$D$38))*'Data - P&amp;L'!$C$54</f>
        <v>0</v>
      </c>
      <c r="T413" s="313">
        <f>((T75*'Data - P&amp;L'!$D$38)+(T187*'Data - P&amp;L'!$D$38)+(T309*'Data - P&amp;L'!$D$38))*'Data - P&amp;L'!$C$54</f>
        <v>0</v>
      </c>
      <c r="U413" s="313">
        <f>((U75*'Data - P&amp;L'!$D$38)+(U187*'Data - P&amp;L'!$D$38)+(U309*'Data - P&amp;L'!$D$38))*'Data - P&amp;L'!$C$54</f>
        <v>0</v>
      </c>
      <c r="V413" s="313">
        <f>((V75*'Data - P&amp;L'!$D$38)+(V187*'Data - P&amp;L'!$D$38)+(V309*'Data - P&amp;L'!$D$38))*'Data - P&amp;L'!$C$54</f>
        <v>0</v>
      </c>
      <c r="W413" s="313">
        <f>((W75*'Data - P&amp;L'!$D$38)+(W187*'Data - P&amp;L'!$D$38)+(W309*'Data - P&amp;L'!$D$38))*'Data - P&amp;L'!$C$54</f>
        <v>0</v>
      </c>
      <c r="X413" s="313">
        <f>((X75*'Data - P&amp;L'!$D$38)+(X187*'Data - P&amp;L'!$D$38)+(X309*'Data - P&amp;L'!$D$38))*'Data - P&amp;L'!$C$54</f>
        <v>0</v>
      </c>
      <c r="Y413" s="313">
        <f>((Y75*'Data - P&amp;L'!$D$38)+(Y187*'Data - P&amp;L'!$D$38)+(Y309*'Data - P&amp;L'!$D$38))*'Data - P&amp;L'!$C$54</f>
        <v>0</v>
      </c>
      <c r="Z413" s="313">
        <f>((Z75*'Data - P&amp;L'!$D$38)+(Z187*'Data - P&amp;L'!$D$38)+(Z309*'Data - P&amp;L'!$D$38))*'Data - P&amp;L'!$C$54</f>
        <v>0</v>
      </c>
      <c r="AA413" s="313">
        <f>((AA75*'Data - P&amp;L'!$D$38)+(AA187*'Data - P&amp;L'!$D$38)+(AA309*'Data - P&amp;L'!$D$38))*'Data - P&amp;L'!$C$54</f>
        <v>0</v>
      </c>
      <c r="AB413" s="313">
        <f>((AB75*'Data - P&amp;L'!$D$38)+(AB187*'Data - P&amp;L'!$D$38)+(AB309*'Data - P&amp;L'!$D$38))*'Data - P&amp;L'!$C$54</f>
        <v>0</v>
      </c>
      <c r="AC413" s="313">
        <f>((AC75*'Data - P&amp;L'!$D$38)+(AC187*'Data - P&amp;L'!$D$38)+(AC309*'Data - P&amp;L'!$D$38))*'Data - P&amp;L'!$C$54</f>
        <v>0</v>
      </c>
      <c r="AD413" s="313">
        <f>((AD75*'Data - P&amp;L'!$D$38)+(AD187*'Data - P&amp;L'!$D$38)+(AD309*'Data - P&amp;L'!$D$38))*'Data - P&amp;L'!$C$54</f>
        <v>0</v>
      </c>
      <c r="AE413" s="313">
        <f>((AE75*'Data - P&amp;L'!$D$38)+(AE187*'Data - P&amp;L'!$D$38)+(AE309*'Data - P&amp;L'!$D$38))*'Data - P&amp;L'!$C$54</f>
        <v>0</v>
      </c>
      <c r="AF413" s="313">
        <f>((AF75*'Data - P&amp;L'!$D$38)+(AF187*'Data - P&amp;L'!$D$38)+(AF309*'Data - P&amp;L'!$D$38))*'Data - P&amp;L'!$C$54</f>
        <v>0</v>
      </c>
      <c r="AG413" s="555">
        <f t="shared" si="99"/>
        <v>0</v>
      </c>
    </row>
    <row r="414" outlineLevel="1">
      <c r="A414" s="592" t="s">
        <v>690</v>
      </c>
      <c r="B414" s="559">
        <f>B77*'Data - P&amp;L'!$R$3</f>
        <v>0</v>
      </c>
      <c r="C414" s="559">
        <f>C77*'Data - P&amp;L'!$R$3</f>
        <v>0</v>
      </c>
      <c r="D414" s="559">
        <f>D77*'Data - P&amp;L'!$R$3</f>
        <v>0</v>
      </c>
      <c r="E414" s="559">
        <f>E77*'Data - P&amp;L'!$R$3</f>
        <v>0</v>
      </c>
      <c r="F414" s="559">
        <f>F77*'Data - P&amp;L'!$R$3</f>
        <v>0</v>
      </c>
      <c r="G414" s="559">
        <f>G77*'Data - P&amp;L'!$R$3</f>
        <v>0</v>
      </c>
      <c r="H414" s="559">
        <f>H77*'Data - P&amp;L'!$R$3</f>
        <v>0</v>
      </c>
      <c r="I414" s="559">
        <f>I77*'Data - P&amp;L'!$R$3</f>
        <v>0</v>
      </c>
      <c r="J414" s="559">
        <f>J77*'Data - P&amp;L'!$R$3</f>
        <v>0</v>
      </c>
      <c r="K414" s="559">
        <f>K77*'Data - P&amp;L'!$R$3</f>
        <v>0</v>
      </c>
      <c r="L414" s="559">
        <f>L77*'Data - P&amp;L'!$R$3</f>
        <v>0</v>
      </c>
      <c r="M414" s="559">
        <f>M77*'Data - P&amp;L'!$R$3</f>
        <v>0</v>
      </c>
      <c r="N414" s="559">
        <f>N77*'Data - P&amp;L'!$R$3</f>
        <v>0</v>
      </c>
      <c r="O414" s="559">
        <f>O77*'Data - P&amp;L'!$R$3</f>
        <v>0</v>
      </c>
      <c r="P414" s="559">
        <f>P77*'Data - P&amp;L'!$R$3</f>
        <v>0</v>
      </c>
      <c r="Q414" s="559">
        <f>Q77*'Data - P&amp;L'!$R$3</f>
        <v>0</v>
      </c>
      <c r="R414" s="559">
        <f>R77*'Data - P&amp;L'!$R$3</f>
        <v>0</v>
      </c>
      <c r="S414" s="559">
        <f>S77*'Data - P&amp;L'!$R$3</f>
        <v>0</v>
      </c>
      <c r="T414" s="559">
        <f>T77*'Data - P&amp;L'!$R$3</f>
        <v>0</v>
      </c>
      <c r="U414" s="559">
        <f>U77*'Data - P&amp;L'!$R$3</f>
        <v>0</v>
      </c>
      <c r="V414" s="559">
        <f>V77*'Data - P&amp;L'!$R$3</f>
        <v>0</v>
      </c>
      <c r="W414" s="559">
        <f>W77*'Data - P&amp;L'!$R$3</f>
        <v>0</v>
      </c>
      <c r="X414" s="559">
        <f>X77*'Data - P&amp;L'!$R$3</f>
        <v>0</v>
      </c>
      <c r="Y414" s="559">
        <f>Y77*'Data - P&amp;L'!$R$3</f>
        <v>0</v>
      </c>
      <c r="Z414" s="559">
        <f>Z77*'Data - P&amp;L'!$R$3</f>
        <v>0</v>
      </c>
      <c r="AA414" s="559">
        <f>AA77*'Data - P&amp;L'!$R$3</f>
        <v>0</v>
      </c>
      <c r="AB414" s="559">
        <f>AB77*'Data - P&amp;L'!$R$3</f>
        <v>0</v>
      </c>
      <c r="AC414" s="559">
        <f>AC77*'Data - P&amp;L'!$R$3</f>
        <v>0</v>
      </c>
      <c r="AD414" s="559">
        <f>AD77*'Data - P&amp;L'!$R$3</f>
        <v>0</v>
      </c>
      <c r="AE414" s="559">
        <f>AE77*'Data - P&amp;L'!$R$3</f>
        <v>0</v>
      </c>
      <c r="AF414" s="559">
        <f>AF77*'Data - P&amp;L'!$R$3</f>
        <v>0</v>
      </c>
      <c r="AG414" s="555">
        <f t="shared" si="99"/>
        <v>0</v>
      </c>
    </row>
    <row r="415" outlineLevel="1">
      <c r="A415" s="593" t="s">
        <v>691</v>
      </c>
      <c r="B415" s="312">
        <f t="shared" ref="B415:AF415" si="102">B83+B193+B315</f>
        <v>0</v>
      </c>
      <c r="C415" s="312">
        <f t="shared" si="102"/>
        <v>0</v>
      </c>
      <c r="D415" s="312">
        <f t="shared" si="102"/>
        <v>0</v>
      </c>
      <c r="E415" s="312">
        <f t="shared" si="102"/>
        <v>0</v>
      </c>
      <c r="F415" s="312">
        <f t="shared" si="102"/>
        <v>0</v>
      </c>
      <c r="G415" s="312">
        <f t="shared" si="102"/>
        <v>0</v>
      </c>
      <c r="H415" s="312">
        <f t="shared" si="102"/>
        <v>0</v>
      </c>
      <c r="I415" s="312">
        <f t="shared" si="102"/>
        <v>0</v>
      </c>
      <c r="J415" s="312">
        <f t="shared" si="102"/>
        <v>0</v>
      </c>
      <c r="K415" s="312">
        <f t="shared" si="102"/>
        <v>0</v>
      </c>
      <c r="L415" s="312">
        <f t="shared" si="102"/>
        <v>0</v>
      </c>
      <c r="M415" s="312">
        <f t="shared" si="102"/>
        <v>0</v>
      </c>
      <c r="N415" s="312">
        <f t="shared" si="102"/>
        <v>0</v>
      </c>
      <c r="O415" s="312">
        <f t="shared" si="102"/>
        <v>0</v>
      </c>
      <c r="P415" s="312">
        <f t="shared" si="102"/>
        <v>0</v>
      </c>
      <c r="Q415" s="312">
        <f t="shared" si="102"/>
        <v>0</v>
      </c>
      <c r="R415" s="312">
        <f t="shared" si="102"/>
        <v>0</v>
      </c>
      <c r="S415" s="312">
        <f t="shared" si="102"/>
        <v>0</v>
      </c>
      <c r="T415" s="312">
        <f t="shared" si="102"/>
        <v>0</v>
      </c>
      <c r="U415" s="312">
        <f t="shared" si="102"/>
        <v>0</v>
      </c>
      <c r="V415" s="312">
        <f t="shared" si="102"/>
        <v>0</v>
      </c>
      <c r="W415" s="312">
        <f t="shared" si="102"/>
        <v>0</v>
      </c>
      <c r="X415" s="312">
        <f t="shared" si="102"/>
        <v>0</v>
      </c>
      <c r="Y415" s="312">
        <f t="shared" si="102"/>
        <v>0</v>
      </c>
      <c r="Z415" s="312">
        <f t="shared" si="102"/>
        <v>0</v>
      </c>
      <c r="AA415" s="312">
        <f t="shared" si="102"/>
        <v>0</v>
      </c>
      <c r="AB415" s="312">
        <f t="shared" si="102"/>
        <v>0</v>
      </c>
      <c r="AC415" s="312">
        <f t="shared" si="102"/>
        <v>0</v>
      </c>
      <c r="AD415" s="312">
        <f t="shared" si="102"/>
        <v>0</v>
      </c>
      <c r="AE415" s="312">
        <f t="shared" si="102"/>
        <v>0</v>
      </c>
      <c r="AF415" s="312">
        <f t="shared" si="102"/>
        <v>0</v>
      </c>
      <c r="AG415" s="558">
        <f t="shared" si="99"/>
        <v>0</v>
      </c>
    </row>
    <row r="416">
      <c r="A416" s="588" t="s">
        <v>2258</v>
      </c>
      <c r="B416" s="327">
        <f t="shared" ref="B416:AF416" si="103">sum(B417:B427)-B430</f>
        <v>0</v>
      </c>
      <c r="C416" s="327">
        <f t="shared" si="103"/>
        <v>0</v>
      </c>
      <c r="D416" s="327">
        <f t="shared" si="103"/>
        <v>0</v>
      </c>
      <c r="E416" s="327">
        <f t="shared" si="103"/>
        <v>0</v>
      </c>
      <c r="F416" s="327">
        <f t="shared" si="103"/>
        <v>0</v>
      </c>
      <c r="G416" s="327">
        <f t="shared" si="103"/>
        <v>0</v>
      </c>
      <c r="H416" s="327">
        <f t="shared" si="103"/>
        <v>0</v>
      </c>
      <c r="I416" s="327">
        <f t="shared" si="103"/>
        <v>0</v>
      </c>
      <c r="J416" s="327">
        <f t="shared" si="103"/>
        <v>0</v>
      </c>
      <c r="K416" s="327">
        <f t="shared" si="103"/>
        <v>0</v>
      </c>
      <c r="L416" s="327">
        <f t="shared" si="103"/>
        <v>0</v>
      </c>
      <c r="M416" s="327">
        <f t="shared" si="103"/>
        <v>0</v>
      </c>
      <c r="N416" s="327">
        <f t="shared" si="103"/>
        <v>0</v>
      </c>
      <c r="O416" s="327">
        <f t="shared" si="103"/>
        <v>0</v>
      </c>
      <c r="P416" s="327">
        <f t="shared" si="103"/>
        <v>0</v>
      </c>
      <c r="Q416" s="327">
        <f t="shared" si="103"/>
        <v>0</v>
      </c>
      <c r="R416" s="327">
        <f t="shared" si="103"/>
        <v>0</v>
      </c>
      <c r="S416" s="327">
        <f t="shared" si="103"/>
        <v>0</v>
      </c>
      <c r="T416" s="327">
        <f t="shared" si="103"/>
        <v>0</v>
      </c>
      <c r="U416" s="327">
        <f t="shared" si="103"/>
        <v>0</v>
      </c>
      <c r="V416" s="327">
        <f t="shared" si="103"/>
        <v>0</v>
      </c>
      <c r="W416" s="327">
        <f t="shared" si="103"/>
        <v>0</v>
      </c>
      <c r="X416" s="327">
        <f t="shared" si="103"/>
        <v>0</v>
      </c>
      <c r="Y416" s="327">
        <f t="shared" si="103"/>
        <v>0</v>
      </c>
      <c r="Z416" s="327">
        <f t="shared" si="103"/>
        <v>0</v>
      </c>
      <c r="AA416" s="327">
        <f t="shared" si="103"/>
        <v>0</v>
      </c>
      <c r="AB416" s="327">
        <f t="shared" si="103"/>
        <v>0</v>
      </c>
      <c r="AC416" s="327">
        <f t="shared" si="103"/>
        <v>0</v>
      </c>
      <c r="AD416" s="327">
        <f t="shared" si="103"/>
        <v>0</v>
      </c>
      <c r="AE416" s="327">
        <f t="shared" si="103"/>
        <v>0</v>
      </c>
      <c r="AF416" s="327">
        <f t="shared" si="103"/>
        <v>0</v>
      </c>
      <c r="AG416" s="409">
        <f t="shared" si="99"/>
        <v>0</v>
      </c>
    </row>
    <row r="417" outlineLevel="1">
      <c r="A417" s="225" t="s">
        <v>673</v>
      </c>
      <c r="B417" s="313">
        <f>(B94+B204+B330)*'Data - P&amp;L'!$C$3*'Data - P&amp;L'!$C$55</f>
        <v>0</v>
      </c>
      <c r="C417" s="313">
        <f>(C94+C204+C330)*'Data - P&amp;L'!$C$3*'Data - P&amp;L'!$C$55</f>
        <v>0</v>
      </c>
      <c r="D417" s="313">
        <f>(D94+D204+D330)*'Data - P&amp;L'!$C$3*'Data - P&amp;L'!$C$55</f>
        <v>0</v>
      </c>
      <c r="E417" s="313">
        <f>(E94+E204+E330)*'Data - P&amp;L'!$C$3*'Data - P&amp;L'!$C$55</f>
        <v>0</v>
      </c>
      <c r="F417" s="313">
        <f>(F94+F204+F330)*'Data - P&amp;L'!$C$3*'Data - P&amp;L'!$C$55</f>
        <v>0</v>
      </c>
      <c r="G417" s="313">
        <f>(G94+G204+G330)*'Data - P&amp;L'!$C$3*'Data - P&amp;L'!$C$55</f>
        <v>0</v>
      </c>
      <c r="H417" s="313">
        <f>(H94+H204+H330)*'Data - P&amp;L'!$C$3*'Data - P&amp;L'!$C$55</f>
        <v>0</v>
      </c>
      <c r="I417" s="313">
        <f>(I94+I204+I330)*'Data - P&amp;L'!$C$3*'Data - P&amp;L'!$C$55</f>
        <v>0</v>
      </c>
      <c r="J417" s="313">
        <f>(J94+J204+J330)*'Data - P&amp;L'!$C$3*'Data - P&amp;L'!$C$55</f>
        <v>0</v>
      </c>
      <c r="K417" s="313">
        <f>(K94+K204+K330)*'Data - P&amp;L'!$C$3*'Data - P&amp;L'!$C$55</f>
        <v>0</v>
      </c>
      <c r="L417" s="313">
        <f>(L94+L204+L330)*'Data - P&amp;L'!$C$3*'Data - P&amp;L'!$C$55</f>
        <v>0</v>
      </c>
      <c r="M417" s="313">
        <f>(M94+M204+M330)*'Data - P&amp;L'!$C$3*'Data - P&amp;L'!$C$55</f>
        <v>0</v>
      </c>
      <c r="N417" s="313">
        <f>(N94+N204+N330)*'Data - P&amp;L'!$C$3*'Data - P&amp;L'!$C$55</f>
        <v>0</v>
      </c>
      <c r="O417" s="313">
        <f>(O94+O204+O330)*'Data - P&amp;L'!$C$3*'Data - P&amp;L'!$C$55</f>
        <v>0</v>
      </c>
      <c r="P417" s="313">
        <f>(P94+P204+P330)*'Data - P&amp;L'!$C$3*'Data - P&amp;L'!$C$55</f>
        <v>0</v>
      </c>
      <c r="Q417" s="313">
        <f>(Q94+Q204+Q330)*'Data - P&amp;L'!$C$3*'Data - P&amp;L'!$C$55</f>
        <v>0</v>
      </c>
      <c r="R417" s="313">
        <f>(R94+R204+R330)*'Data - P&amp;L'!$C$3*'Data - P&amp;L'!$C$55</f>
        <v>0</v>
      </c>
      <c r="S417" s="313">
        <f>(S94+S204+S330)*'Data - P&amp;L'!$C$3*'Data - P&amp;L'!$C$55</f>
        <v>0</v>
      </c>
      <c r="T417" s="313">
        <f>(T94+T204+T330)*'Data - P&amp;L'!$C$3*'Data - P&amp;L'!$C$55</f>
        <v>0</v>
      </c>
      <c r="U417" s="313">
        <f>(U94+U204+U330)*'Data - P&amp;L'!$C$3*'Data - P&amp;L'!$C$55</f>
        <v>0</v>
      </c>
      <c r="V417" s="313">
        <f>(V94+V204+V330)*'Data - P&amp;L'!$C$3*'Data - P&amp;L'!$C$55</f>
        <v>0</v>
      </c>
      <c r="W417" s="313">
        <f>(W94+W204+W330)*'Data - P&amp;L'!$C$3*'Data - P&amp;L'!$C$55</f>
        <v>0</v>
      </c>
      <c r="X417" s="313">
        <f>(X94+X204+X330)*'Data - P&amp;L'!$C$3*'Data - P&amp;L'!$C$55</f>
        <v>0</v>
      </c>
      <c r="Y417" s="313">
        <f>(Y94+Y204+Y330)*'Data - P&amp;L'!$C$3*'Data - P&amp;L'!$C$55</f>
        <v>0</v>
      </c>
      <c r="Z417" s="313">
        <f>(Z94+Z204+Z330)*'Data - P&amp;L'!$C$3*'Data - P&amp;L'!$C$55</f>
        <v>0</v>
      </c>
      <c r="AA417" s="313">
        <f>(AA94+AA204+AA330)*'Data - P&amp;L'!$C$3*'Data - P&amp;L'!$C$55</f>
        <v>0</v>
      </c>
      <c r="AB417" s="313">
        <f>(AB94+AB204+AB330)*'Data - P&amp;L'!$C$3*'Data - P&amp;L'!$C$55</f>
        <v>0</v>
      </c>
      <c r="AC417" s="313">
        <f>(AC94+AC204+AC330)*'Data - P&amp;L'!$C$3*'Data - P&amp;L'!$C$55</f>
        <v>0</v>
      </c>
      <c r="AD417" s="313">
        <f>(AD94+AD204+AD330)*'Data - P&amp;L'!$C$3*'Data - P&amp;L'!$C$55</f>
        <v>0</v>
      </c>
      <c r="AE417" s="313">
        <f>(AE94+AE204+AE330)*'Data - P&amp;L'!$C$3*'Data - P&amp;L'!$C$55</f>
        <v>0</v>
      </c>
      <c r="AF417" s="313">
        <f>(AF94+AF204+AF330)*'Data - P&amp;L'!$C$3*'Data - P&amp;L'!$C$55</f>
        <v>0</v>
      </c>
      <c r="AG417" s="555">
        <f t="shared" si="99"/>
        <v>0</v>
      </c>
    </row>
    <row r="418" outlineLevel="1">
      <c r="A418" s="225" t="s">
        <v>674</v>
      </c>
      <c r="B418" s="313">
        <f>(B95+B205+B331)*'Data - P&amp;L'!$C$4*'Data - P&amp;L'!$C$55</f>
        <v>0</v>
      </c>
      <c r="C418" s="313">
        <f>(C95+C205+C331)*'Data - P&amp;L'!$C$4*'Data - P&amp;L'!$C$55</f>
        <v>0</v>
      </c>
      <c r="D418" s="313">
        <f>(D95+D205+D331)*'Data - P&amp;L'!$C$4*'Data - P&amp;L'!$C$55</f>
        <v>0</v>
      </c>
      <c r="E418" s="313">
        <f>(E95+E205+E331)*'Data - P&amp;L'!$C$4*'Data - P&amp;L'!$C$55</f>
        <v>0</v>
      </c>
      <c r="F418" s="313">
        <f>(F95+F205+F331)*'Data - P&amp;L'!$C$4*'Data - P&amp;L'!$C$55</f>
        <v>0</v>
      </c>
      <c r="G418" s="313">
        <f>(G95+G205+G331)*'Data - P&amp;L'!$C$4*'Data - P&amp;L'!$C$55</f>
        <v>0</v>
      </c>
      <c r="H418" s="313">
        <f>(H95+H205+H331)*'Data - P&amp;L'!$C$4*'Data - P&amp;L'!$C$55</f>
        <v>0</v>
      </c>
      <c r="I418" s="313">
        <f>(I95+I205+I331)*'Data - P&amp;L'!$C$4*'Data - P&amp;L'!$C$55</f>
        <v>0</v>
      </c>
      <c r="J418" s="313">
        <f>(J95+J205+J331)*'Data - P&amp;L'!$C$4*'Data - P&amp;L'!$C$55</f>
        <v>0</v>
      </c>
      <c r="K418" s="313">
        <f>(K95+K205+K331)*'Data - P&amp;L'!$C$4*'Data - P&amp;L'!$C$55</f>
        <v>0</v>
      </c>
      <c r="L418" s="313">
        <f>(L95+L205+L331)*'Data - P&amp;L'!$C$4*'Data - P&amp;L'!$C$55</f>
        <v>0</v>
      </c>
      <c r="M418" s="313">
        <f>(M95+M205+M331)*'Data - P&amp;L'!$C$4*'Data - P&amp;L'!$C$55</f>
        <v>0</v>
      </c>
      <c r="N418" s="313">
        <f>(N95+N205+N331)*'Data - P&amp;L'!$C$4*'Data - P&amp;L'!$C$55</f>
        <v>0</v>
      </c>
      <c r="O418" s="313">
        <f>(O95+O205+O331)*'Data - P&amp;L'!$C$4*'Data - P&amp;L'!$C$55</f>
        <v>0</v>
      </c>
      <c r="P418" s="313">
        <f>(P95+P205+P331)*'Data - P&amp;L'!$C$4*'Data - P&amp;L'!$C$55</f>
        <v>0</v>
      </c>
      <c r="Q418" s="313">
        <f>(Q95+Q205+Q331)*'Data - P&amp;L'!$C$4*'Data - P&amp;L'!$C$55</f>
        <v>0</v>
      </c>
      <c r="R418" s="313">
        <f>(R95+R205+R331)*'Data - P&amp;L'!$C$4*'Data - P&amp;L'!$C$55</f>
        <v>0</v>
      </c>
      <c r="S418" s="313">
        <f>(S95+S205+S331)*'Data - P&amp;L'!$C$4*'Data - P&amp;L'!$C$55</f>
        <v>0</v>
      </c>
      <c r="T418" s="313">
        <f>(T95+T205+T331)*'Data - P&amp;L'!$C$4*'Data - P&amp;L'!$C$55</f>
        <v>0</v>
      </c>
      <c r="U418" s="313">
        <f>(U95+U205+U331)*'Data - P&amp;L'!$C$4*'Data - P&amp;L'!$C$55</f>
        <v>0</v>
      </c>
      <c r="V418" s="313">
        <f>(V95+V205+V331)*'Data - P&amp;L'!$C$4*'Data - P&amp;L'!$C$55</f>
        <v>0</v>
      </c>
      <c r="W418" s="313">
        <f>(W95+W205+W331)*'Data - P&amp;L'!$C$4*'Data - P&amp;L'!$C$55</f>
        <v>0</v>
      </c>
      <c r="X418" s="313">
        <f>(X95+X205+X331)*'Data - P&amp;L'!$C$4*'Data - P&amp;L'!$C$55</f>
        <v>0</v>
      </c>
      <c r="Y418" s="313">
        <f>(Y95+Y205+Y331)*'Data - P&amp;L'!$C$4*'Data - P&amp;L'!$C$55</f>
        <v>0</v>
      </c>
      <c r="Z418" s="313">
        <f>(Z95+Z205+Z331)*'Data - P&amp;L'!$C$4*'Data - P&amp;L'!$C$55</f>
        <v>0</v>
      </c>
      <c r="AA418" s="313">
        <f>(AA95+AA205+AA331)*'Data - P&amp;L'!$C$4*'Data - P&amp;L'!$C$55</f>
        <v>0</v>
      </c>
      <c r="AB418" s="313">
        <f>(AB95+AB205+AB331)*'Data - P&amp;L'!$C$4*'Data - P&amp;L'!$C$55</f>
        <v>0</v>
      </c>
      <c r="AC418" s="313">
        <f>(AC95+AC205+AC331)*'Data - P&amp;L'!$C$4*'Data - P&amp;L'!$C$55</f>
        <v>0</v>
      </c>
      <c r="AD418" s="313">
        <f>(AD95+AD205+AD331)*'Data - P&amp;L'!$C$4*'Data - P&amp;L'!$C$55</f>
        <v>0</v>
      </c>
      <c r="AE418" s="313">
        <f>(AE95+AE205+AE331)*'Data - P&amp;L'!$C$4*'Data - P&amp;L'!$C$55</f>
        <v>0</v>
      </c>
      <c r="AF418" s="313">
        <f>(AF95+AF205+AF331)*'Data - P&amp;L'!$C$4*'Data - P&amp;L'!$C$55</f>
        <v>0</v>
      </c>
      <c r="AG418" s="555">
        <f t="shared" si="99"/>
        <v>0</v>
      </c>
    </row>
    <row r="419" outlineLevel="1">
      <c r="A419" s="225" t="s">
        <v>675</v>
      </c>
      <c r="B419" s="313">
        <f>(B97+B207+B333)*'Data - P&amp;L'!$C$6*'Data - P&amp;L'!$C$55</f>
        <v>0</v>
      </c>
      <c r="C419" s="313">
        <f>(C97+C207+C333)*'Data - P&amp;L'!$C$6*'Data - P&amp;L'!$C$55</f>
        <v>0</v>
      </c>
      <c r="D419" s="313">
        <f>(D97+D207+D333)*'Data - P&amp;L'!$C$6*'Data - P&amp;L'!$C$55</f>
        <v>0</v>
      </c>
      <c r="E419" s="313">
        <f>(E97+E207+E333)*'Data - P&amp;L'!$C$6*'Data - P&amp;L'!$C$55</f>
        <v>0</v>
      </c>
      <c r="F419" s="313">
        <f>(F97+F207+F333)*'Data - P&amp;L'!$C$6*'Data - P&amp;L'!$C$55</f>
        <v>0</v>
      </c>
      <c r="G419" s="313">
        <f>(G97+G207+G333)*'Data - P&amp;L'!$C$6*'Data - P&amp;L'!$C$55</f>
        <v>0</v>
      </c>
      <c r="H419" s="313">
        <f>(H97+H207+H333)*'Data - P&amp;L'!$C$6*'Data - P&amp;L'!$C$55</f>
        <v>0</v>
      </c>
      <c r="I419" s="313">
        <f>(I97+I207+I333)*'Data - P&amp;L'!$C$6*'Data - P&amp;L'!$C$55</f>
        <v>0</v>
      </c>
      <c r="J419" s="313">
        <f>(J97+J207+J333)*'Data - P&amp;L'!$C$6*'Data - P&amp;L'!$C$55</f>
        <v>0</v>
      </c>
      <c r="K419" s="313">
        <f>(K97+K207+K333)*'Data - P&amp;L'!$C$6*'Data - P&amp;L'!$C$55</f>
        <v>0</v>
      </c>
      <c r="L419" s="313">
        <f>(L97+L207+L333)*'Data - P&amp;L'!$C$6*'Data - P&amp;L'!$C$55</f>
        <v>0</v>
      </c>
      <c r="M419" s="313">
        <f>(M97+M207+M333)*'Data - P&amp;L'!$C$6*'Data - P&amp;L'!$C$55</f>
        <v>0</v>
      </c>
      <c r="N419" s="313">
        <f>(N97+N207+N333)*'Data - P&amp;L'!$C$6*'Data - P&amp;L'!$C$55</f>
        <v>0</v>
      </c>
      <c r="O419" s="313">
        <f>(O97+O207+O333)*'Data - P&amp;L'!$C$6*'Data - P&amp;L'!$C$55</f>
        <v>0</v>
      </c>
      <c r="P419" s="313">
        <f>(P97+P207+P333)*'Data - P&amp;L'!$C$6*'Data - P&amp;L'!$C$55</f>
        <v>0</v>
      </c>
      <c r="Q419" s="313">
        <f>(Q97+Q207+Q333)*'Data - P&amp;L'!$C$6*'Data - P&amp;L'!$C$55</f>
        <v>0</v>
      </c>
      <c r="R419" s="313">
        <f>(R97+R207+R333)*'Data - P&amp;L'!$C$6*'Data - P&amp;L'!$C$55</f>
        <v>0</v>
      </c>
      <c r="S419" s="313">
        <f>(S97+S207+S333)*'Data - P&amp;L'!$C$6*'Data - P&amp;L'!$C$55</f>
        <v>0</v>
      </c>
      <c r="T419" s="313">
        <f>(T97+T207+T333)*'Data - P&amp;L'!$C$6*'Data - P&amp;L'!$C$55</f>
        <v>0</v>
      </c>
      <c r="U419" s="313">
        <f>(U97+U207+U333)*'Data - P&amp;L'!$C$6*'Data - P&amp;L'!$C$55</f>
        <v>0</v>
      </c>
      <c r="V419" s="313">
        <f>(V97+V207+V333)*'Data - P&amp;L'!$C$6*'Data - P&amp;L'!$C$55</f>
        <v>0</v>
      </c>
      <c r="W419" s="313">
        <f>(W97+W207+W333)*'Data - P&amp;L'!$C$6*'Data - P&amp;L'!$C$55</f>
        <v>0</v>
      </c>
      <c r="X419" s="313">
        <f>(X97+X207+X333)*'Data - P&amp;L'!$C$6*'Data - P&amp;L'!$C$55</f>
        <v>0</v>
      </c>
      <c r="Y419" s="313">
        <f>(Y97+Y207+Y333)*'Data - P&amp;L'!$C$6*'Data - P&amp;L'!$C$55</f>
        <v>0</v>
      </c>
      <c r="Z419" s="313">
        <f>(Z97+Z207+Z333)*'Data - P&amp;L'!$C$6*'Data - P&amp;L'!$C$55</f>
        <v>0</v>
      </c>
      <c r="AA419" s="313">
        <f>(AA97+AA207+AA333)*'Data - P&amp;L'!$C$6*'Data - P&amp;L'!$C$55</f>
        <v>0</v>
      </c>
      <c r="AB419" s="313">
        <f>(AB97+AB207+AB333)*'Data - P&amp;L'!$C$6*'Data - P&amp;L'!$C$55</f>
        <v>0</v>
      </c>
      <c r="AC419" s="313">
        <f>(AC97+AC207+AC333)*'Data - P&amp;L'!$C$6*'Data - P&amp;L'!$C$55</f>
        <v>0</v>
      </c>
      <c r="AD419" s="313">
        <f>(AD97+AD207+AD333)*'Data - P&amp;L'!$C$6*'Data - P&amp;L'!$C$55</f>
        <v>0</v>
      </c>
      <c r="AE419" s="313">
        <f>(AE97+AE207+AE333)*'Data - P&amp;L'!$C$6*'Data - P&amp;L'!$C$55</f>
        <v>0</v>
      </c>
      <c r="AF419" s="313">
        <f>(AF97+AF207+AF333)*'Data - P&amp;L'!$C$6*'Data - P&amp;L'!$C$55</f>
        <v>0</v>
      </c>
      <c r="AG419" s="555">
        <f t="shared" si="99"/>
        <v>0</v>
      </c>
    </row>
    <row r="420" outlineLevel="1">
      <c r="A420" s="225" t="s">
        <v>676</v>
      </c>
      <c r="B420" s="313">
        <f>(B98+B208+B334)*'Data - P&amp;L'!$C$8*'Data - P&amp;L'!$C$55</f>
        <v>0</v>
      </c>
      <c r="C420" s="313">
        <f>(C98+C208+C334)*'Data - P&amp;L'!$C$8*'Data - P&amp;L'!$C$55</f>
        <v>0</v>
      </c>
      <c r="D420" s="313">
        <f>(D98+D208+D334)*'Data - P&amp;L'!$C$8*'Data - P&amp;L'!$C$55</f>
        <v>0</v>
      </c>
      <c r="E420" s="313">
        <f>(E98+E208+E334)*'Data - P&amp;L'!$C$8*'Data - P&amp;L'!$C$55</f>
        <v>0</v>
      </c>
      <c r="F420" s="313">
        <f>(F98+F208+F334)*'Data - P&amp;L'!$C$8*'Data - P&amp;L'!$C$55</f>
        <v>0</v>
      </c>
      <c r="G420" s="313">
        <f>(G98+G208+G334)*'Data - P&amp;L'!$C$8*'Data - P&amp;L'!$C$55</f>
        <v>0</v>
      </c>
      <c r="H420" s="313">
        <f>(H98+H208+H334)*'Data - P&amp;L'!$C$8*'Data - P&amp;L'!$C$55</f>
        <v>0</v>
      </c>
      <c r="I420" s="313">
        <f>(I98+I208+I334)*'Data - P&amp;L'!$C$8*'Data - P&amp;L'!$C$55</f>
        <v>0</v>
      </c>
      <c r="J420" s="313">
        <f>(J98+J208+J334)*'Data - P&amp;L'!$C$8*'Data - P&amp;L'!$C$55</f>
        <v>0</v>
      </c>
      <c r="K420" s="313">
        <f>(K98+K208+K334)*'Data - P&amp;L'!$C$8*'Data - P&amp;L'!$C$55</f>
        <v>0</v>
      </c>
      <c r="L420" s="313">
        <f>(L98+L208+L334)*'Data - P&amp;L'!$C$8*'Data - P&amp;L'!$C$55</f>
        <v>0</v>
      </c>
      <c r="M420" s="313">
        <f>(M98+M208+M334)*'Data - P&amp;L'!$C$8*'Data - P&amp;L'!$C$55</f>
        <v>0</v>
      </c>
      <c r="N420" s="313">
        <f>(N98+N208+N334)*'Data - P&amp;L'!$C$8*'Data - P&amp;L'!$C$55</f>
        <v>0</v>
      </c>
      <c r="O420" s="313">
        <f>(O98+O208+O334)*'Data - P&amp;L'!$C$8*'Data - P&amp;L'!$C$55</f>
        <v>0</v>
      </c>
      <c r="P420" s="313">
        <f>(P98+P208+P334)*'Data - P&amp;L'!$C$8*'Data - P&amp;L'!$C$55</f>
        <v>0</v>
      </c>
      <c r="Q420" s="313">
        <f>(Q98+Q208+Q334)*'Data - P&amp;L'!$C$8*'Data - P&amp;L'!$C$55</f>
        <v>0</v>
      </c>
      <c r="R420" s="313">
        <f>(R98+R208+R334)*'Data - P&amp;L'!$C$8*'Data - P&amp;L'!$C$55</f>
        <v>0</v>
      </c>
      <c r="S420" s="313">
        <f>(S98+S208+S334)*'Data - P&amp;L'!$C$8*'Data - P&amp;L'!$C$55</f>
        <v>0</v>
      </c>
      <c r="T420" s="313">
        <f>(T98+T208+T334)*'Data - P&amp;L'!$C$8*'Data - P&amp;L'!$C$55</f>
        <v>0</v>
      </c>
      <c r="U420" s="313">
        <f>(U98+U208+U334)*'Data - P&amp;L'!$C$8*'Data - P&amp;L'!$C$55</f>
        <v>0</v>
      </c>
      <c r="V420" s="313">
        <f>(V98+V208+V334)*'Data - P&amp;L'!$C$8*'Data - P&amp;L'!$C$55</f>
        <v>0</v>
      </c>
      <c r="W420" s="313">
        <f>(W98+W208+W334)*'Data - P&amp;L'!$C$8*'Data - P&amp;L'!$C$55</f>
        <v>0</v>
      </c>
      <c r="X420" s="313">
        <f>(X98+X208+X334)*'Data - P&amp;L'!$C$8*'Data - P&amp;L'!$C$55</f>
        <v>0</v>
      </c>
      <c r="Y420" s="313">
        <f>(Y98+Y208+Y334)*'Data - P&amp;L'!$C$8*'Data - P&amp;L'!$C$55</f>
        <v>0</v>
      </c>
      <c r="Z420" s="313">
        <f>(Z98+Z208+Z334)*'Data - P&amp;L'!$C$8*'Data - P&amp;L'!$C$55</f>
        <v>0</v>
      </c>
      <c r="AA420" s="313">
        <f>(AA98+AA208+AA334)*'Data - P&amp;L'!$C$8*'Data - P&amp;L'!$C$55</f>
        <v>0</v>
      </c>
      <c r="AB420" s="313">
        <f>(AB98+AB208+AB334)*'Data - P&amp;L'!$C$8*'Data - P&amp;L'!$C$55</f>
        <v>0</v>
      </c>
      <c r="AC420" s="313">
        <f>(AC98+AC208+AC334)*'Data - P&amp;L'!$C$8*'Data - P&amp;L'!$C$55</f>
        <v>0</v>
      </c>
      <c r="AD420" s="313">
        <f>(AD98+AD208+AD334)*'Data - P&amp;L'!$C$8*'Data - P&amp;L'!$C$55</f>
        <v>0</v>
      </c>
      <c r="AE420" s="313">
        <f>(AE98+AE208+AE334)*'Data - P&amp;L'!$C$8*'Data - P&amp;L'!$C$55</f>
        <v>0</v>
      </c>
      <c r="AF420" s="313">
        <f>(AF98+AF208+AF334)*'Data - P&amp;L'!$C$8*'Data - P&amp;L'!$C$55</f>
        <v>0</v>
      </c>
      <c r="AG420" s="555">
        <f t="shared" si="99"/>
        <v>0</v>
      </c>
    </row>
    <row r="421" outlineLevel="1">
      <c r="A421" s="225" t="s">
        <v>677</v>
      </c>
      <c r="B421" s="313">
        <f>(B99+B100+B209+B210+B335+B336)*'Data - P&amp;L'!$C$9*'Data - P&amp;L'!$C$55</f>
        <v>0</v>
      </c>
      <c r="C421" s="313">
        <f>(C99+C100+C209+C210+C335+C336)*'Data - P&amp;L'!$C$9*'Data - P&amp;L'!$C$55</f>
        <v>0</v>
      </c>
      <c r="D421" s="313">
        <f>(D99+D100+D209+D210+D335+D336)*'Data - P&amp;L'!$C$9*'Data - P&amp;L'!$C$55</f>
        <v>0</v>
      </c>
      <c r="E421" s="313">
        <f>(E99+E100+E209+E210+E335+E336)*'Data - P&amp;L'!$C$9*'Data - P&amp;L'!$C$55</f>
        <v>0</v>
      </c>
      <c r="F421" s="313">
        <f>(F99+F100+F209+F210+F335+F336)*'Data - P&amp;L'!$C$9*'Data - P&amp;L'!$C$55</f>
        <v>0</v>
      </c>
      <c r="G421" s="313">
        <f>(G99+G100+G209+G210+G335+G336)*'Data - P&amp;L'!$C$9*'Data - P&amp;L'!$C$55</f>
        <v>0</v>
      </c>
      <c r="H421" s="313">
        <f>(H99+H100+H209+H210+H335+H336)*'Data - P&amp;L'!$C$9*'Data - P&amp;L'!$C$55</f>
        <v>0</v>
      </c>
      <c r="I421" s="313">
        <f>(I99+I100+I209+I210+I335+I336)*'Data - P&amp;L'!$C$9*'Data - P&amp;L'!$C$55</f>
        <v>0</v>
      </c>
      <c r="J421" s="313">
        <f>(J99+J100+J209+J210+J335+J336)*'Data - P&amp;L'!$C$9*'Data - P&amp;L'!$C$55</f>
        <v>0</v>
      </c>
      <c r="K421" s="313">
        <f>(K99+K100+K209+K210+K335+K336)*'Data - P&amp;L'!$C$9*'Data - P&amp;L'!$C$55</f>
        <v>0</v>
      </c>
      <c r="L421" s="313">
        <f>(L99+L100+L209+L210+L335+L336)*'Data - P&amp;L'!$C$9*'Data - P&amp;L'!$C$55</f>
        <v>0</v>
      </c>
      <c r="M421" s="313">
        <f>(M99+M100+M209+M210+M335+M336)*'Data - P&amp;L'!$C$9*'Data - P&amp;L'!$C$55</f>
        <v>0</v>
      </c>
      <c r="N421" s="313">
        <f>(N99+N100+N209+N210+N335+N336)*'Data - P&amp;L'!$C$9*'Data - P&amp;L'!$C$55</f>
        <v>0</v>
      </c>
      <c r="O421" s="313">
        <f>(O99+O100+O209+O210+O335+O336)*'Data - P&amp;L'!$C$9*'Data - P&amp;L'!$C$55</f>
        <v>0</v>
      </c>
      <c r="P421" s="313">
        <f>(P99+P100+P209+P210+P335+P336)*'Data - P&amp;L'!$C$9*'Data - P&amp;L'!$C$55</f>
        <v>0</v>
      </c>
      <c r="Q421" s="313">
        <f>(Q99+Q100+Q209+Q210+Q335+Q336)*'Data - P&amp;L'!$C$9*'Data - P&amp;L'!$C$55</f>
        <v>0</v>
      </c>
      <c r="R421" s="313">
        <f>(R99+R100+R209+R210+R335+R336)*'Data - P&amp;L'!$C$9*'Data - P&amp;L'!$C$55</f>
        <v>0</v>
      </c>
      <c r="S421" s="313">
        <f>(S99+S100+S209+S210+S335+S336)*'Data - P&amp;L'!$C$9*'Data - P&amp;L'!$C$55</f>
        <v>0</v>
      </c>
      <c r="T421" s="313">
        <f>(T99+T100+T209+T210+T335+T336)*'Data - P&amp;L'!$C$9*'Data - P&amp;L'!$C$55</f>
        <v>0</v>
      </c>
      <c r="U421" s="313">
        <f>(U99+U100+U209+U210+U335+U336)*'Data - P&amp;L'!$C$9*'Data - P&amp;L'!$C$55</f>
        <v>0</v>
      </c>
      <c r="V421" s="313">
        <f>(V99+V100+V209+V210+V335+V336)*'Data - P&amp;L'!$C$9*'Data - P&amp;L'!$C$55</f>
        <v>0</v>
      </c>
      <c r="W421" s="313">
        <f>(W99+W100+W209+W210+W335+W336)*'Data - P&amp;L'!$C$9*'Data - P&amp;L'!$C$55</f>
        <v>0</v>
      </c>
      <c r="X421" s="313">
        <f>(X99+X100+X209+X210+X335+X336)*'Data - P&amp;L'!$C$9*'Data - P&amp;L'!$C$55</f>
        <v>0</v>
      </c>
      <c r="Y421" s="313">
        <f>(Y99+Y100+Y209+Y210+Y335+Y336)*'Data - P&amp;L'!$C$9*'Data - P&amp;L'!$C$55</f>
        <v>0</v>
      </c>
      <c r="Z421" s="313">
        <f>(Z99+Z100+Z209+Z210+Z335+Z336)*'Data - P&amp;L'!$C$9*'Data - P&amp;L'!$C$55</f>
        <v>0</v>
      </c>
      <c r="AA421" s="313">
        <f>(AA99+AA100+AA209+AA210+AA335+AA336)*'Data - P&amp;L'!$C$9*'Data - P&amp;L'!$C$55</f>
        <v>0</v>
      </c>
      <c r="AB421" s="313">
        <f>(AB99+AB100+AB209+AB210+AB335+AB336)*'Data - P&amp;L'!$C$9*'Data - P&amp;L'!$C$55</f>
        <v>0</v>
      </c>
      <c r="AC421" s="313">
        <f>(AC99+AC100+AC209+AC210+AC335+AC336)*'Data - P&amp;L'!$C$9*'Data - P&amp;L'!$C$55</f>
        <v>0</v>
      </c>
      <c r="AD421" s="313">
        <f>(AD99+AD100+AD209+AD210+AD335+AD336)*'Data - P&amp;L'!$C$9*'Data - P&amp;L'!$C$55</f>
        <v>0</v>
      </c>
      <c r="AE421" s="313">
        <f>(AE99+AE100+AE209+AE210+AE335+AE336)*'Data - P&amp;L'!$C$9*'Data - P&amp;L'!$C$55</f>
        <v>0</v>
      </c>
      <c r="AF421" s="313">
        <f>(AF99+AF100+AF209+AF210+AF335+AF336)*'Data - P&amp;L'!$C$9*'Data - P&amp;L'!$C$55</f>
        <v>0</v>
      </c>
      <c r="AG421" s="555">
        <f t="shared" si="99"/>
        <v>0</v>
      </c>
    </row>
    <row r="422" outlineLevel="1">
      <c r="A422" s="225" t="s">
        <v>678</v>
      </c>
      <c r="B422" s="313">
        <f>(B101+B102+B211+B212+B337+B338)*'Data - P&amp;L'!$C$5*'Data - P&amp;L'!$C$55</f>
        <v>0</v>
      </c>
      <c r="C422" s="313">
        <f>(C101+C102+C211+C212+C337+C338)*'Data - P&amp;L'!$C$5*'Data - P&amp;L'!$C$55</f>
        <v>0</v>
      </c>
      <c r="D422" s="313">
        <f>(D101+D102+D211+D212+D337+D338)*'Data - P&amp;L'!$C$5*'Data - P&amp;L'!$C$55</f>
        <v>0</v>
      </c>
      <c r="E422" s="313">
        <f>(E101+E102+E211+E212+E337+E338)*'Data - P&amp;L'!$C$5*'Data - P&amp;L'!$C$55</f>
        <v>0</v>
      </c>
      <c r="F422" s="313">
        <f>(F101+F102+F211+F212+F337+F338)*'Data - P&amp;L'!$C$5*'Data - P&amp;L'!$C$55</f>
        <v>0</v>
      </c>
      <c r="G422" s="313">
        <f>(G101+G102+G211+G212+G337+G338)*'Data - P&amp;L'!$C$5*'Data - P&amp;L'!$C$55</f>
        <v>0</v>
      </c>
      <c r="H422" s="313">
        <f>(H101+H102+H211+H212+H337+H338)*'Data - P&amp;L'!$C$5*'Data - P&amp;L'!$C$55</f>
        <v>0</v>
      </c>
      <c r="I422" s="313">
        <f>(I101+I102+I211+I212+I337+I338)*'Data - P&amp;L'!$C$5*'Data - P&amp;L'!$C$55</f>
        <v>0</v>
      </c>
      <c r="J422" s="313">
        <f>(J101+J102+J211+J212+J337+J338)*'Data - P&amp;L'!$C$5*'Data - P&amp;L'!$C$55</f>
        <v>0</v>
      </c>
      <c r="K422" s="313">
        <f>(K101+K102+K211+K212+K337+K338)*'Data - P&amp;L'!$C$5*'Data - P&amp;L'!$C$55</f>
        <v>0</v>
      </c>
      <c r="L422" s="313">
        <f>(L101+L102+L211+L212+L337+L338)*'Data - P&amp;L'!$C$5*'Data - P&amp;L'!$C$55</f>
        <v>0</v>
      </c>
      <c r="M422" s="313">
        <f>(M101+M102+M211+M212+M337+M338)*'Data - P&amp;L'!$C$5*'Data - P&amp;L'!$C$55</f>
        <v>0</v>
      </c>
      <c r="N422" s="313">
        <f>(N101+N102+N211+N212+N337+N338)*'Data - P&amp;L'!$C$5*'Data - P&amp;L'!$C$55</f>
        <v>0</v>
      </c>
      <c r="O422" s="313">
        <f>(O101+O102+O211+O212+O337+O338)*'Data - P&amp;L'!$C$5*'Data - P&amp;L'!$C$55</f>
        <v>0</v>
      </c>
      <c r="P422" s="313">
        <f>(P101+P102+P211+P212+P337+P338)*'Data - P&amp;L'!$C$5*'Data - P&amp;L'!$C$55</f>
        <v>0</v>
      </c>
      <c r="Q422" s="313">
        <f>(Q101+Q102+Q211+Q212+Q337+Q338)*'Data - P&amp;L'!$C$5*'Data - P&amp;L'!$C$55</f>
        <v>0</v>
      </c>
      <c r="R422" s="313">
        <f>(R101+R102+R211+R212+R337+R338)*'Data - P&amp;L'!$C$5*'Data - P&amp;L'!$C$55</f>
        <v>0</v>
      </c>
      <c r="S422" s="313">
        <f>(S101+S102+S211+S212+S337+S338)*'Data - P&amp;L'!$C$5*'Data - P&amp;L'!$C$55</f>
        <v>0</v>
      </c>
      <c r="T422" s="313">
        <f>(T101+T102+T211+T212+T337+T338)*'Data - P&amp;L'!$C$5*'Data - P&amp;L'!$C$55</f>
        <v>0</v>
      </c>
      <c r="U422" s="313">
        <f>(U101+U102+U211+U212+U337+U338)*'Data - P&amp;L'!$C$5*'Data - P&amp;L'!$C$55</f>
        <v>0</v>
      </c>
      <c r="V422" s="313">
        <f>(V101+V102+V211+V212+V337+V338)*'Data - P&amp;L'!$C$5*'Data - P&amp;L'!$C$55</f>
        <v>0</v>
      </c>
      <c r="W422" s="313">
        <f>(W101+W102+W211+W212+W337+W338)*'Data - P&amp;L'!$C$5*'Data - P&amp;L'!$C$55</f>
        <v>0</v>
      </c>
      <c r="X422" s="313">
        <f>(X101+X102+X211+X212+X337+X338)*'Data - P&amp;L'!$C$5*'Data - P&amp;L'!$C$55</f>
        <v>0</v>
      </c>
      <c r="Y422" s="313">
        <f>(Y101+Y102+Y211+Y212+Y337+Y338)*'Data - P&amp;L'!$C$5*'Data - P&amp;L'!$C$55</f>
        <v>0</v>
      </c>
      <c r="Z422" s="313">
        <f>(Z101+Z102+Z211+Z212+Z337+Z338)*'Data - P&amp;L'!$C$5*'Data - P&amp;L'!$C$55</f>
        <v>0</v>
      </c>
      <c r="AA422" s="313">
        <f>(AA101+AA102+AA211+AA212+AA337+AA338)*'Data - P&amp;L'!$C$5*'Data - P&amp;L'!$C$55</f>
        <v>0</v>
      </c>
      <c r="AB422" s="313">
        <f>(AB101+AB102+AB211+AB212+AB337+AB338)*'Data - P&amp;L'!$C$5*'Data - P&amp;L'!$C$55</f>
        <v>0</v>
      </c>
      <c r="AC422" s="313">
        <f>(AC101+AC102+AC211+AC212+AC337+AC338)*'Data - P&amp;L'!$C$5*'Data - P&amp;L'!$C$55</f>
        <v>0</v>
      </c>
      <c r="AD422" s="313">
        <f>(AD101+AD102+AD211+AD212+AD337+AD338)*'Data - P&amp;L'!$C$5*'Data - P&amp;L'!$C$55</f>
        <v>0</v>
      </c>
      <c r="AE422" s="313">
        <f>(AE101+AE102+AE211+AE212+AE337+AE338)*'Data - P&amp;L'!$C$5*'Data - P&amp;L'!$C$55</f>
        <v>0</v>
      </c>
      <c r="AF422" s="313">
        <f>(AF101+AF102+AF211+AF212+AF337+AF338)*'Data - P&amp;L'!$C$5*'Data - P&amp;L'!$C$55</f>
        <v>0</v>
      </c>
      <c r="AG422" s="555">
        <f t="shared" si="99"/>
        <v>0</v>
      </c>
    </row>
    <row r="423" outlineLevel="1">
      <c r="A423" s="225" t="s">
        <v>679</v>
      </c>
      <c r="B423" s="313">
        <f>(B103+B104+B213+B214+B339+B340)*'Data - P&amp;L'!$C$10*'Data - P&amp;L'!$C$55</f>
        <v>0</v>
      </c>
      <c r="C423" s="313">
        <f>(C103+C104+C213+C214+C339+C340)*'Data - P&amp;L'!$C$10*'Data - P&amp;L'!$C$55</f>
        <v>0</v>
      </c>
      <c r="D423" s="313">
        <f>(D103+D104+D213+D214+D339+D340)*'Data - P&amp;L'!$C$10*'Data - P&amp;L'!$C$55</f>
        <v>0</v>
      </c>
      <c r="E423" s="313">
        <f>(E103+E104+E213+E214+E339+E340)*'Data - P&amp;L'!$C$10*'Data - P&amp;L'!$C$55</f>
        <v>0</v>
      </c>
      <c r="F423" s="313">
        <f>(F103+F104+F213+F214+F339+F340)*'Data - P&amp;L'!$C$10*'Data - P&amp;L'!$C$55</f>
        <v>0</v>
      </c>
      <c r="G423" s="313">
        <f>(G103+G104+G213+G214+G339+G340)*'Data - P&amp;L'!$C$10*'Data - P&amp;L'!$C$55</f>
        <v>0</v>
      </c>
      <c r="H423" s="313">
        <f>(H103+H104+H213+H214+H339+H340)*'Data - P&amp;L'!$C$10*'Data - P&amp;L'!$C$55</f>
        <v>0</v>
      </c>
      <c r="I423" s="313">
        <f>(I103+I104+I213+I214+I339+I340)*'Data - P&amp;L'!$C$10*'Data - P&amp;L'!$C$55</f>
        <v>0</v>
      </c>
      <c r="J423" s="313">
        <f>(J103+J104+J213+J214+J339+J340)*'Data - P&amp;L'!$C$10*'Data - P&amp;L'!$C$55</f>
        <v>0</v>
      </c>
      <c r="K423" s="313">
        <f>(K103+K104+K213+K214+K339+K340)*'Data - P&amp;L'!$C$10*'Data - P&amp;L'!$C$55</f>
        <v>0</v>
      </c>
      <c r="L423" s="313">
        <f>(L103+L104+L213+L214+L339+L340)*'Data - P&amp;L'!$C$10*'Data - P&amp;L'!$C$55</f>
        <v>0</v>
      </c>
      <c r="M423" s="313">
        <f>(M103+M104+M213+M214+M339+M340)*'Data - P&amp;L'!$C$10*'Data - P&amp;L'!$C$55</f>
        <v>0</v>
      </c>
      <c r="N423" s="313">
        <f>(N103+N104+N213+N214+N339+N340)*'Data - P&amp;L'!$C$10*'Data - P&amp;L'!$C$55</f>
        <v>0</v>
      </c>
      <c r="O423" s="313">
        <f>(O103+O104+O213+O214+O339+O340)*'Data - P&amp;L'!$C$10*'Data - P&amp;L'!$C$55</f>
        <v>0</v>
      </c>
      <c r="P423" s="313">
        <f>(P103+P104+P213+P214+P339+P340)*'Data - P&amp;L'!$C$10*'Data - P&amp;L'!$C$55</f>
        <v>0</v>
      </c>
      <c r="Q423" s="313">
        <f>(Q103+Q104+Q213+Q214+Q339+Q340)*'Data - P&amp;L'!$C$10*'Data - P&amp;L'!$C$55</f>
        <v>0</v>
      </c>
      <c r="R423" s="313">
        <f>(R103+R104+R213+R214+R339+R340)*'Data - P&amp;L'!$C$10*'Data - P&amp;L'!$C$55</f>
        <v>0</v>
      </c>
      <c r="S423" s="313">
        <f>(S103+S104+S213+S214+S339+S340)*'Data - P&amp;L'!$C$10*'Data - P&amp;L'!$C$55</f>
        <v>0</v>
      </c>
      <c r="T423" s="313">
        <f>(T103+T104+T213+T214+T339+T340)*'Data - P&amp;L'!$C$10*'Data - P&amp;L'!$C$55</f>
        <v>0</v>
      </c>
      <c r="U423" s="313">
        <f>(U103+U104+U213+U214+U339+U340)*'Data - P&amp;L'!$C$10*'Data - P&amp;L'!$C$55</f>
        <v>0</v>
      </c>
      <c r="V423" s="313">
        <f>(V103+V104+V213+V214+V339+V340)*'Data - P&amp;L'!$C$10*'Data - P&amp;L'!$C$55</f>
        <v>0</v>
      </c>
      <c r="W423" s="313">
        <f>(W103+W104+W213+W214+W339+W340)*'Data - P&amp;L'!$C$10*'Data - P&amp;L'!$C$55</f>
        <v>0</v>
      </c>
      <c r="X423" s="313">
        <f>(X103+X104+X213+X214+X339+X340)*'Data - P&amp;L'!$C$10*'Data - P&amp;L'!$C$55</f>
        <v>0</v>
      </c>
      <c r="Y423" s="313">
        <f>(Y103+Y104+Y213+Y214+Y339+Y340)*'Data - P&amp;L'!$C$10*'Data - P&amp;L'!$C$55</f>
        <v>0</v>
      </c>
      <c r="Z423" s="313">
        <f>(Z103+Z104+Z213+Z214+Z339+Z340)*'Data - P&amp;L'!$C$10*'Data - P&amp;L'!$C$55</f>
        <v>0</v>
      </c>
      <c r="AA423" s="313">
        <f>(AA103+AA104+AA213+AA214+AA339+AA340)*'Data - P&amp;L'!$C$10*'Data - P&amp;L'!$C$55</f>
        <v>0</v>
      </c>
      <c r="AB423" s="313">
        <f>(AB103+AB104+AB213+AB214+AB339+AB340)*'Data - P&amp;L'!$C$10*'Data - P&amp;L'!$C$55</f>
        <v>0</v>
      </c>
      <c r="AC423" s="313">
        <f>(AC103+AC104+AC213+AC214+AC339+AC340)*'Data - P&amp;L'!$C$10*'Data - P&amp;L'!$C$55</f>
        <v>0</v>
      </c>
      <c r="AD423" s="313">
        <f>(AD103+AD104+AD213+AD214+AD339+AD340)*'Data - P&amp;L'!$C$10*'Data - P&amp;L'!$C$55</f>
        <v>0</v>
      </c>
      <c r="AE423" s="313">
        <f>(AE103+AE104+AE213+AE214+AE339+AE340)*'Data - P&amp;L'!$C$10*'Data - P&amp;L'!$C$55</f>
        <v>0</v>
      </c>
      <c r="AF423" s="313">
        <f>(AF103+AF104+AF213+AF214+AF339+AF340)*'Data - P&amp;L'!$C$10*'Data - P&amp;L'!$C$55</f>
        <v>0</v>
      </c>
      <c r="AG423" s="555">
        <f t="shared" si="99"/>
        <v>0</v>
      </c>
    </row>
    <row r="424" outlineLevel="1">
      <c r="A424" s="225" t="s">
        <v>693</v>
      </c>
      <c r="B424" s="313">
        <f>((B108+B109+B218+B219+B344+B345)*'Data - P&amp;L'!$C$13)*'Data - P&amp;L'!$C$55</f>
        <v>0</v>
      </c>
      <c r="C424" s="313">
        <f>((C108+C109+C218+C219+C344+C345)*'Data - P&amp;L'!$C$13)*'Data - P&amp;L'!$C$55</f>
        <v>0</v>
      </c>
      <c r="D424" s="313">
        <f>((D108+D109+D218+D219+D344+D345)*'Data - P&amp;L'!$C$13)*'Data - P&amp;L'!$C$55</f>
        <v>0</v>
      </c>
      <c r="E424" s="313">
        <f>((E108+E109+E218+E219+E344+E345)*'Data - P&amp;L'!$C$13)*'Data - P&amp;L'!$C$55</f>
        <v>0</v>
      </c>
      <c r="F424" s="313">
        <f>((F108+F109+F218+F219+F344+F345)*'Data - P&amp;L'!$C$13)*'Data - P&amp;L'!$C$55</f>
        <v>0</v>
      </c>
      <c r="G424" s="313">
        <f>((G108+G109+G218+G219+G344+G345)*'Data - P&amp;L'!$C$13)*'Data - P&amp;L'!$C$55</f>
        <v>0</v>
      </c>
      <c r="H424" s="313">
        <f>((H108+H109+H218+H219+H344+H345)*'Data - P&amp;L'!$C$13)*'Data - P&amp;L'!$C$55</f>
        <v>0</v>
      </c>
      <c r="I424" s="313">
        <f>((I108+I109+I218+I219+I344+I345)*'Data - P&amp;L'!$C$13)*'Data - P&amp;L'!$C$55</f>
        <v>0</v>
      </c>
      <c r="J424" s="313">
        <f>((J108+J109+J218+J219+J344+J345)*'Data - P&amp;L'!$C$13)*'Data - P&amp;L'!$C$55</f>
        <v>0</v>
      </c>
      <c r="K424" s="313">
        <f>((K108+K109+K218+K219+K344+K345)*'Data - P&amp;L'!$C$13)*'Data - P&amp;L'!$C$55</f>
        <v>0</v>
      </c>
      <c r="L424" s="313">
        <f>((L108+L109+L218+L219+L344+L345)*'Data - P&amp;L'!$C$13)*'Data - P&amp;L'!$C$55</f>
        <v>0</v>
      </c>
      <c r="M424" s="313">
        <f>((M108+M109+M218+M219+M344+M345)*'Data - P&amp;L'!$C$13)*'Data - P&amp;L'!$C$55</f>
        <v>0</v>
      </c>
      <c r="N424" s="313">
        <f>((N108+N109+N218+N219+N344+N345)*'Data - P&amp;L'!$C$13)*'Data - P&amp;L'!$C$55</f>
        <v>0</v>
      </c>
      <c r="O424" s="313">
        <f>((O108+O109+O218+O219+O344+O345)*'Data - P&amp;L'!$C$13)*'Data - P&amp;L'!$C$55</f>
        <v>0</v>
      </c>
      <c r="P424" s="313">
        <f>((P108+P109+P218+P219+P344+P345)*'Data - P&amp;L'!$C$13)*'Data - P&amp;L'!$C$55</f>
        <v>0</v>
      </c>
      <c r="Q424" s="313">
        <f>((Q108+Q109+Q218+Q219+Q344+Q345)*'Data - P&amp;L'!$C$13)*'Data - P&amp;L'!$C$55</f>
        <v>0</v>
      </c>
      <c r="R424" s="313">
        <f>((R108+R109+R218+R219+R344+R345)*'Data - P&amp;L'!$C$13)*'Data - P&amp;L'!$C$55</f>
        <v>0</v>
      </c>
      <c r="S424" s="313">
        <f>((S108+S109+S218+S219+S344+S345)*'Data - P&amp;L'!$C$13)*'Data - P&amp;L'!$C$55</f>
        <v>0</v>
      </c>
      <c r="T424" s="313">
        <f>((T108+T109+T218+T219+T344+T345)*'Data - P&amp;L'!$C$13)*'Data - P&amp;L'!$C$55</f>
        <v>0</v>
      </c>
      <c r="U424" s="313">
        <f>((U108+U109+U218+U219+U344+U345)*'Data - P&amp;L'!$C$13)*'Data - P&amp;L'!$C$55</f>
        <v>0</v>
      </c>
      <c r="V424" s="313">
        <f>((V108+V109+V218+V219+V344+V345)*'Data - P&amp;L'!$C$13)*'Data - P&amp;L'!$C$55</f>
        <v>0</v>
      </c>
      <c r="W424" s="313">
        <f>((W108+W109+W218+W219+W344+W345)*'Data - P&amp;L'!$C$13)*'Data - P&amp;L'!$C$55</f>
        <v>0</v>
      </c>
      <c r="X424" s="313">
        <f>((X108+X109+X218+X219+X344+X345)*'Data - P&amp;L'!$C$13)*'Data - P&amp;L'!$C$55</f>
        <v>0</v>
      </c>
      <c r="Y424" s="313">
        <f>((Y108+Y109+Y218+Y219+Y344+Y345)*'Data - P&amp;L'!$C$13)*'Data - P&amp;L'!$C$55</f>
        <v>0</v>
      </c>
      <c r="Z424" s="313">
        <f>((Z108+Z109+Z218+Z219+Z344+Z345)*'Data - P&amp;L'!$C$13)*'Data - P&amp;L'!$C$55</f>
        <v>0</v>
      </c>
      <c r="AA424" s="313">
        <f>((AA108+AA109+AA218+AA219+AA344+AA345)*'Data - P&amp;L'!$C$13)*'Data - P&amp;L'!$C$55</f>
        <v>0</v>
      </c>
      <c r="AB424" s="313">
        <f>((AB108+AB109+AB218+AB219+AB344+AB345)*'Data - P&amp;L'!$C$13)*'Data - P&amp;L'!$C$55</f>
        <v>0</v>
      </c>
      <c r="AC424" s="313">
        <f>((AC108+AC109+AC218+AC219+AC344+AC345)*'Data - P&amp;L'!$C$13)*'Data - P&amp;L'!$C$55</f>
        <v>0</v>
      </c>
      <c r="AD424" s="313">
        <f>((AD108+AD109+AD218+AD219+AD344+AD345)*'Data - P&amp;L'!$C$13)*'Data - P&amp;L'!$C$55</f>
        <v>0</v>
      </c>
      <c r="AE424" s="313">
        <f>((AE108+AE109+AE218+AE219+AE344+AE345)*'Data - P&amp;L'!$C$13)*'Data - P&amp;L'!$C$55</f>
        <v>0</v>
      </c>
      <c r="AF424" s="313">
        <f>((AF108+AF109+AF218+AF219+AF344+AF345)*'Data - P&amp;L'!$C$13)*'Data - P&amp;L'!$C$55</f>
        <v>0</v>
      </c>
      <c r="AG424" s="555">
        <f t="shared" si="99"/>
        <v>0</v>
      </c>
    </row>
    <row r="425" outlineLevel="1">
      <c r="A425" s="225" t="s">
        <v>694</v>
      </c>
      <c r="B425" s="313">
        <f>((B110+B220+B346)*'Data - P&amp;L'!$C$14)*'Data - P&amp;L'!$C$55</f>
        <v>0</v>
      </c>
      <c r="C425" s="313">
        <f>((C110+C220+C346)*'Data - P&amp;L'!$C$14)*'Data - P&amp;L'!$C$55</f>
        <v>0</v>
      </c>
      <c r="D425" s="313">
        <f>((D110+D220+D346)*'Data - P&amp;L'!$C$14)*'Data - P&amp;L'!$C$55</f>
        <v>0</v>
      </c>
      <c r="E425" s="313">
        <f>((E110+E220+E346)*'Data - P&amp;L'!$C$14)*'Data - P&amp;L'!$C$55</f>
        <v>0</v>
      </c>
      <c r="F425" s="313">
        <f>((F110+F220+F346)*'Data - P&amp;L'!$C$14)*'Data - P&amp;L'!$C$55</f>
        <v>0</v>
      </c>
      <c r="G425" s="313">
        <f>((G110+G220+G346)*'Data - P&amp;L'!$C$14)*'Data - P&amp;L'!$C$55</f>
        <v>0</v>
      </c>
      <c r="H425" s="313">
        <f>((H110+H220+H346)*'Data - P&amp;L'!$C$14)*'Data - P&amp;L'!$C$55</f>
        <v>0</v>
      </c>
      <c r="I425" s="313">
        <f>((I110+I220+I346)*'Data - P&amp;L'!$C$14)*'Data - P&amp;L'!$C$55</f>
        <v>0</v>
      </c>
      <c r="J425" s="313">
        <f>((J110+J220+J346)*'Data - P&amp;L'!$C$14)*'Data - P&amp;L'!$C$55</f>
        <v>0</v>
      </c>
      <c r="K425" s="313">
        <f>((K110+K220+K346)*'Data - P&amp;L'!$C$14)*'Data - P&amp;L'!$C$55</f>
        <v>0</v>
      </c>
      <c r="L425" s="313">
        <f>((L110+L220+L346)*'Data - P&amp;L'!$C$14)*'Data - P&amp;L'!$C$55</f>
        <v>0</v>
      </c>
      <c r="M425" s="313">
        <f>((M110+M220+M346)*'Data - P&amp;L'!$C$14)*'Data - P&amp;L'!$C$55</f>
        <v>0</v>
      </c>
      <c r="N425" s="313">
        <f>((N110+N220+N346)*'Data - P&amp;L'!$C$14)*'Data - P&amp;L'!$C$55</f>
        <v>0</v>
      </c>
      <c r="O425" s="313">
        <f>((O110+O220+O346)*'Data - P&amp;L'!$C$14)*'Data - P&amp;L'!$C$55</f>
        <v>0</v>
      </c>
      <c r="P425" s="313">
        <f>((P110+P220+P346)*'Data - P&amp;L'!$C$14)*'Data - P&amp;L'!$C$55</f>
        <v>0</v>
      </c>
      <c r="Q425" s="313">
        <f>((Q110+Q220+Q346)*'Data - P&amp;L'!$C$14)*'Data - P&amp;L'!$C$55</f>
        <v>0</v>
      </c>
      <c r="R425" s="313">
        <f>((R110+R220+R346)*'Data - P&amp;L'!$C$14)*'Data - P&amp;L'!$C$55</f>
        <v>0</v>
      </c>
      <c r="S425" s="313">
        <f>((S110+S220+S346)*'Data - P&amp;L'!$C$14)*'Data - P&amp;L'!$C$55</f>
        <v>0</v>
      </c>
      <c r="T425" s="313">
        <f>((T110+T220+T346)*'Data - P&amp;L'!$C$14)*'Data - P&amp;L'!$C$55</f>
        <v>0</v>
      </c>
      <c r="U425" s="313">
        <f>((U110+U220+U346)*'Data - P&amp;L'!$C$14)*'Data - P&amp;L'!$C$55</f>
        <v>0</v>
      </c>
      <c r="V425" s="313">
        <f>((V110+V220+V346)*'Data - P&amp;L'!$C$14)*'Data - P&amp;L'!$C$55</f>
        <v>0</v>
      </c>
      <c r="W425" s="313">
        <f>((W110+W220+W346)*'Data - P&amp;L'!$C$14)*'Data - P&amp;L'!$C$55</f>
        <v>0</v>
      </c>
      <c r="X425" s="313">
        <f>((X110+X220+X346)*'Data - P&amp;L'!$C$14)*'Data - P&amp;L'!$C$55</f>
        <v>0</v>
      </c>
      <c r="Y425" s="313">
        <f>((Y110+Y220+Y346)*'Data - P&amp;L'!$C$14)*'Data - P&amp;L'!$C$55</f>
        <v>0</v>
      </c>
      <c r="Z425" s="313">
        <f>((Z110+Z220+Z346)*'Data - P&amp;L'!$C$14)*'Data - P&amp;L'!$C$55</f>
        <v>0</v>
      </c>
      <c r="AA425" s="313">
        <f>((AA110+AA220+AA346)*'Data - P&amp;L'!$C$14)*'Data - P&amp;L'!$C$55</f>
        <v>0</v>
      </c>
      <c r="AB425" s="313">
        <f>((AB110+AB220+AB346)*'Data - P&amp;L'!$C$14)*'Data - P&amp;L'!$C$55</f>
        <v>0</v>
      </c>
      <c r="AC425" s="313">
        <f>((AC110+AC220+AC346)*'Data - P&amp;L'!$C$14)*'Data - P&amp;L'!$C$55</f>
        <v>0</v>
      </c>
      <c r="AD425" s="313">
        <f>((AD110+AD220+AD346)*'Data - P&amp;L'!$C$14)*'Data - P&amp;L'!$C$55</f>
        <v>0</v>
      </c>
      <c r="AE425" s="313">
        <f>((AE110+AE220+AE346)*'Data - P&amp;L'!$C$14)*'Data - P&amp;L'!$C$55</f>
        <v>0</v>
      </c>
      <c r="AF425" s="313">
        <f>((AF110+AF220+AF346)*'Data - P&amp;L'!$C$14)*'Data - P&amp;L'!$C$55</f>
        <v>0</v>
      </c>
      <c r="AG425" s="555">
        <f t="shared" si="99"/>
        <v>0</v>
      </c>
    </row>
    <row r="426" outlineLevel="1">
      <c r="A426" s="223" t="s">
        <v>680</v>
      </c>
      <c r="B426" s="559">
        <f>(((B94+B204+B330)*'Data - P&amp;L'!$C$38)+((B95+B205+B331)*'Data - P&amp;L'!$C$38))*'Data - P&amp;L'!$C$55</f>
        <v>0</v>
      </c>
      <c r="C426" s="559">
        <f>(((C94+C204+C330)*'Data - P&amp;L'!$C$38)+((C95+C205+C331)*'Data - P&amp;L'!$C$38))*'Data - P&amp;L'!$C$55</f>
        <v>0</v>
      </c>
      <c r="D426" s="559">
        <f>(((D94+D204+D330)*'Data - P&amp;L'!$C$38)+((D95+D205+D331)*'Data - P&amp;L'!$C$38))*'Data - P&amp;L'!$C$55</f>
        <v>0</v>
      </c>
      <c r="E426" s="559">
        <f>(((E94+E204+E330)*'Data - P&amp;L'!$C$38)+((E95+E205+E331)*'Data - P&amp;L'!$C$38))*'Data - P&amp;L'!$C$55</f>
        <v>0</v>
      </c>
      <c r="F426" s="559">
        <f>(((F94+F204+F330)*'Data - P&amp;L'!$C$38)+((F95+F205+F331)*'Data - P&amp;L'!$C$38))*'Data - P&amp;L'!$C$55</f>
        <v>0</v>
      </c>
      <c r="G426" s="559">
        <f>(((G94+G204+G330)*'Data - P&amp;L'!$C$38)+((G95+G205+G331)*'Data - P&amp;L'!$C$38))*'Data - P&amp;L'!$C$55</f>
        <v>0</v>
      </c>
      <c r="H426" s="559">
        <f>(((H94+H204+H330)*'Data - P&amp;L'!$C$38)+((H95+H205+H331)*'Data - P&amp;L'!$C$38))*'Data - P&amp;L'!$C$55</f>
        <v>0</v>
      </c>
      <c r="I426" s="559">
        <f>(((I94+I204+I330)*'Data - P&amp;L'!$C$38)+((I95+I205+I331)*'Data - P&amp;L'!$C$38))*'Data - P&amp;L'!$C$55</f>
        <v>0</v>
      </c>
      <c r="J426" s="559">
        <f>(((J94+J204+J330)*'Data - P&amp;L'!$C$38)+((J95+J205+J331)*'Data - P&amp;L'!$C$38))*'Data - P&amp;L'!$C$55</f>
        <v>0</v>
      </c>
      <c r="K426" s="559">
        <f>(((K94+K204+K330)*'Data - P&amp;L'!$C$38)+((K95+K205+K331)*'Data - P&amp;L'!$C$38))*'Data - P&amp;L'!$C$55</f>
        <v>0</v>
      </c>
      <c r="L426" s="559">
        <f>(((L94+L204+L330)*'Data - P&amp;L'!$C$38)+((L95+L205+L331)*'Data - P&amp;L'!$C$38))*'Data - P&amp;L'!$C$55</f>
        <v>0</v>
      </c>
      <c r="M426" s="559">
        <f>(((M94+M204+M330)*'Data - P&amp;L'!$C$38)+((M95+M205+M331)*'Data - P&amp;L'!$C$38))*'Data - P&amp;L'!$C$55</f>
        <v>0</v>
      </c>
      <c r="N426" s="559">
        <f>(((N94+N204+N330)*'Data - P&amp;L'!$C$38)+((N95+N205+N331)*'Data - P&amp;L'!$C$38))*'Data - P&amp;L'!$C$55</f>
        <v>0</v>
      </c>
      <c r="O426" s="559">
        <f>(((O94+O204+O330)*'Data - P&amp;L'!$C$38)+((O95+O205+O331)*'Data - P&amp;L'!$C$38))*'Data - P&amp;L'!$C$55</f>
        <v>0</v>
      </c>
      <c r="P426" s="559">
        <f>(((P94+P204+P330)*'Data - P&amp;L'!$C$38)+((P95+P205+P331)*'Data - P&amp;L'!$C$38))*'Data - P&amp;L'!$C$55</f>
        <v>0</v>
      </c>
      <c r="Q426" s="559">
        <f>(((Q94+Q204+Q330)*'Data - P&amp;L'!$C$38)+((Q95+Q205+Q331)*'Data - P&amp;L'!$C$38))*'Data - P&amp;L'!$C$55</f>
        <v>0</v>
      </c>
      <c r="R426" s="559">
        <f>(((R94+R204+R330)*'Data - P&amp;L'!$C$38)+((R95+R205+R331)*'Data - P&amp;L'!$C$38))*'Data - P&amp;L'!$C$55</f>
        <v>0</v>
      </c>
      <c r="S426" s="559">
        <f>(((S94+S204+S330)*'Data - P&amp;L'!$C$38)+((S95+S205+S331)*'Data - P&amp;L'!$C$38))*'Data - P&amp;L'!$C$55</f>
        <v>0</v>
      </c>
      <c r="T426" s="559">
        <f>(((T94+T204+T330)*'Data - P&amp;L'!$C$38)+((T95+T205+T331)*'Data - P&amp;L'!$C$38))*'Data - P&amp;L'!$C$55</f>
        <v>0</v>
      </c>
      <c r="U426" s="559">
        <f>(((U94+U204+U330)*'Data - P&amp;L'!$C$38)+((U95+U205+U331)*'Data - P&amp;L'!$C$38))*'Data - P&amp;L'!$C$55</f>
        <v>0</v>
      </c>
      <c r="V426" s="559">
        <f>(((V94+V204+V330)*'Data - P&amp;L'!$C$38)+((V95+V205+V331)*'Data - P&amp;L'!$C$38))*'Data - P&amp;L'!$C$55</f>
        <v>0</v>
      </c>
      <c r="W426" s="559">
        <f>(((W94+W204+W330)*'Data - P&amp;L'!$C$38)+((W95+W205+W331)*'Data - P&amp;L'!$C$38))*'Data - P&amp;L'!$C$55</f>
        <v>0</v>
      </c>
      <c r="X426" s="559">
        <f>(((X94+X204+X330)*'Data - P&amp;L'!$C$38)+((X95+X205+X331)*'Data - P&amp;L'!$C$38))*'Data - P&amp;L'!$C$55</f>
        <v>0</v>
      </c>
      <c r="Y426" s="559">
        <f>(((Y94+Y204+Y330)*'Data - P&amp;L'!$C$38)+((Y95+Y205+Y331)*'Data - P&amp;L'!$C$38))*'Data - P&amp;L'!$C$55</f>
        <v>0</v>
      </c>
      <c r="Z426" s="559">
        <f>(((Z94+Z204+Z330)*'Data - P&amp;L'!$C$38)+((Z95+Z205+Z331)*'Data - P&amp;L'!$C$38))*'Data - P&amp;L'!$C$55</f>
        <v>0</v>
      </c>
      <c r="AA426" s="559">
        <f>(((AA94+AA204+AA330)*'Data - P&amp;L'!$C$38)+((AA95+AA205+AA331)*'Data - P&amp;L'!$C$38))*'Data - P&amp;L'!$C$55</f>
        <v>0</v>
      </c>
      <c r="AB426" s="559">
        <f>(((AB94+AB204+AB330)*'Data - P&amp;L'!$C$38)+((AB95+AB205+AB331)*'Data - P&amp;L'!$C$38))*'Data - P&amp;L'!$C$55</f>
        <v>0</v>
      </c>
      <c r="AC426" s="559">
        <f>(((AC94+AC204+AC330)*'Data - P&amp;L'!$C$38)+((AC95+AC205+AC331)*'Data - P&amp;L'!$C$38))*'Data - P&amp;L'!$C$55</f>
        <v>0</v>
      </c>
      <c r="AD426" s="559">
        <f>(((AD94+AD204+AD330)*'Data - P&amp;L'!$C$38)+((AD95+AD205+AD331)*'Data - P&amp;L'!$C$38))*'Data - P&amp;L'!$C$55</f>
        <v>0</v>
      </c>
      <c r="AE426" s="559">
        <f>(((AE94+AE204+AE330)*'Data - P&amp;L'!$C$38)+((AE95+AE205+AE331)*'Data - P&amp;L'!$C$38))*'Data - P&amp;L'!$C$55</f>
        <v>0</v>
      </c>
      <c r="AF426" s="559">
        <f>(((AF94+AF204+AF330)*'Data - P&amp;L'!$C$38)+((AF95+AF205+AF331)*'Data - P&amp;L'!$C$38))*'Data - P&amp;L'!$C$55</f>
        <v>0</v>
      </c>
      <c r="AG426" s="555">
        <f t="shared" si="99"/>
        <v>0</v>
      </c>
    </row>
    <row r="427" outlineLevel="1">
      <c r="A427" s="223" t="s">
        <v>682</v>
      </c>
      <c r="B427" s="559">
        <f>((B105*'Data - P&amp;L'!$D$38)+(B215*'Data - P&amp;L'!$D$39)+(B341*'Data - P&amp;L'!$D$38))*'Data - P&amp;L'!$C$55</f>
        <v>0</v>
      </c>
      <c r="C427" s="559">
        <f>((C105*'Data - P&amp;L'!$D$38)+(C215*'Data - P&amp;L'!$D$39)+(C341*'Data - P&amp;L'!$D$38))*'Data - P&amp;L'!$C$55</f>
        <v>0</v>
      </c>
      <c r="D427" s="559">
        <f>((D105*'Data - P&amp;L'!$D$38)+(D215*'Data - P&amp;L'!$D$39)+(D341*'Data - P&amp;L'!$D$38))*'Data - P&amp;L'!$C$55</f>
        <v>0</v>
      </c>
      <c r="E427" s="559">
        <f>((E105*'Data - P&amp;L'!$D$38)+(E215*'Data - P&amp;L'!$D$39)+(E341*'Data - P&amp;L'!$D$38))*'Data - P&amp;L'!$C$55</f>
        <v>0</v>
      </c>
      <c r="F427" s="559">
        <f>((F105*'Data - P&amp;L'!$D$38)+(F215*'Data - P&amp;L'!$D$39)+(F341*'Data - P&amp;L'!$D$38))*'Data - P&amp;L'!$C$55</f>
        <v>0</v>
      </c>
      <c r="G427" s="559">
        <f>((G105*'Data - P&amp;L'!$D$38)+(G215*'Data - P&amp;L'!$D$39)+(G341*'Data - P&amp;L'!$D$38))*'Data - P&amp;L'!$C$55</f>
        <v>0</v>
      </c>
      <c r="H427" s="559">
        <f>((H105*'Data - P&amp;L'!$D$38)+(H215*'Data - P&amp;L'!$D$39)+(H341*'Data - P&amp;L'!$D$38))*'Data - P&amp;L'!$C$55</f>
        <v>0</v>
      </c>
      <c r="I427" s="559">
        <f>((I105*'Data - P&amp;L'!$D$38)+(I215*'Data - P&amp;L'!$D$39)+(I341*'Data - P&amp;L'!$D$38))*'Data - P&amp;L'!$C$55</f>
        <v>0</v>
      </c>
      <c r="J427" s="559">
        <f>((J105*'Data - P&amp;L'!$D$38)+(J215*'Data - P&amp;L'!$D$39)+(J341*'Data - P&amp;L'!$D$38))*'Data - P&amp;L'!$C$55</f>
        <v>0</v>
      </c>
      <c r="K427" s="559">
        <f>((K105*'Data - P&amp;L'!$D$38)+(K215*'Data - P&amp;L'!$D$39)+(K341*'Data - P&amp;L'!$D$38))*'Data - P&amp;L'!$C$55</f>
        <v>0</v>
      </c>
      <c r="L427" s="559">
        <f>((L105*'Data - P&amp;L'!$D$38)+(L215*'Data - P&amp;L'!$D$39)+(L341*'Data - P&amp;L'!$D$38))*'Data - P&amp;L'!$C$55</f>
        <v>0</v>
      </c>
      <c r="M427" s="559">
        <f>((M105*'Data - P&amp;L'!$D$38)+(M215*'Data - P&amp;L'!$D$39)+(M341*'Data - P&amp;L'!$D$38))*'Data - P&amp;L'!$C$55</f>
        <v>0</v>
      </c>
      <c r="N427" s="559">
        <f>((N105*'Data - P&amp;L'!$D$38)+(N215*'Data - P&amp;L'!$D$39)+(N341*'Data - P&amp;L'!$D$38))*'Data - P&amp;L'!$C$55</f>
        <v>0</v>
      </c>
      <c r="O427" s="559">
        <f>((O105*'Data - P&amp;L'!$D$38)+(O215*'Data - P&amp;L'!$D$39)+(O341*'Data - P&amp;L'!$D$38))*'Data - P&amp;L'!$C$55</f>
        <v>0</v>
      </c>
      <c r="P427" s="559">
        <f>((P105*'Data - P&amp;L'!$D$38)+(P215*'Data - P&amp;L'!$D$39)+(P341*'Data - P&amp;L'!$D$38))*'Data - P&amp;L'!$C$55</f>
        <v>0</v>
      </c>
      <c r="Q427" s="559">
        <f>((Q105*'Data - P&amp;L'!$D$38)+(Q215*'Data - P&amp;L'!$D$39)+(Q341*'Data - P&amp;L'!$D$38))*'Data - P&amp;L'!$C$55</f>
        <v>0</v>
      </c>
      <c r="R427" s="559">
        <f>((R105*'Data - P&amp;L'!$D$38)+(R215*'Data - P&amp;L'!$D$39)+(R341*'Data - P&amp;L'!$D$38))*'Data - P&amp;L'!$C$55</f>
        <v>0</v>
      </c>
      <c r="S427" s="559">
        <f>((S105*'Data - P&amp;L'!$D$38)+(S215*'Data - P&amp;L'!$D$39)+(S341*'Data - P&amp;L'!$D$38))*'Data - P&amp;L'!$C$55</f>
        <v>0</v>
      </c>
      <c r="T427" s="559">
        <f>((T105*'Data - P&amp;L'!$D$38)+(T215*'Data - P&amp;L'!$D$39)+(T341*'Data - P&amp;L'!$D$38))*'Data - P&amp;L'!$C$55</f>
        <v>0</v>
      </c>
      <c r="U427" s="559">
        <f>((U105*'Data - P&amp;L'!$D$38)+(U215*'Data - P&amp;L'!$D$39)+(U341*'Data - P&amp;L'!$D$38))*'Data - P&amp;L'!$C$55</f>
        <v>0</v>
      </c>
      <c r="V427" s="559">
        <f>((V105*'Data - P&amp;L'!$D$38)+(V215*'Data - P&amp;L'!$D$39)+(V341*'Data - P&amp;L'!$D$38))*'Data - P&amp;L'!$C$55</f>
        <v>0</v>
      </c>
      <c r="W427" s="559">
        <f>((W105*'Data - P&amp;L'!$D$38)+(W215*'Data - P&amp;L'!$D$39)+(W341*'Data - P&amp;L'!$D$38))*'Data - P&amp;L'!$C$55</f>
        <v>0</v>
      </c>
      <c r="X427" s="559">
        <f>((X105*'Data - P&amp;L'!$D$38)+(X215*'Data - P&amp;L'!$D$39)+(X341*'Data - P&amp;L'!$D$38))*'Data - P&amp;L'!$C$55</f>
        <v>0</v>
      </c>
      <c r="Y427" s="559">
        <f>((Y105*'Data - P&amp;L'!$D$38)+(Y215*'Data - P&amp;L'!$D$39)+(Y341*'Data - P&amp;L'!$D$38))*'Data - P&amp;L'!$C$55</f>
        <v>0</v>
      </c>
      <c r="Z427" s="559">
        <f>((Z105*'Data - P&amp;L'!$D$38)+(Z215*'Data - P&amp;L'!$D$39)+(Z341*'Data - P&amp;L'!$D$38))*'Data - P&amp;L'!$C$55</f>
        <v>0</v>
      </c>
      <c r="AA427" s="559">
        <f>((AA105*'Data - P&amp;L'!$D$38)+(AA215*'Data - P&amp;L'!$D$39)+(AA341*'Data - P&amp;L'!$D$38))*'Data - P&amp;L'!$C$55</f>
        <v>0</v>
      </c>
      <c r="AB427" s="559">
        <f>((AB105*'Data - P&amp;L'!$D$38)+(AB215*'Data - P&amp;L'!$D$39)+(AB341*'Data - P&amp;L'!$D$38))*'Data - P&amp;L'!$C$55</f>
        <v>0</v>
      </c>
      <c r="AC427" s="559">
        <f>((AC105*'Data - P&amp;L'!$D$38)+(AC215*'Data - P&amp;L'!$D$39)+(AC341*'Data - P&amp;L'!$D$38))*'Data - P&amp;L'!$C$55</f>
        <v>0</v>
      </c>
      <c r="AD427" s="559">
        <f>((AD105*'Data - P&amp;L'!$D$38)+(AD215*'Data - P&amp;L'!$D$39)+(AD341*'Data - P&amp;L'!$D$38))*'Data - P&amp;L'!$C$55</f>
        <v>0</v>
      </c>
      <c r="AE427" s="559">
        <f>((AE105*'Data - P&amp;L'!$D$38)+(AE215*'Data - P&amp;L'!$D$39)+(AE341*'Data - P&amp;L'!$D$38))*'Data - P&amp;L'!$C$55</f>
        <v>0</v>
      </c>
      <c r="AF427" s="559">
        <f>((AF105*'Data - P&amp;L'!$D$38)+(AF215*'Data - P&amp;L'!$D$39)+(AF341*'Data - P&amp;L'!$D$38))*'Data - P&amp;L'!$C$55</f>
        <v>0</v>
      </c>
      <c r="AG427" s="555">
        <f t="shared" si="99"/>
        <v>0</v>
      </c>
    </row>
    <row r="428" outlineLevel="1">
      <c r="A428" s="225" t="s">
        <v>695</v>
      </c>
      <c r="B428" s="560"/>
      <c r="C428" s="560"/>
      <c r="D428" s="560"/>
      <c r="E428" s="560"/>
      <c r="F428" s="560"/>
      <c r="G428" s="560"/>
      <c r="H428" s="560"/>
      <c r="I428" s="560"/>
      <c r="J428" s="560"/>
      <c r="K428" s="560"/>
      <c r="L428" s="560"/>
      <c r="M428" s="560"/>
      <c r="N428" s="560"/>
      <c r="O428" s="560"/>
      <c r="P428" s="560"/>
      <c r="Q428" s="560"/>
      <c r="R428" s="560"/>
      <c r="S428" s="560"/>
      <c r="T428" s="560"/>
      <c r="U428" s="560"/>
      <c r="V428" s="560"/>
      <c r="W428" s="560"/>
      <c r="X428" s="560"/>
      <c r="Y428" s="560"/>
      <c r="Z428" s="560"/>
      <c r="AA428" s="560"/>
      <c r="AB428" s="560"/>
      <c r="AC428" s="560"/>
      <c r="AD428" s="560"/>
      <c r="AE428" s="560"/>
      <c r="AF428" s="560"/>
      <c r="AG428" s="555"/>
    </row>
    <row r="429" outlineLevel="1">
      <c r="A429" s="225" t="s">
        <v>696</v>
      </c>
      <c r="B429" s="560"/>
      <c r="C429" s="560"/>
      <c r="D429" s="560"/>
      <c r="E429" s="560"/>
      <c r="F429" s="560"/>
      <c r="G429" s="560"/>
      <c r="H429" s="560"/>
      <c r="I429" s="560"/>
      <c r="J429" s="560"/>
      <c r="K429" s="560"/>
      <c r="L429" s="560"/>
      <c r="M429" s="560"/>
      <c r="N429" s="560"/>
      <c r="O429" s="560"/>
      <c r="P429" s="560"/>
      <c r="Q429" s="560"/>
      <c r="R429" s="560"/>
      <c r="S429" s="560"/>
      <c r="T429" s="560"/>
      <c r="U429" s="560"/>
      <c r="V429" s="560"/>
      <c r="W429" s="560"/>
      <c r="X429" s="560"/>
      <c r="Y429" s="560"/>
      <c r="Z429" s="560"/>
      <c r="AA429" s="560"/>
      <c r="AB429" s="560"/>
      <c r="AC429" s="560"/>
      <c r="AD429" s="560"/>
      <c r="AE429" s="560"/>
      <c r="AF429" s="560"/>
      <c r="AG429" s="555"/>
    </row>
    <row r="430" outlineLevel="1">
      <c r="A430" s="225" t="s">
        <v>697</v>
      </c>
      <c r="B430" s="559">
        <f>(B112*'Data - P&amp;L'!$R$3)+('Data - P&amp;L'!$R$4*B222)+(B348*'Data - P&amp;L'!$R$3)</f>
        <v>0</v>
      </c>
      <c r="C430" s="559">
        <f>(C112*'Data - P&amp;L'!$R$3)+('Data - P&amp;L'!$R$4*C222)+(C348*'Data - P&amp;L'!$R$3)</f>
        <v>0</v>
      </c>
      <c r="D430" s="559">
        <f>(D112*'Data - P&amp;L'!$R$3)+('Data - P&amp;L'!$R$4*D222)+(D348*'Data - P&amp;L'!$R$3)</f>
        <v>0</v>
      </c>
      <c r="E430" s="559">
        <f>(E112*'Data - P&amp;L'!$R$3)+('Data - P&amp;L'!$R$4*E222)+(E348*'Data - P&amp;L'!$R$3)</f>
        <v>0</v>
      </c>
      <c r="F430" s="559">
        <f>(F112*'Data - P&amp;L'!$R$3)+('Data - P&amp;L'!$R$4*F222)+(F348*'Data - P&amp;L'!$R$3)</f>
        <v>0</v>
      </c>
      <c r="G430" s="559">
        <f>(G112*'Data - P&amp;L'!$R$3)+('Data - P&amp;L'!$R$4*G222)+(G348*'Data - P&amp;L'!$R$3)</f>
        <v>0</v>
      </c>
      <c r="H430" s="559">
        <f>(H112*'Data - P&amp;L'!$R$3)+('Data - P&amp;L'!$R$4*H222)+(H348*'Data - P&amp;L'!$R$3)</f>
        <v>0</v>
      </c>
      <c r="I430" s="559">
        <f>(I112*'Data - P&amp;L'!$R$3)+('Data - P&amp;L'!$R$4*I222)+(I348*'Data - P&amp;L'!$R$3)</f>
        <v>0</v>
      </c>
      <c r="J430" s="559">
        <f>(J112*'Data - P&amp;L'!$R$3)+('Data - P&amp;L'!$R$4*J222)+(J348*'Data - P&amp;L'!$R$3)</f>
        <v>0</v>
      </c>
      <c r="K430" s="559">
        <f>(K112*'Data - P&amp;L'!$R$3)+('Data - P&amp;L'!$R$4*K222)+(K348*'Data - P&amp;L'!$R$3)</f>
        <v>0</v>
      </c>
      <c r="L430" s="559">
        <f>(L112*'Data - P&amp;L'!$R$3)+('Data - P&amp;L'!$R$4*L222)+(L348*'Data - P&amp;L'!$R$3)</f>
        <v>0</v>
      </c>
      <c r="M430" s="559">
        <f>(M112*'Data - P&amp;L'!$R$3)+('Data - P&amp;L'!$R$4*M222)+(M348*'Data - P&amp;L'!$R$3)</f>
        <v>0</v>
      </c>
      <c r="N430" s="559">
        <f>(N112*'Data - P&amp;L'!$R$3)+('Data - P&amp;L'!$R$4*N222)+(N348*'Data - P&amp;L'!$R$3)</f>
        <v>0</v>
      </c>
      <c r="O430" s="559">
        <f>(O112*'Data - P&amp;L'!$R$3)+('Data - P&amp;L'!$R$4*O222)+(O348*'Data - P&amp;L'!$R$3)</f>
        <v>0</v>
      </c>
      <c r="P430" s="559">
        <f>(P112*'Data - P&amp;L'!$R$3)+('Data - P&amp;L'!$R$4*P222)+(P348*'Data - P&amp;L'!$R$3)</f>
        <v>0</v>
      </c>
      <c r="Q430" s="559">
        <f>(Q112*'Data - P&amp;L'!$R$3)+('Data - P&amp;L'!$R$4*Q222)+(Q348*'Data - P&amp;L'!$R$3)</f>
        <v>0</v>
      </c>
      <c r="R430" s="559">
        <f>(R112*'Data - P&amp;L'!$R$3)+('Data - P&amp;L'!$R$4*R222)+(R348*'Data - P&amp;L'!$R$3)</f>
        <v>0</v>
      </c>
      <c r="S430" s="559">
        <f>(S112*'Data - P&amp;L'!$R$3)+('Data - P&amp;L'!$R$4*S222)+(S348*'Data - P&amp;L'!$R$3)</f>
        <v>0</v>
      </c>
      <c r="T430" s="559">
        <f>(T112*'Data - P&amp;L'!$R$3)+('Data - P&amp;L'!$R$4*T222)+(T348*'Data - P&amp;L'!$R$3)</f>
        <v>0</v>
      </c>
      <c r="U430" s="559">
        <f>(U112*'Data - P&amp;L'!$R$3)+('Data - P&amp;L'!$R$4*U222)+(U348*'Data - P&amp;L'!$R$3)</f>
        <v>0</v>
      </c>
      <c r="V430" s="559">
        <f>(V112*'Data - P&amp;L'!$R$3)+('Data - P&amp;L'!$R$4*V222)+(V348*'Data - P&amp;L'!$R$3)</f>
        <v>0</v>
      </c>
      <c r="W430" s="559">
        <f>(W112*'Data - P&amp;L'!$R$3)+('Data - P&amp;L'!$R$4*W222)+(W348*'Data - P&amp;L'!$R$3)</f>
        <v>0</v>
      </c>
      <c r="X430" s="559">
        <f>(X112*'Data - P&amp;L'!$R$3)+('Data - P&amp;L'!$R$4*X222)+(X348*'Data - P&amp;L'!$R$3)</f>
        <v>0</v>
      </c>
      <c r="Y430" s="559">
        <f>(Y112*'Data - P&amp;L'!$R$3)+('Data - P&amp;L'!$R$4*Y222)+(Y348*'Data - P&amp;L'!$R$3)</f>
        <v>0</v>
      </c>
      <c r="Z430" s="559">
        <f>(Z112*'Data - P&amp;L'!$R$3)+('Data - P&amp;L'!$R$4*Z222)+(Z348*'Data - P&amp;L'!$R$3)</f>
        <v>0</v>
      </c>
      <c r="AA430" s="559">
        <f>(AA112*'Data - P&amp;L'!$R$3)+('Data - P&amp;L'!$R$4*AA222)+(AA348*'Data - P&amp;L'!$R$3)</f>
        <v>0</v>
      </c>
      <c r="AB430" s="559">
        <f>(AB112*'Data - P&amp;L'!$R$3)+('Data - P&amp;L'!$R$4*AB222)+(AB348*'Data - P&amp;L'!$R$3)</f>
        <v>0</v>
      </c>
      <c r="AC430" s="559">
        <f>(AC112*'Data - P&amp;L'!$R$3)+('Data - P&amp;L'!$R$4*AC222)+(AC348*'Data - P&amp;L'!$R$3)</f>
        <v>0</v>
      </c>
      <c r="AD430" s="559">
        <f>(AD112*'Data - P&amp;L'!$R$3)+('Data - P&amp;L'!$R$4*AD222)+(AD348*'Data - P&amp;L'!$R$3)</f>
        <v>0</v>
      </c>
      <c r="AE430" s="559">
        <f>(AE112*'Data - P&amp;L'!$R$3)+('Data - P&amp;L'!$R$4*AE222)+(AE348*'Data - P&amp;L'!$R$3)</f>
        <v>0</v>
      </c>
      <c r="AF430" s="559">
        <f>(AF112*'Data - P&amp;L'!$R$3)+('Data - P&amp;L'!$R$4*AF222)+(AF348*'Data - P&amp;L'!$R$3)</f>
        <v>0</v>
      </c>
      <c r="AG430" s="555">
        <f>SUM(B430:AF430)</f>
        <v>0</v>
      </c>
    </row>
    <row r="431" outlineLevel="1">
      <c r="A431" s="587" t="s">
        <v>698</v>
      </c>
      <c r="B431" s="329">
        <f t="shared" ref="B431:AF431" si="104">sum(B432:B444)</f>
        <v>0</v>
      </c>
      <c r="C431" s="329">
        <f t="shared" si="104"/>
        <v>0</v>
      </c>
      <c r="D431" s="329">
        <f t="shared" si="104"/>
        <v>0</v>
      </c>
      <c r="E431" s="329">
        <f t="shared" si="104"/>
        <v>0</v>
      </c>
      <c r="F431" s="329">
        <f t="shared" si="104"/>
        <v>0</v>
      </c>
      <c r="G431" s="329">
        <f t="shared" si="104"/>
        <v>0</v>
      </c>
      <c r="H431" s="329">
        <f t="shared" si="104"/>
        <v>0</v>
      </c>
      <c r="I431" s="329">
        <f t="shared" si="104"/>
        <v>0</v>
      </c>
      <c r="J431" s="329">
        <f t="shared" si="104"/>
        <v>0</v>
      </c>
      <c r="K431" s="329">
        <f t="shared" si="104"/>
        <v>0</v>
      </c>
      <c r="L431" s="329">
        <f t="shared" si="104"/>
        <v>0</v>
      </c>
      <c r="M431" s="329">
        <f t="shared" si="104"/>
        <v>0</v>
      </c>
      <c r="N431" s="329">
        <f t="shared" si="104"/>
        <v>0</v>
      </c>
      <c r="O431" s="329">
        <f t="shared" si="104"/>
        <v>0</v>
      </c>
      <c r="P431" s="329">
        <f t="shared" si="104"/>
        <v>0</v>
      </c>
      <c r="Q431" s="329">
        <f t="shared" si="104"/>
        <v>0</v>
      </c>
      <c r="R431" s="329">
        <f t="shared" si="104"/>
        <v>0</v>
      </c>
      <c r="S431" s="329">
        <f t="shared" si="104"/>
        <v>0</v>
      </c>
      <c r="T431" s="329">
        <f t="shared" si="104"/>
        <v>0</v>
      </c>
      <c r="U431" s="329">
        <f t="shared" si="104"/>
        <v>0</v>
      </c>
      <c r="V431" s="329">
        <f t="shared" si="104"/>
        <v>0</v>
      </c>
      <c r="W431" s="329">
        <f t="shared" si="104"/>
        <v>0</v>
      </c>
      <c r="X431" s="329">
        <f t="shared" si="104"/>
        <v>0</v>
      </c>
      <c r="Y431" s="329">
        <f t="shared" si="104"/>
        <v>0</v>
      </c>
      <c r="Z431" s="329">
        <f t="shared" si="104"/>
        <v>0</v>
      </c>
      <c r="AA431" s="329">
        <f t="shared" si="104"/>
        <v>0</v>
      </c>
      <c r="AB431" s="329">
        <f t="shared" si="104"/>
        <v>0</v>
      </c>
      <c r="AC431" s="329">
        <f t="shared" si="104"/>
        <v>0</v>
      </c>
      <c r="AD431" s="329">
        <f t="shared" si="104"/>
        <v>0</v>
      </c>
      <c r="AE431" s="329">
        <f t="shared" si="104"/>
        <v>0</v>
      </c>
      <c r="AF431" s="329">
        <f t="shared" si="104"/>
        <v>0</v>
      </c>
      <c r="AG431" s="561">
        <f>SUM(AF417:AG430)</f>
        <v>0</v>
      </c>
    </row>
    <row r="432" outlineLevel="1">
      <c r="A432" s="225" t="s">
        <v>699</v>
      </c>
      <c r="B432" s="313">
        <f>(B94+B204+B330)*'Data - P&amp;L'!$C$3</f>
        <v>0</v>
      </c>
      <c r="C432" s="313">
        <f>(C94+C204+C330)*'Data - P&amp;L'!$C$3</f>
        <v>0</v>
      </c>
      <c r="D432" s="313">
        <f>(D94+D204+D330)*'Data - P&amp;L'!$C$3</f>
        <v>0</v>
      </c>
      <c r="E432" s="313">
        <f>(E94+E204+E330)*'Data - P&amp;L'!$C$3</f>
        <v>0</v>
      </c>
      <c r="F432" s="313">
        <f>(F94+F204+F330)*'Data - P&amp;L'!$C$3</f>
        <v>0</v>
      </c>
      <c r="G432" s="313">
        <f>(G94+G204+G330)*'Data - P&amp;L'!$C$3</f>
        <v>0</v>
      </c>
      <c r="H432" s="313">
        <f>(H94+H204+H330)*'Data - P&amp;L'!$C$3</f>
        <v>0</v>
      </c>
      <c r="I432" s="313">
        <f>(I94+I204+I330)*'Data - P&amp;L'!$C$3</f>
        <v>0</v>
      </c>
      <c r="J432" s="313">
        <f>(J94+J204+J330)*'Data - P&amp;L'!$C$3</f>
        <v>0</v>
      </c>
      <c r="K432" s="313">
        <f>(K94+K204+K330)*'Data - P&amp;L'!$C$3</f>
        <v>0</v>
      </c>
      <c r="L432" s="313">
        <f>(L94+L204+L330)*'Data - P&amp;L'!$C$3</f>
        <v>0</v>
      </c>
      <c r="M432" s="313">
        <f>(M94+M204+M330)*'Data - P&amp;L'!$C$3</f>
        <v>0</v>
      </c>
      <c r="N432" s="313">
        <f>(N94+N204+N330)*'Data - P&amp;L'!$C$3</f>
        <v>0</v>
      </c>
      <c r="O432" s="313">
        <f>(O94+O204+O330)*'Data - P&amp;L'!$C$3</f>
        <v>0</v>
      </c>
      <c r="P432" s="313">
        <f>(P94+P204+P330)*'Data - P&amp;L'!$C$3</f>
        <v>0</v>
      </c>
      <c r="Q432" s="313">
        <f>(Q94+Q204+Q330)*'Data - P&amp;L'!$C$3</f>
        <v>0</v>
      </c>
      <c r="R432" s="313">
        <f>(R94+R204+R330)*'Data - P&amp;L'!$C$3</f>
        <v>0</v>
      </c>
      <c r="S432" s="313">
        <f>(S94+S204+S330)*'Data - P&amp;L'!$C$3</f>
        <v>0</v>
      </c>
      <c r="T432" s="313">
        <f>(T94+T204+T330)*'Data - P&amp;L'!$C$3</f>
        <v>0</v>
      </c>
      <c r="U432" s="313">
        <f>(U94+U204+U330)*'Data - P&amp;L'!$C$3</f>
        <v>0</v>
      </c>
      <c r="V432" s="313">
        <f>(V94+V204+V330)*'Data - P&amp;L'!$C$3</f>
        <v>0</v>
      </c>
      <c r="W432" s="313">
        <f>(W94+W204+W330)*'Data - P&amp;L'!$C$3</f>
        <v>0</v>
      </c>
      <c r="X432" s="313">
        <f>(X94+X204+X330)*'Data - P&amp;L'!$C$3</f>
        <v>0</v>
      </c>
      <c r="Y432" s="313">
        <f>(Y94+Y204+Y330)*'Data - P&amp;L'!$C$3</f>
        <v>0</v>
      </c>
      <c r="Z432" s="313">
        <f>(Z94+Z204+Z330)*'Data - P&amp;L'!$C$3</f>
        <v>0</v>
      </c>
      <c r="AA432" s="313">
        <f>(AA94+AA204+AA330)*'Data - P&amp;L'!$C$3</f>
        <v>0</v>
      </c>
      <c r="AB432" s="313">
        <f>(AB94+AB204+AB330)*'Data - P&amp;L'!$C$3</f>
        <v>0</v>
      </c>
      <c r="AC432" s="313">
        <f>(AC94+AC204+AC330)*'Data - P&amp;L'!$C$3</f>
        <v>0</v>
      </c>
      <c r="AD432" s="313">
        <f>(AD94+AD204+AD330)*'Data - P&amp;L'!$C$3</f>
        <v>0</v>
      </c>
      <c r="AE432" s="313">
        <f>(AE94+AE204+AE330)*'Data - P&amp;L'!$C$3</f>
        <v>0</v>
      </c>
      <c r="AF432" s="313">
        <f>(AF94+AF204+AF330)*'Data - P&amp;L'!$C$3</f>
        <v>0</v>
      </c>
      <c r="AG432" s="555">
        <f t="shared" ref="AG432:AG444" si="105">SUM(B432:AF432)</f>
        <v>0</v>
      </c>
    </row>
    <row r="433" outlineLevel="1">
      <c r="A433" s="225" t="s">
        <v>700</v>
      </c>
      <c r="B433" s="313">
        <f>(B95+B205+B331)*'Data - P&amp;L'!$C$4</f>
        <v>0</v>
      </c>
      <c r="C433" s="313">
        <f>(C95+C205+C331)*'Data - P&amp;L'!$C$4</f>
        <v>0</v>
      </c>
      <c r="D433" s="313">
        <f>(D95+D205+D331)*'Data - P&amp;L'!$C$4</f>
        <v>0</v>
      </c>
      <c r="E433" s="313">
        <f>(E95+E205+E331)*'Data - P&amp;L'!$C$4</f>
        <v>0</v>
      </c>
      <c r="F433" s="313">
        <f>(F95+F205+F331)*'Data - P&amp;L'!$C$4</f>
        <v>0</v>
      </c>
      <c r="G433" s="313">
        <f>(G95+G205+G331)*'Data - P&amp;L'!$C$4</f>
        <v>0</v>
      </c>
      <c r="H433" s="313">
        <f>(H95+H205+H331)*'Data - P&amp;L'!$C$4</f>
        <v>0</v>
      </c>
      <c r="I433" s="313">
        <f>(I95+I205+I331)*'Data - P&amp;L'!$C$4</f>
        <v>0</v>
      </c>
      <c r="J433" s="313">
        <f>(J95+J205+J331)*'Data - P&amp;L'!$C$4</f>
        <v>0</v>
      </c>
      <c r="K433" s="313">
        <f>(K95+K205+K331)*'Data - P&amp;L'!$C$4</f>
        <v>0</v>
      </c>
      <c r="L433" s="313">
        <f>(L95+L205+L331)*'Data - P&amp;L'!$C$4</f>
        <v>0</v>
      </c>
      <c r="M433" s="313">
        <f>(M95+M205+M331)*'Data - P&amp;L'!$C$4</f>
        <v>0</v>
      </c>
      <c r="N433" s="313">
        <f>(N95+N205+N331)*'Data - P&amp;L'!$C$4</f>
        <v>0</v>
      </c>
      <c r="O433" s="313">
        <f>(O95+O205+O331)*'Data - P&amp;L'!$C$4</f>
        <v>0</v>
      </c>
      <c r="P433" s="313">
        <f>(P95+P205+P331)*'Data - P&amp;L'!$C$4</f>
        <v>0</v>
      </c>
      <c r="Q433" s="313">
        <f>(Q95+Q205+Q331)*'Data - P&amp;L'!$C$4</f>
        <v>0</v>
      </c>
      <c r="R433" s="313">
        <f>(R95+R205+R331)*'Data - P&amp;L'!$C$4</f>
        <v>0</v>
      </c>
      <c r="S433" s="313">
        <f>(S95+S205+S331)*'Data - P&amp;L'!$C$4</f>
        <v>0</v>
      </c>
      <c r="T433" s="313">
        <f>(T95+T205+T331)*'Data - P&amp;L'!$C$4</f>
        <v>0</v>
      </c>
      <c r="U433" s="313">
        <f>(U95+U205+U331)*'Data - P&amp;L'!$C$4</f>
        <v>0</v>
      </c>
      <c r="V433" s="313">
        <f>(V95+V205+V331)*'Data - P&amp;L'!$C$4</f>
        <v>0</v>
      </c>
      <c r="W433" s="313">
        <f>(W95+W205+W331)*'Data - P&amp;L'!$C$4</f>
        <v>0</v>
      </c>
      <c r="X433" s="313">
        <f>(X95+X205+X331)*'Data - P&amp;L'!$C$4</f>
        <v>0</v>
      </c>
      <c r="Y433" s="313">
        <f>(Y95+Y205+Y331)*'Data - P&amp;L'!$C$4</f>
        <v>0</v>
      </c>
      <c r="Z433" s="313">
        <f>(Z95+Z205+Z331)*'Data - P&amp;L'!$C$4</f>
        <v>0</v>
      </c>
      <c r="AA433" s="313">
        <f>(AA95+AA205+AA331)*'Data - P&amp;L'!$C$4</f>
        <v>0</v>
      </c>
      <c r="AB433" s="313">
        <f>(AB95+AB205+AB331)*'Data - P&amp;L'!$C$4</f>
        <v>0</v>
      </c>
      <c r="AC433" s="313">
        <f>(AC95+AC205+AC331)*'Data - P&amp;L'!$C$4</f>
        <v>0</v>
      </c>
      <c r="AD433" s="313">
        <f>(AD95+AD205+AD331)*'Data - P&amp;L'!$C$4</f>
        <v>0</v>
      </c>
      <c r="AE433" s="313">
        <f>(AE95+AE205+AE331)*'Data - P&amp;L'!$C$4</f>
        <v>0</v>
      </c>
      <c r="AF433" s="313">
        <f>(AF95+AF205+AF331)*'Data - P&amp;L'!$C$4</f>
        <v>0</v>
      </c>
      <c r="AG433" s="555">
        <f t="shared" si="105"/>
        <v>0</v>
      </c>
    </row>
    <row r="434" outlineLevel="1">
      <c r="A434" s="225" t="s">
        <v>703</v>
      </c>
      <c r="B434" s="313">
        <f>(B97+B207+B333)*'Data - P&amp;L'!$C$6</f>
        <v>0</v>
      </c>
      <c r="C434" s="313">
        <f>(C97+C207+C333)*'Data - P&amp;L'!$C$6</f>
        <v>0</v>
      </c>
      <c r="D434" s="313">
        <f>(D97+D207+D333)*'Data - P&amp;L'!$C$6</f>
        <v>0</v>
      </c>
      <c r="E434" s="313">
        <f>(E97+E207+E333)*'Data - P&amp;L'!$C$6</f>
        <v>0</v>
      </c>
      <c r="F434" s="313">
        <f>(F97+F207+F333)*'Data - P&amp;L'!$C$6</f>
        <v>0</v>
      </c>
      <c r="G434" s="313">
        <f>(G97+G207+G333)*'Data - P&amp;L'!$C$6</f>
        <v>0</v>
      </c>
      <c r="H434" s="313">
        <f>(H97+H207+H333)*'Data - P&amp;L'!$C$6</f>
        <v>0</v>
      </c>
      <c r="I434" s="313">
        <f>(I97+I207+I333)*'Data - P&amp;L'!$C$6</f>
        <v>0</v>
      </c>
      <c r="J434" s="313">
        <f>(J97+J207+J333)*'Data - P&amp;L'!$C$6</f>
        <v>0</v>
      </c>
      <c r="K434" s="313">
        <f>(K97+K207+K333)*'Data - P&amp;L'!$C$6</f>
        <v>0</v>
      </c>
      <c r="L434" s="313">
        <f>(L97+L207+L333)*'Data - P&amp;L'!$C$6</f>
        <v>0</v>
      </c>
      <c r="M434" s="313">
        <f>(M97+M207+M333)*'Data - P&amp;L'!$C$6</f>
        <v>0</v>
      </c>
      <c r="N434" s="313">
        <f>(N97+N207+N333)*'Data - P&amp;L'!$C$6</f>
        <v>0</v>
      </c>
      <c r="O434" s="313">
        <f>(O97+O207+O333)*'Data - P&amp;L'!$C$6</f>
        <v>0</v>
      </c>
      <c r="P434" s="313">
        <f>(P97+P207+P333)*'Data - P&amp;L'!$C$6</f>
        <v>0</v>
      </c>
      <c r="Q434" s="313">
        <f>(Q97+Q207+Q333)*'Data - P&amp;L'!$C$6</f>
        <v>0</v>
      </c>
      <c r="R434" s="313">
        <f>(R97+R207+R333)*'Data - P&amp;L'!$C$6</f>
        <v>0</v>
      </c>
      <c r="S434" s="313">
        <f>(S97+S207+S333)*'Data - P&amp;L'!$C$6</f>
        <v>0</v>
      </c>
      <c r="T434" s="313">
        <f>(T97+T207+T333)*'Data - P&amp;L'!$C$6</f>
        <v>0</v>
      </c>
      <c r="U434" s="313">
        <f>(U97+U207+U333)*'Data - P&amp;L'!$C$6</f>
        <v>0</v>
      </c>
      <c r="V434" s="313">
        <f>(V97+V207+V333)*'Data - P&amp;L'!$C$6</f>
        <v>0</v>
      </c>
      <c r="W434" s="313">
        <f>(W97+W207+W333)*'Data - P&amp;L'!$C$6</f>
        <v>0</v>
      </c>
      <c r="X434" s="313">
        <f>(X97+X207+X333)*'Data - P&amp;L'!$C$6</f>
        <v>0</v>
      </c>
      <c r="Y434" s="313">
        <f>(Y97+Y207+Y333)*'Data - P&amp;L'!$C$6</f>
        <v>0</v>
      </c>
      <c r="Z434" s="313">
        <f>(Z97+Z207+Z333)*'Data - P&amp;L'!$C$6</f>
        <v>0</v>
      </c>
      <c r="AA434" s="313">
        <f>(AA97+AA207+AA333)*'Data - P&amp;L'!$C$6</f>
        <v>0</v>
      </c>
      <c r="AB434" s="313">
        <f>(AB97+AB207+AB333)*'Data - P&amp;L'!$C$6</f>
        <v>0</v>
      </c>
      <c r="AC434" s="313">
        <f>(AC97+AC207+AC333)*'Data - P&amp;L'!$C$6</f>
        <v>0</v>
      </c>
      <c r="AD434" s="313">
        <f>(AD97+AD207+AD333)*'Data - P&amp;L'!$C$6</f>
        <v>0</v>
      </c>
      <c r="AE434" s="313">
        <f>(AE97+AE207+AE333)*'Data - P&amp;L'!$C$6</f>
        <v>0</v>
      </c>
      <c r="AF434" s="313">
        <f>(AF97+AF207+AF333)*'Data - P&amp;L'!$C$6</f>
        <v>0</v>
      </c>
      <c r="AG434" s="555">
        <f t="shared" si="105"/>
        <v>0</v>
      </c>
    </row>
    <row r="435" outlineLevel="1">
      <c r="A435" s="225" t="s">
        <v>704</v>
      </c>
      <c r="B435" s="313">
        <f>(B98+B208+B334)*'Data - P&amp;L'!$C$8</f>
        <v>0</v>
      </c>
      <c r="C435" s="313">
        <f>(C98+C208+C334)*'Data - P&amp;L'!$C$8</f>
        <v>0</v>
      </c>
      <c r="D435" s="313">
        <f>(D98+D208+D334)*'Data - P&amp;L'!$C$8</f>
        <v>0</v>
      </c>
      <c r="E435" s="313">
        <f>(E98+E208+E334)*'Data - P&amp;L'!$C$8</f>
        <v>0</v>
      </c>
      <c r="F435" s="313">
        <f>(F98+F208+F334)*'Data - P&amp;L'!$C$8</f>
        <v>0</v>
      </c>
      <c r="G435" s="313">
        <f>(G98+G208+G334)*'Data - P&amp;L'!$C$8</f>
        <v>0</v>
      </c>
      <c r="H435" s="313">
        <f>(H98+H208+H334)*'Data - P&amp;L'!$C$8</f>
        <v>0</v>
      </c>
      <c r="I435" s="313">
        <f>(I98+I208+I334)*'Data - P&amp;L'!$C$8</f>
        <v>0</v>
      </c>
      <c r="J435" s="313">
        <f>(J98+J208+J334)*'Data - P&amp;L'!$C$8</f>
        <v>0</v>
      </c>
      <c r="K435" s="313">
        <f>(K98+K208+K334)*'Data - P&amp;L'!$C$8</f>
        <v>0</v>
      </c>
      <c r="L435" s="313">
        <f>(L98+L208+L334)*'Data - P&amp;L'!$C$8</f>
        <v>0</v>
      </c>
      <c r="M435" s="313">
        <f>(M98+M208+M334)*'Data - P&amp;L'!$C$8</f>
        <v>0</v>
      </c>
      <c r="N435" s="313">
        <f>(N98+N208+N334)*'Data - P&amp;L'!$C$8</f>
        <v>0</v>
      </c>
      <c r="O435" s="313">
        <f>(O98+O208+O334)*'Data - P&amp;L'!$C$8</f>
        <v>0</v>
      </c>
      <c r="P435" s="313">
        <f>(P98+P208+P334)*'Data - P&amp;L'!$C$8</f>
        <v>0</v>
      </c>
      <c r="Q435" s="313">
        <f>(Q98+Q208+Q334)*'Data - P&amp;L'!$C$8</f>
        <v>0</v>
      </c>
      <c r="R435" s="313">
        <f>(R98+R208+R334)*'Data - P&amp;L'!$C$8</f>
        <v>0</v>
      </c>
      <c r="S435" s="313">
        <f>(S98+S208+S334)*'Data - P&amp;L'!$C$8</f>
        <v>0</v>
      </c>
      <c r="T435" s="313">
        <f>(T98+T208+T334)*'Data - P&amp;L'!$C$8</f>
        <v>0</v>
      </c>
      <c r="U435" s="313">
        <f>(U98+U208+U334)*'Data - P&amp;L'!$C$8</f>
        <v>0</v>
      </c>
      <c r="V435" s="313">
        <f>(V98+V208+V334)*'Data - P&amp;L'!$C$8</f>
        <v>0</v>
      </c>
      <c r="W435" s="313">
        <f>(W98+W208+W334)*'Data - P&amp;L'!$C$8</f>
        <v>0</v>
      </c>
      <c r="X435" s="313">
        <f>(X98+X208+X334)*'Data - P&amp;L'!$C$8</f>
        <v>0</v>
      </c>
      <c r="Y435" s="313">
        <f>(Y98+Y208+Y334)*'Data - P&amp;L'!$C$8</f>
        <v>0</v>
      </c>
      <c r="Z435" s="313">
        <f>(Z98+Z208+Z334)*'Data - P&amp;L'!$C$8</f>
        <v>0</v>
      </c>
      <c r="AA435" s="313">
        <f>(AA98+AA208+AA334)*'Data - P&amp;L'!$C$8</f>
        <v>0</v>
      </c>
      <c r="AB435" s="313">
        <f>(AB98+AB208+AB334)*'Data - P&amp;L'!$C$8</f>
        <v>0</v>
      </c>
      <c r="AC435" s="313">
        <f>(AC98+AC208+AC334)*'Data - P&amp;L'!$C$8</f>
        <v>0</v>
      </c>
      <c r="AD435" s="313">
        <f>(AD98+AD208+AD334)*'Data - P&amp;L'!$C$8</f>
        <v>0</v>
      </c>
      <c r="AE435" s="313">
        <f>(AE98+AE208+AE334)*'Data - P&amp;L'!$C$8</f>
        <v>0</v>
      </c>
      <c r="AF435" s="313">
        <f>(AF98+AF208+AF334)*'Data - P&amp;L'!$C$8</f>
        <v>0</v>
      </c>
      <c r="AG435" s="555">
        <f t="shared" si="105"/>
        <v>0</v>
      </c>
    </row>
    <row r="436" outlineLevel="1">
      <c r="A436" s="225" t="s">
        <v>705</v>
      </c>
      <c r="B436" s="313">
        <f>(B99+B100+B209+B210+B335+B336)*'Data - P&amp;L'!$C$9</f>
        <v>0</v>
      </c>
      <c r="C436" s="313">
        <f>(C99+C100+C209+C210+C335+C336)*'Data - P&amp;L'!$C$9</f>
        <v>0</v>
      </c>
      <c r="D436" s="313">
        <f>(D99+D100+D209+D210+D335+D336)*'Data - P&amp;L'!$C$9</f>
        <v>0</v>
      </c>
      <c r="E436" s="313">
        <f>(E99+E100+E209+E210+E335+E336)*'Data - P&amp;L'!$C$9</f>
        <v>0</v>
      </c>
      <c r="F436" s="313">
        <f>(F99+F100+F209+F210+F335+F336)*'Data - P&amp;L'!$C$9</f>
        <v>0</v>
      </c>
      <c r="G436" s="313">
        <f>(G99+G100+G209+G210+G335+G336)*'Data - P&amp;L'!$C$9</f>
        <v>0</v>
      </c>
      <c r="H436" s="313">
        <f>(H99+H100+H209+H210+H335+H336)*'Data - P&amp;L'!$C$9</f>
        <v>0</v>
      </c>
      <c r="I436" s="313">
        <f>(I99+I100+I209+I210+I335+I336)*'Data - P&amp;L'!$C$9</f>
        <v>0</v>
      </c>
      <c r="J436" s="313">
        <f>(J99+J100+J209+J210+J335+J336)*'Data - P&amp;L'!$C$9</f>
        <v>0</v>
      </c>
      <c r="K436" s="313">
        <f>(K99+K100+K209+K210+K335+K336)*'Data - P&amp;L'!$C$9</f>
        <v>0</v>
      </c>
      <c r="L436" s="313">
        <f>(L99+L100+L209+L210+L335+L336)*'Data - P&amp;L'!$C$9</f>
        <v>0</v>
      </c>
      <c r="M436" s="313">
        <f>(M99+M100+M209+M210+M335+M336)*'Data - P&amp;L'!$C$9</f>
        <v>0</v>
      </c>
      <c r="N436" s="313">
        <f>(N99+N100+N209+N210+N335+N336)*'Data - P&amp;L'!$C$9</f>
        <v>0</v>
      </c>
      <c r="O436" s="313">
        <f>(O99+O100+O209+O210+O335+O336)*'Data - P&amp;L'!$C$9</f>
        <v>0</v>
      </c>
      <c r="P436" s="313">
        <f>(P99+P100+P209+P210+P335+P336)*'Data - P&amp;L'!$C$9</f>
        <v>0</v>
      </c>
      <c r="Q436" s="313">
        <f>(Q99+Q100+Q209+Q210+Q335+Q336)*'Data - P&amp;L'!$C$9</f>
        <v>0</v>
      </c>
      <c r="R436" s="313">
        <f>(R99+R100+R209+R210+R335+R336)*'Data - P&amp;L'!$C$9</f>
        <v>0</v>
      </c>
      <c r="S436" s="313">
        <f>(S99+S100+S209+S210+S335+S336)*'Data - P&amp;L'!$C$9</f>
        <v>0</v>
      </c>
      <c r="T436" s="313">
        <f>(T99+T100+T209+T210+T335+T336)*'Data - P&amp;L'!$C$9</f>
        <v>0</v>
      </c>
      <c r="U436" s="313">
        <f>(U99+U100+U209+U210+U335+U336)*'Data - P&amp;L'!$C$9</f>
        <v>0</v>
      </c>
      <c r="V436" s="313">
        <f>(V99+V100+V209+V210+V335+V336)*'Data - P&amp;L'!$C$9</f>
        <v>0</v>
      </c>
      <c r="W436" s="313">
        <f>(W99+W100+W209+W210+W335+W336)*'Data - P&amp;L'!$C$9</f>
        <v>0</v>
      </c>
      <c r="X436" s="313">
        <f>(X99+X100+X209+X210+X335+X336)*'Data - P&amp;L'!$C$9</f>
        <v>0</v>
      </c>
      <c r="Y436" s="313">
        <f>(Y99+Y100+Y209+Y210+Y335+Y336)*'Data - P&amp;L'!$C$9</f>
        <v>0</v>
      </c>
      <c r="Z436" s="313">
        <f>(Z99+Z100+Z209+Z210+Z335+Z336)*'Data - P&amp;L'!$C$9</f>
        <v>0</v>
      </c>
      <c r="AA436" s="313">
        <f>(AA99+AA100+AA209+AA210+AA335+AA336)*'Data - P&amp;L'!$C$9</f>
        <v>0</v>
      </c>
      <c r="AB436" s="313">
        <f>(AB99+AB100+AB209+AB210+AB335+AB336)*'Data - P&amp;L'!$C$9</f>
        <v>0</v>
      </c>
      <c r="AC436" s="313">
        <f>(AC99+AC100+AC209+AC210+AC335+AC336)*'Data - P&amp;L'!$C$9</f>
        <v>0</v>
      </c>
      <c r="AD436" s="313">
        <f>(AD99+AD100+AD209+AD210+AD335+AD336)*'Data - P&amp;L'!$C$9</f>
        <v>0</v>
      </c>
      <c r="AE436" s="313">
        <f>(AE99+AE100+AE209+AE210+AE335+AE336)*'Data - P&amp;L'!$C$9</f>
        <v>0</v>
      </c>
      <c r="AF436" s="313">
        <f>(AF99+AF100+AF209+AF210+AF335+AF336)*'Data - P&amp;L'!$C$9</f>
        <v>0</v>
      </c>
      <c r="AG436" s="555">
        <f t="shared" si="105"/>
        <v>0</v>
      </c>
    </row>
    <row r="437" outlineLevel="1">
      <c r="A437" s="225" t="s">
        <v>706</v>
      </c>
      <c r="B437" s="313">
        <f>(B101+B102+B211+B212+B337+B338)*'Data - P&amp;L'!$C$5</f>
        <v>0</v>
      </c>
      <c r="C437" s="313">
        <f>(C101+C102+C211+C212+C337+C338)*'Data - P&amp;L'!$C$5</f>
        <v>0</v>
      </c>
      <c r="D437" s="313">
        <f>(D101+D102+D211+D212+D337+D338)*'Data - P&amp;L'!$C$5</f>
        <v>0</v>
      </c>
      <c r="E437" s="313">
        <f>(E101+E102+E211+E212+E337+E338)*'Data - P&amp;L'!$C$5</f>
        <v>0</v>
      </c>
      <c r="F437" s="313">
        <f>(F101+F102+F211+F212+F337+F338)*'Data - P&amp;L'!$C$5</f>
        <v>0</v>
      </c>
      <c r="G437" s="313">
        <f>(G101+G102+G211+G212+G337+G338)*'Data - P&amp;L'!$C$5</f>
        <v>0</v>
      </c>
      <c r="H437" s="313">
        <f>(H101+H102+H211+H212+H337+H338)*'Data - P&amp;L'!$C$5</f>
        <v>0</v>
      </c>
      <c r="I437" s="313">
        <f>(I101+I102+I211+I212+I337+I338)*'Data - P&amp;L'!$C$5</f>
        <v>0</v>
      </c>
      <c r="J437" s="313">
        <f>(J101+J102+J211+J212+J337+J338)*'Data - P&amp;L'!$C$5</f>
        <v>0</v>
      </c>
      <c r="K437" s="313">
        <f>(K101+K102+K211+K212+K337+K338)*'Data - P&amp;L'!$C$5</f>
        <v>0</v>
      </c>
      <c r="L437" s="313">
        <f>(L101+L102+L211+L212+L337+L338)*'Data - P&amp;L'!$C$5</f>
        <v>0</v>
      </c>
      <c r="M437" s="313">
        <f>(M101+M102+M211+M212+M337+M338)*'Data - P&amp;L'!$C$5</f>
        <v>0</v>
      </c>
      <c r="N437" s="313">
        <f>(N101+N102+N211+N212+N337+N338)*'Data - P&amp;L'!$C$5</f>
        <v>0</v>
      </c>
      <c r="O437" s="313">
        <f>(O101+O102+O211+O212+O337+O338)*'Data - P&amp;L'!$C$5</f>
        <v>0</v>
      </c>
      <c r="P437" s="313">
        <f>(P101+P102+P211+P212+P337+P338)*'Data - P&amp;L'!$C$5</f>
        <v>0</v>
      </c>
      <c r="Q437" s="313">
        <f>(Q101+Q102+Q211+Q212+Q337+Q338)*'Data - P&amp;L'!$C$5</f>
        <v>0</v>
      </c>
      <c r="R437" s="313">
        <f>(R101+R102+R211+R212+R337+R338)*'Data - P&amp;L'!$C$5</f>
        <v>0</v>
      </c>
      <c r="S437" s="313">
        <f>(S101+S102+S211+S212+S337+S338)*'Data - P&amp;L'!$C$5</f>
        <v>0</v>
      </c>
      <c r="T437" s="313">
        <f>(T101+T102+T211+T212+T337+T338)*'Data - P&amp;L'!$C$5</f>
        <v>0</v>
      </c>
      <c r="U437" s="313">
        <f>(U101+U102+U211+U212+U337+U338)*'Data - P&amp;L'!$C$5</f>
        <v>0</v>
      </c>
      <c r="V437" s="313">
        <f>(V101+V102+V211+V212+V337+V338)*'Data - P&amp;L'!$C$5</f>
        <v>0</v>
      </c>
      <c r="W437" s="313">
        <f>(W101+W102+W211+W212+W337+W338)*'Data - P&amp;L'!$C$5</f>
        <v>0</v>
      </c>
      <c r="X437" s="313">
        <f>(X101+X102+X211+X212+X337+X338)*'Data - P&amp;L'!$C$5</f>
        <v>0</v>
      </c>
      <c r="Y437" s="313">
        <f>(Y101+Y102+Y211+Y212+Y337+Y338)*'Data - P&amp;L'!$C$5</f>
        <v>0</v>
      </c>
      <c r="Z437" s="313">
        <f>(Z101+Z102+Z211+Z212+Z337+Z338)*'Data - P&amp;L'!$C$5</f>
        <v>0</v>
      </c>
      <c r="AA437" s="313">
        <f>(AA101+AA102+AA211+AA212+AA337+AA338)*'Data - P&amp;L'!$C$5</f>
        <v>0</v>
      </c>
      <c r="AB437" s="313">
        <f>(AB101+AB102+AB211+AB212+AB337+AB338)*'Data - P&amp;L'!$C$5</f>
        <v>0</v>
      </c>
      <c r="AC437" s="313">
        <f>(AC101+AC102+AC211+AC212+AC337+AC338)*'Data - P&amp;L'!$C$5</f>
        <v>0</v>
      </c>
      <c r="AD437" s="313">
        <f>(AD101+AD102+AD211+AD212+AD337+AD338)*'Data - P&amp;L'!$C$5</f>
        <v>0</v>
      </c>
      <c r="AE437" s="313">
        <f>(AE101+AE102+AE211+AE212+AE337+AE338)*'Data - P&amp;L'!$C$5</f>
        <v>0</v>
      </c>
      <c r="AF437" s="313">
        <f>(AF101+AF102+AF211+AF212+AF337+AF338)*'Data - P&amp;L'!$C$5</f>
        <v>0</v>
      </c>
      <c r="AG437" s="555">
        <f t="shared" si="105"/>
        <v>0</v>
      </c>
    </row>
    <row r="438" outlineLevel="1">
      <c r="A438" s="225" t="s">
        <v>707</v>
      </c>
      <c r="B438" s="313">
        <f>(B103+B104+B213+B214+B339+B340)*'Data - P&amp;L'!$C$10</f>
        <v>0</v>
      </c>
      <c r="C438" s="313">
        <f>(C103+C104+C213+C214+C339+C340)*'Data - P&amp;L'!$C$10</f>
        <v>0</v>
      </c>
      <c r="D438" s="313">
        <f>(D103+D104+D213+D214+D339+D340)*'Data - P&amp;L'!$C$10</f>
        <v>0</v>
      </c>
      <c r="E438" s="313">
        <f>(E103+E104+E213+E214+E339+E340)*'Data - P&amp;L'!$C$10</f>
        <v>0</v>
      </c>
      <c r="F438" s="313">
        <f>(F103+F104+F213+F214+F339+F340)*'Data - P&amp;L'!$C$10</f>
        <v>0</v>
      </c>
      <c r="G438" s="313">
        <f>(G103+G104+G213+G214+G339+G340)*'Data - P&amp;L'!$C$10</f>
        <v>0</v>
      </c>
      <c r="H438" s="313">
        <f>(H103+H104+H213+H214+H339+H340)*'Data - P&amp;L'!$C$10</f>
        <v>0</v>
      </c>
      <c r="I438" s="313">
        <f>(I103+I104+I213+I214+I339+I340)*'Data - P&amp;L'!$C$10</f>
        <v>0</v>
      </c>
      <c r="J438" s="313">
        <f>(J103+J104+J213+J214+J339+J340)*'Data - P&amp;L'!$C$10</f>
        <v>0</v>
      </c>
      <c r="K438" s="313">
        <f>(K103+K104+K213+K214+K339+K340)*'Data - P&amp;L'!$C$10</f>
        <v>0</v>
      </c>
      <c r="L438" s="313">
        <f>(L103+L104+L213+L214+L339+L340)*'Data - P&amp;L'!$C$10</f>
        <v>0</v>
      </c>
      <c r="M438" s="313">
        <f>(M103+M104+M213+M214+M339+M340)*'Data - P&amp;L'!$C$10</f>
        <v>0</v>
      </c>
      <c r="N438" s="313">
        <f>(N103+N104+N213+N214+N339+N340)*'Data - P&amp;L'!$C$10</f>
        <v>0</v>
      </c>
      <c r="O438" s="313">
        <f>(O103+O104+O213+O214+O339+O340)*'Data - P&amp;L'!$C$10</f>
        <v>0</v>
      </c>
      <c r="P438" s="313">
        <f>(P103+P104+P213+P214+P339+P340)*'Data - P&amp;L'!$C$10</f>
        <v>0</v>
      </c>
      <c r="Q438" s="313">
        <f>(Q103+Q104+Q213+Q214+Q339+Q340)*'Data - P&amp;L'!$C$10</f>
        <v>0</v>
      </c>
      <c r="R438" s="313">
        <f>(R103+R104+R213+R214+R339+R340)*'Data - P&amp;L'!$C$10</f>
        <v>0</v>
      </c>
      <c r="S438" s="313">
        <f>(S103+S104+S213+S214+S339+S340)*'Data - P&amp;L'!$C$10</f>
        <v>0</v>
      </c>
      <c r="T438" s="313">
        <f>(T103+T104+T213+T214+T339+T340)*'Data - P&amp;L'!$C$10</f>
        <v>0</v>
      </c>
      <c r="U438" s="313">
        <f>(U103+U104+U213+U214+U339+U340)*'Data - P&amp;L'!$C$10</f>
        <v>0</v>
      </c>
      <c r="V438" s="313">
        <f>(V103+V104+V213+V214+V339+V340)*'Data - P&amp;L'!$C$10</f>
        <v>0</v>
      </c>
      <c r="W438" s="313">
        <f>(W103+W104+W213+W214+W339+W340)*'Data - P&amp;L'!$C$10</f>
        <v>0</v>
      </c>
      <c r="X438" s="313">
        <f>(X103+X104+X213+X214+X339+X340)*'Data - P&amp;L'!$C$10</f>
        <v>0</v>
      </c>
      <c r="Y438" s="313">
        <f>(Y103+Y104+Y213+Y214+Y339+Y340)*'Data - P&amp;L'!$C$10</f>
        <v>0</v>
      </c>
      <c r="Z438" s="313">
        <f>(Z103+Z104+Z213+Z214+Z339+Z340)*'Data - P&amp;L'!$C$10</f>
        <v>0</v>
      </c>
      <c r="AA438" s="313">
        <f>(AA103+AA104+AA213+AA214+AA339+AA340)*'Data - P&amp;L'!$C$10</f>
        <v>0</v>
      </c>
      <c r="AB438" s="313">
        <f>(AB103+AB104+AB213+AB214+AB339+AB340)*'Data - P&amp;L'!$C$10</f>
        <v>0</v>
      </c>
      <c r="AC438" s="313">
        <f>(AC103+AC104+AC213+AC214+AC339+AC340)*'Data - P&amp;L'!$C$10</f>
        <v>0</v>
      </c>
      <c r="AD438" s="313">
        <f>(AD103+AD104+AD213+AD214+AD339+AD340)*'Data - P&amp;L'!$C$10</f>
        <v>0</v>
      </c>
      <c r="AE438" s="313">
        <f>(AE103+AE104+AE213+AE214+AE339+AE340)*'Data - P&amp;L'!$C$10</f>
        <v>0</v>
      </c>
      <c r="AF438" s="313">
        <f>(AF103+AF104+AF213+AF214+AF339+AF340)*'Data - P&amp;L'!$C$10</f>
        <v>0</v>
      </c>
      <c r="AG438" s="555">
        <f t="shared" si="105"/>
        <v>0</v>
      </c>
    </row>
    <row r="439" outlineLevel="1">
      <c r="A439" s="225" t="s">
        <v>708</v>
      </c>
      <c r="B439" s="313">
        <f>(B108+B109+B218+B219+B344+B345)*'Data - P&amp;L'!$C$13</f>
        <v>0</v>
      </c>
      <c r="C439" s="313">
        <f>(C108+C109+C218+C219+C344+C345)*'Data - P&amp;L'!$C$13</f>
        <v>0</v>
      </c>
      <c r="D439" s="313">
        <f>(D108+D109+D218+D219+D344+D345)*'Data - P&amp;L'!$C$13</f>
        <v>0</v>
      </c>
      <c r="E439" s="313">
        <f>(E108+E109+E218+E219+E344+E345)*'Data - P&amp;L'!$C$13</f>
        <v>0</v>
      </c>
      <c r="F439" s="313">
        <f>(F108+F109+F218+F219+F344+F345)*'Data - P&amp;L'!$C$13</f>
        <v>0</v>
      </c>
      <c r="G439" s="313">
        <f>(G108+G109+G218+G219+G344+G345)*'Data - P&amp;L'!$C$13</f>
        <v>0</v>
      </c>
      <c r="H439" s="313">
        <f>(H108+H109+H218+H219+H344+H345)*'Data - P&amp;L'!$C$13</f>
        <v>0</v>
      </c>
      <c r="I439" s="313">
        <f>(I108+I109+I218+I219+I344+I345)*'Data - P&amp;L'!$C$13</f>
        <v>0</v>
      </c>
      <c r="J439" s="313">
        <f>(J108+J109+J218+J219+J344+J345)*'Data - P&amp;L'!$C$13</f>
        <v>0</v>
      </c>
      <c r="K439" s="313">
        <f>(K108+K109+K218+K219+K344+K345)*'Data - P&amp;L'!$C$13</f>
        <v>0</v>
      </c>
      <c r="L439" s="313">
        <f>(L108+L109+L218+L219+L344+L345)*'Data - P&amp;L'!$C$13</f>
        <v>0</v>
      </c>
      <c r="M439" s="313">
        <f>(M108+M109+M218+M219+M344+M345)*'Data - P&amp;L'!$C$13</f>
        <v>0</v>
      </c>
      <c r="N439" s="313">
        <f>(N108+N109+N218+N219+N344+N345)*'Data - P&amp;L'!$C$13</f>
        <v>0</v>
      </c>
      <c r="O439" s="313">
        <f>(O108+O109+O218+O219+O344+O345)*'Data - P&amp;L'!$C$13</f>
        <v>0</v>
      </c>
      <c r="P439" s="313">
        <f>(P108+P109+P218+P219+P344+P345)*'Data - P&amp;L'!$C$13</f>
        <v>0</v>
      </c>
      <c r="Q439" s="313">
        <f>(Q108+Q109+Q218+Q219+Q344+Q345)*'Data - P&amp;L'!$C$13</f>
        <v>0</v>
      </c>
      <c r="R439" s="313">
        <f>(R108+R109+R218+R219+R344+R345)*'Data - P&amp;L'!$C$13</f>
        <v>0</v>
      </c>
      <c r="S439" s="313">
        <f>(S108+S109+S218+S219+S344+S345)*'Data - P&amp;L'!$C$13</f>
        <v>0</v>
      </c>
      <c r="T439" s="313">
        <f>(T108+T109+T218+T219+T344+T345)*'Data - P&amp;L'!$C$13</f>
        <v>0</v>
      </c>
      <c r="U439" s="313">
        <f>(U108+U109+U218+U219+U344+U345)*'Data - P&amp;L'!$C$13</f>
        <v>0</v>
      </c>
      <c r="V439" s="313">
        <f>(V108+V109+V218+V219+V344+V345)*'Data - P&amp;L'!$C$13</f>
        <v>0</v>
      </c>
      <c r="W439" s="313">
        <f>(W108+W109+W218+W219+W344+W345)*'Data - P&amp;L'!$C$13</f>
        <v>0</v>
      </c>
      <c r="X439" s="313">
        <f>(X108+X109+X218+X219+X344+X345)*'Data - P&amp;L'!$C$13</f>
        <v>0</v>
      </c>
      <c r="Y439" s="313">
        <f>(Y108+Y109+Y218+Y219+Y344+Y345)*'Data - P&amp;L'!$C$13</f>
        <v>0</v>
      </c>
      <c r="Z439" s="313">
        <f>(Z108+Z109+Z218+Z219+Z344+Z345)*'Data - P&amp;L'!$C$13</f>
        <v>0</v>
      </c>
      <c r="AA439" s="313">
        <f>(AA108+AA109+AA218+AA219+AA344+AA345)*'Data - P&amp;L'!$C$13</f>
        <v>0</v>
      </c>
      <c r="AB439" s="313">
        <f>(AB108+AB109+AB218+AB219+AB344+AB345)*'Data - P&amp;L'!$C$13</f>
        <v>0</v>
      </c>
      <c r="AC439" s="313">
        <f>(AC108+AC109+AC218+AC219+AC344+AC345)*'Data - P&amp;L'!$C$13</f>
        <v>0</v>
      </c>
      <c r="AD439" s="313">
        <f>(AD108+AD109+AD218+AD219+AD344+AD345)*'Data - P&amp;L'!$C$13</f>
        <v>0</v>
      </c>
      <c r="AE439" s="313">
        <f>(AE108+AE109+AE218+AE219+AE344+AE345)*'Data - P&amp;L'!$C$13</f>
        <v>0</v>
      </c>
      <c r="AF439" s="313">
        <f>(AF108+AF109+AF218+AF219+AF344+AF345)*'Data - P&amp;L'!$C$13</f>
        <v>0</v>
      </c>
      <c r="AG439" s="555">
        <f t="shared" si="105"/>
        <v>0</v>
      </c>
    </row>
    <row r="440" outlineLevel="1">
      <c r="A440" s="225" t="s">
        <v>709</v>
      </c>
      <c r="B440" s="313">
        <f>(B110+B220+B346)*'Data - P&amp;L'!$C$14</f>
        <v>0</v>
      </c>
      <c r="C440" s="313">
        <f>(C110+C220+C346)*'Data - P&amp;L'!$C$14</f>
        <v>0</v>
      </c>
      <c r="D440" s="313">
        <f>(D110+D220+D346)*'Data - P&amp;L'!$C$14</f>
        <v>0</v>
      </c>
      <c r="E440" s="313">
        <f>(E110+E220+E346)*'Data - P&amp;L'!$C$14</f>
        <v>0</v>
      </c>
      <c r="F440" s="313">
        <f>(F110+F220+F346)*'Data - P&amp;L'!$C$14</f>
        <v>0</v>
      </c>
      <c r="G440" s="313">
        <f>(G110+G220+G346)*'Data - P&amp;L'!$C$14</f>
        <v>0</v>
      </c>
      <c r="H440" s="313">
        <f>(H110+H220+H346)*'Data - P&amp;L'!$C$14</f>
        <v>0</v>
      </c>
      <c r="I440" s="313">
        <f>(I110+I220+I346)*'Data - P&amp;L'!$C$14</f>
        <v>0</v>
      </c>
      <c r="J440" s="313">
        <f>(J110+J220+J346)*'Data - P&amp;L'!$C$14</f>
        <v>0</v>
      </c>
      <c r="K440" s="313">
        <f>(K110+K220+K346)*'Data - P&amp;L'!$C$14</f>
        <v>0</v>
      </c>
      <c r="L440" s="313">
        <f>(L110+L220+L346)*'Data - P&amp;L'!$C$14</f>
        <v>0</v>
      </c>
      <c r="M440" s="313">
        <f>(M110+M220+M346)*'Data - P&amp;L'!$C$14</f>
        <v>0</v>
      </c>
      <c r="N440" s="313">
        <f>(N110+N220+N346)*'Data - P&amp;L'!$C$14</f>
        <v>0</v>
      </c>
      <c r="O440" s="313">
        <f>(O110+O220+O346)*'Data - P&amp;L'!$C$14</f>
        <v>0</v>
      </c>
      <c r="P440" s="313">
        <f>(P110+P220+P346)*'Data - P&amp;L'!$C$14</f>
        <v>0</v>
      </c>
      <c r="Q440" s="313">
        <f>(Q110+Q220+Q346)*'Data - P&amp;L'!$C$14</f>
        <v>0</v>
      </c>
      <c r="R440" s="313">
        <f>(R110+R220+R346)*'Data - P&amp;L'!$C$14</f>
        <v>0</v>
      </c>
      <c r="S440" s="313">
        <f>(S110+S220+S346)*'Data - P&amp;L'!$C$14</f>
        <v>0</v>
      </c>
      <c r="T440" s="313">
        <f>(T110+T220+T346)*'Data - P&amp;L'!$C$14</f>
        <v>0</v>
      </c>
      <c r="U440" s="313">
        <f>(U110+U220+U346)*'Data - P&amp;L'!$C$14</f>
        <v>0</v>
      </c>
      <c r="V440" s="313">
        <f>(V110+V220+V346)*'Data - P&amp;L'!$C$14</f>
        <v>0</v>
      </c>
      <c r="W440" s="313">
        <f>(W110+W220+W346)*'Data - P&amp;L'!$C$14</f>
        <v>0</v>
      </c>
      <c r="X440" s="313">
        <f>(X110+X220+X346)*'Data - P&amp;L'!$C$14</f>
        <v>0</v>
      </c>
      <c r="Y440" s="313">
        <f>(Y110+Y220+Y346)*'Data - P&amp;L'!$C$14</f>
        <v>0</v>
      </c>
      <c r="Z440" s="313">
        <f>(Z110+Z220+Z346)*'Data - P&amp;L'!$C$14</f>
        <v>0</v>
      </c>
      <c r="AA440" s="313">
        <f>(AA110+AA220+AA346)*'Data - P&amp;L'!$C$14</f>
        <v>0</v>
      </c>
      <c r="AB440" s="313">
        <f>(AB110+AB220+AB346)*'Data - P&amp;L'!$C$14</f>
        <v>0</v>
      </c>
      <c r="AC440" s="313">
        <f>(AC110+AC220+AC346)*'Data - P&amp;L'!$C$14</f>
        <v>0</v>
      </c>
      <c r="AD440" s="313">
        <f>(AD110+AD220+AD346)*'Data - P&amp;L'!$C$14</f>
        <v>0</v>
      </c>
      <c r="AE440" s="313">
        <f>(AE110+AE220+AE346)*'Data - P&amp;L'!$C$14</f>
        <v>0</v>
      </c>
      <c r="AF440" s="313">
        <f>(AF110+AF220+AF346)*'Data - P&amp;L'!$C$14</f>
        <v>0</v>
      </c>
      <c r="AG440" s="555">
        <f t="shared" si="105"/>
        <v>0</v>
      </c>
    </row>
    <row r="441" outlineLevel="1">
      <c r="A441" s="225" t="s">
        <v>712</v>
      </c>
      <c r="B441" s="313">
        <f>(((B94+B204+B330)*'Data - P&amp;L'!$C$38)+((B95+B205+B331)*'Data - P&amp;L'!$C$38))*'Data - P&amp;L'!$C$55</f>
        <v>0</v>
      </c>
      <c r="C441" s="313">
        <f>(((C94+C204+C330)*'Data - P&amp;L'!$C$38)+((C95+C205+C331)*'Data - P&amp;L'!$C$38))*'Data - P&amp;L'!$C$55</f>
        <v>0</v>
      </c>
      <c r="D441" s="313">
        <f>(((D94+D204+D330)*'Data - P&amp;L'!$C$38)+((D95+D205+D331)*'Data - P&amp;L'!$C$38))*'Data - P&amp;L'!$C$55</f>
        <v>0</v>
      </c>
      <c r="E441" s="313">
        <f>(((E94+E204+E330)*'Data - P&amp;L'!$C$38)+((E95+E205+E331)*'Data - P&amp;L'!$C$38))*'Data - P&amp;L'!$C$55</f>
        <v>0</v>
      </c>
      <c r="F441" s="313">
        <f>(((F94+F204+F330)*'Data - P&amp;L'!$C$38)+((F95+F205+F331)*'Data - P&amp;L'!$C$38))*'Data - P&amp;L'!$C$55</f>
        <v>0</v>
      </c>
      <c r="G441" s="313">
        <f>(((G94+G204+G330)*'Data - P&amp;L'!$C$38)+((G95+G205+G331)*'Data - P&amp;L'!$C$38))*'Data - P&amp;L'!$C$55</f>
        <v>0</v>
      </c>
      <c r="H441" s="313">
        <f>(((H94+H204+H330)*'Data - P&amp;L'!$C$38)+((H95+H205+H331)*'Data - P&amp;L'!$C$38))*'Data - P&amp;L'!$C$55</f>
        <v>0</v>
      </c>
      <c r="I441" s="313">
        <f>(((I94+I204+I330)*'Data - P&amp;L'!$C$38)+((I95+I205+I331)*'Data - P&amp;L'!$C$38))*'Data - P&amp;L'!$C$55</f>
        <v>0</v>
      </c>
      <c r="J441" s="313">
        <f>(((J94+J204+J330)*'Data - P&amp;L'!$C$38)+((J95+J205+J331)*'Data - P&amp;L'!$C$38))*'Data - P&amp;L'!$C$55</f>
        <v>0</v>
      </c>
      <c r="K441" s="313">
        <f>(((K94+K204+K330)*'Data - P&amp;L'!$C$38)+((K95+K205+K331)*'Data - P&amp;L'!$C$38))*'Data - P&amp;L'!$C$55</f>
        <v>0</v>
      </c>
      <c r="L441" s="313">
        <f>(((L94+L204+L330)*'Data - P&amp;L'!$C$38)+((L95+L205+L331)*'Data - P&amp;L'!$C$38))*'Data - P&amp;L'!$C$55</f>
        <v>0</v>
      </c>
      <c r="M441" s="313">
        <f>(((M94+M204+M330)*'Data - P&amp;L'!$C$38)+((M95+M205+M331)*'Data - P&amp;L'!$C$38))*'Data - P&amp;L'!$C$55</f>
        <v>0</v>
      </c>
      <c r="N441" s="313">
        <f>(((N94+N204+N330)*'Data - P&amp;L'!$C$38)+((N95+N205+N331)*'Data - P&amp;L'!$C$38))*'Data - P&amp;L'!$C$55</f>
        <v>0</v>
      </c>
      <c r="O441" s="313">
        <f>(((O94+O204+O330)*'Data - P&amp;L'!$C$38)+((O95+O205+O331)*'Data - P&amp;L'!$C$38))*'Data - P&amp;L'!$C$55</f>
        <v>0</v>
      </c>
      <c r="P441" s="313">
        <f>(((P94+P204+P330)*'Data - P&amp;L'!$C$38)+((P95+P205+P331)*'Data - P&amp;L'!$C$38))*'Data - P&amp;L'!$C$55</f>
        <v>0</v>
      </c>
      <c r="Q441" s="313">
        <f>(((Q94+Q204+Q330)*'Data - P&amp;L'!$C$38)+((Q95+Q205+Q331)*'Data - P&amp;L'!$C$38))*'Data - P&amp;L'!$C$55</f>
        <v>0</v>
      </c>
      <c r="R441" s="313">
        <f>(((R94+R204+R330)*'Data - P&amp;L'!$C$38)+((R95+R205+R331)*'Data - P&amp;L'!$C$38))*'Data - P&amp;L'!$C$55</f>
        <v>0</v>
      </c>
      <c r="S441" s="313">
        <f>(((S94+S204+S330)*'Data - P&amp;L'!$C$38)+((S95+S205+S331)*'Data - P&amp;L'!$C$38))*'Data - P&amp;L'!$C$55</f>
        <v>0</v>
      </c>
      <c r="T441" s="313">
        <f>(((T94+T204+T330)*'Data - P&amp;L'!$C$38)+((T95+T205+T331)*'Data - P&amp;L'!$C$38))*'Data - P&amp;L'!$C$55</f>
        <v>0</v>
      </c>
      <c r="U441" s="313">
        <f>(((U94+U204+U330)*'Data - P&amp;L'!$C$38)+((U95+U205+U331)*'Data - P&amp;L'!$C$38))*'Data - P&amp;L'!$C$55</f>
        <v>0</v>
      </c>
      <c r="V441" s="313">
        <f>(((V94+V204+V330)*'Data - P&amp;L'!$C$38)+((V95+V205+V331)*'Data - P&amp;L'!$C$38))*'Data - P&amp;L'!$C$55</f>
        <v>0</v>
      </c>
      <c r="W441" s="313">
        <f>(((W94+W204+W330)*'Data - P&amp;L'!$C$38)+((W95+W205+W331)*'Data - P&amp;L'!$C$38))*'Data - P&amp;L'!$C$55</f>
        <v>0</v>
      </c>
      <c r="X441" s="313">
        <f>(((X94+X204+X330)*'Data - P&amp;L'!$C$38)+((X95+X205+X331)*'Data - P&amp;L'!$C$38))*'Data - P&amp;L'!$C$55</f>
        <v>0</v>
      </c>
      <c r="Y441" s="313">
        <f>(((Y94+Y204+Y330)*'Data - P&amp;L'!$C$38)+((Y95+Y205+Y331)*'Data - P&amp;L'!$C$38))*'Data - P&amp;L'!$C$55</f>
        <v>0</v>
      </c>
      <c r="Z441" s="313">
        <f>(((Z94+Z204+Z330)*'Data - P&amp;L'!$C$38)+((Z95+Z205+Z331)*'Data - P&amp;L'!$C$38))*'Data - P&amp;L'!$C$55</f>
        <v>0</v>
      </c>
      <c r="AA441" s="313">
        <f>(((AA94+AA204+AA330)*'Data - P&amp;L'!$C$38)+((AA95+AA205+AA331)*'Data - P&amp;L'!$C$38))*'Data - P&amp;L'!$C$55</f>
        <v>0</v>
      </c>
      <c r="AB441" s="313">
        <f>(((AB94+AB204+AB330)*'Data - P&amp;L'!$C$38)+((AB95+AB205+AB331)*'Data - P&amp;L'!$C$38))*'Data - P&amp;L'!$C$55</f>
        <v>0</v>
      </c>
      <c r="AC441" s="313">
        <f>(((AC94+AC204+AC330)*'Data - P&amp;L'!$C$38)+((AC95+AC205+AC331)*'Data - P&amp;L'!$C$38))*'Data - P&amp;L'!$C$55</f>
        <v>0</v>
      </c>
      <c r="AD441" s="313">
        <f>(((AD94+AD204+AD330)*'Data - P&amp;L'!$C$38)+((AD95+AD205+AD331)*'Data - P&amp;L'!$C$38))*'Data - P&amp;L'!$C$55</f>
        <v>0</v>
      </c>
      <c r="AE441" s="313">
        <f>(((AE94+AE204+AE330)*'Data - P&amp;L'!$C$38)+((AE95+AE205+AE331)*'Data - P&amp;L'!$C$38))*'Data - P&amp;L'!$C$55</f>
        <v>0</v>
      </c>
      <c r="AF441" s="313">
        <f>(((AF94+AF204+AF330)*'Data - P&amp;L'!$C$38)+((AF95+AF205+AF331)*'Data - P&amp;L'!$C$38))*'Data - P&amp;L'!$C$55</f>
        <v>0</v>
      </c>
      <c r="AG441" s="555">
        <f t="shared" si="105"/>
        <v>0</v>
      </c>
    </row>
    <row r="442" outlineLevel="1">
      <c r="A442" s="225" t="s">
        <v>713</v>
      </c>
      <c r="B442" s="313">
        <f>((B90+B91+B92+B93)*'Data - P&amp;L'!$C$34)+((B200+B201+B202+B203)*'Data - P&amp;L'!$C$34)+((B322+B323+B324+B325)*'Data - P&amp;L'!$C$34)</f>
        <v>0</v>
      </c>
      <c r="C442" s="313">
        <f>((C90+C91+C92+C93)*'Data - P&amp;L'!$C$34)+((C200+C201+C202+C203)*'Data - P&amp;L'!$C$34)+((C322+C323+C324+C325)*'Data - P&amp;L'!$C$34)</f>
        <v>0</v>
      </c>
      <c r="D442" s="313">
        <f>((D90+D91+D92+D93)*'Data - P&amp;L'!$C$34)+((D200+D201+D202+D203)*'Data - P&amp;L'!$C$34)+((D322+D323+D324+D325)*'Data - P&amp;L'!$C$34)</f>
        <v>0</v>
      </c>
      <c r="E442" s="313">
        <f>((E90+E91+E92+E93)*'Data - P&amp;L'!$C$34)+((E200+E201+E202+E203)*'Data - P&amp;L'!$C$34)+((E322+E323+E324+E325)*'Data - P&amp;L'!$C$34)</f>
        <v>0</v>
      </c>
      <c r="F442" s="313">
        <f>((F90+F91+F92+F93)*'Data - P&amp;L'!$C$34)+((F200+F201+F202+F203)*'Data - P&amp;L'!$C$34)+((F322+F323+F324+F325)*'Data - P&amp;L'!$C$34)</f>
        <v>0</v>
      </c>
      <c r="G442" s="313">
        <f>((G90+G91+G92+G93)*'Data - P&amp;L'!$C$34)+((G200+G201+G202+G203)*'Data - P&amp;L'!$C$34)+((G322+G323+G324+G325)*'Data - P&amp;L'!$C$34)</f>
        <v>0</v>
      </c>
      <c r="H442" s="313">
        <f>((H90+H91+H92+H93)*'Data - P&amp;L'!$C$34)+((H200+H201+H202+H203)*'Data - P&amp;L'!$C$34)+((H322+H323+H324+H325)*'Data - P&amp;L'!$C$34)</f>
        <v>0</v>
      </c>
      <c r="I442" s="313">
        <f>((I90+I91+I92+I93)*'Data - P&amp;L'!$C$34)+((I200+I201+I202+I203)*'Data - P&amp;L'!$C$34)+((I322+I323+I324+I325)*'Data - P&amp;L'!$C$34)</f>
        <v>0</v>
      </c>
      <c r="J442" s="313">
        <f>((J90+J91+J92+J93)*'Data - P&amp;L'!$C$34)+((J200+J201+J202+J203)*'Data - P&amp;L'!$C$34)+((J322+J323+J324+J325)*'Data - P&amp;L'!$C$34)</f>
        <v>0</v>
      </c>
      <c r="K442" s="313">
        <f>((K90+K91+K92+K93)*'Data - P&amp;L'!$C$34)+((K200+K201+K202+K203)*'Data - P&amp;L'!$C$34)+((K322+K323+K324+K325)*'Data - P&amp;L'!$C$34)</f>
        <v>0</v>
      </c>
      <c r="L442" s="313">
        <f>((L90+L91+L92+L93)*'Data - P&amp;L'!$C$34)+((L200+L201+L202+L203)*'Data - P&amp;L'!$C$34)+((L322+L323+L324+L325)*'Data - P&amp;L'!$C$34)</f>
        <v>0</v>
      </c>
      <c r="M442" s="313">
        <f>((M90+M91+M92+M93)*'Data - P&amp;L'!$C$34)+((M200+M201+M202+M203)*'Data - P&amp;L'!$C$34)+((M322+M323+M324+M325)*'Data - P&amp;L'!$C$34)</f>
        <v>0</v>
      </c>
      <c r="N442" s="313">
        <f>((N90+N91+N92+N93)*'Data - P&amp;L'!$C$34)+((N200+N201+N202+N203)*'Data - P&amp;L'!$C$34)+((N322+N323+N324+N325)*'Data - P&amp;L'!$C$34)</f>
        <v>0</v>
      </c>
      <c r="O442" s="313">
        <f>((O90+O91+O92+O93)*'Data - P&amp;L'!$C$34)+((O200+O201+O202+O203)*'Data - P&amp;L'!$C$34)+((O322+O323+O324+O325)*'Data - P&amp;L'!$C$34)</f>
        <v>0</v>
      </c>
      <c r="P442" s="313">
        <f>((P90+P91+P92+P93)*'Data - P&amp;L'!$C$34)+((P200+P201+P202+P203)*'Data - P&amp;L'!$C$34)+((P322+P323+P324+P325)*'Data - P&amp;L'!$C$34)</f>
        <v>0</v>
      </c>
      <c r="Q442" s="313">
        <f>((Q90+Q91+Q92+Q93)*'Data - P&amp;L'!$C$34)+((Q200+Q201+Q202+Q203)*'Data - P&amp;L'!$C$34)+((Q322+Q323+Q324+Q325)*'Data - P&amp;L'!$C$34)</f>
        <v>0</v>
      </c>
      <c r="R442" s="313">
        <f>((R90+R91+R92+R93)*'Data - P&amp;L'!$C$34)+((R200+R201+R202+R203)*'Data - P&amp;L'!$C$34)+((R322+R323+R324+R325)*'Data - P&amp;L'!$C$34)</f>
        <v>0</v>
      </c>
      <c r="S442" s="313">
        <f>((S90+S91+S92+S93)*'Data - P&amp;L'!$C$34)+((S200+S201+S202+S203)*'Data - P&amp;L'!$C$34)+((S322+S323+S324+S325)*'Data - P&amp;L'!$C$34)</f>
        <v>0</v>
      </c>
      <c r="T442" s="313">
        <f>((T90+T91+T92+T93)*'Data - P&amp;L'!$C$34)+((T200+T201+T202+T203)*'Data - P&amp;L'!$C$34)+((T322+T323+T324+T325)*'Data - P&amp;L'!$C$34)</f>
        <v>0</v>
      </c>
      <c r="U442" s="313">
        <f>((U90+U91+U92+U93)*'Data - P&amp;L'!$C$34)+((U200+U201+U202+U203)*'Data - P&amp;L'!$C$34)+((U322+U323+U324+U325)*'Data - P&amp;L'!$C$34)</f>
        <v>0</v>
      </c>
      <c r="V442" s="313">
        <f>((V90+V91+V92+V93)*'Data - P&amp;L'!$C$34)+((V200+V201+V202+V203)*'Data - P&amp;L'!$C$34)+((V322+V323+V324+V325)*'Data - P&amp;L'!$C$34)</f>
        <v>0</v>
      </c>
      <c r="W442" s="313">
        <f>((W90+W91+W92+W93)*'Data - P&amp;L'!$C$34)+((W200+W201+W202+W203)*'Data - P&amp;L'!$C$34)+((W322+W323+W324+W325)*'Data - P&amp;L'!$C$34)</f>
        <v>0</v>
      </c>
      <c r="X442" s="313">
        <f>((X90+X91+X92+X93)*'Data - P&amp;L'!$C$34)+((X200+X201+X202+X203)*'Data - P&amp;L'!$C$34)+((X322+X323+X324+X325)*'Data - P&amp;L'!$C$34)</f>
        <v>0</v>
      </c>
      <c r="Y442" s="313">
        <f>((Y90+Y91+Y92+Y93)*'Data - P&amp;L'!$C$34)+((Y200+Y201+Y202+Y203)*'Data - P&amp;L'!$C$34)+((Y322+Y323+Y324+Y325)*'Data - P&amp;L'!$C$34)</f>
        <v>0</v>
      </c>
      <c r="Z442" s="313">
        <f>((Z90+Z91+Z92+Z93)*'Data - P&amp;L'!$C$34)+((Z200+Z201+Z202+Z203)*'Data - P&amp;L'!$C$34)+((Z322+Z323+Z324+Z325)*'Data - P&amp;L'!$C$34)</f>
        <v>0</v>
      </c>
      <c r="AA442" s="313">
        <f>((AA90+AA91+AA92+AA93)*'Data - P&amp;L'!$C$34)+((AA200+AA201+AA202+AA203)*'Data - P&amp;L'!$C$34)+((AA322+AA323+AA324+AA325)*'Data - P&amp;L'!$C$34)</f>
        <v>0</v>
      </c>
      <c r="AB442" s="313">
        <f>((AB90+AB91+AB92+AB93)*'Data - P&amp;L'!$C$34)+((AB200+AB201+AB202+AB203)*'Data - P&amp;L'!$C$34)+((AB322+AB323+AB324+AB325)*'Data - P&amp;L'!$C$34)</f>
        <v>0</v>
      </c>
      <c r="AC442" s="313">
        <f>((AC90+AC91+AC92+AC93)*'Data - P&amp;L'!$C$34)+((AC200+AC201+AC202+AC203)*'Data - P&amp;L'!$C$34)+((AC322+AC323+AC324+AC325)*'Data - P&amp;L'!$C$34)</f>
        <v>0</v>
      </c>
      <c r="AD442" s="313">
        <f>((AD90+AD91+AD92+AD93)*'Data - P&amp;L'!$C$34)+((AD200+AD201+AD202+AD203)*'Data - P&amp;L'!$C$34)+((AD322+AD323+AD324+AD325)*'Data - P&amp;L'!$C$34)</f>
        <v>0</v>
      </c>
      <c r="AE442" s="313">
        <f>((AE90+AE91+AE92+AE93)*'Data - P&amp;L'!$C$34)+((AE200+AE201+AE202+AE203)*'Data - P&amp;L'!$C$34)+((AE322+AE323+AE324+AE325)*'Data - P&amp;L'!$C$34)</f>
        <v>0</v>
      </c>
      <c r="AF442" s="313">
        <f>((AF90+AF91+AF92+AF93)*'Data - P&amp;L'!$C$34)+((AF200+AF201+AF202+AF203)*'Data - P&amp;L'!$C$34)+((AF322+AF323+AF324+AF325)*'Data - P&amp;L'!$C$34)</f>
        <v>0</v>
      </c>
      <c r="AG442" s="555">
        <f t="shared" si="105"/>
        <v>0</v>
      </c>
    </row>
    <row r="443" outlineLevel="1">
      <c r="A443" s="225" t="s">
        <v>714</v>
      </c>
      <c r="B443" s="559">
        <f>((B105*'Data - P&amp;L'!$D$38)+(B215*'Data - P&amp;L'!$D$39)+(B341*'Data - P&amp;L'!$D$38))*'Data - P&amp;L'!$C$55</f>
        <v>0</v>
      </c>
      <c r="C443" s="559">
        <f>((C105*'Data - P&amp;L'!$D$38)+(C215*'Data - P&amp;L'!$D$39)+(C341*'Data - P&amp;L'!$D$38))*'Data - P&amp;L'!$C$55</f>
        <v>0</v>
      </c>
      <c r="D443" s="559">
        <f>((D105*'Data - P&amp;L'!$D$38)+(D215*'Data - P&amp;L'!$D$39)+(D341*'Data - P&amp;L'!$D$38))*'Data - P&amp;L'!$C$55</f>
        <v>0</v>
      </c>
      <c r="E443" s="559">
        <f>((E105*'Data - P&amp;L'!$D$38)+(E215*'Data - P&amp;L'!$D$39)+(E341*'Data - P&amp;L'!$D$38))*'Data - P&amp;L'!$C$55</f>
        <v>0</v>
      </c>
      <c r="F443" s="559">
        <f>((F105*'Data - P&amp;L'!$D$38)+(F215*'Data - P&amp;L'!$D$39)+(F341*'Data - P&amp;L'!$D$38))*'Data - P&amp;L'!$C$55</f>
        <v>0</v>
      </c>
      <c r="G443" s="559">
        <f>((G105*'Data - P&amp;L'!$D$38)+(G215*'Data - P&amp;L'!$D$39)+(G341*'Data - P&amp;L'!$D$38))*'Data - P&amp;L'!$C$55</f>
        <v>0</v>
      </c>
      <c r="H443" s="559">
        <f>((H105*'Data - P&amp;L'!$D$38)+(H215*'Data - P&amp;L'!$D$39)+(H341*'Data - P&amp;L'!$D$38))*'Data - P&amp;L'!$C$55</f>
        <v>0</v>
      </c>
      <c r="I443" s="559">
        <f>((I105*'Data - P&amp;L'!$D$38)+(I215*'Data - P&amp;L'!$D$39)+(I341*'Data - P&amp;L'!$D$38))*'Data - P&amp;L'!$C$55</f>
        <v>0</v>
      </c>
      <c r="J443" s="559">
        <f>((J105*'Data - P&amp;L'!$D$38)+(J215*'Data - P&amp;L'!$D$39)+(J341*'Data - P&amp;L'!$D$38))*'Data - P&amp;L'!$C$55</f>
        <v>0</v>
      </c>
      <c r="K443" s="559">
        <f>((K105*'Data - P&amp;L'!$D$38)+(K215*'Data - P&amp;L'!$D$39)+(K341*'Data - P&amp;L'!$D$38))*'Data - P&amp;L'!$C$55</f>
        <v>0</v>
      </c>
      <c r="L443" s="559">
        <f>((L105*'Data - P&amp;L'!$D$38)+(L215*'Data - P&amp;L'!$D$39)+(L341*'Data - P&amp;L'!$D$38))*'Data - P&amp;L'!$C$55</f>
        <v>0</v>
      </c>
      <c r="M443" s="559">
        <f>((M105*'Data - P&amp;L'!$D$38)+(M215*'Data - P&amp;L'!$D$39)+(M341*'Data - P&amp;L'!$D$38))*'Data - P&amp;L'!$C$55</f>
        <v>0</v>
      </c>
      <c r="N443" s="559">
        <f>((N105*'Data - P&amp;L'!$D$38)+(N215*'Data - P&amp;L'!$D$39)+(N341*'Data - P&amp;L'!$D$38))*'Data - P&amp;L'!$C$55</f>
        <v>0</v>
      </c>
      <c r="O443" s="559">
        <f>((O105*'Data - P&amp;L'!$D$38)+(O215*'Data - P&amp;L'!$D$39)+(O341*'Data - P&amp;L'!$D$38))*'Data - P&amp;L'!$C$55</f>
        <v>0</v>
      </c>
      <c r="P443" s="559">
        <f>((P105*'Data - P&amp;L'!$D$38)+(P215*'Data - P&amp;L'!$D$39)+(P341*'Data - P&amp;L'!$D$38))*'Data - P&amp;L'!$C$55</f>
        <v>0</v>
      </c>
      <c r="Q443" s="559">
        <f>((Q105*'Data - P&amp;L'!$D$38)+(Q215*'Data - P&amp;L'!$D$39)+(Q341*'Data - P&amp;L'!$D$38))*'Data - P&amp;L'!$C$55</f>
        <v>0</v>
      </c>
      <c r="R443" s="559">
        <f>((R105*'Data - P&amp;L'!$D$38)+(R215*'Data - P&amp;L'!$D$39)+(R341*'Data - P&amp;L'!$D$38))*'Data - P&amp;L'!$C$55</f>
        <v>0</v>
      </c>
      <c r="S443" s="559">
        <f>((S105*'Data - P&amp;L'!$D$38)+(S215*'Data - P&amp;L'!$D$39)+(S341*'Data - P&amp;L'!$D$38))*'Data - P&amp;L'!$C$55</f>
        <v>0</v>
      </c>
      <c r="T443" s="559">
        <f>((T105*'Data - P&amp;L'!$D$38)+(T215*'Data - P&amp;L'!$D$39)+(T341*'Data - P&amp;L'!$D$38))*'Data - P&amp;L'!$C$55</f>
        <v>0</v>
      </c>
      <c r="U443" s="559">
        <f>((U105*'Data - P&amp;L'!$D$38)+(U215*'Data - P&amp;L'!$D$39)+(U341*'Data - P&amp;L'!$D$38))*'Data - P&amp;L'!$C$55</f>
        <v>0</v>
      </c>
      <c r="V443" s="559">
        <f>((V105*'Data - P&amp;L'!$D$38)+(V215*'Data - P&amp;L'!$D$39)+(V341*'Data - P&amp;L'!$D$38))*'Data - P&amp;L'!$C$55</f>
        <v>0</v>
      </c>
      <c r="W443" s="559">
        <f>((W105*'Data - P&amp;L'!$D$38)+(W215*'Data - P&amp;L'!$D$39)+(W341*'Data - P&amp;L'!$D$38))*'Data - P&amp;L'!$C$55</f>
        <v>0</v>
      </c>
      <c r="X443" s="559">
        <f>((X105*'Data - P&amp;L'!$D$38)+(X215*'Data - P&amp;L'!$D$39)+(X341*'Data - P&amp;L'!$D$38))*'Data - P&amp;L'!$C$55</f>
        <v>0</v>
      </c>
      <c r="Y443" s="559">
        <f>((Y105*'Data - P&amp;L'!$D$38)+(Y215*'Data - P&amp;L'!$D$39)+(Y341*'Data - P&amp;L'!$D$38))*'Data - P&amp;L'!$C$55</f>
        <v>0</v>
      </c>
      <c r="Z443" s="559">
        <f>((Z105*'Data - P&amp;L'!$D$38)+(Z215*'Data - P&amp;L'!$D$39)+(Z341*'Data - P&amp;L'!$D$38))*'Data - P&amp;L'!$C$55</f>
        <v>0</v>
      </c>
      <c r="AA443" s="559">
        <f>((AA105*'Data - P&amp;L'!$D$38)+(AA215*'Data - P&amp;L'!$D$39)+(AA341*'Data - P&amp;L'!$D$38))*'Data - P&amp;L'!$C$55</f>
        <v>0</v>
      </c>
      <c r="AB443" s="559">
        <f>((AB105*'Data - P&amp;L'!$D$38)+(AB215*'Data - P&amp;L'!$D$39)+(AB341*'Data - P&amp;L'!$D$38))*'Data - P&amp;L'!$C$55</f>
        <v>0</v>
      </c>
      <c r="AC443" s="559">
        <f>((AC105*'Data - P&amp;L'!$D$38)+(AC215*'Data - P&amp;L'!$D$39)+(AC341*'Data - P&amp;L'!$D$38))*'Data - P&amp;L'!$C$55</f>
        <v>0</v>
      </c>
      <c r="AD443" s="559">
        <f>((AD105*'Data - P&amp;L'!$D$38)+(AD215*'Data - P&amp;L'!$D$39)+(AD341*'Data - P&amp;L'!$D$38))*'Data - P&amp;L'!$C$55</f>
        <v>0</v>
      </c>
      <c r="AE443" s="559">
        <f>((AE105*'Data - P&amp;L'!$D$38)+(AE215*'Data - P&amp;L'!$D$39)+(AE341*'Data - P&amp;L'!$D$38))*'Data - P&amp;L'!$C$55</f>
        <v>0</v>
      </c>
      <c r="AF443" s="559">
        <f>((AF105*'Data - P&amp;L'!$D$38)+(AF215*'Data - P&amp;L'!$D$39)+(AF341*'Data - P&amp;L'!$D$38))*'Data - P&amp;L'!$C$55</f>
        <v>0</v>
      </c>
      <c r="AG443" s="555">
        <f t="shared" si="105"/>
        <v>0</v>
      </c>
    </row>
    <row r="444" outlineLevel="1">
      <c r="A444" s="225" t="s">
        <v>715</v>
      </c>
      <c r="B444" s="313">
        <f>(B105*'Data - P&amp;L'!$D$34)+(B215*'Data - P&amp;L'!$D$34)+(B341*'Data - P&amp;L'!$D$34)</f>
        <v>0</v>
      </c>
      <c r="C444" s="313">
        <f>(C105*'Data - P&amp;L'!$D$34)+(C215*'Data - P&amp;L'!$D$34)+(C341*'Data - P&amp;L'!$D$34)</f>
        <v>0</v>
      </c>
      <c r="D444" s="313">
        <f>(D105*'Data - P&amp;L'!$D$34)+(D215*'Data - P&amp;L'!$D$34)+(D341*'Data - P&amp;L'!$D$34)</f>
        <v>0</v>
      </c>
      <c r="E444" s="313">
        <f>(E105*'Data - P&amp;L'!$D$34)+(E215*'Data - P&amp;L'!$D$34)+(E341*'Data - P&amp;L'!$D$34)</f>
        <v>0</v>
      </c>
      <c r="F444" s="313">
        <f>(F105*'Data - P&amp;L'!$D$34)+(F215*'Data - P&amp;L'!$D$34)+(F341*'Data - P&amp;L'!$D$34)</f>
        <v>0</v>
      </c>
      <c r="G444" s="313">
        <f>(G105*'Data - P&amp;L'!$D$34)+(G215*'Data - P&amp;L'!$D$34)+(G341*'Data - P&amp;L'!$D$34)</f>
        <v>0</v>
      </c>
      <c r="H444" s="313">
        <f>(H105*'Data - P&amp;L'!$D$34)+(H215*'Data - P&amp;L'!$D$34)+(H341*'Data - P&amp;L'!$D$34)</f>
        <v>0</v>
      </c>
      <c r="I444" s="313">
        <f>(I105*'Data - P&amp;L'!$D$34)+(I215*'Data - P&amp;L'!$D$34)+(I341*'Data - P&amp;L'!$D$34)</f>
        <v>0</v>
      </c>
      <c r="J444" s="313">
        <f>(J105*'Data - P&amp;L'!$D$34)+(J215*'Data - P&amp;L'!$D$34)+(J341*'Data - P&amp;L'!$D$34)</f>
        <v>0</v>
      </c>
      <c r="K444" s="313">
        <f>(K105*'Data - P&amp;L'!$D$34)+(K215*'Data - P&amp;L'!$D$34)+(K341*'Data - P&amp;L'!$D$34)</f>
        <v>0</v>
      </c>
      <c r="L444" s="313">
        <f>(L105*'Data - P&amp;L'!$D$34)+(L215*'Data - P&amp;L'!$D$34)+(L341*'Data - P&amp;L'!$D$34)</f>
        <v>0</v>
      </c>
      <c r="M444" s="313">
        <f>(M105*'Data - P&amp;L'!$D$34)+(M215*'Data - P&amp;L'!$D$34)+(M341*'Data - P&amp;L'!$D$34)</f>
        <v>0</v>
      </c>
      <c r="N444" s="313">
        <f>(N105*'Data - P&amp;L'!$D$34)+(N215*'Data - P&amp;L'!$D$34)+(N341*'Data - P&amp;L'!$D$34)</f>
        <v>0</v>
      </c>
      <c r="O444" s="313">
        <f>(O105*'Data - P&amp;L'!$D$34)+(O215*'Data - P&amp;L'!$D$34)+(O341*'Data - P&amp;L'!$D$34)</f>
        <v>0</v>
      </c>
      <c r="P444" s="313">
        <f>(P105*'Data - P&amp;L'!$D$34)+(P215*'Data - P&amp;L'!$D$34)+(P341*'Data - P&amp;L'!$D$34)</f>
        <v>0</v>
      </c>
      <c r="Q444" s="313">
        <f>(Q105*'Data - P&amp;L'!$D$34)+(Q215*'Data - P&amp;L'!$D$34)+(Q341*'Data - P&amp;L'!$D$34)</f>
        <v>0</v>
      </c>
      <c r="R444" s="313">
        <f>(R105*'Data - P&amp;L'!$D$34)+(R215*'Data - P&amp;L'!$D$34)+(R341*'Data - P&amp;L'!$D$34)</f>
        <v>0</v>
      </c>
      <c r="S444" s="313">
        <f>(S105*'Data - P&amp;L'!$D$34)+(S215*'Data - P&amp;L'!$D$34)+(S341*'Data - P&amp;L'!$D$34)</f>
        <v>0</v>
      </c>
      <c r="T444" s="313">
        <f>(T105*'Data - P&amp;L'!$D$34)+(T215*'Data - P&amp;L'!$D$34)+(T341*'Data - P&amp;L'!$D$34)</f>
        <v>0</v>
      </c>
      <c r="U444" s="313">
        <f>(U105*'Data - P&amp;L'!$D$34)+(U215*'Data - P&amp;L'!$D$34)+(U341*'Data - P&amp;L'!$D$34)</f>
        <v>0</v>
      </c>
      <c r="V444" s="313">
        <f>(V105*'Data - P&amp;L'!$D$34)+(V215*'Data - P&amp;L'!$D$34)+(V341*'Data - P&amp;L'!$D$34)</f>
        <v>0</v>
      </c>
      <c r="W444" s="313">
        <f>(W105*'Data - P&amp;L'!$D$34)+(W215*'Data - P&amp;L'!$D$34)+(W341*'Data - P&amp;L'!$D$34)</f>
        <v>0</v>
      </c>
      <c r="X444" s="313">
        <f>(X105*'Data - P&amp;L'!$D$34)+(X215*'Data - P&amp;L'!$D$34)+(X341*'Data - P&amp;L'!$D$34)</f>
        <v>0</v>
      </c>
      <c r="Y444" s="313">
        <f>(Y105*'Data - P&amp;L'!$D$34)+(Y215*'Data - P&amp;L'!$D$34)+(Y341*'Data - P&amp;L'!$D$34)</f>
        <v>0</v>
      </c>
      <c r="Z444" s="313">
        <f>(Z105*'Data - P&amp;L'!$D$34)+(Z215*'Data - P&amp;L'!$D$34)+(Z341*'Data - P&amp;L'!$D$34)</f>
        <v>0</v>
      </c>
      <c r="AA444" s="313">
        <f>(AA105*'Data - P&amp;L'!$D$34)+(AA215*'Data - P&amp;L'!$D$34)+(AA341*'Data - P&amp;L'!$D$34)</f>
        <v>0</v>
      </c>
      <c r="AB444" s="313">
        <f>(AB105*'Data - P&amp;L'!$D$34)+(AB215*'Data - P&amp;L'!$D$34)+(AB341*'Data - P&amp;L'!$D$34)</f>
        <v>0</v>
      </c>
      <c r="AC444" s="313">
        <f>(AC105*'Data - P&amp;L'!$D$34)+(AC215*'Data - P&amp;L'!$D$34)+(AC341*'Data - P&amp;L'!$D$34)</f>
        <v>0</v>
      </c>
      <c r="AD444" s="313">
        <f>(AD105*'Data - P&amp;L'!$D$34)+(AD215*'Data - P&amp;L'!$D$34)+(AD341*'Data - P&amp;L'!$D$34)</f>
        <v>0</v>
      </c>
      <c r="AE444" s="313">
        <f>(AE105*'Data - P&amp;L'!$D$34)+(AE215*'Data - P&amp;L'!$D$34)+(AE341*'Data - P&amp;L'!$D$34)</f>
        <v>0</v>
      </c>
      <c r="AF444" s="313">
        <f>(AF105*'Data - P&amp;L'!$D$34)+(AF215*'Data - P&amp;L'!$D$34)+(AF341*'Data - P&amp;L'!$D$34)</f>
        <v>0</v>
      </c>
      <c r="AG444" s="555">
        <f t="shared" si="105"/>
        <v>0</v>
      </c>
    </row>
    <row r="445" outlineLevel="1">
      <c r="A445" s="594" t="s">
        <v>716</v>
      </c>
      <c r="B445" s="563"/>
      <c r="C445" s="563"/>
      <c r="D445" s="563"/>
      <c r="E445" s="563"/>
      <c r="F445" s="563"/>
      <c r="G445" s="563"/>
      <c r="H445" s="563"/>
      <c r="I445" s="563"/>
      <c r="J445" s="563"/>
      <c r="K445" s="563"/>
      <c r="L445" s="563"/>
      <c r="M445" s="563"/>
      <c r="N445" s="563"/>
      <c r="O445" s="563"/>
      <c r="P445" s="563"/>
      <c r="Q445" s="563"/>
      <c r="R445" s="563"/>
      <c r="S445" s="563"/>
      <c r="T445" s="563"/>
      <c r="U445" s="563"/>
      <c r="V445" s="563"/>
      <c r="W445" s="563"/>
      <c r="X445" s="563"/>
      <c r="Y445" s="563"/>
      <c r="Z445" s="563"/>
      <c r="AA445" s="563"/>
      <c r="AB445" s="563"/>
      <c r="AC445" s="563"/>
      <c r="AD445" s="563"/>
      <c r="AE445" s="563"/>
      <c r="AF445" s="563"/>
      <c r="AG445" s="561"/>
    </row>
    <row r="446" outlineLevel="1">
      <c r="A446" s="225" t="s">
        <v>717</v>
      </c>
      <c r="B446" s="560"/>
      <c r="C446" s="560"/>
      <c r="D446" s="560"/>
      <c r="E446" s="560"/>
      <c r="F446" s="560"/>
      <c r="G446" s="560"/>
      <c r="H446" s="560"/>
      <c r="I446" s="560"/>
      <c r="J446" s="560"/>
      <c r="K446" s="560"/>
      <c r="L446" s="560"/>
      <c r="M446" s="560"/>
      <c r="N446" s="560"/>
      <c r="O446" s="560"/>
      <c r="P446" s="560"/>
      <c r="Q446" s="560"/>
      <c r="R446" s="560"/>
      <c r="S446" s="560"/>
      <c r="T446" s="560"/>
      <c r="U446" s="560"/>
      <c r="V446" s="560"/>
      <c r="W446" s="560"/>
      <c r="X446" s="560"/>
      <c r="Y446" s="560"/>
      <c r="Z446" s="560"/>
      <c r="AA446" s="560"/>
      <c r="AB446" s="560"/>
      <c r="AC446" s="560"/>
      <c r="AD446" s="560"/>
      <c r="AE446" s="560"/>
      <c r="AF446" s="560"/>
      <c r="AG446" s="555"/>
    </row>
    <row r="447" outlineLevel="1">
      <c r="A447" s="225" t="s">
        <v>718</v>
      </c>
      <c r="B447" s="560"/>
      <c r="C447" s="560"/>
      <c r="D447" s="560"/>
      <c r="E447" s="560"/>
      <c r="F447" s="560"/>
      <c r="G447" s="560"/>
      <c r="H447" s="560"/>
      <c r="I447" s="560"/>
      <c r="J447" s="560"/>
      <c r="K447" s="560"/>
      <c r="L447" s="560"/>
      <c r="M447" s="560"/>
      <c r="N447" s="560"/>
      <c r="O447" s="560"/>
      <c r="P447" s="560"/>
      <c r="Q447" s="560"/>
      <c r="R447" s="560"/>
      <c r="S447" s="560"/>
      <c r="T447" s="560"/>
      <c r="U447" s="560"/>
      <c r="V447" s="560"/>
      <c r="W447" s="560"/>
      <c r="X447" s="560"/>
      <c r="Y447" s="560"/>
      <c r="Z447" s="560"/>
      <c r="AA447" s="560"/>
      <c r="AB447" s="560"/>
      <c r="AC447" s="560"/>
      <c r="AD447" s="560"/>
      <c r="AE447" s="560"/>
      <c r="AF447" s="560"/>
      <c r="AG447" s="555"/>
    </row>
    <row r="448" outlineLevel="1">
      <c r="A448" s="591" t="s">
        <v>719</v>
      </c>
      <c r="B448" s="564"/>
      <c r="C448" s="564"/>
      <c r="D448" s="564"/>
      <c r="E448" s="564"/>
      <c r="F448" s="564"/>
      <c r="G448" s="564"/>
      <c r="H448" s="564"/>
      <c r="I448" s="564"/>
      <c r="J448" s="564"/>
      <c r="K448" s="564"/>
      <c r="L448" s="564"/>
      <c r="M448" s="564"/>
      <c r="N448" s="564"/>
      <c r="O448" s="564"/>
      <c r="P448" s="564"/>
      <c r="Q448" s="564"/>
      <c r="R448" s="564"/>
      <c r="S448" s="564"/>
      <c r="T448" s="564"/>
      <c r="U448" s="564"/>
      <c r="V448" s="564"/>
      <c r="W448" s="564"/>
      <c r="X448" s="564"/>
      <c r="Y448" s="564"/>
      <c r="Z448" s="564"/>
      <c r="AA448" s="564"/>
      <c r="AB448" s="564"/>
      <c r="AC448" s="564"/>
      <c r="AD448" s="564"/>
      <c r="AE448" s="564"/>
      <c r="AF448" s="564"/>
      <c r="AG448" s="555"/>
    </row>
    <row r="449">
      <c r="A449" s="414"/>
      <c r="B449" s="313"/>
      <c r="C449" s="313"/>
      <c r="D449" s="313"/>
      <c r="E449" s="313"/>
      <c r="F449" s="313"/>
      <c r="G449" s="313"/>
      <c r="H449" s="313"/>
      <c r="I449" s="313"/>
      <c r="J449" s="313"/>
      <c r="K449" s="313"/>
      <c r="L449" s="313"/>
      <c r="M449" s="313"/>
      <c r="N449" s="313"/>
      <c r="O449" s="313"/>
      <c r="P449" s="313"/>
      <c r="Q449" s="313"/>
      <c r="R449" s="313"/>
      <c r="S449" s="313"/>
      <c r="T449" s="313"/>
      <c r="U449" s="313"/>
      <c r="V449" s="313"/>
      <c r="W449" s="313"/>
      <c r="X449" s="313"/>
      <c r="Y449" s="313"/>
      <c r="Z449" s="313"/>
      <c r="AA449" s="313"/>
      <c r="AB449" s="313"/>
      <c r="AC449" s="313"/>
      <c r="AD449" s="313"/>
      <c r="AE449" s="313"/>
      <c r="AF449" s="313"/>
      <c r="AG449" s="555"/>
    </row>
    <row r="450">
      <c r="A450" s="503" t="s">
        <v>1973</v>
      </c>
      <c r="B450" s="565">
        <f t="shared" ref="B450:AF450" si="106">B403+B415</f>
        <v>0</v>
      </c>
      <c r="C450" s="565">
        <f t="shared" si="106"/>
        <v>0</v>
      </c>
      <c r="D450" s="565">
        <f t="shared" si="106"/>
        <v>0</v>
      </c>
      <c r="E450" s="565">
        <f t="shared" si="106"/>
        <v>0</v>
      </c>
      <c r="F450" s="565">
        <f t="shared" si="106"/>
        <v>0</v>
      </c>
      <c r="G450" s="565">
        <f t="shared" si="106"/>
        <v>0</v>
      </c>
      <c r="H450" s="565">
        <f t="shared" si="106"/>
        <v>0</v>
      </c>
      <c r="I450" s="565">
        <f t="shared" si="106"/>
        <v>0</v>
      </c>
      <c r="J450" s="565">
        <f t="shared" si="106"/>
        <v>0</v>
      </c>
      <c r="K450" s="565">
        <f t="shared" si="106"/>
        <v>0</v>
      </c>
      <c r="L450" s="565">
        <f t="shared" si="106"/>
        <v>0</v>
      </c>
      <c r="M450" s="565">
        <f t="shared" si="106"/>
        <v>0</v>
      </c>
      <c r="N450" s="565">
        <f t="shared" si="106"/>
        <v>0</v>
      </c>
      <c r="O450" s="565">
        <f t="shared" si="106"/>
        <v>0</v>
      </c>
      <c r="P450" s="565">
        <f t="shared" si="106"/>
        <v>0</v>
      </c>
      <c r="Q450" s="565">
        <f t="shared" si="106"/>
        <v>0</v>
      </c>
      <c r="R450" s="565">
        <f t="shared" si="106"/>
        <v>0</v>
      </c>
      <c r="S450" s="565">
        <f t="shared" si="106"/>
        <v>0</v>
      </c>
      <c r="T450" s="565">
        <f t="shared" si="106"/>
        <v>0</v>
      </c>
      <c r="U450" s="565">
        <f t="shared" si="106"/>
        <v>0</v>
      </c>
      <c r="V450" s="565">
        <f t="shared" si="106"/>
        <v>0</v>
      </c>
      <c r="W450" s="565">
        <f t="shared" si="106"/>
        <v>0</v>
      </c>
      <c r="X450" s="565">
        <f t="shared" si="106"/>
        <v>0</v>
      </c>
      <c r="Y450" s="565">
        <f t="shared" si="106"/>
        <v>0</v>
      </c>
      <c r="Z450" s="565">
        <f t="shared" si="106"/>
        <v>0</v>
      </c>
      <c r="AA450" s="565">
        <f t="shared" si="106"/>
        <v>0</v>
      </c>
      <c r="AB450" s="565">
        <f t="shared" si="106"/>
        <v>0</v>
      </c>
      <c r="AC450" s="565">
        <f t="shared" si="106"/>
        <v>0</v>
      </c>
      <c r="AD450" s="565">
        <f t="shared" si="106"/>
        <v>0</v>
      </c>
      <c r="AE450" s="565">
        <f t="shared" si="106"/>
        <v>0</v>
      </c>
      <c r="AF450" s="565">
        <f t="shared" si="106"/>
        <v>0</v>
      </c>
      <c r="AG450" s="409">
        <f>SUM(B450:AF450)</f>
        <v>0</v>
      </c>
    </row>
    <row r="451">
      <c r="A451" s="437"/>
      <c r="B451" s="313"/>
      <c r="C451" s="313"/>
      <c r="D451" s="313"/>
      <c r="E451" s="313"/>
      <c r="F451" s="313"/>
      <c r="G451" s="313"/>
      <c r="H451" s="313"/>
      <c r="I451" s="313"/>
      <c r="J451" s="313"/>
      <c r="K451" s="313"/>
      <c r="L451" s="313"/>
      <c r="M451" s="313"/>
      <c r="N451" s="313"/>
      <c r="O451" s="313"/>
      <c r="P451" s="313"/>
      <c r="Q451" s="313"/>
      <c r="R451" s="313"/>
      <c r="S451" s="313"/>
      <c r="T451" s="313"/>
      <c r="U451" s="313"/>
      <c r="V451" s="313"/>
      <c r="W451" s="313"/>
      <c r="X451" s="313"/>
      <c r="Y451" s="313"/>
      <c r="Z451" s="313"/>
      <c r="AA451" s="313"/>
      <c r="AB451" s="313"/>
      <c r="AC451" s="313"/>
      <c r="AD451" s="313"/>
      <c r="AE451" s="313"/>
      <c r="AF451" s="313"/>
      <c r="AG451" s="555"/>
    </row>
    <row r="452">
      <c r="A452" s="281" t="s">
        <v>666</v>
      </c>
      <c r="B452" s="566">
        <f t="shared" ref="B452:AF452" si="107">B393+B404+B416-B431</f>
        <v>0</v>
      </c>
      <c r="C452" s="566">
        <f t="shared" si="107"/>
        <v>0</v>
      </c>
      <c r="D452" s="566">
        <f t="shared" si="107"/>
        <v>0</v>
      </c>
      <c r="E452" s="566">
        <f t="shared" si="107"/>
        <v>0</v>
      </c>
      <c r="F452" s="566">
        <f t="shared" si="107"/>
        <v>0</v>
      </c>
      <c r="G452" s="566">
        <f t="shared" si="107"/>
        <v>0</v>
      </c>
      <c r="H452" s="566">
        <f t="shared" si="107"/>
        <v>0</v>
      </c>
      <c r="I452" s="566">
        <f t="shared" si="107"/>
        <v>0</v>
      </c>
      <c r="J452" s="566">
        <f t="shared" si="107"/>
        <v>0</v>
      </c>
      <c r="K452" s="566">
        <f t="shared" si="107"/>
        <v>0</v>
      </c>
      <c r="L452" s="566">
        <f t="shared" si="107"/>
        <v>0</v>
      </c>
      <c r="M452" s="566">
        <f t="shared" si="107"/>
        <v>0</v>
      </c>
      <c r="N452" s="566">
        <f t="shared" si="107"/>
        <v>0</v>
      </c>
      <c r="O452" s="566">
        <f t="shared" si="107"/>
        <v>0</v>
      </c>
      <c r="P452" s="566">
        <f t="shared" si="107"/>
        <v>0</v>
      </c>
      <c r="Q452" s="566">
        <f t="shared" si="107"/>
        <v>0</v>
      </c>
      <c r="R452" s="566">
        <f t="shared" si="107"/>
        <v>0</v>
      </c>
      <c r="S452" s="566">
        <f t="shared" si="107"/>
        <v>0</v>
      </c>
      <c r="T452" s="566">
        <f t="shared" si="107"/>
        <v>0</v>
      </c>
      <c r="U452" s="566">
        <f t="shared" si="107"/>
        <v>0</v>
      </c>
      <c r="V452" s="566">
        <f t="shared" si="107"/>
        <v>0</v>
      </c>
      <c r="W452" s="566">
        <f t="shared" si="107"/>
        <v>0</v>
      </c>
      <c r="X452" s="566">
        <f t="shared" si="107"/>
        <v>0</v>
      </c>
      <c r="Y452" s="566">
        <f t="shared" si="107"/>
        <v>0</v>
      </c>
      <c r="Z452" s="566">
        <f t="shared" si="107"/>
        <v>0</v>
      </c>
      <c r="AA452" s="566">
        <f t="shared" si="107"/>
        <v>0</v>
      </c>
      <c r="AB452" s="566">
        <f t="shared" si="107"/>
        <v>0</v>
      </c>
      <c r="AC452" s="566">
        <f t="shared" si="107"/>
        <v>0</v>
      </c>
      <c r="AD452" s="566">
        <f t="shared" si="107"/>
        <v>0</v>
      </c>
      <c r="AE452" s="566">
        <f t="shared" si="107"/>
        <v>0</v>
      </c>
      <c r="AF452" s="566">
        <f t="shared" si="107"/>
        <v>0</v>
      </c>
      <c r="AG452" s="409">
        <f>SUM(B452:AF452)</f>
        <v>0</v>
      </c>
    </row>
    <row r="453">
      <c r="A453" s="414"/>
      <c r="B453" s="313"/>
      <c r="C453" s="313"/>
      <c r="D453" s="313"/>
      <c r="E453" s="313"/>
      <c r="F453" s="313"/>
      <c r="G453" s="313"/>
      <c r="H453" s="313"/>
      <c r="I453" s="313"/>
      <c r="J453" s="313"/>
      <c r="K453" s="313"/>
      <c r="L453" s="313"/>
      <c r="M453" s="313"/>
      <c r="N453" s="313"/>
      <c r="O453" s="313"/>
      <c r="P453" s="313"/>
      <c r="Q453" s="313"/>
      <c r="R453" s="313"/>
      <c r="S453" s="313"/>
      <c r="T453" s="313"/>
      <c r="U453" s="313"/>
      <c r="V453" s="313"/>
      <c r="W453" s="313"/>
      <c r="X453" s="313"/>
      <c r="Y453" s="313"/>
      <c r="Z453" s="313"/>
      <c r="AA453" s="313"/>
      <c r="AB453" s="313"/>
      <c r="AC453" s="313"/>
      <c r="AD453" s="313"/>
      <c r="AE453" s="313"/>
      <c r="AF453" s="313"/>
      <c r="AG453" s="555"/>
    </row>
    <row r="454">
      <c r="A454" s="595" t="s">
        <v>2259</v>
      </c>
      <c r="B454" s="318"/>
      <c r="C454" s="318"/>
      <c r="D454" s="318"/>
      <c r="E454" s="318"/>
      <c r="F454" s="318"/>
      <c r="G454" s="318"/>
      <c r="H454" s="318"/>
      <c r="I454" s="318"/>
      <c r="J454" s="318"/>
      <c r="K454" s="318"/>
      <c r="L454" s="318"/>
      <c r="M454" s="318"/>
      <c r="N454" s="318"/>
      <c r="O454" s="318"/>
      <c r="P454" s="318"/>
      <c r="Q454" s="318"/>
      <c r="R454" s="318"/>
      <c r="S454" s="318"/>
      <c r="T454" s="318"/>
      <c r="U454" s="318"/>
      <c r="V454" s="318"/>
      <c r="W454" s="318"/>
      <c r="X454" s="318"/>
      <c r="Y454" s="318"/>
      <c r="Z454" s="318"/>
      <c r="AA454" s="318"/>
      <c r="AB454" s="318"/>
      <c r="AC454" s="318"/>
      <c r="AD454" s="318"/>
      <c r="AE454" s="318"/>
      <c r="AF454" s="318"/>
      <c r="AG454" s="555"/>
    </row>
    <row r="455">
      <c r="A455" s="320">
        <f>SUM(AG4+AG116+AG226)</f>
        <v>0</v>
      </c>
      <c r="B455" s="313"/>
      <c r="C455" s="313"/>
      <c r="D455" s="313"/>
      <c r="E455" s="313"/>
      <c r="F455" s="313"/>
      <c r="G455" s="313"/>
      <c r="H455" s="313"/>
      <c r="I455" s="313"/>
      <c r="J455" s="313"/>
      <c r="K455" s="313"/>
      <c r="L455" s="313"/>
      <c r="M455" s="313"/>
      <c r="N455" s="313"/>
      <c r="O455" s="313"/>
      <c r="P455" s="313"/>
      <c r="Q455" s="313"/>
      <c r="R455" s="313"/>
      <c r="S455" s="313"/>
      <c r="T455" s="313"/>
      <c r="U455" s="313"/>
      <c r="V455" s="313"/>
      <c r="W455" s="313"/>
      <c r="X455" s="313"/>
      <c r="Y455" s="313"/>
      <c r="Z455" s="313"/>
      <c r="AA455" s="313"/>
      <c r="AB455" s="313"/>
      <c r="AC455" s="313"/>
      <c r="AD455" s="313"/>
      <c r="AE455" s="313"/>
      <c r="AF455" s="313"/>
      <c r="AG455" s="555"/>
    </row>
    <row r="456">
      <c r="A456" s="595" t="s">
        <v>2260</v>
      </c>
      <c r="B456" s="318">
        <f t="shared" ref="B456:AF456" si="108">(B4+B116+B226)-B390</f>
        <v>0</v>
      </c>
      <c r="C456" s="318">
        <f t="shared" si="108"/>
        <v>0</v>
      </c>
      <c r="D456" s="318">
        <f t="shared" si="108"/>
        <v>0</v>
      </c>
      <c r="E456" s="318">
        <f t="shared" si="108"/>
        <v>0</v>
      </c>
      <c r="F456" s="318">
        <f t="shared" si="108"/>
        <v>0</v>
      </c>
      <c r="G456" s="318">
        <f t="shared" si="108"/>
        <v>0</v>
      </c>
      <c r="H456" s="318">
        <f t="shared" si="108"/>
        <v>0</v>
      </c>
      <c r="I456" s="318">
        <f t="shared" si="108"/>
        <v>0</v>
      </c>
      <c r="J456" s="318">
        <f t="shared" si="108"/>
        <v>0</v>
      </c>
      <c r="K456" s="318">
        <f t="shared" si="108"/>
        <v>0</v>
      </c>
      <c r="L456" s="318">
        <f t="shared" si="108"/>
        <v>0</v>
      </c>
      <c r="M456" s="318">
        <f t="shared" si="108"/>
        <v>0</v>
      </c>
      <c r="N456" s="318">
        <f t="shared" si="108"/>
        <v>0</v>
      </c>
      <c r="O456" s="318">
        <f t="shared" si="108"/>
        <v>0</v>
      </c>
      <c r="P456" s="318">
        <f t="shared" si="108"/>
        <v>0</v>
      </c>
      <c r="Q456" s="318">
        <f t="shared" si="108"/>
        <v>0</v>
      </c>
      <c r="R456" s="318">
        <f t="shared" si="108"/>
        <v>0</v>
      </c>
      <c r="S456" s="318">
        <f t="shared" si="108"/>
        <v>0</v>
      </c>
      <c r="T456" s="318">
        <f t="shared" si="108"/>
        <v>0</v>
      </c>
      <c r="U456" s="318">
        <f t="shared" si="108"/>
        <v>0</v>
      </c>
      <c r="V456" s="318">
        <f t="shared" si="108"/>
        <v>0</v>
      </c>
      <c r="W456" s="318">
        <f t="shared" si="108"/>
        <v>0</v>
      </c>
      <c r="X456" s="318">
        <f t="shared" si="108"/>
        <v>0</v>
      </c>
      <c r="Y456" s="318">
        <f t="shared" si="108"/>
        <v>0</v>
      </c>
      <c r="Z456" s="318">
        <f t="shared" si="108"/>
        <v>0</v>
      </c>
      <c r="AA456" s="318">
        <f t="shared" si="108"/>
        <v>0</v>
      </c>
      <c r="AB456" s="318">
        <f t="shared" si="108"/>
        <v>0</v>
      </c>
      <c r="AC456" s="318">
        <f t="shared" si="108"/>
        <v>0</v>
      </c>
      <c r="AD456" s="318">
        <f t="shared" si="108"/>
        <v>0</v>
      </c>
      <c r="AE456" s="318">
        <f t="shared" si="108"/>
        <v>0</v>
      </c>
      <c r="AF456" s="318">
        <f t="shared" si="108"/>
        <v>0</v>
      </c>
      <c r="AG456" s="409"/>
    </row>
    <row r="457">
      <c r="A457" s="596">
        <f>SUM(B456:AF456)</f>
        <v>0</v>
      </c>
      <c r="B457" s="322"/>
      <c r="C457" s="322"/>
      <c r="D457" s="322"/>
      <c r="E457" s="322"/>
      <c r="F457" s="322"/>
      <c r="G457" s="322"/>
      <c r="H457" s="322"/>
      <c r="I457" s="322"/>
      <c r="J457" s="322"/>
      <c r="K457" s="322"/>
      <c r="L457" s="322"/>
      <c r="M457" s="322"/>
      <c r="N457" s="322"/>
      <c r="O457" s="322"/>
      <c r="P457" s="322"/>
      <c r="Q457" s="322"/>
      <c r="R457" s="322"/>
      <c r="S457" s="322"/>
      <c r="T457" s="322"/>
      <c r="U457" s="322"/>
      <c r="V457" s="322"/>
      <c r="W457" s="322"/>
      <c r="X457" s="322"/>
      <c r="Y457" s="322"/>
      <c r="Z457" s="322"/>
      <c r="AA457" s="322"/>
      <c r="AB457" s="322"/>
      <c r="AC457" s="322"/>
      <c r="AD457" s="322"/>
      <c r="AE457" s="322"/>
      <c r="AF457" s="322"/>
      <c r="AG457" s="555"/>
    </row>
    <row r="458">
      <c r="A458" s="597" t="s">
        <v>1976</v>
      </c>
      <c r="B458" s="569"/>
      <c r="C458" s="569"/>
      <c r="D458" s="569"/>
      <c r="E458" s="569"/>
      <c r="F458" s="569"/>
      <c r="G458" s="569"/>
      <c r="H458" s="569"/>
      <c r="I458" s="569"/>
      <c r="J458" s="569"/>
      <c r="K458" s="569"/>
      <c r="L458" s="569"/>
      <c r="M458" s="569"/>
      <c r="N458" s="569"/>
      <c r="O458" s="569"/>
      <c r="P458" s="569"/>
      <c r="Q458" s="569"/>
      <c r="R458" s="569"/>
      <c r="S458" s="569"/>
      <c r="T458" s="569"/>
      <c r="U458" s="569"/>
      <c r="V458" s="569"/>
      <c r="W458" s="569"/>
      <c r="X458" s="569"/>
      <c r="Y458" s="569"/>
      <c r="Z458" s="569"/>
      <c r="AA458" s="569"/>
      <c r="AB458" s="569"/>
      <c r="AC458" s="569"/>
      <c r="AD458" s="569"/>
      <c r="AE458" s="569"/>
      <c r="AF458" s="569"/>
      <c r="AG458" s="555"/>
    </row>
    <row r="459">
      <c r="A459" s="598" t="str">
        <f>A457/A455</f>
        <v>#DIV/0!</v>
      </c>
      <c r="B459" s="571"/>
      <c r="C459" s="571"/>
      <c r="D459" s="571"/>
      <c r="E459" s="571"/>
      <c r="F459" s="571"/>
      <c r="G459" s="571"/>
      <c r="H459" s="571"/>
      <c r="I459" s="571"/>
      <c r="J459" s="571"/>
      <c r="K459" s="571"/>
      <c r="L459" s="571"/>
      <c r="M459" s="571"/>
      <c r="N459" s="571"/>
      <c r="O459" s="571"/>
      <c r="P459" s="571"/>
      <c r="Q459" s="571"/>
      <c r="R459" s="571"/>
      <c r="S459" s="571"/>
      <c r="T459" s="571"/>
      <c r="U459" s="571"/>
      <c r="V459" s="571"/>
      <c r="W459" s="571"/>
      <c r="X459" s="571"/>
      <c r="Y459" s="571"/>
      <c r="Z459" s="571"/>
      <c r="AA459" s="571"/>
      <c r="AB459" s="571"/>
      <c r="AC459" s="571"/>
      <c r="AD459" s="571"/>
      <c r="AE459" s="571"/>
      <c r="AF459" s="571"/>
      <c r="AG459" s="555"/>
    </row>
    <row r="460">
      <c r="A460" s="249"/>
      <c r="B460" s="313"/>
      <c r="C460" s="313"/>
      <c r="D460" s="313"/>
      <c r="E460" s="313"/>
      <c r="F460" s="313"/>
      <c r="G460" s="313"/>
      <c r="H460" s="313"/>
      <c r="I460" s="313"/>
      <c r="J460" s="313"/>
      <c r="K460" s="313"/>
      <c r="L460" s="313"/>
      <c r="M460" s="313"/>
      <c r="N460" s="313"/>
      <c r="O460" s="313"/>
      <c r="P460" s="313"/>
      <c r="Q460" s="313"/>
      <c r="R460" s="313"/>
      <c r="S460" s="313"/>
      <c r="T460" s="313"/>
      <c r="U460" s="313"/>
      <c r="V460" s="313"/>
      <c r="W460" s="313"/>
      <c r="X460" s="313"/>
      <c r="Y460" s="313"/>
      <c r="Z460" s="313"/>
      <c r="AA460" s="313"/>
      <c r="AB460" s="313"/>
      <c r="AC460" s="313"/>
      <c r="AD460" s="313"/>
      <c r="AE460" s="313"/>
      <c r="AF460" s="313"/>
      <c r="AG460" s="555"/>
    </row>
    <row r="461">
      <c r="A461" s="249"/>
      <c r="B461" s="313"/>
      <c r="C461" s="313"/>
      <c r="D461" s="313"/>
      <c r="E461" s="313"/>
      <c r="F461" s="313"/>
      <c r="G461" s="313"/>
      <c r="H461" s="313"/>
      <c r="I461" s="313"/>
      <c r="J461" s="313"/>
      <c r="K461" s="313"/>
      <c r="L461" s="313"/>
      <c r="M461" s="313"/>
      <c r="N461" s="313"/>
      <c r="O461" s="313"/>
      <c r="P461" s="313"/>
      <c r="Q461" s="313"/>
      <c r="R461" s="313"/>
      <c r="S461" s="313"/>
      <c r="T461" s="313"/>
      <c r="U461" s="313"/>
      <c r="V461" s="313"/>
      <c r="W461" s="313"/>
      <c r="X461" s="313"/>
      <c r="Y461" s="313"/>
      <c r="Z461" s="313"/>
      <c r="AA461" s="313"/>
      <c r="AB461" s="313"/>
      <c r="AC461" s="313"/>
      <c r="AD461" s="313"/>
      <c r="AE461" s="313"/>
      <c r="AF461" s="313"/>
      <c r="AG461" s="555"/>
    </row>
    <row r="462">
      <c r="A462" s="599" t="s">
        <v>667</v>
      </c>
      <c r="B462" s="313"/>
      <c r="C462" s="313"/>
      <c r="D462" s="313"/>
      <c r="E462" s="313"/>
      <c r="F462" s="313"/>
      <c r="G462" s="313"/>
      <c r="H462" s="313"/>
      <c r="I462" s="313"/>
      <c r="J462" s="313"/>
      <c r="K462" s="313"/>
      <c r="L462" s="313"/>
      <c r="M462" s="313"/>
      <c r="N462" s="313"/>
      <c r="O462" s="313"/>
      <c r="P462" s="313"/>
      <c r="Q462" s="313"/>
      <c r="R462" s="313"/>
      <c r="S462" s="313"/>
      <c r="T462" s="313"/>
      <c r="U462" s="313"/>
      <c r="V462" s="313"/>
      <c r="W462" s="313"/>
      <c r="X462" s="313"/>
      <c r="Y462" s="313"/>
      <c r="Z462" s="313"/>
      <c r="AA462" s="313"/>
      <c r="AB462" s="313"/>
      <c r="AC462" s="313"/>
      <c r="AD462" s="313"/>
      <c r="AE462" s="313"/>
      <c r="AF462" s="313"/>
      <c r="AG462" s="555"/>
    </row>
    <row r="463">
      <c r="A463" s="320">
        <f>A455</f>
        <v>0</v>
      </c>
      <c r="B463" s="313"/>
      <c r="C463" s="313"/>
      <c r="D463" s="313"/>
      <c r="E463" s="313"/>
      <c r="F463" s="313"/>
      <c r="G463" s="313"/>
      <c r="H463" s="313"/>
      <c r="I463" s="313"/>
      <c r="J463" s="313"/>
      <c r="K463" s="313"/>
      <c r="L463" s="313"/>
      <c r="M463" s="313"/>
      <c r="N463" s="313"/>
      <c r="O463" s="313"/>
      <c r="P463" s="313"/>
      <c r="Q463" s="313"/>
      <c r="R463" s="313"/>
      <c r="S463" s="313"/>
      <c r="T463" s="313"/>
      <c r="U463" s="313"/>
      <c r="V463" s="313"/>
      <c r="W463" s="313"/>
      <c r="X463" s="313"/>
      <c r="Y463" s="313"/>
      <c r="Z463" s="313"/>
      <c r="AA463" s="313"/>
      <c r="AB463" s="313"/>
      <c r="AC463" s="313"/>
      <c r="AD463" s="313"/>
      <c r="AE463" s="313"/>
      <c r="AF463" s="313"/>
      <c r="AG463" s="555"/>
    </row>
    <row r="464">
      <c r="A464" s="599" t="s">
        <v>724</v>
      </c>
      <c r="B464" s="313">
        <f t="shared" ref="B464:AF464" si="109">B456+B452</f>
        <v>0</v>
      </c>
      <c r="C464" s="313">
        <f t="shared" si="109"/>
        <v>0</v>
      </c>
      <c r="D464" s="313">
        <f t="shared" si="109"/>
        <v>0</v>
      </c>
      <c r="E464" s="313">
        <f t="shared" si="109"/>
        <v>0</v>
      </c>
      <c r="F464" s="313">
        <f t="shared" si="109"/>
        <v>0</v>
      </c>
      <c r="G464" s="313">
        <f t="shared" si="109"/>
        <v>0</v>
      </c>
      <c r="H464" s="313">
        <f t="shared" si="109"/>
        <v>0</v>
      </c>
      <c r="I464" s="313">
        <f t="shared" si="109"/>
        <v>0</v>
      </c>
      <c r="J464" s="313">
        <f t="shared" si="109"/>
        <v>0</v>
      </c>
      <c r="K464" s="313">
        <f t="shared" si="109"/>
        <v>0</v>
      </c>
      <c r="L464" s="313">
        <f t="shared" si="109"/>
        <v>0</v>
      </c>
      <c r="M464" s="313">
        <f t="shared" si="109"/>
        <v>0</v>
      </c>
      <c r="N464" s="313">
        <f t="shared" si="109"/>
        <v>0</v>
      </c>
      <c r="O464" s="313">
        <f t="shared" si="109"/>
        <v>0</v>
      </c>
      <c r="P464" s="313">
        <f t="shared" si="109"/>
        <v>0</v>
      </c>
      <c r="Q464" s="313">
        <f t="shared" si="109"/>
        <v>0</v>
      </c>
      <c r="R464" s="313">
        <f t="shared" si="109"/>
        <v>0</v>
      </c>
      <c r="S464" s="313">
        <f t="shared" si="109"/>
        <v>0</v>
      </c>
      <c r="T464" s="313">
        <f t="shared" si="109"/>
        <v>0</v>
      </c>
      <c r="U464" s="313">
        <f t="shared" si="109"/>
        <v>0</v>
      </c>
      <c r="V464" s="313">
        <f t="shared" si="109"/>
        <v>0</v>
      </c>
      <c r="W464" s="313">
        <f t="shared" si="109"/>
        <v>0</v>
      </c>
      <c r="X464" s="313">
        <f t="shared" si="109"/>
        <v>0</v>
      </c>
      <c r="Y464" s="313">
        <f t="shared" si="109"/>
        <v>0</v>
      </c>
      <c r="Z464" s="313">
        <f t="shared" si="109"/>
        <v>0</v>
      </c>
      <c r="AA464" s="313">
        <f t="shared" si="109"/>
        <v>0</v>
      </c>
      <c r="AB464" s="313">
        <f t="shared" si="109"/>
        <v>0</v>
      </c>
      <c r="AC464" s="313">
        <f t="shared" si="109"/>
        <v>0</v>
      </c>
      <c r="AD464" s="313">
        <f t="shared" si="109"/>
        <v>0</v>
      </c>
      <c r="AE464" s="313">
        <f t="shared" si="109"/>
        <v>0</v>
      </c>
      <c r="AF464" s="313">
        <f t="shared" si="109"/>
        <v>0</v>
      </c>
      <c r="AG464" s="409"/>
    </row>
    <row r="465">
      <c r="A465" s="596">
        <f>sum(B464:AF464)</f>
        <v>0</v>
      </c>
      <c r="B465" s="313"/>
      <c r="C465" s="313"/>
      <c r="D465" s="313"/>
      <c r="E465" s="313"/>
      <c r="F465" s="313"/>
      <c r="G465" s="313"/>
      <c r="H465" s="313"/>
      <c r="I465" s="313"/>
      <c r="J465" s="313"/>
      <c r="K465" s="313"/>
      <c r="L465" s="313"/>
      <c r="M465" s="313"/>
      <c r="N465" s="313"/>
      <c r="O465" s="313"/>
      <c r="P465" s="313"/>
      <c r="Q465" s="313"/>
      <c r="R465" s="313"/>
      <c r="S465" s="313"/>
      <c r="T465" s="313"/>
      <c r="U465" s="313"/>
      <c r="V465" s="313"/>
      <c r="W465" s="313"/>
      <c r="X465" s="313"/>
      <c r="Y465" s="313"/>
      <c r="Z465" s="313"/>
      <c r="AA465" s="313"/>
      <c r="AB465" s="313"/>
      <c r="AC465" s="313"/>
      <c r="AD465" s="313"/>
      <c r="AE465" s="313"/>
      <c r="AF465" s="313"/>
      <c r="AG465" s="555"/>
    </row>
    <row r="466">
      <c r="A466" s="600" t="s">
        <v>725</v>
      </c>
      <c r="B466" s="322" t="str">
        <f t="shared" ref="B466:AF466" si="110">B464/(B4+B116+B226)</f>
        <v>#DIV/0!</v>
      </c>
      <c r="C466" s="322" t="str">
        <f t="shared" si="110"/>
        <v>#DIV/0!</v>
      </c>
      <c r="D466" s="322" t="str">
        <f t="shared" si="110"/>
        <v>#DIV/0!</v>
      </c>
      <c r="E466" s="322" t="str">
        <f t="shared" si="110"/>
        <v>#DIV/0!</v>
      </c>
      <c r="F466" s="322" t="str">
        <f t="shared" si="110"/>
        <v>#DIV/0!</v>
      </c>
      <c r="G466" s="322" t="str">
        <f t="shared" si="110"/>
        <v>#DIV/0!</v>
      </c>
      <c r="H466" s="322" t="str">
        <f t="shared" si="110"/>
        <v>#DIV/0!</v>
      </c>
      <c r="I466" s="322" t="str">
        <f t="shared" si="110"/>
        <v>#DIV/0!</v>
      </c>
      <c r="J466" s="322" t="str">
        <f t="shared" si="110"/>
        <v>#DIV/0!</v>
      </c>
      <c r="K466" s="322" t="str">
        <f t="shared" si="110"/>
        <v>#DIV/0!</v>
      </c>
      <c r="L466" s="322" t="str">
        <f t="shared" si="110"/>
        <v>#DIV/0!</v>
      </c>
      <c r="M466" s="322" t="str">
        <f t="shared" si="110"/>
        <v>#DIV/0!</v>
      </c>
      <c r="N466" s="322" t="str">
        <f t="shared" si="110"/>
        <v>#DIV/0!</v>
      </c>
      <c r="O466" s="322" t="str">
        <f t="shared" si="110"/>
        <v>#DIV/0!</v>
      </c>
      <c r="P466" s="322" t="str">
        <f t="shared" si="110"/>
        <v>#DIV/0!</v>
      </c>
      <c r="Q466" s="322" t="str">
        <f t="shared" si="110"/>
        <v>#DIV/0!</v>
      </c>
      <c r="R466" s="322" t="str">
        <f t="shared" si="110"/>
        <v>#DIV/0!</v>
      </c>
      <c r="S466" s="322" t="str">
        <f t="shared" si="110"/>
        <v>#DIV/0!</v>
      </c>
      <c r="T466" s="322" t="str">
        <f t="shared" si="110"/>
        <v>#DIV/0!</v>
      </c>
      <c r="U466" s="322" t="str">
        <f t="shared" si="110"/>
        <v>#DIV/0!</v>
      </c>
      <c r="V466" s="322" t="str">
        <f t="shared" si="110"/>
        <v>#DIV/0!</v>
      </c>
      <c r="W466" s="322" t="str">
        <f t="shared" si="110"/>
        <v>#DIV/0!</v>
      </c>
      <c r="X466" s="322" t="str">
        <f t="shared" si="110"/>
        <v>#DIV/0!</v>
      </c>
      <c r="Y466" s="322" t="str">
        <f t="shared" si="110"/>
        <v>#DIV/0!</v>
      </c>
      <c r="Z466" s="322" t="str">
        <f t="shared" si="110"/>
        <v>#DIV/0!</v>
      </c>
      <c r="AA466" s="322" t="str">
        <f t="shared" si="110"/>
        <v>#DIV/0!</v>
      </c>
      <c r="AB466" s="322" t="str">
        <f t="shared" si="110"/>
        <v>#DIV/0!</v>
      </c>
      <c r="AC466" s="322" t="str">
        <f t="shared" si="110"/>
        <v>#DIV/0!</v>
      </c>
      <c r="AD466" s="322" t="str">
        <f t="shared" si="110"/>
        <v>#DIV/0!</v>
      </c>
      <c r="AE466" s="322" t="str">
        <f t="shared" si="110"/>
        <v>#DIV/0!</v>
      </c>
      <c r="AF466" s="322" t="str">
        <f t="shared" si="110"/>
        <v>#DIV/0!</v>
      </c>
      <c r="AG466" s="409"/>
    </row>
    <row r="467">
      <c r="A467" s="598" t="str">
        <f>A465/A463</f>
        <v>#DIV/0!</v>
      </c>
      <c r="B467" s="313"/>
      <c r="C467" s="313"/>
      <c r="D467" s="313"/>
      <c r="E467" s="313"/>
      <c r="F467" s="313"/>
      <c r="G467" s="313"/>
      <c r="H467" s="313"/>
      <c r="I467" s="313"/>
      <c r="J467" s="313"/>
      <c r="K467" s="313"/>
      <c r="L467" s="313"/>
      <c r="M467" s="313"/>
      <c r="N467" s="313"/>
      <c r="O467" s="313"/>
      <c r="P467" s="313"/>
      <c r="Q467" s="313"/>
      <c r="R467" s="313"/>
      <c r="S467" s="313"/>
      <c r="T467" s="313"/>
      <c r="U467" s="313"/>
      <c r="V467" s="313"/>
      <c r="W467" s="313"/>
      <c r="X467" s="313"/>
      <c r="Y467" s="313"/>
      <c r="Z467" s="313"/>
      <c r="AA467" s="313"/>
      <c r="AB467" s="313"/>
      <c r="AC467" s="313"/>
      <c r="AD467" s="313"/>
      <c r="AE467" s="313"/>
      <c r="AF467" s="313"/>
      <c r="AG467" s="555"/>
    </row>
    <row r="468">
      <c r="A468" s="168"/>
      <c r="B468" s="313"/>
      <c r="C468" s="313"/>
      <c r="D468" s="313"/>
      <c r="E468" s="313"/>
      <c r="F468" s="313"/>
      <c r="G468" s="313"/>
      <c r="H468" s="313"/>
      <c r="I468" s="313"/>
      <c r="J468" s="313"/>
      <c r="K468" s="313"/>
      <c r="L468" s="313"/>
      <c r="M468" s="313"/>
      <c r="N468" s="313"/>
      <c r="O468" s="313"/>
      <c r="P468" s="313"/>
      <c r="Q468" s="313"/>
      <c r="R468" s="313"/>
      <c r="S468" s="313"/>
      <c r="T468" s="313"/>
      <c r="U468" s="313"/>
      <c r="V468" s="313"/>
      <c r="W468" s="313"/>
      <c r="X468" s="313"/>
      <c r="Y468" s="313"/>
      <c r="Z468" s="313"/>
      <c r="AA468" s="313"/>
      <c r="AB468" s="313"/>
      <c r="AC468" s="313"/>
      <c r="AD468" s="313"/>
      <c r="AE468" s="313"/>
      <c r="AF468" s="313"/>
      <c r="AG468" s="555"/>
    </row>
    <row r="469">
      <c r="A469" s="249"/>
      <c r="B469" s="313"/>
      <c r="C469" s="313"/>
      <c r="D469" s="313"/>
      <c r="E469" s="313"/>
      <c r="F469" s="313"/>
      <c r="G469" s="313"/>
      <c r="H469" s="313"/>
      <c r="I469" s="313"/>
      <c r="J469" s="313"/>
      <c r="K469" s="313"/>
      <c r="L469" s="313"/>
      <c r="M469" s="313"/>
      <c r="N469" s="313"/>
      <c r="O469" s="313"/>
      <c r="P469" s="313"/>
      <c r="Q469" s="313"/>
      <c r="R469" s="313"/>
      <c r="S469" s="313"/>
      <c r="T469" s="313"/>
      <c r="U469" s="313"/>
      <c r="V469" s="313"/>
      <c r="W469" s="313"/>
      <c r="X469" s="313"/>
      <c r="Y469" s="313"/>
      <c r="Z469" s="313"/>
      <c r="AA469" s="313"/>
      <c r="AB469" s="313"/>
      <c r="AC469" s="313"/>
      <c r="AD469" s="313"/>
      <c r="AE469" s="313"/>
      <c r="AF469" s="313"/>
      <c r="AG469" s="555"/>
    </row>
    <row r="470">
      <c r="A470" s="249"/>
      <c r="B470" s="313"/>
      <c r="C470" s="313"/>
      <c r="D470" s="313"/>
      <c r="E470" s="313"/>
      <c r="F470" s="313"/>
      <c r="G470" s="313"/>
      <c r="H470" s="313"/>
      <c r="I470" s="313"/>
      <c r="J470" s="313"/>
      <c r="K470" s="313"/>
      <c r="L470" s="313"/>
      <c r="M470" s="313"/>
      <c r="N470" s="313"/>
      <c r="O470" s="313"/>
      <c r="P470" s="313"/>
      <c r="Q470" s="313"/>
      <c r="R470" s="313"/>
      <c r="S470" s="313"/>
      <c r="T470" s="313"/>
      <c r="U470" s="313"/>
      <c r="V470" s="313"/>
      <c r="W470" s="313"/>
      <c r="X470" s="313"/>
      <c r="Y470" s="313"/>
      <c r="Z470" s="313"/>
      <c r="AA470" s="313"/>
      <c r="AB470" s="313"/>
      <c r="AC470" s="313"/>
      <c r="AD470" s="313"/>
      <c r="AE470" s="313"/>
      <c r="AF470" s="313"/>
      <c r="AG470" s="555"/>
    </row>
    <row r="471">
      <c r="A471" s="249"/>
      <c r="B471" s="313"/>
      <c r="C471" s="313"/>
      <c r="D471" s="313"/>
      <c r="E471" s="313"/>
      <c r="F471" s="313"/>
      <c r="G471" s="313"/>
      <c r="H471" s="313"/>
      <c r="I471" s="313"/>
      <c r="J471" s="313"/>
      <c r="K471" s="313"/>
      <c r="L471" s="313"/>
      <c r="M471" s="313"/>
      <c r="N471" s="313"/>
      <c r="O471" s="313"/>
      <c r="P471" s="313"/>
      <c r="Q471" s="313"/>
      <c r="R471" s="313"/>
      <c r="S471" s="313"/>
      <c r="T471" s="313"/>
      <c r="U471" s="313"/>
      <c r="V471" s="313"/>
      <c r="W471" s="313"/>
      <c r="X471" s="313"/>
      <c r="Y471" s="313"/>
      <c r="Z471" s="313"/>
      <c r="AA471" s="313"/>
      <c r="AB471" s="313"/>
      <c r="AC471" s="313"/>
      <c r="AD471" s="313"/>
      <c r="AE471" s="313"/>
      <c r="AF471" s="313"/>
      <c r="AG471" s="555"/>
    </row>
    <row r="472">
      <c r="A472" s="249"/>
      <c r="B472" s="313"/>
      <c r="C472" s="313"/>
      <c r="D472" s="313"/>
      <c r="E472" s="313"/>
      <c r="F472" s="313"/>
      <c r="G472" s="313"/>
      <c r="H472" s="313"/>
      <c r="I472" s="313"/>
      <c r="J472" s="313"/>
      <c r="K472" s="313"/>
      <c r="L472" s="313"/>
      <c r="M472" s="313"/>
      <c r="N472" s="313"/>
      <c r="O472" s="313"/>
      <c r="P472" s="313"/>
      <c r="Q472" s="313"/>
      <c r="R472" s="313"/>
      <c r="S472" s="313"/>
      <c r="T472" s="313"/>
      <c r="U472" s="313"/>
      <c r="V472" s="313"/>
      <c r="W472" s="313"/>
      <c r="X472" s="313"/>
      <c r="Y472" s="313"/>
      <c r="Z472" s="313"/>
      <c r="AA472" s="313"/>
      <c r="AB472" s="313"/>
      <c r="AC472" s="313"/>
      <c r="AD472" s="313"/>
      <c r="AE472" s="313"/>
      <c r="AF472" s="313"/>
      <c r="AG472" s="555"/>
    </row>
    <row r="473">
      <c r="A473" s="249"/>
      <c r="B473" s="313"/>
      <c r="C473" s="313"/>
      <c r="D473" s="313"/>
      <c r="E473" s="313"/>
      <c r="F473" s="313"/>
      <c r="G473" s="313"/>
      <c r="H473" s="313"/>
      <c r="I473" s="313"/>
      <c r="J473" s="313"/>
      <c r="K473" s="313"/>
      <c r="L473" s="313"/>
      <c r="M473" s="313"/>
      <c r="N473" s="313"/>
      <c r="O473" s="313"/>
      <c r="P473" s="313"/>
      <c r="Q473" s="313"/>
      <c r="R473" s="313"/>
      <c r="S473" s="313"/>
      <c r="T473" s="313"/>
      <c r="U473" s="313"/>
      <c r="V473" s="313"/>
      <c r="W473" s="313"/>
      <c r="X473" s="313"/>
      <c r="Y473" s="313"/>
      <c r="Z473" s="313"/>
      <c r="AA473" s="313"/>
      <c r="AB473" s="313"/>
      <c r="AC473" s="313"/>
      <c r="AD473" s="313"/>
      <c r="AE473" s="313"/>
      <c r="AF473" s="313"/>
      <c r="AG473" s="555"/>
    </row>
    <row r="474">
      <c r="A474" s="249"/>
      <c r="B474" s="313"/>
      <c r="C474" s="313"/>
      <c r="D474" s="313"/>
      <c r="E474" s="313"/>
      <c r="F474" s="313"/>
      <c r="G474" s="313"/>
      <c r="H474" s="313"/>
      <c r="I474" s="313"/>
      <c r="J474" s="313"/>
      <c r="K474" s="313"/>
      <c r="L474" s="313"/>
      <c r="M474" s="313"/>
      <c r="N474" s="313"/>
      <c r="O474" s="313"/>
      <c r="P474" s="313"/>
      <c r="Q474" s="313"/>
      <c r="R474" s="313"/>
      <c r="S474" s="313"/>
      <c r="T474" s="313"/>
      <c r="U474" s="313"/>
      <c r="V474" s="313"/>
      <c r="W474" s="313"/>
      <c r="X474" s="313"/>
      <c r="Y474" s="313"/>
      <c r="Z474" s="313"/>
      <c r="AA474" s="313"/>
      <c r="AB474" s="313"/>
      <c r="AC474" s="313"/>
      <c r="AD474" s="313"/>
      <c r="AE474" s="313"/>
      <c r="AF474" s="313"/>
      <c r="AG474" s="555"/>
    </row>
    <row r="475">
      <c r="A475" s="249"/>
      <c r="B475" s="313"/>
      <c r="C475" s="313"/>
      <c r="D475" s="313"/>
      <c r="E475" s="313"/>
      <c r="F475" s="313"/>
      <c r="G475" s="313"/>
      <c r="H475" s="313"/>
      <c r="I475" s="313"/>
      <c r="J475" s="313"/>
      <c r="K475" s="313"/>
      <c r="L475" s="313"/>
      <c r="M475" s="313"/>
      <c r="N475" s="313"/>
      <c r="O475" s="313"/>
      <c r="P475" s="313"/>
      <c r="Q475" s="313"/>
      <c r="R475" s="313"/>
      <c r="S475" s="313"/>
      <c r="T475" s="313"/>
      <c r="U475" s="313"/>
      <c r="V475" s="313"/>
      <c r="W475" s="313"/>
      <c r="X475" s="313"/>
      <c r="Y475" s="313"/>
      <c r="Z475" s="313"/>
      <c r="AA475" s="313"/>
      <c r="AB475" s="313"/>
      <c r="AC475" s="313"/>
      <c r="AD475" s="313"/>
      <c r="AE475" s="313"/>
      <c r="AF475" s="313"/>
      <c r="AG475" s="555"/>
    </row>
  </sheetData>
  <conditionalFormatting sqref="B456:AF456">
    <cfRule type="cellIs" dxfId="0" priority="1" operator="greaterThan">
      <formula>0</formula>
    </cfRule>
  </conditionalFormatting>
  <conditionalFormatting sqref="B456:AF456">
    <cfRule type="cellIs" dxfId="1" priority="2" operator="lessThan">
      <formula>0</formula>
    </cfRule>
  </conditionalFormatting>
  <conditionalFormatting sqref="B373:AF373">
    <cfRule type="colorScale" priority="3">
      <colorScale>
        <cfvo type="min"/>
        <cfvo type="max"/>
        <color rgb="FFFFFFFF"/>
        <color rgb="FFE67C73"/>
      </colorScale>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648"/>
      <c r="B1" s="649" t="s">
        <v>2261</v>
      </c>
      <c r="S1" s="649"/>
      <c r="T1" s="649"/>
      <c r="U1" s="649"/>
      <c r="V1" s="649"/>
    </row>
    <row r="2">
      <c r="A2" s="650" t="s">
        <v>2262</v>
      </c>
      <c r="B2" s="651" t="s">
        <v>2263</v>
      </c>
      <c r="C2" s="652"/>
      <c r="E2" s="653" t="s">
        <v>2264</v>
      </c>
      <c r="F2" s="652"/>
      <c r="G2" s="654"/>
      <c r="H2" s="653" t="s">
        <v>2265</v>
      </c>
      <c r="I2" s="652"/>
      <c r="J2" s="655"/>
      <c r="K2" s="653" t="s">
        <v>2266</v>
      </c>
      <c r="L2" s="652"/>
      <c r="N2" s="653" t="s">
        <v>2267</v>
      </c>
      <c r="O2" s="652"/>
      <c r="Q2" s="653" t="s">
        <v>2268</v>
      </c>
      <c r="R2" s="652"/>
      <c r="S2" s="656"/>
      <c r="T2" s="657" t="s">
        <v>2269</v>
      </c>
      <c r="U2" s="652"/>
      <c r="V2" s="658"/>
    </row>
    <row r="3">
      <c r="A3" s="659" t="s">
        <v>2270</v>
      </c>
      <c r="B3" s="660" t="s">
        <v>2271</v>
      </c>
      <c r="C3" s="661">
        <v>83.87</v>
      </c>
      <c r="D3" s="662">
        <v>86.9</v>
      </c>
      <c r="E3" s="663" t="s">
        <v>1332</v>
      </c>
      <c r="F3" s="664">
        <f>(('DTC - P&amp;L'!AG124+'DTC - P&amp;L'!AG125)/'DTC - P&amp;L'!AG111)</f>
        <v>0.009308510638</v>
      </c>
      <c r="G3" s="665"/>
      <c r="H3" s="666" t="s">
        <v>2263</v>
      </c>
      <c r="I3" s="667">
        <f>(C3*F9)+(C4*F8)+(C5*F3)+(C6*F4)+(C7*F5)+(C8*F6)+(C9*F7)+(C10*F10)</f>
        <v>96.19773936</v>
      </c>
      <c r="J3" s="668">
        <f>(D3*F9)+(D4*F8)+(D5*F3)+(D6*F4)+(D7*F5)+(D8*F6)+(D9*F7)</f>
        <v>96.92541223</v>
      </c>
      <c r="K3" s="669" t="s">
        <v>2272</v>
      </c>
      <c r="L3" s="670">
        <v>0.029</v>
      </c>
      <c r="N3" s="660" t="s">
        <v>2273</v>
      </c>
      <c r="O3" s="671">
        <v>0.22</v>
      </c>
      <c r="Q3" s="663" t="s">
        <v>2274</v>
      </c>
      <c r="R3" s="672">
        <v>15.0</v>
      </c>
      <c r="S3" s="673"/>
      <c r="T3" s="674" t="s">
        <v>2275</v>
      </c>
      <c r="U3" s="675">
        <v>0.0614</v>
      </c>
      <c r="V3" s="676" t="s">
        <v>2276</v>
      </c>
    </row>
    <row r="4">
      <c r="A4" s="677"/>
      <c r="B4" s="660" t="s">
        <v>2277</v>
      </c>
      <c r="C4" s="661">
        <v>95.58</v>
      </c>
      <c r="D4" s="662">
        <v>97.61</v>
      </c>
      <c r="E4" s="663" t="s">
        <v>287</v>
      </c>
      <c r="F4" s="664">
        <f>('DTC - P&amp;L'!AG120/'DTC - P&amp;L'!AG111)</f>
        <v>0.147606383</v>
      </c>
      <c r="G4" s="665"/>
      <c r="H4" s="666" t="s">
        <v>2278</v>
      </c>
      <c r="I4" s="667">
        <f>C38+('DTC - P&amp;L'!AG132/'DTC - P&amp;L'!AG111)*D38</f>
        <v>13.9302992</v>
      </c>
      <c r="J4" s="678"/>
      <c r="K4" s="663" t="s">
        <v>2279</v>
      </c>
      <c r="L4" s="679">
        <v>0.034</v>
      </c>
      <c r="N4" s="660" t="s">
        <v>2280</v>
      </c>
      <c r="O4" s="671">
        <v>0.13</v>
      </c>
      <c r="Q4" s="663" t="s">
        <v>2281</v>
      </c>
      <c r="R4" s="672">
        <v>40.0</v>
      </c>
      <c r="S4" s="673"/>
      <c r="T4" s="673"/>
      <c r="U4" s="673"/>
      <c r="V4" s="673"/>
    </row>
    <row r="5">
      <c r="A5" s="677"/>
      <c r="B5" s="660" t="s">
        <v>2282</v>
      </c>
      <c r="C5" s="667">
        <v>10.49</v>
      </c>
      <c r="D5" s="662">
        <v>13.44</v>
      </c>
      <c r="E5" s="680" t="s">
        <v>2283</v>
      </c>
      <c r="F5" s="681">
        <v>0.0</v>
      </c>
      <c r="G5" s="665"/>
      <c r="H5" s="660" t="s">
        <v>2284</v>
      </c>
      <c r="I5" s="667">
        <f>C34+('DTC - P&amp;L'!AG132/'DTC - P&amp;L'!AG111)*D34</f>
        <v>20.47678856</v>
      </c>
      <c r="K5" s="663" t="s">
        <v>2285</v>
      </c>
      <c r="L5" s="679">
        <v>0.075</v>
      </c>
      <c r="N5" s="660" t="s">
        <v>2286</v>
      </c>
      <c r="O5" s="682"/>
      <c r="Q5" s="663" t="s">
        <v>2287</v>
      </c>
      <c r="R5" s="672">
        <v>20.0</v>
      </c>
      <c r="S5" s="673"/>
      <c r="T5" s="673"/>
      <c r="U5" s="673"/>
      <c r="V5" s="673"/>
    </row>
    <row r="6">
      <c r="A6" s="677"/>
      <c r="B6" s="660" t="s">
        <v>287</v>
      </c>
      <c r="C6" s="667">
        <v>4.93</v>
      </c>
      <c r="D6" s="662">
        <v>5.49</v>
      </c>
      <c r="E6" s="663" t="s">
        <v>288</v>
      </c>
      <c r="F6" s="664">
        <f>('DTC - P&amp;L'!AG121)/'DTC - P&amp;L'!AG111</f>
        <v>0.7154255319</v>
      </c>
      <c r="G6" s="665"/>
      <c r="H6" s="669" t="s">
        <v>2288</v>
      </c>
      <c r="I6" s="667">
        <v>16.81</v>
      </c>
      <c r="K6" s="663" t="s">
        <v>2289</v>
      </c>
      <c r="L6" s="683">
        <v>0.00125</v>
      </c>
      <c r="Q6" s="663" t="s">
        <v>2290</v>
      </c>
      <c r="R6" s="684">
        <v>1.0</v>
      </c>
      <c r="S6" s="685"/>
      <c r="T6" s="685"/>
      <c r="U6" s="685"/>
      <c r="V6" s="685"/>
    </row>
    <row r="7">
      <c r="A7" s="677"/>
      <c r="B7" s="686" t="s">
        <v>2283</v>
      </c>
      <c r="C7" s="687">
        <v>6.37</v>
      </c>
      <c r="D7" s="688"/>
      <c r="E7" s="663" t="s">
        <v>2291</v>
      </c>
      <c r="F7" s="664">
        <f>('DTC - P&amp;L'!AG122+'DTC - P&amp;L'!AG123)/'DTC - P&amp;L'!AG111</f>
        <v>0.06515957447</v>
      </c>
      <c r="G7" s="665"/>
      <c r="H7" s="663" t="s">
        <v>2292</v>
      </c>
      <c r="I7" s="667">
        <v>0.0</v>
      </c>
      <c r="K7" s="663" t="s">
        <v>2293</v>
      </c>
      <c r="L7" s="689">
        <v>0.003464</v>
      </c>
      <c r="N7" s="46"/>
      <c r="O7" s="690"/>
    </row>
    <row r="8">
      <c r="A8" s="677"/>
      <c r="B8" s="660" t="s">
        <v>288</v>
      </c>
      <c r="C8" s="667">
        <v>1.07</v>
      </c>
      <c r="D8" s="662">
        <v>1.19</v>
      </c>
      <c r="E8" s="663" t="s">
        <v>2294</v>
      </c>
      <c r="F8" s="664">
        <f>('DTC - P&amp;L'!AG105+'DTC - P&amp;L'!AG106+'DTC - P&amp;L'!AG109+'DTC - P&amp;L'!AG110)/'DTC - P&amp;L'!AG111</f>
        <v>0.7287234043</v>
      </c>
      <c r="G8" s="665"/>
      <c r="H8" s="663" t="s">
        <v>2295</v>
      </c>
      <c r="I8" s="667">
        <v>0.0</v>
      </c>
      <c r="K8" s="663" t="s">
        <v>2296</v>
      </c>
      <c r="L8" s="679">
        <v>0.075</v>
      </c>
      <c r="M8" s="691"/>
      <c r="N8" s="46"/>
      <c r="O8" s="690"/>
    </row>
    <row r="9">
      <c r="A9" s="677"/>
      <c r="B9" s="692" t="s">
        <v>1331</v>
      </c>
      <c r="C9" s="667">
        <v>5.98</v>
      </c>
      <c r="D9" s="662">
        <v>6.66</v>
      </c>
      <c r="E9" s="663" t="s">
        <v>2271</v>
      </c>
      <c r="F9" s="664">
        <f>1-F8</f>
        <v>0.2712765957</v>
      </c>
      <c r="G9" s="665"/>
      <c r="H9" s="693" t="s">
        <v>2297</v>
      </c>
      <c r="I9" s="667">
        <f>Summary!B252*L3</f>
        <v>5.217627142</v>
      </c>
      <c r="K9" s="663" t="s">
        <v>2298</v>
      </c>
      <c r="L9" s="679">
        <v>0.025</v>
      </c>
    </row>
    <row r="10">
      <c r="A10" s="694"/>
      <c r="B10" s="692" t="s">
        <v>1333</v>
      </c>
      <c r="C10" s="667">
        <v>4.21</v>
      </c>
      <c r="E10" s="663" t="s">
        <v>1333</v>
      </c>
      <c r="F10" s="664">
        <f>('DTC - P&amp;L'!AG126+'DTC - P&amp;L'!AG127)/'DTC - P&amp;L'!AG111</f>
        <v>0.4308510638</v>
      </c>
      <c r="H10" s="663" t="s">
        <v>2299</v>
      </c>
      <c r="I10" s="695">
        <f>0.3</f>
        <v>0.3</v>
      </c>
      <c r="K10" s="663" t="s">
        <v>2300</v>
      </c>
      <c r="L10" s="667">
        <v>15.0</v>
      </c>
    </row>
    <row r="11" outlineLevel="1">
      <c r="A11" s="696"/>
      <c r="B11" s="663" t="s">
        <v>2301</v>
      </c>
      <c r="C11" s="667">
        <v>3.94</v>
      </c>
      <c r="D11" s="654"/>
      <c r="E11" s="663" t="s">
        <v>2302</v>
      </c>
      <c r="F11" s="682"/>
      <c r="H11" s="663" t="s">
        <v>2303</v>
      </c>
      <c r="I11" s="682"/>
      <c r="N11" s="22"/>
      <c r="O11" s="8"/>
      <c r="P11" s="697"/>
    </row>
    <row r="12" outlineLevel="1">
      <c r="A12" s="694"/>
      <c r="B12" s="663" t="s">
        <v>2304</v>
      </c>
      <c r="C12" s="682">
        <v>14.79</v>
      </c>
      <c r="D12" s="698"/>
      <c r="E12" s="663" t="s">
        <v>2305</v>
      </c>
      <c r="F12" s="682"/>
      <c r="H12" s="663" t="s">
        <v>2302</v>
      </c>
      <c r="I12" s="682"/>
      <c r="K12" s="663" t="s">
        <v>2306</v>
      </c>
      <c r="L12" s="679">
        <v>0.95</v>
      </c>
      <c r="O12" s="699"/>
      <c r="Q12" s="700"/>
    </row>
    <row r="13" outlineLevel="1">
      <c r="A13" s="694"/>
      <c r="B13" s="663" t="s">
        <v>2307</v>
      </c>
      <c r="C13" s="701"/>
      <c r="D13" s="698"/>
      <c r="E13" s="663" t="s">
        <v>2308</v>
      </c>
      <c r="F13" s="682"/>
      <c r="H13" s="663" t="s">
        <v>2305</v>
      </c>
      <c r="I13" s="682"/>
      <c r="K13" s="663" t="s">
        <v>2309</v>
      </c>
      <c r="L13" s="679">
        <v>0.05</v>
      </c>
      <c r="O13" s="8"/>
    </row>
    <row r="14" outlineLevel="1">
      <c r="B14" s="663" t="s">
        <v>2310</v>
      </c>
      <c r="C14" s="701"/>
      <c r="D14" s="698"/>
      <c r="E14" s="663" t="s">
        <v>2311</v>
      </c>
      <c r="F14" s="682"/>
      <c r="H14" s="663" t="s">
        <v>2308</v>
      </c>
      <c r="I14" s="682"/>
      <c r="K14" s="663" t="s">
        <v>2312</v>
      </c>
      <c r="L14" s="679">
        <v>0.0579</v>
      </c>
      <c r="N14" s="702"/>
    </row>
    <row r="15">
      <c r="A15" s="2"/>
      <c r="B15" s="703" t="s">
        <v>2313</v>
      </c>
      <c r="C15" s="704">
        <v>87.9</v>
      </c>
      <c r="D15" s="654"/>
      <c r="E15" s="705"/>
      <c r="F15" s="706"/>
      <c r="H15" s="663" t="s">
        <v>308</v>
      </c>
      <c r="I15" s="707">
        <f>SUM(I3:I14)</f>
        <v>152.9324543</v>
      </c>
      <c r="K15" s="663" t="s">
        <v>2314</v>
      </c>
      <c r="L15" s="667">
        <v>0.3</v>
      </c>
      <c r="N15" s="702"/>
    </row>
    <row r="16">
      <c r="A16" s="2"/>
      <c r="B16" s="703" t="s">
        <v>2315</v>
      </c>
      <c r="C16" s="704">
        <v>97.21</v>
      </c>
      <c r="D16" s="654"/>
      <c r="E16" s="705"/>
      <c r="F16" s="706"/>
      <c r="H16" s="2"/>
      <c r="I16" s="5"/>
      <c r="K16" s="2"/>
      <c r="L16" s="8"/>
      <c r="N16" s="702"/>
    </row>
    <row r="17">
      <c r="A17" s="2"/>
      <c r="B17" s="703" t="s">
        <v>2316</v>
      </c>
      <c r="C17" s="704">
        <v>13.73</v>
      </c>
      <c r="D17" s="654"/>
      <c r="E17" s="705"/>
      <c r="F17" s="706"/>
      <c r="H17" s="2"/>
      <c r="I17" s="5"/>
      <c r="K17" s="2"/>
      <c r="L17" s="8"/>
      <c r="N17" s="702"/>
    </row>
    <row r="18">
      <c r="A18" s="2"/>
      <c r="B18" s="703" t="s">
        <v>2317</v>
      </c>
      <c r="C18" s="704">
        <v>26.68</v>
      </c>
      <c r="D18" s="654"/>
      <c r="E18" s="705"/>
      <c r="F18" s="706"/>
      <c r="H18" s="2"/>
      <c r="I18" s="5"/>
      <c r="K18" s="2"/>
      <c r="L18" s="8"/>
      <c r="N18" s="702"/>
    </row>
    <row r="19">
      <c r="A19" s="2"/>
      <c r="B19" s="708"/>
      <c r="C19" s="654"/>
      <c r="D19" s="654"/>
      <c r="E19" s="705"/>
      <c r="F19" s="706"/>
      <c r="H19" s="2"/>
      <c r="I19" s="5"/>
      <c r="K19" s="2"/>
      <c r="L19" s="8"/>
      <c r="N19" s="702"/>
    </row>
    <row r="20">
      <c r="A20" s="2"/>
      <c r="B20" s="708"/>
      <c r="C20" s="654"/>
      <c r="D20" s="654"/>
      <c r="E20" s="705"/>
      <c r="F20" s="706"/>
      <c r="H20" s="2"/>
      <c r="I20" s="5"/>
      <c r="K20" s="2"/>
      <c r="L20" s="8"/>
      <c r="N20" s="702"/>
    </row>
    <row r="21">
      <c r="A21" s="2"/>
      <c r="B21" s="708"/>
      <c r="C21" s="654"/>
      <c r="D21" s="654"/>
      <c r="E21" s="705"/>
      <c r="F21" s="706"/>
      <c r="H21" s="2"/>
      <c r="I21" s="5"/>
      <c r="K21" s="2"/>
      <c r="L21" s="8"/>
      <c r="N21" s="702"/>
    </row>
    <row r="22">
      <c r="A22" s="2"/>
      <c r="B22" s="709" t="s">
        <v>2318</v>
      </c>
      <c r="C22" s="710" t="s">
        <v>2319</v>
      </c>
      <c r="D22" s="710" t="s">
        <v>2320</v>
      </c>
      <c r="E22" s="710" t="s">
        <v>499</v>
      </c>
      <c r="F22" s="706"/>
      <c r="N22" s="702"/>
    </row>
    <row r="23">
      <c r="A23" s="2" t="s">
        <v>2321</v>
      </c>
      <c r="B23" s="663" t="s">
        <v>2322</v>
      </c>
      <c r="C23" s="667">
        <v>11.94</v>
      </c>
      <c r="D23" s="661">
        <v>6.155</v>
      </c>
      <c r="E23" s="661">
        <v>5.4</v>
      </c>
      <c r="F23" s="706"/>
      <c r="H23" s="653" t="s">
        <v>2323</v>
      </c>
      <c r="I23" s="652"/>
      <c r="K23" s="68">
        <f>31472.31-455.03</f>
        <v>31017.28</v>
      </c>
      <c r="N23" s="711"/>
    </row>
    <row r="24">
      <c r="B24" s="663" t="s">
        <v>2324</v>
      </c>
      <c r="C24" s="682">
        <v>11.94</v>
      </c>
      <c r="D24" s="682">
        <v>6.16</v>
      </c>
      <c r="E24" s="705"/>
      <c r="F24" s="665"/>
      <c r="H24" s="660" t="s">
        <v>2325</v>
      </c>
      <c r="I24" s="712">
        <v>0.8</v>
      </c>
      <c r="L24" s="713"/>
    </row>
    <row r="25">
      <c r="B25" s="663" t="s">
        <v>2326</v>
      </c>
      <c r="C25" s="682">
        <v>11.94</v>
      </c>
      <c r="D25" s="682">
        <v>6.16</v>
      </c>
      <c r="E25" s="705"/>
      <c r="F25" s="665"/>
      <c r="H25" s="669" t="s">
        <v>2327</v>
      </c>
      <c r="I25" s="714">
        <v>0.2</v>
      </c>
    </row>
    <row r="26">
      <c r="A26" s="650" t="s">
        <v>2276</v>
      </c>
      <c r="B26" s="663" t="s">
        <v>2328</v>
      </c>
      <c r="C26" s="715">
        <v>0.0</v>
      </c>
      <c r="D26" s="715">
        <v>0.0</v>
      </c>
    </row>
    <row r="27" outlineLevel="1">
      <c r="B27" s="716" t="s">
        <v>2329</v>
      </c>
      <c r="C27" s="717"/>
      <c r="D27" s="717"/>
      <c r="E27" s="705"/>
      <c r="F27" s="665"/>
    </row>
    <row r="28" outlineLevel="1">
      <c r="B28" s="716" t="s">
        <v>2330</v>
      </c>
      <c r="C28" s="667">
        <v>0.1</v>
      </c>
      <c r="D28" s="667">
        <v>0.0</v>
      </c>
      <c r="E28" s="705"/>
      <c r="F28" s="665"/>
    </row>
    <row r="29" outlineLevel="1">
      <c r="B29" s="716" t="s">
        <v>2331</v>
      </c>
      <c r="C29" s="667">
        <v>0.31</v>
      </c>
      <c r="D29" s="667">
        <v>0.31</v>
      </c>
      <c r="E29" s="705"/>
      <c r="F29" s="665"/>
    </row>
    <row r="30" outlineLevel="1">
      <c r="B30" s="716" t="s">
        <v>2332</v>
      </c>
      <c r="C30" s="667">
        <v>0.0</v>
      </c>
      <c r="D30" s="667">
        <v>0.0</v>
      </c>
      <c r="E30" s="705"/>
      <c r="F30" s="665"/>
    </row>
    <row r="31" outlineLevel="1">
      <c r="B31" s="716" t="s">
        <v>2333</v>
      </c>
      <c r="C31" s="667">
        <v>0.35</v>
      </c>
      <c r="D31" s="667">
        <v>0.35</v>
      </c>
      <c r="E31" s="705"/>
      <c r="F31" s="665"/>
    </row>
    <row r="32" outlineLevel="1">
      <c r="B32" s="716" t="s">
        <v>2334</v>
      </c>
      <c r="C32" s="667">
        <v>0.0</v>
      </c>
      <c r="D32" s="667">
        <v>0.0</v>
      </c>
      <c r="E32" s="705"/>
      <c r="F32" s="665"/>
    </row>
    <row r="33" outlineLevel="1">
      <c r="B33" s="716" t="s">
        <v>2335</v>
      </c>
      <c r="C33" s="667">
        <v>1.65</v>
      </c>
      <c r="D33" s="667">
        <v>0.71</v>
      </c>
      <c r="E33" s="705"/>
      <c r="F33" s="665"/>
    </row>
    <row r="34">
      <c r="B34" s="718" t="s">
        <v>2336</v>
      </c>
      <c r="C34" s="719">
        <f t="shared" ref="C34:D34" si="1">C26+C23-C27</f>
        <v>11.94</v>
      </c>
      <c r="D34" s="719">
        <f t="shared" si="1"/>
        <v>6.155</v>
      </c>
    </row>
    <row r="35">
      <c r="B35" s="718" t="s">
        <v>2337</v>
      </c>
      <c r="C35" s="682">
        <v>15.06</v>
      </c>
      <c r="D35" s="717">
        <f>D27+D24-D28</f>
        <v>6.16</v>
      </c>
      <c r="E35" s="705"/>
      <c r="F35" s="665"/>
    </row>
    <row r="36">
      <c r="B36" s="720" t="s">
        <v>2338</v>
      </c>
      <c r="C36" s="687">
        <v>20.0</v>
      </c>
      <c r="D36" s="687"/>
      <c r="E36" s="705"/>
      <c r="F36" s="665"/>
    </row>
    <row r="37">
      <c r="A37" s="721" t="s">
        <v>2276</v>
      </c>
      <c r="B37" s="709" t="s">
        <v>2339</v>
      </c>
      <c r="C37" s="710" t="s">
        <v>2319</v>
      </c>
      <c r="D37" s="710" t="s">
        <v>2320</v>
      </c>
    </row>
    <row r="38">
      <c r="B38" s="660" t="s">
        <v>2340</v>
      </c>
      <c r="C38" s="667">
        <v>11.94</v>
      </c>
      <c r="D38" s="667">
        <v>1.435</v>
      </c>
    </row>
    <row r="39">
      <c r="B39" s="660" t="s">
        <v>2341</v>
      </c>
      <c r="C39" s="667">
        <v>11.94</v>
      </c>
      <c r="D39" s="667">
        <v>1.44</v>
      </c>
      <c r="E39" s="708"/>
      <c r="F39" s="705"/>
    </row>
    <row r="40">
      <c r="B40" s="686" t="s">
        <v>2342</v>
      </c>
      <c r="C40" s="687">
        <v>11.94</v>
      </c>
      <c r="D40" s="687">
        <v>1.44</v>
      </c>
      <c r="E40" s="705"/>
      <c r="F40" s="722"/>
    </row>
    <row r="41">
      <c r="B41" s="723"/>
      <c r="C41" s="724"/>
      <c r="E41" s="705"/>
      <c r="F41" s="722"/>
    </row>
    <row r="42">
      <c r="B42" s="709" t="s">
        <v>2343</v>
      </c>
      <c r="C42" s="710" t="s">
        <v>2319</v>
      </c>
      <c r="D42" s="653" t="s">
        <v>2320</v>
      </c>
      <c r="E42" s="725"/>
      <c r="F42" s="722"/>
    </row>
    <row r="43">
      <c r="A43" s="721" t="s">
        <v>2344</v>
      </c>
      <c r="B43" s="669" t="s">
        <v>2345</v>
      </c>
      <c r="C43" s="726">
        <v>11.94</v>
      </c>
      <c r="D43" s="727">
        <v>1.435</v>
      </c>
      <c r="E43" s="725"/>
      <c r="F43" s="728"/>
      <c r="K43" s="696"/>
    </row>
    <row r="44">
      <c r="A44" s="729">
        <f>sum(C43:C44)</f>
        <v>12.18</v>
      </c>
      <c r="B44" s="669" t="s">
        <v>2346</v>
      </c>
      <c r="C44" s="726">
        <v>0.24</v>
      </c>
      <c r="D44" s="730">
        <v>0.24</v>
      </c>
      <c r="E44" s="725"/>
      <c r="F44" s="728"/>
    </row>
    <row r="45">
      <c r="A45" s="731">
        <f>C46</f>
        <v>12.94</v>
      </c>
      <c r="B45" s="709" t="s">
        <v>2347</v>
      </c>
      <c r="C45" s="710" t="s">
        <v>2319</v>
      </c>
      <c r="E45" s="725"/>
      <c r="F45" s="728"/>
      <c r="J45" s="732"/>
    </row>
    <row r="46">
      <c r="A46" s="729">
        <f>sum(F43:F45)</f>
        <v>0</v>
      </c>
      <c r="B46" s="669" t="s">
        <v>2348</v>
      </c>
      <c r="C46" s="733">
        <v>12.94</v>
      </c>
      <c r="E46" s="705"/>
      <c r="F46" s="734"/>
      <c r="K46" s="735"/>
    </row>
    <row r="47">
      <c r="A47" s="688"/>
      <c r="B47" s="663" t="s">
        <v>2349</v>
      </c>
      <c r="C47" s="733">
        <v>5.7</v>
      </c>
      <c r="E47" s="705"/>
      <c r="F47" s="734"/>
      <c r="K47" s="735"/>
      <c r="M47" s="736"/>
      <c r="O47" s="735"/>
    </row>
    <row r="48">
      <c r="A48" s="737">
        <f>C38</f>
        <v>11.94</v>
      </c>
      <c r="B48" s="663" t="s">
        <v>2350</v>
      </c>
      <c r="C48" s="738">
        <v>0.08</v>
      </c>
      <c r="E48" s="705"/>
      <c r="F48" s="734"/>
      <c r="K48" s="735"/>
      <c r="L48" s="94"/>
      <c r="M48" s="736"/>
      <c r="O48" s="735"/>
    </row>
    <row r="49">
      <c r="A49" s="739"/>
      <c r="B49" s="709" t="s">
        <v>2351</v>
      </c>
      <c r="C49" s="710" t="s">
        <v>2319</v>
      </c>
      <c r="E49" s="705"/>
      <c r="F49" s="734"/>
      <c r="K49" s="735"/>
      <c r="L49" s="94"/>
      <c r="M49" s="736"/>
      <c r="O49" s="735"/>
    </row>
    <row r="50">
      <c r="A50" s="688">
        <f>sum(A43:A48)</f>
        <v>37.06</v>
      </c>
      <c r="B50" s="663" t="s">
        <v>2352</v>
      </c>
      <c r="C50" s="740">
        <v>11.0</v>
      </c>
      <c r="E50" s="705"/>
      <c r="F50" s="734"/>
      <c r="K50" s="735"/>
      <c r="L50" s="94"/>
      <c r="M50" s="736"/>
      <c r="O50" s="735"/>
    </row>
    <row r="51">
      <c r="B51" s="663" t="s">
        <v>2353</v>
      </c>
      <c r="C51" s="741">
        <v>6.155</v>
      </c>
      <c r="K51" s="735"/>
      <c r="L51" s="94"/>
      <c r="M51" s="736"/>
      <c r="O51" s="735"/>
    </row>
    <row r="52">
      <c r="K52" s="735"/>
      <c r="L52" s="94"/>
      <c r="M52" s="736"/>
      <c r="O52" s="735"/>
    </row>
    <row r="53">
      <c r="A53" s="735"/>
      <c r="B53" s="742" t="s">
        <v>2354</v>
      </c>
      <c r="C53" s="743"/>
      <c r="K53" s="735"/>
      <c r="L53" s="94"/>
      <c r="M53" s="736"/>
      <c r="O53" s="735"/>
    </row>
    <row r="54">
      <c r="B54" s="663" t="s">
        <v>2355</v>
      </c>
      <c r="C54" s="744">
        <v>0.25</v>
      </c>
      <c r="K54" s="735"/>
      <c r="L54" s="94"/>
      <c r="M54" s="736"/>
      <c r="O54" s="735"/>
    </row>
    <row r="55">
      <c r="B55" s="663" t="s">
        <v>2356</v>
      </c>
      <c r="C55" s="744">
        <v>0.1</v>
      </c>
    </row>
    <row r="57">
      <c r="B57" s="742" t="s">
        <v>2357</v>
      </c>
      <c r="C57" s="743"/>
    </row>
    <row r="58">
      <c r="B58" s="663" t="s">
        <v>2355</v>
      </c>
      <c r="C58" s="744">
        <v>0.5644</v>
      </c>
    </row>
    <row r="59">
      <c r="B59" s="663" t="s">
        <v>2356</v>
      </c>
      <c r="C59" s="744">
        <v>0.4603</v>
      </c>
    </row>
    <row r="61">
      <c r="B61" s="742" t="s">
        <v>2358</v>
      </c>
      <c r="C61" s="743"/>
    </row>
    <row r="62">
      <c r="B62" s="663" t="s">
        <v>2359</v>
      </c>
      <c r="C62" s="740">
        <v>5.56</v>
      </c>
    </row>
    <row r="63">
      <c r="B63" s="663" t="s">
        <v>2320</v>
      </c>
      <c r="C63" s="740">
        <v>2.2</v>
      </c>
    </row>
    <row r="66">
      <c r="A66" s="745" t="s">
        <v>2360</v>
      </c>
      <c r="B66" s="2" t="s">
        <v>2361</v>
      </c>
    </row>
    <row r="67">
      <c r="A67" s="696"/>
    </row>
    <row r="68">
      <c r="A68" s="721" t="s">
        <v>2362</v>
      </c>
      <c r="B68" s="746" t="s">
        <v>2363</v>
      </c>
      <c r="C68" s="747"/>
      <c r="E68" s="748" t="s">
        <v>2364</v>
      </c>
      <c r="F68" s="749"/>
      <c r="G68" s="749"/>
      <c r="H68" s="749"/>
      <c r="I68" s="749"/>
      <c r="J68" s="749"/>
      <c r="K68" s="747"/>
    </row>
    <row r="69">
      <c r="B69" s="750" t="s">
        <v>2365</v>
      </c>
      <c r="C69" s="751"/>
      <c r="E69" s="752">
        <v>17.58</v>
      </c>
      <c r="F69" s="753">
        <v>0.29</v>
      </c>
      <c r="G69" s="753">
        <v>0.0</v>
      </c>
      <c r="H69" s="753">
        <v>0.17</v>
      </c>
      <c r="I69" s="753">
        <v>0.01</v>
      </c>
      <c r="J69" s="753">
        <v>2.44</v>
      </c>
      <c r="K69" s="754">
        <v>0.21</v>
      </c>
    </row>
    <row r="70">
      <c r="B70" s="755" t="s">
        <v>2366</v>
      </c>
      <c r="C70" s="756">
        <v>17.58</v>
      </c>
    </row>
    <row r="71">
      <c r="B71" s="755" t="s">
        <v>2367</v>
      </c>
      <c r="C71" s="756">
        <v>0.29</v>
      </c>
      <c r="E71" s="748" t="s">
        <v>2368</v>
      </c>
      <c r="F71" s="749"/>
      <c r="G71" s="749"/>
      <c r="H71" s="749"/>
      <c r="I71" s="749"/>
      <c r="J71" s="749"/>
      <c r="K71" s="747"/>
      <c r="L71" s="735"/>
    </row>
    <row r="72">
      <c r="B72" s="755" t="s">
        <v>2369</v>
      </c>
      <c r="C72" s="756">
        <v>0.0</v>
      </c>
      <c r="E72" s="757">
        <v>14.55</v>
      </c>
      <c r="F72" s="758">
        <v>0.55</v>
      </c>
      <c r="G72" s="758">
        <v>0.01</v>
      </c>
      <c r="H72" s="758">
        <v>0.15</v>
      </c>
      <c r="I72" s="758">
        <v>0.01</v>
      </c>
      <c r="J72" s="758">
        <v>7.62</v>
      </c>
      <c r="K72" s="759">
        <v>0.3</v>
      </c>
      <c r="L72" s="735"/>
      <c r="M72" s="735"/>
    </row>
    <row r="73">
      <c r="B73" s="755" t="s">
        <v>2370</v>
      </c>
      <c r="C73" s="756">
        <v>0.17</v>
      </c>
      <c r="I73" s="760"/>
      <c r="J73" s="760"/>
      <c r="K73" s="760"/>
      <c r="L73" s="760"/>
      <c r="M73" s="760"/>
    </row>
    <row r="74">
      <c r="B74" s="755" t="s">
        <v>2371</v>
      </c>
      <c r="C74" s="756">
        <v>0.01</v>
      </c>
      <c r="I74" s="760"/>
      <c r="J74" s="760"/>
      <c r="K74" s="760"/>
      <c r="L74" s="760"/>
      <c r="M74" s="760"/>
    </row>
    <row r="75">
      <c r="B75" s="755" t="s">
        <v>2372</v>
      </c>
      <c r="C75" s="756">
        <v>2.44</v>
      </c>
      <c r="E75" s="2" t="s">
        <v>2366</v>
      </c>
      <c r="F75" s="2" t="s">
        <v>2367</v>
      </c>
      <c r="G75" s="2" t="s">
        <v>2369</v>
      </c>
      <c r="H75" s="2" t="s">
        <v>2370</v>
      </c>
      <c r="I75" s="2" t="s">
        <v>2371</v>
      </c>
      <c r="J75" s="2" t="s">
        <v>2372</v>
      </c>
      <c r="K75" s="2" t="s">
        <v>2373</v>
      </c>
    </row>
    <row r="76">
      <c r="B76" s="761" t="s">
        <v>2373</v>
      </c>
      <c r="C76" s="762">
        <v>0.21</v>
      </c>
    </row>
    <row r="79">
      <c r="B79" s="2" t="s">
        <v>2374</v>
      </c>
    </row>
    <row r="80">
      <c r="B80" s="2" t="s">
        <v>2375</v>
      </c>
      <c r="C80" s="763">
        <v>0.05</v>
      </c>
      <c r="D80" s="2" t="s">
        <v>2376</v>
      </c>
    </row>
    <row r="81">
      <c r="B81" s="2" t="s">
        <v>2377</v>
      </c>
      <c r="C81" s="2" t="s">
        <v>2378</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32" width="10.25"/>
  </cols>
  <sheetData>
    <row r="1">
      <c r="A1" s="764">
        <v>45955.0</v>
      </c>
      <c r="B1" s="11">
        <v>45931.0</v>
      </c>
      <c r="C1" s="11">
        <v>45932.0</v>
      </c>
      <c r="D1" s="11">
        <v>45933.0</v>
      </c>
      <c r="E1" s="11">
        <v>45934.0</v>
      </c>
      <c r="F1" s="11">
        <v>45935.0</v>
      </c>
      <c r="G1" s="11">
        <v>45936.0</v>
      </c>
      <c r="H1" s="11">
        <v>45937.0</v>
      </c>
      <c r="I1" s="11">
        <v>45938.0</v>
      </c>
      <c r="J1" s="11">
        <v>45939.0</v>
      </c>
      <c r="K1" s="11">
        <v>45940.0</v>
      </c>
      <c r="L1" s="11">
        <v>45941.0</v>
      </c>
      <c r="M1" s="11">
        <v>45942.0</v>
      </c>
      <c r="N1" s="11">
        <v>45943.0</v>
      </c>
      <c r="O1" s="11">
        <v>45944.0</v>
      </c>
      <c r="P1" s="11">
        <v>45945.0</v>
      </c>
      <c r="Q1" s="11">
        <v>45946.0</v>
      </c>
      <c r="R1" s="11">
        <v>45947.0</v>
      </c>
      <c r="S1" s="11">
        <v>45948.0</v>
      </c>
      <c r="T1" s="11">
        <v>45949.0</v>
      </c>
      <c r="U1" s="11">
        <v>45950.0</v>
      </c>
      <c r="V1" s="11">
        <v>45951.0</v>
      </c>
      <c r="W1" s="11">
        <v>45952.0</v>
      </c>
      <c r="X1" s="11">
        <v>45953.0</v>
      </c>
      <c r="Y1" s="11">
        <v>45954.0</v>
      </c>
      <c r="Z1" s="11">
        <v>45955.0</v>
      </c>
      <c r="AA1" s="11">
        <v>45956.0</v>
      </c>
      <c r="AB1" s="11">
        <v>45957.0</v>
      </c>
      <c r="AC1" s="11">
        <v>45958.0</v>
      </c>
      <c r="AD1" s="11">
        <v>45959.0</v>
      </c>
      <c r="AE1" s="11">
        <v>45960.0</v>
      </c>
      <c r="AF1" s="11">
        <v>45961.0</v>
      </c>
    </row>
    <row r="2">
      <c r="B2" s="378" t="s">
        <v>15</v>
      </c>
      <c r="C2" s="378" t="s">
        <v>16</v>
      </c>
      <c r="D2" s="378" t="s">
        <v>17</v>
      </c>
      <c r="E2" s="378" t="s">
        <v>18</v>
      </c>
      <c r="F2" s="378" t="s">
        <v>19</v>
      </c>
      <c r="G2" s="378" t="s">
        <v>20</v>
      </c>
      <c r="H2" s="378" t="s">
        <v>21</v>
      </c>
      <c r="I2" s="378" t="s">
        <v>15</v>
      </c>
      <c r="J2" s="378" t="s">
        <v>16</v>
      </c>
      <c r="K2" s="378" t="s">
        <v>17</v>
      </c>
      <c r="L2" s="378" t="s">
        <v>18</v>
      </c>
      <c r="M2" s="378" t="s">
        <v>19</v>
      </c>
      <c r="N2" s="378" t="s">
        <v>20</v>
      </c>
      <c r="O2" s="378" t="s">
        <v>21</v>
      </c>
      <c r="P2" s="378" t="s">
        <v>15</v>
      </c>
      <c r="Q2" s="378" t="s">
        <v>16</v>
      </c>
      <c r="R2" s="378" t="s">
        <v>17</v>
      </c>
      <c r="S2" s="378" t="s">
        <v>18</v>
      </c>
      <c r="T2" s="378" t="s">
        <v>19</v>
      </c>
      <c r="U2" s="378" t="s">
        <v>20</v>
      </c>
      <c r="V2" s="378" t="s">
        <v>21</v>
      </c>
      <c r="W2" s="378" t="s">
        <v>15</v>
      </c>
      <c r="X2" s="378" t="s">
        <v>16</v>
      </c>
      <c r="Y2" s="378" t="s">
        <v>17</v>
      </c>
      <c r="Z2" s="378" t="s">
        <v>18</v>
      </c>
      <c r="AA2" s="378" t="s">
        <v>19</v>
      </c>
      <c r="AB2" s="378" t="s">
        <v>20</v>
      </c>
      <c r="AC2" s="378" t="s">
        <v>21</v>
      </c>
      <c r="AD2" s="378" t="s">
        <v>15</v>
      </c>
      <c r="AE2" s="378" t="s">
        <v>16</v>
      </c>
      <c r="AF2" s="378" t="s">
        <v>17</v>
      </c>
    </row>
    <row r="4">
      <c r="A4" s="765" t="s">
        <v>2379</v>
      </c>
      <c r="B4" s="766">
        <f>'PP - Data'!B21</f>
        <v>21</v>
      </c>
      <c r="C4" s="766">
        <f>'PP - Data'!C21</f>
        <v>19</v>
      </c>
      <c r="D4" s="766">
        <f>'PP - Data'!D21</f>
        <v>22</v>
      </c>
      <c r="E4" s="766">
        <f>'PP - Data'!E21</f>
        <v>21</v>
      </c>
      <c r="F4" s="766">
        <f>'PP - Data'!F21</f>
        <v>26</v>
      </c>
      <c r="G4" s="766">
        <f>'PP - Data'!G21</f>
        <v>18</v>
      </c>
      <c r="H4" s="766">
        <f>'PP - Data'!H21</f>
        <v>19</v>
      </c>
      <c r="I4" s="766">
        <f>'PP - Data'!I21</f>
        <v>20</v>
      </c>
      <c r="J4" s="766">
        <f>'PP - Data'!J21</f>
        <v>19</v>
      </c>
      <c r="K4" s="766">
        <f>'PP - Data'!K21</f>
        <v>13</v>
      </c>
      <c r="L4" s="766">
        <f>'PP - Data'!L21</f>
        <v>13</v>
      </c>
      <c r="M4" s="766">
        <f>'PP - Data'!M21</f>
        <v>28</v>
      </c>
      <c r="N4" s="766">
        <f>'PP - Data'!N21</f>
        <v>23</v>
      </c>
      <c r="O4" s="766">
        <f>'PP - Data'!O21</f>
        <v>18</v>
      </c>
      <c r="P4" s="766">
        <f>'PP - Data'!P21</f>
        <v>15</v>
      </c>
      <c r="Q4" s="766">
        <f>'PP - Data'!Q21</f>
        <v>15</v>
      </c>
      <c r="R4" s="766">
        <f>'PP - Data'!R21</f>
        <v>18</v>
      </c>
      <c r="S4" s="766">
        <f>'PP - Data'!S21</f>
        <v>26</v>
      </c>
      <c r="T4" s="766">
        <f>'PP - Data'!T21</f>
        <v>27</v>
      </c>
      <c r="U4" s="766">
        <f>'PP - Data'!U21</f>
        <v>27</v>
      </c>
      <c r="V4" s="766">
        <f>'PP - Data'!V21</f>
        <v>24</v>
      </c>
      <c r="W4" s="766">
        <f>'PP - Data'!W21</f>
        <v>30</v>
      </c>
      <c r="X4" s="766">
        <f>'PP - Data'!X21</f>
        <v>26</v>
      </c>
      <c r="Y4" s="766">
        <f>'PP - Data'!Y21</f>
        <v>21</v>
      </c>
      <c r="Z4" s="766">
        <f>'PP - Data'!Z21</f>
        <v>33</v>
      </c>
      <c r="AA4" s="766">
        <f>'PP - Data'!AA21</f>
        <v>24</v>
      </c>
      <c r="AB4" s="766">
        <f>'PP - Data'!AB21</f>
        <v>31</v>
      </c>
      <c r="AC4" s="766">
        <f>'PP - Data'!AC21</f>
        <v>22</v>
      </c>
      <c r="AD4" s="766">
        <f>'PP - Data'!AD21</f>
        <v>21</v>
      </c>
      <c r="AE4" s="766">
        <f>'PP - Data'!AE21</f>
        <v>13</v>
      </c>
      <c r="AF4" s="766">
        <f>'PP - Data'!AF21</f>
        <v>19</v>
      </c>
    </row>
    <row r="5">
      <c r="A5" s="93" t="s">
        <v>2380</v>
      </c>
      <c r="B5" s="767">
        <f>B4/Summary!B96</f>
        <v>0.2307692308</v>
      </c>
      <c r="C5" s="767">
        <f>C4/Summary!C96</f>
        <v>0.3220338983</v>
      </c>
      <c r="D5" s="767">
        <f>D4/Summary!D96</f>
        <v>0.2784810127</v>
      </c>
      <c r="E5" s="767">
        <f>E4/Summary!E96</f>
        <v>0.3559322034</v>
      </c>
      <c r="F5" s="767">
        <f>F4/Summary!F96</f>
        <v>0.3661971831</v>
      </c>
      <c r="G5" s="767">
        <f>G4/Summary!G96</f>
        <v>0.2857142857</v>
      </c>
      <c r="H5" s="767">
        <f>H4/Summary!H96</f>
        <v>0.3275862069</v>
      </c>
      <c r="I5" s="767">
        <f>I4/Summary!I96</f>
        <v>0.3448275862</v>
      </c>
      <c r="J5" s="767">
        <f>J4/Summary!J96</f>
        <v>0.2878787879</v>
      </c>
      <c r="K5" s="767">
        <f>K4/Summary!K96</f>
        <v>0.2407407407</v>
      </c>
      <c r="L5" s="767">
        <f>L4/Summary!L96</f>
        <v>0.2407407407</v>
      </c>
      <c r="M5" s="767">
        <f>M4/Summary!M96</f>
        <v>0.3181818182</v>
      </c>
      <c r="N5" s="767">
        <f>N4/Summary!N96</f>
        <v>0.3770491803</v>
      </c>
      <c r="O5" s="767">
        <f>O4/Summary!O96</f>
        <v>0.3</v>
      </c>
      <c r="P5" s="767">
        <f>P4/Summary!P96</f>
        <v>0.2586206897</v>
      </c>
      <c r="Q5" s="767">
        <f>Q4/Summary!Q96</f>
        <v>0.223880597</v>
      </c>
      <c r="R5" s="767">
        <f>R4/Summary!R96</f>
        <v>0.2337662338</v>
      </c>
      <c r="S5" s="767">
        <f>S4/Summary!S96</f>
        <v>0.325</v>
      </c>
      <c r="T5" s="767">
        <f>T4/Summary!T96</f>
        <v>0.36</v>
      </c>
      <c r="U5" s="767">
        <f>U4/Summary!U96</f>
        <v>0.3857142857</v>
      </c>
      <c r="V5" s="767">
        <f>V4/Summary!V96</f>
        <v>0.3529411765</v>
      </c>
      <c r="W5" s="767">
        <f>W4/Summary!W96</f>
        <v>0.3225806452</v>
      </c>
      <c r="X5" s="767">
        <f>X4/Summary!X96</f>
        <v>0.3768115942</v>
      </c>
      <c r="Y5" s="767">
        <f>Y4/Summary!Y96</f>
        <v>0.2957746479</v>
      </c>
      <c r="Z5" s="767">
        <f>Z4/Summary!Z96</f>
        <v>0.4230769231</v>
      </c>
      <c r="AA5" s="767">
        <f>AA4/Summary!AA96</f>
        <v>0.2580645161</v>
      </c>
      <c r="AB5" s="767">
        <f>AB4/Summary!AB96</f>
        <v>0.3522727273</v>
      </c>
      <c r="AC5" s="767">
        <f>AC4/Summary!AC96</f>
        <v>0.2619047619</v>
      </c>
      <c r="AD5" s="767">
        <f>AD4/Summary!AD96</f>
        <v>0.3962264151</v>
      </c>
      <c r="AE5" s="767">
        <f>AE4/Summary!AE96</f>
        <v>0.04377104377</v>
      </c>
      <c r="AF5" s="767">
        <f>AF4/Summary!AF96</f>
        <v>0.2638888889</v>
      </c>
    </row>
    <row r="7">
      <c r="A7" s="93" t="s">
        <v>2381</v>
      </c>
      <c r="B7" s="316"/>
      <c r="C7" s="316"/>
      <c r="D7" s="316"/>
      <c r="E7" s="316"/>
      <c r="F7" s="316"/>
      <c r="G7" s="316"/>
      <c r="H7" s="316"/>
      <c r="I7" s="316"/>
      <c r="J7" s="316"/>
      <c r="K7" s="316"/>
      <c r="L7" s="316"/>
      <c r="M7" s="316"/>
      <c r="N7" s="316"/>
      <c r="O7" s="316"/>
      <c r="P7" s="316"/>
      <c r="Q7" s="316"/>
      <c r="R7" s="316"/>
      <c r="S7" s="316"/>
      <c r="T7" s="316"/>
      <c r="U7" s="316"/>
      <c r="V7" s="316"/>
      <c r="W7" s="316"/>
      <c r="X7" s="316"/>
      <c r="Y7" s="316"/>
      <c r="Z7" s="768"/>
      <c r="AA7" s="316"/>
      <c r="AB7" s="316"/>
      <c r="AC7" s="316"/>
      <c r="AD7" s="316"/>
      <c r="AE7" s="316"/>
      <c r="AF7" s="316"/>
    </row>
    <row r="8">
      <c r="A8" s="2" t="s">
        <v>2382</v>
      </c>
      <c r="B8" s="110">
        <f>'PP - Data'!B7</f>
        <v>0.7619047619</v>
      </c>
      <c r="C8" s="110">
        <f>'PP - Data'!C7</f>
        <v>0.6315789474</v>
      </c>
      <c r="D8" s="110">
        <f>'PP - Data'!D7</f>
        <v>0.8181818182</v>
      </c>
      <c r="E8" s="110">
        <f>'PP - Data'!E7</f>
        <v>0.8095238095</v>
      </c>
      <c r="F8" s="110">
        <f>'PP - Data'!F7</f>
        <v>0.6923076923</v>
      </c>
      <c r="G8" s="110">
        <f>'PP - Data'!G7</f>
        <v>0.7222222222</v>
      </c>
      <c r="H8" s="110">
        <f>'PP - Data'!H7</f>
        <v>0.7894736842</v>
      </c>
      <c r="I8" s="110">
        <f>'PP - Data'!I7</f>
        <v>0.7</v>
      </c>
      <c r="J8" s="110">
        <f>'PP - Data'!J7</f>
        <v>0.6842105263</v>
      </c>
      <c r="K8" s="110">
        <f>'PP - Data'!K7</f>
        <v>0.7692307692</v>
      </c>
      <c r="L8" s="110">
        <f>'PP - Data'!L7</f>
        <v>0.6923076923</v>
      </c>
      <c r="M8" s="110">
        <f>'PP - Data'!M7</f>
        <v>0.7142857143</v>
      </c>
      <c r="N8" s="110">
        <f>'PP - Data'!N7</f>
        <v>0.7391304348</v>
      </c>
      <c r="O8" s="110">
        <f>'PP - Data'!O7</f>
        <v>0.7777777778</v>
      </c>
      <c r="P8" s="110">
        <f>'PP - Data'!P7</f>
        <v>0.8</v>
      </c>
      <c r="Q8" s="110">
        <f>'PP - Data'!Q7</f>
        <v>0.7333333333</v>
      </c>
      <c r="R8" s="110">
        <f>'PP - Data'!R7</f>
        <v>0.7777777778</v>
      </c>
      <c r="S8" s="110">
        <f>'PP - Data'!S7</f>
        <v>0.8461538462</v>
      </c>
      <c r="T8" s="110">
        <f>'PP - Data'!T7</f>
        <v>0.7407407407</v>
      </c>
      <c r="U8" s="110">
        <f>'PP - Data'!U7</f>
        <v>0.7037037037</v>
      </c>
      <c r="V8" s="110">
        <f>'PP - Data'!V7</f>
        <v>0.9166666667</v>
      </c>
      <c r="W8" s="110">
        <f>'PP - Data'!W7</f>
        <v>0.6333333333</v>
      </c>
      <c r="X8" s="110">
        <f>'PP - Data'!X7</f>
        <v>0.6923076923</v>
      </c>
      <c r="Y8" s="110">
        <f>'PP - Data'!Y7</f>
        <v>0.8571428571</v>
      </c>
      <c r="Z8" s="110">
        <f>'PP - Data'!Z7</f>
        <v>0.7272727273</v>
      </c>
      <c r="AA8" s="110">
        <f>'PP - Data'!AA7</f>
        <v>0.7083333333</v>
      </c>
      <c r="AB8" s="110">
        <f>'PP - Data'!AB7</f>
        <v>0.6129032258</v>
      </c>
      <c r="AC8" s="110">
        <f>'PP - Data'!AC7</f>
        <v>0.7272727273</v>
      </c>
      <c r="AD8" s="110">
        <f>'PP - Data'!AD7</f>
        <v>0.8095238095</v>
      </c>
      <c r="AE8" s="110">
        <f>'PP - Data'!AE7</f>
        <v>0.6923076923</v>
      </c>
      <c r="AF8" s="110">
        <f>'PP - Data'!AF7</f>
        <v>0.7894736842</v>
      </c>
    </row>
    <row r="9">
      <c r="A9" s="2" t="s">
        <v>2383</v>
      </c>
      <c r="B9" s="110">
        <f>'PP - Data'!B8</f>
        <v>0.2380952381</v>
      </c>
      <c r="C9" s="110">
        <f>'PP - Data'!C8</f>
        <v>0.3684210526</v>
      </c>
      <c r="D9" s="110">
        <f>'PP - Data'!D8</f>
        <v>0.1818181818</v>
      </c>
      <c r="E9" s="110">
        <f>'PP - Data'!E8</f>
        <v>0.1904761905</v>
      </c>
      <c r="F9" s="110">
        <f>'PP - Data'!F8</f>
        <v>0.3076923077</v>
      </c>
      <c r="G9" s="110">
        <f>'PP - Data'!G8</f>
        <v>0.2777777778</v>
      </c>
      <c r="H9" s="110">
        <f>'PP - Data'!H8</f>
        <v>0.2105263158</v>
      </c>
      <c r="I9" s="110">
        <f>'PP - Data'!I8</f>
        <v>0.3</v>
      </c>
      <c r="J9" s="110">
        <f>'PP - Data'!J8</f>
        <v>0.3157894737</v>
      </c>
      <c r="K9" s="110">
        <f>'PP - Data'!K8</f>
        <v>0.2307692308</v>
      </c>
      <c r="L9" s="110">
        <f>'PP - Data'!L8</f>
        <v>0.3076923077</v>
      </c>
      <c r="M9" s="110">
        <f>'PP - Data'!M8</f>
        <v>0.2857142857</v>
      </c>
      <c r="N9" s="110">
        <f>'PP - Data'!N8</f>
        <v>0.2608695652</v>
      </c>
      <c r="O9" s="110">
        <f>'PP - Data'!O8</f>
        <v>0.2222222222</v>
      </c>
      <c r="P9" s="110">
        <f>'PP - Data'!P8</f>
        <v>0.2</v>
      </c>
      <c r="Q9" s="110">
        <f>'PP - Data'!Q8</f>
        <v>0.2666666667</v>
      </c>
      <c r="R9" s="110">
        <f>'PP - Data'!R8</f>
        <v>0.2222222222</v>
      </c>
      <c r="S9" s="110">
        <f>'PP - Data'!S8</f>
        <v>0.1538461538</v>
      </c>
      <c r="T9" s="110">
        <f>'PP - Data'!T8</f>
        <v>0.2592592593</v>
      </c>
      <c r="U9" s="110">
        <f>'PP - Data'!U8</f>
        <v>0.2962962963</v>
      </c>
      <c r="V9" s="110">
        <f>'PP - Data'!V8</f>
        <v>0.08333333333</v>
      </c>
      <c r="W9" s="110">
        <f>'PP - Data'!W8</f>
        <v>0.3666666667</v>
      </c>
      <c r="X9" s="110">
        <f>'PP - Data'!X8</f>
        <v>0.3076923077</v>
      </c>
      <c r="Y9" s="110">
        <f>'PP - Data'!Y8</f>
        <v>0.1428571429</v>
      </c>
      <c r="Z9" s="110">
        <f>'PP - Data'!Z8</f>
        <v>0.2727272727</v>
      </c>
      <c r="AA9" s="110">
        <f>'PP - Data'!AA8</f>
        <v>0.2916666667</v>
      </c>
      <c r="AB9" s="110">
        <f>'PP - Data'!AB8</f>
        <v>0.3870967742</v>
      </c>
      <c r="AC9" s="110">
        <f>'PP - Data'!AC8</f>
        <v>0.2727272727</v>
      </c>
      <c r="AD9" s="110">
        <f>'PP - Data'!AD8</f>
        <v>0.1904761905</v>
      </c>
      <c r="AE9" s="110">
        <f>'PP - Data'!AE8</f>
        <v>0.3076923077</v>
      </c>
      <c r="AF9" s="110">
        <f>'PP - Data'!AF8</f>
        <v>0.2105263158</v>
      </c>
    </row>
    <row r="11">
      <c r="A11" s="769" t="s">
        <v>2384</v>
      </c>
      <c r="B11" s="27"/>
      <c r="C11" s="27"/>
      <c r="D11" s="27"/>
      <c r="E11" s="27"/>
      <c r="F11" s="27"/>
      <c r="G11" s="27"/>
      <c r="H11" s="27"/>
      <c r="I11" s="27"/>
      <c r="J11" s="27"/>
      <c r="K11" s="27"/>
      <c r="L11" s="27"/>
      <c r="M11" s="27"/>
      <c r="N11" s="27"/>
      <c r="O11" s="27"/>
      <c r="P11" s="27"/>
      <c r="Q11" s="27"/>
      <c r="R11" s="27"/>
      <c r="S11" s="27"/>
      <c r="T11" s="27"/>
      <c r="U11" s="27"/>
      <c r="V11" s="27"/>
      <c r="W11" s="27"/>
      <c r="X11" s="27"/>
      <c r="Y11" s="27"/>
      <c r="Z11" s="770"/>
      <c r="AA11" s="27"/>
      <c r="AB11" s="27"/>
      <c r="AC11" s="27"/>
      <c r="AD11" s="27"/>
      <c r="AE11" s="27"/>
      <c r="AF11" s="27"/>
    </row>
    <row r="12">
      <c r="A12" s="2" t="s">
        <v>2382</v>
      </c>
      <c r="B12" s="110">
        <f>'PP - Data'!B15</f>
        <v>0.5238095238</v>
      </c>
      <c r="C12" s="110">
        <f>'PP - Data'!C15</f>
        <v>0.5789473684</v>
      </c>
      <c r="D12" s="110">
        <f>'PP - Data'!D15</f>
        <v>0.6818181818</v>
      </c>
      <c r="E12" s="110">
        <f>'PP - Data'!E15</f>
        <v>0.5238095238</v>
      </c>
      <c r="F12" s="110">
        <f>'PP - Data'!F15</f>
        <v>0.5384615385</v>
      </c>
      <c r="G12" s="110">
        <f>'PP - Data'!G15</f>
        <v>0.4444444444</v>
      </c>
      <c r="H12" s="110">
        <f>'PP - Data'!H15</f>
        <v>0.4736842105</v>
      </c>
      <c r="I12" s="110">
        <f>'PP - Data'!I15</f>
        <v>0.5</v>
      </c>
      <c r="J12" s="110">
        <f>'PP - Data'!J15</f>
        <v>0.6842105263</v>
      </c>
      <c r="K12" s="110">
        <f>'PP - Data'!K15</f>
        <v>0.6153846154</v>
      </c>
      <c r="L12" s="110">
        <f>'PP - Data'!L15</f>
        <v>0.4615384615</v>
      </c>
      <c r="M12" s="110">
        <f>'PP - Data'!M15</f>
        <v>0.6071428571</v>
      </c>
      <c r="N12" s="110">
        <f>'PP - Data'!N15</f>
        <v>0.6086956522</v>
      </c>
      <c r="O12" s="110">
        <f>'PP - Data'!O15</f>
        <v>0.6111111111</v>
      </c>
      <c r="P12" s="110">
        <f>'PP - Data'!P15</f>
        <v>0.5333333333</v>
      </c>
      <c r="Q12" s="110">
        <f>'PP - Data'!Q15</f>
        <v>0.6</v>
      </c>
      <c r="R12" s="110">
        <f>'PP - Data'!R15</f>
        <v>0.7222222222</v>
      </c>
      <c r="S12" s="110">
        <f>'PP - Data'!S15</f>
        <v>0.4230769231</v>
      </c>
      <c r="T12" s="110">
        <f>'PP - Data'!T15</f>
        <v>0.7037037037</v>
      </c>
      <c r="U12" s="110">
        <f>'PP - Data'!U15</f>
        <v>0.7037037037</v>
      </c>
      <c r="V12" s="110">
        <f>'PP - Data'!V15</f>
        <v>0.625</v>
      </c>
      <c r="W12" s="110">
        <f>'PP - Data'!W15</f>
        <v>0.7333333333</v>
      </c>
      <c r="X12" s="110">
        <f>'PP - Data'!X15</f>
        <v>0.7307692308</v>
      </c>
      <c r="Y12" s="110">
        <f>'PP - Data'!Y15</f>
        <v>0.5238095238</v>
      </c>
      <c r="Z12" s="110">
        <f>'PP - Data'!Z15</f>
        <v>0.5151515152</v>
      </c>
      <c r="AA12" s="110">
        <f>'PP - Data'!AA15</f>
        <v>0.625</v>
      </c>
      <c r="AB12" s="110">
        <f>'PP - Data'!AB15</f>
        <v>0.6129032258</v>
      </c>
      <c r="AC12" s="110">
        <f>'PP - Data'!AC15</f>
        <v>0.6818181818</v>
      </c>
      <c r="AD12" s="110">
        <f>'PP - Data'!AD15</f>
        <v>0.619047619</v>
      </c>
      <c r="AE12" s="110">
        <f>'PP - Data'!AE15</f>
        <v>0.6153846154</v>
      </c>
      <c r="AF12" s="110">
        <f>'PP - Data'!AF15</f>
        <v>0.7368421053</v>
      </c>
    </row>
    <row r="13">
      <c r="A13" s="2" t="s">
        <v>2383</v>
      </c>
      <c r="B13" s="110">
        <f>'PP - Data'!B16</f>
        <v>0.4761904762</v>
      </c>
      <c r="C13" s="110">
        <f>'PP - Data'!C16</f>
        <v>0.4210526316</v>
      </c>
      <c r="D13" s="110">
        <f>'PP - Data'!D16</f>
        <v>0.3181818182</v>
      </c>
      <c r="E13" s="110">
        <f>'PP - Data'!E16</f>
        <v>0.4761904762</v>
      </c>
      <c r="F13" s="110">
        <f>'PP - Data'!F16</f>
        <v>0.4615384615</v>
      </c>
      <c r="G13" s="110">
        <f>'PP - Data'!G16</f>
        <v>0.5555555556</v>
      </c>
      <c r="H13" s="110">
        <f>'PP - Data'!H16</f>
        <v>0.5263157895</v>
      </c>
      <c r="I13" s="110">
        <f>'PP - Data'!I16</f>
        <v>0.5</v>
      </c>
      <c r="J13" s="110">
        <f>'PP - Data'!J16</f>
        <v>0.3157894737</v>
      </c>
      <c r="K13" s="110">
        <f>'PP - Data'!K16</f>
        <v>0.3846153846</v>
      </c>
      <c r="L13" s="110">
        <f>'PP - Data'!L16</f>
        <v>0.5384615385</v>
      </c>
      <c r="M13" s="110">
        <f>'PP - Data'!M16</f>
        <v>0.3928571429</v>
      </c>
      <c r="N13" s="110">
        <f>'PP - Data'!N16</f>
        <v>0.3913043478</v>
      </c>
      <c r="O13" s="110">
        <f>'PP - Data'!O16</f>
        <v>0.3888888889</v>
      </c>
      <c r="P13" s="110">
        <f>'PP - Data'!P16</f>
        <v>0.4666666667</v>
      </c>
      <c r="Q13" s="110">
        <f>'PP - Data'!Q16</f>
        <v>0.4</v>
      </c>
      <c r="R13" s="110">
        <f>'PP - Data'!R16</f>
        <v>0.2777777778</v>
      </c>
      <c r="S13" s="110">
        <f>'PP - Data'!S16</f>
        <v>0.5769230769</v>
      </c>
      <c r="T13" s="110">
        <f>'PP - Data'!T16</f>
        <v>0.2962962963</v>
      </c>
      <c r="U13" s="110">
        <f>'PP - Data'!U16</f>
        <v>0.2962962963</v>
      </c>
      <c r="V13" s="110">
        <f>'PP - Data'!V16</f>
        <v>0.375</v>
      </c>
      <c r="W13" s="110">
        <f>'PP - Data'!W16</f>
        <v>0.2666666667</v>
      </c>
      <c r="X13" s="110">
        <f>'PP - Data'!X16</f>
        <v>0.2692307692</v>
      </c>
      <c r="Y13" s="110">
        <f>'PP - Data'!Y16</f>
        <v>0.4761904762</v>
      </c>
      <c r="Z13" s="110">
        <f>'PP - Data'!Z16</f>
        <v>0.4848484848</v>
      </c>
      <c r="AA13" s="110">
        <f>'PP - Data'!AA16</f>
        <v>0.375</v>
      </c>
      <c r="AB13" s="110">
        <f>'PP - Data'!AB16</f>
        <v>0.3870967742</v>
      </c>
      <c r="AC13" s="110">
        <f>'PP - Data'!AC16</f>
        <v>0.3181818182</v>
      </c>
      <c r="AD13" s="110">
        <f>'PP - Data'!AD16</f>
        <v>0.380952381</v>
      </c>
      <c r="AE13" s="110">
        <f>'PP - Data'!AE16</f>
        <v>0.3846153846</v>
      </c>
      <c r="AF13" s="110">
        <f>'PP - Data'!AF16</f>
        <v>0.2631578947</v>
      </c>
    </row>
    <row r="15">
      <c r="A15" s="93" t="s">
        <v>2385</v>
      </c>
      <c r="B15" s="316"/>
      <c r="C15" s="316"/>
      <c r="D15" s="316"/>
      <c r="E15" s="316"/>
      <c r="F15" s="316"/>
      <c r="G15" s="316"/>
      <c r="H15" s="316"/>
      <c r="I15" s="316"/>
      <c r="J15" s="316"/>
      <c r="K15" s="316"/>
      <c r="L15" s="316"/>
      <c r="M15" s="316"/>
      <c r="N15" s="316"/>
      <c r="O15" s="316"/>
      <c r="P15" s="316"/>
      <c r="Q15" s="316"/>
      <c r="R15" s="316"/>
      <c r="S15" s="316"/>
      <c r="T15" s="316"/>
      <c r="U15" s="316"/>
      <c r="V15" s="316"/>
      <c r="W15" s="316"/>
      <c r="X15" s="316"/>
      <c r="Y15" s="316"/>
      <c r="Z15" s="768"/>
      <c r="AA15" s="316"/>
      <c r="AB15" s="316"/>
      <c r="AC15" s="316"/>
      <c r="AD15" s="316"/>
      <c r="AE15" s="316"/>
      <c r="AF15" s="316"/>
    </row>
    <row r="16">
      <c r="A16" s="2" t="s">
        <v>2386</v>
      </c>
      <c r="B16" s="110">
        <f>'PP - Data'!B23</f>
        <v>0.6666666667</v>
      </c>
      <c r="C16" s="110">
        <f>'PP - Data'!C23</f>
        <v>0.7368421053</v>
      </c>
      <c r="D16" s="110">
        <f>'PP - Data'!D23</f>
        <v>0.5454545455</v>
      </c>
      <c r="E16" s="110">
        <f>'PP - Data'!E23</f>
        <v>0.619047619</v>
      </c>
      <c r="F16" s="110">
        <f>'PP - Data'!F23</f>
        <v>0.6153846154</v>
      </c>
      <c r="G16" s="110">
        <f>'PP - Data'!G23</f>
        <v>0.5</v>
      </c>
      <c r="H16" s="110">
        <f>'PP - Data'!H23</f>
        <v>0.7894736842</v>
      </c>
      <c r="I16" s="110">
        <f>'PP - Data'!I23</f>
        <v>0.55</v>
      </c>
      <c r="J16" s="110">
        <f>'PP - Data'!J23</f>
        <v>0.5789473684</v>
      </c>
      <c r="K16" s="110">
        <f>'PP - Data'!K23</f>
        <v>0.4615384615</v>
      </c>
      <c r="L16" s="110">
        <f>'PP - Data'!L23</f>
        <v>0.3846153846</v>
      </c>
      <c r="M16" s="110">
        <f>'PP - Data'!M23</f>
        <v>0.5357142857</v>
      </c>
      <c r="N16" s="110">
        <f>'PP - Data'!N23</f>
        <v>0.6956521739</v>
      </c>
      <c r="O16" s="110">
        <f>'PP - Data'!O23</f>
        <v>0.6111111111</v>
      </c>
      <c r="P16" s="110">
        <f>'PP - Data'!P23</f>
        <v>0.6</v>
      </c>
      <c r="Q16" s="110">
        <f>'PP - Data'!Q23</f>
        <v>0.7333333333</v>
      </c>
      <c r="R16" s="110">
        <f>'PP - Data'!R23</f>
        <v>0.6111111111</v>
      </c>
      <c r="S16" s="110">
        <f>'PP - Data'!S23</f>
        <v>0.5</v>
      </c>
      <c r="T16" s="110">
        <f>'PP - Data'!T23</f>
        <v>0.6666666667</v>
      </c>
      <c r="U16" s="110">
        <f>'PP - Data'!U23</f>
        <v>0.6296296296</v>
      </c>
      <c r="V16" s="110">
        <f>'PP - Data'!V23</f>
        <v>0.5416666667</v>
      </c>
      <c r="W16" s="110">
        <f>'PP - Data'!W23</f>
        <v>0.6333333333</v>
      </c>
      <c r="X16" s="110">
        <f>'PP - Data'!X23</f>
        <v>0.6923076923</v>
      </c>
      <c r="Y16" s="110">
        <f>'PP - Data'!Y23</f>
        <v>0.5714285714</v>
      </c>
      <c r="Z16" s="110">
        <f>'PP - Data'!Z23</f>
        <v>0.6363636364</v>
      </c>
      <c r="AA16" s="110">
        <f>'PP - Data'!AA23</f>
        <v>0.5833333333</v>
      </c>
      <c r="AB16" s="110">
        <f>'PP - Data'!AB23</f>
        <v>0.6774193548</v>
      </c>
      <c r="AC16" s="110">
        <f>'PP - Data'!AC23</f>
        <v>0.7272727273</v>
      </c>
      <c r="AD16" s="110">
        <f>'PP - Data'!AD23</f>
        <v>0.5714285714</v>
      </c>
      <c r="AE16" s="110">
        <f>'PP - Data'!AE23</f>
        <v>0.6923076923</v>
      </c>
      <c r="AF16" s="110">
        <f>'PP - Data'!AF23</f>
        <v>0.6315789474</v>
      </c>
    </row>
    <row r="17">
      <c r="A17" s="2" t="s">
        <v>2387</v>
      </c>
      <c r="B17" s="110">
        <f>'PP - Data'!B24</f>
        <v>0.3333333333</v>
      </c>
      <c r="C17" s="110">
        <f>'PP - Data'!C24</f>
        <v>0.2631578947</v>
      </c>
      <c r="D17" s="110">
        <f>'PP - Data'!D24</f>
        <v>0.4545454545</v>
      </c>
      <c r="E17" s="110">
        <f>'PP - Data'!E24</f>
        <v>0.380952381</v>
      </c>
      <c r="F17" s="110">
        <f>'PP - Data'!F24</f>
        <v>0.3846153846</v>
      </c>
      <c r="G17" s="110">
        <f>'PP - Data'!G24</f>
        <v>0.5</v>
      </c>
      <c r="H17" s="110">
        <f>'PP - Data'!H24</f>
        <v>0.2105263158</v>
      </c>
      <c r="I17" s="110">
        <f>'PP - Data'!I24</f>
        <v>0.45</v>
      </c>
      <c r="J17" s="110">
        <f>'PP - Data'!J24</f>
        <v>0.4210526316</v>
      </c>
      <c r="K17" s="110">
        <f>'PP - Data'!K24</f>
        <v>0.5384615385</v>
      </c>
      <c r="L17" s="110">
        <f>'PP - Data'!L24</f>
        <v>0.6153846154</v>
      </c>
      <c r="M17" s="110">
        <f>'PP - Data'!M24</f>
        <v>0.4642857143</v>
      </c>
      <c r="N17" s="110">
        <f>'PP - Data'!N24</f>
        <v>0.3043478261</v>
      </c>
      <c r="O17" s="110">
        <f>'PP - Data'!O24</f>
        <v>0.3888888889</v>
      </c>
      <c r="P17" s="110">
        <f>'PP - Data'!P24</f>
        <v>0.4</v>
      </c>
      <c r="Q17" s="110">
        <f>'PP - Data'!Q24</f>
        <v>0.2666666667</v>
      </c>
      <c r="R17" s="110">
        <f>'PP - Data'!R24</f>
        <v>0.3888888889</v>
      </c>
      <c r="S17" s="110">
        <f>'PP - Data'!S24</f>
        <v>0.5</v>
      </c>
      <c r="T17" s="110">
        <f>'PP - Data'!T24</f>
        <v>0.3333333333</v>
      </c>
      <c r="U17" s="110">
        <f>'PP - Data'!U24</f>
        <v>0.3703703704</v>
      </c>
      <c r="V17" s="110">
        <f>'PP - Data'!V24</f>
        <v>0.4583333333</v>
      </c>
      <c r="W17" s="110">
        <f>'PP - Data'!W24</f>
        <v>0.3666666667</v>
      </c>
      <c r="X17" s="110">
        <f>'PP - Data'!X24</f>
        <v>0.3076923077</v>
      </c>
      <c r="Y17" s="110">
        <f>'PP - Data'!Y24</f>
        <v>0.4285714286</v>
      </c>
      <c r="Z17" s="110">
        <f>'PP - Data'!Z24</f>
        <v>0.3636363636</v>
      </c>
      <c r="AA17" s="110">
        <f>'PP - Data'!AA24</f>
        <v>0.4166666667</v>
      </c>
      <c r="AB17" s="110">
        <f>'PP - Data'!AB24</f>
        <v>0.3225806452</v>
      </c>
      <c r="AC17" s="110">
        <f>'PP - Data'!AC24</f>
        <v>0.2727272727</v>
      </c>
      <c r="AD17" s="110">
        <f>'PP - Data'!AD24</f>
        <v>0.4285714286</v>
      </c>
      <c r="AE17" s="110">
        <f>'PP - Data'!AE24</f>
        <v>0.3076923077</v>
      </c>
      <c r="AF17" s="110">
        <f>'PP - Data'!AF24</f>
        <v>0.3684210526</v>
      </c>
    </row>
    <row r="18">
      <c r="A18" s="2"/>
    </row>
    <row r="19">
      <c r="A19" s="769" t="s">
        <v>2388</v>
      </c>
      <c r="B19" s="27"/>
      <c r="C19" s="27"/>
      <c r="D19" s="27"/>
      <c r="E19" s="27"/>
      <c r="F19" s="27"/>
      <c r="G19" s="27"/>
      <c r="H19" s="27"/>
      <c r="I19" s="27"/>
      <c r="J19" s="27"/>
      <c r="K19" s="27"/>
      <c r="L19" s="27"/>
      <c r="M19" s="27"/>
      <c r="N19" s="27"/>
      <c r="O19" s="27"/>
      <c r="P19" s="27"/>
      <c r="Q19" s="27"/>
      <c r="R19" s="27"/>
      <c r="S19" s="27"/>
      <c r="T19" s="27"/>
      <c r="U19" s="27"/>
      <c r="V19" s="27"/>
      <c r="W19" s="27"/>
      <c r="X19" s="27"/>
      <c r="Y19" s="27"/>
      <c r="Z19" s="770"/>
      <c r="AA19" s="27"/>
      <c r="AB19" s="27"/>
      <c r="AC19" s="27"/>
      <c r="AD19" s="27"/>
      <c r="AE19" s="27"/>
      <c r="AF19" s="27"/>
    </row>
    <row r="20">
      <c r="A20" s="2" t="s">
        <v>2382</v>
      </c>
      <c r="B20" s="110">
        <f>'PP - Data'!B31</f>
        <v>0.2857142857</v>
      </c>
      <c r="C20" s="110">
        <f>'PP - Data'!C31</f>
        <v>0.5263157895</v>
      </c>
      <c r="D20" s="110">
        <f>'PP - Data'!D31</f>
        <v>0.2727272727</v>
      </c>
      <c r="E20" s="110">
        <f>'PP - Data'!E31</f>
        <v>0.5238095238</v>
      </c>
      <c r="F20" s="110">
        <f>'PP - Data'!F31</f>
        <v>0.3846153846</v>
      </c>
      <c r="G20" s="110">
        <f>'PP - Data'!G31</f>
        <v>0.3333333333</v>
      </c>
      <c r="H20" s="110">
        <f>'PP - Data'!H31</f>
        <v>0.3684210526</v>
      </c>
      <c r="I20" s="110">
        <f>'PP - Data'!I31</f>
        <v>0.45</v>
      </c>
      <c r="J20" s="110">
        <f>'PP - Data'!J31</f>
        <v>0.5263157895</v>
      </c>
      <c r="K20" s="110">
        <f>'PP - Data'!K31</f>
        <v>0.3076923077</v>
      </c>
      <c r="L20" s="110">
        <f>'PP - Data'!L31</f>
        <v>0.4615384615</v>
      </c>
      <c r="M20" s="110">
        <f>'PP - Data'!M31</f>
        <v>0.5357142857</v>
      </c>
      <c r="N20" s="110">
        <f>'PP - Data'!N31</f>
        <v>0.4347826087</v>
      </c>
      <c r="O20" s="110">
        <f>'PP - Data'!O31</f>
        <v>0.3888888889</v>
      </c>
      <c r="P20" s="110">
        <f>'PP - Data'!P31</f>
        <v>0.3333333333</v>
      </c>
      <c r="Q20" s="110">
        <f>'PP - Data'!Q31</f>
        <v>0.3333333333</v>
      </c>
      <c r="R20" s="110">
        <f>'PP - Data'!R31</f>
        <v>0.2222222222</v>
      </c>
      <c r="S20" s="110">
        <f>'PP - Data'!S31</f>
        <v>0.5</v>
      </c>
      <c r="T20" s="110">
        <f>'PP - Data'!T31</f>
        <v>0.4074074074</v>
      </c>
      <c r="U20" s="110">
        <f>'PP - Data'!U31</f>
        <v>0.4814814815</v>
      </c>
      <c r="V20" s="110">
        <f>'PP - Data'!V31</f>
        <v>0.375</v>
      </c>
      <c r="W20" s="110">
        <f>'PP - Data'!W31</f>
        <v>0.2666666667</v>
      </c>
      <c r="X20" s="110">
        <f>'PP - Data'!X31</f>
        <v>0.4615384615</v>
      </c>
      <c r="Y20" s="110">
        <f>'PP - Data'!Y31</f>
        <v>0.2857142857</v>
      </c>
      <c r="Z20" s="110">
        <f>'PP - Data'!Z31</f>
        <v>0.4545454545</v>
      </c>
      <c r="AA20" s="110">
        <f>'PP - Data'!AA31</f>
        <v>0.2916666667</v>
      </c>
      <c r="AB20" s="110">
        <f>'PP - Data'!AB31</f>
        <v>0.3870967742</v>
      </c>
      <c r="AC20" s="110">
        <f>'PP - Data'!AC31</f>
        <v>0.4090909091</v>
      </c>
      <c r="AD20" s="110">
        <f>'PP - Data'!AD31</f>
        <v>0.2857142857</v>
      </c>
      <c r="AE20" s="110">
        <f>'PP - Data'!AE31</f>
        <v>0.4615384615</v>
      </c>
      <c r="AF20" s="110">
        <f>'PP - Data'!AF31</f>
        <v>0.5789473684</v>
      </c>
    </row>
    <row r="21">
      <c r="A21" s="2" t="s">
        <v>2383</v>
      </c>
      <c r="B21" s="110">
        <f>'PP - Data'!B32</f>
        <v>0.7142857143</v>
      </c>
      <c r="C21" s="110">
        <f>'PP - Data'!C32</f>
        <v>0.4736842105</v>
      </c>
      <c r="D21" s="110">
        <f>'PP - Data'!D32</f>
        <v>0.7272727273</v>
      </c>
      <c r="E21" s="110">
        <f>'PP - Data'!E32</f>
        <v>0.4761904762</v>
      </c>
      <c r="F21" s="110">
        <f>'PP - Data'!F32</f>
        <v>0.6153846154</v>
      </c>
      <c r="G21" s="110">
        <f>'PP - Data'!G32</f>
        <v>0.6666666667</v>
      </c>
      <c r="H21" s="110">
        <f>'PP - Data'!H32</f>
        <v>0.6315789474</v>
      </c>
      <c r="I21" s="110">
        <f>'PP - Data'!I32</f>
        <v>0.55</v>
      </c>
      <c r="J21" s="110">
        <f>'PP - Data'!J32</f>
        <v>0.4736842105</v>
      </c>
      <c r="K21" s="110">
        <f>'PP - Data'!K32</f>
        <v>0.6923076923</v>
      </c>
      <c r="L21" s="110">
        <f>'PP - Data'!L32</f>
        <v>0.5384615385</v>
      </c>
      <c r="M21" s="110">
        <f>'PP - Data'!M32</f>
        <v>0.4642857143</v>
      </c>
      <c r="N21" s="110">
        <f>'PP - Data'!N32</f>
        <v>0.5652173913</v>
      </c>
      <c r="O21" s="110">
        <f>'PP - Data'!O32</f>
        <v>0.6111111111</v>
      </c>
      <c r="P21" s="110">
        <f>'PP - Data'!P32</f>
        <v>0.6666666667</v>
      </c>
      <c r="Q21" s="110">
        <f>'PP - Data'!Q32</f>
        <v>0.6666666667</v>
      </c>
      <c r="R21" s="110">
        <f>'PP - Data'!R32</f>
        <v>0.7777777778</v>
      </c>
      <c r="S21" s="110">
        <f>'PP - Data'!S32</f>
        <v>0.5</v>
      </c>
      <c r="T21" s="110">
        <f>'PP - Data'!T32</f>
        <v>0.5925925926</v>
      </c>
      <c r="U21" s="110">
        <f>'PP - Data'!U32</f>
        <v>0.5185185185</v>
      </c>
      <c r="V21" s="110">
        <f>'PP - Data'!V32</f>
        <v>0.625</v>
      </c>
      <c r="W21" s="110">
        <f>'PP - Data'!W32</f>
        <v>0.7333333333</v>
      </c>
      <c r="X21" s="110">
        <f>'PP - Data'!X32</f>
        <v>0.5384615385</v>
      </c>
      <c r="Y21" s="110">
        <f>'PP - Data'!Y32</f>
        <v>0.7142857143</v>
      </c>
      <c r="Z21" s="110">
        <f>'PP - Data'!Z32</f>
        <v>0.5454545455</v>
      </c>
      <c r="AA21" s="110">
        <f>'PP - Data'!AA32</f>
        <v>0.7083333333</v>
      </c>
      <c r="AB21" s="110">
        <f>'PP - Data'!AB32</f>
        <v>0.6129032258</v>
      </c>
      <c r="AC21" s="110">
        <f>'PP - Data'!AC32</f>
        <v>0.5909090909</v>
      </c>
      <c r="AD21" s="110">
        <f>'PP - Data'!AD32</f>
        <v>0.7142857143</v>
      </c>
      <c r="AE21" s="110">
        <f>'PP - Data'!AE32</f>
        <v>0.5384615385</v>
      </c>
      <c r="AF21" s="110">
        <f>'PP - Data'!AF32</f>
        <v>0.4210526316</v>
      </c>
    </row>
    <row r="22">
      <c r="A22" s="7"/>
      <c r="Z22" s="94"/>
    </row>
    <row r="23">
      <c r="A23" s="93" t="s">
        <v>2389</v>
      </c>
      <c r="B23" s="65"/>
      <c r="C23" s="65"/>
      <c r="D23" s="65"/>
      <c r="E23" s="65"/>
      <c r="F23" s="65"/>
      <c r="G23" s="65"/>
      <c r="H23" s="65"/>
      <c r="I23" s="65"/>
      <c r="J23" s="65"/>
      <c r="K23" s="65"/>
      <c r="L23" s="65"/>
      <c r="M23" s="65"/>
      <c r="N23" s="65"/>
      <c r="O23" s="65"/>
      <c r="P23" s="65"/>
      <c r="Q23" s="65"/>
      <c r="R23" s="65"/>
      <c r="S23" s="65"/>
      <c r="T23" s="65"/>
      <c r="U23" s="65"/>
      <c r="V23" s="65"/>
      <c r="W23" s="65"/>
      <c r="X23" s="65"/>
      <c r="Y23" s="65"/>
      <c r="Z23" s="95"/>
      <c r="AA23" s="65"/>
      <c r="AB23" s="65"/>
      <c r="AC23" s="65"/>
      <c r="AD23" s="65"/>
      <c r="AE23" s="65"/>
      <c r="AF23" s="65"/>
    </row>
    <row r="24">
      <c r="A24" s="30" t="s">
        <v>2390</v>
      </c>
      <c r="B24" s="771">
        <f>'PP - Data'!B43</f>
        <v>0</v>
      </c>
      <c r="C24" s="771">
        <f>'PP - Data'!C43</f>
        <v>0</v>
      </c>
      <c r="D24" s="771">
        <f>'PP - Data'!D43</f>
        <v>0</v>
      </c>
      <c r="E24" s="771">
        <f>'PP - Data'!E43</f>
        <v>0</v>
      </c>
      <c r="F24" s="771">
        <f>'PP - Data'!F43</f>
        <v>0</v>
      </c>
      <c r="G24" s="771">
        <f>'PP - Data'!G43</f>
        <v>0.05555555556</v>
      </c>
      <c r="H24" s="771">
        <f>'PP - Data'!H43</f>
        <v>0</v>
      </c>
      <c r="I24" s="771">
        <f>'PP - Data'!I43</f>
        <v>0.05</v>
      </c>
      <c r="J24" s="771">
        <f>'PP - Data'!J43</f>
        <v>0</v>
      </c>
      <c r="K24" s="771">
        <f>'PP - Data'!K43</f>
        <v>0</v>
      </c>
      <c r="L24" s="771">
        <f>'PP - Data'!L43</f>
        <v>0.07692307692</v>
      </c>
      <c r="M24" s="771">
        <f>'PP - Data'!M43</f>
        <v>0.07142857143</v>
      </c>
      <c r="N24" s="771">
        <f>'PP - Data'!N43</f>
        <v>0</v>
      </c>
      <c r="O24" s="771">
        <f>'PP - Data'!O43</f>
        <v>0</v>
      </c>
      <c r="P24" s="771">
        <f>'PP - Data'!P43</f>
        <v>0</v>
      </c>
      <c r="Q24" s="771">
        <f>'PP - Data'!Q43</f>
        <v>0.06666666667</v>
      </c>
      <c r="R24" s="771">
        <f>'PP - Data'!R43</f>
        <v>0</v>
      </c>
      <c r="S24" s="771">
        <f>'PP - Data'!S43</f>
        <v>0.03846153846</v>
      </c>
      <c r="T24" s="771">
        <f>'PP - Data'!T43</f>
        <v>0.07407407407</v>
      </c>
      <c r="U24" s="771">
        <f>'PP - Data'!U43</f>
        <v>0</v>
      </c>
      <c r="V24" s="771">
        <f>'PP - Data'!V43</f>
        <v>0</v>
      </c>
      <c r="W24" s="771">
        <f>'PP - Data'!W43</f>
        <v>0</v>
      </c>
      <c r="X24" s="771">
        <f>'PP - Data'!X43</f>
        <v>0</v>
      </c>
      <c r="Y24" s="771">
        <f>'PP - Data'!Y43</f>
        <v>0</v>
      </c>
      <c r="Z24" s="771">
        <f>'PP - Data'!Z43</f>
        <v>0</v>
      </c>
      <c r="AA24" s="771">
        <f>'PP - Data'!AA43</f>
        <v>0</v>
      </c>
      <c r="AB24" s="771">
        <f>'PP - Data'!AB43</f>
        <v>0</v>
      </c>
      <c r="AC24" s="771">
        <f>'PP - Data'!AC43</f>
        <v>0</v>
      </c>
      <c r="AD24" s="771">
        <f>'PP - Data'!AD43</f>
        <v>0</v>
      </c>
      <c r="AE24" s="771">
        <f>'PP - Data'!AE43</f>
        <v>0</v>
      </c>
      <c r="AF24" s="771">
        <f>'PP - Data'!AF43</f>
        <v>0</v>
      </c>
    </row>
    <row r="25">
      <c r="A25" s="30" t="s">
        <v>2391</v>
      </c>
      <c r="B25" s="771">
        <f>'PP - Data'!B44</f>
        <v>0.2380952381</v>
      </c>
      <c r="C25" s="771">
        <f>'PP - Data'!C44</f>
        <v>0.1052631579</v>
      </c>
      <c r="D25" s="771">
        <f>'PP - Data'!D44</f>
        <v>0.04545454545</v>
      </c>
      <c r="E25" s="771">
        <f>'PP - Data'!E44</f>
        <v>0.1428571429</v>
      </c>
      <c r="F25" s="771">
        <f>'PP - Data'!F44</f>
        <v>0.1153846154</v>
      </c>
      <c r="G25" s="771">
        <f>'PP - Data'!G44</f>
        <v>0.1111111111</v>
      </c>
      <c r="H25" s="771">
        <f>'PP - Data'!H44</f>
        <v>0.1052631579</v>
      </c>
      <c r="I25" s="771">
        <f>'PP - Data'!I44</f>
        <v>0.15</v>
      </c>
      <c r="J25" s="771">
        <f>'PP - Data'!J44</f>
        <v>0.1052631579</v>
      </c>
      <c r="K25" s="771">
        <f>'PP - Data'!K44</f>
        <v>0.2307692308</v>
      </c>
      <c r="L25" s="771">
        <f>'PP - Data'!L44</f>
        <v>0</v>
      </c>
      <c r="M25" s="771">
        <f>'PP - Data'!M44</f>
        <v>0.03571428571</v>
      </c>
      <c r="N25" s="771">
        <f>'PP - Data'!N44</f>
        <v>0.1304347826</v>
      </c>
      <c r="O25" s="771">
        <f>'PP - Data'!O44</f>
        <v>0.05555555556</v>
      </c>
      <c r="P25" s="771">
        <f>'PP - Data'!P44</f>
        <v>0.2</v>
      </c>
      <c r="Q25" s="771">
        <f>'PP - Data'!Q44</f>
        <v>0.06666666667</v>
      </c>
      <c r="R25" s="771">
        <f>'PP - Data'!R44</f>
        <v>0.05555555556</v>
      </c>
      <c r="S25" s="771">
        <f>'PP - Data'!S44</f>
        <v>0</v>
      </c>
      <c r="T25" s="771">
        <f>'PP - Data'!T44</f>
        <v>0</v>
      </c>
      <c r="U25" s="771">
        <f>'PP - Data'!U44</f>
        <v>0.2592592593</v>
      </c>
      <c r="V25" s="771">
        <f>'PP - Data'!V44</f>
        <v>0.1666666667</v>
      </c>
      <c r="W25" s="771">
        <f>'PP - Data'!W44</f>
        <v>0.06666666667</v>
      </c>
      <c r="X25" s="771">
        <f>'PP - Data'!X44</f>
        <v>0.03846153846</v>
      </c>
      <c r="Y25" s="771">
        <f>'PP - Data'!Y44</f>
        <v>0.04761904762</v>
      </c>
      <c r="Z25" s="771">
        <f>'PP - Data'!Z44</f>
        <v>0.09090909091</v>
      </c>
      <c r="AA25" s="771">
        <f>'PP - Data'!AA44</f>
        <v>0.125</v>
      </c>
      <c r="AB25" s="771">
        <f>'PP - Data'!AB44</f>
        <v>0</v>
      </c>
      <c r="AC25" s="771">
        <f>'PP - Data'!AC44</f>
        <v>0.1363636364</v>
      </c>
      <c r="AD25" s="771">
        <f>'PP - Data'!AD44</f>
        <v>0</v>
      </c>
      <c r="AE25" s="771">
        <f>'PP - Data'!AE44</f>
        <v>0.07692307692</v>
      </c>
      <c r="AF25" s="771">
        <f>'PP - Data'!AF44</f>
        <v>0.1578947368</v>
      </c>
    </row>
    <row r="26">
      <c r="A26" s="30" t="s">
        <v>2392</v>
      </c>
      <c r="B26" s="771">
        <f>'PP - Data'!B45</f>
        <v>0.1428571429</v>
      </c>
      <c r="C26" s="771">
        <f>'PP - Data'!C45</f>
        <v>0.2631578947</v>
      </c>
      <c r="D26" s="771">
        <f>'PP - Data'!D45</f>
        <v>0.09090909091</v>
      </c>
      <c r="E26" s="771">
        <f>'PP - Data'!E45</f>
        <v>0.1904761905</v>
      </c>
      <c r="F26" s="771">
        <f>'PP - Data'!F45</f>
        <v>0.2692307692</v>
      </c>
      <c r="G26" s="771">
        <f>'PP - Data'!G45</f>
        <v>0.1666666667</v>
      </c>
      <c r="H26" s="771">
        <f>'PP - Data'!H45</f>
        <v>0.2631578947</v>
      </c>
      <c r="I26" s="771">
        <f>'PP - Data'!I45</f>
        <v>0.15</v>
      </c>
      <c r="J26" s="771">
        <f>'PP - Data'!J45</f>
        <v>0.2105263158</v>
      </c>
      <c r="K26" s="771">
        <f>'PP - Data'!K45</f>
        <v>0.07692307692</v>
      </c>
      <c r="L26" s="771">
        <f>'PP - Data'!L45</f>
        <v>0.07692307692</v>
      </c>
      <c r="M26" s="771">
        <f>'PP - Data'!M45</f>
        <v>0.2857142857</v>
      </c>
      <c r="N26" s="771">
        <f>'PP - Data'!N45</f>
        <v>0.08695652174</v>
      </c>
      <c r="O26" s="771">
        <f>'PP - Data'!O45</f>
        <v>0.1111111111</v>
      </c>
      <c r="P26" s="771">
        <f>'PP - Data'!P45</f>
        <v>0.1333333333</v>
      </c>
      <c r="Q26" s="771">
        <f>'PP - Data'!Q45</f>
        <v>0.2</v>
      </c>
      <c r="R26" s="771">
        <f>'PP - Data'!R45</f>
        <v>0.1666666667</v>
      </c>
      <c r="S26" s="771">
        <f>'PP - Data'!S45</f>
        <v>0.1538461538</v>
      </c>
      <c r="T26" s="771">
        <f>'PP - Data'!T45</f>
        <v>0.1481481481</v>
      </c>
      <c r="U26" s="771">
        <f>'PP - Data'!U45</f>
        <v>0.1851851852</v>
      </c>
      <c r="V26" s="771">
        <f>'PP - Data'!V45</f>
        <v>0.2916666667</v>
      </c>
      <c r="W26" s="771">
        <f>'PP - Data'!W45</f>
        <v>0.1333333333</v>
      </c>
      <c r="X26" s="771">
        <f>'PP - Data'!X45</f>
        <v>0.1153846154</v>
      </c>
      <c r="Y26" s="771">
        <f>'PP - Data'!Y45</f>
        <v>0.1904761905</v>
      </c>
      <c r="Z26" s="771">
        <f>'PP - Data'!Z45</f>
        <v>0.1818181818</v>
      </c>
      <c r="AA26" s="771">
        <f>'PP - Data'!AA45</f>
        <v>0.125</v>
      </c>
      <c r="AB26" s="771">
        <f>'PP - Data'!AB45</f>
        <v>0.1612903226</v>
      </c>
      <c r="AC26" s="771">
        <f>'PP - Data'!AC45</f>
        <v>0.1363636364</v>
      </c>
      <c r="AD26" s="771">
        <f>'PP - Data'!AD45</f>
        <v>0.09523809524</v>
      </c>
      <c r="AE26" s="771">
        <f>'PP - Data'!AE45</f>
        <v>0.1538461538</v>
      </c>
      <c r="AF26" s="771">
        <f>'PP - Data'!AF45</f>
        <v>0.2631578947</v>
      </c>
    </row>
    <row r="27">
      <c r="A27" s="30" t="s">
        <v>2393</v>
      </c>
      <c r="B27" s="771">
        <f>'PP - Data'!B46</f>
        <v>0.1904761905</v>
      </c>
      <c r="C27" s="771">
        <f>'PP - Data'!C46</f>
        <v>0.05263157895</v>
      </c>
      <c r="D27" s="771">
        <f>'PP - Data'!D46</f>
        <v>0.2727272727</v>
      </c>
      <c r="E27" s="771">
        <f>'PP - Data'!E46</f>
        <v>0.2380952381</v>
      </c>
      <c r="F27" s="771">
        <f>'PP - Data'!F46</f>
        <v>0.1923076923</v>
      </c>
      <c r="G27" s="771">
        <f>'PP - Data'!G46</f>
        <v>0.2222222222</v>
      </c>
      <c r="H27" s="771">
        <f>'PP - Data'!H46</f>
        <v>0.1052631579</v>
      </c>
      <c r="I27" s="771">
        <f>'PP - Data'!I46</f>
        <v>0.15</v>
      </c>
      <c r="J27" s="771">
        <f>'PP - Data'!J46</f>
        <v>0.2105263158</v>
      </c>
      <c r="K27" s="771">
        <f>'PP - Data'!K46</f>
        <v>0.1538461538</v>
      </c>
      <c r="L27" s="771">
        <f>'PP - Data'!L46</f>
        <v>0.3076923077</v>
      </c>
      <c r="M27" s="771">
        <f>'PP - Data'!M46</f>
        <v>0.2142857143</v>
      </c>
      <c r="N27" s="771">
        <f>'PP - Data'!N46</f>
        <v>0.2173913043</v>
      </c>
      <c r="O27" s="771">
        <f>'PP - Data'!O46</f>
        <v>0.1666666667</v>
      </c>
      <c r="P27" s="771">
        <f>'PP - Data'!P46</f>
        <v>0.2</v>
      </c>
      <c r="Q27" s="771">
        <f>'PP - Data'!Q46</f>
        <v>0.3333333333</v>
      </c>
      <c r="R27" s="771">
        <f>'PP - Data'!R46</f>
        <v>0.3333333333</v>
      </c>
      <c r="S27" s="771">
        <f>'PP - Data'!S46</f>
        <v>0.2307692308</v>
      </c>
      <c r="T27" s="771">
        <f>'PP - Data'!T46</f>
        <v>0.1481481481</v>
      </c>
      <c r="U27" s="771">
        <f>'PP - Data'!U46</f>
        <v>0.1851851852</v>
      </c>
      <c r="V27" s="771">
        <f>'PP - Data'!V46</f>
        <v>0.25</v>
      </c>
      <c r="W27" s="771">
        <f>'PP - Data'!W46</f>
        <v>0.2</v>
      </c>
      <c r="X27" s="771">
        <f>'PP - Data'!X46</f>
        <v>0.1538461538</v>
      </c>
      <c r="Y27" s="771">
        <f>'PP - Data'!Y46</f>
        <v>0.1904761905</v>
      </c>
      <c r="Z27" s="771">
        <f>'PP - Data'!Z46</f>
        <v>0.1515151515</v>
      </c>
      <c r="AA27" s="771">
        <f>'PP - Data'!AA46</f>
        <v>0.3333333333</v>
      </c>
      <c r="AB27" s="771">
        <f>'PP - Data'!AB46</f>
        <v>0.1935483871</v>
      </c>
      <c r="AC27" s="771">
        <f>'PP - Data'!AC46</f>
        <v>0.3636363636</v>
      </c>
      <c r="AD27" s="771">
        <f>'PP - Data'!AD46</f>
        <v>0.1904761905</v>
      </c>
      <c r="AE27" s="771">
        <f>'PP - Data'!AE46</f>
        <v>0.07692307692</v>
      </c>
      <c r="AF27" s="771">
        <f>'PP - Data'!AF46</f>
        <v>0.2631578947</v>
      </c>
    </row>
    <row r="28">
      <c r="A28" s="30" t="s">
        <v>2394</v>
      </c>
      <c r="B28" s="771">
        <f>'PP - Data'!B47</f>
        <v>0.2380952381</v>
      </c>
      <c r="C28" s="771">
        <f>'PP - Data'!C47</f>
        <v>0.3157894737</v>
      </c>
      <c r="D28" s="771">
        <f>'PP - Data'!D47</f>
        <v>0.1818181818</v>
      </c>
      <c r="E28" s="771">
        <f>'PP - Data'!E47</f>
        <v>0.1904761905</v>
      </c>
      <c r="F28" s="771">
        <f>'PP - Data'!F47</f>
        <v>0.1923076923</v>
      </c>
      <c r="G28" s="771">
        <f>'PP - Data'!G47</f>
        <v>0.1111111111</v>
      </c>
      <c r="H28" s="771">
        <f>'PP - Data'!H47</f>
        <v>0.2631578947</v>
      </c>
      <c r="I28" s="771">
        <f>'PP - Data'!I47</f>
        <v>0.2</v>
      </c>
      <c r="J28" s="771">
        <f>'PP - Data'!J47</f>
        <v>0.1578947368</v>
      </c>
      <c r="K28" s="771">
        <f>'PP - Data'!K47</f>
        <v>0.3846153846</v>
      </c>
      <c r="L28" s="771">
        <f>'PP - Data'!L47</f>
        <v>0.3846153846</v>
      </c>
      <c r="M28" s="771">
        <f>'PP - Data'!M47</f>
        <v>0.25</v>
      </c>
      <c r="N28" s="771">
        <f>'PP - Data'!N47</f>
        <v>0.347826087</v>
      </c>
      <c r="O28" s="771">
        <f>'PP - Data'!O47</f>
        <v>0.3333333333</v>
      </c>
      <c r="P28" s="771">
        <f>'PP - Data'!P47</f>
        <v>0.2666666667</v>
      </c>
      <c r="Q28" s="771">
        <f>'PP - Data'!Q47</f>
        <v>0.2</v>
      </c>
      <c r="R28" s="771">
        <f>'PP - Data'!R47</f>
        <v>0.2222222222</v>
      </c>
      <c r="S28" s="771">
        <f>'PP - Data'!S47</f>
        <v>0.2307692308</v>
      </c>
      <c r="T28" s="771">
        <f>'PP - Data'!T47</f>
        <v>0.2222222222</v>
      </c>
      <c r="U28" s="771">
        <f>'PP - Data'!U47</f>
        <v>0.1481481481</v>
      </c>
      <c r="V28" s="771">
        <f>'PP - Data'!V47</f>
        <v>0.1666666667</v>
      </c>
      <c r="W28" s="771">
        <f>'PP - Data'!W47</f>
        <v>0.2</v>
      </c>
      <c r="X28" s="771">
        <f>'PP - Data'!X47</f>
        <v>0.2307692308</v>
      </c>
      <c r="Y28" s="771">
        <f>'PP - Data'!Y47</f>
        <v>0.1904761905</v>
      </c>
      <c r="Z28" s="771">
        <f>'PP - Data'!Z47</f>
        <v>0.1212121212</v>
      </c>
      <c r="AA28" s="771">
        <f>'PP - Data'!AA47</f>
        <v>0.125</v>
      </c>
      <c r="AB28" s="771">
        <f>'PP - Data'!AB47</f>
        <v>0.1612903226</v>
      </c>
      <c r="AC28" s="771">
        <f>'PP - Data'!AC47</f>
        <v>0.09090909091</v>
      </c>
      <c r="AD28" s="771">
        <f>'PP - Data'!AD47</f>
        <v>0.380952381</v>
      </c>
      <c r="AE28" s="771">
        <f>'PP - Data'!AE47</f>
        <v>0.07692307692</v>
      </c>
      <c r="AF28" s="771">
        <f>'PP - Data'!AF47</f>
        <v>0.2105263158</v>
      </c>
    </row>
    <row r="29">
      <c r="A29" s="30" t="s">
        <v>2395</v>
      </c>
      <c r="B29" s="771">
        <f>'PP - Data'!B48</f>
        <v>0.1904761905</v>
      </c>
      <c r="C29" s="771">
        <f>'PP - Data'!C48</f>
        <v>0.2631578947</v>
      </c>
      <c r="D29" s="771">
        <f>'PP - Data'!D48</f>
        <v>0.4090909091</v>
      </c>
      <c r="E29" s="771">
        <f>'PP - Data'!E48</f>
        <v>0.2380952381</v>
      </c>
      <c r="F29" s="771">
        <f>'PP - Data'!F48</f>
        <v>0.2307692308</v>
      </c>
      <c r="G29" s="771">
        <f>'PP - Data'!G48</f>
        <v>0.3333333333</v>
      </c>
      <c r="H29" s="771">
        <f>'PP - Data'!H48</f>
        <v>0.2631578947</v>
      </c>
      <c r="I29" s="771">
        <f>'PP - Data'!I48</f>
        <v>0.3</v>
      </c>
      <c r="J29" s="771">
        <f>'PP - Data'!J48</f>
        <v>0.3157894737</v>
      </c>
      <c r="K29" s="771">
        <f>'PP - Data'!K48</f>
        <v>0.1538461538</v>
      </c>
      <c r="L29" s="771">
        <f>'PP - Data'!L48</f>
        <v>0.1538461538</v>
      </c>
      <c r="M29" s="771">
        <f>'PP - Data'!M48</f>
        <v>0.1428571429</v>
      </c>
      <c r="N29" s="771">
        <f>'PP - Data'!N48</f>
        <v>0.2173913043</v>
      </c>
      <c r="O29" s="771">
        <f>'PP - Data'!O48</f>
        <v>0.3333333333</v>
      </c>
      <c r="P29" s="771">
        <f>'PP - Data'!P48</f>
        <v>0.2</v>
      </c>
      <c r="Q29" s="771">
        <f>'PP - Data'!Q48</f>
        <v>0.1333333333</v>
      </c>
      <c r="R29" s="771">
        <f>'PP - Data'!R48</f>
        <v>0.2222222222</v>
      </c>
      <c r="S29" s="771">
        <f>'PP - Data'!S48</f>
        <v>0.3461538462</v>
      </c>
      <c r="T29" s="771">
        <f>'PP - Data'!T48</f>
        <v>0.4074074074</v>
      </c>
      <c r="U29" s="771">
        <f>'PP - Data'!U48</f>
        <v>0.2222222222</v>
      </c>
      <c r="V29" s="771">
        <f>'PP - Data'!V48</f>
        <v>0.125</v>
      </c>
      <c r="W29" s="771">
        <f>'PP - Data'!W48</f>
        <v>0.4</v>
      </c>
      <c r="X29" s="771">
        <f>'PP - Data'!X48</f>
        <v>0.4615384615</v>
      </c>
      <c r="Y29" s="771">
        <f>'PP - Data'!Y48</f>
        <v>0.380952381</v>
      </c>
      <c r="Z29" s="771">
        <f>'PP - Data'!Z48</f>
        <v>0.4545454545</v>
      </c>
      <c r="AA29" s="771">
        <f>'PP - Data'!AA48</f>
        <v>0.2916666667</v>
      </c>
      <c r="AB29" s="771">
        <f>'PP - Data'!AB48</f>
        <v>0.4838709677</v>
      </c>
      <c r="AC29" s="771">
        <f>'PP - Data'!AC48</f>
        <v>0.2727272727</v>
      </c>
      <c r="AD29" s="771">
        <f>'PP - Data'!AD48</f>
        <v>0.3333333333</v>
      </c>
      <c r="AE29" s="771">
        <f>'PP - Data'!AE48</f>
        <v>0.6153846154</v>
      </c>
      <c r="AF29" s="771">
        <f>'PP - Data'!AF48</f>
        <v>0.1052631579</v>
      </c>
    </row>
    <row r="30">
      <c r="A30" s="7"/>
      <c r="Z30" s="94"/>
    </row>
    <row r="31">
      <c r="A31" s="93" t="s">
        <v>2396</v>
      </c>
      <c r="B31" s="65"/>
      <c r="C31" s="65"/>
      <c r="D31" s="65"/>
      <c r="E31" s="65"/>
      <c r="F31" s="65"/>
      <c r="G31" s="65"/>
      <c r="H31" s="65"/>
      <c r="I31" s="65"/>
      <c r="J31" s="65"/>
      <c r="K31" s="65"/>
      <c r="L31" s="65"/>
      <c r="M31" s="65"/>
      <c r="N31" s="65"/>
      <c r="O31" s="65"/>
      <c r="P31" s="65"/>
      <c r="Q31" s="65"/>
      <c r="R31" s="65"/>
      <c r="S31" s="65"/>
      <c r="T31" s="65"/>
      <c r="U31" s="65"/>
      <c r="V31" s="65"/>
      <c r="W31" s="65"/>
      <c r="X31" s="65"/>
      <c r="Y31" s="65"/>
      <c r="Z31" s="95"/>
      <c r="AA31" s="65"/>
      <c r="AB31" s="65"/>
      <c r="AC31" s="65"/>
      <c r="AD31" s="65"/>
      <c r="AE31" s="65"/>
      <c r="AF31" s="65"/>
    </row>
    <row r="32">
      <c r="A32" s="2" t="s">
        <v>2397</v>
      </c>
      <c r="B32" s="771">
        <f>'PP - Data'!B55</f>
        <v>0.380952381</v>
      </c>
      <c r="C32" s="771">
        <f>'PP - Data'!C55</f>
        <v>0.4210526316</v>
      </c>
      <c r="D32" s="771">
        <f>'PP - Data'!D55</f>
        <v>0.4090909091</v>
      </c>
      <c r="E32" s="771">
        <f>'PP - Data'!E55</f>
        <v>0.380952381</v>
      </c>
      <c r="F32" s="771">
        <f>'PP - Data'!F55</f>
        <v>0.3846153846</v>
      </c>
      <c r="G32" s="771">
        <f>'PP - Data'!G55</f>
        <v>0.3888888889</v>
      </c>
      <c r="H32" s="771">
        <f>'PP - Data'!H55</f>
        <v>0.4210526316</v>
      </c>
      <c r="I32" s="771">
        <f>'PP - Data'!I55</f>
        <v>0.55</v>
      </c>
      <c r="J32" s="771">
        <f>'PP - Data'!J55</f>
        <v>0.3157894737</v>
      </c>
      <c r="K32" s="771">
        <f>'PP - Data'!K55</f>
        <v>0.6153846154</v>
      </c>
      <c r="L32" s="771">
        <f>'PP - Data'!L55</f>
        <v>0.2307692308</v>
      </c>
      <c r="M32" s="771">
        <f>'PP - Data'!M55</f>
        <v>0.5357142857</v>
      </c>
      <c r="N32" s="771">
        <f>'PP - Data'!N55</f>
        <v>0.3913043478</v>
      </c>
      <c r="O32" s="771">
        <f>'PP - Data'!O55</f>
        <v>0.4444444444</v>
      </c>
      <c r="P32" s="771">
        <f>'PP - Data'!P55</f>
        <v>0.4666666667</v>
      </c>
      <c r="Q32" s="771">
        <f>'PP - Data'!Q55</f>
        <v>0.2666666667</v>
      </c>
      <c r="R32" s="771">
        <f>'PP - Data'!R55</f>
        <v>0.3888888889</v>
      </c>
      <c r="S32" s="771">
        <f>'PP - Data'!S55</f>
        <v>0.4230769231</v>
      </c>
      <c r="T32" s="771">
        <f>'PP - Data'!T55</f>
        <v>0.4444444444</v>
      </c>
      <c r="U32" s="771">
        <f>'PP - Data'!U55</f>
        <v>0.3333333333</v>
      </c>
      <c r="V32" s="771">
        <f>'PP - Data'!V55</f>
        <v>0.4166666667</v>
      </c>
      <c r="W32" s="771">
        <f>'PP - Data'!W55</f>
        <v>0.4</v>
      </c>
      <c r="X32" s="771">
        <f>'PP - Data'!X55</f>
        <v>0.3846153846</v>
      </c>
      <c r="Y32" s="771">
        <f>'PP - Data'!Y55</f>
        <v>0.5238095238</v>
      </c>
      <c r="Z32" s="771">
        <f>'PP - Data'!Z55</f>
        <v>0.3939393939</v>
      </c>
      <c r="AA32" s="771">
        <f>'PP - Data'!AA55</f>
        <v>0.5</v>
      </c>
      <c r="AB32" s="771">
        <f>'PP - Data'!AB55</f>
        <v>0.3548387097</v>
      </c>
      <c r="AC32" s="771">
        <f>'PP - Data'!AC55</f>
        <v>0.4545454545</v>
      </c>
      <c r="AD32" s="771">
        <f>'PP - Data'!AD55</f>
        <v>0.4761904762</v>
      </c>
      <c r="AE32" s="771">
        <f>'PP - Data'!AE55</f>
        <v>0.4615384615</v>
      </c>
      <c r="AF32" s="771">
        <f>'PP - Data'!AF55</f>
        <v>0.5263157895</v>
      </c>
    </row>
    <row r="33">
      <c r="A33" s="2" t="s">
        <v>2398</v>
      </c>
      <c r="B33" s="771">
        <f>'PP - Data'!B56</f>
        <v>0.619047619</v>
      </c>
      <c r="C33" s="771">
        <f>'PP - Data'!C56</f>
        <v>0.5789473684</v>
      </c>
      <c r="D33" s="771">
        <f>'PP - Data'!D56</f>
        <v>0.5909090909</v>
      </c>
      <c r="E33" s="771">
        <f>'PP - Data'!E56</f>
        <v>0.619047619</v>
      </c>
      <c r="F33" s="771">
        <f>'PP - Data'!F56</f>
        <v>0.6153846154</v>
      </c>
      <c r="G33" s="771">
        <f>'PP - Data'!G56</f>
        <v>0.6111111111</v>
      </c>
      <c r="H33" s="771">
        <f>'PP - Data'!H56</f>
        <v>0.5789473684</v>
      </c>
      <c r="I33" s="771">
        <f>'PP - Data'!I56</f>
        <v>0.45</v>
      </c>
      <c r="J33" s="771">
        <f>'PP - Data'!J56</f>
        <v>0.6842105263</v>
      </c>
      <c r="K33" s="771">
        <f>'PP - Data'!K56</f>
        <v>0.3846153846</v>
      </c>
      <c r="L33" s="771">
        <f>'PP - Data'!L56</f>
        <v>0.7692307692</v>
      </c>
      <c r="M33" s="771">
        <f>'PP - Data'!M56</f>
        <v>0.4642857143</v>
      </c>
      <c r="N33" s="771">
        <f>'PP - Data'!N56</f>
        <v>0.6086956522</v>
      </c>
      <c r="O33" s="771">
        <f>'PP - Data'!O56</f>
        <v>0.5555555556</v>
      </c>
      <c r="P33" s="771">
        <f>'PP - Data'!P56</f>
        <v>0.5333333333</v>
      </c>
      <c r="Q33" s="771">
        <f>'PP - Data'!Q56</f>
        <v>0.7333333333</v>
      </c>
      <c r="R33" s="771">
        <f>'PP - Data'!R56</f>
        <v>0.6111111111</v>
      </c>
      <c r="S33" s="771">
        <f>'PP - Data'!S56</f>
        <v>0.5769230769</v>
      </c>
      <c r="T33" s="771">
        <f>'PP - Data'!T56</f>
        <v>0.5555555556</v>
      </c>
      <c r="U33" s="771">
        <f>'PP - Data'!U56</f>
        <v>0.6666666667</v>
      </c>
      <c r="V33" s="771">
        <f>'PP - Data'!V56</f>
        <v>0.5833333333</v>
      </c>
      <c r="W33" s="771">
        <f>'PP - Data'!W56</f>
        <v>0.6</v>
      </c>
      <c r="X33" s="771">
        <f>'PP - Data'!X56</f>
        <v>0.6153846154</v>
      </c>
      <c r="Y33" s="771">
        <f>'PP - Data'!Y56</f>
        <v>0.4761904762</v>
      </c>
      <c r="Z33" s="771">
        <f>'PP - Data'!Z56</f>
        <v>0.6060606061</v>
      </c>
      <c r="AA33" s="771">
        <f>'PP - Data'!AA56</f>
        <v>0.5</v>
      </c>
      <c r="AB33" s="771">
        <f>'PP - Data'!AB56</f>
        <v>0.6451612903</v>
      </c>
      <c r="AC33" s="771">
        <f>'PP - Data'!AC56</f>
        <v>0.5454545455</v>
      </c>
      <c r="AD33" s="771">
        <f>'PP - Data'!AD56</f>
        <v>0.5238095238</v>
      </c>
      <c r="AE33" s="771">
        <f>'PP - Data'!AE56</f>
        <v>0.5384615385</v>
      </c>
      <c r="AF33" s="771">
        <f>'PP - Data'!AF56</f>
        <v>0.4736842105</v>
      </c>
    </row>
    <row r="34">
      <c r="A34" s="7"/>
      <c r="Z34" s="94"/>
    </row>
    <row r="35">
      <c r="A35" s="772" t="s">
        <v>2399</v>
      </c>
      <c r="B35" s="316"/>
      <c r="C35" s="316"/>
      <c r="D35" s="316"/>
      <c r="E35" s="316"/>
      <c r="F35" s="316"/>
      <c r="G35" s="316"/>
      <c r="H35" s="316"/>
      <c r="I35" s="316"/>
      <c r="J35" s="316"/>
      <c r="K35" s="316"/>
      <c r="L35" s="316"/>
      <c r="M35" s="316"/>
      <c r="N35" s="316"/>
      <c r="O35" s="316"/>
      <c r="P35" s="316"/>
      <c r="Q35" s="316"/>
      <c r="R35" s="316"/>
      <c r="S35" s="316"/>
      <c r="T35" s="316"/>
      <c r="U35" s="316"/>
      <c r="V35" s="316"/>
      <c r="W35" s="316"/>
      <c r="X35" s="316"/>
      <c r="Y35" s="316"/>
      <c r="Z35" s="768"/>
      <c r="AA35" s="316"/>
      <c r="AB35" s="316"/>
      <c r="AC35" s="316"/>
      <c r="AD35" s="316"/>
      <c r="AE35" s="316"/>
      <c r="AF35" s="316"/>
    </row>
    <row r="36">
      <c r="B36" s="316"/>
      <c r="C36" s="316"/>
      <c r="D36" s="316"/>
      <c r="E36" s="316"/>
      <c r="F36" s="316"/>
      <c r="G36" s="316"/>
      <c r="H36" s="316"/>
      <c r="I36" s="316"/>
      <c r="J36" s="316"/>
      <c r="K36" s="316"/>
      <c r="L36" s="316"/>
      <c r="M36" s="316"/>
      <c r="N36" s="316"/>
      <c r="O36" s="316"/>
      <c r="P36" s="316"/>
      <c r="Q36" s="316"/>
      <c r="R36" s="316"/>
      <c r="S36" s="316"/>
      <c r="T36" s="316"/>
      <c r="U36" s="316"/>
      <c r="V36" s="316"/>
      <c r="W36" s="316"/>
      <c r="X36" s="316"/>
      <c r="Y36" s="316"/>
      <c r="Z36" s="768"/>
      <c r="AA36" s="316"/>
      <c r="AB36" s="316"/>
      <c r="AC36" s="316"/>
      <c r="AD36" s="316"/>
      <c r="AE36" s="316"/>
      <c r="AF36" s="316"/>
    </row>
    <row r="37">
      <c r="A37" s="93" t="s">
        <v>2400</v>
      </c>
      <c r="B37" s="316"/>
      <c r="C37" s="316"/>
      <c r="D37" s="316"/>
      <c r="E37" s="316"/>
      <c r="F37" s="316"/>
      <c r="G37" s="316"/>
      <c r="H37" s="316"/>
      <c r="I37" s="316"/>
      <c r="J37" s="316"/>
      <c r="K37" s="316"/>
      <c r="L37" s="316"/>
      <c r="M37" s="316"/>
      <c r="N37" s="316"/>
      <c r="O37" s="316"/>
      <c r="P37" s="316"/>
      <c r="Q37" s="316"/>
      <c r="R37" s="316"/>
      <c r="S37" s="316"/>
      <c r="T37" s="316"/>
      <c r="U37" s="316"/>
      <c r="V37" s="316"/>
      <c r="W37" s="316"/>
      <c r="X37" s="316"/>
      <c r="Y37" s="316"/>
      <c r="Z37" s="768"/>
      <c r="AA37" s="316"/>
      <c r="AB37" s="316"/>
      <c r="AC37" s="316"/>
      <c r="AD37" s="316"/>
      <c r="AE37" s="316"/>
      <c r="AF37" s="316"/>
    </row>
    <row r="38">
      <c r="A38" s="2" t="s">
        <v>2401</v>
      </c>
      <c r="B38" s="110">
        <f>'PP - Data'!B67</f>
        <v>0.1</v>
      </c>
      <c r="C38" s="110">
        <f>'PP - Data'!C67</f>
        <v>0</v>
      </c>
      <c r="D38" s="110">
        <f>'PP - Data'!D67</f>
        <v>0</v>
      </c>
      <c r="E38" s="110">
        <f>'PP - Data'!E67</f>
        <v>0</v>
      </c>
      <c r="F38" s="110">
        <f>'PP - Data'!F67</f>
        <v>0</v>
      </c>
      <c r="G38" s="110">
        <f>'PP - Data'!G67</f>
        <v>0</v>
      </c>
      <c r="H38" s="110">
        <f>'PP - Data'!H67</f>
        <v>0.1111111111</v>
      </c>
      <c r="I38" s="110">
        <f>'PP - Data'!I67</f>
        <v>0</v>
      </c>
      <c r="J38" s="110">
        <f>'PP - Data'!J67</f>
        <v>0.1818181818</v>
      </c>
      <c r="K38" s="110">
        <f>'PP - Data'!K67</f>
        <v>0</v>
      </c>
      <c r="L38" s="110">
        <f>'PP - Data'!L67</f>
        <v>0</v>
      </c>
      <c r="M38" s="110">
        <f>'PP - Data'!M67</f>
        <v>0</v>
      </c>
      <c r="N38" s="110">
        <f>'PP - Data'!N67</f>
        <v>0</v>
      </c>
      <c r="O38" s="110">
        <f>'PP - Data'!O67</f>
        <v>0</v>
      </c>
      <c r="P38" s="110">
        <f>'PP - Data'!P67</f>
        <v>0</v>
      </c>
      <c r="Q38" s="110">
        <f>'PP - Data'!Q67</f>
        <v>0</v>
      </c>
      <c r="R38" s="110">
        <f>'PP - Data'!R67</f>
        <v>0</v>
      </c>
      <c r="S38" s="110">
        <f>'PP - Data'!S67</f>
        <v>0</v>
      </c>
      <c r="T38" s="110">
        <f>'PP - Data'!T67</f>
        <v>0</v>
      </c>
      <c r="U38" s="110">
        <f>'PP - Data'!U67</f>
        <v>0</v>
      </c>
      <c r="V38" s="110">
        <f>'PP - Data'!V67</f>
        <v>0</v>
      </c>
      <c r="W38" s="110">
        <f>'PP - Data'!W67</f>
        <v>0</v>
      </c>
      <c r="X38" s="110">
        <f>'PP - Data'!X67</f>
        <v>0</v>
      </c>
      <c r="Y38" s="110">
        <f>'PP - Data'!Y67</f>
        <v>0</v>
      </c>
      <c r="Z38" s="110">
        <f>'PP - Data'!Z67</f>
        <v>0</v>
      </c>
      <c r="AA38" s="110">
        <f>'PP - Data'!AA67</f>
        <v>0.09090909091</v>
      </c>
      <c r="AB38" s="110">
        <f>'PP - Data'!AB67</f>
        <v>0</v>
      </c>
      <c r="AC38" s="110">
        <f>'PP - Data'!AC67</f>
        <v>0</v>
      </c>
      <c r="AD38" s="110">
        <f>'PP - Data'!AD67</f>
        <v>0.1111111111</v>
      </c>
      <c r="AE38" s="110">
        <f>'PP - Data'!AE67</f>
        <v>0</v>
      </c>
      <c r="AF38" s="110">
        <f>'PP - Data'!AF67</f>
        <v>0</v>
      </c>
    </row>
    <row r="39">
      <c r="A39" s="2" t="s">
        <v>2402</v>
      </c>
      <c r="B39" s="110">
        <f>'PP - Data'!B68</f>
        <v>0.3</v>
      </c>
      <c r="C39" s="110">
        <f>'PP - Data'!C68</f>
        <v>0.3333333333</v>
      </c>
      <c r="D39" s="110">
        <f>'PP - Data'!D68</f>
        <v>0.4545454545</v>
      </c>
      <c r="E39" s="110">
        <f>'PP - Data'!E68</f>
        <v>0.5555555556</v>
      </c>
      <c r="F39" s="110">
        <f>'PP - Data'!F68</f>
        <v>0.2727272727</v>
      </c>
      <c r="G39" s="110">
        <f>'PP - Data'!G68</f>
        <v>0</v>
      </c>
      <c r="H39" s="110">
        <f>'PP - Data'!H68</f>
        <v>0.4444444444</v>
      </c>
      <c r="I39" s="110">
        <f>'PP - Data'!I68</f>
        <v>0.3333333333</v>
      </c>
      <c r="J39" s="110">
        <f>'PP - Data'!J68</f>
        <v>0.2727272727</v>
      </c>
      <c r="K39" s="110">
        <f>'PP - Data'!K68</f>
        <v>0.6666666667</v>
      </c>
      <c r="L39" s="110">
        <f>'PP - Data'!L68</f>
        <v>1</v>
      </c>
      <c r="M39" s="110">
        <f>'PP - Data'!M68</f>
        <v>0.3333333333</v>
      </c>
      <c r="N39" s="110">
        <f>'PP - Data'!N68</f>
        <v>0.3846153846</v>
      </c>
      <c r="O39" s="110">
        <f>'PP - Data'!O68</f>
        <v>0.2857142857</v>
      </c>
      <c r="P39" s="110">
        <f>'PP - Data'!P68</f>
        <v>0.25</v>
      </c>
      <c r="Q39" s="110">
        <f>'PP - Data'!Q68</f>
        <v>0.3333333333</v>
      </c>
      <c r="R39" s="110">
        <f>'PP - Data'!R68</f>
        <v>0.1111111111</v>
      </c>
      <c r="S39" s="110">
        <f>'PP - Data'!S68</f>
        <v>0.5</v>
      </c>
      <c r="T39" s="110">
        <f>'PP - Data'!T68</f>
        <v>0.06666666667</v>
      </c>
      <c r="U39" s="110">
        <f>'PP - Data'!U68</f>
        <v>0.3333333333</v>
      </c>
      <c r="V39" s="110">
        <f>'PP - Data'!V68</f>
        <v>0</v>
      </c>
      <c r="W39" s="110">
        <f>'PP - Data'!W68</f>
        <v>0.2666666667</v>
      </c>
      <c r="X39" s="110">
        <f>'PP - Data'!X68</f>
        <v>0.3076923077</v>
      </c>
      <c r="Y39" s="110">
        <f>'PP - Data'!Y68</f>
        <v>0.1</v>
      </c>
      <c r="Z39" s="110">
        <f>'PP - Data'!Z68</f>
        <v>0.4285714286</v>
      </c>
      <c r="AA39" s="110">
        <f>'PP - Data'!AA68</f>
        <v>0.1818181818</v>
      </c>
      <c r="AB39" s="110">
        <f>'PP - Data'!AB68</f>
        <v>0.3571428571</v>
      </c>
      <c r="AC39" s="110">
        <f>'PP - Data'!AC68</f>
        <v>0.3333333333</v>
      </c>
      <c r="AD39" s="110">
        <f>'PP - Data'!AD68</f>
        <v>0.1111111111</v>
      </c>
      <c r="AE39" s="110">
        <f>'PP - Data'!AE68</f>
        <v>0.1428571429</v>
      </c>
      <c r="AF39" s="110">
        <f>'PP - Data'!AF68</f>
        <v>0.1</v>
      </c>
    </row>
    <row r="40">
      <c r="A40" s="2" t="s">
        <v>2403</v>
      </c>
      <c r="B40" s="110">
        <f>'PP - Data'!B69</f>
        <v>0.3</v>
      </c>
      <c r="C40" s="110">
        <f>'PP - Data'!C69</f>
        <v>0.2222222222</v>
      </c>
      <c r="D40" s="110">
        <f>'PP - Data'!D69</f>
        <v>0.4545454545</v>
      </c>
      <c r="E40" s="110">
        <f>'PP - Data'!E69</f>
        <v>0.3333333333</v>
      </c>
      <c r="F40" s="110">
        <f>'PP - Data'!F69</f>
        <v>0.3636363636</v>
      </c>
      <c r="G40" s="110">
        <f>'PP - Data'!G69</f>
        <v>0.75</v>
      </c>
      <c r="H40" s="110">
        <f>'PP - Data'!H69</f>
        <v>0.2222222222</v>
      </c>
      <c r="I40" s="110">
        <f>'PP - Data'!I69</f>
        <v>0.3333333333</v>
      </c>
      <c r="J40" s="110">
        <f>'PP - Data'!J69</f>
        <v>0.1818181818</v>
      </c>
      <c r="K40" s="110">
        <f>'PP - Data'!K69</f>
        <v>0.3333333333</v>
      </c>
      <c r="L40" s="110">
        <f>'PP - Data'!L69</f>
        <v>0</v>
      </c>
      <c r="M40" s="110">
        <f>'PP - Data'!M69</f>
        <v>0.4166666667</v>
      </c>
      <c r="N40" s="110">
        <f>'PP - Data'!N69</f>
        <v>0.3846153846</v>
      </c>
      <c r="O40" s="110">
        <f>'PP - Data'!O69</f>
        <v>0.1428571429</v>
      </c>
      <c r="P40" s="110">
        <f>'PP - Data'!P69</f>
        <v>0.25</v>
      </c>
      <c r="Q40" s="110">
        <f>'PP - Data'!Q69</f>
        <v>0.3333333333</v>
      </c>
      <c r="R40" s="110">
        <f>'PP - Data'!R69</f>
        <v>0.6666666667</v>
      </c>
      <c r="S40" s="110">
        <f>'PP - Data'!S69</f>
        <v>0.25</v>
      </c>
      <c r="T40" s="110">
        <f>'PP - Data'!T69</f>
        <v>0.4</v>
      </c>
      <c r="U40" s="110">
        <f>'PP - Data'!U69</f>
        <v>0.3333333333</v>
      </c>
      <c r="V40" s="110">
        <f>'PP - Data'!V69</f>
        <v>0.7777777778</v>
      </c>
      <c r="W40" s="110">
        <f>'PP - Data'!W69</f>
        <v>0.4</v>
      </c>
      <c r="X40" s="110">
        <f>'PP - Data'!X69</f>
        <v>0.4615384615</v>
      </c>
      <c r="Y40" s="110">
        <f>'PP - Data'!Y69</f>
        <v>0.6</v>
      </c>
      <c r="Z40" s="110">
        <f>'PP - Data'!Z69</f>
        <v>0.2857142857</v>
      </c>
      <c r="AA40" s="110">
        <f>'PP - Data'!AA69</f>
        <v>0.3636363636</v>
      </c>
      <c r="AB40" s="110">
        <f>'PP - Data'!AB69</f>
        <v>0.5</v>
      </c>
      <c r="AC40" s="110">
        <f>'PP - Data'!AC69</f>
        <v>0.5</v>
      </c>
      <c r="AD40" s="110">
        <f>'PP - Data'!AD69</f>
        <v>0.4444444444</v>
      </c>
      <c r="AE40" s="110">
        <f>'PP - Data'!AE69</f>
        <v>0.5714285714</v>
      </c>
      <c r="AF40" s="110">
        <f>'PP - Data'!AF69</f>
        <v>0.5</v>
      </c>
    </row>
    <row r="41">
      <c r="A41" s="2" t="s">
        <v>2404</v>
      </c>
      <c r="B41" s="110">
        <f>'PP - Data'!B70</f>
        <v>0.3</v>
      </c>
      <c r="C41" s="110">
        <f>'PP - Data'!C70</f>
        <v>0.4444444444</v>
      </c>
      <c r="D41" s="110">
        <f>'PP - Data'!D70</f>
        <v>0.09090909091</v>
      </c>
      <c r="E41" s="110">
        <f>'PP - Data'!E70</f>
        <v>0.1111111111</v>
      </c>
      <c r="F41" s="110">
        <f>'PP - Data'!F70</f>
        <v>0.3636363636</v>
      </c>
      <c r="G41" s="110">
        <f>'PP - Data'!G70</f>
        <v>0.25</v>
      </c>
      <c r="H41" s="110">
        <f>'PP - Data'!H70</f>
        <v>0.2222222222</v>
      </c>
      <c r="I41" s="110">
        <f>'PP - Data'!I70</f>
        <v>0.3333333333</v>
      </c>
      <c r="J41" s="110">
        <f>'PP - Data'!J70</f>
        <v>0.3636363636</v>
      </c>
      <c r="K41" s="110">
        <f>'PP - Data'!K70</f>
        <v>0</v>
      </c>
      <c r="L41" s="110">
        <f>'PP - Data'!L70</f>
        <v>0</v>
      </c>
      <c r="M41" s="110">
        <f>'PP - Data'!M70</f>
        <v>0.25</v>
      </c>
      <c r="N41" s="110">
        <f>'PP - Data'!N70</f>
        <v>0.2307692308</v>
      </c>
      <c r="O41" s="110">
        <f>'PP - Data'!O70</f>
        <v>0.5714285714</v>
      </c>
      <c r="P41" s="110">
        <f>'PP - Data'!P70</f>
        <v>0.5</v>
      </c>
      <c r="Q41" s="110">
        <f>'PP - Data'!Q70</f>
        <v>0.3333333333</v>
      </c>
      <c r="R41" s="110">
        <f>'PP - Data'!R70</f>
        <v>0.2222222222</v>
      </c>
      <c r="S41" s="110">
        <f>'PP - Data'!S70</f>
        <v>0.25</v>
      </c>
      <c r="T41" s="110">
        <f>'PP - Data'!T70</f>
        <v>0.5333333333</v>
      </c>
      <c r="U41" s="110">
        <f>'PP - Data'!U70</f>
        <v>0.3333333333</v>
      </c>
      <c r="V41" s="110">
        <f>'PP - Data'!V70</f>
        <v>0.2222222222</v>
      </c>
      <c r="W41" s="110">
        <f>'PP - Data'!W70</f>
        <v>0.3333333333</v>
      </c>
      <c r="X41" s="110">
        <f>'PP - Data'!X70</f>
        <v>0.2307692308</v>
      </c>
      <c r="Y41" s="110">
        <f>'PP - Data'!Y70</f>
        <v>0.3</v>
      </c>
      <c r="Z41" s="110">
        <f>'PP - Data'!Z70</f>
        <v>0.2857142857</v>
      </c>
      <c r="AA41" s="110">
        <f>'PP - Data'!AA70</f>
        <v>0.3636363636</v>
      </c>
      <c r="AB41" s="110">
        <f>'PP - Data'!AB70</f>
        <v>0.1428571429</v>
      </c>
      <c r="AC41" s="110">
        <f>'PP - Data'!AC70</f>
        <v>0.1666666667</v>
      </c>
      <c r="AD41" s="110">
        <f>'PP - Data'!AD70</f>
        <v>0.3333333333</v>
      </c>
      <c r="AE41" s="110">
        <f>'PP - Data'!AE70</f>
        <v>0.2857142857</v>
      </c>
      <c r="AF41" s="110">
        <f>'PP - Data'!AF70</f>
        <v>0.4</v>
      </c>
    </row>
    <row r="42">
      <c r="A42" s="93" t="s">
        <v>2405</v>
      </c>
      <c r="B42" s="316"/>
      <c r="C42" s="316"/>
      <c r="D42" s="316"/>
      <c r="E42" s="316"/>
      <c r="F42" s="316"/>
      <c r="G42" s="316"/>
      <c r="H42" s="316"/>
      <c r="I42" s="316"/>
      <c r="J42" s="316"/>
      <c r="K42" s="316"/>
      <c r="L42" s="316"/>
      <c r="M42" s="316"/>
      <c r="N42" s="316"/>
      <c r="O42" s="316"/>
      <c r="P42" s="316"/>
      <c r="Q42" s="316"/>
      <c r="R42" s="316"/>
      <c r="S42" s="316"/>
      <c r="T42" s="316"/>
      <c r="U42" s="316"/>
      <c r="V42" s="316"/>
      <c r="W42" s="316"/>
      <c r="X42" s="316"/>
      <c r="Y42" s="316"/>
      <c r="Z42" s="768"/>
      <c r="AA42" s="316"/>
      <c r="AB42" s="316"/>
      <c r="AC42" s="316"/>
      <c r="AD42" s="316"/>
      <c r="AE42" s="316"/>
      <c r="AF42" s="316"/>
    </row>
    <row r="43" collapsed="1">
      <c r="A43" s="2" t="s">
        <v>2406</v>
      </c>
      <c r="B43" s="110">
        <f>'PP - Data'!B82</f>
        <v>0.2142857143</v>
      </c>
      <c r="C43" s="110">
        <f>'PP - Data'!C82</f>
        <v>0.5</v>
      </c>
      <c r="D43" s="110">
        <f>'PP - Data'!D82</f>
        <v>0.3333333333</v>
      </c>
      <c r="E43" s="110">
        <f>'PP - Data'!E82</f>
        <v>0.2307692308</v>
      </c>
      <c r="F43" s="110">
        <f>'PP - Data'!F82</f>
        <v>0.3125</v>
      </c>
      <c r="G43" s="110">
        <f>'PP - Data'!G82</f>
        <v>0.2222222222</v>
      </c>
      <c r="H43" s="110">
        <f>'PP - Data'!H82</f>
        <v>0.2666666667</v>
      </c>
      <c r="I43" s="110">
        <f>'PP - Data'!I82</f>
        <v>0.2727272727</v>
      </c>
      <c r="J43" s="110">
        <f>'PP - Data'!J82</f>
        <v>0.2727272727</v>
      </c>
      <c r="K43" s="110">
        <f>'PP - Data'!K82</f>
        <v>0.1666666667</v>
      </c>
      <c r="L43" s="110">
        <f>'PP - Data'!L82</f>
        <v>0.6</v>
      </c>
      <c r="M43" s="110">
        <f>'PP - Data'!M82</f>
        <v>0.2</v>
      </c>
      <c r="N43" s="110">
        <f>'PP - Data'!N82</f>
        <v>0.25</v>
      </c>
      <c r="O43" s="110">
        <f>'PP - Data'!O82</f>
        <v>0.2727272727</v>
      </c>
      <c r="P43" s="110">
        <f>'PP - Data'!P82</f>
        <v>0.4444444444</v>
      </c>
      <c r="Q43" s="110">
        <f>'PP - Data'!Q82</f>
        <v>0.3636363636</v>
      </c>
      <c r="R43" s="110">
        <f>'PP - Data'!R82</f>
        <v>0.1818181818</v>
      </c>
      <c r="S43" s="110">
        <f>'PP - Data'!S82</f>
        <v>0.3076923077</v>
      </c>
      <c r="T43" s="110">
        <f>'PP - Data'!T82</f>
        <v>0.6111111111</v>
      </c>
      <c r="U43" s="110">
        <f>'PP - Data'!U82</f>
        <v>0.3529411765</v>
      </c>
      <c r="V43" s="110">
        <f>'PP - Data'!V82</f>
        <v>0.2307692308</v>
      </c>
      <c r="W43" s="110">
        <f>'PP - Data'!W82</f>
        <v>0.3684210526</v>
      </c>
      <c r="X43" s="110">
        <f>'PP - Data'!X82</f>
        <v>0.2777777778</v>
      </c>
      <c r="Y43" s="110">
        <f>'PP - Data'!Y82</f>
        <v>0.08333333333</v>
      </c>
      <c r="Z43" s="110">
        <f>'PP - Data'!Z82</f>
        <v>0.3333333333</v>
      </c>
      <c r="AA43" s="110">
        <f>'PP - Data'!AA82</f>
        <v>0.2857142857</v>
      </c>
      <c r="AB43" s="110">
        <f>'PP - Data'!AB82</f>
        <v>0.4285714286</v>
      </c>
      <c r="AC43" s="110">
        <f>'PP - Data'!AC82</f>
        <v>0.3125</v>
      </c>
      <c r="AD43" s="110">
        <f>'PP - Data'!AD82</f>
        <v>0.5</v>
      </c>
      <c r="AE43" s="110">
        <f>'PP - Data'!AE82</f>
        <v>0.6666666667</v>
      </c>
      <c r="AF43" s="110">
        <f>'PP - Data'!AF82</f>
        <v>0.4166666667</v>
      </c>
    </row>
    <row r="44" hidden="1" outlineLevel="1">
      <c r="A44" s="773"/>
      <c r="B44" s="316"/>
      <c r="C44" s="316"/>
      <c r="D44" s="316"/>
      <c r="E44" s="316"/>
      <c r="F44" s="316"/>
      <c r="G44" s="316"/>
      <c r="H44" s="316"/>
      <c r="I44" s="316"/>
      <c r="J44" s="316"/>
      <c r="K44" s="65"/>
      <c r="L44" s="65"/>
      <c r="M44" s="65"/>
      <c r="N44" s="65"/>
      <c r="O44" s="65"/>
      <c r="P44" s="65"/>
      <c r="Q44" s="65"/>
      <c r="R44" s="65"/>
      <c r="S44" s="65"/>
      <c r="T44" s="65"/>
      <c r="U44" s="65"/>
      <c r="V44" s="65"/>
      <c r="W44" s="65"/>
      <c r="X44" s="65"/>
      <c r="Y44" s="65"/>
      <c r="Z44" s="65"/>
      <c r="AA44" s="65"/>
      <c r="AB44" s="65"/>
      <c r="AC44" s="65"/>
      <c r="AD44" s="65"/>
      <c r="AE44" s="65"/>
      <c r="AF44" s="65"/>
    </row>
    <row r="45" hidden="1" outlineLevel="1">
      <c r="A45" s="774" t="s">
        <v>2407</v>
      </c>
      <c r="B45" s="775">
        <f>'PP - Data'!B96</f>
        <v>0.3333333333</v>
      </c>
      <c r="C45" s="775">
        <f>'PP - Data'!C96</f>
        <v>0.5714285714</v>
      </c>
      <c r="D45" s="775">
        <f>'PP - Data'!D96</f>
        <v>0.5</v>
      </c>
      <c r="E45" s="775">
        <f>'PP - Data'!E96</f>
        <v>0.6666666667</v>
      </c>
      <c r="F45" s="775">
        <f>'PP - Data'!F96</f>
        <v>1</v>
      </c>
      <c r="G45" s="775">
        <f>'PP - Data'!G96</f>
        <v>0.5</v>
      </c>
      <c r="H45" s="775">
        <f>'PP - Data'!H96</f>
        <v>1</v>
      </c>
      <c r="I45" s="775">
        <f>'PP - Data'!I96</f>
        <v>1</v>
      </c>
      <c r="J45" s="775">
        <f>'PP - Data'!J96</f>
        <v>0.6666666667</v>
      </c>
      <c r="K45" s="775">
        <f>'PP - Data'!K96</f>
        <v>1</v>
      </c>
      <c r="L45" s="775">
        <f>'PP - Data'!L96</f>
        <v>1</v>
      </c>
      <c r="M45" s="775">
        <f>'PP - Data'!M96</f>
        <v>0.3333333333</v>
      </c>
      <c r="N45" s="775">
        <f>'PP - Data'!N96</f>
        <v>0.75</v>
      </c>
      <c r="O45" s="775">
        <f>'PP - Data'!O96</f>
        <v>0.3333333333</v>
      </c>
      <c r="P45" s="775">
        <f>'PP - Data'!P96</f>
        <v>0.75</v>
      </c>
      <c r="Q45" s="775">
        <f>'PP - Data'!Q96</f>
        <v>0.25</v>
      </c>
      <c r="R45" s="775">
        <f>'PP - Data'!R96</f>
        <v>1</v>
      </c>
      <c r="S45" s="775">
        <f>'PP - Data'!S96</f>
        <v>0.75</v>
      </c>
      <c r="T45" s="775">
        <f>'PP - Data'!T96</f>
        <v>0.8181818182</v>
      </c>
      <c r="U45" s="775">
        <f>'PP - Data'!U96</f>
        <v>0.5</v>
      </c>
      <c r="V45" s="775">
        <f>'PP - Data'!V96</f>
        <v>0.3333333333</v>
      </c>
      <c r="W45" s="775">
        <f>'PP - Data'!W96</f>
        <v>1</v>
      </c>
      <c r="X45" s="775">
        <f>'PP - Data'!X96</f>
        <v>0.8</v>
      </c>
      <c r="Y45" s="775">
        <f>'PP - Data'!Y96</f>
        <v>1</v>
      </c>
      <c r="Z45" s="775">
        <f>'PP - Data'!Z96</f>
        <v>0.5714285714</v>
      </c>
      <c r="AA45" s="775">
        <f>'PP - Data'!AA96</f>
        <v>1</v>
      </c>
      <c r="AB45" s="775">
        <f>'PP - Data'!AB96</f>
        <v>1</v>
      </c>
      <c r="AC45" s="775">
        <f>'PP - Data'!AC96</f>
        <v>0.6</v>
      </c>
      <c r="AD45" s="775">
        <f>'PP - Data'!AD96</f>
        <v>0.6666666667</v>
      </c>
      <c r="AE45" s="775">
        <f>'PP - Data'!AE96</f>
        <v>1</v>
      </c>
      <c r="AF45" s="775">
        <f>'PP - Data'!AF96</f>
        <v>0.8</v>
      </c>
    </row>
    <row r="46" hidden="1" outlineLevel="1">
      <c r="A46" s="776" t="s">
        <v>2408</v>
      </c>
      <c r="B46" s="110">
        <f>'PP - Data'!B97</f>
        <v>0</v>
      </c>
      <c r="C46" s="110">
        <f>'PP - Data'!C97</f>
        <v>0.1428571429</v>
      </c>
      <c r="D46" s="110">
        <f>'PP - Data'!D97</f>
        <v>0.25</v>
      </c>
      <c r="E46" s="110">
        <f>'PP - Data'!E97</f>
        <v>0</v>
      </c>
      <c r="F46" s="110">
        <f>'PP - Data'!F97</f>
        <v>0</v>
      </c>
      <c r="G46" s="110">
        <f>'PP - Data'!G97</f>
        <v>0.5</v>
      </c>
      <c r="H46" s="110">
        <f>'PP - Data'!H97</f>
        <v>0</v>
      </c>
      <c r="I46" s="110">
        <f>'PP - Data'!I97</f>
        <v>0</v>
      </c>
      <c r="J46" s="110">
        <f>'PP - Data'!J97</f>
        <v>0</v>
      </c>
      <c r="K46" s="110">
        <f>'PP - Data'!K97</f>
        <v>0</v>
      </c>
      <c r="L46" s="110">
        <f>'PP - Data'!L97</f>
        <v>0</v>
      </c>
      <c r="M46" s="110">
        <f>'PP - Data'!M97</f>
        <v>0.3333333333</v>
      </c>
      <c r="N46" s="110">
        <f>'PP - Data'!N97</f>
        <v>0</v>
      </c>
      <c r="O46" s="110">
        <f>'PP - Data'!O97</f>
        <v>0</v>
      </c>
      <c r="P46" s="110">
        <f>'PP - Data'!P97</f>
        <v>0</v>
      </c>
      <c r="Q46" s="110">
        <f>'PP - Data'!Q97</f>
        <v>0.5</v>
      </c>
      <c r="R46" s="110">
        <f>'PP - Data'!R97</f>
        <v>0</v>
      </c>
      <c r="S46" s="110">
        <f>'PP - Data'!S97</f>
        <v>0</v>
      </c>
      <c r="T46" s="110">
        <f>'PP - Data'!T97</f>
        <v>0.1818181818</v>
      </c>
      <c r="U46" s="110">
        <f>'PP - Data'!U97</f>
        <v>0.5</v>
      </c>
      <c r="V46" s="110">
        <f>'PP - Data'!V97</f>
        <v>0.3333333333</v>
      </c>
      <c r="W46" s="110">
        <f>'PP - Data'!W97</f>
        <v>0</v>
      </c>
      <c r="X46" s="110">
        <f>'PP - Data'!X97</f>
        <v>0</v>
      </c>
      <c r="Y46" s="110">
        <f>'PP - Data'!Y97</f>
        <v>0</v>
      </c>
      <c r="Z46" s="110">
        <f>'PP - Data'!Z97</f>
        <v>0.1428571429</v>
      </c>
      <c r="AA46" s="110">
        <f>'PP - Data'!AA97</f>
        <v>0</v>
      </c>
      <c r="AB46" s="110">
        <f>'PP - Data'!AB97</f>
        <v>0</v>
      </c>
      <c r="AC46" s="110">
        <f>'PP - Data'!AC97</f>
        <v>0</v>
      </c>
      <c r="AD46" s="110">
        <f>'PP - Data'!AD97</f>
        <v>0</v>
      </c>
      <c r="AE46" s="110">
        <f>'PP - Data'!AE97</f>
        <v>0</v>
      </c>
      <c r="AF46" s="110">
        <f>'PP - Data'!AF97</f>
        <v>0</v>
      </c>
    </row>
    <row r="47" hidden="1" outlineLevel="1">
      <c r="A47" s="777" t="s">
        <v>2409</v>
      </c>
      <c r="B47" s="778">
        <f>'PP - Data'!B98</f>
        <v>0.6666666667</v>
      </c>
      <c r="C47" s="778">
        <f>'PP - Data'!C98</f>
        <v>0.2857142857</v>
      </c>
      <c r="D47" s="778">
        <f>'PP - Data'!D98</f>
        <v>0.25</v>
      </c>
      <c r="E47" s="778">
        <f>'PP - Data'!E98</f>
        <v>0.3333333333</v>
      </c>
      <c r="F47" s="778">
        <f>'PP - Data'!F98</f>
        <v>0</v>
      </c>
      <c r="G47" s="778">
        <f>'PP - Data'!G98</f>
        <v>0</v>
      </c>
      <c r="H47" s="778">
        <f>'PP - Data'!H98</f>
        <v>0</v>
      </c>
      <c r="I47" s="778">
        <f>'PP - Data'!I98</f>
        <v>0</v>
      </c>
      <c r="J47" s="778">
        <f>'PP - Data'!J98</f>
        <v>0.3333333333</v>
      </c>
      <c r="K47" s="778">
        <f>'PP - Data'!K98</f>
        <v>0</v>
      </c>
      <c r="L47" s="778">
        <f>'PP - Data'!L98</f>
        <v>0</v>
      </c>
      <c r="M47" s="778">
        <f>'PP - Data'!M98</f>
        <v>0.3333333333</v>
      </c>
      <c r="N47" s="778">
        <f>'PP - Data'!N98</f>
        <v>0.25</v>
      </c>
      <c r="O47" s="778">
        <f>'PP - Data'!O98</f>
        <v>0.6666666667</v>
      </c>
      <c r="P47" s="778">
        <f>'PP - Data'!P98</f>
        <v>0.25</v>
      </c>
      <c r="Q47" s="778">
        <f>'PP - Data'!Q98</f>
        <v>0.25</v>
      </c>
      <c r="R47" s="778">
        <f>'PP - Data'!R98</f>
        <v>0</v>
      </c>
      <c r="S47" s="778">
        <f>'PP - Data'!S98</f>
        <v>0.25</v>
      </c>
      <c r="T47" s="778">
        <f>'PP - Data'!T98</f>
        <v>0</v>
      </c>
      <c r="U47" s="778">
        <f>'PP - Data'!U98</f>
        <v>0</v>
      </c>
      <c r="V47" s="778">
        <f>'PP - Data'!V98</f>
        <v>0.3333333333</v>
      </c>
      <c r="W47" s="778">
        <f>'PP - Data'!W98</f>
        <v>0</v>
      </c>
      <c r="X47" s="778">
        <f>'PP - Data'!X98</f>
        <v>0.2</v>
      </c>
      <c r="Y47" s="778">
        <f>'PP - Data'!Y98</f>
        <v>0</v>
      </c>
      <c r="Z47" s="778">
        <f>'PP - Data'!Z98</f>
        <v>0.2857142857</v>
      </c>
      <c r="AA47" s="778">
        <f>'PP - Data'!AA98</f>
        <v>0</v>
      </c>
      <c r="AB47" s="778">
        <f>'PP - Data'!AB98</f>
        <v>0</v>
      </c>
      <c r="AC47" s="778">
        <f>'PP - Data'!AC98</f>
        <v>0.4</v>
      </c>
      <c r="AD47" s="778">
        <f>'PP - Data'!AD98</f>
        <v>0.3333333333</v>
      </c>
      <c r="AE47" s="778">
        <f>'PP - Data'!AE98</f>
        <v>0</v>
      </c>
      <c r="AF47" s="778">
        <f>'PP - Data'!AF98</f>
        <v>0.2</v>
      </c>
    </row>
    <row r="48">
      <c r="A48" s="2" t="s">
        <v>2410</v>
      </c>
      <c r="B48" s="110">
        <f>'PP - Data'!B83</f>
        <v>0.3571428571</v>
      </c>
      <c r="C48" s="110">
        <f>'PP - Data'!C83</f>
        <v>0.2857142857</v>
      </c>
      <c r="D48" s="110">
        <f>'PP - Data'!D83</f>
        <v>0.5833333333</v>
      </c>
      <c r="E48" s="110">
        <f>'PP - Data'!E83</f>
        <v>0.6153846154</v>
      </c>
      <c r="F48" s="110">
        <f>'PP - Data'!F83</f>
        <v>0.5625</v>
      </c>
      <c r="G48" s="110">
        <f>'PP - Data'!G83</f>
        <v>0.6666666667</v>
      </c>
      <c r="H48" s="110">
        <f>'PP - Data'!H83</f>
        <v>0.4666666667</v>
      </c>
      <c r="I48" s="110">
        <f>'PP - Data'!I83</f>
        <v>0.6363636364</v>
      </c>
      <c r="J48" s="110">
        <f>'PP - Data'!J83</f>
        <v>0.6363636364</v>
      </c>
      <c r="K48" s="110">
        <f>'PP - Data'!K83</f>
        <v>0.5</v>
      </c>
      <c r="L48" s="110">
        <f>'PP - Data'!L83</f>
        <v>0.4</v>
      </c>
      <c r="M48" s="110">
        <f>'PP - Data'!M83</f>
        <v>0.4666666667</v>
      </c>
      <c r="N48" s="110">
        <f>'PP - Data'!N83</f>
        <v>0.25</v>
      </c>
      <c r="O48" s="110">
        <f>'PP - Data'!O83</f>
        <v>0.4545454545</v>
      </c>
      <c r="P48" s="110">
        <f>'PP - Data'!P83</f>
        <v>0.3333333333</v>
      </c>
      <c r="Q48" s="110">
        <f>'PP - Data'!Q83</f>
        <v>0.2727272727</v>
      </c>
      <c r="R48" s="110">
        <f>'PP - Data'!R83</f>
        <v>0.5454545455</v>
      </c>
      <c r="S48" s="110">
        <f>'PP - Data'!S83</f>
        <v>0.3076923077</v>
      </c>
      <c r="T48" s="110">
        <f>'PP - Data'!T83</f>
        <v>0.2222222222</v>
      </c>
      <c r="U48" s="110">
        <f>'PP - Data'!U83</f>
        <v>0.4117647059</v>
      </c>
      <c r="V48" s="110">
        <f>'PP - Data'!V83</f>
        <v>0.4615384615</v>
      </c>
      <c r="W48" s="110">
        <f>'PP - Data'!W83</f>
        <v>0.5789473684</v>
      </c>
      <c r="X48" s="110">
        <f>'PP - Data'!X83</f>
        <v>0.2777777778</v>
      </c>
      <c r="Y48" s="110">
        <f>'PP - Data'!Y83</f>
        <v>0.4166666667</v>
      </c>
      <c r="Z48" s="110">
        <f>'PP - Data'!Z83</f>
        <v>0.4761904762</v>
      </c>
      <c r="AA48" s="110">
        <f>'PP - Data'!AA83</f>
        <v>0.3571428571</v>
      </c>
      <c r="AB48" s="110">
        <f>'PP - Data'!AB83</f>
        <v>0.380952381</v>
      </c>
      <c r="AC48" s="110">
        <f>'PP - Data'!AC83</f>
        <v>0.5625</v>
      </c>
      <c r="AD48" s="110">
        <f>'PP - Data'!AD83</f>
        <v>0.4166666667</v>
      </c>
      <c r="AE48" s="110">
        <f>'PP - Data'!AE83</f>
        <v>0.2222222222</v>
      </c>
      <c r="AF48" s="110">
        <f>'PP - Data'!AF83</f>
        <v>0.3333333333</v>
      </c>
    </row>
    <row r="49">
      <c r="A49" s="2" t="s">
        <v>302</v>
      </c>
      <c r="B49" s="110">
        <f>'PP - Data'!B84</f>
        <v>0.07142857143</v>
      </c>
      <c r="C49" s="110">
        <f>'PP - Data'!C84</f>
        <v>0</v>
      </c>
      <c r="D49" s="110">
        <f>'PP - Data'!D84</f>
        <v>0</v>
      </c>
      <c r="E49" s="110">
        <f>'PP - Data'!E84</f>
        <v>0</v>
      </c>
      <c r="F49" s="110">
        <f>'PP - Data'!F84</f>
        <v>0</v>
      </c>
      <c r="G49" s="110">
        <f>'PP - Data'!G84</f>
        <v>0</v>
      </c>
      <c r="H49" s="110">
        <f>'PP - Data'!H84</f>
        <v>0.06666666667</v>
      </c>
      <c r="I49" s="110">
        <f>'PP - Data'!I84</f>
        <v>0</v>
      </c>
      <c r="J49" s="110">
        <f>'PP - Data'!J84</f>
        <v>0</v>
      </c>
      <c r="K49" s="110">
        <f>'PP - Data'!K84</f>
        <v>0</v>
      </c>
      <c r="L49" s="110">
        <f>'PP - Data'!L84</f>
        <v>0</v>
      </c>
      <c r="M49" s="110">
        <f>'PP - Data'!M84</f>
        <v>0</v>
      </c>
      <c r="N49" s="110">
        <f>'PP - Data'!N84</f>
        <v>0.0625</v>
      </c>
      <c r="O49" s="110">
        <f>'PP - Data'!O84</f>
        <v>0</v>
      </c>
      <c r="P49" s="110">
        <f>'PP - Data'!P84</f>
        <v>0</v>
      </c>
      <c r="Q49" s="110">
        <f>'PP - Data'!Q84</f>
        <v>0.09090909091</v>
      </c>
      <c r="R49" s="110">
        <f>'PP - Data'!R84</f>
        <v>0</v>
      </c>
      <c r="S49" s="110">
        <f>'PP - Data'!S84</f>
        <v>0</v>
      </c>
      <c r="T49" s="110">
        <f>'PP - Data'!T84</f>
        <v>0</v>
      </c>
      <c r="U49" s="110">
        <f>'PP - Data'!U84</f>
        <v>0</v>
      </c>
      <c r="V49" s="110">
        <f>'PP - Data'!V84</f>
        <v>0</v>
      </c>
      <c r="W49" s="110">
        <f>'PP - Data'!W84</f>
        <v>0</v>
      </c>
      <c r="X49" s="110">
        <f>'PP - Data'!X84</f>
        <v>0</v>
      </c>
      <c r="Y49" s="110">
        <f>'PP - Data'!Y84</f>
        <v>0</v>
      </c>
      <c r="Z49" s="110">
        <f>'PP - Data'!Z84</f>
        <v>0</v>
      </c>
      <c r="AA49" s="110">
        <f>'PP - Data'!AA84</f>
        <v>0</v>
      </c>
      <c r="AB49" s="110">
        <f>'PP - Data'!AB84</f>
        <v>0</v>
      </c>
      <c r="AC49" s="110">
        <f>'PP - Data'!AC84</f>
        <v>0</v>
      </c>
      <c r="AD49" s="110">
        <f>'PP - Data'!AD84</f>
        <v>0</v>
      </c>
      <c r="AE49" s="110">
        <f>'PP - Data'!AE84</f>
        <v>0</v>
      </c>
      <c r="AF49" s="110">
        <f>'PP - Data'!AF84</f>
        <v>0</v>
      </c>
    </row>
    <row r="50">
      <c r="A50" s="2" t="s">
        <v>2411</v>
      </c>
      <c r="B50" s="110">
        <f>'PP - Data'!B85</f>
        <v>0.07142857143</v>
      </c>
      <c r="C50" s="110">
        <f>'PP - Data'!C85</f>
        <v>0</v>
      </c>
      <c r="D50" s="110">
        <f>'PP - Data'!D85</f>
        <v>0</v>
      </c>
      <c r="E50" s="110">
        <f>'PP - Data'!E85</f>
        <v>0</v>
      </c>
      <c r="F50" s="110">
        <f>'PP - Data'!F85</f>
        <v>0</v>
      </c>
      <c r="G50" s="110">
        <f>'PP - Data'!G85</f>
        <v>0</v>
      </c>
      <c r="H50" s="110">
        <f>'PP - Data'!H85</f>
        <v>0</v>
      </c>
      <c r="I50" s="110">
        <f>'PP - Data'!I85</f>
        <v>0</v>
      </c>
      <c r="J50" s="110">
        <f>'PP - Data'!J85</f>
        <v>0</v>
      </c>
      <c r="K50" s="110">
        <f>'PP - Data'!K85</f>
        <v>0</v>
      </c>
      <c r="L50" s="110">
        <f>'PP - Data'!L85</f>
        <v>0</v>
      </c>
      <c r="M50" s="110">
        <f>'PP - Data'!M85</f>
        <v>0</v>
      </c>
      <c r="N50" s="110">
        <f>'PP - Data'!N85</f>
        <v>0.125</v>
      </c>
      <c r="O50" s="110">
        <f>'PP - Data'!O85</f>
        <v>0</v>
      </c>
      <c r="P50" s="110">
        <f>'PP - Data'!P85</f>
        <v>0</v>
      </c>
      <c r="Q50" s="110">
        <f>'PP - Data'!Q85</f>
        <v>0</v>
      </c>
      <c r="R50" s="110">
        <f>'PP - Data'!R85</f>
        <v>0</v>
      </c>
      <c r="S50" s="110">
        <f>'PP - Data'!S85</f>
        <v>0.07692307692</v>
      </c>
      <c r="T50" s="110">
        <f>'PP - Data'!T85</f>
        <v>0</v>
      </c>
      <c r="U50" s="110">
        <f>'PP - Data'!U85</f>
        <v>0</v>
      </c>
      <c r="V50" s="110">
        <f>'PP - Data'!V85</f>
        <v>0.07692307692</v>
      </c>
      <c r="W50" s="110">
        <f>'PP - Data'!W85</f>
        <v>0</v>
      </c>
      <c r="X50" s="110">
        <f>'PP - Data'!X85</f>
        <v>0.05555555556</v>
      </c>
      <c r="Y50" s="110">
        <f>'PP - Data'!Y85</f>
        <v>0</v>
      </c>
      <c r="Z50" s="110">
        <f>'PP - Data'!Z85</f>
        <v>0</v>
      </c>
      <c r="AA50" s="110">
        <f>'PP - Data'!AA85</f>
        <v>0</v>
      </c>
      <c r="AB50" s="110">
        <f>'PP - Data'!AB85</f>
        <v>0.04761904762</v>
      </c>
      <c r="AC50" s="110">
        <f>'PP - Data'!AC85</f>
        <v>0</v>
      </c>
      <c r="AD50" s="110">
        <f>'PP - Data'!AD85</f>
        <v>0</v>
      </c>
      <c r="AE50" s="110">
        <f>'PP - Data'!AE85</f>
        <v>0</v>
      </c>
      <c r="AF50" s="110">
        <f>'PP - Data'!AF85</f>
        <v>0</v>
      </c>
    </row>
    <row r="51">
      <c r="A51" s="2" t="s">
        <v>2412</v>
      </c>
      <c r="B51" s="110">
        <f>'PP - Data'!B86</f>
        <v>0.1428571429</v>
      </c>
      <c r="C51" s="110">
        <f>'PP - Data'!C86</f>
        <v>0</v>
      </c>
      <c r="D51" s="110">
        <f>'PP - Data'!D86</f>
        <v>0.08333333333</v>
      </c>
      <c r="E51" s="110">
        <f>'PP - Data'!E86</f>
        <v>0</v>
      </c>
      <c r="F51" s="110">
        <f>'PP - Data'!F86</f>
        <v>0</v>
      </c>
      <c r="G51" s="110">
        <f>'PP - Data'!G86</f>
        <v>0.1111111111</v>
      </c>
      <c r="H51" s="110">
        <f>'PP - Data'!H86</f>
        <v>0.06666666667</v>
      </c>
      <c r="I51" s="110">
        <f>'PP - Data'!I86</f>
        <v>0</v>
      </c>
      <c r="J51" s="110">
        <f>'PP - Data'!J86</f>
        <v>0</v>
      </c>
      <c r="K51" s="110">
        <f>'PP - Data'!K86</f>
        <v>0</v>
      </c>
      <c r="L51" s="110">
        <f>'PP - Data'!L86</f>
        <v>0</v>
      </c>
      <c r="M51" s="110">
        <f>'PP - Data'!M86</f>
        <v>0.1333333333</v>
      </c>
      <c r="N51" s="110">
        <f>'PP - Data'!N86</f>
        <v>0</v>
      </c>
      <c r="O51" s="110">
        <f>'PP - Data'!O86</f>
        <v>0.1818181818</v>
      </c>
      <c r="P51" s="110">
        <f>'PP - Data'!P86</f>
        <v>0</v>
      </c>
      <c r="Q51" s="110">
        <f>'PP - Data'!Q86</f>
        <v>0.1818181818</v>
      </c>
      <c r="R51" s="110">
        <f>'PP - Data'!R86</f>
        <v>0.09090909091</v>
      </c>
      <c r="S51" s="110">
        <f>'PP - Data'!S86</f>
        <v>0.07692307692</v>
      </c>
      <c r="T51" s="110">
        <f>'PP - Data'!T86</f>
        <v>0</v>
      </c>
      <c r="U51" s="110">
        <f>'PP - Data'!U86</f>
        <v>0.05882352941</v>
      </c>
      <c r="V51" s="110">
        <f>'PP - Data'!V86</f>
        <v>0</v>
      </c>
      <c r="W51" s="110">
        <f>'PP - Data'!W86</f>
        <v>0.05263157895</v>
      </c>
      <c r="X51" s="110">
        <f>'PP - Data'!X86</f>
        <v>0.2222222222</v>
      </c>
      <c r="Y51" s="110">
        <f>'PP - Data'!Y86</f>
        <v>0.25</v>
      </c>
      <c r="Z51" s="110">
        <f>'PP - Data'!Z86</f>
        <v>0.09523809524</v>
      </c>
      <c r="AA51" s="110">
        <f>'PP - Data'!AA86</f>
        <v>0</v>
      </c>
      <c r="AB51" s="110">
        <f>'PP - Data'!AB86</f>
        <v>0.04761904762</v>
      </c>
      <c r="AC51" s="110">
        <f>'PP - Data'!AC86</f>
        <v>0</v>
      </c>
      <c r="AD51" s="110">
        <f>'PP - Data'!AD86</f>
        <v>0</v>
      </c>
      <c r="AE51" s="110">
        <f>'PP - Data'!AE86</f>
        <v>0.1111111111</v>
      </c>
      <c r="AF51" s="110">
        <f>'PP - Data'!AF86</f>
        <v>0.08333333333</v>
      </c>
    </row>
    <row r="52">
      <c r="A52" s="2" t="s">
        <v>2413</v>
      </c>
      <c r="B52" s="110">
        <f>'PP - Data'!B87</f>
        <v>0</v>
      </c>
      <c r="C52" s="110">
        <f>'PP - Data'!C87</f>
        <v>0</v>
      </c>
      <c r="D52" s="110">
        <f>'PP - Data'!D87</f>
        <v>0</v>
      </c>
      <c r="E52" s="110">
        <f>'PP - Data'!E87</f>
        <v>0.1538461538</v>
      </c>
      <c r="F52" s="110">
        <f>'PP - Data'!F87</f>
        <v>0</v>
      </c>
      <c r="G52" s="110">
        <f>'PP - Data'!G87</f>
        <v>0</v>
      </c>
      <c r="H52" s="110">
        <f>'PP - Data'!H87</f>
        <v>0.06666666667</v>
      </c>
      <c r="I52" s="110">
        <f>'PP - Data'!I87</f>
        <v>0</v>
      </c>
      <c r="J52" s="110">
        <f>'PP - Data'!J87</f>
        <v>0</v>
      </c>
      <c r="K52" s="110">
        <f>'PP - Data'!K87</f>
        <v>0</v>
      </c>
      <c r="L52" s="110">
        <f>'PP - Data'!L87</f>
        <v>0</v>
      </c>
      <c r="M52" s="110">
        <f>'PP - Data'!M87</f>
        <v>0</v>
      </c>
      <c r="N52" s="110">
        <f>'PP - Data'!N87</f>
        <v>0</v>
      </c>
      <c r="O52" s="110">
        <f>'PP - Data'!O87</f>
        <v>0</v>
      </c>
      <c r="P52" s="110">
        <f>'PP - Data'!P87</f>
        <v>0</v>
      </c>
      <c r="Q52" s="110">
        <f>'PP - Data'!Q87</f>
        <v>0.09090909091</v>
      </c>
      <c r="R52" s="110">
        <f>'PP - Data'!R87</f>
        <v>0</v>
      </c>
      <c r="S52" s="110">
        <f>'PP - Data'!S87</f>
        <v>0</v>
      </c>
      <c r="T52" s="110">
        <f>'PP - Data'!T87</f>
        <v>0</v>
      </c>
      <c r="U52" s="110">
        <f>'PP - Data'!U87</f>
        <v>0</v>
      </c>
      <c r="V52" s="110">
        <f>'PP - Data'!V87</f>
        <v>0.07692307692</v>
      </c>
      <c r="W52" s="110">
        <f>'PP - Data'!W87</f>
        <v>0</v>
      </c>
      <c r="X52" s="110">
        <f>'PP - Data'!X87</f>
        <v>0</v>
      </c>
      <c r="Y52" s="110">
        <f>'PP - Data'!Y87</f>
        <v>0.08333333333</v>
      </c>
      <c r="Z52" s="110">
        <f>'PP - Data'!Z87</f>
        <v>0</v>
      </c>
      <c r="AA52" s="110">
        <f>'PP - Data'!AA87</f>
        <v>0.1428571429</v>
      </c>
      <c r="AB52" s="110">
        <f>'PP - Data'!AB87</f>
        <v>0</v>
      </c>
      <c r="AC52" s="110">
        <f>'PP - Data'!AC87</f>
        <v>0</v>
      </c>
      <c r="AD52" s="110">
        <f>'PP - Data'!AD87</f>
        <v>0</v>
      </c>
      <c r="AE52" s="110">
        <f>'PP - Data'!AE87</f>
        <v>0</v>
      </c>
      <c r="AF52" s="110">
        <f>'PP - Data'!AF87</f>
        <v>0</v>
      </c>
    </row>
    <row r="53">
      <c r="A53" s="2" t="s">
        <v>2414</v>
      </c>
      <c r="B53" s="110">
        <f>'PP - Data'!B88</f>
        <v>0.1428571429</v>
      </c>
      <c r="C53" s="110">
        <f>'PP - Data'!C88</f>
        <v>0.1428571429</v>
      </c>
      <c r="D53" s="110">
        <f>'PP - Data'!D88</f>
        <v>0</v>
      </c>
      <c r="E53" s="110">
        <f>'PP - Data'!E88</f>
        <v>0</v>
      </c>
      <c r="F53" s="110">
        <f>'PP - Data'!F88</f>
        <v>0.125</v>
      </c>
      <c r="G53" s="110">
        <f>'PP - Data'!G88</f>
        <v>0</v>
      </c>
      <c r="H53" s="110">
        <f>'PP - Data'!H88</f>
        <v>0.06666666667</v>
      </c>
      <c r="I53" s="110">
        <f>'PP - Data'!I88</f>
        <v>0.09090909091</v>
      </c>
      <c r="J53" s="110">
        <f>'PP - Data'!J88</f>
        <v>0</v>
      </c>
      <c r="K53" s="110">
        <f>'PP - Data'!K88</f>
        <v>0.3333333333</v>
      </c>
      <c r="L53" s="110">
        <f>'PP - Data'!L88</f>
        <v>0</v>
      </c>
      <c r="M53" s="110">
        <f>'PP - Data'!M88</f>
        <v>0.2</v>
      </c>
      <c r="N53" s="110">
        <f>'PP - Data'!N88</f>
        <v>0.3125</v>
      </c>
      <c r="O53" s="110">
        <f>'PP - Data'!O88</f>
        <v>0.09090909091</v>
      </c>
      <c r="P53" s="110">
        <f>'PP - Data'!P88</f>
        <v>0.2222222222</v>
      </c>
      <c r="Q53" s="110">
        <f>'PP - Data'!Q88</f>
        <v>0</v>
      </c>
      <c r="R53" s="110">
        <f>'PP - Data'!R88</f>
        <v>0.1818181818</v>
      </c>
      <c r="S53" s="110">
        <f>'PP - Data'!S88</f>
        <v>0.2307692308</v>
      </c>
      <c r="T53" s="110">
        <f>'PP - Data'!T88</f>
        <v>0.1666666667</v>
      </c>
      <c r="U53" s="110">
        <f>'PP - Data'!U88</f>
        <v>0.1764705882</v>
      </c>
      <c r="V53" s="110">
        <f>'PP - Data'!V88</f>
        <v>0.1538461538</v>
      </c>
      <c r="W53" s="110">
        <f>'PP - Data'!W88</f>
        <v>0</v>
      </c>
      <c r="X53" s="110">
        <f>'PP - Data'!X88</f>
        <v>0.1666666667</v>
      </c>
      <c r="Y53" s="110">
        <f>'PP - Data'!Y88</f>
        <v>0.1666666667</v>
      </c>
      <c r="Z53" s="110">
        <f>'PP - Data'!Z88</f>
        <v>0.09523809524</v>
      </c>
      <c r="AA53" s="110">
        <f>'PP - Data'!AA88</f>
        <v>0.2142857143</v>
      </c>
      <c r="AB53" s="110">
        <f>'PP - Data'!AB88</f>
        <v>0.09523809524</v>
      </c>
      <c r="AC53" s="110">
        <f>'PP - Data'!AC88</f>
        <v>0.125</v>
      </c>
      <c r="AD53" s="110">
        <f>'PP - Data'!AD88</f>
        <v>0.08333333333</v>
      </c>
      <c r="AE53" s="110">
        <f>'PP - Data'!AE88</f>
        <v>0</v>
      </c>
      <c r="AF53" s="110">
        <f>'PP - Data'!AF88</f>
        <v>0.1666666667</v>
      </c>
    </row>
    <row r="54">
      <c r="A54" s="779" t="s">
        <v>2415</v>
      </c>
      <c r="B54" s="780">
        <f>'PP - Data'!B89</f>
        <v>0</v>
      </c>
      <c r="C54" s="780">
        <f>'PP - Data'!C89</f>
        <v>0.07142857143</v>
      </c>
      <c r="D54" s="780">
        <f>'PP - Data'!D89</f>
        <v>0</v>
      </c>
      <c r="E54" s="780">
        <f>'PP - Data'!E89</f>
        <v>0</v>
      </c>
      <c r="F54" s="780">
        <f>'PP - Data'!F89</f>
        <v>0</v>
      </c>
      <c r="G54" s="780">
        <f>'PP - Data'!G89</f>
        <v>0</v>
      </c>
      <c r="H54" s="780">
        <f>'PP - Data'!H89</f>
        <v>0</v>
      </c>
      <c r="I54" s="780">
        <f>'PP - Data'!I89</f>
        <v>0</v>
      </c>
      <c r="J54" s="780">
        <f>'PP - Data'!J89</f>
        <v>0.09090909091</v>
      </c>
      <c r="K54" s="780">
        <f>'PP - Data'!K89</f>
        <v>0</v>
      </c>
      <c r="L54" s="780">
        <f>'PP - Data'!L89</f>
        <v>0</v>
      </c>
      <c r="M54" s="780">
        <f>'PP - Data'!M89</f>
        <v>0</v>
      </c>
      <c r="N54" s="780">
        <f>'PP - Data'!N89</f>
        <v>0</v>
      </c>
      <c r="O54" s="780">
        <f>'PP - Data'!O89</f>
        <v>0</v>
      </c>
      <c r="P54" s="780">
        <f>'PP - Data'!P89</f>
        <v>0</v>
      </c>
      <c r="Q54" s="780">
        <f>'PP - Data'!Q89</f>
        <v>0</v>
      </c>
      <c r="R54" s="780">
        <f>'PP - Data'!R89</f>
        <v>0</v>
      </c>
      <c r="S54" s="780">
        <f>'PP - Data'!S89</f>
        <v>0</v>
      </c>
      <c r="T54" s="780">
        <f>'PP - Data'!T89</f>
        <v>0</v>
      </c>
      <c r="U54" s="780">
        <f>'PP - Data'!U89</f>
        <v>0</v>
      </c>
      <c r="V54" s="780">
        <f>'PP - Data'!V89</f>
        <v>0</v>
      </c>
      <c r="W54" s="780">
        <f>'PP - Data'!W89</f>
        <v>0</v>
      </c>
      <c r="X54" s="780">
        <f>'PP - Data'!X89</f>
        <v>0</v>
      </c>
      <c r="Y54" s="780">
        <f>'PP - Data'!Y89</f>
        <v>0</v>
      </c>
      <c r="Z54" s="780">
        <f>'PP - Data'!Z89</f>
        <v>0</v>
      </c>
      <c r="AA54" s="780">
        <f>'PP - Data'!AA89</f>
        <v>0</v>
      </c>
      <c r="AB54" s="780">
        <f>'PP - Data'!AB89</f>
        <v>0</v>
      </c>
      <c r="AC54" s="780">
        <f>'PP - Data'!AC89</f>
        <v>0</v>
      </c>
      <c r="AD54" s="780">
        <f>'PP - Data'!AD89</f>
        <v>0</v>
      </c>
      <c r="AE54" s="780">
        <f>'PP - Data'!AE89</f>
        <v>0</v>
      </c>
      <c r="AF54" s="780">
        <f>'PP - Data'!AF89</f>
        <v>0</v>
      </c>
    </row>
    <row r="55">
      <c r="G55" s="131"/>
    </row>
    <row r="56">
      <c r="A56" s="772" t="s">
        <v>2416</v>
      </c>
      <c r="B56" s="316"/>
      <c r="C56" s="316"/>
      <c r="D56" s="316"/>
      <c r="E56" s="316"/>
      <c r="F56" s="316"/>
      <c r="G56" s="316"/>
      <c r="H56" s="316"/>
      <c r="I56" s="316"/>
      <c r="J56" s="316"/>
      <c r="K56" s="316"/>
      <c r="L56" s="316"/>
      <c r="M56" s="316"/>
      <c r="N56" s="316"/>
      <c r="O56" s="316"/>
      <c r="P56" s="316"/>
      <c r="Q56" s="316"/>
      <c r="R56" s="316"/>
      <c r="S56" s="316"/>
      <c r="T56" s="316"/>
      <c r="U56" s="316"/>
      <c r="V56" s="316"/>
      <c r="W56" s="316"/>
      <c r="X56" s="316"/>
      <c r="Y56" s="316"/>
      <c r="Z56" s="768"/>
      <c r="AA56" s="316"/>
      <c r="AB56" s="316"/>
      <c r="AC56" s="316"/>
      <c r="AD56" s="316"/>
      <c r="AE56" s="316"/>
      <c r="AF56" s="316"/>
    </row>
    <row r="57">
      <c r="B57" s="316"/>
      <c r="C57" s="316"/>
      <c r="D57" s="316"/>
      <c r="E57" s="316"/>
      <c r="F57" s="316"/>
      <c r="G57" s="316"/>
      <c r="H57" s="316"/>
      <c r="I57" s="316"/>
      <c r="J57" s="316"/>
      <c r="K57" s="316"/>
      <c r="L57" s="316"/>
      <c r="M57" s="316"/>
      <c r="N57" s="316"/>
      <c r="O57" s="316"/>
      <c r="P57" s="316"/>
      <c r="Q57" s="316"/>
      <c r="R57" s="316"/>
      <c r="S57" s="316"/>
      <c r="T57" s="316"/>
      <c r="U57" s="316"/>
      <c r="V57" s="316"/>
      <c r="W57" s="316"/>
      <c r="X57" s="316"/>
      <c r="Y57" s="316"/>
      <c r="Z57" s="768"/>
      <c r="AA57" s="316"/>
      <c r="AB57" s="316"/>
      <c r="AC57" s="316"/>
      <c r="AD57" s="316"/>
      <c r="AE57" s="316"/>
      <c r="AF57" s="316"/>
    </row>
    <row r="58">
      <c r="A58" s="93" t="s">
        <v>2400</v>
      </c>
      <c r="B58" s="316"/>
      <c r="C58" s="316"/>
      <c r="D58" s="316"/>
      <c r="E58" s="316"/>
      <c r="F58" s="316"/>
      <c r="G58" s="316"/>
      <c r="H58" s="316"/>
      <c r="I58" s="316"/>
      <c r="J58" s="316"/>
      <c r="K58" s="316"/>
      <c r="L58" s="316"/>
      <c r="M58" s="316"/>
      <c r="N58" s="316"/>
      <c r="O58" s="316"/>
      <c r="P58" s="316"/>
      <c r="Q58" s="316"/>
      <c r="R58" s="316"/>
      <c r="S58" s="316"/>
      <c r="T58" s="316"/>
      <c r="U58" s="316"/>
      <c r="V58" s="316"/>
      <c r="W58" s="316"/>
      <c r="X58" s="316"/>
      <c r="Y58" s="316"/>
      <c r="Z58" s="768"/>
      <c r="AA58" s="316"/>
      <c r="AB58" s="316"/>
      <c r="AC58" s="316"/>
      <c r="AD58" s="316"/>
      <c r="AE58" s="316"/>
      <c r="AF58" s="316"/>
    </row>
    <row r="59">
      <c r="A59" s="2" t="s">
        <v>2401</v>
      </c>
      <c r="B59" s="110">
        <f>'PP - Data'!B109</f>
        <v>0</v>
      </c>
      <c r="C59" s="110">
        <f>'PP - Data'!C109</f>
        <v>0</v>
      </c>
      <c r="D59" s="110">
        <f>'PP - Data'!D109</f>
        <v>0</v>
      </c>
      <c r="E59" s="110">
        <f>'PP - Data'!E109</f>
        <v>0</v>
      </c>
      <c r="F59" s="110">
        <f>'PP - Data'!F109</f>
        <v>0</v>
      </c>
      <c r="G59" s="110">
        <f>'PP - Data'!G109</f>
        <v>0</v>
      </c>
      <c r="H59" s="110" t="str">
        <f>'PP - Data'!H109</f>
        <v/>
      </c>
      <c r="I59" s="110">
        <f>'PP - Data'!I109</f>
        <v>0.25</v>
      </c>
      <c r="J59" s="110">
        <f>'PP - Data'!J109</f>
        <v>0</v>
      </c>
      <c r="K59" s="110">
        <f>'PP - Data'!K109</f>
        <v>0</v>
      </c>
      <c r="L59" s="110">
        <f>'PP - Data'!L109</f>
        <v>0</v>
      </c>
      <c r="M59" s="110">
        <f>'PP - Data'!M109</f>
        <v>0</v>
      </c>
      <c r="N59" s="110">
        <f>'PP - Data'!N109</f>
        <v>0</v>
      </c>
      <c r="O59" s="110">
        <f>'PP - Data'!O109</f>
        <v>0.25</v>
      </c>
      <c r="P59" s="110">
        <f>'PP - Data'!P109</f>
        <v>0</v>
      </c>
      <c r="Q59" s="110">
        <f>'PP - Data'!Q109</f>
        <v>0</v>
      </c>
      <c r="R59" s="110">
        <f>'PP - Data'!R109</f>
        <v>0</v>
      </c>
      <c r="S59" s="110">
        <f>'PP - Data'!S109</f>
        <v>0</v>
      </c>
      <c r="T59" s="110">
        <f>'PP - Data'!T109</f>
        <v>0</v>
      </c>
      <c r="U59" s="110">
        <f>'PP - Data'!U109</f>
        <v>0</v>
      </c>
      <c r="V59" s="110">
        <f>'PP - Data'!V109</f>
        <v>0</v>
      </c>
      <c r="W59" s="110">
        <f>'PP - Data'!W109</f>
        <v>0</v>
      </c>
      <c r="X59" s="110">
        <f>'PP - Data'!X109</f>
        <v>0</v>
      </c>
      <c r="Y59" s="110">
        <f>'PP - Data'!Y109</f>
        <v>0</v>
      </c>
      <c r="Z59" s="110">
        <f>'PP - Data'!Z109</f>
        <v>0</v>
      </c>
      <c r="AA59" s="110">
        <f>'PP - Data'!AA109</f>
        <v>0</v>
      </c>
      <c r="AB59" s="110">
        <f>'PP - Data'!AB109</f>
        <v>0.4</v>
      </c>
      <c r="AC59" s="110">
        <f>'PP - Data'!AC109</f>
        <v>0</v>
      </c>
      <c r="AD59" s="110">
        <f>'PP - Data'!AD109</f>
        <v>0.25</v>
      </c>
      <c r="AE59" s="110">
        <f>'PP - Data'!AE109</f>
        <v>0</v>
      </c>
      <c r="AF59" s="110">
        <f>'PP - Data'!AF109</f>
        <v>0</v>
      </c>
    </row>
    <row r="60">
      <c r="A60" s="2" t="s">
        <v>2402</v>
      </c>
      <c r="B60" s="110">
        <f>'PP - Data'!B110</f>
        <v>0</v>
      </c>
      <c r="C60" s="110">
        <f>'PP - Data'!C110</f>
        <v>0.5</v>
      </c>
      <c r="D60" s="110">
        <f>'PP - Data'!D110</f>
        <v>0.25</v>
      </c>
      <c r="E60" s="110">
        <f>'PP - Data'!E110</f>
        <v>0</v>
      </c>
      <c r="F60" s="110">
        <f>'PP - Data'!F110</f>
        <v>0.3333333333</v>
      </c>
      <c r="G60" s="110">
        <f>'PP - Data'!G110</f>
        <v>0.5</v>
      </c>
      <c r="H60" s="110" t="str">
        <f>'PP - Data'!H110</f>
        <v/>
      </c>
      <c r="I60" s="110">
        <f>'PP - Data'!I110</f>
        <v>0.5</v>
      </c>
      <c r="J60" s="110">
        <f>'PP - Data'!J110</f>
        <v>0.5</v>
      </c>
      <c r="K60" s="110">
        <f>'PP - Data'!K110</f>
        <v>0</v>
      </c>
      <c r="L60" s="110">
        <f>'PP - Data'!L110</f>
        <v>0.25</v>
      </c>
      <c r="M60" s="110">
        <f>'PP - Data'!M110</f>
        <v>0.2</v>
      </c>
      <c r="N60" s="110">
        <f>'PP - Data'!N110</f>
        <v>1</v>
      </c>
      <c r="O60" s="110">
        <f>'PP - Data'!O110</f>
        <v>0</v>
      </c>
      <c r="P60" s="110">
        <f>'PP - Data'!P110</f>
        <v>0</v>
      </c>
      <c r="Q60" s="110">
        <f>'PP - Data'!Q110</f>
        <v>0.6666666667</v>
      </c>
      <c r="R60" s="110">
        <f>'PP - Data'!R110</f>
        <v>0.25</v>
      </c>
      <c r="S60" s="110">
        <f>'PP - Data'!S110</f>
        <v>0</v>
      </c>
      <c r="T60" s="110">
        <f>'PP - Data'!T110</f>
        <v>0</v>
      </c>
      <c r="U60" s="110">
        <f>'PP - Data'!U110</f>
        <v>0.5</v>
      </c>
      <c r="V60" s="110">
        <f>'PP - Data'!V110</f>
        <v>0</v>
      </c>
      <c r="W60" s="110">
        <f>'PP - Data'!W110</f>
        <v>0.4285714286</v>
      </c>
      <c r="X60" s="110">
        <f>'PP - Data'!X110</f>
        <v>0.3333333333</v>
      </c>
      <c r="Y60" s="110">
        <f>'PP - Data'!Y110</f>
        <v>0</v>
      </c>
      <c r="Z60" s="110">
        <f>'PP - Data'!Z110</f>
        <v>0.3333333333</v>
      </c>
      <c r="AA60" s="110">
        <f>'PP - Data'!AA110</f>
        <v>0</v>
      </c>
      <c r="AB60" s="110">
        <f>'PP - Data'!AB110</f>
        <v>0.6</v>
      </c>
      <c r="AC60" s="110">
        <f>'PP - Data'!AC110</f>
        <v>0.6666666667</v>
      </c>
      <c r="AD60" s="110">
        <f>'PP - Data'!AD110</f>
        <v>0.25</v>
      </c>
      <c r="AE60" s="110">
        <f>'PP - Data'!AE110</f>
        <v>0</v>
      </c>
      <c r="AF60" s="110">
        <f>'PP - Data'!AF110</f>
        <v>0.25</v>
      </c>
    </row>
    <row r="61">
      <c r="A61" s="2" t="s">
        <v>2403</v>
      </c>
      <c r="B61" s="110">
        <f>'PP - Data'!B111</f>
        <v>1</v>
      </c>
      <c r="C61" s="110">
        <f>'PP - Data'!C111</f>
        <v>0</v>
      </c>
      <c r="D61" s="110">
        <f>'PP - Data'!D111</f>
        <v>0.75</v>
      </c>
      <c r="E61" s="110">
        <f>'PP - Data'!E111</f>
        <v>1</v>
      </c>
      <c r="F61" s="110">
        <f>'PP - Data'!F111</f>
        <v>0.3333333333</v>
      </c>
      <c r="G61" s="110">
        <f>'PP - Data'!G111</f>
        <v>0</v>
      </c>
      <c r="H61" s="110" t="str">
        <f>'PP - Data'!H111</f>
        <v/>
      </c>
      <c r="I61" s="110">
        <f>'PP - Data'!I111</f>
        <v>0</v>
      </c>
      <c r="J61" s="110">
        <f>'PP - Data'!J111</f>
        <v>0.5</v>
      </c>
      <c r="K61" s="110">
        <f>'PP - Data'!K111</f>
        <v>0.8</v>
      </c>
      <c r="L61" s="110">
        <f>'PP - Data'!L111</f>
        <v>0.25</v>
      </c>
      <c r="M61" s="110">
        <f>'PP - Data'!M111</f>
        <v>0.4</v>
      </c>
      <c r="N61" s="110">
        <f>'PP - Data'!N111</f>
        <v>0</v>
      </c>
      <c r="O61" s="110">
        <f>'PP - Data'!O111</f>
        <v>0.75</v>
      </c>
      <c r="P61" s="110">
        <f>'PP - Data'!P111</f>
        <v>0.75</v>
      </c>
      <c r="Q61" s="110">
        <f>'PP - Data'!Q111</f>
        <v>0.3333333333</v>
      </c>
      <c r="R61" s="110">
        <f>'PP - Data'!R111</f>
        <v>0.5</v>
      </c>
      <c r="S61" s="110">
        <f>'PP - Data'!S111</f>
        <v>0.3333333333</v>
      </c>
      <c r="T61" s="110">
        <f>'PP - Data'!T111</f>
        <v>0.5</v>
      </c>
      <c r="U61" s="110">
        <f>'PP - Data'!U111</f>
        <v>0</v>
      </c>
      <c r="V61" s="110">
        <f>'PP - Data'!V111</f>
        <v>0.6666666667</v>
      </c>
      <c r="W61" s="110">
        <f>'PP - Data'!W111</f>
        <v>0.2857142857</v>
      </c>
      <c r="X61" s="110">
        <f>'PP - Data'!X111</f>
        <v>0.5</v>
      </c>
      <c r="Y61" s="110">
        <f>'PP - Data'!Y111</f>
        <v>1</v>
      </c>
      <c r="Z61" s="110">
        <f>'PP - Data'!Z111</f>
        <v>0</v>
      </c>
      <c r="AA61" s="110">
        <f>'PP - Data'!AA111</f>
        <v>0.5</v>
      </c>
      <c r="AB61" s="110">
        <f>'PP - Data'!AB111</f>
        <v>0</v>
      </c>
      <c r="AC61" s="110">
        <f>'PP - Data'!AC111</f>
        <v>0</v>
      </c>
      <c r="AD61" s="110">
        <f>'PP - Data'!AD111</f>
        <v>0.25</v>
      </c>
      <c r="AE61" s="110">
        <f>'PP - Data'!AE111</f>
        <v>0</v>
      </c>
      <c r="AF61" s="110">
        <f>'PP - Data'!AF111</f>
        <v>0.25</v>
      </c>
    </row>
    <row r="62">
      <c r="A62" s="2" t="s">
        <v>2404</v>
      </c>
      <c r="B62" s="110">
        <f>'PP - Data'!B112</f>
        <v>0</v>
      </c>
      <c r="C62" s="110">
        <f>'PP - Data'!C112</f>
        <v>0.5</v>
      </c>
      <c r="D62" s="110">
        <f>'PP - Data'!D112</f>
        <v>0</v>
      </c>
      <c r="E62" s="110">
        <f>'PP - Data'!E112</f>
        <v>0</v>
      </c>
      <c r="F62" s="110">
        <f>'PP - Data'!F112</f>
        <v>0.3333333333</v>
      </c>
      <c r="G62" s="110">
        <f>'PP - Data'!G112</f>
        <v>0.5</v>
      </c>
      <c r="H62" s="110" t="str">
        <f>'PP - Data'!H112</f>
        <v/>
      </c>
      <c r="I62" s="110">
        <f>'PP - Data'!I112</f>
        <v>0.25</v>
      </c>
      <c r="J62" s="110">
        <f>'PP - Data'!J112</f>
        <v>0</v>
      </c>
      <c r="K62" s="110">
        <f>'PP - Data'!K112</f>
        <v>0.2</v>
      </c>
      <c r="L62" s="110">
        <f>'PP - Data'!L112</f>
        <v>0.5</v>
      </c>
      <c r="M62" s="110">
        <f>'PP - Data'!M112</f>
        <v>0.4</v>
      </c>
      <c r="N62" s="110">
        <f>'PP - Data'!N112</f>
        <v>0</v>
      </c>
      <c r="O62" s="110">
        <f>'PP - Data'!O112</f>
        <v>0</v>
      </c>
      <c r="P62" s="110">
        <f>'PP - Data'!P112</f>
        <v>0.25</v>
      </c>
      <c r="Q62" s="110">
        <f>'PP - Data'!Q112</f>
        <v>0</v>
      </c>
      <c r="R62" s="110">
        <f>'PP - Data'!R112</f>
        <v>0.25</v>
      </c>
      <c r="S62" s="110">
        <f>'PP - Data'!S112</f>
        <v>0.6666666667</v>
      </c>
      <c r="T62" s="110">
        <f>'PP - Data'!T112</f>
        <v>0.5</v>
      </c>
      <c r="U62" s="110">
        <f>'PP - Data'!U112</f>
        <v>0.5</v>
      </c>
      <c r="V62" s="110">
        <f>'PP - Data'!V112</f>
        <v>0.3333333333</v>
      </c>
      <c r="W62" s="110">
        <f>'PP - Data'!W112</f>
        <v>0.2857142857</v>
      </c>
      <c r="X62" s="110">
        <f>'PP - Data'!X112</f>
        <v>0.1666666667</v>
      </c>
      <c r="Y62" s="110">
        <f>'PP - Data'!Y112</f>
        <v>0</v>
      </c>
      <c r="Z62" s="110">
        <f>'PP - Data'!Z112</f>
        <v>0.6666666667</v>
      </c>
      <c r="AA62" s="110">
        <f>'PP - Data'!AA112</f>
        <v>0.5</v>
      </c>
      <c r="AB62" s="110">
        <f>'PP - Data'!AB112</f>
        <v>0</v>
      </c>
      <c r="AC62" s="110">
        <f>'PP - Data'!AC112</f>
        <v>0.3333333333</v>
      </c>
      <c r="AD62" s="110">
        <f>'PP - Data'!AD112</f>
        <v>0.25</v>
      </c>
      <c r="AE62" s="110">
        <f>'PP - Data'!AE112</f>
        <v>1</v>
      </c>
      <c r="AF62" s="110">
        <f>'PP - Data'!AF112</f>
        <v>0.5</v>
      </c>
    </row>
    <row r="63">
      <c r="A63" s="93" t="s">
        <v>2405</v>
      </c>
      <c r="B63" s="316"/>
      <c r="C63" s="316"/>
      <c r="D63" s="316"/>
      <c r="E63" s="316"/>
      <c r="F63" s="316"/>
      <c r="G63" s="316"/>
      <c r="H63" s="316"/>
      <c r="I63" s="316"/>
      <c r="J63" s="316"/>
      <c r="K63" s="316"/>
      <c r="L63" s="316"/>
      <c r="M63" s="316"/>
      <c r="N63" s="316"/>
      <c r="O63" s="316"/>
      <c r="P63" s="316"/>
      <c r="Q63" s="316"/>
      <c r="R63" s="316"/>
      <c r="S63" s="316"/>
      <c r="T63" s="316"/>
      <c r="U63" s="316"/>
      <c r="V63" s="316"/>
      <c r="W63" s="316"/>
      <c r="X63" s="316"/>
      <c r="Y63" s="316"/>
      <c r="Z63" s="768"/>
      <c r="AA63" s="316"/>
      <c r="AB63" s="316"/>
      <c r="AC63" s="316"/>
      <c r="AD63" s="316"/>
      <c r="AE63" s="316"/>
      <c r="AF63" s="316"/>
    </row>
    <row r="64" collapsed="1">
      <c r="A64" s="2" t="s">
        <v>2406</v>
      </c>
      <c r="B64" s="110">
        <f>'PP - Data'!B124</f>
        <v>0.2857142857</v>
      </c>
      <c r="C64" s="110">
        <f>'PP - Data'!C124</f>
        <v>0.4</v>
      </c>
      <c r="D64" s="110">
        <f>'PP - Data'!D124</f>
        <v>0.1</v>
      </c>
      <c r="E64" s="110">
        <f>'PP - Data'!E124</f>
        <v>0.25</v>
      </c>
      <c r="F64" s="110">
        <f>'PP - Data'!F124</f>
        <v>0.4</v>
      </c>
      <c r="G64" s="110">
        <f>'PP - Data'!G124</f>
        <v>0.3333333333</v>
      </c>
      <c r="H64" s="110">
        <f>'PP - Data'!H124</f>
        <v>0</v>
      </c>
      <c r="I64" s="110">
        <f>'PP - Data'!I124</f>
        <v>0.2222222222</v>
      </c>
      <c r="J64" s="110">
        <f>'PP - Data'!J124</f>
        <v>0.375</v>
      </c>
      <c r="K64" s="110">
        <f>'PP - Data'!K124</f>
        <v>0.1428571429</v>
      </c>
      <c r="L64" s="110">
        <f>'PP - Data'!L124</f>
        <v>0.125</v>
      </c>
      <c r="M64" s="110">
        <f>'PP - Data'!M124</f>
        <v>0.4615384615</v>
      </c>
      <c r="N64" s="110">
        <f>'PP - Data'!N124</f>
        <v>0.8571428571</v>
      </c>
      <c r="O64" s="110">
        <f>'PP - Data'!O124</f>
        <v>0</v>
      </c>
      <c r="P64" s="110">
        <f>'PP - Data'!P124</f>
        <v>0.3333333333</v>
      </c>
      <c r="Q64" s="110">
        <f>'PP - Data'!Q124</f>
        <v>0.25</v>
      </c>
      <c r="R64" s="110">
        <f>'PP - Data'!R124</f>
        <v>0</v>
      </c>
      <c r="S64" s="110">
        <f>'PP - Data'!S124</f>
        <v>0.2307692308</v>
      </c>
      <c r="T64" s="110">
        <f>'PP - Data'!T124</f>
        <v>0</v>
      </c>
      <c r="U64" s="110">
        <f>'PP - Data'!U124</f>
        <v>0.4</v>
      </c>
      <c r="V64" s="110">
        <f>'PP - Data'!V124</f>
        <v>0.3636363636</v>
      </c>
      <c r="W64" s="110">
        <f>'PP - Data'!W124</f>
        <v>0.1818181818</v>
      </c>
      <c r="X64" s="110">
        <f>'PP - Data'!X124</f>
        <v>0.5</v>
      </c>
      <c r="Y64" s="110">
        <f>'PP - Data'!Y124</f>
        <v>0.2222222222</v>
      </c>
      <c r="Z64" s="110">
        <f>'PP - Data'!Z124</f>
        <v>0.3333333333</v>
      </c>
      <c r="AA64" s="110">
        <f>'PP - Data'!AA124</f>
        <v>0</v>
      </c>
      <c r="AB64" s="110">
        <f>'PP - Data'!AB124</f>
        <v>0.2</v>
      </c>
      <c r="AC64" s="110">
        <f>'PP - Data'!AC124</f>
        <v>0</v>
      </c>
      <c r="AD64" s="110">
        <f>'PP - Data'!AD124</f>
        <v>0.4444444444</v>
      </c>
      <c r="AE64" s="110">
        <f>'PP - Data'!AE124</f>
        <v>0</v>
      </c>
      <c r="AF64" s="110">
        <f>'PP - Data'!AF124</f>
        <v>0.2857142857</v>
      </c>
    </row>
    <row r="65" hidden="1" outlineLevel="1">
      <c r="A65" s="773"/>
      <c r="B65" s="316"/>
      <c r="C65" s="316"/>
      <c r="D65" s="316"/>
      <c r="E65" s="316"/>
      <c r="F65" s="316"/>
      <c r="G65" s="316"/>
      <c r="H65" s="316"/>
      <c r="I65" s="316"/>
      <c r="J65" s="316"/>
      <c r="K65" s="65"/>
      <c r="L65" s="65"/>
      <c r="M65" s="65"/>
      <c r="N65" s="65"/>
      <c r="O65" s="65"/>
      <c r="P65" s="65"/>
      <c r="Q65" s="65"/>
      <c r="R65" s="65"/>
      <c r="S65" s="65"/>
      <c r="T65" s="65"/>
      <c r="U65" s="65"/>
      <c r="V65" s="65"/>
      <c r="W65" s="65"/>
      <c r="X65" s="65"/>
      <c r="Y65" s="65"/>
      <c r="Z65" s="65"/>
      <c r="AA65" s="65"/>
      <c r="AB65" s="65"/>
      <c r="AC65" s="65"/>
      <c r="AD65" s="65"/>
      <c r="AE65" s="65"/>
      <c r="AF65" s="65"/>
    </row>
    <row r="66" hidden="1" outlineLevel="1">
      <c r="A66" s="774" t="s">
        <v>2407</v>
      </c>
      <c r="B66" s="775">
        <f>'PP - Data'!B138</f>
        <v>1</v>
      </c>
      <c r="C66" s="775">
        <f>'PP - Data'!C138</f>
        <v>1</v>
      </c>
      <c r="D66" s="775">
        <f>'PP - Data'!D138</f>
        <v>1</v>
      </c>
      <c r="E66" s="775">
        <f>'PP - Data'!E138</f>
        <v>0</v>
      </c>
      <c r="F66" s="775">
        <f>'PP - Data'!F138</f>
        <v>1</v>
      </c>
      <c r="G66" s="775">
        <f>'PP - Data'!G138</f>
        <v>0.6666666667</v>
      </c>
      <c r="H66" s="775" t="str">
        <f>'PP - Data'!H138</f>
        <v/>
      </c>
      <c r="I66" s="775">
        <f>'PP - Data'!I138</f>
        <v>0.5</v>
      </c>
      <c r="J66" s="775">
        <f>'PP - Data'!J138</f>
        <v>0.3333333333</v>
      </c>
      <c r="K66" s="775">
        <f>'PP - Data'!K138</f>
        <v>1</v>
      </c>
      <c r="L66" s="775">
        <f>'PP - Data'!L138</f>
        <v>1</v>
      </c>
      <c r="M66" s="775">
        <f>'PP - Data'!M138</f>
        <v>0.5</v>
      </c>
      <c r="N66" s="775">
        <f>'PP - Data'!N138</f>
        <v>0.8333333333</v>
      </c>
      <c r="O66" s="775" t="str">
        <f>'PP - Data'!O138</f>
        <v/>
      </c>
      <c r="P66" s="775">
        <f>'PP - Data'!P138</f>
        <v>1</v>
      </c>
      <c r="Q66" s="775">
        <f>'PP - Data'!Q138</f>
        <v>0</v>
      </c>
      <c r="R66" s="775" t="str">
        <f>'PP - Data'!R138</f>
        <v/>
      </c>
      <c r="S66" s="775">
        <f>'PP - Data'!S138</f>
        <v>0.6666666667</v>
      </c>
      <c r="T66" s="775" t="str">
        <f>'PP - Data'!T138</f>
        <v/>
      </c>
      <c r="U66" s="775">
        <f>'PP - Data'!U138</f>
        <v>1</v>
      </c>
      <c r="V66" s="775">
        <f>'PP - Data'!V138</f>
        <v>0.25</v>
      </c>
      <c r="W66" s="775">
        <f>'PP - Data'!W138</f>
        <v>1</v>
      </c>
      <c r="X66" s="775">
        <f>'PP - Data'!X138</f>
        <v>0.75</v>
      </c>
      <c r="Y66" s="775">
        <f>'PP - Data'!Y138</f>
        <v>1</v>
      </c>
      <c r="Z66" s="775">
        <f>'PP - Data'!Z138</f>
        <v>0.5</v>
      </c>
      <c r="AA66" s="775" t="str">
        <f>'PP - Data'!AA138</f>
        <v/>
      </c>
      <c r="AB66" s="775">
        <f>'PP - Data'!AB138</f>
        <v>1</v>
      </c>
      <c r="AC66" s="775" t="str">
        <f>'PP - Data'!AC138</f>
        <v/>
      </c>
      <c r="AD66" s="775">
        <f>'PP - Data'!AD138</f>
        <v>0.75</v>
      </c>
      <c r="AE66" s="775" t="str">
        <f>'PP - Data'!AE138</f>
        <v/>
      </c>
      <c r="AF66" s="775">
        <f>'PP - Data'!AF138</f>
        <v>1</v>
      </c>
    </row>
    <row r="67" hidden="1" outlineLevel="1">
      <c r="A67" s="776" t="s">
        <v>2408</v>
      </c>
      <c r="B67" s="110">
        <f>'PP - Data'!B139</f>
        <v>0</v>
      </c>
      <c r="C67" s="110">
        <f>'PP - Data'!C139</f>
        <v>0</v>
      </c>
      <c r="D67" s="110">
        <f>'PP - Data'!D139</f>
        <v>0</v>
      </c>
      <c r="E67" s="110">
        <f>'PP - Data'!E139</f>
        <v>0.5</v>
      </c>
      <c r="F67" s="110">
        <f>'PP - Data'!F139</f>
        <v>0</v>
      </c>
      <c r="G67" s="110">
        <f>'PP - Data'!G139</f>
        <v>0</v>
      </c>
      <c r="H67" s="110" t="str">
        <f>'PP - Data'!H139</f>
        <v/>
      </c>
      <c r="I67" s="110">
        <f>'PP - Data'!I139</f>
        <v>0</v>
      </c>
      <c r="J67" s="110">
        <f>'PP - Data'!J139</f>
        <v>0.6666666667</v>
      </c>
      <c r="K67" s="110">
        <f>'PP - Data'!K139</f>
        <v>0</v>
      </c>
      <c r="L67" s="110">
        <f>'PP - Data'!L139</f>
        <v>0</v>
      </c>
      <c r="M67" s="110">
        <f>'PP - Data'!M139</f>
        <v>0</v>
      </c>
      <c r="N67" s="110">
        <f>'PP - Data'!N139</f>
        <v>0</v>
      </c>
      <c r="O67" s="110" t="str">
        <f>'PP - Data'!O139</f>
        <v/>
      </c>
      <c r="P67" s="110">
        <f>'PP - Data'!P139</f>
        <v>0</v>
      </c>
      <c r="Q67" s="110">
        <f>'PP - Data'!Q139</f>
        <v>0</v>
      </c>
      <c r="R67" s="110" t="str">
        <f>'PP - Data'!R139</f>
        <v/>
      </c>
      <c r="S67" s="110">
        <f>'PP - Data'!S139</f>
        <v>0</v>
      </c>
      <c r="T67" s="110" t="str">
        <f>'PP - Data'!T139</f>
        <v/>
      </c>
      <c r="U67" s="110">
        <f>'PP - Data'!U139</f>
        <v>0</v>
      </c>
      <c r="V67" s="110">
        <f>'PP - Data'!V139</f>
        <v>0.25</v>
      </c>
      <c r="W67" s="110">
        <f>'PP - Data'!W139</f>
        <v>0</v>
      </c>
      <c r="X67" s="110">
        <f>'PP - Data'!X139</f>
        <v>0.25</v>
      </c>
      <c r="Y67" s="110">
        <f>'PP - Data'!Y139</f>
        <v>0</v>
      </c>
      <c r="Z67" s="110">
        <f>'PP - Data'!Z139</f>
        <v>0.25</v>
      </c>
      <c r="AA67" s="110" t="str">
        <f>'PP - Data'!AA139</f>
        <v/>
      </c>
      <c r="AB67" s="110">
        <f>'PP - Data'!AB139</f>
        <v>0</v>
      </c>
      <c r="AC67" s="110" t="str">
        <f>'PP - Data'!AC139</f>
        <v/>
      </c>
      <c r="AD67" s="110">
        <f>'PP - Data'!AD139</f>
        <v>0</v>
      </c>
      <c r="AE67" s="110" t="str">
        <f>'PP - Data'!AE139</f>
        <v/>
      </c>
      <c r="AF67" s="110">
        <f>'PP - Data'!AF139</f>
        <v>0</v>
      </c>
    </row>
    <row r="68" hidden="1" outlineLevel="1">
      <c r="A68" s="777" t="s">
        <v>2409</v>
      </c>
      <c r="B68" s="778">
        <f>'PP - Data'!B140</f>
        <v>0</v>
      </c>
      <c r="C68" s="778">
        <f>'PP - Data'!C140</f>
        <v>0</v>
      </c>
      <c r="D68" s="778">
        <f>'PP - Data'!D140</f>
        <v>0</v>
      </c>
      <c r="E68" s="778">
        <f>'PP - Data'!E140</f>
        <v>0.5</v>
      </c>
      <c r="F68" s="778">
        <f>'PP - Data'!F140</f>
        <v>0</v>
      </c>
      <c r="G68" s="778">
        <f>'PP - Data'!G140</f>
        <v>0.3333333333</v>
      </c>
      <c r="H68" s="778" t="str">
        <f>'PP - Data'!H140</f>
        <v/>
      </c>
      <c r="I68" s="778">
        <f>'PP - Data'!I140</f>
        <v>0.5</v>
      </c>
      <c r="J68" s="778">
        <f>'PP - Data'!J140</f>
        <v>0</v>
      </c>
      <c r="K68" s="778">
        <f>'PP - Data'!K140</f>
        <v>0</v>
      </c>
      <c r="L68" s="778">
        <f>'PP - Data'!L140</f>
        <v>0</v>
      </c>
      <c r="M68" s="778">
        <f>'PP - Data'!M140</f>
        <v>0.5</v>
      </c>
      <c r="N68" s="778">
        <f>'PP - Data'!N140</f>
        <v>0.1666666667</v>
      </c>
      <c r="O68" s="778" t="str">
        <f>'PP - Data'!O140</f>
        <v/>
      </c>
      <c r="P68" s="778">
        <f>'PP - Data'!P140</f>
        <v>0</v>
      </c>
      <c r="Q68" s="778">
        <f>'PP - Data'!Q140</f>
        <v>1</v>
      </c>
      <c r="R68" s="778" t="str">
        <f>'PP - Data'!R140</f>
        <v/>
      </c>
      <c r="S68" s="778">
        <f>'PP - Data'!S140</f>
        <v>0.3333333333</v>
      </c>
      <c r="T68" s="778" t="str">
        <f>'PP - Data'!T140</f>
        <v/>
      </c>
      <c r="U68" s="778">
        <f>'PP - Data'!U140</f>
        <v>0</v>
      </c>
      <c r="V68" s="778">
        <f>'PP - Data'!V140</f>
        <v>0.5</v>
      </c>
      <c r="W68" s="778">
        <f>'PP - Data'!W140</f>
        <v>0</v>
      </c>
      <c r="X68" s="778">
        <f>'PP - Data'!X140</f>
        <v>0</v>
      </c>
      <c r="Y68" s="778">
        <f>'PP - Data'!Y140</f>
        <v>0</v>
      </c>
      <c r="Z68" s="778">
        <f>'PP - Data'!Z140</f>
        <v>0.25</v>
      </c>
      <c r="AA68" s="778" t="str">
        <f>'PP - Data'!AA140</f>
        <v/>
      </c>
      <c r="AB68" s="778">
        <f>'PP - Data'!AB140</f>
        <v>0</v>
      </c>
      <c r="AC68" s="778" t="str">
        <f>'PP - Data'!AC140</f>
        <v/>
      </c>
      <c r="AD68" s="778">
        <f>'PP - Data'!AD140</f>
        <v>0.25</v>
      </c>
      <c r="AE68" s="778" t="str">
        <f>'PP - Data'!AE140</f>
        <v/>
      </c>
      <c r="AF68" s="778">
        <f>'PP - Data'!AF140</f>
        <v>0</v>
      </c>
    </row>
    <row r="69">
      <c r="A69" s="2" t="s">
        <v>2410</v>
      </c>
      <c r="B69" s="110">
        <f>'PP - Data'!B125</f>
        <v>0.5714285714</v>
      </c>
      <c r="C69" s="110">
        <f>'PP - Data'!C125</f>
        <v>0.6</v>
      </c>
      <c r="D69" s="110">
        <f>'PP - Data'!D125</f>
        <v>0.6</v>
      </c>
      <c r="E69" s="110">
        <f>'PP - Data'!E125</f>
        <v>0.375</v>
      </c>
      <c r="F69" s="110">
        <f>'PP - Data'!F125</f>
        <v>0.1</v>
      </c>
      <c r="G69" s="110">
        <f>'PP - Data'!G125</f>
        <v>0.4444444444</v>
      </c>
      <c r="H69" s="110">
        <f>'PP - Data'!H125</f>
        <v>0.5</v>
      </c>
      <c r="I69" s="110">
        <f>'PP - Data'!I125</f>
        <v>0.5555555556</v>
      </c>
      <c r="J69" s="110">
        <f>'PP - Data'!J125</f>
        <v>0.625</v>
      </c>
      <c r="K69" s="110">
        <f>'PP - Data'!K125</f>
        <v>0.8571428571</v>
      </c>
      <c r="L69" s="110">
        <f>'PP - Data'!L125</f>
        <v>0.875</v>
      </c>
      <c r="M69" s="110">
        <f>'PP - Data'!M125</f>
        <v>0.4615384615</v>
      </c>
      <c r="N69" s="110">
        <f>'PP - Data'!N125</f>
        <v>0.1428571429</v>
      </c>
      <c r="O69" s="110">
        <f>'PP - Data'!O125</f>
        <v>0.4285714286</v>
      </c>
      <c r="P69" s="110">
        <f>'PP - Data'!P125</f>
        <v>0.5</v>
      </c>
      <c r="Q69" s="110">
        <f>'PP - Data'!Q125</f>
        <v>0.75</v>
      </c>
      <c r="R69" s="110">
        <f>'PP - Data'!R125</f>
        <v>0.7142857143</v>
      </c>
      <c r="S69" s="110">
        <f>'PP - Data'!S125</f>
        <v>0.4615384615</v>
      </c>
      <c r="T69" s="110">
        <f>'PP - Data'!T125</f>
        <v>0.8888888889</v>
      </c>
      <c r="U69" s="110">
        <f>'PP - Data'!U125</f>
        <v>0.5</v>
      </c>
      <c r="V69" s="110">
        <f>'PP - Data'!V125</f>
        <v>0.4545454545</v>
      </c>
      <c r="W69" s="110">
        <f>'PP - Data'!W125</f>
        <v>0.7272727273</v>
      </c>
      <c r="X69" s="110">
        <f>'PP - Data'!X125</f>
        <v>0.25</v>
      </c>
      <c r="Y69" s="110">
        <f>'PP - Data'!Y125</f>
        <v>0.3333333333</v>
      </c>
      <c r="Z69" s="110">
        <f>'PP - Data'!Z125</f>
        <v>0.4166666667</v>
      </c>
      <c r="AA69" s="110">
        <f>'PP - Data'!AA125</f>
        <v>0.8</v>
      </c>
      <c r="AB69" s="110">
        <f>'PP - Data'!AB125</f>
        <v>0.5</v>
      </c>
      <c r="AC69" s="110">
        <f>'PP - Data'!AC125</f>
        <v>0.6666666667</v>
      </c>
      <c r="AD69" s="110">
        <f>'PP - Data'!AD125</f>
        <v>0.4444444444</v>
      </c>
      <c r="AE69" s="110">
        <f>'PP - Data'!AE125</f>
        <v>0.75</v>
      </c>
      <c r="AF69" s="110">
        <f>'PP - Data'!AF125</f>
        <v>0.4285714286</v>
      </c>
    </row>
    <row r="70">
      <c r="A70" s="2" t="s">
        <v>302</v>
      </c>
      <c r="B70" s="110">
        <f>'PP - Data'!B126</f>
        <v>0</v>
      </c>
      <c r="C70" s="110">
        <f>'PP - Data'!C126</f>
        <v>0</v>
      </c>
      <c r="D70" s="110">
        <f>'PP - Data'!D126</f>
        <v>0</v>
      </c>
      <c r="E70" s="110">
        <f>'PP - Data'!E126</f>
        <v>0.125</v>
      </c>
      <c r="F70" s="110">
        <f>'PP - Data'!F126</f>
        <v>0</v>
      </c>
      <c r="G70" s="110">
        <f>'PP - Data'!G126</f>
        <v>0</v>
      </c>
      <c r="H70" s="110">
        <f>'PP - Data'!H126</f>
        <v>0</v>
      </c>
      <c r="I70" s="110">
        <f>'PP - Data'!I126</f>
        <v>0</v>
      </c>
      <c r="J70" s="110">
        <f>'PP - Data'!J126</f>
        <v>0</v>
      </c>
      <c r="K70" s="110">
        <f>'PP - Data'!K126</f>
        <v>0</v>
      </c>
      <c r="L70" s="110">
        <f>'PP - Data'!L126</f>
        <v>0</v>
      </c>
      <c r="M70" s="110">
        <f>'PP - Data'!M126</f>
        <v>0</v>
      </c>
      <c r="N70" s="110">
        <f>'PP - Data'!N126</f>
        <v>0</v>
      </c>
      <c r="O70" s="110">
        <f>'PP - Data'!O126</f>
        <v>0</v>
      </c>
      <c r="P70" s="110">
        <f>'PP - Data'!P126</f>
        <v>0</v>
      </c>
      <c r="Q70" s="110">
        <f>'PP - Data'!Q126</f>
        <v>0</v>
      </c>
      <c r="R70" s="110">
        <f>'PP - Data'!R126</f>
        <v>0</v>
      </c>
      <c r="S70" s="110">
        <f>'PP - Data'!S126</f>
        <v>0</v>
      </c>
      <c r="T70" s="110">
        <f>'PP - Data'!T126</f>
        <v>0</v>
      </c>
      <c r="U70" s="110">
        <f>'PP - Data'!U126</f>
        <v>0</v>
      </c>
      <c r="V70" s="110">
        <f>'PP - Data'!V126</f>
        <v>0</v>
      </c>
      <c r="W70" s="110">
        <f>'PP - Data'!W126</f>
        <v>0</v>
      </c>
      <c r="X70" s="110">
        <f>'PP - Data'!X126</f>
        <v>0</v>
      </c>
      <c r="Y70" s="110">
        <f>'PP - Data'!Y126</f>
        <v>0</v>
      </c>
      <c r="Z70" s="110">
        <f>'PP - Data'!Z126</f>
        <v>0</v>
      </c>
      <c r="AA70" s="110">
        <f>'PP - Data'!AA126</f>
        <v>0</v>
      </c>
      <c r="AB70" s="110">
        <f>'PP - Data'!AB126</f>
        <v>0</v>
      </c>
      <c r="AC70" s="110">
        <f>'PP - Data'!AC126</f>
        <v>0</v>
      </c>
      <c r="AD70" s="110">
        <f>'PP - Data'!AD126</f>
        <v>0</v>
      </c>
      <c r="AE70" s="110">
        <f>'PP - Data'!AE126</f>
        <v>0</v>
      </c>
      <c r="AF70" s="110">
        <f>'PP - Data'!AF126</f>
        <v>0</v>
      </c>
    </row>
    <row r="71">
      <c r="A71" s="2" t="s">
        <v>2411</v>
      </c>
      <c r="B71" s="110">
        <f>'PP - Data'!B127</f>
        <v>0</v>
      </c>
      <c r="C71" s="110">
        <f>'PP - Data'!C127</f>
        <v>0</v>
      </c>
      <c r="D71" s="110">
        <f>'PP - Data'!D127</f>
        <v>0</v>
      </c>
      <c r="E71" s="110">
        <f>'PP - Data'!E127</f>
        <v>0</v>
      </c>
      <c r="F71" s="110">
        <f>'PP - Data'!F127</f>
        <v>0</v>
      </c>
      <c r="G71" s="110">
        <f>'PP - Data'!G127</f>
        <v>0</v>
      </c>
      <c r="H71" s="110">
        <f>'PP - Data'!H127</f>
        <v>0</v>
      </c>
      <c r="I71" s="110">
        <f>'PP - Data'!I127</f>
        <v>0.1111111111</v>
      </c>
      <c r="J71" s="110">
        <f>'PP - Data'!J127</f>
        <v>0</v>
      </c>
      <c r="K71" s="110">
        <f>'PP - Data'!K127</f>
        <v>0</v>
      </c>
      <c r="L71" s="110">
        <f>'PP - Data'!L127</f>
        <v>0</v>
      </c>
      <c r="M71" s="110">
        <f>'PP - Data'!M127</f>
        <v>0</v>
      </c>
      <c r="N71" s="110">
        <f>'PP - Data'!N127</f>
        <v>0</v>
      </c>
      <c r="O71" s="110">
        <f>'PP - Data'!O127</f>
        <v>0</v>
      </c>
      <c r="P71" s="110">
        <f>'PP - Data'!P127</f>
        <v>0</v>
      </c>
      <c r="Q71" s="110">
        <f>'PP - Data'!Q127</f>
        <v>0</v>
      </c>
      <c r="R71" s="110">
        <f>'PP - Data'!R127</f>
        <v>0.1428571429</v>
      </c>
      <c r="S71" s="110">
        <f>'PP - Data'!S127</f>
        <v>0.07692307692</v>
      </c>
      <c r="T71" s="110">
        <f>'PP - Data'!T127</f>
        <v>0</v>
      </c>
      <c r="U71" s="110">
        <f>'PP - Data'!U127</f>
        <v>0</v>
      </c>
      <c r="V71" s="110">
        <f>'PP - Data'!V127</f>
        <v>0</v>
      </c>
      <c r="W71" s="110">
        <f>'PP - Data'!W127</f>
        <v>0</v>
      </c>
      <c r="X71" s="110">
        <f>'PP - Data'!X127</f>
        <v>0</v>
      </c>
      <c r="Y71" s="110">
        <f>'PP - Data'!Y127</f>
        <v>0</v>
      </c>
      <c r="Z71" s="110">
        <f>'PP - Data'!Z127</f>
        <v>0</v>
      </c>
      <c r="AA71" s="110">
        <f>'PP - Data'!AA127</f>
        <v>0</v>
      </c>
      <c r="AB71" s="110">
        <f>'PP - Data'!AB127</f>
        <v>0.1</v>
      </c>
      <c r="AC71" s="110">
        <f>'PP - Data'!AC127</f>
        <v>0.1666666667</v>
      </c>
      <c r="AD71" s="110">
        <f>'PP - Data'!AD127</f>
        <v>0</v>
      </c>
      <c r="AE71" s="110">
        <f>'PP - Data'!AE127</f>
        <v>0</v>
      </c>
      <c r="AF71" s="110">
        <f>'PP - Data'!AF127</f>
        <v>0</v>
      </c>
    </row>
    <row r="72">
      <c r="A72" s="2" t="s">
        <v>2412</v>
      </c>
      <c r="B72" s="110">
        <f>'PP - Data'!B128</f>
        <v>0</v>
      </c>
      <c r="C72" s="110">
        <f>'PP - Data'!C128</f>
        <v>0</v>
      </c>
      <c r="D72" s="110">
        <f>'PP - Data'!D128</f>
        <v>0.1</v>
      </c>
      <c r="E72" s="110">
        <f>'PP - Data'!E128</f>
        <v>0.125</v>
      </c>
      <c r="F72" s="110">
        <f>'PP - Data'!F128</f>
        <v>0.1</v>
      </c>
      <c r="G72" s="110">
        <f>'PP - Data'!G128</f>
        <v>0</v>
      </c>
      <c r="H72" s="110">
        <f>'PP - Data'!H128</f>
        <v>0.25</v>
      </c>
      <c r="I72" s="110">
        <f>'PP - Data'!I128</f>
        <v>0.1111111111</v>
      </c>
      <c r="J72" s="110">
        <f>'PP - Data'!J128</f>
        <v>0</v>
      </c>
      <c r="K72" s="110">
        <f>'PP - Data'!K128</f>
        <v>0</v>
      </c>
      <c r="L72" s="110">
        <f>'PP - Data'!L128</f>
        <v>0</v>
      </c>
      <c r="M72" s="110">
        <f>'PP - Data'!M128</f>
        <v>0</v>
      </c>
      <c r="N72" s="110">
        <f>'PP - Data'!N128</f>
        <v>0</v>
      </c>
      <c r="O72" s="110">
        <f>'PP - Data'!O128</f>
        <v>0</v>
      </c>
      <c r="P72" s="110">
        <f>'PP - Data'!P128</f>
        <v>0</v>
      </c>
      <c r="Q72" s="110">
        <f>'PP - Data'!Q128</f>
        <v>0</v>
      </c>
      <c r="R72" s="110">
        <f>'PP - Data'!R128</f>
        <v>0</v>
      </c>
      <c r="S72" s="110">
        <f>'PP - Data'!S128</f>
        <v>0.1538461538</v>
      </c>
      <c r="T72" s="110">
        <f>'PP - Data'!T128</f>
        <v>0</v>
      </c>
      <c r="U72" s="110">
        <f>'PP - Data'!U128</f>
        <v>0.1</v>
      </c>
      <c r="V72" s="110">
        <f>'PP - Data'!V128</f>
        <v>0.09090909091</v>
      </c>
      <c r="W72" s="110">
        <f>'PP - Data'!W128</f>
        <v>0.09090909091</v>
      </c>
      <c r="X72" s="110">
        <f>'PP - Data'!X128</f>
        <v>0.125</v>
      </c>
      <c r="Y72" s="110">
        <f>'PP - Data'!Y128</f>
        <v>0.3333333333</v>
      </c>
      <c r="Z72" s="110">
        <f>'PP - Data'!Z128</f>
        <v>0.08333333333</v>
      </c>
      <c r="AA72" s="110">
        <f>'PP - Data'!AA128</f>
        <v>0.1</v>
      </c>
      <c r="AB72" s="110">
        <f>'PP - Data'!AB128</f>
        <v>0</v>
      </c>
      <c r="AC72" s="110">
        <f>'PP - Data'!AC128</f>
        <v>0.1666666667</v>
      </c>
      <c r="AD72" s="110">
        <f>'PP - Data'!AD128</f>
        <v>0</v>
      </c>
      <c r="AE72" s="110">
        <f>'PP - Data'!AE128</f>
        <v>0.25</v>
      </c>
      <c r="AF72" s="110">
        <f>'PP - Data'!AF128</f>
        <v>0.1428571429</v>
      </c>
    </row>
    <row r="73">
      <c r="A73" s="2" t="s">
        <v>2413</v>
      </c>
      <c r="B73" s="110">
        <f>'PP - Data'!B129</f>
        <v>0</v>
      </c>
      <c r="C73" s="110">
        <f>'PP - Data'!C129</f>
        <v>0</v>
      </c>
      <c r="D73" s="110">
        <f>'PP - Data'!D129</f>
        <v>0</v>
      </c>
      <c r="E73" s="110">
        <f>'PP - Data'!E129</f>
        <v>0</v>
      </c>
      <c r="F73" s="110">
        <f>'PP - Data'!F129</f>
        <v>0</v>
      </c>
      <c r="G73" s="110">
        <f>'PP - Data'!G129</f>
        <v>0</v>
      </c>
      <c r="H73" s="110">
        <f>'PP - Data'!H129</f>
        <v>0</v>
      </c>
      <c r="I73" s="110">
        <f>'PP - Data'!I129</f>
        <v>0</v>
      </c>
      <c r="J73" s="110">
        <f>'PP - Data'!J129</f>
        <v>0</v>
      </c>
      <c r="K73" s="110">
        <f>'PP - Data'!K129</f>
        <v>0</v>
      </c>
      <c r="L73" s="110">
        <f>'PP - Data'!L129</f>
        <v>0</v>
      </c>
      <c r="M73" s="110">
        <f>'PP - Data'!M129</f>
        <v>0</v>
      </c>
      <c r="N73" s="110">
        <f>'PP - Data'!N129</f>
        <v>0</v>
      </c>
      <c r="O73" s="110">
        <f>'PP - Data'!O129</f>
        <v>0</v>
      </c>
      <c r="P73" s="110">
        <f>'PP - Data'!P129</f>
        <v>0</v>
      </c>
      <c r="Q73" s="110">
        <f>'PP - Data'!Q129</f>
        <v>0</v>
      </c>
      <c r="R73" s="110">
        <f>'PP - Data'!R129</f>
        <v>0</v>
      </c>
      <c r="S73" s="110">
        <f>'PP - Data'!S129</f>
        <v>0</v>
      </c>
      <c r="T73" s="110">
        <f>'PP - Data'!T129</f>
        <v>0.1111111111</v>
      </c>
      <c r="U73" s="110">
        <f>'PP - Data'!U129</f>
        <v>0</v>
      </c>
      <c r="V73" s="110">
        <f>'PP - Data'!V129</f>
        <v>0</v>
      </c>
      <c r="W73" s="110">
        <f>'PP - Data'!W129</f>
        <v>0</v>
      </c>
      <c r="X73" s="110">
        <f>'PP - Data'!X129</f>
        <v>0</v>
      </c>
      <c r="Y73" s="110">
        <f>'PP - Data'!Y129</f>
        <v>0</v>
      </c>
      <c r="Z73" s="110">
        <f>'PP - Data'!Z129</f>
        <v>0</v>
      </c>
      <c r="AA73" s="110">
        <f>'PP - Data'!AA129</f>
        <v>0</v>
      </c>
      <c r="AB73" s="110">
        <f>'PP - Data'!AB129</f>
        <v>0</v>
      </c>
      <c r="AC73" s="110">
        <f>'PP - Data'!AC129</f>
        <v>0</v>
      </c>
      <c r="AD73" s="110">
        <f>'PP - Data'!AD129</f>
        <v>0</v>
      </c>
      <c r="AE73" s="110">
        <f>'PP - Data'!AE129</f>
        <v>0</v>
      </c>
      <c r="AF73" s="110">
        <f>'PP - Data'!AF129</f>
        <v>0</v>
      </c>
    </row>
    <row r="74">
      <c r="A74" s="2" t="s">
        <v>2414</v>
      </c>
      <c r="B74" s="110">
        <f>'PP - Data'!B130</f>
        <v>0.1428571429</v>
      </c>
      <c r="C74" s="110">
        <f>'PP - Data'!C130</f>
        <v>0</v>
      </c>
      <c r="D74" s="110">
        <f>'PP - Data'!D130</f>
        <v>0.1</v>
      </c>
      <c r="E74" s="110">
        <f>'PP - Data'!E130</f>
        <v>0.125</v>
      </c>
      <c r="F74" s="110">
        <f>'PP - Data'!F130</f>
        <v>0.4</v>
      </c>
      <c r="G74" s="110">
        <f>'PP - Data'!G130</f>
        <v>0.2222222222</v>
      </c>
      <c r="H74" s="110">
        <f>'PP - Data'!H130</f>
        <v>0.25</v>
      </c>
      <c r="I74" s="110">
        <f>'PP - Data'!I130</f>
        <v>0</v>
      </c>
      <c r="J74" s="110">
        <f>'PP - Data'!J130</f>
        <v>0</v>
      </c>
      <c r="K74" s="110">
        <f>'PP - Data'!K130</f>
        <v>0</v>
      </c>
      <c r="L74" s="110">
        <f>'PP - Data'!L130</f>
        <v>0</v>
      </c>
      <c r="M74" s="110">
        <f>'PP - Data'!M130</f>
        <v>0.07692307692</v>
      </c>
      <c r="N74" s="110">
        <f>'PP - Data'!N130</f>
        <v>0</v>
      </c>
      <c r="O74" s="110">
        <f>'PP - Data'!O130</f>
        <v>0.5714285714</v>
      </c>
      <c r="P74" s="110">
        <f>'PP - Data'!P130</f>
        <v>0.1666666667</v>
      </c>
      <c r="Q74" s="110">
        <f>'PP - Data'!Q130</f>
        <v>0</v>
      </c>
      <c r="R74" s="110">
        <f>'PP - Data'!R130</f>
        <v>0.1428571429</v>
      </c>
      <c r="S74" s="110">
        <f>'PP - Data'!S130</f>
        <v>0.07692307692</v>
      </c>
      <c r="T74" s="110">
        <f>'PP - Data'!T130</f>
        <v>0</v>
      </c>
      <c r="U74" s="110">
        <f>'PP - Data'!U130</f>
        <v>0</v>
      </c>
      <c r="V74" s="110">
        <f>'PP - Data'!V130</f>
        <v>0</v>
      </c>
      <c r="W74" s="110">
        <f>'PP - Data'!W130</f>
        <v>0</v>
      </c>
      <c r="X74" s="110">
        <f>'PP - Data'!X130</f>
        <v>0.125</v>
      </c>
      <c r="Y74" s="110">
        <f>'PP - Data'!Y130</f>
        <v>0.1111111111</v>
      </c>
      <c r="Z74" s="110">
        <f>'PP - Data'!Z130</f>
        <v>0.08333333333</v>
      </c>
      <c r="AA74" s="110">
        <f>'PP - Data'!AA130</f>
        <v>0.1</v>
      </c>
      <c r="AB74" s="110">
        <f>'PP - Data'!AB130</f>
        <v>0.2</v>
      </c>
      <c r="AC74" s="110">
        <f>'PP - Data'!AC130</f>
        <v>0</v>
      </c>
      <c r="AD74" s="110">
        <f>'PP - Data'!AD130</f>
        <v>0.1111111111</v>
      </c>
      <c r="AE74" s="110">
        <f>'PP - Data'!AE130</f>
        <v>0</v>
      </c>
      <c r="AF74" s="110">
        <f>'PP - Data'!AF130</f>
        <v>0.1428571429</v>
      </c>
    </row>
    <row r="75">
      <c r="A75" s="781" t="s">
        <v>2415</v>
      </c>
      <c r="B75" s="778">
        <f>'PP - Data'!B131</f>
        <v>0</v>
      </c>
      <c r="C75" s="778">
        <f>'PP - Data'!C131</f>
        <v>0</v>
      </c>
      <c r="D75" s="778">
        <f>'PP - Data'!D131</f>
        <v>0.1</v>
      </c>
      <c r="E75" s="778">
        <f>'PP - Data'!E131</f>
        <v>0</v>
      </c>
      <c r="F75" s="778">
        <f>'PP - Data'!F131</f>
        <v>0</v>
      </c>
      <c r="G75" s="778">
        <f>'PP - Data'!G131</f>
        <v>0</v>
      </c>
      <c r="H75" s="778">
        <f>'PP - Data'!H131</f>
        <v>0</v>
      </c>
      <c r="I75" s="778">
        <f>'PP - Data'!I131</f>
        <v>0</v>
      </c>
      <c r="J75" s="778">
        <f>'PP - Data'!J131</f>
        <v>0</v>
      </c>
      <c r="K75" s="778">
        <f>'PP - Data'!K131</f>
        <v>0</v>
      </c>
      <c r="L75" s="778">
        <f>'PP - Data'!L131</f>
        <v>0</v>
      </c>
      <c r="M75" s="778">
        <f>'PP - Data'!M131</f>
        <v>0</v>
      </c>
      <c r="N75" s="778">
        <f>'PP - Data'!N131</f>
        <v>0</v>
      </c>
      <c r="O75" s="778">
        <f>'PP - Data'!O131</f>
        <v>0</v>
      </c>
      <c r="P75" s="778">
        <f>'PP - Data'!P131</f>
        <v>0</v>
      </c>
      <c r="Q75" s="778">
        <f>'PP - Data'!Q131</f>
        <v>0</v>
      </c>
      <c r="R75" s="778">
        <f>'PP - Data'!R131</f>
        <v>0</v>
      </c>
      <c r="S75" s="778">
        <f>'PP - Data'!S131</f>
        <v>0</v>
      </c>
      <c r="T75" s="778">
        <f>'PP - Data'!T131</f>
        <v>0</v>
      </c>
      <c r="U75" s="778">
        <f>'PP - Data'!U131</f>
        <v>0</v>
      </c>
      <c r="V75" s="778">
        <f>'PP - Data'!V131</f>
        <v>0.09090909091</v>
      </c>
      <c r="W75" s="778">
        <f>'PP - Data'!W131</f>
        <v>0</v>
      </c>
      <c r="X75" s="778">
        <f>'PP - Data'!X131</f>
        <v>0</v>
      </c>
      <c r="Y75" s="778">
        <f>'PP - Data'!Y131</f>
        <v>0</v>
      </c>
      <c r="Z75" s="778">
        <f>'PP - Data'!Z131</f>
        <v>0.08333333333</v>
      </c>
      <c r="AA75" s="778">
        <f>'PP - Data'!AA131</f>
        <v>0</v>
      </c>
      <c r="AB75" s="778">
        <f>'PP - Data'!AB131</f>
        <v>0</v>
      </c>
      <c r="AC75" s="778">
        <f>'PP - Data'!AC131</f>
        <v>0</v>
      </c>
      <c r="AD75" s="778">
        <f>'PP - Data'!AD131</f>
        <v>0</v>
      </c>
      <c r="AE75" s="778">
        <f>'PP - Data'!AE131</f>
        <v>0</v>
      </c>
      <c r="AF75" s="778">
        <f>'PP - Data'!AF131</f>
        <v>0</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782" t="s">
        <v>2417</v>
      </c>
      <c r="B1" s="783">
        <v>45931.0</v>
      </c>
      <c r="C1" s="783">
        <v>45932.0</v>
      </c>
      <c r="D1" s="783">
        <v>45933.0</v>
      </c>
      <c r="E1" s="783">
        <v>45934.0</v>
      </c>
      <c r="F1" s="783">
        <v>45935.0</v>
      </c>
      <c r="G1" s="783">
        <v>45936.0</v>
      </c>
      <c r="H1" s="783">
        <v>45937.0</v>
      </c>
      <c r="I1" s="783">
        <v>45938.0</v>
      </c>
      <c r="J1" s="783">
        <v>45939.0</v>
      </c>
      <c r="K1" s="783">
        <v>45940.0</v>
      </c>
      <c r="L1" s="783">
        <v>45941.0</v>
      </c>
      <c r="M1" s="783">
        <v>45942.0</v>
      </c>
      <c r="N1" s="783">
        <v>45943.0</v>
      </c>
      <c r="O1" s="783">
        <v>45944.0</v>
      </c>
      <c r="P1" s="783">
        <v>45945.0</v>
      </c>
      <c r="Q1" s="783">
        <v>45946.0</v>
      </c>
      <c r="R1" s="783">
        <v>45947.0</v>
      </c>
      <c r="S1" s="783">
        <v>45948.0</v>
      </c>
      <c r="T1" s="783">
        <v>45949.0</v>
      </c>
      <c r="U1" s="783">
        <v>45950.0</v>
      </c>
      <c r="V1" s="783">
        <v>45951.0</v>
      </c>
      <c r="W1" s="783">
        <v>45952.0</v>
      </c>
      <c r="X1" s="783">
        <v>45953.0</v>
      </c>
      <c r="Y1" s="783">
        <v>45954.0</v>
      </c>
      <c r="Z1" s="783">
        <v>45955.0</v>
      </c>
      <c r="AA1" s="783">
        <v>45956.0</v>
      </c>
      <c r="AB1" s="783">
        <v>45957.0</v>
      </c>
      <c r="AC1" s="783">
        <v>45958.0</v>
      </c>
      <c r="AD1" s="783">
        <v>45959.0</v>
      </c>
      <c r="AE1" s="783">
        <v>45960.0</v>
      </c>
      <c r="AF1" s="783">
        <v>45961.0</v>
      </c>
      <c r="AG1" s="784" t="s">
        <v>2418</v>
      </c>
      <c r="AH1" s="785" t="s">
        <v>2419</v>
      </c>
    </row>
    <row r="2">
      <c r="A2" s="786" t="s">
        <v>2381</v>
      </c>
      <c r="B2" s="787"/>
      <c r="C2" s="787"/>
      <c r="D2" s="787"/>
      <c r="E2" s="787"/>
      <c r="F2" s="787"/>
      <c r="G2" s="787"/>
      <c r="H2" s="787"/>
      <c r="I2" s="787"/>
      <c r="J2" s="787"/>
      <c r="K2" s="787"/>
      <c r="L2" s="787"/>
      <c r="M2" s="787"/>
      <c r="N2" s="787"/>
      <c r="O2" s="787"/>
      <c r="P2" s="787"/>
      <c r="Q2" s="787"/>
      <c r="R2" s="787"/>
      <c r="S2" s="787"/>
      <c r="T2" s="787"/>
      <c r="U2" s="787"/>
      <c r="V2" s="787"/>
      <c r="W2" s="787"/>
      <c r="X2" s="787"/>
      <c r="Y2" s="787"/>
      <c r="Z2" s="787"/>
      <c r="AA2" s="787"/>
      <c r="AB2" s="787"/>
      <c r="AC2" s="787"/>
      <c r="AD2" s="787"/>
      <c r="AE2" s="787"/>
      <c r="AF2" s="787"/>
      <c r="AG2" s="788"/>
      <c r="AH2" s="789"/>
    </row>
    <row r="3">
      <c r="A3" s="790" t="s">
        <v>2382</v>
      </c>
      <c r="B3" s="791">
        <v>16.0</v>
      </c>
      <c r="C3" s="791">
        <v>12.0</v>
      </c>
      <c r="D3" s="791">
        <v>18.0</v>
      </c>
      <c r="E3" s="791">
        <v>17.0</v>
      </c>
      <c r="F3" s="791">
        <v>18.0</v>
      </c>
      <c r="G3" s="791">
        <v>13.0</v>
      </c>
      <c r="H3" s="791">
        <v>15.0</v>
      </c>
      <c r="I3" s="791">
        <v>14.0</v>
      </c>
      <c r="J3" s="791">
        <v>13.0</v>
      </c>
      <c r="K3" s="791">
        <v>10.0</v>
      </c>
      <c r="L3" s="791">
        <v>9.0</v>
      </c>
      <c r="M3" s="791">
        <v>20.0</v>
      </c>
      <c r="N3" s="791">
        <v>17.0</v>
      </c>
      <c r="O3" s="791">
        <v>14.0</v>
      </c>
      <c r="P3" s="791">
        <v>12.0</v>
      </c>
      <c r="Q3" s="791">
        <v>11.0</v>
      </c>
      <c r="R3" s="791">
        <v>14.0</v>
      </c>
      <c r="S3" s="791">
        <v>22.0</v>
      </c>
      <c r="T3" s="791">
        <v>20.0</v>
      </c>
      <c r="U3" s="791">
        <v>19.0</v>
      </c>
      <c r="V3" s="791">
        <v>22.0</v>
      </c>
      <c r="W3" s="791">
        <v>19.0</v>
      </c>
      <c r="X3" s="791">
        <v>18.0</v>
      </c>
      <c r="Y3" s="791">
        <v>18.0</v>
      </c>
      <c r="Z3" s="791">
        <v>24.0</v>
      </c>
      <c r="AA3" s="791">
        <v>17.0</v>
      </c>
      <c r="AB3" s="791">
        <v>19.0</v>
      </c>
      <c r="AC3" s="791">
        <v>16.0</v>
      </c>
      <c r="AD3" s="791">
        <v>17.0</v>
      </c>
      <c r="AE3" s="791">
        <v>9.0</v>
      </c>
      <c r="AF3" s="791">
        <v>15.0</v>
      </c>
      <c r="AG3" s="792">
        <f t="shared" ref="AG3:AG5" si="1">SUM(B3:AF3)</f>
        <v>498</v>
      </c>
      <c r="AH3" s="793">
        <f t="shared" ref="AH3:AH4" si="2">iferror(AG3/AG$5,"")</f>
        <v>0.7410714286</v>
      </c>
    </row>
    <row r="4">
      <c r="A4" s="794" t="s">
        <v>2383</v>
      </c>
      <c r="B4" s="791">
        <v>5.0</v>
      </c>
      <c r="C4" s="791">
        <v>7.0</v>
      </c>
      <c r="D4" s="791">
        <v>4.0</v>
      </c>
      <c r="E4" s="791">
        <v>4.0</v>
      </c>
      <c r="F4" s="791">
        <v>8.0</v>
      </c>
      <c r="G4" s="791">
        <v>5.0</v>
      </c>
      <c r="H4" s="791">
        <v>4.0</v>
      </c>
      <c r="I4" s="791">
        <v>6.0</v>
      </c>
      <c r="J4" s="791">
        <v>6.0</v>
      </c>
      <c r="K4" s="791">
        <v>3.0</v>
      </c>
      <c r="L4" s="791">
        <v>4.0</v>
      </c>
      <c r="M4" s="791">
        <v>8.0</v>
      </c>
      <c r="N4" s="791">
        <v>6.0</v>
      </c>
      <c r="O4" s="791">
        <v>4.0</v>
      </c>
      <c r="P4" s="791">
        <v>3.0</v>
      </c>
      <c r="Q4" s="791">
        <v>4.0</v>
      </c>
      <c r="R4" s="791">
        <v>4.0</v>
      </c>
      <c r="S4" s="791">
        <v>4.0</v>
      </c>
      <c r="T4" s="791">
        <v>7.0</v>
      </c>
      <c r="U4" s="791">
        <v>8.0</v>
      </c>
      <c r="V4" s="791">
        <v>2.0</v>
      </c>
      <c r="W4" s="791">
        <v>11.0</v>
      </c>
      <c r="X4" s="791">
        <v>8.0</v>
      </c>
      <c r="Y4" s="791">
        <v>3.0</v>
      </c>
      <c r="Z4" s="791">
        <v>9.0</v>
      </c>
      <c r="AA4" s="791">
        <v>7.0</v>
      </c>
      <c r="AB4" s="791">
        <v>12.0</v>
      </c>
      <c r="AC4" s="791">
        <v>6.0</v>
      </c>
      <c r="AD4" s="791">
        <v>4.0</v>
      </c>
      <c r="AE4" s="791">
        <v>4.0</v>
      </c>
      <c r="AF4" s="791">
        <v>4.0</v>
      </c>
      <c r="AG4" s="792">
        <f t="shared" si="1"/>
        <v>174</v>
      </c>
      <c r="AH4" s="793">
        <f t="shared" si="2"/>
        <v>0.2589285714</v>
      </c>
    </row>
    <row r="5">
      <c r="A5" s="795" t="s">
        <v>2420</v>
      </c>
      <c r="B5" s="796">
        <f t="shared" ref="B5:AF5" si="3">SUM(B3:B4)</f>
        <v>21</v>
      </c>
      <c r="C5" s="796">
        <f t="shared" si="3"/>
        <v>19</v>
      </c>
      <c r="D5" s="796">
        <f t="shared" si="3"/>
        <v>22</v>
      </c>
      <c r="E5" s="796">
        <f t="shared" si="3"/>
        <v>21</v>
      </c>
      <c r="F5" s="796">
        <f t="shared" si="3"/>
        <v>26</v>
      </c>
      <c r="G5" s="796">
        <f t="shared" si="3"/>
        <v>18</v>
      </c>
      <c r="H5" s="796">
        <f t="shared" si="3"/>
        <v>19</v>
      </c>
      <c r="I5" s="796">
        <f t="shared" si="3"/>
        <v>20</v>
      </c>
      <c r="J5" s="796">
        <f t="shared" si="3"/>
        <v>19</v>
      </c>
      <c r="K5" s="796">
        <f t="shared" si="3"/>
        <v>13</v>
      </c>
      <c r="L5" s="796">
        <f t="shared" si="3"/>
        <v>13</v>
      </c>
      <c r="M5" s="796">
        <f t="shared" si="3"/>
        <v>28</v>
      </c>
      <c r="N5" s="796">
        <f t="shared" si="3"/>
        <v>23</v>
      </c>
      <c r="O5" s="796">
        <f t="shared" si="3"/>
        <v>18</v>
      </c>
      <c r="P5" s="796">
        <f t="shared" si="3"/>
        <v>15</v>
      </c>
      <c r="Q5" s="796">
        <f t="shared" si="3"/>
        <v>15</v>
      </c>
      <c r="R5" s="796">
        <f t="shared" si="3"/>
        <v>18</v>
      </c>
      <c r="S5" s="796">
        <f t="shared" si="3"/>
        <v>26</v>
      </c>
      <c r="T5" s="796">
        <f t="shared" si="3"/>
        <v>27</v>
      </c>
      <c r="U5" s="796">
        <f t="shared" si="3"/>
        <v>27</v>
      </c>
      <c r="V5" s="796">
        <f t="shared" si="3"/>
        <v>24</v>
      </c>
      <c r="W5" s="796">
        <f t="shared" si="3"/>
        <v>30</v>
      </c>
      <c r="X5" s="796">
        <f t="shared" si="3"/>
        <v>26</v>
      </c>
      <c r="Y5" s="796">
        <f t="shared" si="3"/>
        <v>21</v>
      </c>
      <c r="Z5" s="796">
        <f t="shared" si="3"/>
        <v>33</v>
      </c>
      <c r="AA5" s="796">
        <f t="shared" si="3"/>
        <v>24</v>
      </c>
      <c r="AB5" s="796">
        <f t="shared" si="3"/>
        <v>31</v>
      </c>
      <c r="AC5" s="796">
        <f t="shared" si="3"/>
        <v>22</v>
      </c>
      <c r="AD5" s="796">
        <f t="shared" si="3"/>
        <v>21</v>
      </c>
      <c r="AE5" s="796">
        <f t="shared" si="3"/>
        <v>13</v>
      </c>
      <c r="AF5" s="796">
        <f t="shared" si="3"/>
        <v>19</v>
      </c>
      <c r="AG5" s="797">
        <f t="shared" si="1"/>
        <v>672</v>
      </c>
      <c r="AH5" s="798">
        <f>SUM(AH3:AH4)</f>
        <v>1</v>
      </c>
    </row>
    <row r="6">
      <c r="A6" s="799" t="s">
        <v>2421</v>
      </c>
      <c r="B6" s="800"/>
      <c r="C6" s="800"/>
      <c r="D6" s="800"/>
      <c r="E6" s="800"/>
      <c r="F6" s="800"/>
      <c r="G6" s="800"/>
      <c r="H6" s="800"/>
      <c r="I6" s="800"/>
      <c r="J6" s="800"/>
      <c r="K6" s="800"/>
      <c r="L6" s="800"/>
      <c r="M6" s="800"/>
      <c r="N6" s="800"/>
      <c r="O6" s="800"/>
      <c r="P6" s="800"/>
      <c r="Q6" s="800"/>
      <c r="R6" s="800"/>
      <c r="S6" s="800"/>
      <c r="T6" s="800"/>
      <c r="U6" s="800"/>
      <c r="V6" s="800"/>
      <c r="W6" s="800"/>
      <c r="X6" s="800"/>
      <c r="Y6" s="800"/>
      <c r="Z6" s="800"/>
      <c r="AA6" s="800"/>
      <c r="AB6" s="800"/>
      <c r="AC6" s="800"/>
      <c r="AD6" s="800"/>
      <c r="AE6" s="800"/>
      <c r="AF6" s="800"/>
      <c r="AG6" s="801"/>
      <c r="AH6" s="802"/>
    </row>
    <row r="7">
      <c r="A7" s="803" t="s">
        <v>2382</v>
      </c>
      <c r="B7" s="804">
        <f t="shared" ref="B7:AF7" si="4">iferror(B3/B$5,"")</f>
        <v>0.7619047619</v>
      </c>
      <c r="C7" s="804">
        <f t="shared" si="4"/>
        <v>0.6315789474</v>
      </c>
      <c r="D7" s="804">
        <f t="shared" si="4"/>
        <v>0.8181818182</v>
      </c>
      <c r="E7" s="804">
        <f t="shared" si="4"/>
        <v>0.8095238095</v>
      </c>
      <c r="F7" s="804">
        <f t="shared" si="4"/>
        <v>0.6923076923</v>
      </c>
      <c r="G7" s="804">
        <f t="shared" si="4"/>
        <v>0.7222222222</v>
      </c>
      <c r="H7" s="804">
        <f t="shared" si="4"/>
        <v>0.7894736842</v>
      </c>
      <c r="I7" s="804">
        <f t="shared" si="4"/>
        <v>0.7</v>
      </c>
      <c r="J7" s="804">
        <f t="shared" si="4"/>
        <v>0.6842105263</v>
      </c>
      <c r="K7" s="804">
        <f t="shared" si="4"/>
        <v>0.7692307692</v>
      </c>
      <c r="L7" s="804">
        <f t="shared" si="4"/>
        <v>0.6923076923</v>
      </c>
      <c r="M7" s="804">
        <f t="shared" si="4"/>
        <v>0.7142857143</v>
      </c>
      <c r="N7" s="804">
        <f t="shared" si="4"/>
        <v>0.7391304348</v>
      </c>
      <c r="O7" s="804">
        <f t="shared" si="4"/>
        <v>0.7777777778</v>
      </c>
      <c r="P7" s="804">
        <f t="shared" si="4"/>
        <v>0.8</v>
      </c>
      <c r="Q7" s="804">
        <f t="shared" si="4"/>
        <v>0.7333333333</v>
      </c>
      <c r="R7" s="804">
        <f t="shared" si="4"/>
        <v>0.7777777778</v>
      </c>
      <c r="S7" s="804">
        <f t="shared" si="4"/>
        <v>0.8461538462</v>
      </c>
      <c r="T7" s="804">
        <f t="shared" si="4"/>
        <v>0.7407407407</v>
      </c>
      <c r="U7" s="804">
        <f t="shared" si="4"/>
        <v>0.7037037037</v>
      </c>
      <c r="V7" s="804">
        <f t="shared" si="4"/>
        <v>0.9166666667</v>
      </c>
      <c r="W7" s="804">
        <f t="shared" si="4"/>
        <v>0.6333333333</v>
      </c>
      <c r="X7" s="804">
        <f t="shared" si="4"/>
        <v>0.6923076923</v>
      </c>
      <c r="Y7" s="804">
        <f t="shared" si="4"/>
        <v>0.8571428571</v>
      </c>
      <c r="Z7" s="804">
        <f t="shared" si="4"/>
        <v>0.7272727273</v>
      </c>
      <c r="AA7" s="804">
        <f t="shared" si="4"/>
        <v>0.7083333333</v>
      </c>
      <c r="AB7" s="804">
        <f t="shared" si="4"/>
        <v>0.6129032258</v>
      </c>
      <c r="AC7" s="804">
        <f t="shared" si="4"/>
        <v>0.7272727273</v>
      </c>
      <c r="AD7" s="804">
        <f t="shared" si="4"/>
        <v>0.8095238095</v>
      </c>
      <c r="AE7" s="804">
        <f t="shared" si="4"/>
        <v>0.6923076923</v>
      </c>
      <c r="AF7" s="804">
        <f t="shared" si="4"/>
        <v>0.7894736842</v>
      </c>
      <c r="AG7" s="788"/>
      <c r="AH7" s="789"/>
    </row>
    <row r="8">
      <c r="A8" s="803" t="s">
        <v>2383</v>
      </c>
      <c r="B8" s="804">
        <f t="shared" ref="B8:AF8" si="5">iferror(B4/B$5,"")</f>
        <v>0.2380952381</v>
      </c>
      <c r="C8" s="804">
        <f t="shared" si="5"/>
        <v>0.3684210526</v>
      </c>
      <c r="D8" s="804">
        <f t="shared" si="5"/>
        <v>0.1818181818</v>
      </c>
      <c r="E8" s="804">
        <f t="shared" si="5"/>
        <v>0.1904761905</v>
      </c>
      <c r="F8" s="804">
        <f t="shared" si="5"/>
        <v>0.3076923077</v>
      </c>
      <c r="G8" s="804">
        <f t="shared" si="5"/>
        <v>0.2777777778</v>
      </c>
      <c r="H8" s="804">
        <f t="shared" si="5"/>
        <v>0.2105263158</v>
      </c>
      <c r="I8" s="804">
        <f t="shared" si="5"/>
        <v>0.3</v>
      </c>
      <c r="J8" s="804">
        <f t="shared" si="5"/>
        <v>0.3157894737</v>
      </c>
      <c r="K8" s="804">
        <f t="shared" si="5"/>
        <v>0.2307692308</v>
      </c>
      <c r="L8" s="804">
        <f t="shared" si="5"/>
        <v>0.3076923077</v>
      </c>
      <c r="M8" s="804">
        <f t="shared" si="5"/>
        <v>0.2857142857</v>
      </c>
      <c r="N8" s="804">
        <f t="shared" si="5"/>
        <v>0.2608695652</v>
      </c>
      <c r="O8" s="804">
        <f t="shared" si="5"/>
        <v>0.2222222222</v>
      </c>
      <c r="P8" s="804">
        <f t="shared" si="5"/>
        <v>0.2</v>
      </c>
      <c r="Q8" s="804">
        <f t="shared" si="5"/>
        <v>0.2666666667</v>
      </c>
      <c r="R8" s="804">
        <f t="shared" si="5"/>
        <v>0.2222222222</v>
      </c>
      <c r="S8" s="804">
        <f t="shared" si="5"/>
        <v>0.1538461538</v>
      </c>
      <c r="T8" s="804">
        <f t="shared" si="5"/>
        <v>0.2592592593</v>
      </c>
      <c r="U8" s="804">
        <f t="shared" si="5"/>
        <v>0.2962962963</v>
      </c>
      <c r="V8" s="804">
        <f t="shared" si="5"/>
        <v>0.08333333333</v>
      </c>
      <c r="W8" s="804">
        <f t="shared" si="5"/>
        <v>0.3666666667</v>
      </c>
      <c r="X8" s="804">
        <f t="shared" si="5"/>
        <v>0.3076923077</v>
      </c>
      <c r="Y8" s="804">
        <f t="shared" si="5"/>
        <v>0.1428571429</v>
      </c>
      <c r="Z8" s="804">
        <f t="shared" si="5"/>
        <v>0.2727272727</v>
      </c>
      <c r="AA8" s="804">
        <f t="shared" si="5"/>
        <v>0.2916666667</v>
      </c>
      <c r="AB8" s="804">
        <f t="shared" si="5"/>
        <v>0.3870967742</v>
      </c>
      <c r="AC8" s="804">
        <f t="shared" si="5"/>
        <v>0.2727272727</v>
      </c>
      <c r="AD8" s="804">
        <f t="shared" si="5"/>
        <v>0.1904761905</v>
      </c>
      <c r="AE8" s="804">
        <f t="shared" si="5"/>
        <v>0.3076923077</v>
      </c>
      <c r="AF8" s="804">
        <f t="shared" si="5"/>
        <v>0.2105263158</v>
      </c>
      <c r="AG8" s="805"/>
      <c r="AH8" s="789"/>
    </row>
    <row r="9">
      <c r="A9" s="806"/>
      <c r="B9" s="807"/>
      <c r="C9" s="807"/>
      <c r="D9" s="807"/>
      <c r="E9" s="807"/>
      <c r="F9" s="807"/>
      <c r="G9" s="807"/>
      <c r="H9" s="807"/>
      <c r="I9" s="807"/>
      <c r="J9" s="807"/>
      <c r="K9" s="807"/>
      <c r="L9" s="807"/>
      <c r="M9" s="807"/>
      <c r="N9" s="807"/>
      <c r="O9" s="807"/>
      <c r="P9" s="807"/>
      <c r="Q9" s="807"/>
      <c r="R9" s="807"/>
      <c r="S9" s="807"/>
      <c r="T9" s="807"/>
      <c r="U9" s="807"/>
      <c r="V9" s="807"/>
      <c r="W9" s="807"/>
      <c r="X9" s="807"/>
      <c r="Y9" s="807"/>
      <c r="Z9" s="807"/>
      <c r="AA9" s="807"/>
      <c r="AB9" s="807"/>
      <c r="AC9" s="807"/>
      <c r="AD9" s="807"/>
      <c r="AE9" s="807"/>
      <c r="AF9" s="807"/>
      <c r="AG9" s="788"/>
      <c r="AH9" s="789"/>
    </row>
    <row r="10">
      <c r="A10" s="786" t="s">
        <v>2384</v>
      </c>
      <c r="B10" s="808"/>
      <c r="C10" s="808"/>
      <c r="D10" s="808"/>
      <c r="E10" s="808"/>
      <c r="F10" s="808"/>
      <c r="G10" s="808"/>
      <c r="H10" s="808"/>
      <c r="I10" s="808"/>
      <c r="J10" s="808"/>
      <c r="K10" s="808"/>
      <c r="L10" s="808"/>
      <c r="M10" s="808"/>
      <c r="N10" s="808"/>
      <c r="O10" s="808"/>
      <c r="P10" s="808"/>
      <c r="Q10" s="808"/>
      <c r="R10" s="808"/>
      <c r="S10" s="808"/>
      <c r="T10" s="808"/>
      <c r="U10" s="808"/>
      <c r="V10" s="808"/>
      <c r="W10" s="808"/>
      <c r="X10" s="808"/>
      <c r="Y10" s="808"/>
      <c r="Z10" s="808"/>
      <c r="AA10" s="808"/>
      <c r="AB10" s="808"/>
      <c r="AC10" s="808"/>
      <c r="AD10" s="808"/>
      <c r="AE10" s="808"/>
      <c r="AF10" s="808"/>
      <c r="AG10" s="805"/>
      <c r="AH10" s="789"/>
    </row>
    <row r="11">
      <c r="A11" s="790" t="s">
        <v>2382</v>
      </c>
      <c r="B11" s="791">
        <v>11.0</v>
      </c>
      <c r="C11" s="791">
        <v>11.0</v>
      </c>
      <c r="D11" s="791">
        <v>15.0</v>
      </c>
      <c r="E11" s="791">
        <v>11.0</v>
      </c>
      <c r="F11" s="791">
        <v>14.0</v>
      </c>
      <c r="G11" s="791">
        <v>8.0</v>
      </c>
      <c r="H11" s="791">
        <v>9.0</v>
      </c>
      <c r="I11" s="791">
        <v>10.0</v>
      </c>
      <c r="J11" s="791">
        <v>13.0</v>
      </c>
      <c r="K11" s="791">
        <v>8.0</v>
      </c>
      <c r="L11" s="791">
        <v>6.0</v>
      </c>
      <c r="M11" s="791">
        <v>17.0</v>
      </c>
      <c r="N11" s="791">
        <v>14.0</v>
      </c>
      <c r="O11" s="791">
        <v>11.0</v>
      </c>
      <c r="P11" s="791">
        <v>8.0</v>
      </c>
      <c r="Q11" s="791">
        <v>9.0</v>
      </c>
      <c r="R11" s="791">
        <v>13.0</v>
      </c>
      <c r="S11" s="791">
        <v>11.0</v>
      </c>
      <c r="T11" s="791">
        <v>19.0</v>
      </c>
      <c r="U11" s="791">
        <v>19.0</v>
      </c>
      <c r="V11" s="791">
        <v>15.0</v>
      </c>
      <c r="W11" s="791">
        <v>22.0</v>
      </c>
      <c r="X11" s="791">
        <v>19.0</v>
      </c>
      <c r="Y11" s="791">
        <v>11.0</v>
      </c>
      <c r="Z11" s="791">
        <v>17.0</v>
      </c>
      <c r="AA11" s="791">
        <v>15.0</v>
      </c>
      <c r="AB11" s="791">
        <v>19.0</v>
      </c>
      <c r="AC11" s="791">
        <v>15.0</v>
      </c>
      <c r="AD11" s="791">
        <v>13.0</v>
      </c>
      <c r="AE11" s="791">
        <v>8.0</v>
      </c>
      <c r="AF11" s="791">
        <v>14.0</v>
      </c>
      <c r="AG11" s="792">
        <f t="shared" ref="AG11:AG13" si="6">SUM(B11:AF11)</f>
        <v>405</v>
      </c>
      <c r="AH11" s="793">
        <f t="shared" ref="AH11:AH12" si="7">iferror(AG11/AG$13,"")</f>
        <v>0.6026785714</v>
      </c>
    </row>
    <row r="12">
      <c r="A12" s="794" t="s">
        <v>2383</v>
      </c>
      <c r="B12" s="791">
        <v>10.0</v>
      </c>
      <c r="C12" s="791">
        <v>8.0</v>
      </c>
      <c r="D12" s="791">
        <v>7.0</v>
      </c>
      <c r="E12" s="791">
        <v>10.0</v>
      </c>
      <c r="F12" s="791">
        <v>12.0</v>
      </c>
      <c r="G12" s="791">
        <v>10.0</v>
      </c>
      <c r="H12" s="791">
        <v>10.0</v>
      </c>
      <c r="I12" s="791">
        <v>10.0</v>
      </c>
      <c r="J12" s="791">
        <v>6.0</v>
      </c>
      <c r="K12" s="791">
        <v>5.0</v>
      </c>
      <c r="L12" s="791">
        <v>7.0</v>
      </c>
      <c r="M12" s="791">
        <v>11.0</v>
      </c>
      <c r="N12" s="791">
        <v>9.0</v>
      </c>
      <c r="O12" s="791">
        <v>7.0</v>
      </c>
      <c r="P12" s="791">
        <v>7.0</v>
      </c>
      <c r="Q12" s="791">
        <v>6.0</v>
      </c>
      <c r="R12" s="791">
        <v>5.0</v>
      </c>
      <c r="S12" s="791">
        <v>15.0</v>
      </c>
      <c r="T12" s="791">
        <v>8.0</v>
      </c>
      <c r="U12" s="791">
        <v>8.0</v>
      </c>
      <c r="V12" s="791">
        <v>9.0</v>
      </c>
      <c r="W12" s="791">
        <v>8.0</v>
      </c>
      <c r="X12" s="791">
        <v>7.0</v>
      </c>
      <c r="Y12" s="791">
        <v>10.0</v>
      </c>
      <c r="Z12" s="791">
        <v>16.0</v>
      </c>
      <c r="AA12" s="791">
        <v>9.0</v>
      </c>
      <c r="AB12" s="791">
        <v>12.0</v>
      </c>
      <c r="AC12" s="791">
        <v>7.0</v>
      </c>
      <c r="AD12" s="791">
        <v>8.0</v>
      </c>
      <c r="AE12" s="791">
        <v>5.0</v>
      </c>
      <c r="AF12" s="791">
        <v>5.0</v>
      </c>
      <c r="AG12" s="792">
        <f t="shared" si="6"/>
        <v>267</v>
      </c>
      <c r="AH12" s="793">
        <f t="shared" si="7"/>
        <v>0.3973214286</v>
      </c>
    </row>
    <row r="13">
      <c r="A13" s="795" t="s">
        <v>2420</v>
      </c>
      <c r="B13" s="796">
        <f t="shared" ref="B13:AF13" si="8">SUM(B11:B12)</f>
        <v>21</v>
      </c>
      <c r="C13" s="796">
        <f t="shared" si="8"/>
        <v>19</v>
      </c>
      <c r="D13" s="796">
        <f t="shared" si="8"/>
        <v>22</v>
      </c>
      <c r="E13" s="796">
        <f t="shared" si="8"/>
        <v>21</v>
      </c>
      <c r="F13" s="796">
        <f t="shared" si="8"/>
        <v>26</v>
      </c>
      <c r="G13" s="796">
        <f t="shared" si="8"/>
        <v>18</v>
      </c>
      <c r="H13" s="796">
        <f t="shared" si="8"/>
        <v>19</v>
      </c>
      <c r="I13" s="796">
        <f t="shared" si="8"/>
        <v>20</v>
      </c>
      <c r="J13" s="796">
        <f t="shared" si="8"/>
        <v>19</v>
      </c>
      <c r="K13" s="796">
        <f t="shared" si="8"/>
        <v>13</v>
      </c>
      <c r="L13" s="796">
        <f t="shared" si="8"/>
        <v>13</v>
      </c>
      <c r="M13" s="796">
        <f t="shared" si="8"/>
        <v>28</v>
      </c>
      <c r="N13" s="796">
        <f t="shared" si="8"/>
        <v>23</v>
      </c>
      <c r="O13" s="796">
        <f t="shared" si="8"/>
        <v>18</v>
      </c>
      <c r="P13" s="796">
        <f t="shared" si="8"/>
        <v>15</v>
      </c>
      <c r="Q13" s="796">
        <f t="shared" si="8"/>
        <v>15</v>
      </c>
      <c r="R13" s="796">
        <f t="shared" si="8"/>
        <v>18</v>
      </c>
      <c r="S13" s="796">
        <f t="shared" si="8"/>
        <v>26</v>
      </c>
      <c r="T13" s="796">
        <f t="shared" si="8"/>
        <v>27</v>
      </c>
      <c r="U13" s="796">
        <f t="shared" si="8"/>
        <v>27</v>
      </c>
      <c r="V13" s="796">
        <f t="shared" si="8"/>
        <v>24</v>
      </c>
      <c r="W13" s="796">
        <f t="shared" si="8"/>
        <v>30</v>
      </c>
      <c r="X13" s="796">
        <f t="shared" si="8"/>
        <v>26</v>
      </c>
      <c r="Y13" s="796">
        <f t="shared" si="8"/>
        <v>21</v>
      </c>
      <c r="Z13" s="796">
        <f t="shared" si="8"/>
        <v>33</v>
      </c>
      <c r="AA13" s="796">
        <f t="shared" si="8"/>
        <v>24</v>
      </c>
      <c r="AB13" s="796">
        <f t="shared" si="8"/>
        <v>31</v>
      </c>
      <c r="AC13" s="796">
        <f t="shared" si="8"/>
        <v>22</v>
      </c>
      <c r="AD13" s="796">
        <f t="shared" si="8"/>
        <v>21</v>
      </c>
      <c r="AE13" s="796">
        <f t="shared" si="8"/>
        <v>13</v>
      </c>
      <c r="AF13" s="796">
        <f t="shared" si="8"/>
        <v>19</v>
      </c>
      <c r="AG13" s="809">
        <f t="shared" si="6"/>
        <v>672</v>
      </c>
      <c r="AH13" s="798">
        <f>SUM(AH11:AH12)</f>
        <v>1</v>
      </c>
    </row>
    <row r="14">
      <c r="A14" s="799" t="s">
        <v>2422</v>
      </c>
      <c r="B14" s="800"/>
      <c r="C14" s="800"/>
      <c r="D14" s="800"/>
      <c r="E14" s="800"/>
      <c r="F14" s="800"/>
      <c r="G14" s="800"/>
      <c r="H14" s="800"/>
      <c r="I14" s="800"/>
      <c r="J14" s="800"/>
      <c r="K14" s="800"/>
      <c r="L14" s="800"/>
      <c r="M14" s="800"/>
      <c r="N14" s="800"/>
      <c r="O14" s="800"/>
      <c r="P14" s="800"/>
      <c r="Q14" s="800"/>
      <c r="R14" s="800"/>
      <c r="S14" s="800"/>
      <c r="T14" s="800"/>
      <c r="U14" s="800"/>
      <c r="V14" s="800"/>
      <c r="W14" s="800"/>
      <c r="X14" s="800"/>
      <c r="Y14" s="800"/>
      <c r="Z14" s="800"/>
      <c r="AA14" s="800"/>
      <c r="AB14" s="800"/>
      <c r="AC14" s="800"/>
      <c r="AD14" s="800"/>
      <c r="AE14" s="800"/>
      <c r="AF14" s="800"/>
      <c r="AG14" s="801"/>
      <c r="AH14" s="802"/>
    </row>
    <row r="15">
      <c r="A15" s="803" t="s">
        <v>2382</v>
      </c>
      <c r="B15" s="804">
        <f t="shared" ref="B15:AF15" si="9">iferror(B11/B$13,"")</f>
        <v>0.5238095238</v>
      </c>
      <c r="C15" s="804">
        <f t="shared" si="9"/>
        <v>0.5789473684</v>
      </c>
      <c r="D15" s="804">
        <f t="shared" si="9"/>
        <v>0.6818181818</v>
      </c>
      <c r="E15" s="804">
        <f t="shared" si="9"/>
        <v>0.5238095238</v>
      </c>
      <c r="F15" s="804">
        <f t="shared" si="9"/>
        <v>0.5384615385</v>
      </c>
      <c r="G15" s="804">
        <f t="shared" si="9"/>
        <v>0.4444444444</v>
      </c>
      <c r="H15" s="804">
        <f t="shared" si="9"/>
        <v>0.4736842105</v>
      </c>
      <c r="I15" s="804">
        <f t="shared" si="9"/>
        <v>0.5</v>
      </c>
      <c r="J15" s="804">
        <f t="shared" si="9"/>
        <v>0.6842105263</v>
      </c>
      <c r="K15" s="804">
        <f t="shared" si="9"/>
        <v>0.6153846154</v>
      </c>
      <c r="L15" s="804">
        <f t="shared" si="9"/>
        <v>0.4615384615</v>
      </c>
      <c r="M15" s="804">
        <f t="shared" si="9"/>
        <v>0.6071428571</v>
      </c>
      <c r="N15" s="804">
        <f t="shared" si="9"/>
        <v>0.6086956522</v>
      </c>
      <c r="O15" s="804">
        <f t="shared" si="9"/>
        <v>0.6111111111</v>
      </c>
      <c r="P15" s="804">
        <f t="shared" si="9"/>
        <v>0.5333333333</v>
      </c>
      <c r="Q15" s="804">
        <f t="shared" si="9"/>
        <v>0.6</v>
      </c>
      <c r="R15" s="804">
        <f t="shared" si="9"/>
        <v>0.7222222222</v>
      </c>
      <c r="S15" s="804">
        <f t="shared" si="9"/>
        <v>0.4230769231</v>
      </c>
      <c r="T15" s="804">
        <f t="shared" si="9"/>
        <v>0.7037037037</v>
      </c>
      <c r="U15" s="804">
        <f t="shared" si="9"/>
        <v>0.7037037037</v>
      </c>
      <c r="V15" s="804">
        <f t="shared" si="9"/>
        <v>0.625</v>
      </c>
      <c r="W15" s="804">
        <f t="shared" si="9"/>
        <v>0.7333333333</v>
      </c>
      <c r="X15" s="804">
        <f t="shared" si="9"/>
        <v>0.7307692308</v>
      </c>
      <c r="Y15" s="804">
        <f t="shared" si="9"/>
        <v>0.5238095238</v>
      </c>
      <c r="Z15" s="804">
        <f t="shared" si="9"/>
        <v>0.5151515152</v>
      </c>
      <c r="AA15" s="804">
        <f t="shared" si="9"/>
        <v>0.625</v>
      </c>
      <c r="AB15" s="804">
        <f t="shared" si="9"/>
        <v>0.6129032258</v>
      </c>
      <c r="AC15" s="804">
        <f t="shared" si="9"/>
        <v>0.6818181818</v>
      </c>
      <c r="AD15" s="804">
        <f t="shared" si="9"/>
        <v>0.619047619</v>
      </c>
      <c r="AE15" s="804">
        <f t="shared" si="9"/>
        <v>0.6153846154</v>
      </c>
      <c r="AF15" s="804">
        <f t="shared" si="9"/>
        <v>0.7368421053</v>
      </c>
      <c r="AG15" s="788"/>
      <c r="AH15" s="789"/>
    </row>
    <row r="16">
      <c r="A16" s="803" t="s">
        <v>2383</v>
      </c>
      <c r="B16" s="804">
        <f t="shared" ref="B16:AF16" si="10">iferror(B12/B$13,"")</f>
        <v>0.4761904762</v>
      </c>
      <c r="C16" s="804">
        <f t="shared" si="10"/>
        <v>0.4210526316</v>
      </c>
      <c r="D16" s="804">
        <f t="shared" si="10"/>
        <v>0.3181818182</v>
      </c>
      <c r="E16" s="804">
        <f t="shared" si="10"/>
        <v>0.4761904762</v>
      </c>
      <c r="F16" s="804">
        <f t="shared" si="10"/>
        <v>0.4615384615</v>
      </c>
      <c r="G16" s="804">
        <f t="shared" si="10"/>
        <v>0.5555555556</v>
      </c>
      <c r="H16" s="804">
        <f t="shared" si="10"/>
        <v>0.5263157895</v>
      </c>
      <c r="I16" s="804">
        <f t="shared" si="10"/>
        <v>0.5</v>
      </c>
      <c r="J16" s="804">
        <f t="shared" si="10"/>
        <v>0.3157894737</v>
      </c>
      <c r="K16" s="804">
        <f t="shared" si="10"/>
        <v>0.3846153846</v>
      </c>
      <c r="L16" s="804">
        <f t="shared" si="10"/>
        <v>0.5384615385</v>
      </c>
      <c r="M16" s="804">
        <f t="shared" si="10"/>
        <v>0.3928571429</v>
      </c>
      <c r="N16" s="804">
        <f t="shared" si="10"/>
        <v>0.3913043478</v>
      </c>
      <c r="O16" s="804">
        <f t="shared" si="10"/>
        <v>0.3888888889</v>
      </c>
      <c r="P16" s="804">
        <f t="shared" si="10"/>
        <v>0.4666666667</v>
      </c>
      <c r="Q16" s="804">
        <f t="shared" si="10"/>
        <v>0.4</v>
      </c>
      <c r="R16" s="804">
        <f t="shared" si="10"/>
        <v>0.2777777778</v>
      </c>
      <c r="S16" s="804">
        <f t="shared" si="10"/>
        <v>0.5769230769</v>
      </c>
      <c r="T16" s="804">
        <f t="shared" si="10"/>
        <v>0.2962962963</v>
      </c>
      <c r="U16" s="804">
        <f t="shared" si="10"/>
        <v>0.2962962963</v>
      </c>
      <c r="V16" s="804">
        <f t="shared" si="10"/>
        <v>0.375</v>
      </c>
      <c r="W16" s="804">
        <f t="shared" si="10"/>
        <v>0.2666666667</v>
      </c>
      <c r="X16" s="804">
        <f t="shared" si="10"/>
        <v>0.2692307692</v>
      </c>
      <c r="Y16" s="804">
        <f t="shared" si="10"/>
        <v>0.4761904762</v>
      </c>
      <c r="Z16" s="804">
        <f t="shared" si="10"/>
        <v>0.4848484848</v>
      </c>
      <c r="AA16" s="804">
        <f t="shared" si="10"/>
        <v>0.375</v>
      </c>
      <c r="AB16" s="804">
        <f t="shared" si="10"/>
        <v>0.3870967742</v>
      </c>
      <c r="AC16" s="804">
        <f t="shared" si="10"/>
        <v>0.3181818182</v>
      </c>
      <c r="AD16" s="804">
        <f t="shared" si="10"/>
        <v>0.380952381</v>
      </c>
      <c r="AE16" s="804">
        <f t="shared" si="10"/>
        <v>0.3846153846</v>
      </c>
      <c r="AF16" s="804">
        <f t="shared" si="10"/>
        <v>0.2631578947</v>
      </c>
      <c r="AG16" s="805"/>
      <c r="AH16" s="789"/>
    </row>
    <row r="17">
      <c r="A17" s="806"/>
      <c r="B17" s="810"/>
      <c r="C17" s="810"/>
      <c r="D17" s="810"/>
      <c r="E17" s="810"/>
      <c r="F17" s="810"/>
      <c r="G17" s="810"/>
      <c r="H17" s="810"/>
      <c r="I17" s="810"/>
      <c r="J17" s="810"/>
      <c r="K17" s="810"/>
      <c r="L17" s="810"/>
      <c r="M17" s="810"/>
      <c r="N17" s="810"/>
      <c r="O17" s="810"/>
      <c r="P17" s="810"/>
      <c r="Q17" s="810"/>
      <c r="R17" s="810"/>
      <c r="S17" s="810"/>
      <c r="T17" s="810"/>
      <c r="U17" s="810"/>
      <c r="V17" s="810"/>
      <c r="W17" s="810"/>
      <c r="X17" s="810"/>
      <c r="Y17" s="810"/>
      <c r="Z17" s="810"/>
      <c r="AA17" s="810"/>
      <c r="AB17" s="810"/>
      <c r="AC17" s="810"/>
      <c r="AD17" s="810"/>
      <c r="AE17" s="810"/>
      <c r="AF17" s="810"/>
      <c r="AG17" s="805"/>
      <c r="AH17" s="789"/>
    </row>
    <row r="18">
      <c r="A18" s="786" t="s">
        <v>2385</v>
      </c>
      <c r="B18" s="808"/>
      <c r="C18" s="808"/>
      <c r="D18" s="808"/>
      <c r="E18" s="808"/>
      <c r="F18" s="808"/>
      <c r="G18" s="808"/>
      <c r="H18" s="808"/>
      <c r="I18" s="808"/>
      <c r="J18" s="808"/>
      <c r="K18" s="808"/>
      <c r="L18" s="808"/>
      <c r="M18" s="808"/>
      <c r="N18" s="808"/>
      <c r="O18" s="808"/>
      <c r="P18" s="808"/>
      <c r="Q18" s="808"/>
      <c r="R18" s="808"/>
      <c r="S18" s="808"/>
      <c r="T18" s="808"/>
      <c r="U18" s="808"/>
      <c r="V18" s="808"/>
      <c r="W18" s="808"/>
      <c r="X18" s="808"/>
      <c r="Y18" s="808"/>
      <c r="Z18" s="808"/>
      <c r="AA18" s="808"/>
      <c r="AB18" s="808"/>
      <c r="AC18" s="808"/>
      <c r="AD18" s="808"/>
      <c r="AE18" s="808"/>
      <c r="AF18" s="808"/>
      <c r="AG18" s="788"/>
      <c r="AH18" s="789"/>
    </row>
    <row r="19">
      <c r="A19" s="755" t="s">
        <v>2386</v>
      </c>
      <c r="B19" s="811">
        <v>14.0</v>
      </c>
      <c r="C19" s="811">
        <v>14.0</v>
      </c>
      <c r="D19" s="811">
        <v>12.0</v>
      </c>
      <c r="E19" s="811">
        <v>13.0</v>
      </c>
      <c r="F19" s="811">
        <v>16.0</v>
      </c>
      <c r="G19" s="811">
        <v>9.0</v>
      </c>
      <c r="H19" s="811">
        <v>15.0</v>
      </c>
      <c r="I19" s="811">
        <v>11.0</v>
      </c>
      <c r="J19" s="811">
        <v>11.0</v>
      </c>
      <c r="K19" s="811">
        <v>6.0</v>
      </c>
      <c r="L19" s="811">
        <v>5.0</v>
      </c>
      <c r="M19" s="811">
        <v>15.0</v>
      </c>
      <c r="N19" s="811">
        <v>16.0</v>
      </c>
      <c r="O19" s="811">
        <v>11.0</v>
      </c>
      <c r="P19" s="811">
        <v>9.0</v>
      </c>
      <c r="Q19" s="811">
        <v>11.0</v>
      </c>
      <c r="R19" s="811">
        <v>11.0</v>
      </c>
      <c r="S19" s="811">
        <v>13.0</v>
      </c>
      <c r="T19" s="811">
        <v>18.0</v>
      </c>
      <c r="U19" s="811">
        <v>17.0</v>
      </c>
      <c r="V19" s="811">
        <v>13.0</v>
      </c>
      <c r="W19" s="811">
        <v>19.0</v>
      </c>
      <c r="X19" s="811">
        <v>18.0</v>
      </c>
      <c r="Y19" s="811">
        <v>12.0</v>
      </c>
      <c r="Z19" s="811">
        <v>21.0</v>
      </c>
      <c r="AA19" s="811">
        <v>14.0</v>
      </c>
      <c r="AB19" s="811">
        <v>21.0</v>
      </c>
      <c r="AC19" s="811">
        <v>16.0</v>
      </c>
      <c r="AD19" s="811">
        <v>12.0</v>
      </c>
      <c r="AE19" s="811">
        <v>9.0</v>
      </c>
      <c r="AF19" s="811">
        <v>12.0</v>
      </c>
      <c r="AG19" s="812">
        <f t="shared" ref="AG19:AG21" si="11">SUM(B19:AF19)</f>
        <v>414</v>
      </c>
      <c r="AH19" s="793">
        <f t="shared" ref="AH19:AH20" si="12">iferror(AG19/AG$21,"")</f>
        <v>0.6160714286</v>
      </c>
    </row>
    <row r="20">
      <c r="A20" s="813" t="s">
        <v>2387</v>
      </c>
      <c r="B20" s="811">
        <v>7.0</v>
      </c>
      <c r="C20" s="811">
        <v>5.0</v>
      </c>
      <c r="D20" s="811">
        <v>10.0</v>
      </c>
      <c r="E20" s="811">
        <v>8.0</v>
      </c>
      <c r="F20" s="811">
        <v>10.0</v>
      </c>
      <c r="G20" s="811">
        <v>9.0</v>
      </c>
      <c r="H20" s="811">
        <v>4.0</v>
      </c>
      <c r="I20" s="811">
        <v>9.0</v>
      </c>
      <c r="J20" s="811">
        <v>8.0</v>
      </c>
      <c r="K20" s="811">
        <v>7.0</v>
      </c>
      <c r="L20" s="811">
        <v>8.0</v>
      </c>
      <c r="M20" s="811">
        <v>13.0</v>
      </c>
      <c r="N20" s="811">
        <v>7.0</v>
      </c>
      <c r="O20" s="811">
        <v>7.0</v>
      </c>
      <c r="P20" s="811">
        <v>6.0</v>
      </c>
      <c r="Q20" s="811">
        <v>4.0</v>
      </c>
      <c r="R20" s="811">
        <v>7.0</v>
      </c>
      <c r="S20" s="811">
        <v>13.0</v>
      </c>
      <c r="T20" s="811">
        <v>9.0</v>
      </c>
      <c r="U20" s="811">
        <v>10.0</v>
      </c>
      <c r="V20" s="811">
        <v>11.0</v>
      </c>
      <c r="W20" s="811">
        <v>11.0</v>
      </c>
      <c r="X20" s="811">
        <v>8.0</v>
      </c>
      <c r="Y20" s="811">
        <v>9.0</v>
      </c>
      <c r="Z20" s="811">
        <v>12.0</v>
      </c>
      <c r="AA20" s="811">
        <v>10.0</v>
      </c>
      <c r="AB20" s="811">
        <v>10.0</v>
      </c>
      <c r="AC20" s="811">
        <v>6.0</v>
      </c>
      <c r="AD20" s="811">
        <v>9.0</v>
      </c>
      <c r="AE20" s="811">
        <v>4.0</v>
      </c>
      <c r="AF20" s="811">
        <v>7.0</v>
      </c>
      <c r="AG20" s="812">
        <f t="shared" si="11"/>
        <v>258</v>
      </c>
      <c r="AH20" s="793">
        <f t="shared" si="12"/>
        <v>0.3839285714</v>
      </c>
    </row>
    <row r="21">
      <c r="A21" s="814" t="s">
        <v>2420</v>
      </c>
      <c r="B21" s="815">
        <f t="shared" ref="B21:AF21" si="13">SUM(B19:B20)</f>
        <v>21</v>
      </c>
      <c r="C21" s="815">
        <f t="shared" si="13"/>
        <v>19</v>
      </c>
      <c r="D21" s="815">
        <f t="shared" si="13"/>
        <v>22</v>
      </c>
      <c r="E21" s="815">
        <f t="shared" si="13"/>
        <v>21</v>
      </c>
      <c r="F21" s="815">
        <f t="shared" si="13"/>
        <v>26</v>
      </c>
      <c r="G21" s="815">
        <f t="shared" si="13"/>
        <v>18</v>
      </c>
      <c r="H21" s="815">
        <f t="shared" si="13"/>
        <v>19</v>
      </c>
      <c r="I21" s="815">
        <f t="shared" si="13"/>
        <v>20</v>
      </c>
      <c r="J21" s="815">
        <f t="shared" si="13"/>
        <v>19</v>
      </c>
      <c r="K21" s="815">
        <f t="shared" si="13"/>
        <v>13</v>
      </c>
      <c r="L21" s="815">
        <f t="shared" si="13"/>
        <v>13</v>
      </c>
      <c r="M21" s="815">
        <f t="shared" si="13"/>
        <v>28</v>
      </c>
      <c r="N21" s="815">
        <f t="shared" si="13"/>
        <v>23</v>
      </c>
      <c r="O21" s="815">
        <f t="shared" si="13"/>
        <v>18</v>
      </c>
      <c r="P21" s="815">
        <f t="shared" si="13"/>
        <v>15</v>
      </c>
      <c r="Q21" s="815">
        <f t="shared" si="13"/>
        <v>15</v>
      </c>
      <c r="R21" s="815">
        <f t="shared" si="13"/>
        <v>18</v>
      </c>
      <c r="S21" s="815">
        <f t="shared" si="13"/>
        <v>26</v>
      </c>
      <c r="T21" s="815">
        <f t="shared" si="13"/>
        <v>27</v>
      </c>
      <c r="U21" s="815">
        <f t="shared" si="13"/>
        <v>27</v>
      </c>
      <c r="V21" s="815">
        <f t="shared" si="13"/>
        <v>24</v>
      </c>
      <c r="W21" s="815">
        <f t="shared" si="13"/>
        <v>30</v>
      </c>
      <c r="X21" s="815">
        <f t="shared" si="13"/>
        <v>26</v>
      </c>
      <c r="Y21" s="815">
        <f t="shared" si="13"/>
        <v>21</v>
      </c>
      <c r="Z21" s="815">
        <f t="shared" si="13"/>
        <v>33</v>
      </c>
      <c r="AA21" s="815">
        <f t="shared" si="13"/>
        <v>24</v>
      </c>
      <c r="AB21" s="815">
        <f t="shared" si="13"/>
        <v>31</v>
      </c>
      <c r="AC21" s="815">
        <f t="shared" si="13"/>
        <v>22</v>
      </c>
      <c r="AD21" s="815">
        <f t="shared" si="13"/>
        <v>21</v>
      </c>
      <c r="AE21" s="815">
        <f t="shared" si="13"/>
        <v>13</v>
      </c>
      <c r="AF21" s="815">
        <f t="shared" si="13"/>
        <v>19</v>
      </c>
      <c r="AG21" s="797">
        <f t="shared" si="11"/>
        <v>672</v>
      </c>
      <c r="AH21" s="798">
        <f>SUM(AH19:AH20)</f>
        <v>1</v>
      </c>
    </row>
    <row r="22">
      <c r="A22" s="799" t="s">
        <v>2423</v>
      </c>
      <c r="B22" s="800"/>
      <c r="C22" s="800"/>
      <c r="D22" s="800"/>
      <c r="E22" s="800"/>
      <c r="F22" s="800"/>
      <c r="G22" s="800"/>
      <c r="H22" s="800"/>
      <c r="I22" s="800"/>
      <c r="J22" s="800"/>
      <c r="K22" s="800"/>
      <c r="L22" s="800"/>
      <c r="M22" s="800"/>
      <c r="N22" s="800"/>
      <c r="O22" s="800"/>
      <c r="P22" s="800"/>
      <c r="Q22" s="800"/>
      <c r="R22" s="800"/>
      <c r="S22" s="800"/>
      <c r="T22" s="800"/>
      <c r="U22" s="800"/>
      <c r="V22" s="800"/>
      <c r="W22" s="800"/>
      <c r="X22" s="800"/>
      <c r="Y22" s="800"/>
      <c r="Z22" s="800"/>
      <c r="AA22" s="800"/>
      <c r="AB22" s="800"/>
      <c r="AC22" s="800"/>
      <c r="AD22" s="800"/>
      <c r="AE22" s="800"/>
      <c r="AF22" s="800"/>
      <c r="AG22" s="805"/>
      <c r="AH22" s="789"/>
    </row>
    <row r="23">
      <c r="A23" s="803" t="s">
        <v>2386</v>
      </c>
      <c r="B23" s="804">
        <f t="shared" ref="B23:AF23" si="14">iferror(B19/B$21,"")</f>
        <v>0.6666666667</v>
      </c>
      <c r="C23" s="804">
        <f t="shared" si="14"/>
        <v>0.7368421053</v>
      </c>
      <c r="D23" s="804">
        <f t="shared" si="14"/>
        <v>0.5454545455</v>
      </c>
      <c r="E23" s="804">
        <f t="shared" si="14"/>
        <v>0.619047619</v>
      </c>
      <c r="F23" s="804">
        <f t="shared" si="14"/>
        <v>0.6153846154</v>
      </c>
      <c r="G23" s="804">
        <f t="shared" si="14"/>
        <v>0.5</v>
      </c>
      <c r="H23" s="804">
        <f t="shared" si="14"/>
        <v>0.7894736842</v>
      </c>
      <c r="I23" s="804">
        <f t="shared" si="14"/>
        <v>0.55</v>
      </c>
      <c r="J23" s="804">
        <f t="shared" si="14"/>
        <v>0.5789473684</v>
      </c>
      <c r="K23" s="804">
        <f t="shared" si="14"/>
        <v>0.4615384615</v>
      </c>
      <c r="L23" s="804">
        <f t="shared" si="14"/>
        <v>0.3846153846</v>
      </c>
      <c r="M23" s="804">
        <f t="shared" si="14"/>
        <v>0.5357142857</v>
      </c>
      <c r="N23" s="804">
        <f t="shared" si="14"/>
        <v>0.6956521739</v>
      </c>
      <c r="O23" s="804">
        <f t="shared" si="14"/>
        <v>0.6111111111</v>
      </c>
      <c r="P23" s="804">
        <f t="shared" si="14"/>
        <v>0.6</v>
      </c>
      <c r="Q23" s="804">
        <f t="shared" si="14"/>
        <v>0.7333333333</v>
      </c>
      <c r="R23" s="804">
        <f t="shared" si="14"/>
        <v>0.6111111111</v>
      </c>
      <c r="S23" s="804">
        <f t="shared" si="14"/>
        <v>0.5</v>
      </c>
      <c r="T23" s="804">
        <f t="shared" si="14"/>
        <v>0.6666666667</v>
      </c>
      <c r="U23" s="804">
        <f t="shared" si="14"/>
        <v>0.6296296296</v>
      </c>
      <c r="V23" s="804">
        <f t="shared" si="14"/>
        <v>0.5416666667</v>
      </c>
      <c r="W23" s="804">
        <f t="shared" si="14"/>
        <v>0.6333333333</v>
      </c>
      <c r="X23" s="804">
        <f t="shared" si="14"/>
        <v>0.6923076923</v>
      </c>
      <c r="Y23" s="804">
        <f t="shared" si="14"/>
        <v>0.5714285714</v>
      </c>
      <c r="Z23" s="804">
        <f t="shared" si="14"/>
        <v>0.6363636364</v>
      </c>
      <c r="AA23" s="804">
        <f t="shared" si="14"/>
        <v>0.5833333333</v>
      </c>
      <c r="AB23" s="804">
        <f t="shared" si="14"/>
        <v>0.6774193548</v>
      </c>
      <c r="AC23" s="804">
        <f t="shared" si="14"/>
        <v>0.7272727273</v>
      </c>
      <c r="AD23" s="804">
        <f t="shared" si="14"/>
        <v>0.5714285714</v>
      </c>
      <c r="AE23" s="804">
        <f t="shared" si="14"/>
        <v>0.6923076923</v>
      </c>
      <c r="AF23" s="804">
        <f t="shared" si="14"/>
        <v>0.6315789474</v>
      </c>
      <c r="AG23" s="788"/>
      <c r="AH23" s="789"/>
    </row>
    <row r="24">
      <c r="A24" s="803" t="s">
        <v>2387</v>
      </c>
      <c r="B24" s="804">
        <f t="shared" ref="B24:AF24" si="15">iferror(B20/B$21,"")</f>
        <v>0.3333333333</v>
      </c>
      <c r="C24" s="804">
        <f t="shared" si="15"/>
        <v>0.2631578947</v>
      </c>
      <c r="D24" s="804">
        <f t="shared" si="15"/>
        <v>0.4545454545</v>
      </c>
      <c r="E24" s="804">
        <f t="shared" si="15"/>
        <v>0.380952381</v>
      </c>
      <c r="F24" s="804">
        <f t="shared" si="15"/>
        <v>0.3846153846</v>
      </c>
      <c r="G24" s="804">
        <f t="shared" si="15"/>
        <v>0.5</v>
      </c>
      <c r="H24" s="804">
        <f t="shared" si="15"/>
        <v>0.2105263158</v>
      </c>
      <c r="I24" s="804">
        <f t="shared" si="15"/>
        <v>0.45</v>
      </c>
      <c r="J24" s="804">
        <f t="shared" si="15"/>
        <v>0.4210526316</v>
      </c>
      <c r="K24" s="804">
        <f t="shared" si="15"/>
        <v>0.5384615385</v>
      </c>
      <c r="L24" s="804">
        <f t="shared" si="15"/>
        <v>0.6153846154</v>
      </c>
      <c r="M24" s="804">
        <f t="shared" si="15"/>
        <v>0.4642857143</v>
      </c>
      <c r="N24" s="804">
        <f t="shared" si="15"/>
        <v>0.3043478261</v>
      </c>
      <c r="O24" s="804">
        <f t="shared" si="15"/>
        <v>0.3888888889</v>
      </c>
      <c r="P24" s="804">
        <f t="shared" si="15"/>
        <v>0.4</v>
      </c>
      <c r="Q24" s="804">
        <f t="shared" si="15"/>
        <v>0.2666666667</v>
      </c>
      <c r="R24" s="804">
        <f t="shared" si="15"/>
        <v>0.3888888889</v>
      </c>
      <c r="S24" s="804">
        <f t="shared" si="15"/>
        <v>0.5</v>
      </c>
      <c r="T24" s="804">
        <f t="shared" si="15"/>
        <v>0.3333333333</v>
      </c>
      <c r="U24" s="804">
        <f t="shared" si="15"/>
        <v>0.3703703704</v>
      </c>
      <c r="V24" s="804">
        <f t="shared" si="15"/>
        <v>0.4583333333</v>
      </c>
      <c r="W24" s="804">
        <f t="shared" si="15"/>
        <v>0.3666666667</v>
      </c>
      <c r="X24" s="804">
        <f t="shared" si="15"/>
        <v>0.3076923077</v>
      </c>
      <c r="Y24" s="804">
        <f t="shared" si="15"/>
        <v>0.4285714286</v>
      </c>
      <c r="Z24" s="804">
        <f t="shared" si="15"/>
        <v>0.3636363636</v>
      </c>
      <c r="AA24" s="804">
        <f t="shared" si="15"/>
        <v>0.4166666667</v>
      </c>
      <c r="AB24" s="804">
        <f t="shared" si="15"/>
        <v>0.3225806452</v>
      </c>
      <c r="AC24" s="804">
        <f t="shared" si="15"/>
        <v>0.2727272727</v>
      </c>
      <c r="AD24" s="804">
        <f t="shared" si="15"/>
        <v>0.4285714286</v>
      </c>
      <c r="AE24" s="804">
        <f t="shared" si="15"/>
        <v>0.3076923077</v>
      </c>
      <c r="AF24" s="804">
        <f t="shared" si="15"/>
        <v>0.3684210526</v>
      </c>
      <c r="AG24" s="805"/>
      <c r="AH24" s="789"/>
    </row>
    <row r="25">
      <c r="A25" s="806"/>
      <c r="B25" s="816"/>
      <c r="C25" s="816"/>
      <c r="D25" s="816"/>
      <c r="E25" s="816"/>
      <c r="F25" s="816"/>
      <c r="G25" s="816"/>
      <c r="H25" s="816"/>
      <c r="I25" s="816"/>
      <c r="J25" s="816"/>
      <c r="K25" s="816"/>
      <c r="L25" s="816"/>
      <c r="M25" s="816"/>
      <c r="N25" s="816"/>
      <c r="O25" s="816"/>
      <c r="P25" s="816"/>
      <c r="Q25" s="816"/>
      <c r="R25" s="816"/>
      <c r="S25" s="816"/>
      <c r="T25" s="816"/>
      <c r="U25" s="816"/>
      <c r="V25" s="816"/>
      <c r="W25" s="816"/>
      <c r="X25" s="816"/>
      <c r="Y25" s="816"/>
      <c r="Z25" s="816"/>
      <c r="AA25" s="816"/>
      <c r="AB25" s="816"/>
      <c r="AC25" s="816"/>
      <c r="AD25" s="816"/>
      <c r="AE25" s="816"/>
      <c r="AF25" s="816"/>
      <c r="AG25" s="817"/>
      <c r="AH25" s="818"/>
    </row>
    <row r="26">
      <c r="A26" s="786" t="s">
        <v>2388</v>
      </c>
      <c r="B26" s="808"/>
      <c r="C26" s="808"/>
      <c r="D26" s="808"/>
      <c r="E26" s="808"/>
      <c r="F26" s="808"/>
      <c r="G26" s="808"/>
      <c r="H26" s="808"/>
      <c r="I26" s="808"/>
      <c r="J26" s="808"/>
      <c r="K26" s="808"/>
      <c r="L26" s="808"/>
      <c r="M26" s="808"/>
      <c r="N26" s="808"/>
      <c r="O26" s="808"/>
      <c r="P26" s="808"/>
      <c r="Q26" s="808"/>
      <c r="R26" s="808"/>
      <c r="S26" s="808"/>
      <c r="T26" s="808"/>
      <c r="U26" s="808"/>
      <c r="V26" s="808"/>
      <c r="W26" s="808"/>
      <c r="X26" s="808"/>
      <c r="Y26" s="808"/>
      <c r="Z26" s="808"/>
      <c r="AA26" s="808"/>
      <c r="AB26" s="808"/>
      <c r="AC26" s="808"/>
      <c r="AD26" s="808"/>
      <c r="AE26" s="808"/>
      <c r="AF26" s="808"/>
      <c r="AG26" s="805"/>
      <c r="AH26" s="789"/>
    </row>
    <row r="27">
      <c r="A27" s="790" t="s">
        <v>2382</v>
      </c>
      <c r="B27" s="791">
        <v>6.0</v>
      </c>
      <c r="C27" s="791">
        <v>10.0</v>
      </c>
      <c r="D27" s="791">
        <v>6.0</v>
      </c>
      <c r="E27" s="791">
        <v>11.0</v>
      </c>
      <c r="F27" s="791">
        <v>10.0</v>
      </c>
      <c r="G27" s="791">
        <v>6.0</v>
      </c>
      <c r="H27" s="791">
        <v>7.0</v>
      </c>
      <c r="I27" s="791">
        <v>9.0</v>
      </c>
      <c r="J27" s="791">
        <v>10.0</v>
      </c>
      <c r="K27" s="791">
        <v>4.0</v>
      </c>
      <c r="L27" s="791">
        <v>6.0</v>
      </c>
      <c r="M27" s="791">
        <v>15.0</v>
      </c>
      <c r="N27" s="791">
        <v>10.0</v>
      </c>
      <c r="O27" s="791">
        <v>7.0</v>
      </c>
      <c r="P27" s="791">
        <v>5.0</v>
      </c>
      <c r="Q27" s="791">
        <v>5.0</v>
      </c>
      <c r="R27" s="791">
        <v>4.0</v>
      </c>
      <c r="S27" s="791">
        <v>13.0</v>
      </c>
      <c r="T27" s="791">
        <v>11.0</v>
      </c>
      <c r="U27" s="791">
        <v>13.0</v>
      </c>
      <c r="V27" s="791">
        <v>9.0</v>
      </c>
      <c r="W27" s="791">
        <v>8.0</v>
      </c>
      <c r="X27" s="791">
        <v>12.0</v>
      </c>
      <c r="Y27" s="791">
        <v>6.0</v>
      </c>
      <c r="Z27" s="791">
        <v>15.0</v>
      </c>
      <c r="AA27" s="791">
        <v>7.0</v>
      </c>
      <c r="AB27" s="791">
        <v>12.0</v>
      </c>
      <c r="AC27" s="791">
        <v>9.0</v>
      </c>
      <c r="AD27" s="791">
        <v>6.0</v>
      </c>
      <c r="AE27" s="791">
        <v>6.0</v>
      </c>
      <c r="AF27" s="791">
        <v>11.0</v>
      </c>
      <c r="AG27" s="792">
        <f t="shared" ref="AG27:AG29" si="16">SUM(B27:AF27)</f>
        <v>269</v>
      </c>
      <c r="AH27" s="793">
        <f t="shared" ref="AH27:AH28" si="17">iferror(AG27/AG$13,"")</f>
        <v>0.400297619</v>
      </c>
    </row>
    <row r="28">
      <c r="A28" s="794" t="s">
        <v>2383</v>
      </c>
      <c r="B28" s="791">
        <v>15.0</v>
      </c>
      <c r="C28" s="791">
        <v>9.0</v>
      </c>
      <c r="D28" s="791">
        <v>16.0</v>
      </c>
      <c r="E28" s="791">
        <v>10.0</v>
      </c>
      <c r="F28" s="791">
        <v>16.0</v>
      </c>
      <c r="G28" s="791">
        <v>12.0</v>
      </c>
      <c r="H28" s="791">
        <v>12.0</v>
      </c>
      <c r="I28" s="791">
        <v>11.0</v>
      </c>
      <c r="J28" s="791">
        <v>9.0</v>
      </c>
      <c r="K28" s="791">
        <v>9.0</v>
      </c>
      <c r="L28" s="791">
        <v>7.0</v>
      </c>
      <c r="M28" s="791">
        <v>13.0</v>
      </c>
      <c r="N28" s="791">
        <v>13.0</v>
      </c>
      <c r="O28" s="791">
        <v>11.0</v>
      </c>
      <c r="P28" s="791">
        <v>10.0</v>
      </c>
      <c r="Q28" s="791">
        <v>10.0</v>
      </c>
      <c r="R28" s="791">
        <v>14.0</v>
      </c>
      <c r="S28" s="791">
        <v>13.0</v>
      </c>
      <c r="T28" s="791">
        <v>16.0</v>
      </c>
      <c r="U28" s="791">
        <v>14.0</v>
      </c>
      <c r="V28" s="791">
        <v>15.0</v>
      </c>
      <c r="W28" s="791">
        <v>22.0</v>
      </c>
      <c r="X28" s="791">
        <v>14.0</v>
      </c>
      <c r="Y28" s="791">
        <v>15.0</v>
      </c>
      <c r="Z28" s="791">
        <v>18.0</v>
      </c>
      <c r="AA28" s="791">
        <v>17.0</v>
      </c>
      <c r="AB28" s="791">
        <v>19.0</v>
      </c>
      <c r="AC28" s="791">
        <v>13.0</v>
      </c>
      <c r="AD28" s="791">
        <v>15.0</v>
      </c>
      <c r="AE28" s="791">
        <v>7.0</v>
      </c>
      <c r="AF28" s="791">
        <v>8.0</v>
      </c>
      <c r="AG28" s="792">
        <f t="shared" si="16"/>
        <v>403</v>
      </c>
      <c r="AH28" s="793">
        <f t="shared" si="17"/>
        <v>0.599702381</v>
      </c>
    </row>
    <row r="29">
      <c r="A29" s="795" t="s">
        <v>2420</v>
      </c>
      <c r="B29" s="796">
        <f t="shared" ref="B29:AF29" si="18">SUM(B27:B28)</f>
        <v>21</v>
      </c>
      <c r="C29" s="796">
        <f t="shared" si="18"/>
        <v>19</v>
      </c>
      <c r="D29" s="796">
        <f t="shared" si="18"/>
        <v>22</v>
      </c>
      <c r="E29" s="796">
        <f t="shared" si="18"/>
        <v>21</v>
      </c>
      <c r="F29" s="796">
        <f t="shared" si="18"/>
        <v>26</v>
      </c>
      <c r="G29" s="796">
        <f t="shared" si="18"/>
        <v>18</v>
      </c>
      <c r="H29" s="796">
        <f t="shared" si="18"/>
        <v>19</v>
      </c>
      <c r="I29" s="796">
        <f t="shared" si="18"/>
        <v>20</v>
      </c>
      <c r="J29" s="796">
        <f t="shared" si="18"/>
        <v>19</v>
      </c>
      <c r="K29" s="796">
        <f t="shared" si="18"/>
        <v>13</v>
      </c>
      <c r="L29" s="796">
        <f t="shared" si="18"/>
        <v>13</v>
      </c>
      <c r="M29" s="796">
        <f t="shared" si="18"/>
        <v>28</v>
      </c>
      <c r="N29" s="796">
        <f t="shared" si="18"/>
        <v>23</v>
      </c>
      <c r="O29" s="796">
        <f t="shared" si="18"/>
        <v>18</v>
      </c>
      <c r="P29" s="796">
        <f t="shared" si="18"/>
        <v>15</v>
      </c>
      <c r="Q29" s="796">
        <f t="shared" si="18"/>
        <v>15</v>
      </c>
      <c r="R29" s="796">
        <f t="shared" si="18"/>
        <v>18</v>
      </c>
      <c r="S29" s="796">
        <f t="shared" si="18"/>
        <v>26</v>
      </c>
      <c r="T29" s="796">
        <f t="shared" si="18"/>
        <v>27</v>
      </c>
      <c r="U29" s="796">
        <f t="shared" si="18"/>
        <v>27</v>
      </c>
      <c r="V29" s="796">
        <f t="shared" si="18"/>
        <v>24</v>
      </c>
      <c r="W29" s="796">
        <f t="shared" si="18"/>
        <v>30</v>
      </c>
      <c r="X29" s="796">
        <f t="shared" si="18"/>
        <v>26</v>
      </c>
      <c r="Y29" s="796">
        <f t="shared" si="18"/>
        <v>21</v>
      </c>
      <c r="Z29" s="796">
        <f t="shared" si="18"/>
        <v>33</v>
      </c>
      <c r="AA29" s="796">
        <f t="shared" si="18"/>
        <v>24</v>
      </c>
      <c r="AB29" s="796">
        <f t="shared" si="18"/>
        <v>31</v>
      </c>
      <c r="AC29" s="796">
        <f t="shared" si="18"/>
        <v>22</v>
      </c>
      <c r="AD29" s="796">
        <f t="shared" si="18"/>
        <v>21</v>
      </c>
      <c r="AE29" s="796">
        <f t="shared" si="18"/>
        <v>13</v>
      </c>
      <c r="AF29" s="796">
        <f t="shared" si="18"/>
        <v>19</v>
      </c>
      <c r="AG29" s="809">
        <f t="shared" si="16"/>
        <v>672</v>
      </c>
      <c r="AH29" s="798">
        <f>SUM(AH27:AH28)</f>
        <v>1</v>
      </c>
    </row>
    <row r="30">
      <c r="A30" s="799" t="s">
        <v>2424</v>
      </c>
      <c r="B30" s="800"/>
      <c r="C30" s="800"/>
      <c r="D30" s="800"/>
      <c r="E30" s="800"/>
      <c r="F30" s="800"/>
      <c r="G30" s="800"/>
      <c r="H30" s="800"/>
      <c r="I30" s="800"/>
      <c r="J30" s="800"/>
      <c r="K30" s="800"/>
      <c r="L30" s="800"/>
      <c r="M30" s="800"/>
      <c r="N30" s="800"/>
      <c r="O30" s="800"/>
      <c r="P30" s="800"/>
      <c r="Q30" s="800"/>
      <c r="R30" s="800"/>
      <c r="S30" s="800"/>
      <c r="T30" s="800"/>
      <c r="U30" s="800"/>
      <c r="V30" s="800"/>
      <c r="W30" s="800"/>
      <c r="X30" s="800"/>
      <c r="Y30" s="800"/>
      <c r="Z30" s="800"/>
      <c r="AA30" s="800"/>
      <c r="AB30" s="800"/>
      <c r="AC30" s="800"/>
      <c r="AD30" s="800"/>
      <c r="AE30" s="800"/>
      <c r="AF30" s="800"/>
      <c r="AG30" s="801"/>
      <c r="AH30" s="802"/>
    </row>
    <row r="31">
      <c r="A31" s="803" t="s">
        <v>2382</v>
      </c>
      <c r="B31" s="804">
        <f t="shared" ref="B31:AF31" si="19">iferror(B27/B$29,"")</f>
        <v>0.2857142857</v>
      </c>
      <c r="C31" s="804">
        <f t="shared" si="19"/>
        <v>0.5263157895</v>
      </c>
      <c r="D31" s="804">
        <f t="shared" si="19"/>
        <v>0.2727272727</v>
      </c>
      <c r="E31" s="804">
        <f t="shared" si="19"/>
        <v>0.5238095238</v>
      </c>
      <c r="F31" s="804">
        <f t="shared" si="19"/>
        <v>0.3846153846</v>
      </c>
      <c r="G31" s="804">
        <f t="shared" si="19"/>
        <v>0.3333333333</v>
      </c>
      <c r="H31" s="804">
        <f t="shared" si="19"/>
        <v>0.3684210526</v>
      </c>
      <c r="I31" s="804">
        <f t="shared" si="19"/>
        <v>0.45</v>
      </c>
      <c r="J31" s="804">
        <f t="shared" si="19"/>
        <v>0.5263157895</v>
      </c>
      <c r="K31" s="804">
        <f t="shared" si="19"/>
        <v>0.3076923077</v>
      </c>
      <c r="L31" s="804">
        <f t="shared" si="19"/>
        <v>0.4615384615</v>
      </c>
      <c r="M31" s="804">
        <f t="shared" si="19"/>
        <v>0.5357142857</v>
      </c>
      <c r="N31" s="804">
        <f t="shared" si="19"/>
        <v>0.4347826087</v>
      </c>
      <c r="O31" s="804">
        <f t="shared" si="19"/>
        <v>0.3888888889</v>
      </c>
      <c r="P31" s="804">
        <f t="shared" si="19"/>
        <v>0.3333333333</v>
      </c>
      <c r="Q31" s="804">
        <f t="shared" si="19"/>
        <v>0.3333333333</v>
      </c>
      <c r="R31" s="804">
        <f t="shared" si="19"/>
        <v>0.2222222222</v>
      </c>
      <c r="S31" s="804">
        <f t="shared" si="19"/>
        <v>0.5</v>
      </c>
      <c r="T31" s="804">
        <f t="shared" si="19"/>
        <v>0.4074074074</v>
      </c>
      <c r="U31" s="804">
        <f t="shared" si="19"/>
        <v>0.4814814815</v>
      </c>
      <c r="V31" s="804">
        <f t="shared" si="19"/>
        <v>0.375</v>
      </c>
      <c r="W31" s="804">
        <f t="shared" si="19"/>
        <v>0.2666666667</v>
      </c>
      <c r="X31" s="804">
        <f t="shared" si="19"/>
        <v>0.4615384615</v>
      </c>
      <c r="Y31" s="804">
        <f t="shared" si="19"/>
        <v>0.2857142857</v>
      </c>
      <c r="Z31" s="804">
        <f t="shared" si="19"/>
        <v>0.4545454545</v>
      </c>
      <c r="AA31" s="804">
        <f t="shared" si="19"/>
        <v>0.2916666667</v>
      </c>
      <c r="AB31" s="804">
        <f t="shared" si="19"/>
        <v>0.3870967742</v>
      </c>
      <c r="AC31" s="804">
        <f t="shared" si="19"/>
        <v>0.4090909091</v>
      </c>
      <c r="AD31" s="804">
        <f t="shared" si="19"/>
        <v>0.2857142857</v>
      </c>
      <c r="AE31" s="804">
        <f t="shared" si="19"/>
        <v>0.4615384615</v>
      </c>
      <c r="AF31" s="804">
        <f t="shared" si="19"/>
        <v>0.5789473684</v>
      </c>
      <c r="AG31" s="788"/>
      <c r="AH31" s="789"/>
    </row>
    <row r="32">
      <c r="A32" s="803" t="s">
        <v>2383</v>
      </c>
      <c r="B32" s="804">
        <f t="shared" ref="B32:AF32" si="20">iferror(B28/B$29,"")</f>
        <v>0.7142857143</v>
      </c>
      <c r="C32" s="804">
        <f t="shared" si="20"/>
        <v>0.4736842105</v>
      </c>
      <c r="D32" s="804">
        <f t="shared" si="20"/>
        <v>0.7272727273</v>
      </c>
      <c r="E32" s="804">
        <f t="shared" si="20"/>
        <v>0.4761904762</v>
      </c>
      <c r="F32" s="804">
        <f t="shared" si="20"/>
        <v>0.6153846154</v>
      </c>
      <c r="G32" s="804">
        <f t="shared" si="20"/>
        <v>0.6666666667</v>
      </c>
      <c r="H32" s="804">
        <f t="shared" si="20"/>
        <v>0.6315789474</v>
      </c>
      <c r="I32" s="804">
        <f t="shared" si="20"/>
        <v>0.55</v>
      </c>
      <c r="J32" s="804">
        <f t="shared" si="20"/>
        <v>0.4736842105</v>
      </c>
      <c r="K32" s="804">
        <f t="shared" si="20"/>
        <v>0.6923076923</v>
      </c>
      <c r="L32" s="804">
        <f t="shared" si="20"/>
        <v>0.5384615385</v>
      </c>
      <c r="M32" s="804">
        <f t="shared" si="20"/>
        <v>0.4642857143</v>
      </c>
      <c r="N32" s="804">
        <f t="shared" si="20"/>
        <v>0.5652173913</v>
      </c>
      <c r="O32" s="804">
        <f t="shared" si="20"/>
        <v>0.6111111111</v>
      </c>
      <c r="P32" s="804">
        <f t="shared" si="20"/>
        <v>0.6666666667</v>
      </c>
      <c r="Q32" s="804">
        <f t="shared" si="20"/>
        <v>0.6666666667</v>
      </c>
      <c r="R32" s="804">
        <f t="shared" si="20"/>
        <v>0.7777777778</v>
      </c>
      <c r="S32" s="804">
        <f t="shared" si="20"/>
        <v>0.5</v>
      </c>
      <c r="T32" s="804">
        <f t="shared" si="20"/>
        <v>0.5925925926</v>
      </c>
      <c r="U32" s="804">
        <f t="shared" si="20"/>
        <v>0.5185185185</v>
      </c>
      <c r="V32" s="804">
        <f t="shared" si="20"/>
        <v>0.625</v>
      </c>
      <c r="W32" s="804">
        <f t="shared" si="20"/>
        <v>0.7333333333</v>
      </c>
      <c r="X32" s="804">
        <f t="shared" si="20"/>
        <v>0.5384615385</v>
      </c>
      <c r="Y32" s="804">
        <f t="shared" si="20"/>
        <v>0.7142857143</v>
      </c>
      <c r="Z32" s="804">
        <f t="shared" si="20"/>
        <v>0.5454545455</v>
      </c>
      <c r="AA32" s="804">
        <f t="shared" si="20"/>
        <v>0.7083333333</v>
      </c>
      <c r="AB32" s="804">
        <f t="shared" si="20"/>
        <v>0.6129032258</v>
      </c>
      <c r="AC32" s="804">
        <f t="shared" si="20"/>
        <v>0.5909090909</v>
      </c>
      <c r="AD32" s="804">
        <f t="shared" si="20"/>
        <v>0.7142857143</v>
      </c>
      <c r="AE32" s="804">
        <f t="shared" si="20"/>
        <v>0.5384615385</v>
      </c>
      <c r="AF32" s="804">
        <f t="shared" si="20"/>
        <v>0.4210526316</v>
      </c>
      <c r="AG32" s="805"/>
      <c r="AH32" s="789"/>
    </row>
    <row r="33">
      <c r="A33" s="806"/>
      <c r="B33" s="816"/>
      <c r="C33" s="816"/>
      <c r="D33" s="816"/>
      <c r="E33" s="816"/>
      <c r="F33" s="816"/>
      <c r="G33" s="816"/>
      <c r="H33" s="816"/>
      <c r="I33" s="816"/>
      <c r="J33" s="816"/>
      <c r="K33" s="816"/>
      <c r="L33" s="816"/>
      <c r="M33" s="816"/>
      <c r="N33" s="816"/>
      <c r="O33" s="816"/>
      <c r="P33" s="816"/>
      <c r="Q33" s="816"/>
      <c r="R33" s="816"/>
      <c r="S33" s="816"/>
      <c r="T33" s="816"/>
      <c r="U33" s="816"/>
      <c r="V33" s="816"/>
      <c r="W33" s="816"/>
      <c r="X33" s="816"/>
      <c r="Y33" s="816"/>
      <c r="Z33" s="816"/>
      <c r="AA33" s="816"/>
      <c r="AB33" s="816"/>
      <c r="AC33" s="816"/>
      <c r="AD33" s="816"/>
      <c r="AE33" s="816"/>
      <c r="AF33" s="816"/>
      <c r="AG33" s="817"/>
      <c r="AH33" s="818"/>
    </row>
    <row r="34">
      <c r="A34" s="786" t="s">
        <v>2389</v>
      </c>
      <c r="B34" s="808"/>
      <c r="C34" s="808"/>
      <c r="D34" s="808"/>
      <c r="E34" s="808"/>
      <c r="F34" s="808"/>
      <c r="G34" s="808"/>
      <c r="H34" s="808"/>
      <c r="I34" s="808"/>
      <c r="J34" s="808"/>
      <c r="K34" s="808"/>
      <c r="L34" s="808"/>
      <c r="M34" s="808"/>
      <c r="N34" s="808"/>
      <c r="O34" s="808"/>
      <c r="P34" s="808"/>
      <c r="Q34" s="808"/>
      <c r="R34" s="808"/>
      <c r="S34" s="808"/>
      <c r="T34" s="808"/>
      <c r="U34" s="808"/>
      <c r="V34" s="808"/>
      <c r="W34" s="808"/>
      <c r="X34" s="808"/>
      <c r="Y34" s="808"/>
      <c r="Z34" s="808"/>
      <c r="AA34" s="808"/>
      <c r="AB34" s="808"/>
      <c r="AC34" s="808"/>
      <c r="AD34" s="808"/>
      <c r="AE34" s="808"/>
      <c r="AF34" s="808"/>
      <c r="AG34" s="788"/>
      <c r="AH34" s="789"/>
    </row>
    <row r="35">
      <c r="A35" s="755" t="s">
        <v>2390</v>
      </c>
      <c r="B35" s="811">
        <v>0.0</v>
      </c>
      <c r="C35" s="811">
        <v>0.0</v>
      </c>
      <c r="D35" s="811">
        <v>0.0</v>
      </c>
      <c r="E35" s="811">
        <v>0.0</v>
      </c>
      <c r="F35" s="811">
        <v>0.0</v>
      </c>
      <c r="G35" s="811">
        <v>1.0</v>
      </c>
      <c r="H35" s="811">
        <v>0.0</v>
      </c>
      <c r="I35" s="811">
        <v>1.0</v>
      </c>
      <c r="J35" s="811">
        <v>0.0</v>
      </c>
      <c r="K35" s="811">
        <v>0.0</v>
      </c>
      <c r="L35" s="811">
        <v>1.0</v>
      </c>
      <c r="M35" s="811">
        <v>2.0</v>
      </c>
      <c r="N35" s="811">
        <v>0.0</v>
      </c>
      <c r="O35" s="811">
        <v>0.0</v>
      </c>
      <c r="P35" s="811">
        <v>0.0</v>
      </c>
      <c r="Q35" s="811">
        <v>1.0</v>
      </c>
      <c r="R35" s="811">
        <v>0.0</v>
      </c>
      <c r="S35" s="811">
        <v>1.0</v>
      </c>
      <c r="T35" s="811">
        <v>2.0</v>
      </c>
      <c r="U35" s="811">
        <v>0.0</v>
      </c>
      <c r="V35" s="811">
        <v>0.0</v>
      </c>
      <c r="W35" s="811">
        <v>0.0</v>
      </c>
      <c r="X35" s="811">
        <v>0.0</v>
      </c>
      <c r="Y35" s="811">
        <v>0.0</v>
      </c>
      <c r="Z35" s="811">
        <v>0.0</v>
      </c>
      <c r="AA35" s="811">
        <v>0.0</v>
      </c>
      <c r="AB35" s="811">
        <v>0.0</v>
      </c>
      <c r="AC35" s="811">
        <v>0.0</v>
      </c>
      <c r="AD35" s="811">
        <v>0.0</v>
      </c>
      <c r="AE35" s="811">
        <v>0.0</v>
      </c>
      <c r="AF35" s="811">
        <v>0.0</v>
      </c>
      <c r="AG35" s="812">
        <f t="shared" ref="AG35:AG41" si="21">SUM(B35:AF35)</f>
        <v>9</v>
      </c>
      <c r="AH35" s="793">
        <f t="shared" ref="AH35:AH40" si="22">iferror(AG35/AG$41,"")</f>
        <v>0.01339285714</v>
      </c>
    </row>
    <row r="36">
      <c r="A36" s="755" t="s">
        <v>2391</v>
      </c>
      <c r="B36" s="811">
        <v>5.0</v>
      </c>
      <c r="C36" s="811">
        <v>2.0</v>
      </c>
      <c r="D36" s="811">
        <v>1.0</v>
      </c>
      <c r="E36" s="811">
        <v>3.0</v>
      </c>
      <c r="F36" s="811">
        <v>3.0</v>
      </c>
      <c r="G36" s="811">
        <v>2.0</v>
      </c>
      <c r="H36" s="811">
        <v>2.0</v>
      </c>
      <c r="I36" s="811">
        <v>3.0</v>
      </c>
      <c r="J36" s="811">
        <v>2.0</v>
      </c>
      <c r="K36" s="811">
        <v>3.0</v>
      </c>
      <c r="L36" s="811">
        <v>0.0</v>
      </c>
      <c r="M36" s="811">
        <v>1.0</v>
      </c>
      <c r="N36" s="811">
        <v>3.0</v>
      </c>
      <c r="O36" s="811">
        <v>1.0</v>
      </c>
      <c r="P36" s="811">
        <v>3.0</v>
      </c>
      <c r="Q36" s="811">
        <v>1.0</v>
      </c>
      <c r="R36" s="811">
        <v>1.0</v>
      </c>
      <c r="S36" s="811">
        <v>0.0</v>
      </c>
      <c r="T36" s="811">
        <v>0.0</v>
      </c>
      <c r="U36" s="811">
        <v>7.0</v>
      </c>
      <c r="V36" s="811">
        <v>4.0</v>
      </c>
      <c r="W36" s="811">
        <v>2.0</v>
      </c>
      <c r="X36" s="811">
        <v>1.0</v>
      </c>
      <c r="Y36" s="811">
        <v>1.0</v>
      </c>
      <c r="Z36" s="811">
        <v>3.0</v>
      </c>
      <c r="AA36" s="811">
        <v>3.0</v>
      </c>
      <c r="AB36" s="811">
        <v>0.0</v>
      </c>
      <c r="AC36" s="811">
        <v>3.0</v>
      </c>
      <c r="AD36" s="811">
        <v>0.0</v>
      </c>
      <c r="AE36" s="811">
        <v>1.0</v>
      </c>
      <c r="AF36" s="811">
        <v>3.0</v>
      </c>
      <c r="AG36" s="812">
        <f t="shared" si="21"/>
        <v>64</v>
      </c>
      <c r="AH36" s="793">
        <f t="shared" si="22"/>
        <v>0.09523809524</v>
      </c>
    </row>
    <row r="37">
      <c r="A37" s="813" t="s">
        <v>2392</v>
      </c>
      <c r="B37" s="811">
        <v>3.0</v>
      </c>
      <c r="C37" s="811">
        <v>5.0</v>
      </c>
      <c r="D37" s="811">
        <v>2.0</v>
      </c>
      <c r="E37" s="811">
        <v>4.0</v>
      </c>
      <c r="F37" s="811">
        <v>7.0</v>
      </c>
      <c r="G37" s="811">
        <v>3.0</v>
      </c>
      <c r="H37" s="811">
        <v>5.0</v>
      </c>
      <c r="I37" s="811">
        <v>3.0</v>
      </c>
      <c r="J37" s="811">
        <v>4.0</v>
      </c>
      <c r="K37" s="811">
        <v>1.0</v>
      </c>
      <c r="L37" s="811">
        <v>1.0</v>
      </c>
      <c r="M37" s="811">
        <v>8.0</v>
      </c>
      <c r="N37" s="811">
        <v>2.0</v>
      </c>
      <c r="O37" s="811">
        <v>2.0</v>
      </c>
      <c r="P37" s="811">
        <v>2.0</v>
      </c>
      <c r="Q37" s="811">
        <v>3.0</v>
      </c>
      <c r="R37" s="811">
        <v>3.0</v>
      </c>
      <c r="S37" s="811">
        <v>4.0</v>
      </c>
      <c r="T37" s="811">
        <v>4.0</v>
      </c>
      <c r="U37" s="811">
        <v>5.0</v>
      </c>
      <c r="V37" s="811">
        <v>7.0</v>
      </c>
      <c r="W37" s="811">
        <v>4.0</v>
      </c>
      <c r="X37" s="811">
        <v>3.0</v>
      </c>
      <c r="Y37" s="811">
        <v>4.0</v>
      </c>
      <c r="Z37" s="811">
        <v>6.0</v>
      </c>
      <c r="AA37" s="811">
        <v>3.0</v>
      </c>
      <c r="AB37" s="811">
        <v>5.0</v>
      </c>
      <c r="AC37" s="811">
        <v>3.0</v>
      </c>
      <c r="AD37" s="811">
        <v>2.0</v>
      </c>
      <c r="AE37" s="811">
        <v>2.0</v>
      </c>
      <c r="AF37" s="811">
        <v>5.0</v>
      </c>
      <c r="AG37" s="812">
        <f t="shared" si="21"/>
        <v>115</v>
      </c>
      <c r="AH37" s="793">
        <f t="shared" si="22"/>
        <v>0.1711309524</v>
      </c>
    </row>
    <row r="38">
      <c r="A38" s="725" t="s">
        <v>2393</v>
      </c>
      <c r="B38" s="811">
        <v>4.0</v>
      </c>
      <c r="C38" s="811">
        <v>1.0</v>
      </c>
      <c r="D38" s="811">
        <v>6.0</v>
      </c>
      <c r="E38" s="811">
        <v>5.0</v>
      </c>
      <c r="F38" s="811">
        <v>5.0</v>
      </c>
      <c r="G38" s="811">
        <v>4.0</v>
      </c>
      <c r="H38" s="811">
        <v>2.0</v>
      </c>
      <c r="I38" s="811">
        <v>3.0</v>
      </c>
      <c r="J38" s="811">
        <v>4.0</v>
      </c>
      <c r="K38" s="811">
        <v>2.0</v>
      </c>
      <c r="L38" s="811">
        <v>4.0</v>
      </c>
      <c r="M38" s="811">
        <v>6.0</v>
      </c>
      <c r="N38" s="811">
        <v>5.0</v>
      </c>
      <c r="O38" s="811">
        <v>3.0</v>
      </c>
      <c r="P38" s="811">
        <v>3.0</v>
      </c>
      <c r="Q38" s="811">
        <v>5.0</v>
      </c>
      <c r="R38" s="811">
        <v>6.0</v>
      </c>
      <c r="S38" s="811">
        <v>6.0</v>
      </c>
      <c r="T38" s="811">
        <v>4.0</v>
      </c>
      <c r="U38" s="811">
        <v>5.0</v>
      </c>
      <c r="V38" s="811">
        <v>6.0</v>
      </c>
      <c r="W38" s="811">
        <v>6.0</v>
      </c>
      <c r="X38" s="811">
        <v>4.0</v>
      </c>
      <c r="Y38" s="811">
        <v>4.0</v>
      </c>
      <c r="Z38" s="811">
        <v>5.0</v>
      </c>
      <c r="AA38" s="811">
        <v>8.0</v>
      </c>
      <c r="AB38" s="811">
        <v>6.0</v>
      </c>
      <c r="AC38" s="811">
        <v>8.0</v>
      </c>
      <c r="AD38" s="811">
        <v>4.0</v>
      </c>
      <c r="AE38" s="811">
        <v>1.0</v>
      </c>
      <c r="AF38" s="811">
        <v>5.0</v>
      </c>
      <c r="AG38" s="812">
        <f t="shared" si="21"/>
        <v>140</v>
      </c>
      <c r="AH38" s="793">
        <f t="shared" si="22"/>
        <v>0.2083333333</v>
      </c>
    </row>
    <row r="39">
      <c r="A39" s="725" t="s">
        <v>2394</v>
      </c>
      <c r="B39" s="811">
        <v>5.0</v>
      </c>
      <c r="C39" s="811">
        <v>6.0</v>
      </c>
      <c r="D39" s="811">
        <v>4.0</v>
      </c>
      <c r="E39" s="811">
        <v>4.0</v>
      </c>
      <c r="F39" s="811">
        <v>5.0</v>
      </c>
      <c r="G39" s="811">
        <v>2.0</v>
      </c>
      <c r="H39" s="811">
        <v>5.0</v>
      </c>
      <c r="I39" s="811">
        <v>4.0</v>
      </c>
      <c r="J39" s="811">
        <v>3.0</v>
      </c>
      <c r="K39" s="811">
        <v>5.0</v>
      </c>
      <c r="L39" s="811">
        <v>5.0</v>
      </c>
      <c r="M39" s="811">
        <v>7.0</v>
      </c>
      <c r="N39" s="811">
        <v>8.0</v>
      </c>
      <c r="O39" s="811">
        <v>6.0</v>
      </c>
      <c r="P39" s="811">
        <v>4.0</v>
      </c>
      <c r="Q39" s="811">
        <v>3.0</v>
      </c>
      <c r="R39" s="811">
        <v>4.0</v>
      </c>
      <c r="S39" s="811">
        <v>6.0</v>
      </c>
      <c r="T39" s="811">
        <v>6.0</v>
      </c>
      <c r="U39" s="811">
        <v>4.0</v>
      </c>
      <c r="V39" s="811">
        <v>4.0</v>
      </c>
      <c r="W39" s="811">
        <v>6.0</v>
      </c>
      <c r="X39" s="811">
        <v>6.0</v>
      </c>
      <c r="Y39" s="811">
        <v>4.0</v>
      </c>
      <c r="Z39" s="811">
        <v>4.0</v>
      </c>
      <c r="AA39" s="811">
        <v>3.0</v>
      </c>
      <c r="AB39" s="811">
        <v>5.0</v>
      </c>
      <c r="AC39" s="811">
        <v>2.0</v>
      </c>
      <c r="AD39" s="811">
        <v>8.0</v>
      </c>
      <c r="AE39" s="811">
        <v>1.0</v>
      </c>
      <c r="AF39" s="811">
        <v>4.0</v>
      </c>
      <c r="AG39" s="812">
        <f t="shared" si="21"/>
        <v>143</v>
      </c>
      <c r="AH39" s="793">
        <f t="shared" si="22"/>
        <v>0.212797619</v>
      </c>
    </row>
    <row r="40">
      <c r="A40" s="725" t="s">
        <v>2395</v>
      </c>
      <c r="B40" s="811">
        <v>4.0</v>
      </c>
      <c r="C40" s="811">
        <v>5.0</v>
      </c>
      <c r="D40" s="811">
        <v>9.0</v>
      </c>
      <c r="E40" s="811">
        <v>5.0</v>
      </c>
      <c r="F40" s="811">
        <v>6.0</v>
      </c>
      <c r="G40" s="811">
        <v>6.0</v>
      </c>
      <c r="H40" s="811">
        <v>5.0</v>
      </c>
      <c r="I40" s="811">
        <v>6.0</v>
      </c>
      <c r="J40" s="811">
        <v>6.0</v>
      </c>
      <c r="K40" s="811">
        <v>2.0</v>
      </c>
      <c r="L40" s="811">
        <v>2.0</v>
      </c>
      <c r="M40" s="811">
        <v>4.0</v>
      </c>
      <c r="N40" s="811">
        <v>5.0</v>
      </c>
      <c r="O40" s="811">
        <v>6.0</v>
      </c>
      <c r="P40" s="811">
        <v>3.0</v>
      </c>
      <c r="Q40" s="811">
        <v>2.0</v>
      </c>
      <c r="R40" s="811">
        <v>4.0</v>
      </c>
      <c r="S40" s="811">
        <v>9.0</v>
      </c>
      <c r="T40" s="811">
        <v>11.0</v>
      </c>
      <c r="U40" s="811">
        <v>6.0</v>
      </c>
      <c r="V40" s="811">
        <v>3.0</v>
      </c>
      <c r="W40" s="811">
        <v>12.0</v>
      </c>
      <c r="X40" s="811">
        <v>12.0</v>
      </c>
      <c r="Y40" s="811">
        <v>8.0</v>
      </c>
      <c r="Z40" s="811">
        <v>15.0</v>
      </c>
      <c r="AA40" s="811">
        <v>7.0</v>
      </c>
      <c r="AB40" s="811">
        <v>15.0</v>
      </c>
      <c r="AC40" s="811">
        <v>6.0</v>
      </c>
      <c r="AD40" s="811">
        <v>7.0</v>
      </c>
      <c r="AE40" s="811">
        <v>8.0</v>
      </c>
      <c r="AF40" s="811">
        <v>2.0</v>
      </c>
      <c r="AG40" s="812">
        <f t="shared" si="21"/>
        <v>201</v>
      </c>
      <c r="AH40" s="793">
        <f t="shared" si="22"/>
        <v>0.2991071429</v>
      </c>
    </row>
    <row r="41">
      <c r="A41" s="814" t="s">
        <v>2389</v>
      </c>
      <c r="B41" s="815">
        <f t="shared" ref="B41:AF41" si="23">SUM(B35:B40)</f>
        <v>21</v>
      </c>
      <c r="C41" s="815">
        <f t="shared" si="23"/>
        <v>19</v>
      </c>
      <c r="D41" s="815">
        <f t="shared" si="23"/>
        <v>22</v>
      </c>
      <c r="E41" s="815">
        <f t="shared" si="23"/>
        <v>21</v>
      </c>
      <c r="F41" s="815">
        <f t="shared" si="23"/>
        <v>26</v>
      </c>
      <c r="G41" s="815">
        <f t="shared" si="23"/>
        <v>18</v>
      </c>
      <c r="H41" s="815">
        <f t="shared" si="23"/>
        <v>19</v>
      </c>
      <c r="I41" s="815">
        <f t="shared" si="23"/>
        <v>20</v>
      </c>
      <c r="J41" s="815">
        <f t="shared" si="23"/>
        <v>19</v>
      </c>
      <c r="K41" s="815">
        <f t="shared" si="23"/>
        <v>13</v>
      </c>
      <c r="L41" s="815">
        <f t="shared" si="23"/>
        <v>13</v>
      </c>
      <c r="M41" s="815">
        <f t="shared" si="23"/>
        <v>28</v>
      </c>
      <c r="N41" s="815">
        <f t="shared" si="23"/>
        <v>23</v>
      </c>
      <c r="O41" s="815">
        <f t="shared" si="23"/>
        <v>18</v>
      </c>
      <c r="P41" s="815">
        <f t="shared" si="23"/>
        <v>15</v>
      </c>
      <c r="Q41" s="815">
        <f t="shared" si="23"/>
        <v>15</v>
      </c>
      <c r="R41" s="815">
        <f t="shared" si="23"/>
        <v>18</v>
      </c>
      <c r="S41" s="815">
        <f t="shared" si="23"/>
        <v>26</v>
      </c>
      <c r="T41" s="815">
        <f t="shared" si="23"/>
        <v>27</v>
      </c>
      <c r="U41" s="815">
        <f t="shared" si="23"/>
        <v>27</v>
      </c>
      <c r="V41" s="815">
        <f t="shared" si="23"/>
        <v>24</v>
      </c>
      <c r="W41" s="815">
        <f t="shared" si="23"/>
        <v>30</v>
      </c>
      <c r="X41" s="815">
        <f t="shared" si="23"/>
        <v>26</v>
      </c>
      <c r="Y41" s="815">
        <f t="shared" si="23"/>
        <v>21</v>
      </c>
      <c r="Z41" s="815">
        <f t="shared" si="23"/>
        <v>33</v>
      </c>
      <c r="AA41" s="815">
        <f t="shared" si="23"/>
        <v>24</v>
      </c>
      <c r="AB41" s="815">
        <f t="shared" si="23"/>
        <v>31</v>
      </c>
      <c r="AC41" s="815">
        <f t="shared" si="23"/>
        <v>22</v>
      </c>
      <c r="AD41" s="815">
        <f t="shared" si="23"/>
        <v>21</v>
      </c>
      <c r="AE41" s="815">
        <f t="shared" si="23"/>
        <v>13</v>
      </c>
      <c r="AF41" s="815">
        <f t="shared" si="23"/>
        <v>19</v>
      </c>
      <c r="AG41" s="797">
        <f t="shared" si="21"/>
        <v>672</v>
      </c>
      <c r="AH41" s="798">
        <f>SUM(AH35:AH37)</f>
        <v>0.2797619048</v>
      </c>
    </row>
    <row r="42">
      <c r="A42" s="799" t="s">
        <v>2423</v>
      </c>
      <c r="B42" s="800"/>
      <c r="C42" s="800"/>
      <c r="D42" s="800"/>
      <c r="E42" s="800"/>
      <c r="F42" s="800"/>
      <c r="G42" s="800"/>
      <c r="H42" s="800"/>
      <c r="I42" s="800"/>
      <c r="J42" s="800"/>
      <c r="K42" s="800"/>
      <c r="L42" s="800"/>
      <c r="M42" s="800"/>
      <c r="N42" s="800"/>
      <c r="O42" s="800"/>
      <c r="P42" s="800"/>
      <c r="Q42" s="800"/>
      <c r="R42" s="800"/>
      <c r="S42" s="800"/>
      <c r="T42" s="800"/>
      <c r="U42" s="800"/>
      <c r="V42" s="800"/>
      <c r="W42" s="800"/>
      <c r="X42" s="800"/>
      <c r="Y42" s="800"/>
      <c r="Z42" s="800"/>
      <c r="AA42" s="800"/>
      <c r="AB42" s="800"/>
      <c r="AC42" s="800"/>
      <c r="AD42" s="800"/>
      <c r="AE42" s="800"/>
      <c r="AF42" s="800"/>
      <c r="AG42" s="805"/>
      <c r="AH42" s="789"/>
    </row>
    <row r="43">
      <c r="A43" s="803" t="s">
        <v>2390</v>
      </c>
      <c r="B43" s="804">
        <f t="shared" ref="B43:AF43" si="24">iferror(B35/B$41,"")</f>
        <v>0</v>
      </c>
      <c r="C43" s="804">
        <f t="shared" si="24"/>
        <v>0</v>
      </c>
      <c r="D43" s="804">
        <f t="shared" si="24"/>
        <v>0</v>
      </c>
      <c r="E43" s="804">
        <f t="shared" si="24"/>
        <v>0</v>
      </c>
      <c r="F43" s="804">
        <f t="shared" si="24"/>
        <v>0</v>
      </c>
      <c r="G43" s="804">
        <f t="shared" si="24"/>
        <v>0.05555555556</v>
      </c>
      <c r="H43" s="804">
        <f t="shared" si="24"/>
        <v>0</v>
      </c>
      <c r="I43" s="804">
        <f t="shared" si="24"/>
        <v>0.05</v>
      </c>
      <c r="J43" s="804">
        <f t="shared" si="24"/>
        <v>0</v>
      </c>
      <c r="K43" s="804">
        <f t="shared" si="24"/>
        <v>0</v>
      </c>
      <c r="L43" s="804">
        <f t="shared" si="24"/>
        <v>0.07692307692</v>
      </c>
      <c r="M43" s="804">
        <f t="shared" si="24"/>
        <v>0.07142857143</v>
      </c>
      <c r="N43" s="804">
        <f t="shared" si="24"/>
        <v>0</v>
      </c>
      <c r="O43" s="804">
        <f t="shared" si="24"/>
        <v>0</v>
      </c>
      <c r="P43" s="804">
        <f t="shared" si="24"/>
        <v>0</v>
      </c>
      <c r="Q43" s="804">
        <f t="shared" si="24"/>
        <v>0.06666666667</v>
      </c>
      <c r="R43" s="804">
        <f t="shared" si="24"/>
        <v>0</v>
      </c>
      <c r="S43" s="804">
        <f t="shared" si="24"/>
        <v>0.03846153846</v>
      </c>
      <c r="T43" s="804">
        <f t="shared" si="24"/>
        <v>0.07407407407</v>
      </c>
      <c r="U43" s="804">
        <f t="shared" si="24"/>
        <v>0</v>
      </c>
      <c r="V43" s="804">
        <f t="shared" si="24"/>
        <v>0</v>
      </c>
      <c r="W43" s="804">
        <f t="shared" si="24"/>
        <v>0</v>
      </c>
      <c r="X43" s="804">
        <f t="shared" si="24"/>
        <v>0</v>
      </c>
      <c r="Y43" s="804">
        <f t="shared" si="24"/>
        <v>0</v>
      </c>
      <c r="Z43" s="804">
        <f t="shared" si="24"/>
        <v>0</v>
      </c>
      <c r="AA43" s="804">
        <f t="shared" si="24"/>
        <v>0</v>
      </c>
      <c r="AB43" s="804">
        <f t="shared" si="24"/>
        <v>0</v>
      </c>
      <c r="AC43" s="804">
        <f t="shared" si="24"/>
        <v>0</v>
      </c>
      <c r="AD43" s="804">
        <f t="shared" si="24"/>
        <v>0</v>
      </c>
      <c r="AE43" s="804">
        <f t="shared" si="24"/>
        <v>0</v>
      </c>
      <c r="AF43" s="804">
        <f t="shared" si="24"/>
        <v>0</v>
      </c>
      <c r="AG43" s="788"/>
      <c r="AH43" s="789"/>
    </row>
    <row r="44">
      <c r="A44" s="803" t="s">
        <v>2391</v>
      </c>
      <c r="B44" s="804">
        <f t="shared" ref="B44:AF44" si="25">iferror(B36/B$41,"")</f>
        <v>0.2380952381</v>
      </c>
      <c r="C44" s="804">
        <f t="shared" si="25"/>
        <v>0.1052631579</v>
      </c>
      <c r="D44" s="804">
        <f t="shared" si="25"/>
        <v>0.04545454545</v>
      </c>
      <c r="E44" s="804">
        <f t="shared" si="25"/>
        <v>0.1428571429</v>
      </c>
      <c r="F44" s="804">
        <f t="shared" si="25"/>
        <v>0.1153846154</v>
      </c>
      <c r="G44" s="804">
        <f t="shared" si="25"/>
        <v>0.1111111111</v>
      </c>
      <c r="H44" s="804">
        <f t="shared" si="25"/>
        <v>0.1052631579</v>
      </c>
      <c r="I44" s="804">
        <f t="shared" si="25"/>
        <v>0.15</v>
      </c>
      <c r="J44" s="804">
        <f t="shared" si="25"/>
        <v>0.1052631579</v>
      </c>
      <c r="K44" s="804">
        <f t="shared" si="25"/>
        <v>0.2307692308</v>
      </c>
      <c r="L44" s="804">
        <f t="shared" si="25"/>
        <v>0</v>
      </c>
      <c r="M44" s="804">
        <f t="shared" si="25"/>
        <v>0.03571428571</v>
      </c>
      <c r="N44" s="804">
        <f t="shared" si="25"/>
        <v>0.1304347826</v>
      </c>
      <c r="O44" s="804">
        <f t="shared" si="25"/>
        <v>0.05555555556</v>
      </c>
      <c r="P44" s="804">
        <f t="shared" si="25"/>
        <v>0.2</v>
      </c>
      <c r="Q44" s="804">
        <f t="shared" si="25"/>
        <v>0.06666666667</v>
      </c>
      <c r="R44" s="804">
        <f t="shared" si="25"/>
        <v>0.05555555556</v>
      </c>
      <c r="S44" s="804">
        <f t="shared" si="25"/>
        <v>0</v>
      </c>
      <c r="T44" s="804">
        <f t="shared" si="25"/>
        <v>0</v>
      </c>
      <c r="U44" s="804">
        <f t="shared" si="25"/>
        <v>0.2592592593</v>
      </c>
      <c r="V44" s="804">
        <f t="shared" si="25"/>
        <v>0.1666666667</v>
      </c>
      <c r="W44" s="804">
        <f t="shared" si="25"/>
        <v>0.06666666667</v>
      </c>
      <c r="X44" s="804">
        <f t="shared" si="25"/>
        <v>0.03846153846</v>
      </c>
      <c r="Y44" s="804">
        <f t="shared" si="25"/>
        <v>0.04761904762</v>
      </c>
      <c r="Z44" s="804">
        <f t="shared" si="25"/>
        <v>0.09090909091</v>
      </c>
      <c r="AA44" s="804">
        <f t="shared" si="25"/>
        <v>0.125</v>
      </c>
      <c r="AB44" s="804">
        <f t="shared" si="25"/>
        <v>0</v>
      </c>
      <c r="AC44" s="804">
        <f t="shared" si="25"/>
        <v>0.1363636364</v>
      </c>
      <c r="AD44" s="804">
        <f t="shared" si="25"/>
        <v>0</v>
      </c>
      <c r="AE44" s="804">
        <f t="shared" si="25"/>
        <v>0.07692307692</v>
      </c>
      <c r="AF44" s="804">
        <f t="shared" si="25"/>
        <v>0.1578947368</v>
      </c>
      <c r="AG44" s="805"/>
      <c r="AH44" s="789"/>
    </row>
    <row r="45">
      <c r="A45" s="819" t="s">
        <v>2392</v>
      </c>
      <c r="B45" s="804">
        <f t="shared" ref="B45:AF45" si="26">iferror(B37/B$41,"")</f>
        <v>0.1428571429</v>
      </c>
      <c r="C45" s="804">
        <f t="shared" si="26"/>
        <v>0.2631578947</v>
      </c>
      <c r="D45" s="804">
        <f t="shared" si="26"/>
        <v>0.09090909091</v>
      </c>
      <c r="E45" s="804">
        <f t="shared" si="26"/>
        <v>0.1904761905</v>
      </c>
      <c r="F45" s="804">
        <f t="shared" si="26"/>
        <v>0.2692307692</v>
      </c>
      <c r="G45" s="804">
        <f t="shared" si="26"/>
        <v>0.1666666667</v>
      </c>
      <c r="H45" s="804">
        <f t="shared" si="26"/>
        <v>0.2631578947</v>
      </c>
      <c r="I45" s="804">
        <f t="shared" si="26"/>
        <v>0.15</v>
      </c>
      <c r="J45" s="804">
        <f t="shared" si="26"/>
        <v>0.2105263158</v>
      </c>
      <c r="K45" s="804">
        <f t="shared" si="26"/>
        <v>0.07692307692</v>
      </c>
      <c r="L45" s="804">
        <f t="shared" si="26"/>
        <v>0.07692307692</v>
      </c>
      <c r="M45" s="804">
        <f t="shared" si="26"/>
        <v>0.2857142857</v>
      </c>
      <c r="N45" s="804">
        <f t="shared" si="26"/>
        <v>0.08695652174</v>
      </c>
      <c r="O45" s="804">
        <f t="shared" si="26"/>
        <v>0.1111111111</v>
      </c>
      <c r="P45" s="804">
        <f t="shared" si="26"/>
        <v>0.1333333333</v>
      </c>
      <c r="Q45" s="804">
        <f t="shared" si="26"/>
        <v>0.2</v>
      </c>
      <c r="R45" s="804">
        <f t="shared" si="26"/>
        <v>0.1666666667</v>
      </c>
      <c r="S45" s="804">
        <f t="shared" si="26"/>
        <v>0.1538461538</v>
      </c>
      <c r="T45" s="804">
        <f t="shared" si="26"/>
        <v>0.1481481481</v>
      </c>
      <c r="U45" s="804">
        <f t="shared" si="26"/>
        <v>0.1851851852</v>
      </c>
      <c r="V45" s="804">
        <f t="shared" si="26"/>
        <v>0.2916666667</v>
      </c>
      <c r="W45" s="804">
        <f t="shared" si="26"/>
        <v>0.1333333333</v>
      </c>
      <c r="X45" s="804">
        <f t="shared" si="26"/>
        <v>0.1153846154</v>
      </c>
      <c r="Y45" s="804">
        <f t="shared" si="26"/>
        <v>0.1904761905</v>
      </c>
      <c r="Z45" s="804">
        <f t="shared" si="26"/>
        <v>0.1818181818</v>
      </c>
      <c r="AA45" s="804">
        <f t="shared" si="26"/>
        <v>0.125</v>
      </c>
      <c r="AB45" s="804">
        <f t="shared" si="26"/>
        <v>0.1612903226</v>
      </c>
      <c r="AC45" s="804">
        <f t="shared" si="26"/>
        <v>0.1363636364</v>
      </c>
      <c r="AD45" s="804">
        <f t="shared" si="26"/>
        <v>0.09523809524</v>
      </c>
      <c r="AE45" s="804">
        <f t="shared" si="26"/>
        <v>0.1538461538</v>
      </c>
      <c r="AF45" s="804">
        <f t="shared" si="26"/>
        <v>0.2631578947</v>
      </c>
      <c r="AG45" s="805"/>
      <c r="AH45" s="789"/>
    </row>
    <row r="46">
      <c r="A46" s="819" t="s">
        <v>2393</v>
      </c>
      <c r="B46" s="804">
        <f t="shared" ref="B46:AF46" si="27">iferror(B38/B$41,"")</f>
        <v>0.1904761905</v>
      </c>
      <c r="C46" s="804">
        <f t="shared" si="27"/>
        <v>0.05263157895</v>
      </c>
      <c r="D46" s="804">
        <f t="shared" si="27"/>
        <v>0.2727272727</v>
      </c>
      <c r="E46" s="804">
        <f t="shared" si="27"/>
        <v>0.2380952381</v>
      </c>
      <c r="F46" s="804">
        <f t="shared" si="27"/>
        <v>0.1923076923</v>
      </c>
      <c r="G46" s="804">
        <f t="shared" si="27"/>
        <v>0.2222222222</v>
      </c>
      <c r="H46" s="804">
        <f t="shared" si="27"/>
        <v>0.1052631579</v>
      </c>
      <c r="I46" s="804">
        <f t="shared" si="27"/>
        <v>0.15</v>
      </c>
      <c r="J46" s="804">
        <f t="shared" si="27"/>
        <v>0.2105263158</v>
      </c>
      <c r="K46" s="804">
        <f t="shared" si="27"/>
        <v>0.1538461538</v>
      </c>
      <c r="L46" s="804">
        <f t="shared" si="27"/>
        <v>0.3076923077</v>
      </c>
      <c r="M46" s="804">
        <f t="shared" si="27"/>
        <v>0.2142857143</v>
      </c>
      <c r="N46" s="804">
        <f t="shared" si="27"/>
        <v>0.2173913043</v>
      </c>
      <c r="O46" s="804">
        <f t="shared" si="27"/>
        <v>0.1666666667</v>
      </c>
      <c r="P46" s="804">
        <f t="shared" si="27"/>
        <v>0.2</v>
      </c>
      <c r="Q46" s="804">
        <f t="shared" si="27"/>
        <v>0.3333333333</v>
      </c>
      <c r="R46" s="804">
        <f t="shared" si="27"/>
        <v>0.3333333333</v>
      </c>
      <c r="S46" s="804">
        <f t="shared" si="27"/>
        <v>0.2307692308</v>
      </c>
      <c r="T46" s="804">
        <f t="shared" si="27"/>
        <v>0.1481481481</v>
      </c>
      <c r="U46" s="804">
        <f t="shared" si="27"/>
        <v>0.1851851852</v>
      </c>
      <c r="V46" s="804">
        <f t="shared" si="27"/>
        <v>0.25</v>
      </c>
      <c r="W46" s="804">
        <f t="shared" si="27"/>
        <v>0.2</v>
      </c>
      <c r="X46" s="804">
        <f t="shared" si="27"/>
        <v>0.1538461538</v>
      </c>
      <c r="Y46" s="804">
        <f t="shared" si="27"/>
        <v>0.1904761905</v>
      </c>
      <c r="Z46" s="804">
        <f t="shared" si="27"/>
        <v>0.1515151515</v>
      </c>
      <c r="AA46" s="804">
        <f t="shared" si="27"/>
        <v>0.3333333333</v>
      </c>
      <c r="AB46" s="804">
        <f t="shared" si="27"/>
        <v>0.1935483871</v>
      </c>
      <c r="AC46" s="804">
        <f t="shared" si="27"/>
        <v>0.3636363636</v>
      </c>
      <c r="AD46" s="804">
        <f t="shared" si="27"/>
        <v>0.1904761905</v>
      </c>
      <c r="AE46" s="804">
        <f t="shared" si="27"/>
        <v>0.07692307692</v>
      </c>
      <c r="AF46" s="804">
        <f t="shared" si="27"/>
        <v>0.2631578947</v>
      </c>
      <c r="AG46" s="805"/>
      <c r="AH46" s="789"/>
    </row>
    <row r="47">
      <c r="A47" s="819" t="s">
        <v>2394</v>
      </c>
      <c r="B47" s="804">
        <f t="shared" ref="B47:AF47" si="28">iferror(B39/B$41,"")</f>
        <v>0.2380952381</v>
      </c>
      <c r="C47" s="804">
        <f t="shared" si="28"/>
        <v>0.3157894737</v>
      </c>
      <c r="D47" s="804">
        <f t="shared" si="28"/>
        <v>0.1818181818</v>
      </c>
      <c r="E47" s="804">
        <f t="shared" si="28"/>
        <v>0.1904761905</v>
      </c>
      <c r="F47" s="804">
        <f t="shared" si="28"/>
        <v>0.1923076923</v>
      </c>
      <c r="G47" s="804">
        <f t="shared" si="28"/>
        <v>0.1111111111</v>
      </c>
      <c r="H47" s="804">
        <f t="shared" si="28"/>
        <v>0.2631578947</v>
      </c>
      <c r="I47" s="804">
        <f t="shared" si="28"/>
        <v>0.2</v>
      </c>
      <c r="J47" s="804">
        <f t="shared" si="28"/>
        <v>0.1578947368</v>
      </c>
      <c r="K47" s="804">
        <f t="shared" si="28"/>
        <v>0.3846153846</v>
      </c>
      <c r="L47" s="804">
        <f t="shared" si="28"/>
        <v>0.3846153846</v>
      </c>
      <c r="M47" s="804">
        <f t="shared" si="28"/>
        <v>0.25</v>
      </c>
      <c r="N47" s="804">
        <f t="shared" si="28"/>
        <v>0.347826087</v>
      </c>
      <c r="O47" s="804">
        <f t="shared" si="28"/>
        <v>0.3333333333</v>
      </c>
      <c r="P47" s="804">
        <f t="shared" si="28"/>
        <v>0.2666666667</v>
      </c>
      <c r="Q47" s="804">
        <f t="shared" si="28"/>
        <v>0.2</v>
      </c>
      <c r="R47" s="804">
        <f t="shared" si="28"/>
        <v>0.2222222222</v>
      </c>
      <c r="S47" s="804">
        <f t="shared" si="28"/>
        <v>0.2307692308</v>
      </c>
      <c r="T47" s="804">
        <f t="shared" si="28"/>
        <v>0.2222222222</v>
      </c>
      <c r="U47" s="804">
        <f t="shared" si="28"/>
        <v>0.1481481481</v>
      </c>
      <c r="V47" s="804">
        <f t="shared" si="28"/>
        <v>0.1666666667</v>
      </c>
      <c r="W47" s="804">
        <f t="shared" si="28"/>
        <v>0.2</v>
      </c>
      <c r="X47" s="804">
        <f t="shared" si="28"/>
        <v>0.2307692308</v>
      </c>
      <c r="Y47" s="804">
        <f t="shared" si="28"/>
        <v>0.1904761905</v>
      </c>
      <c r="Z47" s="804">
        <f t="shared" si="28"/>
        <v>0.1212121212</v>
      </c>
      <c r="AA47" s="804">
        <f t="shared" si="28"/>
        <v>0.125</v>
      </c>
      <c r="AB47" s="804">
        <f t="shared" si="28"/>
        <v>0.1612903226</v>
      </c>
      <c r="AC47" s="804">
        <f t="shared" si="28"/>
        <v>0.09090909091</v>
      </c>
      <c r="AD47" s="804">
        <f t="shared" si="28"/>
        <v>0.380952381</v>
      </c>
      <c r="AE47" s="804">
        <f t="shared" si="28"/>
        <v>0.07692307692</v>
      </c>
      <c r="AF47" s="804">
        <f t="shared" si="28"/>
        <v>0.2105263158</v>
      </c>
      <c r="AG47" s="805"/>
      <c r="AH47" s="789"/>
    </row>
    <row r="48">
      <c r="A48" s="819" t="s">
        <v>2395</v>
      </c>
      <c r="B48" s="804">
        <f t="shared" ref="B48:AF48" si="29">iferror(B40/B$41,"")</f>
        <v>0.1904761905</v>
      </c>
      <c r="C48" s="804">
        <f t="shared" si="29"/>
        <v>0.2631578947</v>
      </c>
      <c r="D48" s="804">
        <f t="shared" si="29"/>
        <v>0.4090909091</v>
      </c>
      <c r="E48" s="804">
        <f t="shared" si="29"/>
        <v>0.2380952381</v>
      </c>
      <c r="F48" s="804">
        <f t="shared" si="29"/>
        <v>0.2307692308</v>
      </c>
      <c r="G48" s="804">
        <f t="shared" si="29"/>
        <v>0.3333333333</v>
      </c>
      <c r="H48" s="804">
        <f t="shared" si="29"/>
        <v>0.2631578947</v>
      </c>
      <c r="I48" s="804">
        <f t="shared" si="29"/>
        <v>0.3</v>
      </c>
      <c r="J48" s="804">
        <f t="shared" si="29"/>
        <v>0.3157894737</v>
      </c>
      <c r="K48" s="804">
        <f t="shared" si="29"/>
        <v>0.1538461538</v>
      </c>
      <c r="L48" s="804">
        <f t="shared" si="29"/>
        <v>0.1538461538</v>
      </c>
      <c r="M48" s="804">
        <f t="shared" si="29"/>
        <v>0.1428571429</v>
      </c>
      <c r="N48" s="804">
        <f t="shared" si="29"/>
        <v>0.2173913043</v>
      </c>
      <c r="O48" s="804">
        <f t="shared" si="29"/>
        <v>0.3333333333</v>
      </c>
      <c r="P48" s="804">
        <f t="shared" si="29"/>
        <v>0.2</v>
      </c>
      <c r="Q48" s="804">
        <f t="shared" si="29"/>
        <v>0.1333333333</v>
      </c>
      <c r="R48" s="804">
        <f t="shared" si="29"/>
        <v>0.2222222222</v>
      </c>
      <c r="S48" s="804">
        <f t="shared" si="29"/>
        <v>0.3461538462</v>
      </c>
      <c r="T48" s="804">
        <f t="shared" si="29"/>
        <v>0.4074074074</v>
      </c>
      <c r="U48" s="804">
        <f t="shared" si="29"/>
        <v>0.2222222222</v>
      </c>
      <c r="V48" s="804">
        <f t="shared" si="29"/>
        <v>0.125</v>
      </c>
      <c r="W48" s="804">
        <f t="shared" si="29"/>
        <v>0.4</v>
      </c>
      <c r="X48" s="804">
        <f t="shared" si="29"/>
        <v>0.4615384615</v>
      </c>
      <c r="Y48" s="804">
        <f t="shared" si="29"/>
        <v>0.380952381</v>
      </c>
      <c r="Z48" s="804">
        <f t="shared" si="29"/>
        <v>0.4545454545</v>
      </c>
      <c r="AA48" s="804">
        <f t="shared" si="29"/>
        <v>0.2916666667</v>
      </c>
      <c r="AB48" s="804">
        <f t="shared" si="29"/>
        <v>0.4838709677</v>
      </c>
      <c r="AC48" s="804">
        <f t="shared" si="29"/>
        <v>0.2727272727</v>
      </c>
      <c r="AD48" s="804">
        <f t="shared" si="29"/>
        <v>0.3333333333</v>
      </c>
      <c r="AE48" s="804">
        <f t="shared" si="29"/>
        <v>0.6153846154</v>
      </c>
      <c r="AF48" s="804">
        <f t="shared" si="29"/>
        <v>0.1052631579</v>
      </c>
      <c r="AG48" s="805"/>
      <c r="AH48" s="789"/>
    </row>
    <row r="49">
      <c r="A49" s="806"/>
      <c r="B49" s="816"/>
      <c r="C49" s="816"/>
      <c r="D49" s="816"/>
      <c r="E49" s="816"/>
      <c r="F49" s="816"/>
      <c r="G49" s="816"/>
      <c r="H49" s="816"/>
      <c r="I49" s="816"/>
      <c r="J49" s="816"/>
      <c r="K49" s="816"/>
      <c r="L49" s="816"/>
      <c r="M49" s="816"/>
      <c r="N49" s="816"/>
      <c r="O49" s="816"/>
      <c r="P49" s="816"/>
      <c r="Q49" s="816"/>
      <c r="R49" s="816"/>
      <c r="S49" s="816"/>
      <c r="T49" s="816"/>
      <c r="U49" s="816"/>
      <c r="V49" s="816"/>
      <c r="W49" s="816"/>
      <c r="X49" s="816"/>
      <c r="Y49" s="816"/>
      <c r="Z49" s="816"/>
      <c r="AA49" s="816"/>
      <c r="AB49" s="816"/>
      <c r="AC49" s="816"/>
      <c r="AD49" s="816"/>
      <c r="AE49" s="816"/>
      <c r="AF49" s="816"/>
      <c r="AG49" s="818"/>
      <c r="AH49" s="818"/>
    </row>
    <row r="50">
      <c r="A50" s="786" t="s">
        <v>2396</v>
      </c>
      <c r="B50" s="808"/>
      <c r="C50" s="808"/>
      <c r="D50" s="808"/>
      <c r="E50" s="808"/>
      <c r="F50" s="808"/>
      <c r="G50" s="808"/>
      <c r="H50" s="808"/>
      <c r="I50" s="808"/>
      <c r="J50" s="808"/>
      <c r="K50" s="808"/>
      <c r="L50" s="808"/>
      <c r="M50" s="808"/>
      <c r="N50" s="808"/>
      <c r="O50" s="808"/>
      <c r="P50" s="808"/>
      <c r="Q50" s="808"/>
      <c r="R50" s="808"/>
      <c r="S50" s="808"/>
      <c r="T50" s="808"/>
      <c r="U50" s="808"/>
      <c r="V50" s="808"/>
      <c r="W50" s="808"/>
      <c r="X50" s="808"/>
      <c r="Y50" s="808"/>
      <c r="Z50" s="808"/>
      <c r="AA50" s="808"/>
      <c r="AB50" s="808"/>
      <c r="AC50" s="808"/>
      <c r="AD50" s="808"/>
      <c r="AE50" s="808"/>
      <c r="AF50" s="808"/>
      <c r="AG50" s="788"/>
      <c r="AH50" s="789"/>
    </row>
    <row r="51">
      <c r="A51" s="755" t="s">
        <v>2397</v>
      </c>
      <c r="B51" s="811">
        <v>8.0</v>
      </c>
      <c r="C51" s="811">
        <v>8.0</v>
      </c>
      <c r="D51" s="811">
        <v>9.0</v>
      </c>
      <c r="E51" s="811">
        <v>8.0</v>
      </c>
      <c r="F51" s="811">
        <v>10.0</v>
      </c>
      <c r="G51" s="811">
        <v>7.0</v>
      </c>
      <c r="H51" s="811">
        <v>8.0</v>
      </c>
      <c r="I51" s="811">
        <v>11.0</v>
      </c>
      <c r="J51" s="811">
        <v>6.0</v>
      </c>
      <c r="K51" s="811">
        <v>8.0</v>
      </c>
      <c r="L51" s="811">
        <v>3.0</v>
      </c>
      <c r="M51" s="811">
        <v>15.0</v>
      </c>
      <c r="N51" s="811">
        <v>9.0</v>
      </c>
      <c r="O51" s="811">
        <v>8.0</v>
      </c>
      <c r="P51" s="811">
        <v>7.0</v>
      </c>
      <c r="Q51" s="811">
        <v>4.0</v>
      </c>
      <c r="R51" s="811">
        <v>7.0</v>
      </c>
      <c r="S51" s="811">
        <v>11.0</v>
      </c>
      <c r="T51" s="811">
        <v>12.0</v>
      </c>
      <c r="U51" s="811">
        <v>9.0</v>
      </c>
      <c r="V51" s="811">
        <v>10.0</v>
      </c>
      <c r="W51" s="811">
        <v>12.0</v>
      </c>
      <c r="X51" s="811">
        <v>10.0</v>
      </c>
      <c r="Y51" s="811">
        <v>11.0</v>
      </c>
      <c r="Z51" s="811">
        <v>13.0</v>
      </c>
      <c r="AA51" s="811">
        <v>12.0</v>
      </c>
      <c r="AB51" s="811">
        <v>11.0</v>
      </c>
      <c r="AC51" s="811">
        <v>10.0</v>
      </c>
      <c r="AD51" s="811">
        <v>10.0</v>
      </c>
      <c r="AE51" s="811">
        <v>6.0</v>
      </c>
      <c r="AF51" s="811">
        <v>10.0</v>
      </c>
      <c r="AG51" s="812">
        <f t="shared" ref="AG51:AG53" si="30">SUM(B51:AF51)</f>
        <v>283</v>
      </c>
      <c r="AH51" s="793">
        <f t="shared" ref="AH51:AH52" si="31">iferror(AG51/AG$53,"")</f>
        <v>0.4211309524</v>
      </c>
    </row>
    <row r="52">
      <c r="A52" s="813" t="s">
        <v>2398</v>
      </c>
      <c r="B52" s="811">
        <v>13.0</v>
      </c>
      <c r="C52" s="811">
        <v>11.0</v>
      </c>
      <c r="D52" s="811">
        <v>13.0</v>
      </c>
      <c r="E52" s="811">
        <v>13.0</v>
      </c>
      <c r="F52" s="811">
        <v>16.0</v>
      </c>
      <c r="G52" s="811">
        <v>11.0</v>
      </c>
      <c r="H52" s="811">
        <v>11.0</v>
      </c>
      <c r="I52" s="811">
        <v>9.0</v>
      </c>
      <c r="J52" s="811">
        <v>13.0</v>
      </c>
      <c r="K52" s="811">
        <v>5.0</v>
      </c>
      <c r="L52" s="811">
        <v>10.0</v>
      </c>
      <c r="M52" s="811">
        <v>13.0</v>
      </c>
      <c r="N52" s="811">
        <v>14.0</v>
      </c>
      <c r="O52" s="811">
        <v>10.0</v>
      </c>
      <c r="P52" s="811">
        <v>8.0</v>
      </c>
      <c r="Q52" s="811">
        <v>11.0</v>
      </c>
      <c r="R52" s="811">
        <v>11.0</v>
      </c>
      <c r="S52" s="811">
        <v>15.0</v>
      </c>
      <c r="T52" s="811">
        <v>15.0</v>
      </c>
      <c r="U52" s="811">
        <v>18.0</v>
      </c>
      <c r="V52" s="811">
        <v>14.0</v>
      </c>
      <c r="W52" s="811">
        <v>18.0</v>
      </c>
      <c r="X52" s="811">
        <v>16.0</v>
      </c>
      <c r="Y52" s="811">
        <v>10.0</v>
      </c>
      <c r="Z52" s="811">
        <v>20.0</v>
      </c>
      <c r="AA52" s="811">
        <v>12.0</v>
      </c>
      <c r="AB52" s="811">
        <v>20.0</v>
      </c>
      <c r="AC52" s="811">
        <v>12.0</v>
      </c>
      <c r="AD52" s="811">
        <v>11.0</v>
      </c>
      <c r="AE52" s="811">
        <v>7.0</v>
      </c>
      <c r="AF52" s="811">
        <v>9.0</v>
      </c>
      <c r="AG52" s="812">
        <f t="shared" si="30"/>
        <v>389</v>
      </c>
      <c r="AH52" s="793">
        <f t="shared" si="31"/>
        <v>0.5788690476</v>
      </c>
    </row>
    <row r="53">
      <c r="A53" s="814" t="s">
        <v>2420</v>
      </c>
      <c r="B53" s="815">
        <f t="shared" ref="B53:AF53" si="32">SUM(B51:B52)</f>
        <v>21</v>
      </c>
      <c r="C53" s="815">
        <f t="shared" si="32"/>
        <v>19</v>
      </c>
      <c r="D53" s="815">
        <f t="shared" si="32"/>
        <v>22</v>
      </c>
      <c r="E53" s="815">
        <f t="shared" si="32"/>
        <v>21</v>
      </c>
      <c r="F53" s="815">
        <f t="shared" si="32"/>
        <v>26</v>
      </c>
      <c r="G53" s="815">
        <f t="shared" si="32"/>
        <v>18</v>
      </c>
      <c r="H53" s="815">
        <f t="shared" si="32"/>
        <v>19</v>
      </c>
      <c r="I53" s="815">
        <f t="shared" si="32"/>
        <v>20</v>
      </c>
      <c r="J53" s="815">
        <f t="shared" si="32"/>
        <v>19</v>
      </c>
      <c r="K53" s="815">
        <f t="shared" si="32"/>
        <v>13</v>
      </c>
      <c r="L53" s="815">
        <f t="shared" si="32"/>
        <v>13</v>
      </c>
      <c r="M53" s="815">
        <f t="shared" si="32"/>
        <v>28</v>
      </c>
      <c r="N53" s="815">
        <f t="shared" si="32"/>
        <v>23</v>
      </c>
      <c r="O53" s="815">
        <f t="shared" si="32"/>
        <v>18</v>
      </c>
      <c r="P53" s="815">
        <f t="shared" si="32"/>
        <v>15</v>
      </c>
      <c r="Q53" s="815">
        <f t="shared" si="32"/>
        <v>15</v>
      </c>
      <c r="R53" s="815">
        <f t="shared" si="32"/>
        <v>18</v>
      </c>
      <c r="S53" s="815">
        <f t="shared" si="32"/>
        <v>26</v>
      </c>
      <c r="T53" s="815">
        <f t="shared" si="32"/>
        <v>27</v>
      </c>
      <c r="U53" s="815">
        <f t="shared" si="32"/>
        <v>27</v>
      </c>
      <c r="V53" s="815">
        <f t="shared" si="32"/>
        <v>24</v>
      </c>
      <c r="W53" s="815">
        <f t="shared" si="32"/>
        <v>30</v>
      </c>
      <c r="X53" s="815">
        <f t="shared" si="32"/>
        <v>26</v>
      </c>
      <c r="Y53" s="815">
        <f t="shared" si="32"/>
        <v>21</v>
      </c>
      <c r="Z53" s="815">
        <f t="shared" si="32"/>
        <v>33</v>
      </c>
      <c r="AA53" s="815">
        <f t="shared" si="32"/>
        <v>24</v>
      </c>
      <c r="AB53" s="815">
        <f t="shared" si="32"/>
        <v>31</v>
      </c>
      <c r="AC53" s="815">
        <f t="shared" si="32"/>
        <v>22</v>
      </c>
      <c r="AD53" s="815">
        <f t="shared" si="32"/>
        <v>21</v>
      </c>
      <c r="AE53" s="815">
        <f t="shared" si="32"/>
        <v>13</v>
      </c>
      <c r="AF53" s="815">
        <f t="shared" si="32"/>
        <v>19</v>
      </c>
      <c r="AG53" s="797">
        <f t="shared" si="30"/>
        <v>672</v>
      </c>
      <c r="AH53" s="798">
        <f>SUM(AH51:AH52)</f>
        <v>1</v>
      </c>
    </row>
    <row r="54">
      <c r="A54" s="799" t="s">
        <v>2396</v>
      </c>
      <c r="B54" s="800"/>
      <c r="C54" s="800"/>
      <c r="D54" s="800"/>
      <c r="E54" s="800"/>
      <c r="F54" s="800"/>
      <c r="G54" s="800"/>
      <c r="H54" s="800"/>
      <c r="I54" s="800"/>
      <c r="J54" s="800"/>
      <c r="K54" s="800"/>
      <c r="L54" s="800"/>
      <c r="M54" s="800"/>
      <c r="N54" s="800"/>
      <c r="O54" s="800"/>
      <c r="P54" s="800"/>
      <c r="Q54" s="800"/>
      <c r="R54" s="800"/>
      <c r="S54" s="800"/>
      <c r="T54" s="800"/>
      <c r="U54" s="800"/>
      <c r="V54" s="800"/>
      <c r="W54" s="800"/>
      <c r="X54" s="800"/>
      <c r="Y54" s="800"/>
      <c r="Z54" s="800"/>
      <c r="AA54" s="800"/>
      <c r="AB54" s="800"/>
      <c r="AC54" s="800"/>
      <c r="AD54" s="800"/>
      <c r="AE54" s="800"/>
      <c r="AF54" s="800"/>
      <c r="AG54" s="805"/>
      <c r="AH54" s="789"/>
    </row>
    <row r="55">
      <c r="A55" s="803" t="s">
        <v>2397</v>
      </c>
      <c r="B55" s="804">
        <f t="shared" ref="B55:AF55" si="33">iferror(B51/B$53,"")</f>
        <v>0.380952381</v>
      </c>
      <c r="C55" s="804">
        <f t="shared" si="33"/>
        <v>0.4210526316</v>
      </c>
      <c r="D55" s="804">
        <f t="shared" si="33"/>
        <v>0.4090909091</v>
      </c>
      <c r="E55" s="804">
        <f t="shared" si="33"/>
        <v>0.380952381</v>
      </c>
      <c r="F55" s="804">
        <f t="shared" si="33"/>
        <v>0.3846153846</v>
      </c>
      <c r="G55" s="804">
        <f t="shared" si="33"/>
        <v>0.3888888889</v>
      </c>
      <c r="H55" s="804">
        <f t="shared" si="33"/>
        <v>0.4210526316</v>
      </c>
      <c r="I55" s="804">
        <f t="shared" si="33"/>
        <v>0.55</v>
      </c>
      <c r="J55" s="804">
        <f t="shared" si="33"/>
        <v>0.3157894737</v>
      </c>
      <c r="K55" s="804">
        <f t="shared" si="33"/>
        <v>0.6153846154</v>
      </c>
      <c r="L55" s="804">
        <f t="shared" si="33"/>
        <v>0.2307692308</v>
      </c>
      <c r="M55" s="804">
        <f t="shared" si="33"/>
        <v>0.5357142857</v>
      </c>
      <c r="N55" s="804">
        <f t="shared" si="33"/>
        <v>0.3913043478</v>
      </c>
      <c r="O55" s="804">
        <f t="shared" si="33"/>
        <v>0.4444444444</v>
      </c>
      <c r="P55" s="804">
        <f t="shared" si="33"/>
        <v>0.4666666667</v>
      </c>
      <c r="Q55" s="804">
        <f t="shared" si="33"/>
        <v>0.2666666667</v>
      </c>
      <c r="R55" s="804">
        <f t="shared" si="33"/>
        <v>0.3888888889</v>
      </c>
      <c r="S55" s="804">
        <f t="shared" si="33"/>
        <v>0.4230769231</v>
      </c>
      <c r="T55" s="804">
        <f t="shared" si="33"/>
        <v>0.4444444444</v>
      </c>
      <c r="U55" s="804">
        <f t="shared" si="33"/>
        <v>0.3333333333</v>
      </c>
      <c r="V55" s="804">
        <f t="shared" si="33"/>
        <v>0.4166666667</v>
      </c>
      <c r="W55" s="804">
        <f t="shared" si="33"/>
        <v>0.4</v>
      </c>
      <c r="X55" s="804">
        <f t="shared" si="33"/>
        <v>0.3846153846</v>
      </c>
      <c r="Y55" s="804">
        <f t="shared" si="33"/>
        <v>0.5238095238</v>
      </c>
      <c r="Z55" s="804">
        <f t="shared" si="33"/>
        <v>0.3939393939</v>
      </c>
      <c r="AA55" s="804">
        <f t="shared" si="33"/>
        <v>0.5</v>
      </c>
      <c r="AB55" s="804">
        <f t="shared" si="33"/>
        <v>0.3548387097</v>
      </c>
      <c r="AC55" s="804">
        <f t="shared" si="33"/>
        <v>0.4545454545</v>
      </c>
      <c r="AD55" s="804">
        <f t="shared" si="33"/>
        <v>0.4761904762</v>
      </c>
      <c r="AE55" s="804">
        <f t="shared" si="33"/>
        <v>0.4615384615</v>
      </c>
      <c r="AF55" s="804">
        <f t="shared" si="33"/>
        <v>0.5263157895</v>
      </c>
      <c r="AG55" s="788"/>
      <c r="AH55" s="789"/>
    </row>
    <row r="56">
      <c r="A56" s="803" t="s">
        <v>2398</v>
      </c>
      <c r="B56" s="804">
        <f t="shared" ref="B56:AF56" si="34">iferror(B52/B$53,"")</f>
        <v>0.619047619</v>
      </c>
      <c r="C56" s="804">
        <f t="shared" si="34"/>
        <v>0.5789473684</v>
      </c>
      <c r="D56" s="804">
        <f t="shared" si="34"/>
        <v>0.5909090909</v>
      </c>
      <c r="E56" s="804">
        <f t="shared" si="34"/>
        <v>0.619047619</v>
      </c>
      <c r="F56" s="804">
        <f t="shared" si="34"/>
        <v>0.6153846154</v>
      </c>
      <c r="G56" s="804">
        <f t="shared" si="34"/>
        <v>0.6111111111</v>
      </c>
      <c r="H56" s="804">
        <f t="shared" si="34"/>
        <v>0.5789473684</v>
      </c>
      <c r="I56" s="804">
        <f t="shared" si="34"/>
        <v>0.45</v>
      </c>
      <c r="J56" s="804">
        <f t="shared" si="34"/>
        <v>0.6842105263</v>
      </c>
      <c r="K56" s="804">
        <f t="shared" si="34"/>
        <v>0.3846153846</v>
      </c>
      <c r="L56" s="804">
        <f t="shared" si="34"/>
        <v>0.7692307692</v>
      </c>
      <c r="M56" s="804">
        <f t="shared" si="34"/>
        <v>0.4642857143</v>
      </c>
      <c r="N56" s="804">
        <f t="shared" si="34"/>
        <v>0.6086956522</v>
      </c>
      <c r="O56" s="804">
        <f t="shared" si="34"/>
        <v>0.5555555556</v>
      </c>
      <c r="P56" s="804">
        <f t="shared" si="34"/>
        <v>0.5333333333</v>
      </c>
      <c r="Q56" s="804">
        <f t="shared" si="34"/>
        <v>0.7333333333</v>
      </c>
      <c r="R56" s="804">
        <f t="shared" si="34"/>
        <v>0.6111111111</v>
      </c>
      <c r="S56" s="804">
        <f t="shared" si="34"/>
        <v>0.5769230769</v>
      </c>
      <c r="T56" s="804">
        <f t="shared" si="34"/>
        <v>0.5555555556</v>
      </c>
      <c r="U56" s="804">
        <f t="shared" si="34"/>
        <v>0.6666666667</v>
      </c>
      <c r="V56" s="804">
        <f t="shared" si="34"/>
        <v>0.5833333333</v>
      </c>
      <c r="W56" s="804">
        <f t="shared" si="34"/>
        <v>0.6</v>
      </c>
      <c r="X56" s="804">
        <f t="shared" si="34"/>
        <v>0.6153846154</v>
      </c>
      <c r="Y56" s="804">
        <f t="shared" si="34"/>
        <v>0.4761904762</v>
      </c>
      <c r="Z56" s="804">
        <f t="shared" si="34"/>
        <v>0.6060606061</v>
      </c>
      <c r="AA56" s="804">
        <f t="shared" si="34"/>
        <v>0.5</v>
      </c>
      <c r="AB56" s="804">
        <f t="shared" si="34"/>
        <v>0.6451612903</v>
      </c>
      <c r="AC56" s="804">
        <f t="shared" si="34"/>
        <v>0.5454545455</v>
      </c>
      <c r="AD56" s="804">
        <f t="shared" si="34"/>
        <v>0.5238095238</v>
      </c>
      <c r="AE56" s="804">
        <f t="shared" si="34"/>
        <v>0.5384615385</v>
      </c>
      <c r="AF56" s="804">
        <f t="shared" si="34"/>
        <v>0.4736842105</v>
      </c>
      <c r="AG56" s="805"/>
      <c r="AH56" s="789"/>
    </row>
    <row r="57">
      <c r="A57" s="806"/>
      <c r="B57" s="816"/>
      <c r="C57" s="816"/>
      <c r="D57" s="816"/>
      <c r="E57" s="816"/>
      <c r="F57" s="816"/>
      <c r="G57" s="816"/>
      <c r="H57" s="816"/>
      <c r="I57" s="816"/>
      <c r="J57" s="816"/>
      <c r="K57" s="816"/>
      <c r="L57" s="816"/>
      <c r="M57" s="816"/>
      <c r="N57" s="816"/>
      <c r="O57" s="816"/>
      <c r="P57" s="816"/>
      <c r="Q57" s="816"/>
      <c r="R57" s="816"/>
      <c r="S57" s="816"/>
      <c r="T57" s="816"/>
      <c r="U57" s="816"/>
      <c r="V57" s="816"/>
      <c r="W57" s="816"/>
      <c r="X57" s="816"/>
      <c r="Y57" s="816"/>
      <c r="Z57" s="816"/>
      <c r="AA57" s="816"/>
      <c r="AB57" s="816"/>
      <c r="AC57" s="816"/>
      <c r="AD57" s="816"/>
      <c r="AE57" s="816"/>
      <c r="AF57" s="816"/>
      <c r="AG57" s="818"/>
      <c r="AH57" s="818"/>
    </row>
    <row r="58">
      <c r="A58" s="820" t="s">
        <v>2399</v>
      </c>
      <c r="B58" s="821"/>
      <c r="C58" s="821"/>
      <c r="D58" s="821"/>
      <c r="E58" s="821"/>
      <c r="F58" s="821"/>
      <c r="G58" s="821"/>
      <c r="H58" s="821"/>
      <c r="I58" s="821"/>
      <c r="J58" s="821"/>
      <c r="K58" s="821"/>
      <c r="L58" s="821"/>
      <c r="M58" s="821"/>
      <c r="N58" s="821"/>
      <c r="O58" s="821"/>
      <c r="P58" s="821"/>
      <c r="Q58" s="821"/>
      <c r="R58" s="821"/>
      <c r="S58" s="821"/>
      <c r="T58" s="821"/>
      <c r="U58" s="821"/>
      <c r="V58" s="821"/>
      <c r="W58" s="821"/>
      <c r="X58" s="821"/>
      <c r="Y58" s="821"/>
      <c r="Z58" s="821"/>
      <c r="AA58" s="821"/>
      <c r="AB58" s="821"/>
      <c r="AC58" s="821"/>
      <c r="AD58" s="821"/>
      <c r="AE58" s="821"/>
      <c r="AF58" s="821"/>
      <c r="AG58" s="789"/>
      <c r="AH58" s="789"/>
    </row>
    <row r="59">
      <c r="B59" s="821"/>
      <c r="C59" s="821"/>
      <c r="D59" s="821"/>
      <c r="E59" s="821"/>
      <c r="F59" s="821"/>
      <c r="G59" s="821"/>
      <c r="H59" s="821"/>
      <c r="I59" s="821"/>
      <c r="J59" s="821"/>
      <c r="K59" s="821"/>
      <c r="L59" s="821"/>
      <c r="M59" s="821"/>
      <c r="N59" s="821"/>
      <c r="O59" s="821"/>
      <c r="P59" s="821"/>
      <c r="Q59" s="821"/>
      <c r="R59" s="821"/>
      <c r="S59" s="821"/>
      <c r="T59" s="821"/>
      <c r="U59" s="821"/>
      <c r="V59" s="821"/>
      <c r="W59" s="821"/>
      <c r="X59" s="821"/>
      <c r="Y59" s="821"/>
      <c r="Z59" s="821"/>
      <c r="AA59" s="821"/>
      <c r="AB59" s="821"/>
      <c r="AC59" s="821"/>
      <c r="AD59" s="821"/>
      <c r="AE59" s="821"/>
      <c r="AF59" s="821"/>
      <c r="AG59" s="789"/>
      <c r="AH59" s="789"/>
    </row>
    <row r="60" outlineLevel="1">
      <c r="A60" s="786" t="s">
        <v>2400</v>
      </c>
      <c r="B60" s="787"/>
      <c r="C60" s="787"/>
      <c r="D60" s="787"/>
      <c r="E60" s="787"/>
      <c r="F60" s="787"/>
      <c r="G60" s="787"/>
      <c r="H60" s="787"/>
      <c r="I60" s="787"/>
      <c r="J60" s="787"/>
      <c r="K60" s="787"/>
      <c r="L60" s="787"/>
      <c r="M60" s="787"/>
      <c r="N60" s="787"/>
      <c r="O60" s="787"/>
      <c r="P60" s="787"/>
      <c r="Q60" s="787"/>
      <c r="R60" s="787"/>
      <c r="S60" s="787"/>
      <c r="T60" s="787"/>
      <c r="U60" s="787"/>
      <c r="V60" s="787"/>
      <c r="W60" s="787"/>
      <c r="X60" s="787"/>
      <c r="Y60" s="787"/>
      <c r="Z60" s="787"/>
      <c r="AA60" s="787"/>
      <c r="AB60" s="787"/>
      <c r="AC60" s="787"/>
      <c r="AD60" s="787"/>
      <c r="AE60" s="787"/>
      <c r="AF60" s="787"/>
      <c r="AG60" s="822"/>
      <c r="AH60" s="823"/>
    </row>
    <row r="61" outlineLevel="1">
      <c r="A61" s="2" t="s">
        <v>2401</v>
      </c>
      <c r="B61" s="811">
        <v>1.0</v>
      </c>
      <c r="C61" s="811">
        <v>0.0</v>
      </c>
      <c r="D61" s="811">
        <v>0.0</v>
      </c>
      <c r="E61" s="811">
        <v>0.0</v>
      </c>
      <c r="F61" s="811">
        <v>0.0</v>
      </c>
      <c r="G61" s="811">
        <v>0.0</v>
      </c>
      <c r="H61" s="811">
        <v>1.0</v>
      </c>
      <c r="I61" s="811">
        <v>0.0</v>
      </c>
      <c r="J61" s="811">
        <v>2.0</v>
      </c>
      <c r="K61" s="811">
        <v>0.0</v>
      </c>
      <c r="L61" s="811">
        <v>0.0</v>
      </c>
      <c r="M61" s="811">
        <v>0.0</v>
      </c>
      <c r="N61" s="811">
        <v>0.0</v>
      </c>
      <c r="O61" s="811">
        <v>0.0</v>
      </c>
      <c r="P61" s="811">
        <v>0.0</v>
      </c>
      <c r="Q61" s="811">
        <v>0.0</v>
      </c>
      <c r="R61" s="811">
        <v>0.0</v>
      </c>
      <c r="S61" s="811">
        <v>0.0</v>
      </c>
      <c r="T61" s="811">
        <v>0.0</v>
      </c>
      <c r="U61" s="811">
        <v>0.0</v>
      </c>
      <c r="V61" s="811">
        <v>0.0</v>
      </c>
      <c r="W61" s="811">
        <v>0.0</v>
      </c>
      <c r="X61" s="811">
        <v>0.0</v>
      </c>
      <c r="Y61" s="811">
        <v>0.0</v>
      </c>
      <c r="Z61" s="811">
        <v>0.0</v>
      </c>
      <c r="AA61" s="811">
        <v>1.0</v>
      </c>
      <c r="AB61" s="811">
        <v>0.0</v>
      </c>
      <c r="AC61" s="811">
        <v>0.0</v>
      </c>
      <c r="AD61" s="811">
        <v>1.0</v>
      </c>
      <c r="AE61" s="811">
        <v>0.0</v>
      </c>
      <c r="AF61" s="811">
        <v>0.0</v>
      </c>
      <c r="AG61" s="812">
        <f t="shared" ref="AG61:AG65" si="35">SUM(B61:AF61)</f>
        <v>6</v>
      </c>
      <c r="AH61" s="793">
        <f t="shared" ref="AH61:AH64" si="36">iferror(AG61/AG$65,"")</f>
        <v>0.02013422819</v>
      </c>
    </row>
    <row r="62" outlineLevel="1">
      <c r="A62" s="755" t="s">
        <v>2402</v>
      </c>
      <c r="B62" s="811">
        <v>3.0</v>
      </c>
      <c r="C62" s="811">
        <v>3.0</v>
      </c>
      <c r="D62" s="811">
        <v>5.0</v>
      </c>
      <c r="E62" s="811">
        <v>5.0</v>
      </c>
      <c r="F62" s="811">
        <v>3.0</v>
      </c>
      <c r="G62" s="811">
        <v>0.0</v>
      </c>
      <c r="H62" s="811">
        <v>4.0</v>
      </c>
      <c r="I62" s="811">
        <v>2.0</v>
      </c>
      <c r="J62" s="811">
        <v>3.0</v>
      </c>
      <c r="K62" s="811">
        <v>2.0</v>
      </c>
      <c r="L62" s="811">
        <v>2.0</v>
      </c>
      <c r="M62" s="811">
        <v>4.0</v>
      </c>
      <c r="N62" s="811">
        <v>5.0</v>
      </c>
      <c r="O62" s="811">
        <v>2.0</v>
      </c>
      <c r="P62" s="811">
        <v>1.0</v>
      </c>
      <c r="Q62" s="811">
        <v>2.0</v>
      </c>
      <c r="R62" s="811">
        <v>1.0</v>
      </c>
      <c r="S62" s="811">
        <v>4.0</v>
      </c>
      <c r="T62" s="811">
        <v>1.0</v>
      </c>
      <c r="U62" s="811">
        <v>5.0</v>
      </c>
      <c r="V62" s="811">
        <v>0.0</v>
      </c>
      <c r="W62" s="811">
        <v>4.0</v>
      </c>
      <c r="X62" s="811">
        <v>4.0</v>
      </c>
      <c r="Y62" s="811">
        <v>1.0</v>
      </c>
      <c r="Z62" s="811">
        <v>6.0</v>
      </c>
      <c r="AA62" s="811">
        <v>2.0</v>
      </c>
      <c r="AB62" s="811">
        <v>5.0</v>
      </c>
      <c r="AC62" s="811">
        <v>4.0</v>
      </c>
      <c r="AD62" s="811">
        <v>1.0</v>
      </c>
      <c r="AE62" s="811">
        <v>1.0</v>
      </c>
      <c r="AF62" s="811">
        <v>1.0</v>
      </c>
      <c r="AG62" s="812">
        <f t="shared" si="35"/>
        <v>86</v>
      </c>
      <c r="AH62" s="793">
        <f t="shared" si="36"/>
        <v>0.288590604</v>
      </c>
    </row>
    <row r="63" outlineLevel="1">
      <c r="A63" s="755" t="s">
        <v>2403</v>
      </c>
      <c r="B63" s="811">
        <v>3.0</v>
      </c>
      <c r="C63" s="811">
        <v>2.0</v>
      </c>
      <c r="D63" s="811">
        <v>5.0</v>
      </c>
      <c r="E63" s="811">
        <v>3.0</v>
      </c>
      <c r="F63" s="811">
        <v>4.0</v>
      </c>
      <c r="G63" s="811">
        <v>3.0</v>
      </c>
      <c r="H63" s="811">
        <v>2.0</v>
      </c>
      <c r="I63" s="811">
        <v>2.0</v>
      </c>
      <c r="J63" s="811">
        <v>2.0</v>
      </c>
      <c r="K63" s="811">
        <v>1.0</v>
      </c>
      <c r="L63" s="811">
        <v>0.0</v>
      </c>
      <c r="M63" s="811">
        <v>5.0</v>
      </c>
      <c r="N63" s="811">
        <v>5.0</v>
      </c>
      <c r="O63" s="811">
        <v>1.0</v>
      </c>
      <c r="P63" s="811">
        <v>1.0</v>
      </c>
      <c r="Q63" s="811">
        <v>2.0</v>
      </c>
      <c r="R63" s="811">
        <v>6.0</v>
      </c>
      <c r="S63" s="811">
        <v>2.0</v>
      </c>
      <c r="T63" s="811">
        <v>6.0</v>
      </c>
      <c r="U63" s="811">
        <v>5.0</v>
      </c>
      <c r="V63" s="811">
        <v>7.0</v>
      </c>
      <c r="W63" s="811">
        <v>6.0</v>
      </c>
      <c r="X63" s="811">
        <v>6.0</v>
      </c>
      <c r="Y63" s="811">
        <v>6.0</v>
      </c>
      <c r="Z63" s="811">
        <v>4.0</v>
      </c>
      <c r="AA63" s="811">
        <v>4.0</v>
      </c>
      <c r="AB63" s="811">
        <v>7.0</v>
      </c>
      <c r="AC63" s="811">
        <v>6.0</v>
      </c>
      <c r="AD63" s="811">
        <v>4.0</v>
      </c>
      <c r="AE63" s="811">
        <v>4.0</v>
      </c>
      <c r="AF63" s="811">
        <v>5.0</v>
      </c>
      <c r="AG63" s="812">
        <f t="shared" si="35"/>
        <v>119</v>
      </c>
      <c r="AH63" s="793">
        <f t="shared" si="36"/>
        <v>0.3993288591</v>
      </c>
    </row>
    <row r="64" outlineLevel="1">
      <c r="A64" s="755" t="s">
        <v>2404</v>
      </c>
      <c r="B64" s="811">
        <v>3.0</v>
      </c>
      <c r="C64" s="811">
        <v>4.0</v>
      </c>
      <c r="D64" s="811">
        <v>1.0</v>
      </c>
      <c r="E64" s="811">
        <v>1.0</v>
      </c>
      <c r="F64" s="811">
        <v>4.0</v>
      </c>
      <c r="G64" s="811">
        <v>1.0</v>
      </c>
      <c r="H64" s="811">
        <v>2.0</v>
      </c>
      <c r="I64" s="811">
        <v>2.0</v>
      </c>
      <c r="J64" s="811">
        <v>4.0</v>
      </c>
      <c r="K64" s="811">
        <v>0.0</v>
      </c>
      <c r="L64" s="811">
        <v>0.0</v>
      </c>
      <c r="M64" s="811">
        <v>3.0</v>
      </c>
      <c r="N64" s="811">
        <v>3.0</v>
      </c>
      <c r="O64" s="811">
        <v>4.0</v>
      </c>
      <c r="P64" s="811">
        <v>2.0</v>
      </c>
      <c r="Q64" s="811">
        <v>2.0</v>
      </c>
      <c r="R64" s="811">
        <v>2.0</v>
      </c>
      <c r="S64" s="811">
        <v>2.0</v>
      </c>
      <c r="T64" s="811">
        <v>8.0</v>
      </c>
      <c r="U64" s="811">
        <v>5.0</v>
      </c>
      <c r="V64" s="811">
        <v>2.0</v>
      </c>
      <c r="W64" s="811">
        <v>5.0</v>
      </c>
      <c r="X64" s="811">
        <v>3.0</v>
      </c>
      <c r="Y64" s="811">
        <v>3.0</v>
      </c>
      <c r="Z64" s="811">
        <v>4.0</v>
      </c>
      <c r="AA64" s="811">
        <v>4.0</v>
      </c>
      <c r="AB64" s="811">
        <v>2.0</v>
      </c>
      <c r="AC64" s="811">
        <v>2.0</v>
      </c>
      <c r="AD64" s="811">
        <v>3.0</v>
      </c>
      <c r="AE64" s="811">
        <v>2.0</v>
      </c>
      <c r="AF64" s="811">
        <v>4.0</v>
      </c>
      <c r="AG64" s="812">
        <f t="shared" si="35"/>
        <v>87</v>
      </c>
      <c r="AH64" s="793">
        <f t="shared" si="36"/>
        <v>0.2919463087</v>
      </c>
    </row>
    <row r="65" outlineLevel="1">
      <c r="A65" s="824" t="s">
        <v>2420</v>
      </c>
      <c r="B65" s="825">
        <f t="shared" ref="B65:AF65" si="37">SUM(B61:B64)</f>
        <v>10</v>
      </c>
      <c r="C65" s="825">
        <f t="shared" si="37"/>
        <v>9</v>
      </c>
      <c r="D65" s="825">
        <f t="shared" si="37"/>
        <v>11</v>
      </c>
      <c r="E65" s="825">
        <f t="shared" si="37"/>
        <v>9</v>
      </c>
      <c r="F65" s="825">
        <f t="shared" si="37"/>
        <v>11</v>
      </c>
      <c r="G65" s="825">
        <f t="shared" si="37"/>
        <v>4</v>
      </c>
      <c r="H65" s="825">
        <f t="shared" si="37"/>
        <v>9</v>
      </c>
      <c r="I65" s="825">
        <f t="shared" si="37"/>
        <v>6</v>
      </c>
      <c r="J65" s="825">
        <f t="shared" si="37"/>
        <v>11</v>
      </c>
      <c r="K65" s="825">
        <f t="shared" si="37"/>
        <v>3</v>
      </c>
      <c r="L65" s="825">
        <f t="shared" si="37"/>
        <v>2</v>
      </c>
      <c r="M65" s="825">
        <f t="shared" si="37"/>
        <v>12</v>
      </c>
      <c r="N65" s="825">
        <f t="shared" si="37"/>
        <v>13</v>
      </c>
      <c r="O65" s="825">
        <f t="shared" si="37"/>
        <v>7</v>
      </c>
      <c r="P65" s="825">
        <f t="shared" si="37"/>
        <v>4</v>
      </c>
      <c r="Q65" s="825">
        <f t="shared" si="37"/>
        <v>6</v>
      </c>
      <c r="R65" s="825">
        <f t="shared" si="37"/>
        <v>9</v>
      </c>
      <c r="S65" s="825">
        <f t="shared" si="37"/>
        <v>8</v>
      </c>
      <c r="T65" s="825">
        <f t="shared" si="37"/>
        <v>15</v>
      </c>
      <c r="U65" s="825">
        <f t="shared" si="37"/>
        <v>15</v>
      </c>
      <c r="V65" s="825">
        <f t="shared" si="37"/>
        <v>9</v>
      </c>
      <c r="W65" s="825">
        <f t="shared" si="37"/>
        <v>15</v>
      </c>
      <c r="X65" s="825">
        <f t="shared" si="37"/>
        <v>13</v>
      </c>
      <c r="Y65" s="825">
        <f t="shared" si="37"/>
        <v>10</v>
      </c>
      <c r="Z65" s="825">
        <f t="shared" si="37"/>
        <v>14</v>
      </c>
      <c r="AA65" s="825">
        <f t="shared" si="37"/>
        <v>11</v>
      </c>
      <c r="AB65" s="825">
        <f t="shared" si="37"/>
        <v>14</v>
      </c>
      <c r="AC65" s="825">
        <f t="shared" si="37"/>
        <v>12</v>
      </c>
      <c r="AD65" s="825">
        <f t="shared" si="37"/>
        <v>9</v>
      </c>
      <c r="AE65" s="825">
        <f t="shared" si="37"/>
        <v>7</v>
      </c>
      <c r="AF65" s="825">
        <f t="shared" si="37"/>
        <v>10</v>
      </c>
      <c r="AG65" s="826">
        <f t="shared" si="35"/>
        <v>298</v>
      </c>
      <c r="AH65" s="827">
        <f>SUM(AH61:AH64)</f>
        <v>1</v>
      </c>
    </row>
    <row r="66" outlineLevel="1">
      <c r="A66" s="799" t="s">
        <v>2425</v>
      </c>
      <c r="B66" s="800"/>
      <c r="C66" s="800"/>
      <c r="D66" s="800"/>
      <c r="E66" s="800"/>
      <c r="F66" s="800"/>
      <c r="G66" s="800"/>
      <c r="H66" s="800"/>
      <c r="I66" s="800"/>
      <c r="J66" s="800"/>
      <c r="K66" s="800"/>
      <c r="L66" s="800"/>
      <c r="M66" s="800"/>
      <c r="N66" s="800"/>
      <c r="O66" s="800"/>
      <c r="P66" s="800"/>
      <c r="Q66" s="800"/>
      <c r="R66" s="800"/>
      <c r="S66" s="800"/>
      <c r="T66" s="800"/>
      <c r="U66" s="800"/>
      <c r="V66" s="800"/>
      <c r="W66" s="800"/>
      <c r="X66" s="800"/>
      <c r="Y66" s="800"/>
      <c r="Z66" s="800"/>
      <c r="AA66" s="800"/>
      <c r="AB66" s="800"/>
      <c r="AC66" s="800"/>
      <c r="AD66" s="800"/>
      <c r="AE66" s="800"/>
      <c r="AF66" s="800"/>
      <c r="AG66" s="788"/>
      <c r="AH66" s="789"/>
    </row>
    <row r="67" outlineLevel="1">
      <c r="A67" s="803" t="s">
        <v>2401</v>
      </c>
      <c r="B67" s="804">
        <f t="shared" ref="B67:AF67" si="38">iferror(B61/B$65,"")</f>
        <v>0.1</v>
      </c>
      <c r="C67" s="804">
        <f t="shared" si="38"/>
        <v>0</v>
      </c>
      <c r="D67" s="804">
        <f t="shared" si="38"/>
        <v>0</v>
      </c>
      <c r="E67" s="804">
        <f t="shared" si="38"/>
        <v>0</v>
      </c>
      <c r="F67" s="804">
        <f t="shared" si="38"/>
        <v>0</v>
      </c>
      <c r="G67" s="804">
        <f t="shared" si="38"/>
        <v>0</v>
      </c>
      <c r="H67" s="804">
        <f t="shared" si="38"/>
        <v>0.1111111111</v>
      </c>
      <c r="I67" s="804">
        <f t="shared" si="38"/>
        <v>0</v>
      </c>
      <c r="J67" s="804">
        <f t="shared" si="38"/>
        <v>0.1818181818</v>
      </c>
      <c r="K67" s="804">
        <f t="shared" si="38"/>
        <v>0</v>
      </c>
      <c r="L67" s="804">
        <f t="shared" si="38"/>
        <v>0</v>
      </c>
      <c r="M67" s="804">
        <f t="shared" si="38"/>
        <v>0</v>
      </c>
      <c r="N67" s="804">
        <f t="shared" si="38"/>
        <v>0</v>
      </c>
      <c r="O67" s="804">
        <f t="shared" si="38"/>
        <v>0</v>
      </c>
      <c r="P67" s="804">
        <f t="shared" si="38"/>
        <v>0</v>
      </c>
      <c r="Q67" s="804">
        <f t="shared" si="38"/>
        <v>0</v>
      </c>
      <c r="R67" s="804">
        <f t="shared" si="38"/>
        <v>0</v>
      </c>
      <c r="S67" s="804">
        <f t="shared" si="38"/>
        <v>0</v>
      </c>
      <c r="T67" s="804">
        <f t="shared" si="38"/>
        <v>0</v>
      </c>
      <c r="U67" s="804">
        <f t="shared" si="38"/>
        <v>0</v>
      </c>
      <c r="V67" s="804">
        <f t="shared" si="38"/>
        <v>0</v>
      </c>
      <c r="W67" s="804">
        <f t="shared" si="38"/>
        <v>0</v>
      </c>
      <c r="X67" s="804">
        <f t="shared" si="38"/>
        <v>0</v>
      </c>
      <c r="Y67" s="804">
        <f t="shared" si="38"/>
        <v>0</v>
      </c>
      <c r="Z67" s="804">
        <f t="shared" si="38"/>
        <v>0</v>
      </c>
      <c r="AA67" s="804">
        <f t="shared" si="38"/>
        <v>0.09090909091</v>
      </c>
      <c r="AB67" s="804">
        <f t="shared" si="38"/>
        <v>0</v>
      </c>
      <c r="AC67" s="804">
        <f t="shared" si="38"/>
        <v>0</v>
      </c>
      <c r="AD67" s="804">
        <f t="shared" si="38"/>
        <v>0.1111111111</v>
      </c>
      <c r="AE67" s="804">
        <f t="shared" si="38"/>
        <v>0</v>
      </c>
      <c r="AF67" s="804">
        <f t="shared" si="38"/>
        <v>0</v>
      </c>
      <c r="AG67" s="788"/>
      <c r="AH67" s="789"/>
    </row>
    <row r="68" outlineLevel="1">
      <c r="A68" s="803" t="s">
        <v>2402</v>
      </c>
      <c r="B68" s="804">
        <f t="shared" ref="B68:AF68" si="39">iferror(B62/B$65,"")</f>
        <v>0.3</v>
      </c>
      <c r="C68" s="804">
        <f t="shared" si="39"/>
        <v>0.3333333333</v>
      </c>
      <c r="D68" s="804">
        <f t="shared" si="39"/>
        <v>0.4545454545</v>
      </c>
      <c r="E68" s="804">
        <f t="shared" si="39"/>
        <v>0.5555555556</v>
      </c>
      <c r="F68" s="804">
        <f t="shared" si="39"/>
        <v>0.2727272727</v>
      </c>
      <c r="G68" s="804">
        <f t="shared" si="39"/>
        <v>0</v>
      </c>
      <c r="H68" s="804">
        <f t="shared" si="39"/>
        <v>0.4444444444</v>
      </c>
      <c r="I68" s="804">
        <f t="shared" si="39"/>
        <v>0.3333333333</v>
      </c>
      <c r="J68" s="804">
        <f t="shared" si="39"/>
        <v>0.2727272727</v>
      </c>
      <c r="K68" s="804">
        <f t="shared" si="39"/>
        <v>0.6666666667</v>
      </c>
      <c r="L68" s="804">
        <f t="shared" si="39"/>
        <v>1</v>
      </c>
      <c r="M68" s="804">
        <f t="shared" si="39"/>
        <v>0.3333333333</v>
      </c>
      <c r="N68" s="804">
        <f t="shared" si="39"/>
        <v>0.3846153846</v>
      </c>
      <c r="O68" s="804">
        <f t="shared" si="39"/>
        <v>0.2857142857</v>
      </c>
      <c r="P68" s="804">
        <f t="shared" si="39"/>
        <v>0.25</v>
      </c>
      <c r="Q68" s="804">
        <f t="shared" si="39"/>
        <v>0.3333333333</v>
      </c>
      <c r="R68" s="804">
        <f t="shared" si="39"/>
        <v>0.1111111111</v>
      </c>
      <c r="S68" s="804">
        <f t="shared" si="39"/>
        <v>0.5</v>
      </c>
      <c r="T68" s="804">
        <f t="shared" si="39"/>
        <v>0.06666666667</v>
      </c>
      <c r="U68" s="804">
        <f t="shared" si="39"/>
        <v>0.3333333333</v>
      </c>
      <c r="V68" s="804">
        <f t="shared" si="39"/>
        <v>0</v>
      </c>
      <c r="W68" s="804">
        <f t="shared" si="39"/>
        <v>0.2666666667</v>
      </c>
      <c r="X68" s="804">
        <f t="shared" si="39"/>
        <v>0.3076923077</v>
      </c>
      <c r="Y68" s="804">
        <f t="shared" si="39"/>
        <v>0.1</v>
      </c>
      <c r="Z68" s="804">
        <f t="shared" si="39"/>
        <v>0.4285714286</v>
      </c>
      <c r="AA68" s="804">
        <f t="shared" si="39"/>
        <v>0.1818181818</v>
      </c>
      <c r="AB68" s="804">
        <f t="shared" si="39"/>
        <v>0.3571428571</v>
      </c>
      <c r="AC68" s="804">
        <f t="shared" si="39"/>
        <v>0.3333333333</v>
      </c>
      <c r="AD68" s="804">
        <f t="shared" si="39"/>
        <v>0.1111111111</v>
      </c>
      <c r="AE68" s="804">
        <f t="shared" si="39"/>
        <v>0.1428571429</v>
      </c>
      <c r="AF68" s="804">
        <f t="shared" si="39"/>
        <v>0.1</v>
      </c>
      <c r="AG68" s="788"/>
      <c r="AH68" s="789"/>
    </row>
    <row r="69" outlineLevel="1">
      <c r="A69" s="803" t="s">
        <v>2403</v>
      </c>
      <c r="B69" s="804">
        <f t="shared" ref="B69:AF69" si="40">iferror(B63/B$65,"")</f>
        <v>0.3</v>
      </c>
      <c r="C69" s="804">
        <f t="shared" si="40"/>
        <v>0.2222222222</v>
      </c>
      <c r="D69" s="804">
        <f t="shared" si="40"/>
        <v>0.4545454545</v>
      </c>
      <c r="E69" s="804">
        <f t="shared" si="40"/>
        <v>0.3333333333</v>
      </c>
      <c r="F69" s="804">
        <f t="shared" si="40"/>
        <v>0.3636363636</v>
      </c>
      <c r="G69" s="804">
        <f t="shared" si="40"/>
        <v>0.75</v>
      </c>
      <c r="H69" s="804">
        <f t="shared" si="40"/>
        <v>0.2222222222</v>
      </c>
      <c r="I69" s="804">
        <f t="shared" si="40"/>
        <v>0.3333333333</v>
      </c>
      <c r="J69" s="804">
        <f t="shared" si="40"/>
        <v>0.1818181818</v>
      </c>
      <c r="K69" s="804">
        <f t="shared" si="40"/>
        <v>0.3333333333</v>
      </c>
      <c r="L69" s="804">
        <f t="shared" si="40"/>
        <v>0</v>
      </c>
      <c r="M69" s="804">
        <f t="shared" si="40"/>
        <v>0.4166666667</v>
      </c>
      <c r="N69" s="804">
        <f t="shared" si="40"/>
        <v>0.3846153846</v>
      </c>
      <c r="O69" s="804">
        <f t="shared" si="40"/>
        <v>0.1428571429</v>
      </c>
      <c r="P69" s="804">
        <f t="shared" si="40"/>
        <v>0.25</v>
      </c>
      <c r="Q69" s="804">
        <f t="shared" si="40"/>
        <v>0.3333333333</v>
      </c>
      <c r="R69" s="804">
        <f t="shared" si="40"/>
        <v>0.6666666667</v>
      </c>
      <c r="S69" s="804">
        <f t="shared" si="40"/>
        <v>0.25</v>
      </c>
      <c r="T69" s="804">
        <f t="shared" si="40"/>
        <v>0.4</v>
      </c>
      <c r="U69" s="804">
        <f t="shared" si="40"/>
        <v>0.3333333333</v>
      </c>
      <c r="V69" s="804">
        <f t="shared" si="40"/>
        <v>0.7777777778</v>
      </c>
      <c r="W69" s="804">
        <f t="shared" si="40"/>
        <v>0.4</v>
      </c>
      <c r="X69" s="804">
        <f t="shared" si="40"/>
        <v>0.4615384615</v>
      </c>
      <c r="Y69" s="804">
        <f t="shared" si="40"/>
        <v>0.6</v>
      </c>
      <c r="Z69" s="804">
        <f t="shared" si="40"/>
        <v>0.2857142857</v>
      </c>
      <c r="AA69" s="804">
        <f t="shared" si="40"/>
        <v>0.3636363636</v>
      </c>
      <c r="AB69" s="804">
        <f t="shared" si="40"/>
        <v>0.5</v>
      </c>
      <c r="AC69" s="804">
        <f t="shared" si="40"/>
        <v>0.5</v>
      </c>
      <c r="AD69" s="804">
        <f t="shared" si="40"/>
        <v>0.4444444444</v>
      </c>
      <c r="AE69" s="804">
        <f t="shared" si="40"/>
        <v>0.5714285714</v>
      </c>
      <c r="AF69" s="804">
        <f t="shared" si="40"/>
        <v>0.5</v>
      </c>
      <c r="AG69" s="788"/>
      <c r="AH69" s="789"/>
    </row>
    <row r="70" outlineLevel="1">
      <c r="A70" s="803" t="s">
        <v>2404</v>
      </c>
      <c r="B70" s="804">
        <f t="shared" ref="B70:AF70" si="41">iferror(B64/B$65,"")</f>
        <v>0.3</v>
      </c>
      <c r="C70" s="804">
        <f t="shared" si="41"/>
        <v>0.4444444444</v>
      </c>
      <c r="D70" s="804">
        <f t="shared" si="41"/>
        <v>0.09090909091</v>
      </c>
      <c r="E70" s="804">
        <f t="shared" si="41"/>
        <v>0.1111111111</v>
      </c>
      <c r="F70" s="804">
        <f t="shared" si="41"/>
        <v>0.3636363636</v>
      </c>
      <c r="G70" s="804">
        <f t="shared" si="41"/>
        <v>0.25</v>
      </c>
      <c r="H70" s="804">
        <f t="shared" si="41"/>
        <v>0.2222222222</v>
      </c>
      <c r="I70" s="804">
        <f t="shared" si="41"/>
        <v>0.3333333333</v>
      </c>
      <c r="J70" s="804">
        <f t="shared" si="41"/>
        <v>0.3636363636</v>
      </c>
      <c r="K70" s="804">
        <f t="shared" si="41"/>
        <v>0</v>
      </c>
      <c r="L70" s="804">
        <f t="shared" si="41"/>
        <v>0</v>
      </c>
      <c r="M70" s="804">
        <f t="shared" si="41"/>
        <v>0.25</v>
      </c>
      <c r="N70" s="804">
        <f t="shared" si="41"/>
        <v>0.2307692308</v>
      </c>
      <c r="O70" s="804">
        <f t="shared" si="41"/>
        <v>0.5714285714</v>
      </c>
      <c r="P70" s="804">
        <f t="shared" si="41"/>
        <v>0.5</v>
      </c>
      <c r="Q70" s="804">
        <f t="shared" si="41"/>
        <v>0.3333333333</v>
      </c>
      <c r="R70" s="804">
        <f t="shared" si="41"/>
        <v>0.2222222222</v>
      </c>
      <c r="S70" s="804">
        <f t="shared" si="41"/>
        <v>0.25</v>
      </c>
      <c r="T70" s="804">
        <f t="shared" si="41"/>
        <v>0.5333333333</v>
      </c>
      <c r="U70" s="804">
        <f t="shared" si="41"/>
        <v>0.3333333333</v>
      </c>
      <c r="V70" s="804">
        <f t="shared" si="41"/>
        <v>0.2222222222</v>
      </c>
      <c r="W70" s="804">
        <f t="shared" si="41"/>
        <v>0.3333333333</v>
      </c>
      <c r="X70" s="804">
        <f t="shared" si="41"/>
        <v>0.2307692308</v>
      </c>
      <c r="Y70" s="804">
        <f t="shared" si="41"/>
        <v>0.3</v>
      </c>
      <c r="Z70" s="804">
        <f t="shared" si="41"/>
        <v>0.2857142857</v>
      </c>
      <c r="AA70" s="804">
        <f t="shared" si="41"/>
        <v>0.3636363636</v>
      </c>
      <c r="AB70" s="804">
        <f t="shared" si="41"/>
        <v>0.1428571429</v>
      </c>
      <c r="AC70" s="804">
        <f t="shared" si="41"/>
        <v>0.1666666667</v>
      </c>
      <c r="AD70" s="804">
        <f t="shared" si="41"/>
        <v>0.3333333333</v>
      </c>
      <c r="AE70" s="804">
        <f t="shared" si="41"/>
        <v>0.2857142857</v>
      </c>
      <c r="AF70" s="804">
        <f t="shared" si="41"/>
        <v>0.4</v>
      </c>
      <c r="AG70" s="788"/>
      <c r="AH70" s="789"/>
    </row>
    <row r="71" outlineLevel="1">
      <c r="A71" s="828" t="s">
        <v>2405</v>
      </c>
      <c r="B71" s="829"/>
      <c r="C71" s="829"/>
      <c r="D71" s="829"/>
      <c r="E71" s="829"/>
      <c r="F71" s="829"/>
      <c r="G71" s="829"/>
      <c r="H71" s="829"/>
      <c r="I71" s="829"/>
      <c r="J71" s="829"/>
      <c r="K71" s="829"/>
      <c r="L71" s="829"/>
      <c r="M71" s="829"/>
      <c r="N71" s="829"/>
      <c r="O71" s="829"/>
      <c r="P71" s="829"/>
      <c r="Q71" s="829"/>
      <c r="R71" s="829"/>
      <c r="S71" s="829"/>
      <c r="T71" s="829"/>
      <c r="U71" s="829"/>
      <c r="V71" s="829"/>
      <c r="W71" s="829"/>
      <c r="X71" s="829"/>
      <c r="Y71" s="829"/>
      <c r="Z71" s="829"/>
      <c r="AA71" s="829"/>
      <c r="AB71" s="829"/>
      <c r="AC71" s="829"/>
      <c r="AD71" s="829"/>
      <c r="AE71" s="829"/>
      <c r="AF71" s="829"/>
      <c r="AG71" s="830"/>
      <c r="AH71" s="831"/>
    </row>
    <row r="72" outlineLevel="1">
      <c r="A72" s="2" t="s">
        <v>2406</v>
      </c>
      <c r="B72" s="811">
        <v>3.0</v>
      </c>
      <c r="C72" s="811">
        <v>7.0</v>
      </c>
      <c r="D72" s="811">
        <v>4.0</v>
      </c>
      <c r="E72" s="811">
        <v>3.0</v>
      </c>
      <c r="F72" s="811">
        <v>5.0</v>
      </c>
      <c r="G72" s="811">
        <v>2.0</v>
      </c>
      <c r="H72" s="811">
        <v>4.0</v>
      </c>
      <c r="I72" s="811">
        <v>3.0</v>
      </c>
      <c r="J72" s="811">
        <v>3.0</v>
      </c>
      <c r="K72" s="811">
        <v>1.0</v>
      </c>
      <c r="L72" s="811">
        <v>3.0</v>
      </c>
      <c r="M72" s="811">
        <v>3.0</v>
      </c>
      <c r="N72" s="811">
        <v>4.0</v>
      </c>
      <c r="O72" s="811">
        <v>3.0</v>
      </c>
      <c r="P72" s="811">
        <v>4.0</v>
      </c>
      <c r="Q72" s="811">
        <v>4.0</v>
      </c>
      <c r="R72" s="811">
        <v>2.0</v>
      </c>
      <c r="S72" s="811">
        <v>4.0</v>
      </c>
      <c r="T72" s="811">
        <v>11.0</v>
      </c>
      <c r="U72" s="811">
        <v>6.0</v>
      </c>
      <c r="V72" s="811">
        <v>3.0</v>
      </c>
      <c r="W72" s="811">
        <v>7.0</v>
      </c>
      <c r="X72" s="811">
        <v>5.0</v>
      </c>
      <c r="Y72" s="811">
        <v>1.0</v>
      </c>
      <c r="Z72" s="811">
        <v>7.0</v>
      </c>
      <c r="AA72" s="811">
        <v>4.0</v>
      </c>
      <c r="AB72" s="811">
        <v>9.0</v>
      </c>
      <c r="AC72" s="811">
        <v>5.0</v>
      </c>
      <c r="AD72" s="811">
        <v>6.0</v>
      </c>
      <c r="AE72" s="811">
        <v>6.0</v>
      </c>
      <c r="AF72" s="811">
        <v>5.0</v>
      </c>
      <c r="AG72" s="812">
        <f t="shared" ref="AG72:AG80" si="42">SUM(B72:AF72)</f>
        <v>137</v>
      </c>
      <c r="AH72" s="793">
        <f t="shared" ref="AH72:AH79" si="43">iferror(AG72/AG$80,"")</f>
        <v>0.3309178744</v>
      </c>
    </row>
    <row r="73" outlineLevel="1">
      <c r="A73" s="755" t="s">
        <v>2410</v>
      </c>
      <c r="B73" s="811">
        <v>5.0</v>
      </c>
      <c r="C73" s="811">
        <v>4.0</v>
      </c>
      <c r="D73" s="811">
        <v>7.0</v>
      </c>
      <c r="E73" s="811">
        <v>8.0</v>
      </c>
      <c r="F73" s="811">
        <v>9.0</v>
      </c>
      <c r="G73" s="811">
        <v>6.0</v>
      </c>
      <c r="H73" s="811">
        <v>7.0</v>
      </c>
      <c r="I73" s="811">
        <v>7.0</v>
      </c>
      <c r="J73" s="811">
        <v>7.0</v>
      </c>
      <c r="K73" s="811">
        <v>3.0</v>
      </c>
      <c r="L73" s="811">
        <v>2.0</v>
      </c>
      <c r="M73" s="811">
        <v>7.0</v>
      </c>
      <c r="N73" s="811">
        <v>4.0</v>
      </c>
      <c r="O73" s="811">
        <v>5.0</v>
      </c>
      <c r="P73" s="811">
        <v>3.0</v>
      </c>
      <c r="Q73" s="811">
        <v>3.0</v>
      </c>
      <c r="R73" s="811">
        <v>6.0</v>
      </c>
      <c r="S73" s="811">
        <v>4.0</v>
      </c>
      <c r="T73" s="811">
        <v>4.0</v>
      </c>
      <c r="U73" s="811">
        <v>7.0</v>
      </c>
      <c r="V73" s="811">
        <v>6.0</v>
      </c>
      <c r="W73" s="811">
        <v>11.0</v>
      </c>
      <c r="X73" s="811">
        <v>5.0</v>
      </c>
      <c r="Y73" s="811">
        <v>5.0</v>
      </c>
      <c r="Z73" s="811">
        <v>10.0</v>
      </c>
      <c r="AA73" s="811">
        <v>5.0</v>
      </c>
      <c r="AB73" s="811">
        <v>8.0</v>
      </c>
      <c r="AC73" s="811">
        <v>9.0</v>
      </c>
      <c r="AD73" s="811">
        <v>5.0</v>
      </c>
      <c r="AE73" s="811">
        <v>2.0</v>
      </c>
      <c r="AF73" s="811">
        <v>4.0</v>
      </c>
      <c r="AG73" s="812">
        <f t="shared" si="42"/>
        <v>178</v>
      </c>
      <c r="AH73" s="793">
        <f t="shared" si="43"/>
        <v>0.4299516908</v>
      </c>
    </row>
    <row r="74" outlineLevel="1">
      <c r="A74" s="755" t="s">
        <v>302</v>
      </c>
      <c r="B74" s="811">
        <v>1.0</v>
      </c>
      <c r="C74" s="811">
        <v>0.0</v>
      </c>
      <c r="D74" s="811">
        <v>0.0</v>
      </c>
      <c r="E74" s="811">
        <v>0.0</v>
      </c>
      <c r="F74" s="811">
        <v>0.0</v>
      </c>
      <c r="G74" s="811">
        <v>0.0</v>
      </c>
      <c r="H74" s="811">
        <v>1.0</v>
      </c>
      <c r="I74" s="811">
        <v>0.0</v>
      </c>
      <c r="J74" s="811">
        <v>0.0</v>
      </c>
      <c r="K74" s="811">
        <v>0.0</v>
      </c>
      <c r="L74" s="811">
        <v>0.0</v>
      </c>
      <c r="M74" s="811">
        <v>0.0</v>
      </c>
      <c r="N74" s="811">
        <v>1.0</v>
      </c>
      <c r="O74" s="811">
        <v>0.0</v>
      </c>
      <c r="P74" s="811">
        <v>0.0</v>
      </c>
      <c r="Q74" s="811">
        <v>1.0</v>
      </c>
      <c r="R74" s="811">
        <v>0.0</v>
      </c>
      <c r="S74" s="811">
        <v>0.0</v>
      </c>
      <c r="T74" s="811">
        <v>0.0</v>
      </c>
      <c r="U74" s="811">
        <v>0.0</v>
      </c>
      <c r="V74" s="811">
        <v>0.0</v>
      </c>
      <c r="W74" s="811">
        <v>0.0</v>
      </c>
      <c r="X74" s="811">
        <v>0.0</v>
      </c>
      <c r="Y74" s="811">
        <v>0.0</v>
      </c>
      <c r="Z74" s="811">
        <v>0.0</v>
      </c>
      <c r="AA74" s="811">
        <v>0.0</v>
      </c>
      <c r="AB74" s="811">
        <v>0.0</v>
      </c>
      <c r="AC74" s="811">
        <v>0.0</v>
      </c>
      <c r="AD74" s="811">
        <v>0.0</v>
      </c>
      <c r="AE74" s="811">
        <v>0.0</v>
      </c>
      <c r="AF74" s="811">
        <v>0.0</v>
      </c>
      <c r="AG74" s="812">
        <f t="shared" si="42"/>
        <v>4</v>
      </c>
      <c r="AH74" s="793">
        <f t="shared" si="43"/>
        <v>0.009661835749</v>
      </c>
    </row>
    <row r="75" outlineLevel="1">
      <c r="A75" s="755" t="s">
        <v>2411</v>
      </c>
      <c r="B75" s="811">
        <v>1.0</v>
      </c>
      <c r="C75" s="811">
        <v>0.0</v>
      </c>
      <c r="D75" s="811">
        <v>0.0</v>
      </c>
      <c r="E75" s="811">
        <v>0.0</v>
      </c>
      <c r="F75" s="811">
        <v>0.0</v>
      </c>
      <c r="G75" s="811">
        <v>0.0</v>
      </c>
      <c r="H75" s="811">
        <v>0.0</v>
      </c>
      <c r="I75" s="811">
        <v>0.0</v>
      </c>
      <c r="J75" s="811">
        <v>0.0</v>
      </c>
      <c r="K75" s="811">
        <v>0.0</v>
      </c>
      <c r="L75" s="811">
        <v>0.0</v>
      </c>
      <c r="M75" s="811">
        <v>0.0</v>
      </c>
      <c r="N75" s="811">
        <v>2.0</v>
      </c>
      <c r="O75" s="811">
        <v>0.0</v>
      </c>
      <c r="P75" s="811">
        <v>0.0</v>
      </c>
      <c r="Q75" s="811">
        <v>0.0</v>
      </c>
      <c r="R75" s="811">
        <v>0.0</v>
      </c>
      <c r="S75" s="811">
        <v>1.0</v>
      </c>
      <c r="T75" s="811">
        <v>0.0</v>
      </c>
      <c r="U75" s="811">
        <v>0.0</v>
      </c>
      <c r="V75" s="811">
        <v>1.0</v>
      </c>
      <c r="W75" s="811">
        <v>0.0</v>
      </c>
      <c r="X75" s="811">
        <v>1.0</v>
      </c>
      <c r="Y75" s="811">
        <v>0.0</v>
      </c>
      <c r="Z75" s="811">
        <v>0.0</v>
      </c>
      <c r="AA75" s="811">
        <v>0.0</v>
      </c>
      <c r="AB75" s="811">
        <v>1.0</v>
      </c>
      <c r="AC75" s="811">
        <v>0.0</v>
      </c>
      <c r="AD75" s="811">
        <v>0.0</v>
      </c>
      <c r="AE75" s="811">
        <v>0.0</v>
      </c>
      <c r="AF75" s="811">
        <v>0.0</v>
      </c>
      <c r="AG75" s="812">
        <f t="shared" si="42"/>
        <v>7</v>
      </c>
      <c r="AH75" s="793">
        <f t="shared" si="43"/>
        <v>0.01690821256</v>
      </c>
    </row>
    <row r="76" outlineLevel="1">
      <c r="A76" s="755" t="s">
        <v>2412</v>
      </c>
      <c r="B76" s="811">
        <v>2.0</v>
      </c>
      <c r="C76" s="811">
        <v>0.0</v>
      </c>
      <c r="D76" s="811">
        <v>1.0</v>
      </c>
      <c r="E76" s="811">
        <v>0.0</v>
      </c>
      <c r="F76" s="811">
        <v>0.0</v>
      </c>
      <c r="G76" s="811">
        <v>1.0</v>
      </c>
      <c r="H76" s="811">
        <v>1.0</v>
      </c>
      <c r="I76" s="811">
        <v>0.0</v>
      </c>
      <c r="J76" s="811">
        <v>0.0</v>
      </c>
      <c r="K76" s="811">
        <v>0.0</v>
      </c>
      <c r="L76" s="811">
        <v>0.0</v>
      </c>
      <c r="M76" s="811">
        <v>2.0</v>
      </c>
      <c r="N76" s="811">
        <v>0.0</v>
      </c>
      <c r="O76" s="811">
        <v>2.0</v>
      </c>
      <c r="P76" s="811">
        <v>0.0</v>
      </c>
      <c r="Q76" s="811">
        <v>2.0</v>
      </c>
      <c r="R76" s="811">
        <v>1.0</v>
      </c>
      <c r="S76" s="811">
        <v>1.0</v>
      </c>
      <c r="T76" s="811">
        <v>0.0</v>
      </c>
      <c r="U76" s="811">
        <v>1.0</v>
      </c>
      <c r="V76" s="811">
        <v>0.0</v>
      </c>
      <c r="W76" s="811">
        <v>1.0</v>
      </c>
      <c r="X76" s="811">
        <v>4.0</v>
      </c>
      <c r="Y76" s="811">
        <v>3.0</v>
      </c>
      <c r="Z76" s="811">
        <v>2.0</v>
      </c>
      <c r="AA76" s="811">
        <v>0.0</v>
      </c>
      <c r="AB76" s="811">
        <v>1.0</v>
      </c>
      <c r="AC76" s="811">
        <v>0.0</v>
      </c>
      <c r="AD76" s="811">
        <v>0.0</v>
      </c>
      <c r="AE76" s="811">
        <v>1.0</v>
      </c>
      <c r="AF76" s="811">
        <v>1.0</v>
      </c>
      <c r="AG76" s="812">
        <f t="shared" si="42"/>
        <v>27</v>
      </c>
      <c r="AH76" s="793">
        <f t="shared" si="43"/>
        <v>0.0652173913</v>
      </c>
    </row>
    <row r="77" outlineLevel="1">
      <c r="A77" s="832" t="s">
        <v>2413</v>
      </c>
      <c r="B77" s="811">
        <v>0.0</v>
      </c>
      <c r="C77" s="811">
        <v>0.0</v>
      </c>
      <c r="D77" s="811">
        <v>0.0</v>
      </c>
      <c r="E77" s="811">
        <v>2.0</v>
      </c>
      <c r="F77" s="811">
        <v>0.0</v>
      </c>
      <c r="G77" s="811">
        <v>0.0</v>
      </c>
      <c r="H77" s="811">
        <v>1.0</v>
      </c>
      <c r="I77" s="811">
        <v>0.0</v>
      </c>
      <c r="J77" s="811">
        <v>0.0</v>
      </c>
      <c r="K77" s="811">
        <v>0.0</v>
      </c>
      <c r="L77" s="811">
        <v>0.0</v>
      </c>
      <c r="M77" s="811">
        <v>0.0</v>
      </c>
      <c r="N77" s="811">
        <v>0.0</v>
      </c>
      <c r="O77" s="811">
        <v>0.0</v>
      </c>
      <c r="P77" s="811">
        <v>0.0</v>
      </c>
      <c r="Q77" s="811">
        <v>1.0</v>
      </c>
      <c r="R77" s="811">
        <v>0.0</v>
      </c>
      <c r="S77" s="811">
        <v>0.0</v>
      </c>
      <c r="T77" s="811">
        <v>0.0</v>
      </c>
      <c r="U77" s="811">
        <v>0.0</v>
      </c>
      <c r="V77" s="811">
        <v>1.0</v>
      </c>
      <c r="W77" s="811">
        <v>0.0</v>
      </c>
      <c r="X77" s="811">
        <v>0.0</v>
      </c>
      <c r="Y77" s="811">
        <v>1.0</v>
      </c>
      <c r="Z77" s="811">
        <v>0.0</v>
      </c>
      <c r="AA77" s="811">
        <v>2.0</v>
      </c>
      <c r="AB77" s="811">
        <v>0.0</v>
      </c>
      <c r="AC77" s="811">
        <v>0.0</v>
      </c>
      <c r="AD77" s="811">
        <v>0.0</v>
      </c>
      <c r="AE77" s="811">
        <v>0.0</v>
      </c>
      <c r="AF77" s="811">
        <v>0.0</v>
      </c>
      <c r="AG77" s="812">
        <f t="shared" si="42"/>
        <v>8</v>
      </c>
      <c r="AH77" s="793">
        <f t="shared" si="43"/>
        <v>0.0193236715</v>
      </c>
    </row>
    <row r="78" outlineLevel="1">
      <c r="A78" s="832" t="s">
        <v>2414</v>
      </c>
      <c r="B78" s="811">
        <v>2.0</v>
      </c>
      <c r="C78" s="811">
        <v>2.0</v>
      </c>
      <c r="D78" s="811">
        <v>0.0</v>
      </c>
      <c r="E78" s="811">
        <v>0.0</v>
      </c>
      <c r="F78" s="811">
        <v>2.0</v>
      </c>
      <c r="G78" s="811">
        <v>0.0</v>
      </c>
      <c r="H78" s="811">
        <v>1.0</v>
      </c>
      <c r="I78" s="811">
        <v>1.0</v>
      </c>
      <c r="J78" s="811">
        <v>0.0</v>
      </c>
      <c r="K78" s="811">
        <v>2.0</v>
      </c>
      <c r="L78" s="811">
        <v>0.0</v>
      </c>
      <c r="M78" s="811">
        <v>3.0</v>
      </c>
      <c r="N78" s="811">
        <v>5.0</v>
      </c>
      <c r="O78" s="811">
        <v>1.0</v>
      </c>
      <c r="P78" s="811">
        <v>2.0</v>
      </c>
      <c r="Q78" s="811">
        <v>0.0</v>
      </c>
      <c r="R78" s="811">
        <v>2.0</v>
      </c>
      <c r="S78" s="811">
        <v>3.0</v>
      </c>
      <c r="T78" s="811">
        <v>3.0</v>
      </c>
      <c r="U78" s="811">
        <v>3.0</v>
      </c>
      <c r="V78" s="811">
        <v>2.0</v>
      </c>
      <c r="W78" s="811">
        <v>0.0</v>
      </c>
      <c r="X78" s="811">
        <v>3.0</v>
      </c>
      <c r="Y78" s="811">
        <v>2.0</v>
      </c>
      <c r="Z78" s="811">
        <v>2.0</v>
      </c>
      <c r="AA78" s="811">
        <v>3.0</v>
      </c>
      <c r="AB78" s="811">
        <v>2.0</v>
      </c>
      <c r="AC78" s="811">
        <v>2.0</v>
      </c>
      <c r="AD78" s="811">
        <v>1.0</v>
      </c>
      <c r="AE78" s="811">
        <v>0.0</v>
      </c>
      <c r="AF78" s="811">
        <v>2.0</v>
      </c>
      <c r="AG78" s="812">
        <f t="shared" si="42"/>
        <v>51</v>
      </c>
      <c r="AH78" s="793">
        <f t="shared" si="43"/>
        <v>0.1231884058</v>
      </c>
    </row>
    <row r="79" outlineLevel="1">
      <c r="A79" s="832" t="s">
        <v>2415</v>
      </c>
      <c r="B79" s="811">
        <v>0.0</v>
      </c>
      <c r="C79" s="811">
        <v>1.0</v>
      </c>
      <c r="D79" s="811">
        <v>0.0</v>
      </c>
      <c r="E79" s="811">
        <v>0.0</v>
      </c>
      <c r="F79" s="811">
        <v>0.0</v>
      </c>
      <c r="G79" s="811">
        <v>0.0</v>
      </c>
      <c r="H79" s="811">
        <v>0.0</v>
      </c>
      <c r="I79" s="811">
        <v>0.0</v>
      </c>
      <c r="J79" s="811">
        <v>1.0</v>
      </c>
      <c r="K79" s="811">
        <v>0.0</v>
      </c>
      <c r="L79" s="811">
        <v>0.0</v>
      </c>
      <c r="M79" s="811">
        <v>0.0</v>
      </c>
      <c r="N79" s="811">
        <v>0.0</v>
      </c>
      <c r="O79" s="811">
        <v>0.0</v>
      </c>
      <c r="P79" s="811">
        <v>0.0</v>
      </c>
      <c r="Q79" s="811">
        <v>0.0</v>
      </c>
      <c r="R79" s="811">
        <v>0.0</v>
      </c>
      <c r="S79" s="811">
        <v>0.0</v>
      </c>
      <c r="T79" s="811">
        <v>0.0</v>
      </c>
      <c r="U79" s="811">
        <v>0.0</v>
      </c>
      <c r="V79" s="811">
        <v>0.0</v>
      </c>
      <c r="W79" s="811">
        <v>0.0</v>
      </c>
      <c r="X79" s="811">
        <v>0.0</v>
      </c>
      <c r="Y79" s="811">
        <v>0.0</v>
      </c>
      <c r="Z79" s="811">
        <v>0.0</v>
      </c>
      <c r="AA79" s="811">
        <v>0.0</v>
      </c>
      <c r="AB79" s="811">
        <v>0.0</v>
      </c>
      <c r="AC79" s="811">
        <v>0.0</v>
      </c>
      <c r="AD79" s="811">
        <v>0.0</v>
      </c>
      <c r="AE79" s="811">
        <v>0.0</v>
      </c>
      <c r="AF79" s="811">
        <v>0.0</v>
      </c>
      <c r="AG79" s="812">
        <f t="shared" si="42"/>
        <v>2</v>
      </c>
      <c r="AH79" s="793">
        <f t="shared" si="43"/>
        <v>0.004830917874</v>
      </c>
    </row>
    <row r="80" outlineLevel="1">
      <c r="A80" s="824" t="s">
        <v>2420</v>
      </c>
      <c r="B80" s="825">
        <f t="shared" ref="B80:AF80" si="44">SUM(B72:B79)</f>
        <v>14</v>
      </c>
      <c r="C80" s="825">
        <f t="shared" si="44"/>
        <v>14</v>
      </c>
      <c r="D80" s="825">
        <f t="shared" si="44"/>
        <v>12</v>
      </c>
      <c r="E80" s="825">
        <f t="shared" si="44"/>
        <v>13</v>
      </c>
      <c r="F80" s="825">
        <f t="shared" si="44"/>
        <v>16</v>
      </c>
      <c r="G80" s="825">
        <f t="shared" si="44"/>
        <v>9</v>
      </c>
      <c r="H80" s="825">
        <f t="shared" si="44"/>
        <v>15</v>
      </c>
      <c r="I80" s="825">
        <f t="shared" si="44"/>
        <v>11</v>
      </c>
      <c r="J80" s="825">
        <f t="shared" si="44"/>
        <v>11</v>
      </c>
      <c r="K80" s="825">
        <f t="shared" si="44"/>
        <v>6</v>
      </c>
      <c r="L80" s="825">
        <f t="shared" si="44"/>
        <v>5</v>
      </c>
      <c r="M80" s="825">
        <f t="shared" si="44"/>
        <v>15</v>
      </c>
      <c r="N80" s="825">
        <f t="shared" si="44"/>
        <v>16</v>
      </c>
      <c r="O80" s="825">
        <f t="shared" si="44"/>
        <v>11</v>
      </c>
      <c r="P80" s="825">
        <f t="shared" si="44"/>
        <v>9</v>
      </c>
      <c r="Q80" s="825">
        <f t="shared" si="44"/>
        <v>11</v>
      </c>
      <c r="R80" s="825">
        <f t="shared" si="44"/>
        <v>11</v>
      </c>
      <c r="S80" s="825">
        <f t="shared" si="44"/>
        <v>13</v>
      </c>
      <c r="T80" s="825">
        <f t="shared" si="44"/>
        <v>18</v>
      </c>
      <c r="U80" s="825">
        <f t="shared" si="44"/>
        <v>17</v>
      </c>
      <c r="V80" s="825">
        <f t="shared" si="44"/>
        <v>13</v>
      </c>
      <c r="W80" s="825">
        <f t="shared" si="44"/>
        <v>19</v>
      </c>
      <c r="X80" s="825">
        <f t="shared" si="44"/>
        <v>18</v>
      </c>
      <c r="Y80" s="825">
        <f t="shared" si="44"/>
        <v>12</v>
      </c>
      <c r="Z80" s="825">
        <f t="shared" si="44"/>
        <v>21</v>
      </c>
      <c r="AA80" s="825">
        <f t="shared" si="44"/>
        <v>14</v>
      </c>
      <c r="AB80" s="825">
        <f t="shared" si="44"/>
        <v>21</v>
      </c>
      <c r="AC80" s="825">
        <f t="shared" si="44"/>
        <v>16</v>
      </c>
      <c r="AD80" s="825">
        <f t="shared" si="44"/>
        <v>12</v>
      </c>
      <c r="AE80" s="825">
        <f t="shared" si="44"/>
        <v>9</v>
      </c>
      <c r="AF80" s="825">
        <f t="shared" si="44"/>
        <v>12</v>
      </c>
      <c r="AG80" s="826">
        <f t="shared" si="42"/>
        <v>414</v>
      </c>
      <c r="AH80" s="827">
        <f>SUM(AH72:AH79)</f>
        <v>1</v>
      </c>
    </row>
    <row r="81" outlineLevel="1">
      <c r="A81" s="799" t="s">
        <v>2426</v>
      </c>
      <c r="B81" s="800"/>
      <c r="C81" s="800"/>
      <c r="D81" s="800"/>
      <c r="E81" s="800"/>
      <c r="F81" s="800"/>
      <c r="G81" s="800"/>
      <c r="H81" s="800"/>
      <c r="I81" s="800"/>
      <c r="J81" s="800"/>
      <c r="K81" s="800"/>
      <c r="L81" s="800"/>
      <c r="M81" s="800"/>
      <c r="N81" s="800"/>
      <c r="O81" s="800"/>
      <c r="P81" s="800"/>
      <c r="Q81" s="800"/>
      <c r="R81" s="800"/>
      <c r="S81" s="800"/>
      <c r="T81" s="800"/>
      <c r="U81" s="800"/>
      <c r="V81" s="800"/>
      <c r="W81" s="800"/>
      <c r="X81" s="800"/>
      <c r="Y81" s="800"/>
      <c r="Z81" s="800"/>
      <c r="AA81" s="800"/>
      <c r="AB81" s="800"/>
      <c r="AC81" s="800"/>
      <c r="AD81" s="800"/>
      <c r="AE81" s="800"/>
      <c r="AF81" s="800"/>
      <c r="AG81" s="788"/>
      <c r="AH81" s="789"/>
    </row>
    <row r="82" outlineLevel="1">
      <c r="A82" s="803" t="s">
        <v>2406</v>
      </c>
      <c r="B82" s="804">
        <f t="shared" ref="B82:AF82" si="45">iferror(B72/B$80,"")</f>
        <v>0.2142857143</v>
      </c>
      <c r="C82" s="804">
        <f t="shared" si="45"/>
        <v>0.5</v>
      </c>
      <c r="D82" s="804">
        <f t="shared" si="45"/>
        <v>0.3333333333</v>
      </c>
      <c r="E82" s="804">
        <f t="shared" si="45"/>
        <v>0.2307692308</v>
      </c>
      <c r="F82" s="804">
        <f t="shared" si="45"/>
        <v>0.3125</v>
      </c>
      <c r="G82" s="804">
        <f t="shared" si="45"/>
        <v>0.2222222222</v>
      </c>
      <c r="H82" s="804">
        <f t="shared" si="45"/>
        <v>0.2666666667</v>
      </c>
      <c r="I82" s="804">
        <f t="shared" si="45"/>
        <v>0.2727272727</v>
      </c>
      <c r="J82" s="804">
        <f t="shared" si="45"/>
        <v>0.2727272727</v>
      </c>
      <c r="K82" s="804">
        <f t="shared" si="45"/>
        <v>0.1666666667</v>
      </c>
      <c r="L82" s="804">
        <f t="shared" si="45"/>
        <v>0.6</v>
      </c>
      <c r="M82" s="804">
        <f t="shared" si="45"/>
        <v>0.2</v>
      </c>
      <c r="N82" s="804">
        <f t="shared" si="45"/>
        <v>0.25</v>
      </c>
      <c r="O82" s="804">
        <f t="shared" si="45"/>
        <v>0.2727272727</v>
      </c>
      <c r="P82" s="804">
        <f t="shared" si="45"/>
        <v>0.4444444444</v>
      </c>
      <c r="Q82" s="804">
        <f t="shared" si="45"/>
        <v>0.3636363636</v>
      </c>
      <c r="R82" s="804">
        <f t="shared" si="45"/>
        <v>0.1818181818</v>
      </c>
      <c r="S82" s="804">
        <f t="shared" si="45"/>
        <v>0.3076923077</v>
      </c>
      <c r="T82" s="804">
        <f t="shared" si="45"/>
        <v>0.6111111111</v>
      </c>
      <c r="U82" s="804">
        <f t="shared" si="45"/>
        <v>0.3529411765</v>
      </c>
      <c r="V82" s="804">
        <f t="shared" si="45"/>
        <v>0.2307692308</v>
      </c>
      <c r="W82" s="804">
        <f t="shared" si="45"/>
        <v>0.3684210526</v>
      </c>
      <c r="X82" s="804">
        <f t="shared" si="45"/>
        <v>0.2777777778</v>
      </c>
      <c r="Y82" s="804">
        <f t="shared" si="45"/>
        <v>0.08333333333</v>
      </c>
      <c r="Z82" s="804">
        <f t="shared" si="45"/>
        <v>0.3333333333</v>
      </c>
      <c r="AA82" s="804">
        <f t="shared" si="45"/>
        <v>0.2857142857</v>
      </c>
      <c r="AB82" s="804">
        <f t="shared" si="45"/>
        <v>0.4285714286</v>
      </c>
      <c r="AC82" s="804">
        <f t="shared" si="45"/>
        <v>0.3125</v>
      </c>
      <c r="AD82" s="804">
        <f t="shared" si="45"/>
        <v>0.5</v>
      </c>
      <c r="AE82" s="804">
        <f t="shared" si="45"/>
        <v>0.6666666667</v>
      </c>
      <c r="AF82" s="804">
        <f t="shared" si="45"/>
        <v>0.4166666667</v>
      </c>
      <c r="AG82" s="788"/>
      <c r="AH82" s="789"/>
    </row>
    <row r="83" outlineLevel="1">
      <c r="A83" s="803" t="s">
        <v>2410</v>
      </c>
      <c r="B83" s="804">
        <f t="shared" ref="B83:AF83" si="46">iferror(B73/B$80,"")</f>
        <v>0.3571428571</v>
      </c>
      <c r="C83" s="804">
        <f t="shared" si="46"/>
        <v>0.2857142857</v>
      </c>
      <c r="D83" s="804">
        <f t="shared" si="46"/>
        <v>0.5833333333</v>
      </c>
      <c r="E83" s="804">
        <f t="shared" si="46"/>
        <v>0.6153846154</v>
      </c>
      <c r="F83" s="804">
        <f t="shared" si="46"/>
        <v>0.5625</v>
      </c>
      <c r="G83" s="804">
        <f t="shared" si="46"/>
        <v>0.6666666667</v>
      </c>
      <c r="H83" s="804">
        <f t="shared" si="46"/>
        <v>0.4666666667</v>
      </c>
      <c r="I83" s="804">
        <f t="shared" si="46"/>
        <v>0.6363636364</v>
      </c>
      <c r="J83" s="804">
        <f t="shared" si="46"/>
        <v>0.6363636364</v>
      </c>
      <c r="K83" s="804">
        <f t="shared" si="46"/>
        <v>0.5</v>
      </c>
      <c r="L83" s="804">
        <f t="shared" si="46"/>
        <v>0.4</v>
      </c>
      <c r="M83" s="804">
        <f t="shared" si="46"/>
        <v>0.4666666667</v>
      </c>
      <c r="N83" s="804">
        <f t="shared" si="46"/>
        <v>0.25</v>
      </c>
      <c r="O83" s="804">
        <f t="shared" si="46"/>
        <v>0.4545454545</v>
      </c>
      <c r="P83" s="804">
        <f t="shared" si="46"/>
        <v>0.3333333333</v>
      </c>
      <c r="Q83" s="804">
        <f t="shared" si="46"/>
        <v>0.2727272727</v>
      </c>
      <c r="R83" s="804">
        <f t="shared" si="46"/>
        <v>0.5454545455</v>
      </c>
      <c r="S83" s="804">
        <f t="shared" si="46"/>
        <v>0.3076923077</v>
      </c>
      <c r="T83" s="804">
        <f t="shared" si="46"/>
        <v>0.2222222222</v>
      </c>
      <c r="U83" s="804">
        <f t="shared" si="46"/>
        <v>0.4117647059</v>
      </c>
      <c r="V83" s="804">
        <f t="shared" si="46"/>
        <v>0.4615384615</v>
      </c>
      <c r="W83" s="804">
        <f t="shared" si="46"/>
        <v>0.5789473684</v>
      </c>
      <c r="X83" s="804">
        <f t="shared" si="46"/>
        <v>0.2777777778</v>
      </c>
      <c r="Y83" s="804">
        <f t="shared" si="46"/>
        <v>0.4166666667</v>
      </c>
      <c r="Z83" s="804">
        <f t="shared" si="46"/>
        <v>0.4761904762</v>
      </c>
      <c r="AA83" s="804">
        <f t="shared" si="46"/>
        <v>0.3571428571</v>
      </c>
      <c r="AB83" s="804">
        <f t="shared" si="46"/>
        <v>0.380952381</v>
      </c>
      <c r="AC83" s="804">
        <f t="shared" si="46"/>
        <v>0.5625</v>
      </c>
      <c r="AD83" s="804">
        <f t="shared" si="46"/>
        <v>0.4166666667</v>
      </c>
      <c r="AE83" s="804">
        <f t="shared" si="46"/>
        <v>0.2222222222</v>
      </c>
      <c r="AF83" s="804">
        <f t="shared" si="46"/>
        <v>0.3333333333</v>
      </c>
      <c r="AG83" s="788"/>
      <c r="AH83" s="789"/>
    </row>
    <row r="84" outlineLevel="1">
      <c r="A84" s="803" t="s">
        <v>302</v>
      </c>
      <c r="B84" s="804">
        <f t="shared" ref="B84:AF84" si="47">iferror(B74/B$80,"")</f>
        <v>0.07142857143</v>
      </c>
      <c r="C84" s="804">
        <f t="shared" si="47"/>
        <v>0</v>
      </c>
      <c r="D84" s="804">
        <f t="shared" si="47"/>
        <v>0</v>
      </c>
      <c r="E84" s="804">
        <f t="shared" si="47"/>
        <v>0</v>
      </c>
      <c r="F84" s="804">
        <f t="shared" si="47"/>
        <v>0</v>
      </c>
      <c r="G84" s="804">
        <f t="shared" si="47"/>
        <v>0</v>
      </c>
      <c r="H84" s="804">
        <f t="shared" si="47"/>
        <v>0.06666666667</v>
      </c>
      <c r="I84" s="804">
        <f t="shared" si="47"/>
        <v>0</v>
      </c>
      <c r="J84" s="804">
        <f t="shared" si="47"/>
        <v>0</v>
      </c>
      <c r="K84" s="804">
        <f t="shared" si="47"/>
        <v>0</v>
      </c>
      <c r="L84" s="804">
        <f t="shared" si="47"/>
        <v>0</v>
      </c>
      <c r="M84" s="804">
        <f t="shared" si="47"/>
        <v>0</v>
      </c>
      <c r="N84" s="804">
        <f t="shared" si="47"/>
        <v>0.0625</v>
      </c>
      <c r="O84" s="804">
        <f t="shared" si="47"/>
        <v>0</v>
      </c>
      <c r="P84" s="804">
        <f t="shared" si="47"/>
        <v>0</v>
      </c>
      <c r="Q84" s="804">
        <f t="shared" si="47"/>
        <v>0.09090909091</v>
      </c>
      <c r="R84" s="804">
        <f t="shared" si="47"/>
        <v>0</v>
      </c>
      <c r="S84" s="804">
        <f t="shared" si="47"/>
        <v>0</v>
      </c>
      <c r="T84" s="804">
        <f t="shared" si="47"/>
        <v>0</v>
      </c>
      <c r="U84" s="804">
        <f t="shared" si="47"/>
        <v>0</v>
      </c>
      <c r="V84" s="804">
        <f t="shared" si="47"/>
        <v>0</v>
      </c>
      <c r="W84" s="804">
        <f t="shared" si="47"/>
        <v>0</v>
      </c>
      <c r="X84" s="804">
        <f t="shared" si="47"/>
        <v>0</v>
      </c>
      <c r="Y84" s="804">
        <f t="shared" si="47"/>
        <v>0</v>
      </c>
      <c r="Z84" s="804">
        <f t="shared" si="47"/>
        <v>0</v>
      </c>
      <c r="AA84" s="804">
        <f t="shared" si="47"/>
        <v>0</v>
      </c>
      <c r="AB84" s="804">
        <f t="shared" si="47"/>
        <v>0</v>
      </c>
      <c r="AC84" s="804">
        <f t="shared" si="47"/>
        <v>0</v>
      </c>
      <c r="AD84" s="804">
        <f t="shared" si="47"/>
        <v>0</v>
      </c>
      <c r="AE84" s="804">
        <f t="shared" si="47"/>
        <v>0</v>
      </c>
      <c r="AF84" s="804">
        <f t="shared" si="47"/>
        <v>0</v>
      </c>
      <c r="AG84" s="788"/>
      <c r="AH84" s="789"/>
    </row>
    <row r="85" outlineLevel="1">
      <c r="A85" s="803" t="s">
        <v>2411</v>
      </c>
      <c r="B85" s="804">
        <f t="shared" ref="B85:AF85" si="48">iferror(B75/B$80,"")</f>
        <v>0.07142857143</v>
      </c>
      <c r="C85" s="804">
        <f t="shared" si="48"/>
        <v>0</v>
      </c>
      <c r="D85" s="804">
        <f t="shared" si="48"/>
        <v>0</v>
      </c>
      <c r="E85" s="804">
        <f t="shared" si="48"/>
        <v>0</v>
      </c>
      <c r="F85" s="804">
        <f t="shared" si="48"/>
        <v>0</v>
      </c>
      <c r="G85" s="804">
        <f t="shared" si="48"/>
        <v>0</v>
      </c>
      <c r="H85" s="804">
        <f t="shared" si="48"/>
        <v>0</v>
      </c>
      <c r="I85" s="804">
        <f t="shared" si="48"/>
        <v>0</v>
      </c>
      <c r="J85" s="804">
        <f t="shared" si="48"/>
        <v>0</v>
      </c>
      <c r="K85" s="804">
        <f t="shared" si="48"/>
        <v>0</v>
      </c>
      <c r="L85" s="804">
        <f t="shared" si="48"/>
        <v>0</v>
      </c>
      <c r="M85" s="804">
        <f t="shared" si="48"/>
        <v>0</v>
      </c>
      <c r="N85" s="804">
        <f t="shared" si="48"/>
        <v>0.125</v>
      </c>
      <c r="O85" s="804">
        <f t="shared" si="48"/>
        <v>0</v>
      </c>
      <c r="P85" s="804">
        <f t="shared" si="48"/>
        <v>0</v>
      </c>
      <c r="Q85" s="804">
        <f t="shared" si="48"/>
        <v>0</v>
      </c>
      <c r="R85" s="804">
        <f t="shared" si="48"/>
        <v>0</v>
      </c>
      <c r="S85" s="804">
        <f t="shared" si="48"/>
        <v>0.07692307692</v>
      </c>
      <c r="T85" s="804">
        <f t="shared" si="48"/>
        <v>0</v>
      </c>
      <c r="U85" s="804">
        <f t="shared" si="48"/>
        <v>0</v>
      </c>
      <c r="V85" s="804">
        <f t="shared" si="48"/>
        <v>0.07692307692</v>
      </c>
      <c r="W85" s="804">
        <f t="shared" si="48"/>
        <v>0</v>
      </c>
      <c r="X85" s="804">
        <f t="shared" si="48"/>
        <v>0.05555555556</v>
      </c>
      <c r="Y85" s="804">
        <f t="shared" si="48"/>
        <v>0</v>
      </c>
      <c r="Z85" s="804">
        <f t="shared" si="48"/>
        <v>0</v>
      </c>
      <c r="AA85" s="804">
        <f t="shared" si="48"/>
        <v>0</v>
      </c>
      <c r="AB85" s="804">
        <f t="shared" si="48"/>
        <v>0.04761904762</v>
      </c>
      <c r="AC85" s="804">
        <f t="shared" si="48"/>
        <v>0</v>
      </c>
      <c r="AD85" s="804">
        <f t="shared" si="48"/>
        <v>0</v>
      </c>
      <c r="AE85" s="804">
        <f t="shared" si="48"/>
        <v>0</v>
      </c>
      <c r="AF85" s="804">
        <f t="shared" si="48"/>
        <v>0</v>
      </c>
      <c r="AG85" s="788"/>
      <c r="AH85" s="789"/>
    </row>
    <row r="86" outlineLevel="1">
      <c r="A86" s="803" t="s">
        <v>2412</v>
      </c>
      <c r="B86" s="804">
        <f t="shared" ref="B86:AF86" si="49">iferror(B76/B$80,"")</f>
        <v>0.1428571429</v>
      </c>
      <c r="C86" s="804">
        <f t="shared" si="49"/>
        <v>0</v>
      </c>
      <c r="D86" s="804">
        <f t="shared" si="49"/>
        <v>0.08333333333</v>
      </c>
      <c r="E86" s="804">
        <f t="shared" si="49"/>
        <v>0</v>
      </c>
      <c r="F86" s="804">
        <f t="shared" si="49"/>
        <v>0</v>
      </c>
      <c r="G86" s="804">
        <f t="shared" si="49"/>
        <v>0.1111111111</v>
      </c>
      <c r="H86" s="804">
        <f t="shared" si="49"/>
        <v>0.06666666667</v>
      </c>
      <c r="I86" s="804">
        <f t="shared" si="49"/>
        <v>0</v>
      </c>
      <c r="J86" s="804">
        <f t="shared" si="49"/>
        <v>0</v>
      </c>
      <c r="K86" s="804">
        <f t="shared" si="49"/>
        <v>0</v>
      </c>
      <c r="L86" s="804">
        <f t="shared" si="49"/>
        <v>0</v>
      </c>
      <c r="M86" s="804">
        <f t="shared" si="49"/>
        <v>0.1333333333</v>
      </c>
      <c r="N86" s="804">
        <f t="shared" si="49"/>
        <v>0</v>
      </c>
      <c r="O86" s="804">
        <f t="shared" si="49"/>
        <v>0.1818181818</v>
      </c>
      <c r="P86" s="804">
        <f t="shared" si="49"/>
        <v>0</v>
      </c>
      <c r="Q86" s="804">
        <f t="shared" si="49"/>
        <v>0.1818181818</v>
      </c>
      <c r="R86" s="804">
        <f t="shared" si="49"/>
        <v>0.09090909091</v>
      </c>
      <c r="S86" s="804">
        <f t="shared" si="49"/>
        <v>0.07692307692</v>
      </c>
      <c r="T86" s="804">
        <f t="shared" si="49"/>
        <v>0</v>
      </c>
      <c r="U86" s="804">
        <f t="shared" si="49"/>
        <v>0.05882352941</v>
      </c>
      <c r="V86" s="804">
        <f t="shared" si="49"/>
        <v>0</v>
      </c>
      <c r="W86" s="804">
        <f t="shared" si="49"/>
        <v>0.05263157895</v>
      </c>
      <c r="X86" s="804">
        <f t="shared" si="49"/>
        <v>0.2222222222</v>
      </c>
      <c r="Y86" s="804">
        <f t="shared" si="49"/>
        <v>0.25</v>
      </c>
      <c r="Z86" s="804">
        <f t="shared" si="49"/>
        <v>0.09523809524</v>
      </c>
      <c r="AA86" s="804">
        <f t="shared" si="49"/>
        <v>0</v>
      </c>
      <c r="AB86" s="804">
        <f t="shared" si="49"/>
        <v>0.04761904762</v>
      </c>
      <c r="AC86" s="804">
        <f t="shared" si="49"/>
        <v>0</v>
      </c>
      <c r="AD86" s="804">
        <f t="shared" si="49"/>
        <v>0</v>
      </c>
      <c r="AE86" s="804">
        <f t="shared" si="49"/>
        <v>0.1111111111</v>
      </c>
      <c r="AF86" s="804">
        <f t="shared" si="49"/>
        <v>0.08333333333</v>
      </c>
      <c r="AG86" s="788"/>
      <c r="AH86" s="789"/>
    </row>
    <row r="87" outlineLevel="1">
      <c r="A87" s="833" t="s">
        <v>2413</v>
      </c>
      <c r="B87" s="804">
        <f t="shared" ref="B87:AF87" si="50">iferror(B77/B$80,"")</f>
        <v>0</v>
      </c>
      <c r="C87" s="804">
        <f t="shared" si="50"/>
        <v>0</v>
      </c>
      <c r="D87" s="804">
        <f t="shared" si="50"/>
        <v>0</v>
      </c>
      <c r="E87" s="804">
        <f t="shared" si="50"/>
        <v>0.1538461538</v>
      </c>
      <c r="F87" s="804">
        <f t="shared" si="50"/>
        <v>0</v>
      </c>
      <c r="G87" s="804">
        <f t="shared" si="50"/>
        <v>0</v>
      </c>
      <c r="H87" s="804">
        <f t="shared" si="50"/>
        <v>0.06666666667</v>
      </c>
      <c r="I87" s="804">
        <f t="shared" si="50"/>
        <v>0</v>
      </c>
      <c r="J87" s="804">
        <f t="shared" si="50"/>
        <v>0</v>
      </c>
      <c r="K87" s="804">
        <f t="shared" si="50"/>
        <v>0</v>
      </c>
      <c r="L87" s="804">
        <f t="shared" si="50"/>
        <v>0</v>
      </c>
      <c r="M87" s="804">
        <f t="shared" si="50"/>
        <v>0</v>
      </c>
      <c r="N87" s="804">
        <f t="shared" si="50"/>
        <v>0</v>
      </c>
      <c r="O87" s="804">
        <f t="shared" si="50"/>
        <v>0</v>
      </c>
      <c r="P87" s="804">
        <f t="shared" si="50"/>
        <v>0</v>
      </c>
      <c r="Q87" s="804">
        <f t="shared" si="50"/>
        <v>0.09090909091</v>
      </c>
      <c r="R87" s="804">
        <f t="shared" si="50"/>
        <v>0</v>
      </c>
      <c r="S87" s="804">
        <f t="shared" si="50"/>
        <v>0</v>
      </c>
      <c r="T87" s="804">
        <f t="shared" si="50"/>
        <v>0</v>
      </c>
      <c r="U87" s="804">
        <f t="shared" si="50"/>
        <v>0</v>
      </c>
      <c r="V87" s="804">
        <f t="shared" si="50"/>
        <v>0.07692307692</v>
      </c>
      <c r="W87" s="804">
        <f t="shared" si="50"/>
        <v>0</v>
      </c>
      <c r="X87" s="804">
        <f t="shared" si="50"/>
        <v>0</v>
      </c>
      <c r="Y87" s="804">
        <f t="shared" si="50"/>
        <v>0.08333333333</v>
      </c>
      <c r="Z87" s="804">
        <f t="shared" si="50"/>
        <v>0</v>
      </c>
      <c r="AA87" s="804">
        <f t="shared" si="50"/>
        <v>0.1428571429</v>
      </c>
      <c r="AB87" s="804">
        <f t="shared" si="50"/>
        <v>0</v>
      </c>
      <c r="AC87" s="804">
        <f t="shared" si="50"/>
        <v>0</v>
      </c>
      <c r="AD87" s="804">
        <f t="shared" si="50"/>
        <v>0</v>
      </c>
      <c r="AE87" s="804">
        <f t="shared" si="50"/>
        <v>0</v>
      </c>
      <c r="AF87" s="804">
        <f t="shared" si="50"/>
        <v>0</v>
      </c>
      <c r="AG87" s="788"/>
      <c r="AH87" s="789"/>
    </row>
    <row r="88" outlineLevel="1">
      <c r="A88" s="833" t="s">
        <v>2414</v>
      </c>
      <c r="B88" s="804">
        <f t="shared" ref="B88:AF88" si="51">iferror(B78/B$80,"")</f>
        <v>0.1428571429</v>
      </c>
      <c r="C88" s="804">
        <f t="shared" si="51"/>
        <v>0.1428571429</v>
      </c>
      <c r="D88" s="804">
        <f t="shared" si="51"/>
        <v>0</v>
      </c>
      <c r="E88" s="804">
        <f t="shared" si="51"/>
        <v>0</v>
      </c>
      <c r="F88" s="804">
        <f t="shared" si="51"/>
        <v>0.125</v>
      </c>
      <c r="G88" s="804">
        <f t="shared" si="51"/>
        <v>0</v>
      </c>
      <c r="H88" s="804">
        <f t="shared" si="51"/>
        <v>0.06666666667</v>
      </c>
      <c r="I88" s="804">
        <f t="shared" si="51"/>
        <v>0.09090909091</v>
      </c>
      <c r="J88" s="804">
        <f t="shared" si="51"/>
        <v>0</v>
      </c>
      <c r="K88" s="804">
        <f t="shared" si="51"/>
        <v>0.3333333333</v>
      </c>
      <c r="L88" s="804">
        <f t="shared" si="51"/>
        <v>0</v>
      </c>
      <c r="M88" s="804">
        <f t="shared" si="51"/>
        <v>0.2</v>
      </c>
      <c r="N88" s="804">
        <f t="shared" si="51"/>
        <v>0.3125</v>
      </c>
      <c r="O88" s="804">
        <f t="shared" si="51"/>
        <v>0.09090909091</v>
      </c>
      <c r="P88" s="804">
        <f t="shared" si="51"/>
        <v>0.2222222222</v>
      </c>
      <c r="Q88" s="804">
        <f t="shared" si="51"/>
        <v>0</v>
      </c>
      <c r="R88" s="804">
        <f t="shared" si="51"/>
        <v>0.1818181818</v>
      </c>
      <c r="S88" s="804">
        <f t="shared" si="51"/>
        <v>0.2307692308</v>
      </c>
      <c r="T88" s="804">
        <f t="shared" si="51"/>
        <v>0.1666666667</v>
      </c>
      <c r="U88" s="804">
        <f t="shared" si="51"/>
        <v>0.1764705882</v>
      </c>
      <c r="V88" s="804">
        <f t="shared" si="51"/>
        <v>0.1538461538</v>
      </c>
      <c r="W88" s="804">
        <f t="shared" si="51"/>
        <v>0</v>
      </c>
      <c r="X88" s="804">
        <f t="shared" si="51"/>
        <v>0.1666666667</v>
      </c>
      <c r="Y88" s="804">
        <f t="shared" si="51"/>
        <v>0.1666666667</v>
      </c>
      <c r="Z88" s="804">
        <f t="shared" si="51"/>
        <v>0.09523809524</v>
      </c>
      <c r="AA88" s="804">
        <f t="shared" si="51"/>
        <v>0.2142857143</v>
      </c>
      <c r="AB88" s="804">
        <f t="shared" si="51"/>
        <v>0.09523809524</v>
      </c>
      <c r="AC88" s="804">
        <f t="shared" si="51"/>
        <v>0.125</v>
      </c>
      <c r="AD88" s="804">
        <f t="shared" si="51"/>
        <v>0.08333333333</v>
      </c>
      <c r="AE88" s="804">
        <f t="shared" si="51"/>
        <v>0</v>
      </c>
      <c r="AF88" s="804">
        <f t="shared" si="51"/>
        <v>0.1666666667</v>
      </c>
      <c r="AG88" s="788"/>
      <c r="AH88" s="789"/>
    </row>
    <row r="89" outlineLevel="1">
      <c r="A89" s="834" t="s">
        <v>2415</v>
      </c>
      <c r="B89" s="835">
        <f t="shared" ref="B89:AF89" si="52">iferror(B79/B$80,"")</f>
        <v>0</v>
      </c>
      <c r="C89" s="835">
        <f t="shared" si="52"/>
        <v>0.07142857143</v>
      </c>
      <c r="D89" s="835">
        <f t="shared" si="52"/>
        <v>0</v>
      </c>
      <c r="E89" s="835">
        <f t="shared" si="52"/>
        <v>0</v>
      </c>
      <c r="F89" s="835">
        <f t="shared" si="52"/>
        <v>0</v>
      </c>
      <c r="G89" s="835">
        <f t="shared" si="52"/>
        <v>0</v>
      </c>
      <c r="H89" s="835">
        <f t="shared" si="52"/>
        <v>0</v>
      </c>
      <c r="I89" s="835">
        <f t="shared" si="52"/>
        <v>0</v>
      </c>
      <c r="J89" s="835">
        <f t="shared" si="52"/>
        <v>0.09090909091</v>
      </c>
      <c r="K89" s="835">
        <f t="shared" si="52"/>
        <v>0</v>
      </c>
      <c r="L89" s="835">
        <f t="shared" si="52"/>
        <v>0</v>
      </c>
      <c r="M89" s="835">
        <f t="shared" si="52"/>
        <v>0</v>
      </c>
      <c r="N89" s="835">
        <f t="shared" si="52"/>
        <v>0</v>
      </c>
      <c r="O89" s="835">
        <f t="shared" si="52"/>
        <v>0</v>
      </c>
      <c r="P89" s="835">
        <f t="shared" si="52"/>
        <v>0</v>
      </c>
      <c r="Q89" s="835">
        <f t="shared" si="52"/>
        <v>0</v>
      </c>
      <c r="R89" s="835">
        <f t="shared" si="52"/>
        <v>0</v>
      </c>
      <c r="S89" s="835">
        <f t="shared" si="52"/>
        <v>0</v>
      </c>
      <c r="T89" s="835">
        <f t="shared" si="52"/>
        <v>0</v>
      </c>
      <c r="U89" s="835">
        <f t="shared" si="52"/>
        <v>0</v>
      </c>
      <c r="V89" s="835">
        <f t="shared" si="52"/>
        <v>0</v>
      </c>
      <c r="W89" s="835">
        <f t="shared" si="52"/>
        <v>0</v>
      </c>
      <c r="X89" s="835">
        <f t="shared" si="52"/>
        <v>0</v>
      </c>
      <c r="Y89" s="835">
        <f t="shared" si="52"/>
        <v>0</v>
      </c>
      <c r="Z89" s="835">
        <f t="shared" si="52"/>
        <v>0</v>
      </c>
      <c r="AA89" s="835">
        <f t="shared" si="52"/>
        <v>0</v>
      </c>
      <c r="AB89" s="835">
        <f t="shared" si="52"/>
        <v>0</v>
      </c>
      <c r="AC89" s="835">
        <f t="shared" si="52"/>
        <v>0</v>
      </c>
      <c r="AD89" s="835">
        <f t="shared" si="52"/>
        <v>0</v>
      </c>
      <c r="AE89" s="835">
        <f t="shared" si="52"/>
        <v>0</v>
      </c>
      <c r="AF89" s="835">
        <f t="shared" si="52"/>
        <v>0</v>
      </c>
      <c r="AG89" s="822"/>
      <c r="AH89" s="836"/>
    </row>
    <row r="90" outlineLevel="1">
      <c r="A90" s="828" t="s">
        <v>2427</v>
      </c>
      <c r="B90" s="829"/>
      <c r="C90" s="829"/>
      <c r="D90" s="829"/>
      <c r="E90" s="829"/>
      <c r="F90" s="829"/>
      <c r="G90" s="829"/>
      <c r="H90" s="829"/>
      <c r="I90" s="829"/>
      <c r="J90" s="829"/>
      <c r="K90" s="829"/>
      <c r="L90" s="829"/>
      <c r="M90" s="829"/>
      <c r="N90" s="829"/>
      <c r="O90" s="829"/>
      <c r="P90" s="829"/>
      <c r="Q90" s="829"/>
      <c r="R90" s="829"/>
      <c r="S90" s="829"/>
      <c r="T90" s="829"/>
      <c r="U90" s="829"/>
      <c r="V90" s="829"/>
      <c r="W90" s="829"/>
      <c r="X90" s="829"/>
      <c r="Y90" s="829"/>
      <c r="Z90" s="829"/>
      <c r="AA90" s="829"/>
      <c r="AB90" s="829"/>
      <c r="AC90" s="829"/>
      <c r="AD90" s="829"/>
      <c r="AE90" s="829"/>
      <c r="AF90" s="829"/>
      <c r="AG90" s="830"/>
      <c r="AH90" s="831"/>
    </row>
    <row r="91" outlineLevel="1">
      <c r="A91" s="755" t="s">
        <v>2407</v>
      </c>
      <c r="B91" s="811">
        <v>1.0</v>
      </c>
      <c r="C91" s="811">
        <v>4.0</v>
      </c>
      <c r="D91" s="811">
        <v>2.0</v>
      </c>
      <c r="E91" s="811">
        <v>2.0</v>
      </c>
      <c r="F91" s="811">
        <v>5.0</v>
      </c>
      <c r="G91" s="811">
        <v>1.0</v>
      </c>
      <c r="H91" s="811">
        <v>4.0</v>
      </c>
      <c r="I91" s="811">
        <v>3.0</v>
      </c>
      <c r="J91" s="811">
        <v>2.0</v>
      </c>
      <c r="K91" s="811">
        <v>1.0</v>
      </c>
      <c r="L91" s="811">
        <v>3.0</v>
      </c>
      <c r="M91" s="811">
        <v>1.0</v>
      </c>
      <c r="N91" s="811">
        <v>3.0</v>
      </c>
      <c r="O91" s="811">
        <v>1.0</v>
      </c>
      <c r="P91" s="811">
        <v>3.0</v>
      </c>
      <c r="Q91" s="811">
        <v>1.0</v>
      </c>
      <c r="R91" s="811">
        <v>2.0</v>
      </c>
      <c r="S91" s="811">
        <v>3.0</v>
      </c>
      <c r="T91" s="811">
        <v>9.0</v>
      </c>
      <c r="U91" s="811">
        <v>3.0</v>
      </c>
      <c r="V91" s="811">
        <v>1.0</v>
      </c>
      <c r="W91" s="811">
        <v>7.0</v>
      </c>
      <c r="X91" s="811">
        <v>4.0</v>
      </c>
      <c r="Y91" s="811">
        <v>1.0</v>
      </c>
      <c r="Z91" s="811">
        <v>4.0</v>
      </c>
      <c r="AA91" s="811">
        <v>4.0</v>
      </c>
      <c r="AB91" s="811">
        <v>9.0</v>
      </c>
      <c r="AC91" s="811">
        <v>3.0</v>
      </c>
      <c r="AD91" s="811">
        <v>4.0</v>
      </c>
      <c r="AE91" s="811">
        <v>6.0</v>
      </c>
      <c r="AF91" s="811">
        <v>4.0</v>
      </c>
      <c r="AG91" s="812">
        <f t="shared" ref="AG91:AG94" si="53">SUM(B91:AF91)</f>
        <v>101</v>
      </c>
      <c r="AH91" s="793">
        <f t="shared" ref="AH91:AH93" si="54">iferror(AG91/AG$94,"")</f>
        <v>0.7372262774</v>
      </c>
    </row>
    <row r="92" outlineLevel="1">
      <c r="A92" s="813" t="s">
        <v>2408</v>
      </c>
      <c r="B92" s="811">
        <v>0.0</v>
      </c>
      <c r="C92" s="811">
        <v>1.0</v>
      </c>
      <c r="D92" s="811">
        <v>1.0</v>
      </c>
      <c r="E92" s="811">
        <v>0.0</v>
      </c>
      <c r="F92" s="811">
        <v>0.0</v>
      </c>
      <c r="G92" s="811">
        <v>1.0</v>
      </c>
      <c r="H92" s="811">
        <v>0.0</v>
      </c>
      <c r="I92" s="811">
        <v>0.0</v>
      </c>
      <c r="J92" s="811">
        <v>0.0</v>
      </c>
      <c r="K92" s="811">
        <v>0.0</v>
      </c>
      <c r="L92" s="811">
        <v>0.0</v>
      </c>
      <c r="M92" s="811">
        <v>1.0</v>
      </c>
      <c r="N92" s="811">
        <v>0.0</v>
      </c>
      <c r="O92" s="811">
        <v>0.0</v>
      </c>
      <c r="P92" s="811">
        <v>0.0</v>
      </c>
      <c r="Q92" s="811">
        <v>2.0</v>
      </c>
      <c r="R92" s="811">
        <v>0.0</v>
      </c>
      <c r="S92" s="811">
        <v>0.0</v>
      </c>
      <c r="T92" s="811">
        <v>2.0</v>
      </c>
      <c r="U92" s="811">
        <v>3.0</v>
      </c>
      <c r="V92" s="811">
        <v>1.0</v>
      </c>
      <c r="W92" s="811">
        <v>0.0</v>
      </c>
      <c r="X92" s="811">
        <v>0.0</v>
      </c>
      <c r="Y92" s="811">
        <v>0.0</v>
      </c>
      <c r="Z92" s="811">
        <v>1.0</v>
      </c>
      <c r="AA92" s="811">
        <v>0.0</v>
      </c>
      <c r="AB92" s="811">
        <v>0.0</v>
      </c>
      <c r="AC92" s="811">
        <v>0.0</v>
      </c>
      <c r="AD92" s="811">
        <v>0.0</v>
      </c>
      <c r="AE92" s="811">
        <v>0.0</v>
      </c>
      <c r="AF92" s="811">
        <v>0.0</v>
      </c>
      <c r="AG92" s="812">
        <f t="shared" si="53"/>
        <v>13</v>
      </c>
      <c r="AH92" s="793">
        <f t="shared" si="54"/>
        <v>0.09489051095</v>
      </c>
    </row>
    <row r="93" outlineLevel="1">
      <c r="A93" s="725" t="s">
        <v>2409</v>
      </c>
      <c r="B93" s="811">
        <v>2.0</v>
      </c>
      <c r="C93" s="811">
        <v>2.0</v>
      </c>
      <c r="D93" s="811">
        <v>1.0</v>
      </c>
      <c r="E93" s="811">
        <v>1.0</v>
      </c>
      <c r="F93" s="811">
        <v>0.0</v>
      </c>
      <c r="G93" s="811">
        <v>0.0</v>
      </c>
      <c r="H93" s="811">
        <v>0.0</v>
      </c>
      <c r="I93" s="811">
        <v>0.0</v>
      </c>
      <c r="J93" s="811">
        <v>1.0</v>
      </c>
      <c r="K93" s="811">
        <v>0.0</v>
      </c>
      <c r="L93" s="811">
        <v>0.0</v>
      </c>
      <c r="M93" s="811">
        <v>1.0</v>
      </c>
      <c r="N93" s="811">
        <v>1.0</v>
      </c>
      <c r="O93" s="811">
        <v>2.0</v>
      </c>
      <c r="P93" s="811">
        <v>1.0</v>
      </c>
      <c r="Q93" s="811">
        <v>1.0</v>
      </c>
      <c r="R93" s="811">
        <v>0.0</v>
      </c>
      <c r="S93" s="811">
        <v>1.0</v>
      </c>
      <c r="T93" s="811">
        <v>0.0</v>
      </c>
      <c r="U93" s="811">
        <v>0.0</v>
      </c>
      <c r="V93" s="811">
        <v>1.0</v>
      </c>
      <c r="W93" s="811">
        <v>0.0</v>
      </c>
      <c r="X93" s="811">
        <v>1.0</v>
      </c>
      <c r="Y93" s="811">
        <v>0.0</v>
      </c>
      <c r="Z93" s="811">
        <v>2.0</v>
      </c>
      <c r="AA93" s="811">
        <v>0.0</v>
      </c>
      <c r="AB93" s="811">
        <v>0.0</v>
      </c>
      <c r="AC93" s="811">
        <v>2.0</v>
      </c>
      <c r="AD93" s="811">
        <v>2.0</v>
      </c>
      <c r="AE93" s="811">
        <v>0.0</v>
      </c>
      <c r="AF93" s="811">
        <v>1.0</v>
      </c>
      <c r="AG93" s="812">
        <f t="shared" si="53"/>
        <v>23</v>
      </c>
      <c r="AH93" s="793">
        <f t="shared" si="54"/>
        <v>0.1678832117</v>
      </c>
    </row>
    <row r="94" outlineLevel="1">
      <c r="A94" s="837" t="s">
        <v>2420</v>
      </c>
      <c r="B94" s="808">
        <f t="shared" ref="B94:AF94" si="55">SUM(B91:B93)</f>
        <v>3</v>
      </c>
      <c r="C94" s="808">
        <f t="shared" si="55"/>
        <v>7</v>
      </c>
      <c r="D94" s="808">
        <f t="shared" si="55"/>
        <v>4</v>
      </c>
      <c r="E94" s="808">
        <f t="shared" si="55"/>
        <v>3</v>
      </c>
      <c r="F94" s="808">
        <f t="shared" si="55"/>
        <v>5</v>
      </c>
      <c r="G94" s="808">
        <f t="shared" si="55"/>
        <v>2</v>
      </c>
      <c r="H94" s="808">
        <f t="shared" si="55"/>
        <v>4</v>
      </c>
      <c r="I94" s="808">
        <f t="shared" si="55"/>
        <v>3</v>
      </c>
      <c r="J94" s="808">
        <f t="shared" si="55"/>
        <v>3</v>
      </c>
      <c r="K94" s="808">
        <f t="shared" si="55"/>
        <v>1</v>
      </c>
      <c r="L94" s="808">
        <f t="shared" si="55"/>
        <v>3</v>
      </c>
      <c r="M94" s="808">
        <f t="shared" si="55"/>
        <v>3</v>
      </c>
      <c r="N94" s="808">
        <f t="shared" si="55"/>
        <v>4</v>
      </c>
      <c r="O94" s="808">
        <f t="shared" si="55"/>
        <v>3</v>
      </c>
      <c r="P94" s="808">
        <f t="shared" si="55"/>
        <v>4</v>
      </c>
      <c r="Q94" s="808">
        <f t="shared" si="55"/>
        <v>4</v>
      </c>
      <c r="R94" s="808">
        <f t="shared" si="55"/>
        <v>2</v>
      </c>
      <c r="S94" s="808">
        <f t="shared" si="55"/>
        <v>4</v>
      </c>
      <c r="T94" s="808">
        <f t="shared" si="55"/>
        <v>11</v>
      </c>
      <c r="U94" s="808">
        <f t="shared" si="55"/>
        <v>6</v>
      </c>
      <c r="V94" s="808">
        <f t="shared" si="55"/>
        <v>3</v>
      </c>
      <c r="W94" s="808">
        <f t="shared" si="55"/>
        <v>7</v>
      </c>
      <c r="X94" s="808">
        <f t="shared" si="55"/>
        <v>5</v>
      </c>
      <c r="Y94" s="808">
        <f t="shared" si="55"/>
        <v>1</v>
      </c>
      <c r="Z94" s="808">
        <f t="shared" si="55"/>
        <v>7</v>
      </c>
      <c r="AA94" s="808">
        <f t="shared" si="55"/>
        <v>4</v>
      </c>
      <c r="AB94" s="808">
        <f t="shared" si="55"/>
        <v>9</v>
      </c>
      <c r="AC94" s="808">
        <f t="shared" si="55"/>
        <v>5</v>
      </c>
      <c r="AD94" s="808">
        <f t="shared" si="55"/>
        <v>6</v>
      </c>
      <c r="AE94" s="808">
        <f t="shared" si="55"/>
        <v>6</v>
      </c>
      <c r="AF94" s="808">
        <f t="shared" si="55"/>
        <v>5</v>
      </c>
      <c r="AG94" s="838">
        <f t="shared" si="53"/>
        <v>137</v>
      </c>
      <c r="AH94" s="839">
        <f>SUM(AH91:AH93)</f>
        <v>1</v>
      </c>
    </row>
    <row r="95" outlineLevel="1">
      <c r="A95" s="799" t="s">
        <v>2428</v>
      </c>
      <c r="B95" s="800"/>
      <c r="C95" s="800"/>
      <c r="D95" s="800"/>
      <c r="E95" s="800"/>
      <c r="F95" s="800"/>
      <c r="G95" s="800"/>
      <c r="H95" s="800"/>
      <c r="I95" s="800"/>
      <c r="J95" s="800"/>
      <c r="K95" s="800"/>
      <c r="L95" s="800"/>
      <c r="M95" s="800"/>
      <c r="N95" s="800"/>
      <c r="O95" s="800"/>
      <c r="P95" s="800"/>
      <c r="Q95" s="800"/>
      <c r="R95" s="800"/>
      <c r="S95" s="800"/>
      <c r="T95" s="800"/>
      <c r="U95" s="800"/>
      <c r="V95" s="800"/>
      <c r="W95" s="800"/>
      <c r="X95" s="800"/>
      <c r="Y95" s="800"/>
      <c r="Z95" s="800"/>
      <c r="AA95" s="800"/>
      <c r="AB95" s="800"/>
      <c r="AC95" s="800"/>
      <c r="AD95" s="800"/>
      <c r="AE95" s="800"/>
      <c r="AF95" s="800"/>
      <c r="AG95" s="801"/>
      <c r="AH95" s="802"/>
    </row>
    <row r="96" outlineLevel="1">
      <c r="A96" s="803" t="s">
        <v>2407</v>
      </c>
      <c r="B96" s="804">
        <f t="shared" ref="B96:AF96" si="56">iferror(B91/B$94,"")</f>
        <v>0.3333333333</v>
      </c>
      <c r="C96" s="804">
        <f t="shared" si="56"/>
        <v>0.5714285714</v>
      </c>
      <c r="D96" s="804">
        <f t="shared" si="56"/>
        <v>0.5</v>
      </c>
      <c r="E96" s="804">
        <f t="shared" si="56"/>
        <v>0.6666666667</v>
      </c>
      <c r="F96" s="804">
        <f t="shared" si="56"/>
        <v>1</v>
      </c>
      <c r="G96" s="804">
        <f t="shared" si="56"/>
        <v>0.5</v>
      </c>
      <c r="H96" s="804">
        <f t="shared" si="56"/>
        <v>1</v>
      </c>
      <c r="I96" s="804">
        <f t="shared" si="56"/>
        <v>1</v>
      </c>
      <c r="J96" s="804">
        <f t="shared" si="56"/>
        <v>0.6666666667</v>
      </c>
      <c r="K96" s="804">
        <f t="shared" si="56"/>
        <v>1</v>
      </c>
      <c r="L96" s="804">
        <f t="shared" si="56"/>
        <v>1</v>
      </c>
      <c r="M96" s="804">
        <f t="shared" si="56"/>
        <v>0.3333333333</v>
      </c>
      <c r="N96" s="804">
        <f t="shared" si="56"/>
        <v>0.75</v>
      </c>
      <c r="O96" s="804">
        <f t="shared" si="56"/>
        <v>0.3333333333</v>
      </c>
      <c r="P96" s="804">
        <f t="shared" si="56"/>
        <v>0.75</v>
      </c>
      <c r="Q96" s="804">
        <f t="shared" si="56"/>
        <v>0.25</v>
      </c>
      <c r="R96" s="804">
        <f t="shared" si="56"/>
        <v>1</v>
      </c>
      <c r="S96" s="804">
        <f t="shared" si="56"/>
        <v>0.75</v>
      </c>
      <c r="T96" s="804">
        <f t="shared" si="56"/>
        <v>0.8181818182</v>
      </c>
      <c r="U96" s="804">
        <f t="shared" si="56"/>
        <v>0.5</v>
      </c>
      <c r="V96" s="804">
        <f t="shared" si="56"/>
        <v>0.3333333333</v>
      </c>
      <c r="W96" s="804">
        <f t="shared" si="56"/>
        <v>1</v>
      </c>
      <c r="X96" s="804">
        <f t="shared" si="56"/>
        <v>0.8</v>
      </c>
      <c r="Y96" s="804">
        <f t="shared" si="56"/>
        <v>1</v>
      </c>
      <c r="Z96" s="804">
        <f t="shared" si="56"/>
        <v>0.5714285714</v>
      </c>
      <c r="AA96" s="804">
        <f t="shared" si="56"/>
        <v>1</v>
      </c>
      <c r="AB96" s="804">
        <f t="shared" si="56"/>
        <v>1</v>
      </c>
      <c r="AC96" s="804">
        <f t="shared" si="56"/>
        <v>0.6</v>
      </c>
      <c r="AD96" s="804">
        <f t="shared" si="56"/>
        <v>0.6666666667</v>
      </c>
      <c r="AE96" s="804">
        <f t="shared" si="56"/>
        <v>1</v>
      </c>
      <c r="AF96" s="804">
        <f t="shared" si="56"/>
        <v>0.8</v>
      </c>
      <c r="AG96" s="788"/>
      <c r="AH96" s="789"/>
    </row>
    <row r="97" outlineLevel="1">
      <c r="A97" s="803" t="s">
        <v>2408</v>
      </c>
      <c r="B97" s="804">
        <f t="shared" ref="B97:AF97" si="57">iferror(B92/B$94,"")</f>
        <v>0</v>
      </c>
      <c r="C97" s="804">
        <f t="shared" si="57"/>
        <v>0.1428571429</v>
      </c>
      <c r="D97" s="804">
        <f t="shared" si="57"/>
        <v>0.25</v>
      </c>
      <c r="E97" s="804">
        <f t="shared" si="57"/>
        <v>0</v>
      </c>
      <c r="F97" s="804">
        <f t="shared" si="57"/>
        <v>0</v>
      </c>
      <c r="G97" s="804">
        <f t="shared" si="57"/>
        <v>0.5</v>
      </c>
      <c r="H97" s="804">
        <f t="shared" si="57"/>
        <v>0</v>
      </c>
      <c r="I97" s="804">
        <f t="shared" si="57"/>
        <v>0</v>
      </c>
      <c r="J97" s="804">
        <f t="shared" si="57"/>
        <v>0</v>
      </c>
      <c r="K97" s="804">
        <f t="shared" si="57"/>
        <v>0</v>
      </c>
      <c r="L97" s="804">
        <f t="shared" si="57"/>
        <v>0</v>
      </c>
      <c r="M97" s="804">
        <f t="shared" si="57"/>
        <v>0.3333333333</v>
      </c>
      <c r="N97" s="804">
        <f t="shared" si="57"/>
        <v>0</v>
      </c>
      <c r="O97" s="804">
        <f t="shared" si="57"/>
        <v>0</v>
      </c>
      <c r="P97" s="804">
        <f t="shared" si="57"/>
        <v>0</v>
      </c>
      <c r="Q97" s="804">
        <f t="shared" si="57"/>
        <v>0.5</v>
      </c>
      <c r="R97" s="804">
        <f t="shared" si="57"/>
        <v>0</v>
      </c>
      <c r="S97" s="804">
        <f t="shared" si="57"/>
        <v>0</v>
      </c>
      <c r="T97" s="804">
        <f t="shared" si="57"/>
        <v>0.1818181818</v>
      </c>
      <c r="U97" s="804">
        <f t="shared" si="57"/>
        <v>0.5</v>
      </c>
      <c r="V97" s="804">
        <f t="shared" si="57"/>
        <v>0.3333333333</v>
      </c>
      <c r="W97" s="804">
        <f t="shared" si="57"/>
        <v>0</v>
      </c>
      <c r="X97" s="804">
        <f t="shared" si="57"/>
        <v>0</v>
      </c>
      <c r="Y97" s="804">
        <f t="shared" si="57"/>
        <v>0</v>
      </c>
      <c r="Z97" s="804">
        <f t="shared" si="57"/>
        <v>0.1428571429</v>
      </c>
      <c r="AA97" s="804">
        <f t="shared" si="57"/>
        <v>0</v>
      </c>
      <c r="AB97" s="804">
        <f t="shared" si="57"/>
        <v>0</v>
      </c>
      <c r="AC97" s="804">
        <f t="shared" si="57"/>
        <v>0</v>
      </c>
      <c r="AD97" s="804">
        <f t="shared" si="57"/>
        <v>0</v>
      </c>
      <c r="AE97" s="804">
        <f t="shared" si="57"/>
        <v>0</v>
      </c>
      <c r="AF97" s="804">
        <f t="shared" si="57"/>
        <v>0</v>
      </c>
      <c r="AG97" s="805"/>
      <c r="AH97" s="789"/>
    </row>
    <row r="98" outlineLevel="1">
      <c r="A98" s="819" t="s">
        <v>2409</v>
      </c>
      <c r="B98" s="804">
        <f t="shared" ref="B98:AF98" si="58">iferror(B93/B$94,"")</f>
        <v>0.6666666667</v>
      </c>
      <c r="C98" s="804">
        <f t="shared" si="58"/>
        <v>0.2857142857</v>
      </c>
      <c r="D98" s="804">
        <f t="shared" si="58"/>
        <v>0.25</v>
      </c>
      <c r="E98" s="804">
        <f t="shared" si="58"/>
        <v>0.3333333333</v>
      </c>
      <c r="F98" s="804">
        <f t="shared" si="58"/>
        <v>0</v>
      </c>
      <c r="G98" s="804">
        <f t="shared" si="58"/>
        <v>0</v>
      </c>
      <c r="H98" s="804">
        <f t="shared" si="58"/>
        <v>0</v>
      </c>
      <c r="I98" s="804">
        <f t="shared" si="58"/>
        <v>0</v>
      </c>
      <c r="J98" s="804">
        <f t="shared" si="58"/>
        <v>0.3333333333</v>
      </c>
      <c r="K98" s="804">
        <f t="shared" si="58"/>
        <v>0</v>
      </c>
      <c r="L98" s="804">
        <f t="shared" si="58"/>
        <v>0</v>
      </c>
      <c r="M98" s="804">
        <f t="shared" si="58"/>
        <v>0.3333333333</v>
      </c>
      <c r="N98" s="804">
        <f t="shared" si="58"/>
        <v>0.25</v>
      </c>
      <c r="O98" s="804">
        <f t="shared" si="58"/>
        <v>0.6666666667</v>
      </c>
      <c r="P98" s="804">
        <f t="shared" si="58"/>
        <v>0.25</v>
      </c>
      <c r="Q98" s="804">
        <f t="shared" si="58"/>
        <v>0.25</v>
      </c>
      <c r="R98" s="804">
        <f t="shared" si="58"/>
        <v>0</v>
      </c>
      <c r="S98" s="804">
        <f t="shared" si="58"/>
        <v>0.25</v>
      </c>
      <c r="T98" s="804">
        <f t="shared" si="58"/>
        <v>0</v>
      </c>
      <c r="U98" s="804">
        <f t="shared" si="58"/>
        <v>0</v>
      </c>
      <c r="V98" s="804">
        <f t="shared" si="58"/>
        <v>0.3333333333</v>
      </c>
      <c r="W98" s="804">
        <f t="shared" si="58"/>
        <v>0</v>
      </c>
      <c r="X98" s="804">
        <f t="shared" si="58"/>
        <v>0.2</v>
      </c>
      <c r="Y98" s="804">
        <f t="shared" si="58"/>
        <v>0</v>
      </c>
      <c r="Z98" s="804">
        <f t="shared" si="58"/>
        <v>0.2857142857</v>
      </c>
      <c r="AA98" s="804">
        <f t="shared" si="58"/>
        <v>0</v>
      </c>
      <c r="AB98" s="804">
        <f t="shared" si="58"/>
        <v>0</v>
      </c>
      <c r="AC98" s="804">
        <f t="shared" si="58"/>
        <v>0.4</v>
      </c>
      <c r="AD98" s="804">
        <f t="shared" si="58"/>
        <v>0.3333333333</v>
      </c>
      <c r="AE98" s="804">
        <f t="shared" si="58"/>
        <v>0</v>
      </c>
      <c r="AF98" s="804">
        <f t="shared" si="58"/>
        <v>0.2</v>
      </c>
      <c r="AG98" s="805"/>
      <c r="AH98" s="789"/>
    </row>
    <row r="99" ht="42.75" customHeight="1">
      <c r="A99" s="840"/>
      <c r="B99" s="841"/>
      <c r="C99" s="841"/>
      <c r="D99" s="841"/>
      <c r="E99" s="841"/>
      <c r="F99" s="841"/>
      <c r="G99" s="841"/>
      <c r="H99" s="841"/>
      <c r="I99" s="841"/>
      <c r="J99" s="841"/>
      <c r="K99" s="841"/>
      <c r="L99" s="841"/>
      <c r="M99" s="841"/>
      <c r="N99" s="841"/>
      <c r="O99" s="841"/>
      <c r="P99" s="841"/>
      <c r="Q99" s="841"/>
      <c r="R99" s="841"/>
      <c r="S99" s="841"/>
      <c r="T99" s="841"/>
      <c r="U99" s="841"/>
      <c r="V99" s="841"/>
      <c r="W99" s="841"/>
      <c r="X99" s="841"/>
      <c r="Y99" s="841"/>
      <c r="Z99" s="841"/>
      <c r="AA99" s="841"/>
      <c r="AB99" s="841"/>
      <c r="AC99" s="841"/>
      <c r="AD99" s="841"/>
      <c r="AE99" s="841"/>
      <c r="AF99" s="841"/>
      <c r="AG99" s="842"/>
      <c r="AH99" s="842"/>
    </row>
    <row r="100">
      <c r="A100" s="820" t="s">
        <v>2416</v>
      </c>
      <c r="B100" s="821"/>
      <c r="C100" s="821"/>
      <c r="D100" s="821"/>
      <c r="E100" s="821"/>
      <c r="F100" s="821"/>
      <c r="G100" s="821"/>
      <c r="H100" s="821"/>
      <c r="I100" s="821"/>
      <c r="J100" s="821"/>
      <c r="K100" s="821"/>
      <c r="L100" s="821"/>
      <c r="M100" s="821"/>
      <c r="N100" s="821"/>
      <c r="O100" s="821"/>
      <c r="P100" s="821"/>
      <c r="Q100" s="821"/>
      <c r="R100" s="821"/>
      <c r="S100" s="821"/>
      <c r="T100" s="821"/>
      <c r="U100" s="821"/>
      <c r="V100" s="821"/>
      <c r="W100" s="821"/>
      <c r="X100" s="821"/>
      <c r="Y100" s="821"/>
      <c r="Z100" s="821"/>
      <c r="AA100" s="821"/>
      <c r="AB100" s="821"/>
      <c r="AC100" s="821"/>
      <c r="AD100" s="821"/>
      <c r="AE100" s="821"/>
      <c r="AF100" s="821"/>
      <c r="AG100" s="789"/>
      <c r="AH100" s="789"/>
    </row>
    <row r="101">
      <c r="B101" s="821"/>
      <c r="C101" s="821"/>
      <c r="D101" s="821"/>
      <c r="E101" s="821"/>
      <c r="F101" s="821"/>
      <c r="G101" s="821"/>
      <c r="H101" s="821"/>
      <c r="I101" s="821"/>
      <c r="J101" s="821"/>
      <c r="K101" s="821"/>
      <c r="L101" s="821"/>
      <c r="M101" s="821"/>
      <c r="N101" s="821"/>
      <c r="O101" s="821"/>
      <c r="P101" s="821"/>
      <c r="Q101" s="821"/>
      <c r="R101" s="821"/>
      <c r="S101" s="821"/>
      <c r="T101" s="821"/>
      <c r="U101" s="821"/>
      <c r="V101" s="821"/>
      <c r="W101" s="821"/>
      <c r="X101" s="821"/>
      <c r="Y101" s="821"/>
      <c r="Z101" s="821"/>
      <c r="AA101" s="821"/>
      <c r="AB101" s="821"/>
      <c r="AC101" s="821"/>
      <c r="AD101" s="821"/>
      <c r="AE101" s="821"/>
      <c r="AF101" s="821"/>
      <c r="AG101" s="789"/>
      <c r="AH101" s="789"/>
    </row>
    <row r="102" outlineLevel="1">
      <c r="A102" s="828" t="s">
        <v>2400</v>
      </c>
      <c r="B102" s="829"/>
      <c r="C102" s="829"/>
      <c r="D102" s="829"/>
      <c r="E102" s="829"/>
      <c r="F102" s="829"/>
      <c r="G102" s="829"/>
      <c r="H102" s="829"/>
      <c r="I102" s="829"/>
      <c r="J102" s="829"/>
      <c r="K102" s="829"/>
      <c r="L102" s="829"/>
      <c r="M102" s="829"/>
      <c r="N102" s="829"/>
      <c r="O102" s="829"/>
      <c r="P102" s="829"/>
      <c r="Q102" s="829"/>
      <c r="R102" s="829"/>
      <c r="S102" s="829"/>
      <c r="T102" s="829"/>
      <c r="U102" s="829"/>
      <c r="V102" s="829"/>
      <c r="W102" s="829"/>
      <c r="X102" s="829"/>
      <c r="Y102" s="829"/>
      <c r="Z102" s="829"/>
      <c r="AA102" s="829"/>
      <c r="AB102" s="829"/>
      <c r="AC102" s="829"/>
      <c r="AD102" s="829"/>
      <c r="AE102" s="829"/>
      <c r="AF102" s="829"/>
      <c r="AG102" s="830"/>
      <c r="AH102" s="831"/>
    </row>
    <row r="103" outlineLevel="1">
      <c r="A103" s="2" t="s">
        <v>2401</v>
      </c>
      <c r="B103" s="811">
        <v>0.0</v>
      </c>
      <c r="C103" s="811">
        <v>0.0</v>
      </c>
      <c r="D103" s="811">
        <v>0.0</v>
      </c>
      <c r="E103" s="811">
        <v>0.0</v>
      </c>
      <c r="F103" s="811">
        <v>0.0</v>
      </c>
      <c r="G103" s="811">
        <v>0.0</v>
      </c>
      <c r="H103" s="811">
        <v>0.0</v>
      </c>
      <c r="I103" s="811">
        <v>1.0</v>
      </c>
      <c r="J103" s="811">
        <v>0.0</v>
      </c>
      <c r="K103" s="811">
        <v>0.0</v>
      </c>
      <c r="L103" s="811">
        <v>0.0</v>
      </c>
      <c r="M103" s="811">
        <v>0.0</v>
      </c>
      <c r="N103" s="811">
        <v>0.0</v>
      </c>
      <c r="O103" s="811">
        <v>1.0</v>
      </c>
      <c r="P103" s="811">
        <v>0.0</v>
      </c>
      <c r="Q103" s="811">
        <v>0.0</v>
      </c>
      <c r="R103" s="811">
        <v>0.0</v>
      </c>
      <c r="S103" s="811">
        <v>0.0</v>
      </c>
      <c r="T103" s="811">
        <v>0.0</v>
      </c>
      <c r="U103" s="811">
        <v>0.0</v>
      </c>
      <c r="V103" s="811">
        <v>0.0</v>
      </c>
      <c r="W103" s="811">
        <v>0.0</v>
      </c>
      <c r="X103" s="811">
        <v>0.0</v>
      </c>
      <c r="Y103" s="811">
        <v>0.0</v>
      </c>
      <c r="Z103" s="811">
        <v>0.0</v>
      </c>
      <c r="AA103" s="811">
        <v>0.0</v>
      </c>
      <c r="AB103" s="811">
        <v>2.0</v>
      </c>
      <c r="AC103" s="811">
        <v>0.0</v>
      </c>
      <c r="AD103" s="811">
        <v>1.0</v>
      </c>
      <c r="AE103" s="811">
        <v>0.0</v>
      </c>
      <c r="AF103" s="811">
        <v>0.0</v>
      </c>
      <c r="AG103" s="812">
        <f t="shared" ref="AG103:AG107" si="59">SUM(B103:AF103)</f>
        <v>5</v>
      </c>
      <c r="AH103" s="793">
        <f t="shared" ref="AH103:AH106" si="60">iferror(AG103/AG$107,"")</f>
        <v>0.04672897196</v>
      </c>
    </row>
    <row r="104" outlineLevel="1">
      <c r="A104" s="755" t="s">
        <v>2402</v>
      </c>
      <c r="B104" s="811">
        <v>0.0</v>
      </c>
      <c r="C104" s="811">
        <v>1.0</v>
      </c>
      <c r="D104" s="811">
        <v>1.0</v>
      </c>
      <c r="E104" s="811">
        <v>0.0</v>
      </c>
      <c r="F104" s="811">
        <v>1.0</v>
      </c>
      <c r="G104" s="811">
        <v>2.0</v>
      </c>
      <c r="H104" s="811">
        <v>0.0</v>
      </c>
      <c r="I104" s="811">
        <v>2.0</v>
      </c>
      <c r="J104" s="811">
        <v>1.0</v>
      </c>
      <c r="K104" s="811">
        <v>0.0</v>
      </c>
      <c r="L104" s="811">
        <v>1.0</v>
      </c>
      <c r="M104" s="811">
        <v>1.0</v>
      </c>
      <c r="N104" s="811">
        <v>1.0</v>
      </c>
      <c r="O104" s="811">
        <v>0.0</v>
      </c>
      <c r="P104" s="811">
        <v>0.0</v>
      </c>
      <c r="Q104" s="811">
        <v>2.0</v>
      </c>
      <c r="R104" s="811">
        <v>1.0</v>
      </c>
      <c r="S104" s="811">
        <v>0.0</v>
      </c>
      <c r="T104" s="811">
        <v>0.0</v>
      </c>
      <c r="U104" s="811">
        <v>2.0</v>
      </c>
      <c r="V104" s="811">
        <v>0.0</v>
      </c>
      <c r="W104" s="811">
        <v>3.0</v>
      </c>
      <c r="X104" s="811">
        <v>2.0</v>
      </c>
      <c r="Y104" s="811">
        <v>0.0</v>
      </c>
      <c r="Z104" s="811">
        <v>1.0</v>
      </c>
      <c r="AA104" s="811">
        <v>0.0</v>
      </c>
      <c r="AB104" s="811">
        <v>3.0</v>
      </c>
      <c r="AC104" s="811">
        <v>2.0</v>
      </c>
      <c r="AD104" s="811">
        <v>1.0</v>
      </c>
      <c r="AE104" s="811">
        <v>0.0</v>
      </c>
      <c r="AF104" s="811">
        <v>1.0</v>
      </c>
      <c r="AG104" s="812">
        <f t="shared" si="59"/>
        <v>29</v>
      </c>
      <c r="AH104" s="793">
        <f t="shared" si="60"/>
        <v>0.2710280374</v>
      </c>
    </row>
    <row r="105" outlineLevel="1">
      <c r="A105" s="755" t="s">
        <v>2403</v>
      </c>
      <c r="B105" s="811">
        <v>1.0</v>
      </c>
      <c r="C105" s="811">
        <v>0.0</v>
      </c>
      <c r="D105" s="811">
        <v>3.0</v>
      </c>
      <c r="E105" s="811">
        <v>2.0</v>
      </c>
      <c r="F105" s="811">
        <v>1.0</v>
      </c>
      <c r="G105" s="811">
        <v>0.0</v>
      </c>
      <c r="H105" s="811">
        <v>0.0</v>
      </c>
      <c r="I105" s="811">
        <v>0.0</v>
      </c>
      <c r="J105" s="811">
        <v>1.0</v>
      </c>
      <c r="K105" s="811">
        <v>4.0</v>
      </c>
      <c r="L105" s="811">
        <v>1.0</v>
      </c>
      <c r="M105" s="811">
        <v>2.0</v>
      </c>
      <c r="N105" s="811">
        <v>0.0</v>
      </c>
      <c r="O105" s="811">
        <v>3.0</v>
      </c>
      <c r="P105" s="811">
        <v>3.0</v>
      </c>
      <c r="Q105" s="811">
        <v>1.0</v>
      </c>
      <c r="R105" s="811">
        <v>2.0</v>
      </c>
      <c r="S105" s="811">
        <v>1.0</v>
      </c>
      <c r="T105" s="811">
        <v>2.0</v>
      </c>
      <c r="U105" s="811">
        <v>0.0</v>
      </c>
      <c r="V105" s="811">
        <v>4.0</v>
      </c>
      <c r="W105" s="811">
        <v>2.0</v>
      </c>
      <c r="X105" s="811">
        <v>3.0</v>
      </c>
      <c r="Y105" s="811">
        <v>1.0</v>
      </c>
      <c r="Z105" s="811">
        <v>0.0</v>
      </c>
      <c r="AA105" s="811">
        <v>2.0</v>
      </c>
      <c r="AB105" s="811">
        <v>0.0</v>
      </c>
      <c r="AC105" s="811">
        <v>0.0</v>
      </c>
      <c r="AD105" s="811">
        <v>1.0</v>
      </c>
      <c r="AE105" s="811">
        <v>0.0</v>
      </c>
      <c r="AF105" s="811">
        <v>1.0</v>
      </c>
      <c r="AG105" s="812">
        <f t="shared" si="59"/>
        <v>41</v>
      </c>
      <c r="AH105" s="793">
        <f t="shared" si="60"/>
        <v>0.3831775701</v>
      </c>
    </row>
    <row r="106" outlineLevel="1">
      <c r="A106" s="755" t="s">
        <v>2404</v>
      </c>
      <c r="B106" s="811">
        <v>0.0</v>
      </c>
      <c r="C106" s="811">
        <v>1.0</v>
      </c>
      <c r="D106" s="811">
        <v>0.0</v>
      </c>
      <c r="E106" s="811">
        <v>0.0</v>
      </c>
      <c r="F106" s="811">
        <v>1.0</v>
      </c>
      <c r="G106" s="811">
        <v>2.0</v>
      </c>
      <c r="H106" s="811">
        <v>0.0</v>
      </c>
      <c r="I106" s="811">
        <v>1.0</v>
      </c>
      <c r="J106" s="811">
        <v>0.0</v>
      </c>
      <c r="K106" s="811">
        <v>1.0</v>
      </c>
      <c r="L106" s="811">
        <v>2.0</v>
      </c>
      <c r="M106" s="811">
        <v>2.0</v>
      </c>
      <c r="N106" s="811">
        <v>0.0</v>
      </c>
      <c r="O106" s="811">
        <v>0.0</v>
      </c>
      <c r="P106" s="811">
        <v>1.0</v>
      </c>
      <c r="Q106" s="811">
        <v>0.0</v>
      </c>
      <c r="R106" s="811">
        <v>1.0</v>
      </c>
      <c r="S106" s="811">
        <v>2.0</v>
      </c>
      <c r="T106" s="811">
        <v>2.0</v>
      </c>
      <c r="U106" s="811">
        <v>2.0</v>
      </c>
      <c r="V106" s="811">
        <v>2.0</v>
      </c>
      <c r="W106" s="811">
        <v>2.0</v>
      </c>
      <c r="X106" s="811">
        <v>1.0</v>
      </c>
      <c r="Y106" s="811">
        <v>0.0</v>
      </c>
      <c r="Z106" s="811">
        <v>2.0</v>
      </c>
      <c r="AA106" s="811">
        <v>2.0</v>
      </c>
      <c r="AB106" s="811">
        <v>0.0</v>
      </c>
      <c r="AC106" s="811">
        <v>1.0</v>
      </c>
      <c r="AD106" s="811">
        <v>1.0</v>
      </c>
      <c r="AE106" s="811">
        <v>1.0</v>
      </c>
      <c r="AF106" s="811">
        <v>2.0</v>
      </c>
      <c r="AG106" s="812">
        <f t="shared" si="59"/>
        <v>32</v>
      </c>
      <c r="AH106" s="793">
        <f t="shared" si="60"/>
        <v>0.2990654206</v>
      </c>
    </row>
    <row r="107" outlineLevel="1">
      <c r="A107" s="824" t="s">
        <v>2420</v>
      </c>
      <c r="B107" s="825">
        <f t="shared" ref="B107:AF107" si="61">SUM(B103:B106)</f>
        <v>1</v>
      </c>
      <c r="C107" s="825">
        <f t="shared" si="61"/>
        <v>2</v>
      </c>
      <c r="D107" s="825">
        <f t="shared" si="61"/>
        <v>4</v>
      </c>
      <c r="E107" s="825">
        <f t="shared" si="61"/>
        <v>2</v>
      </c>
      <c r="F107" s="825">
        <f t="shared" si="61"/>
        <v>3</v>
      </c>
      <c r="G107" s="825">
        <f t="shared" si="61"/>
        <v>4</v>
      </c>
      <c r="H107" s="825">
        <f t="shared" si="61"/>
        <v>0</v>
      </c>
      <c r="I107" s="825">
        <f t="shared" si="61"/>
        <v>4</v>
      </c>
      <c r="J107" s="825">
        <f t="shared" si="61"/>
        <v>2</v>
      </c>
      <c r="K107" s="825">
        <f t="shared" si="61"/>
        <v>5</v>
      </c>
      <c r="L107" s="825">
        <f t="shared" si="61"/>
        <v>4</v>
      </c>
      <c r="M107" s="825">
        <f t="shared" si="61"/>
        <v>5</v>
      </c>
      <c r="N107" s="825">
        <f t="shared" si="61"/>
        <v>1</v>
      </c>
      <c r="O107" s="825">
        <f t="shared" si="61"/>
        <v>4</v>
      </c>
      <c r="P107" s="825">
        <f t="shared" si="61"/>
        <v>4</v>
      </c>
      <c r="Q107" s="825">
        <f t="shared" si="61"/>
        <v>3</v>
      </c>
      <c r="R107" s="825">
        <f t="shared" si="61"/>
        <v>4</v>
      </c>
      <c r="S107" s="825">
        <f t="shared" si="61"/>
        <v>3</v>
      </c>
      <c r="T107" s="825">
        <f t="shared" si="61"/>
        <v>4</v>
      </c>
      <c r="U107" s="825">
        <f t="shared" si="61"/>
        <v>4</v>
      </c>
      <c r="V107" s="825">
        <f t="shared" si="61"/>
        <v>6</v>
      </c>
      <c r="W107" s="825">
        <f t="shared" si="61"/>
        <v>7</v>
      </c>
      <c r="X107" s="825">
        <f t="shared" si="61"/>
        <v>6</v>
      </c>
      <c r="Y107" s="825">
        <f t="shared" si="61"/>
        <v>1</v>
      </c>
      <c r="Z107" s="825">
        <f t="shared" si="61"/>
        <v>3</v>
      </c>
      <c r="AA107" s="825">
        <f t="shared" si="61"/>
        <v>4</v>
      </c>
      <c r="AB107" s="825">
        <f t="shared" si="61"/>
        <v>5</v>
      </c>
      <c r="AC107" s="825">
        <f t="shared" si="61"/>
        <v>3</v>
      </c>
      <c r="AD107" s="825">
        <f t="shared" si="61"/>
        <v>4</v>
      </c>
      <c r="AE107" s="825">
        <f t="shared" si="61"/>
        <v>1</v>
      </c>
      <c r="AF107" s="825">
        <f t="shared" si="61"/>
        <v>4</v>
      </c>
      <c r="AG107" s="826">
        <f t="shared" si="59"/>
        <v>107</v>
      </c>
      <c r="AH107" s="827">
        <f>SUM(AH103:AH106)</f>
        <v>1</v>
      </c>
    </row>
    <row r="108" outlineLevel="1">
      <c r="A108" s="799" t="s">
        <v>2425</v>
      </c>
      <c r="B108" s="800"/>
      <c r="C108" s="800"/>
      <c r="D108" s="800"/>
      <c r="E108" s="800"/>
      <c r="F108" s="800"/>
      <c r="G108" s="800"/>
      <c r="H108" s="800"/>
      <c r="I108" s="800"/>
      <c r="J108" s="800"/>
      <c r="K108" s="800"/>
      <c r="L108" s="800"/>
      <c r="M108" s="800"/>
      <c r="N108" s="800"/>
      <c r="O108" s="800"/>
      <c r="P108" s="800"/>
      <c r="Q108" s="800"/>
      <c r="R108" s="800"/>
      <c r="S108" s="800"/>
      <c r="T108" s="800"/>
      <c r="U108" s="800"/>
      <c r="V108" s="800"/>
      <c r="W108" s="800"/>
      <c r="X108" s="800"/>
      <c r="Y108" s="800"/>
      <c r="Z108" s="800"/>
      <c r="AA108" s="800"/>
      <c r="AB108" s="800"/>
      <c r="AC108" s="800"/>
      <c r="AD108" s="800"/>
      <c r="AE108" s="800"/>
      <c r="AF108" s="800"/>
      <c r="AG108" s="788"/>
      <c r="AH108" s="789"/>
    </row>
    <row r="109" outlineLevel="1">
      <c r="A109" s="803" t="s">
        <v>2401</v>
      </c>
      <c r="B109" s="804">
        <f t="shared" ref="B109:AF109" si="62">iferror(B103/B$107,"")</f>
        <v>0</v>
      </c>
      <c r="C109" s="804">
        <f t="shared" si="62"/>
        <v>0</v>
      </c>
      <c r="D109" s="804">
        <f t="shared" si="62"/>
        <v>0</v>
      </c>
      <c r="E109" s="804">
        <f t="shared" si="62"/>
        <v>0</v>
      </c>
      <c r="F109" s="804">
        <f t="shared" si="62"/>
        <v>0</v>
      </c>
      <c r="G109" s="804">
        <f t="shared" si="62"/>
        <v>0</v>
      </c>
      <c r="H109" s="804" t="str">
        <f t="shared" si="62"/>
        <v/>
      </c>
      <c r="I109" s="804">
        <f t="shared" si="62"/>
        <v>0.25</v>
      </c>
      <c r="J109" s="804">
        <f t="shared" si="62"/>
        <v>0</v>
      </c>
      <c r="K109" s="804">
        <f t="shared" si="62"/>
        <v>0</v>
      </c>
      <c r="L109" s="804">
        <f t="shared" si="62"/>
        <v>0</v>
      </c>
      <c r="M109" s="804">
        <f t="shared" si="62"/>
        <v>0</v>
      </c>
      <c r="N109" s="804">
        <f t="shared" si="62"/>
        <v>0</v>
      </c>
      <c r="O109" s="804">
        <f t="shared" si="62"/>
        <v>0.25</v>
      </c>
      <c r="P109" s="804">
        <f t="shared" si="62"/>
        <v>0</v>
      </c>
      <c r="Q109" s="804">
        <f t="shared" si="62"/>
        <v>0</v>
      </c>
      <c r="R109" s="804">
        <f t="shared" si="62"/>
        <v>0</v>
      </c>
      <c r="S109" s="804">
        <f t="shared" si="62"/>
        <v>0</v>
      </c>
      <c r="T109" s="804">
        <f t="shared" si="62"/>
        <v>0</v>
      </c>
      <c r="U109" s="804">
        <f t="shared" si="62"/>
        <v>0</v>
      </c>
      <c r="V109" s="804">
        <f t="shared" si="62"/>
        <v>0</v>
      </c>
      <c r="W109" s="804">
        <f t="shared" si="62"/>
        <v>0</v>
      </c>
      <c r="X109" s="804">
        <f t="shared" si="62"/>
        <v>0</v>
      </c>
      <c r="Y109" s="804">
        <f t="shared" si="62"/>
        <v>0</v>
      </c>
      <c r="Z109" s="804">
        <f t="shared" si="62"/>
        <v>0</v>
      </c>
      <c r="AA109" s="804">
        <f t="shared" si="62"/>
        <v>0</v>
      </c>
      <c r="AB109" s="804">
        <f t="shared" si="62"/>
        <v>0.4</v>
      </c>
      <c r="AC109" s="804">
        <f t="shared" si="62"/>
        <v>0</v>
      </c>
      <c r="AD109" s="804">
        <f t="shared" si="62"/>
        <v>0.25</v>
      </c>
      <c r="AE109" s="804">
        <f t="shared" si="62"/>
        <v>0</v>
      </c>
      <c r="AF109" s="804">
        <f t="shared" si="62"/>
        <v>0</v>
      </c>
      <c r="AG109" s="788"/>
      <c r="AH109" s="789"/>
    </row>
    <row r="110" outlineLevel="1">
      <c r="A110" s="803" t="s">
        <v>2402</v>
      </c>
      <c r="B110" s="804">
        <f t="shared" ref="B110:AF110" si="63">iferror(B104/B$107,"")</f>
        <v>0</v>
      </c>
      <c r="C110" s="804">
        <f t="shared" si="63"/>
        <v>0.5</v>
      </c>
      <c r="D110" s="804">
        <f t="shared" si="63"/>
        <v>0.25</v>
      </c>
      <c r="E110" s="804">
        <f t="shared" si="63"/>
        <v>0</v>
      </c>
      <c r="F110" s="804">
        <f t="shared" si="63"/>
        <v>0.3333333333</v>
      </c>
      <c r="G110" s="804">
        <f t="shared" si="63"/>
        <v>0.5</v>
      </c>
      <c r="H110" s="804" t="str">
        <f t="shared" si="63"/>
        <v/>
      </c>
      <c r="I110" s="804">
        <f t="shared" si="63"/>
        <v>0.5</v>
      </c>
      <c r="J110" s="804">
        <f t="shared" si="63"/>
        <v>0.5</v>
      </c>
      <c r="K110" s="804">
        <f t="shared" si="63"/>
        <v>0</v>
      </c>
      <c r="L110" s="804">
        <f t="shared" si="63"/>
        <v>0.25</v>
      </c>
      <c r="M110" s="804">
        <f t="shared" si="63"/>
        <v>0.2</v>
      </c>
      <c r="N110" s="804">
        <f t="shared" si="63"/>
        <v>1</v>
      </c>
      <c r="O110" s="804">
        <f t="shared" si="63"/>
        <v>0</v>
      </c>
      <c r="P110" s="804">
        <f t="shared" si="63"/>
        <v>0</v>
      </c>
      <c r="Q110" s="804">
        <f t="shared" si="63"/>
        <v>0.6666666667</v>
      </c>
      <c r="R110" s="804">
        <f t="shared" si="63"/>
        <v>0.25</v>
      </c>
      <c r="S110" s="804">
        <f t="shared" si="63"/>
        <v>0</v>
      </c>
      <c r="T110" s="804">
        <f t="shared" si="63"/>
        <v>0</v>
      </c>
      <c r="U110" s="804">
        <f t="shared" si="63"/>
        <v>0.5</v>
      </c>
      <c r="V110" s="804">
        <f t="shared" si="63"/>
        <v>0</v>
      </c>
      <c r="W110" s="804">
        <f t="shared" si="63"/>
        <v>0.4285714286</v>
      </c>
      <c r="X110" s="804">
        <f t="shared" si="63"/>
        <v>0.3333333333</v>
      </c>
      <c r="Y110" s="804">
        <f t="shared" si="63"/>
        <v>0</v>
      </c>
      <c r="Z110" s="804">
        <f t="shared" si="63"/>
        <v>0.3333333333</v>
      </c>
      <c r="AA110" s="804">
        <f t="shared" si="63"/>
        <v>0</v>
      </c>
      <c r="AB110" s="804">
        <f t="shared" si="63"/>
        <v>0.6</v>
      </c>
      <c r="AC110" s="804">
        <f t="shared" si="63"/>
        <v>0.6666666667</v>
      </c>
      <c r="AD110" s="804">
        <f t="shared" si="63"/>
        <v>0.25</v>
      </c>
      <c r="AE110" s="804">
        <f t="shared" si="63"/>
        <v>0</v>
      </c>
      <c r="AF110" s="804">
        <f t="shared" si="63"/>
        <v>0.25</v>
      </c>
      <c r="AG110" s="788"/>
      <c r="AH110" s="789"/>
    </row>
    <row r="111" outlineLevel="1">
      <c r="A111" s="803" t="s">
        <v>2403</v>
      </c>
      <c r="B111" s="804">
        <f t="shared" ref="B111:AF111" si="64">iferror(B105/B$107,"")</f>
        <v>1</v>
      </c>
      <c r="C111" s="804">
        <f t="shared" si="64"/>
        <v>0</v>
      </c>
      <c r="D111" s="804">
        <f t="shared" si="64"/>
        <v>0.75</v>
      </c>
      <c r="E111" s="804">
        <f t="shared" si="64"/>
        <v>1</v>
      </c>
      <c r="F111" s="804">
        <f t="shared" si="64"/>
        <v>0.3333333333</v>
      </c>
      <c r="G111" s="804">
        <f t="shared" si="64"/>
        <v>0</v>
      </c>
      <c r="H111" s="804" t="str">
        <f t="shared" si="64"/>
        <v/>
      </c>
      <c r="I111" s="804">
        <f t="shared" si="64"/>
        <v>0</v>
      </c>
      <c r="J111" s="804">
        <f t="shared" si="64"/>
        <v>0.5</v>
      </c>
      <c r="K111" s="804">
        <f t="shared" si="64"/>
        <v>0.8</v>
      </c>
      <c r="L111" s="804">
        <f t="shared" si="64"/>
        <v>0.25</v>
      </c>
      <c r="M111" s="804">
        <f t="shared" si="64"/>
        <v>0.4</v>
      </c>
      <c r="N111" s="804">
        <f t="shared" si="64"/>
        <v>0</v>
      </c>
      <c r="O111" s="804">
        <f t="shared" si="64"/>
        <v>0.75</v>
      </c>
      <c r="P111" s="804">
        <f t="shared" si="64"/>
        <v>0.75</v>
      </c>
      <c r="Q111" s="804">
        <f t="shared" si="64"/>
        <v>0.3333333333</v>
      </c>
      <c r="R111" s="804">
        <f t="shared" si="64"/>
        <v>0.5</v>
      </c>
      <c r="S111" s="804">
        <f t="shared" si="64"/>
        <v>0.3333333333</v>
      </c>
      <c r="T111" s="804">
        <f t="shared" si="64"/>
        <v>0.5</v>
      </c>
      <c r="U111" s="804">
        <f t="shared" si="64"/>
        <v>0</v>
      </c>
      <c r="V111" s="804">
        <f t="shared" si="64"/>
        <v>0.6666666667</v>
      </c>
      <c r="W111" s="804">
        <f t="shared" si="64"/>
        <v>0.2857142857</v>
      </c>
      <c r="X111" s="804">
        <f t="shared" si="64"/>
        <v>0.5</v>
      </c>
      <c r="Y111" s="804">
        <f t="shared" si="64"/>
        <v>1</v>
      </c>
      <c r="Z111" s="804">
        <f t="shared" si="64"/>
        <v>0</v>
      </c>
      <c r="AA111" s="804">
        <f t="shared" si="64"/>
        <v>0.5</v>
      </c>
      <c r="AB111" s="804">
        <f t="shared" si="64"/>
        <v>0</v>
      </c>
      <c r="AC111" s="804">
        <f t="shared" si="64"/>
        <v>0</v>
      </c>
      <c r="AD111" s="804">
        <f t="shared" si="64"/>
        <v>0.25</v>
      </c>
      <c r="AE111" s="804">
        <f t="shared" si="64"/>
        <v>0</v>
      </c>
      <c r="AF111" s="804">
        <f t="shared" si="64"/>
        <v>0.25</v>
      </c>
      <c r="AG111" s="788"/>
      <c r="AH111" s="789"/>
    </row>
    <row r="112" outlineLevel="1">
      <c r="A112" s="803" t="s">
        <v>2404</v>
      </c>
      <c r="B112" s="804">
        <f t="shared" ref="B112:AF112" si="65">iferror(B106/B$107,"")</f>
        <v>0</v>
      </c>
      <c r="C112" s="804">
        <f t="shared" si="65"/>
        <v>0.5</v>
      </c>
      <c r="D112" s="804">
        <f t="shared" si="65"/>
        <v>0</v>
      </c>
      <c r="E112" s="804">
        <f t="shared" si="65"/>
        <v>0</v>
      </c>
      <c r="F112" s="804">
        <f t="shared" si="65"/>
        <v>0.3333333333</v>
      </c>
      <c r="G112" s="804">
        <f t="shared" si="65"/>
        <v>0.5</v>
      </c>
      <c r="H112" s="804" t="str">
        <f t="shared" si="65"/>
        <v/>
      </c>
      <c r="I112" s="804">
        <f t="shared" si="65"/>
        <v>0.25</v>
      </c>
      <c r="J112" s="804">
        <f t="shared" si="65"/>
        <v>0</v>
      </c>
      <c r="K112" s="804">
        <f t="shared" si="65"/>
        <v>0.2</v>
      </c>
      <c r="L112" s="804">
        <f t="shared" si="65"/>
        <v>0.5</v>
      </c>
      <c r="M112" s="804">
        <f t="shared" si="65"/>
        <v>0.4</v>
      </c>
      <c r="N112" s="804">
        <f t="shared" si="65"/>
        <v>0</v>
      </c>
      <c r="O112" s="804">
        <f t="shared" si="65"/>
        <v>0</v>
      </c>
      <c r="P112" s="804">
        <f t="shared" si="65"/>
        <v>0.25</v>
      </c>
      <c r="Q112" s="804">
        <f t="shared" si="65"/>
        <v>0</v>
      </c>
      <c r="R112" s="804">
        <f t="shared" si="65"/>
        <v>0.25</v>
      </c>
      <c r="S112" s="804">
        <f t="shared" si="65"/>
        <v>0.6666666667</v>
      </c>
      <c r="T112" s="804">
        <f t="shared" si="65"/>
        <v>0.5</v>
      </c>
      <c r="U112" s="804">
        <f t="shared" si="65"/>
        <v>0.5</v>
      </c>
      <c r="V112" s="804">
        <f t="shared" si="65"/>
        <v>0.3333333333</v>
      </c>
      <c r="W112" s="804">
        <f t="shared" si="65"/>
        <v>0.2857142857</v>
      </c>
      <c r="X112" s="804">
        <f t="shared" si="65"/>
        <v>0.1666666667</v>
      </c>
      <c r="Y112" s="804">
        <f t="shared" si="65"/>
        <v>0</v>
      </c>
      <c r="Z112" s="804">
        <f t="shared" si="65"/>
        <v>0.6666666667</v>
      </c>
      <c r="AA112" s="804">
        <f t="shared" si="65"/>
        <v>0.5</v>
      </c>
      <c r="AB112" s="804">
        <f t="shared" si="65"/>
        <v>0</v>
      </c>
      <c r="AC112" s="804">
        <f t="shared" si="65"/>
        <v>0.3333333333</v>
      </c>
      <c r="AD112" s="804">
        <f t="shared" si="65"/>
        <v>0.25</v>
      </c>
      <c r="AE112" s="804">
        <f t="shared" si="65"/>
        <v>1</v>
      </c>
      <c r="AF112" s="804">
        <f t="shared" si="65"/>
        <v>0.5</v>
      </c>
      <c r="AG112" s="788"/>
      <c r="AH112" s="789"/>
    </row>
    <row r="113" outlineLevel="1">
      <c r="A113" s="828" t="s">
        <v>2405</v>
      </c>
      <c r="B113" s="829"/>
      <c r="C113" s="829"/>
      <c r="D113" s="829"/>
      <c r="E113" s="829"/>
      <c r="F113" s="829"/>
      <c r="G113" s="829"/>
      <c r="H113" s="829"/>
      <c r="I113" s="829"/>
      <c r="J113" s="829"/>
      <c r="K113" s="829"/>
      <c r="L113" s="829"/>
      <c r="M113" s="829"/>
      <c r="N113" s="829"/>
      <c r="O113" s="829"/>
      <c r="P113" s="829"/>
      <c r="Q113" s="829"/>
      <c r="R113" s="829"/>
      <c r="S113" s="829"/>
      <c r="T113" s="829"/>
      <c r="U113" s="829"/>
      <c r="V113" s="829"/>
      <c r="W113" s="829"/>
      <c r="X113" s="829"/>
      <c r="Y113" s="829"/>
      <c r="Z113" s="829"/>
      <c r="AA113" s="829"/>
      <c r="AB113" s="829"/>
      <c r="AC113" s="829"/>
      <c r="AD113" s="829"/>
      <c r="AE113" s="829"/>
      <c r="AF113" s="829"/>
      <c r="AG113" s="830"/>
      <c r="AH113" s="831"/>
    </row>
    <row r="114" outlineLevel="1">
      <c r="A114" s="2" t="s">
        <v>2406</v>
      </c>
      <c r="B114" s="811">
        <v>2.0</v>
      </c>
      <c r="C114" s="811">
        <v>2.0</v>
      </c>
      <c r="D114" s="811">
        <v>1.0</v>
      </c>
      <c r="E114" s="811">
        <v>2.0</v>
      </c>
      <c r="F114" s="811">
        <v>4.0</v>
      </c>
      <c r="G114" s="811">
        <v>3.0</v>
      </c>
      <c r="H114" s="811">
        <v>0.0</v>
      </c>
      <c r="I114" s="811">
        <v>2.0</v>
      </c>
      <c r="J114" s="811">
        <v>3.0</v>
      </c>
      <c r="K114" s="811">
        <v>1.0</v>
      </c>
      <c r="L114" s="811">
        <v>1.0</v>
      </c>
      <c r="M114" s="811">
        <v>6.0</v>
      </c>
      <c r="N114" s="811">
        <v>6.0</v>
      </c>
      <c r="O114" s="811">
        <v>0.0</v>
      </c>
      <c r="P114" s="811">
        <v>2.0</v>
      </c>
      <c r="Q114" s="811">
        <v>1.0</v>
      </c>
      <c r="R114" s="811">
        <v>0.0</v>
      </c>
      <c r="S114" s="811">
        <v>3.0</v>
      </c>
      <c r="T114" s="811">
        <v>0.0</v>
      </c>
      <c r="U114" s="811">
        <v>4.0</v>
      </c>
      <c r="V114" s="811">
        <v>4.0</v>
      </c>
      <c r="W114" s="811">
        <v>2.0</v>
      </c>
      <c r="X114" s="811">
        <v>4.0</v>
      </c>
      <c r="Y114" s="811">
        <v>2.0</v>
      </c>
      <c r="Z114" s="811">
        <v>4.0</v>
      </c>
      <c r="AA114" s="811">
        <v>0.0</v>
      </c>
      <c r="AB114" s="811">
        <v>2.0</v>
      </c>
      <c r="AC114" s="811">
        <v>0.0</v>
      </c>
      <c r="AD114" s="811">
        <v>4.0</v>
      </c>
      <c r="AE114" s="811">
        <v>0.0</v>
      </c>
      <c r="AF114" s="811">
        <v>2.0</v>
      </c>
      <c r="AG114" s="812">
        <f t="shared" ref="AG114:AG122" si="66">SUM(B114:AF114)</f>
        <v>67</v>
      </c>
      <c r="AH114" s="793">
        <f t="shared" ref="AH114:AH121" si="67">iferror(AG114/AG$122,"")</f>
        <v>0.2596899225</v>
      </c>
    </row>
    <row r="115" outlineLevel="1">
      <c r="A115" s="755" t="s">
        <v>2410</v>
      </c>
      <c r="B115" s="811">
        <v>4.0</v>
      </c>
      <c r="C115" s="811">
        <v>3.0</v>
      </c>
      <c r="D115" s="811">
        <v>6.0</v>
      </c>
      <c r="E115" s="811">
        <v>3.0</v>
      </c>
      <c r="F115" s="811">
        <v>1.0</v>
      </c>
      <c r="G115" s="811">
        <v>4.0</v>
      </c>
      <c r="H115" s="811">
        <v>2.0</v>
      </c>
      <c r="I115" s="811">
        <v>5.0</v>
      </c>
      <c r="J115" s="811">
        <v>5.0</v>
      </c>
      <c r="K115" s="811">
        <v>6.0</v>
      </c>
      <c r="L115" s="811">
        <v>7.0</v>
      </c>
      <c r="M115" s="811">
        <v>6.0</v>
      </c>
      <c r="N115" s="811">
        <v>1.0</v>
      </c>
      <c r="O115" s="811">
        <v>3.0</v>
      </c>
      <c r="P115" s="811">
        <v>3.0</v>
      </c>
      <c r="Q115" s="811">
        <v>3.0</v>
      </c>
      <c r="R115" s="811">
        <v>5.0</v>
      </c>
      <c r="S115" s="811">
        <v>6.0</v>
      </c>
      <c r="T115" s="811">
        <v>8.0</v>
      </c>
      <c r="U115" s="811">
        <v>5.0</v>
      </c>
      <c r="V115" s="811">
        <v>5.0</v>
      </c>
      <c r="W115" s="811">
        <v>8.0</v>
      </c>
      <c r="X115" s="811">
        <v>2.0</v>
      </c>
      <c r="Y115" s="811">
        <v>3.0</v>
      </c>
      <c r="Z115" s="811">
        <v>5.0</v>
      </c>
      <c r="AA115" s="811">
        <v>8.0</v>
      </c>
      <c r="AB115" s="811">
        <v>5.0</v>
      </c>
      <c r="AC115" s="811">
        <v>4.0</v>
      </c>
      <c r="AD115" s="811">
        <v>4.0</v>
      </c>
      <c r="AE115" s="811">
        <v>3.0</v>
      </c>
      <c r="AF115" s="811">
        <v>3.0</v>
      </c>
      <c r="AG115" s="812">
        <f t="shared" si="66"/>
        <v>136</v>
      </c>
      <c r="AH115" s="793">
        <f t="shared" si="67"/>
        <v>0.5271317829</v>
      </c>
    </row>
    <row r="116" outlineLevel="1">
      <c r="A116" s="755" t="s">
        <v>302</v>
      </c>
      <c r="B116" s="811">
        <v>0.0</v>
      </c>
      <c r="C116" s="811">
        <v>0.0</v>
      </c>
      <c r="D116" s="811">
        <v>0.0</v>
      </c>
      <c r="E116" s="811">
        <v>1.0</v>
      </c>
      <c r="F116" s="811">
        <v>0.0</v>
      </c>
      <c r="G116" s="811">
        <v>0.0</v>
      </c>
      <c r="H116" s="811">
        <v>0.0</v>
      </c>
      <c r="I116" s="811">
        <v>0.0</v>
      </c>
      <c r="J116" s="811">
        <v>0.0</v>
      </c>
      <c r="K116" s="811">
        <v>0.0</v>
      </c>
      <c r="L116" s="811">
        <v>0.0</v>
      </c>
      <c r="M116" s="811">
        <v>0.0</v>
      </c>
      <c r="N116" s="811">
        <v>0.0</v>
      </c>
      <c r="O116" s="811">
        <v>0.0</v>
      </c>
      <c r="P116" s="811">
        <v>0.0</v>
      </c>
      <c r="Q116" s="811">
        <v>0.0</v>
      </c>
      <c r="R116" s="811">
        <v>0.0</v>
      </c>
      <c r="S116" s="811">
        <v>0.0</v>
      </c>
      <c r="T116" s="811">
        <v>0.0</v>
      </c>
      <c r="U116" s="811">
        <v>0.0</v>
      </c>
      <c r="V116" s="811">
        <v>0.0</v>
      </c>
      <c r="W116" s="811">
        <v>0.0</v>
      </c>
      <c r="X116" s="811">
        <v>0.0</v>
      </c>
      <c r="Y116" s="811">
        <v>0.0</v>
      </c>
      <c r="Z116" s="811">
        <v>0.0</v>
      </c>
      <c r="AA116" s="811">
        <v>0.0</v>
      </c>
      <c r="AB116" s="811">
        <v>0.0</v>
      </c>
      <c r="AC116" s="811">
        <v>0.0</v>
      </c>
      <c r="AD116" s="811">
        <v>0.0</v>
      </c>
      <c r="AE116" s="811">
        <v>0.0</v>
      </c>
      <c r="AF116" s="811">
        <v>0.0</v>
      </c>
      <c r="AG116" s="812">
        <f t="shared" si="66"/>
        <v>1</v>
      </c>
      <c r="AH116" s="793">
        <f t="shared" si="67"/>
        <v>0.003875968992</v>
      </c>
    </row>
    <row r="117" outlineLevel="1">
      <c r="A117" s="755" t="s">
        <v>2411</v>
      </c>
      <c r="B117" s="811">
        <v>0.0</v>
      </c>
      <c r="C117" s="811">
        <v>0.0</v>
      </c>
      <c r="D117" s="811">
        <v>0.0</v>
      </c>
      <c r="E117" s="811">
        <v>0.0</v>
      </c>
      <c r="F117" s="811">
        <v>0.0</v>
      </c>
      <c r="G117" s="811">
        <v>0.0</v>
      </c>
      <c r="H117" s="811">
        <v>0.0</v>
      </c>
      <c r="I117" s="811">
        <v>1.0</v>
      </c>
      <c r="J117" s="811">
        <v>0.0</v>
      </c>
      <c r="K117" s="811">
        <v>0.0</v>
      </c>
      <c r="L117" s="811">
        <v>0.0</v>
      </c>
      <c r="M117" s="811">
        <v>0.0</v>
      </c>
      <c r="N117" s="811">
        <v>0.0</v>
      </c>
      <c r="O117" s="811">
        <v>0.0</v>
      </c>
      <c r="P117" s="811">
        <v>0.0</v>
      </c>
      <c r="Q117" s="811">
        <v>0.0</v>
      </c>
      <c r="R117" s="811">
        <v>1.0</v>
      </c>
      <c r="S117" s="811">
        <v>1.0</v>
      </c>
      <c r="T117" s="811">
        <v>0.0</v>
      </c>
      <c r="U117" s="811">
        <v>0.0</v>
      </c>
      <c r="V117" s="811">
        <v>0.0</v>
      </c>
      <c r="W117" s="811">
        <v>0.0</v>
      </c>
      <c r="X117" s="811">
        <v>0.0</v>
      </c>
      <c r="Y117" s="811">
        <v>0.0</v>
      </c>
      <c r="Z117" s="811">
        <v>0.0</v>
      </c>
      <c r="AA117" s="811">
        <v>0.0</v>
      </c>
      <c r="AB117" s="811">
        <v>1.0</v>
      </c>
      <c r="AC117" s="811">
        <v>1.0</v>
      </c>
      <c r="AD117" s="811">
        <v>0.0</v>
      </c>
      <c r="AE117" s="811">
        <v>0.0</v>
      </c>
      <c r="AF117" s="811">
        <v>0.0</v>
      </c>
      <c r="AG117" s="812">
        <f t="shared" si="66"/>
        <v>5</v>
      </c>
      <c r="AH117" s="793">
        <f t="shared" si="67"/>
        <v>0.01937984496</v>
      </c>
    </row>
    <row r="118" outlineLevel="1">
      <c r="A118" s="755" t="s">
        <v>2412</v>
      </c>
      <c r="B118" s="811">
        <v>0.0</v>
      </c>
      <c r="C118" s="811">
        <v>0.0</v>
      </c>
      <c r="D118" s="811">
        <v>1.0</v>
      </c>
      <c r="E118" s="811">
        <v>1.0</v>
      </c>
      <c r="F118" s="811">
        <v>1.0</v>
      </c>
      <c r="G118" s="811">
        <v>0.0</v>
      </c>
      <c r="H118" s="811">
        <v>1.0</v>
      </c>
      <c r="I118" s="811">
        <v>1.0</v>
      </c>
      <c r="J118" s="811">
        <v>0.0</v>
      </c>
      <c r="K118" s="811">
        <v>0.0</v>
      </c>
      <c r="L118" s="811">
        <v>0.0</v>
      </c>
      <c r="M118" s="811">
        <v>0.0</v>
      </c>
      <c r="N118" s="811">
        <v>0.0</v>
      </c>
      <c r="O118" s="811">
        <v>0.0</v>
      </c>
      <c r="P118" s="811">
        <v>0.0</v>
      </c>
      <c r="Q118" s="811">
        <v>0.0</v>
      </c>
      <c r="R118" s="811">
        <v>0.0</v>
      </c>
      <c r="S118" s="811">
        <v>2.0</v>
      </c>
      <c r="T118" s="811">
        <v>0.0</v>
      </c>
      <c r="U118" s="811">
        <v>1.0</v>
      </c>
      <c r="V118" s="811">
        <v>1.0</v>
      </c>
      <c r="W118" s="811">
        <v>1.0</v>
      </c>
      <c r="X118" s="811">
        <v>1.0</v>
      </c>
      <c r="Y118" s="811">
        <v>3.0</v>
      </c>
      <c r="Z118" s="811">
        <v>1.0</v>
      </c>
      <c r="AA118" s="811">
        <v>1.0</v>
      </c>
      <c r="AB118" s="811">
        <v>0.0</v>
      </c>
      <c r="AC118" s="811">
        <v>1.0</v>
      </c>
      <c r="AD118" s="811">
        <v>0.0</v>
      </c>
      <c r="AE118" s="811">
        <v>1.0</v>
      </c>
      <c r="AF118" s="811">
        <v>1.0</v>
      </c>
      <c r="AG118" s="812">
        <f t="shared" si="66"/>
        <v>19</v>
      </c>
      <c r="AH118" s="793">
        <f t="shared" si="67"/>
        <v>0.07364341085</v>
      </c>
    </row>
    <row r="119" outlineLevel="1">
      <c r="A119" s="832" t="s">
        <v>2413</v>
      </c>
      <c r="B119" s="811">
        <v>0.0</v>
      </c>
      <c r="C119" s="811">
        <v>0.0</v>
      </c>
      <c r="D119" s="811">
        <v>0.0</v>
      </c>
      <c r="E119" s="811">
        <v>0.0</v>
      </c>
      <c r="F119" s="811">
        <v>0.0</v>
      </c>
      <c r="G119" s="811">
        <v>0.0</v>
      </c>
      <c r="H119" s="811">
        <v>0.0</v>
      </c>
      <c r="I119" s="811">
        <v>0.0</v>
      </c>
      <c r="J119" s="811">
        <v>0.0</v>
      </c>
      <c r="K119" s="811">
        <v>0.0</v>
      </c>
      <c r="L119" s="811">
        <v>0.0</v>
      </c>
      <c r="M119" s="811">
        <v>0.0</v>
      </c>
      <c r="N119" s="811">
        <v>0.0</v>
      </c>
      <c r="O119" s="811">
        <v>0.0</v>
      </c>
      <c r="P119" s="811">
        <v>0.0</v>
      </c>
      <c r="Q119" s="811">
        <v>0.0</v>
      </c>
      <c r="R119" s="811">
        <v>0.0</v>
      </c>
      <c r="S119" s="811">
        <v>0.0</v>
      </c>
      <c r="T119" s="811">
        <v>1.0</v>
      </c>
      <c r="U119" s="811">
        <v>0.0</v>
      </c>
      <c r="V119" s="811">
        <v>0.0</v>
      </c>
      <c r="W119" s="811">
        <v>0.0</v>
      </c>
      <c r="X119" s="811">
        <v>0.0</v>
      </c>
      <c r="Y119" s="811">
        <v>0.0</v>
      </c>
      <c r="Z119" s="811">
        <v>0.0</v>
      </c>
      <c r="AA119" s="811">
        <v>0.0</v>
      </c>
      <c r="AB119" s="811">
        <v>0.0</v>
      </c>
      <c r="AC119" s="811">
        <v>0.0</v>
      </c>
      <c r="AD119" s="811">
        <v>0.0</v>
      </c>
      <c r="AE119" s="811">
        <v>0.0</v>
      </c>
      <c r="AF119" s="811">
        <v>0.0</v>
      </c>
      <c r="AG119" s="812">
        <f t="shared" si="66"/>
        <v>1</v>
      </c>
      <c r="AH119" s="793">
        <f t="shared" si="67"/>
        <v>0.003875968992</v>
      </c>
    </row>
    <row r="120" outlineLevel="1">
      <c r="A120" s="832" t="s">
        <v>2414</v>
      </c>
      <c r="B120" s="811">
        <v>1.0</v>
      </c>
      <c r="C120" s="811">
        <v>0.0</v>
      </c>
      <c r="D120" s="811">
        <v>1.0</v>
      </c>
      <c r="E120" s="811">
        <v>1.0</v>
      </c>
      <c r="F120" s="811">
        <v>4.0</v>
      </c>
      <c r="G120" s="811">
        <v>2.0</v>
      </c>
      <c r="H120" s="811">
        <v>1.0</v>
      </c>
      <c r="I120" s="811">
        <v>0.0</v>
      </c>
      <c r="J120" s="811">
        <v>0.0</v>
      </c>
      <c r="K120" s="811">
        <v>0.0</v>
      </c>
      <c r="L120" s="811">
        <v>0.0</v>
      </c>
      <c r="M120" s="811">
        <v>1.0</v>
      </c>
      <c r="N120" s="811">
        <v>0.0</v>
      </c>
      <c r="O120" s="811">
        <v>4.0</v>
      </c>
      <c r="P120" s="811">
        <v>1.0</v>
      </c>
      <c r="Q120" s="811">
        <v>0.0</v>
      </c>
      <c r="R120" s="811">
        <v>1.0</v>
      </c>
      <c r="S120" s="811">
        <v>1.0</v>
      </c>
      <c r="T120" s="811">
        <v>0.0</v>
      </c>
      <c r="U120" s="811">
        <v>0.0</v>
      </c>
      <c r="V120" s="811">
        <v>0.0</v>
      </c>
      <c r="W120" s="811">
        <v>0.0</v>
      </c>
      <c r="X120" s="811">
        <v>1.0</v>
      </c>
      <c r="Y120" s="811">
        <v>1.0</v>
      </c>
      <c r="Z120" s="811">
        <v>1.0</v>
      </c>
      <c r="AA120" s="811">
        <v>1.0</v>
      </c>
      <c r="AB120" s="811">
        <v>2.0</v>
      </c>
      <c r="AC120" s="811">
        <v>0.0</v>
      </c>
      <c r="AD120" s="811">
        <v>1.0</v>
      </c>
      <c r="AE120" s="811">
        <v>0.0</v>
      </c>
      <c r="AF120" s="811">
        <v>1.0</v>
      </c>
      <c r="AG120" s="812">
        <f t="shared" si="66"/>
        <v>26</v>
      </c>
      <c r="AH120" s="793">
        <f t="shared" si="67"/>
        <v>0.1007751938</v>
      </c>
    </row>
    <row r="121" outlineLevel="1">
      <c r="A121" s="832" t="s">
        <v>2415</v>
      </c>
      <c r="B121" s="811">
        <v>0.0</v>
      </c>
      <c r="C121" s="811">
        <v>0.0</v>
      </c>
      <c r="D121" s="811">
        <v>1.0</v>
      </c>
      <c r="E121" s="811">
        <v>0.0</v>
      </c>
      <c r="F121" s="811">
        <v>0.0</v>
      </c>
      <c r="G121" s="811">
        <v>0.0</v>
      </c>
      <c r="H121" s="811">
        <v>0.0</v>
      </c>
      <c r="I121" s="811">
        <v>0.0</v>
      </c>
      <c r="J121" s="811">
        <v>0.0</v>
      </c>
      <c r="K121" s="811">
        <v>0.0</v>
      </c>
      <c r="L121" s="811">
        <v>0.0</v>
      </c>
      <c r="M121" s="811">
        <v>0.0</v>
      </c>
      <c r="N121" s="811">
        <v>0.0</v>
      </c>
      <c r="O121" s="811">
        <v>0.0</v>
      </c>
      <c r="P121" s="811">
        <v>0.0</v>
      </c>
      <c r="Q121" s="811">
        <v>0.0</v>
      </c>
      <c r="R121" s="811">
        <v>0.0</v>
      </c>
      <c r="S121" s="811">
        <v>0.0</v>
      </c>
      <c r="T121" s="811">
        <v>0.0</v>
      </c>
      <c r="U121" s="811">
        <v>0.0</v>
      </c>
      <c r="V121" s="811">
        <v>1.0</v>
      </c>
      <c r="W121" s="811">
        <v>0.0</v>
      </c>
      <c r="X121" s="811">
        <v>0.0</v>
      </c>
      <c r="Y121" s="811">
        <v>0.0</v>
      </c>
      <c r="Z121" s="811">
        <v>1.0</v>
      </c>
      <c r="AA121" s="811">
        <v>0.0</v>
      </c>
      <c r="AB121" s="811">
        <v>0.0</v>
      </c>
      <c r="AC121" s="811">
        <v>0.0</v>
      </c>
      <c r="AD121" s="811">
        <v>0.0</v>
      </c>
      <c r="AE121" s="811">
        <v>0.0</v>
      </c>
      <c r="AF121" s="811">
        <v>0.0</v>
      </c>
      <c r="AG121" s="812">
        <f t="shared" si="66"/>
        <v>3</v>
      </c>
      <c r="AH121" s="793">
        <f t="shared" si="67"/>
        <v>0.01162790698</v>
      </c>
    </row>
    <row r="122" outlineLevel="1">
      <c r="A122" s="824" t="s">
        <v>2420</v>
      </c>
      <c r="B122" s="825">
        <f t="shared" ref="B122:AF122" si="68">SUM(B114:B121)</f>
        <v>7</v>
      </c>
      <c r="C122" s="825">
        <f t="shared" si="68"/>
        <v>5</v>
      </c>
      <c r="D122" s="825">
        <f t="shared" si="68"/>
        <v>10</v>
      </c>
      <c r="E122" s="825">
        <f t="shared" si="68"/>
        <v>8</v>
      </c>
      <c r="F122" s="825">
        <f t="shared" si="68"/>
        <v>10</v>
      </c>
      <c r="G122" s="825">
        <f t="shared" si="68"/>
        <v>9</v>
      </c>
      <c r="H122" s="825">
        <f t="shared" si="68"/>
        <v>4</v>
      </c>
      <c r="I122" s="825">
        <f t="shared" si="68"/>
        <v>9</v>
      </c>
      <c r="J122" s="825">
        <f t="shared" si="68"/>
        <v>8</v>
      </c>
      <c r="K122" s="825">
        <f t="shared" si="68"/>
        <v>7</v>
      </c>
      <c r="L122" s="825">
        <f t="shared" si="68"/>
        <v>8</v>
      </c>
      <c r="M122" s="825">
        <f t="shared" si="68"/>
        <v>13</v>
      </c>
      <c r="N122" s="825">
        <f t="shared" si="68"/>
        <v>7</v>
      </c>
      <c r="O122" s="825">
        <f t="shared" si="68"/>
        <v>7</v>
      </c>
      <c r="P122" s="825">
        <f t="shared" si="68"/>
        <v>6</v>
      </c>
      <c r="Q122" s="825">
        <f t="shared" si="68"/>
        <v>4</v>
      </c>
      <c r="R122" s="825">
        <f t="shared" si="68"/>
        <v>7</v>
      </c>
      <c r="S122" s="825">
        <f t="shared" si="68"/>
        <v>13</v>
      </c>
      <c r="T122" s="825">
        <f t="shared" si="68"/>
        <v>9</v>
      </c>
      <c r="U122" s="825">
        <f t="shared" si="68"/>
        <v>10</v>
      </c>
      <c r="V122" s="825">
        <f t="shared" si="68"/>
        <v>11</v>
      </c>
      <c r="W122" s="825">
        <f t="shared" si="68"/>
        <v>11</v>
      </c>
      <c r="X122" s="825">
        <f t="shared" si="68"/>
        <v>8</v>
      </c>
      <c r="Y122" s="825">
        <f t="shared" si="68"/>
        <v>9</v>
      </c>
      <c r="Z122" s="825">
        <f t="shared" si="68"/>
        <v>12</v>
      </c>
      <c r="AA122" s="825">
        <f t="shared" si="68"/>
        <v>10</v>
      </c>
      <c r="AB122" s="825">
        <f t="shared" si="68"/>
        <v>10</v>
      </c>
      <c r="AC122" s="825">
        <f t="shared" si="68"/>
        <v>6</v>
      </c>
      <c r="AD122" s="825">
        <f t="shared" si="68"/>
        <v>9</v>
      </c>
      <c r="AE122" s="825">
        <f t="shared" si="68"/>
        <v>4</v>
      </c>
      <c r="AF122" s="825">
        <f t="shared" si="68"/>
        <v>7</v>
      </c>
      <c r="AG122" s="826">
        <f t="shared" si="66"/>
        <v>258</v>
      </c>
      <c r="AH122" s="827">
        <f>SUM(AH114:AH121)</f>
        <v>1</v>
      </c>
    </row>
    <row r="123" outlineLevel="1">
      <c r="A123" s="799" t="s">
        <v>2426</v>
      </c>
      <c r="B123" s="800"/>
      <c r="C123" s="800"/>
      <c r="D123" s="800"/>
      <c r="E123" s="800"/>
      <c r="F123" s="800"/>
      <c r="G123" s="800"/>
      <c r="H123" s="800"/>
      <c r="I123" s="800"/>
      <c r="J123" s="800"/>
      <c r="K123" s="800"/>
      <c r="L123" s="800"/>
      <c r="M123" s="800"/>
      <c r="N123" s="800"/>
      <c r="O123" s="800"/>
      <c r="P123" s="800"/>
      <c r="Q123" s="800"/>
      <c r="R123" s="800"/>
      <c r="S123" s="800"/>
      <c r="T123" s="800"/>
      <c r="U123" s="800"/>
      <c r="V123" s="800"/>
      <c r="W123" s="800"/>
      <c r="X123" s="800"/>
      <c r="Y123" s="800"/>
      <c r="Z123" s="800"/>
      <c r="AA123" s="800"/>
      <c r="AB123" s="800"/>
      <c r="AC123" s="800"/>
      <c r="AD123" s="800"/>
      <c r="AE123" s="800"/>
      <c r="AF123" s="800"/>
      <c r="AG123" s="788"/>
      <c r="AH123" s="789"/>
    </row>
    <row r="124" outlineLevel="1">
      <c r="A124" s="803" t="s">
        <v>2406</v>
      </c>
      <c r="B124" s="804">
        <f t="shared" ref="B124:AF124" si="69">iferror(B114/B$122,"")</f>
        <v>0.2857142857</v>
      </c>
      <c r="C124" s="804">
        <f t="shared" si="69"/>
        <v>0.4</v>
      </c>
      <c r="D124" s="804">
        <f t="shared" si="69"/>
        <v>0.1</v>
      </c>
      <c r="E124" s="804">
        <f t="shared" si="69"/>
        <v>0.25</v>
      </c>
      <c r="F124" s="804">
        <f t="shared" si="69"/>
        <v>0.4</v>
      </c>
      <c r="G124" s="804">
        <f t="shared" si="69"/>
        <v>0.3333333333</v>
      </c>
      <c r="H124" s="804">
        <f t="shared" si="69"/>
        <v>0</v>
      </c>
      <c r="I124" s="804">
        <f t="shared" si="69"/>
        <v>0.2222222222</v>
      </c>
      <c r="J124" s="804">
        <f t="shared" si="69"/>
        <v>0.375</v>
      </c>
      <c r="K124" s="804">
        <f t="shared" si="69"/>
        <v>0.1428571429</v>
      </c>
      <c r="L124" s="804">
        <f t="shared" si="69"/>
        <v>0.125</v>
      </c>
      <c r="M124" s="804">
        <f t="shared" si="69"/>
        <v>0.4615384615</v>
      </c>
      <c r="N124" s="804">
        <f t="shared" si="69"/>
        <v>0.8571428571</v>
      </c>
      <c r="O124" s="804">
        <f t="shared" si="69"/>
        <v>0</v>
      </c>
      <c r="P124" s="804">
        <f t="shared" si="69"/>
        <v>0.3333333333</v>
      </c>
      <c r="Q124" s="804">
        <f t="shared" si="69"/>
        <v>0.25</v>
      </c>
      <c r="R124" s="804">
        <f t="shared" si="69"/>
        <v>0</v>
      </c>
      <c r="S124" s="804">
        <f t="shared" si="69"/>
        <v>0.2307692308</v>
      </c>
      <c r="T124" s="804">
        <f t="shared" si="69"/>
        <v>0</v>
      </c>
      <c r="U124" s="804">
        <f t="shared" si="69"/>
        <v>0.4</v>
      </c>
      <c r="V124" s="804">
        <f t="shared" si="69"/>
        <v>0.3636363636</v>
      </c>
      <c r="W124" s="804">
        <f t="shared" si="69"/>
        <v>0.1818181818</v>
      </c>
      <c r="X124" s="804">
        <f t="shared" si="69"/>
        <v>0.5</v>
      </c>
      <c r="Y124" s="804">
        <f t="shared" si="69"/>
        <v>0.2222222222</v>
      </c>
      <c r="Z124" s="804">
        <f t="shared" si="69"/>
        <v>0.3333333333</v>
      </c>
      <c r="AA124" s="804">
        <f t="shared" si="69"/>
        <v>0</v>
      </c>
      <c r="AB124" s="804">
        <f t="shared" si="69"/>
        <v>0.2</v>
      </c>
      <c r="AC124" s="804">
        <f t="shared" si="69"/>
        <v>0</v>
      </c>
      <c r="AD124" s="804">
        <f t="shared" si="69"/>
        <v>0.4444444444</v>
      </c>
      <c r="AE124" s="804">
        <f t="shared" si="69"/>
        <v>0</v>
      </c>
      <c r="AF124" s="804">
        <f t="shared" si="69"/>
        <v>0.2857142857</v>
      </c>
      <c r="AG124" s="788"/>
      <c r="AH124" s="789"/>
    </row>
    <row r="125" outlineLevel="1">
      <c r="A125" s="803" t="s">
        <v>2410</v>
      </c>
      <c r="B125" s="804">
        <f t="shared" ref="B125:AF125" si="70">iferror(B115/B$122,"")</f>
        <v>0.5714285714</v>
      </c>
      <c r="C125" s="804">
        <f t="shared" si="70"/>
        <v>0.6</v>
      </c>
      <c r="D125" s="804">
        <f t="shared" si="70"/>
        <v>0.6</v>
      </c>
      <c r="E125" s="804">
        <f t="shared" si="70"/>
        <v>0.375</v>
      </c>
      <c r="F125" s="804">
        <f t="shared" si="70"/>
        <v>0.1</v>
      </c>
      <c r="G125" s="804">
        <f t="shared" si="70"/>
        <v>0.4444444444</v>
      </c>
      <c r="H125" s="804">
        <f t="shared" si="70"/>
        <v>0.5</v>
      </c>
      <c r="I125" s="804">
        <f t="shared" si="70"/>
        <v>0.5555555556</v>
      </c>
      <c r="J125" s="804">
        <f t="shared" si="70"/>
        <v>0.625</v>
      </c>
      <c r="K125" s="804">
        <f t="shared" si="70"/>
        <v>0.8571428571</v>
      </c>
      <c r="L125" s="804">
        <f t="shared" si="70"/>
        <v>0.875</v>
      </c>
      <c r="M125" s="804">
        <f t="shared" si="70"/>
        <v>0.4615384615</v>
      </c>
      <c r="N125" s="804">
        <f t="shared" si="70"/>
        <v>0.1428571429</v>
      </c>
      <c r="O125" s="804">
        <f t="shared" si="70"/>
        <v>0.4285714286</v>
      </c>
      <c r="P125" s="804">
        <f t="shared" si="70"/>
        <v>0.5</v>
      </c>
      <c r="Q125" s="804">
        <f t="shared" si="70"/>
        <v>0.75</v>
      </c>
      <c r="R125" s="804">
        <f t="shared" si="70"/>
        <v>0.7142857143</v>
      </c>
      <c r="S125" s="804">
        <f t="shared" si="70"/>
        <v>0.4615384615</v>
      </c>
      <c r="T125" s="804">
        <f t="shared" si="70"/>
        <v>0.8888888889</v>
      </c>
      <c r="U125" s="804">
        <f t="shared" si="70"/>
        <v>0.5</v>
      </c>
      <c r="V125" s="804">
        <f t="shared" si="70"/>
        <v>0.4545454545</v>
      </c>
      <c r="W125" s="804">
        <f t="shared" si="70"/>
        <v>0.7272727273</v>
      </c>
      <c r="X125" s="804">
        <f t="shared" si="70"/>
        <v>0.25</v>
      </c>
      <c r="Y125" s="804">
        <f t="shared" si="70"/>
        <v>0.3333333333</v>
      </c>
      <c r="Z125" s="804">
        <f t="shared" si="70"/>
        <v>0.4166666667</v>
      </c>
      <c r="AA125" s="804">
        <f t="shared" si="70"/>
        <v>0.8</v>
      </c>
      <c r="AB125" s="804">
        <f t="shared" si="70"/>
        <v>0.5</v>
      </c>
      <c r="AC125" s="804">
        <f t="shared" si="70"/>
        <v>0.6666666667</v>
      </c>
      <c r="AD125" s="804">
        <f t="shared" si="70"/>
        <v>0.4444444444</v>
      </c>
      <c r="AE125" s="804">
        <f t="shared" si="70"/>
        <v>0.75</v>
      </c>
      <c r="AF125" s="804">
        <f t="shared" si="70"/>
        <v>0.4285714286</v>
      </c>
      <c r="AG125" s="788"/>
      <c r="AH125" s="789"/>
    </row>
    <row r="126" outlineLevel="1">
      <c r="A126" s="803" t="s">
        <v>302</v>
      </c>
      <c r="B126" s="804">
        <f t="shared" ref="B126:AF126" si="71">iferror(B116/B$122,"")</f>
        <v>0</v>
      </c>
      <c r="C126" s="804">
        <f t="shared" si="71"/>
        <v>0</v>
      </c>
      <c r="D126" s="804">
        <f t="shared" si="71"/>
        <v>0</v>
      </c>
      <c r="E126" s="804">
        <f t="shared" si="71"/>
        <v>0.125</v>
      </c>
      <c r="F126" s="804">
        <f t="shared" si="71"/>
        <v>0</v>
      </c>
      <c r="G126" s="804">
        <f t="shared" si="71"/>
        <v>0</v>
      </c>
      <c r="H126" s="804">
        <f t="shared" si="71"/>
        <v>0</v>
      </c>
      <c r="I126" s="804">
        <f t="shared" si="71"/>
        <v>0</v>
      </c>
      <c r="J126" s="804">
        <f t="shared" si="71"/>
        <v>0</v>
      </c>
      <c r="K126" s="804">
        <f t="shared" si="71"/>
        <v>0</v>
      </c>
      <c r="L126" s="804">
        <f t="shared" si="71"/>
        <v>0</v>
      </c>
      <c r="M126" s="804">
        <f t="shared" si="71"/>
        <v>0</v>
      </c>
      <c r="N126" s="804">
        <f t="shared" si="71"/>
        <v>0</v>
      </c>
      <c r="O126" s="804">
        <f t="shared" si="71"/>
        <v>0</v>
      </c>
      <c r="P126" s="804">
        <f t="shared" si="71"/>
        <v>0</v>
      </c>
      <c r="Q126" s="804">
        <f t="shared" si="71"/>
        <v>0</v>
      </c>
      <c r="R126" s="804">
        <f t="shared" si="71"/>
        <v>0</v>
      </c>
      <c r="S126" s="804">
        <f t="shared" si="71"/>
        <v>0</v>
      </c>
      <c r="T126" s="804">
        <f t="shared" si="71"/>
        <v>0</v>
      </c>
      <c r="U126" s="804">
        <f t="shared" si="71"/>
        <v>0</v>
      </c>
      <c r="V126" s="804">
        <f t="shared" si="71"/>
        <v>0</v>
      </c>
      <c r="W126" s="804">
        <f t="shared" si="71"/>
        <v>0</v>
      </c>
      <c r="X126" s="804">
        <f t="shared" si="71"/>
        <v>0</v>
      </c>
      <c r="Y126" s="804">
        <f t="shared" si="71"/>
        <v>0</v>
      </c>
      <c r="Z126" s="804">
        <f t="shared" si="71"/>
        <v>0</v>
      </c>
      <c r="AA126" s="804">
        <f t="shared" si="71"/>
        <v>0</v>
      </c>
      <c r="AB126" s="804">
        <f t="shared" si="71"/>
        <v>0</v>
      </c>
      <c r="AC126" s="804">
        <f t="shared" si="71"/>
        <v>0</v>
      </c>
      <c r="AD126" s="804">
        <f t="shared" si="71"/>
        <v>0</v>
      </c>
      <c r="AE126" s="804">
        <f t="shared" si="71"/>
        <v>0</v>
      </c>
      <c r="AF126" s="804">
        <f t="shared" si="71"/>
        <v>0</v>
      </c>
      <c r="AG126" s="788"/>
      <c r="AH126" s="789"/>
    </row>
    <row r="127" outlineLevel="1">
      <c r="A127" s="803" t="s">
        <v>2411</v>
      </c>
      <c r="B127" s="804">
        <f t="shared" ref="B127:AF127" si="72">iferror(B117/B$122,"")</f>
        <v>0</v>
      </c>
      <c r="C127" s="804">
        <f t="shared" si="72"/>
        <v>0</v>
      </c>
      <c r="D127" s="804">
        <f t="shared" si="72"/>
        <v>0</v>
      </c>
      <c r="E127" s="804">
        <f t="shared" si="72"/>
        <v>0</v>
      </c>
      <c r="F127" s="804">
        <f t="shared" si="72"/>
        <v>0</v>
      </c>
      <c r="G127" s="804">
        <f t="shared" si="72"/>
        <v>0</v>
      </c>
      <c r="H127" s="804">
        <f t="shared" si="72"/>
        <v>0</v>
      </c>
      <c r="I127" s="804">
        <f t="shared" si="72"/>
        <v>0.1111111111</v>
      </c>
      <c r="J127" s="804">
        <f t="shared" si="72"/>
        <v>0</v>
      </c>
      <c r="K127" s="804">
        <f t="shared" si="72"/>
        <v>0</v>
      </c>
      <c r="L127" s="804">
        <f t="shared" si="72"/>
        <v>0</v>
      </c>
      <c r="M127" s="804">
        <f t="shared" si="72"/>
        <v>0</v>
      </c>
      <c r="N127" s="804">
        <f t="shared" si="72"/>
        <v>0</v>
      </c>
      <c r="O127" s="804">
        <f t="shared" si="72"/>
        <v>0</v>
      </c>
      <c r="P127" s="804">
        <f t="shared" si="72"/>
        <v>0</v>
      </c>
      <c r="Q127" s="804">
        <f t="shared" si="72"/>
        <v>0</v>
      </c>
      <c r="R127" s="804">
        <f t="shared" si="72"/>
        <v>0.1428571429</v>
      </c>
      <c r="S127" s="804">
        <f t="shared" si="72"/>
        <v>0.07692307692</v>
      </c>
      <c r="T127" s="804">
        <f t="shared" si="72"/>
        <v>0</v>
      </c>
      <c r="U127" s="804">
        <f t="shared" si="72"/>
        <v>0</v>
      </c>
      <c r="V127" s="804">
        <f t="shared" si="72"/>
        <v>0</v>
      </c>
      <c r="W127" s="804">
        <f t="shared" si="72"/>
        <v>0</v>
      </c>
      <c r="X127" s="804">
        <f t="shared" si="72"/>
        <v>0</v>
      </c>
      <c r="Y127" s="804">
        <f t="shared" si="72"/>
        <v>0</v>
      </c>
      <c r="Z127" s="804">
        <f t="shared" si="72"/>
        <v>0</v>
      </c>
      <c r="AA127" s="804">
        <f t="shared" si="72"/>
        <v>0</v>
      </c>
      <c r="AB127" s="804">
        <f t="shared" si="72"/>
        <v>0.1</v>
      </c>
      <c r="AC127" s="804">
        <f t="shared" si="72"/>
        <v>0.1666666667</v>
      </c>
      <c r="AD127" s="804">
        <f t="shared" si="72"/>
        <v>0</v>
      </c>
      <c r="AE127" s="804">
        <f t="shared" si="72"/>
        <v>0</v>
      </c>
      <c r="AF127" s="804">
        <f t="shared" si="72"/>
        <v>0</v>
      </c>
      <c r="AG127" s="788"/>
      <c r="AH127" s="789"/>
    </row>
    <row r="128" outlineLevel="1">
      <c r="A128" s="803" t="s">
        <v>2412</v>
      </c>
      <c r="B128" s="804">
        <f t="shared" ref="B128:AF128" si="73">iferror(B118/B$122,"")</f>
        <v>0</v>
      </c>
      <c r="C128" s="804">
        <f t="shared" si="73"/>
        <v>0</v>
      </c>
      <c r="D128" s="804">
        <f t="shared" si="73"/>
        <v>0.1</v>
      </c>
      <c r="E128" s="804">
        <f t="shared" si="73"/>
        <v>0.125</v>
      </c>
      <c r="F128" s="804">
        <f t="shared" si="73"/>
        <v>0.1</v>
      </c>
      <c r="G128" s="804">
        <f t="shared" si="73"/>
        <v>0</v>
      </c>
      <c r="H128" s="804">
        <f t="shared" si="73"/>
        <v>0.25</v>
      </c>
      <c r="I128" s="804">
        <f t="shared" si="73"/>
        <v>0.1111111111</v>
      </c>
      <c r="J128" s="804">
        <f t="shared" si="73"/>
        <v>0</v>
      </c>
      <c r="K128" s="804">
        <f t="shared" si="73"/>
        <v>0</v>
      </c>
      <c r="L128" s="804">
        <f t="shared" si="73"/>
        <v>0</v>
      </c>
      <c r="M128" s="804">
        <f t="shared" si="73"/>
        <v>0</v>
      </c>
      <c r="N128" s="804">
        <f t="shared" si="73"/>
        <v>0</v>
      </c>
      <c r="O128" s="804">
        <f t="shared" si="73"/>
        <v>0</v>
      </c>
      <c r="P128" s="804">
        <f t="shared" si="73"/>
        <v>0</v>
      </c>
      <c r="Q128" s="804">
        <f t="shared" si="73"/>
        <v>0</v>
      </c>
      <c r="R128" s="804">
        <f t="shared" si="73"/>
        <v>0</v>
      </c>
      <c r="S128" s="804">
        <f t="shared" si="73"/>
        <v>0.1538461538</v>
      </c>
      <c r="T128" s="804">
        <f t="shared" si="73"/>
        <v>0</v>
      </c>
      <c r="U128" s="804">
        <f t="shared" si="73"/>
        <v>0.1</v>
      </c>
      <c r="V128" s="804">
        <f t="shared" si="73"/>
        <v>0.09090909091</v>
      </c>
      <c r="W128" s="804">
        <f t="shared" si="73"/>
        <v>0.09090909091</v>
      </c>
      <c r="X128" s="804">
        <f t="shared" si="73"/>
        <v>0.125</v>
      </c>
      <c r="Y128" s="804">
        <f t="shared" si="73"/>
        <v>0.3333333333</v>
      </c>
      <c r="Z128" s="804">
        <f t="shared" si="73"/>
        <v>0.08333333333</v>
      </c>
      <c r="AA128" s="804">
        <f t="shared" si="73"/>
        <v>0.1</v>
      </c>
      <c r="AB128" s="804">
        <f t="shared" si="73"/>
        <v>0</v>
      </c>
      <c r="AC128" s="804">
        <f t="shared" si="73"/>
        <v>0.1666666667</v>
      </c>
      <c r="AD128" s="804">
        <f t="shared" si="73"/>
        <v>0</v>
      </c>
      <c r="AE128" s="804">
        <f t="shared" si="73"/>
        <v>0.25</v>
      </c>
      <c r="AF128" s="804">
        <f t="shared" si="73"/>
        <v>0.1428571429</v>
      </c>
      <c r="AG128" s="788"/>
      <c r="AH128" s="789"/>
    </row>
    <row r="129" outlineLevel="1">
      <c r="A129" s="833" t="s">
        <v>2413</v>
      </c>
      <c r="B129" s="804">
        <f t="shared" ref="B129:AF129" si="74">iferror(B119/B$122,"")</f>
        <v>0</v>
      </c>
      <c r="C129" s="804">
        <f t="shared" si="74"/>
        <v>0</v>
      </c>
      <c r="D129" s="804">
        <f t="shared" si="74"/>
        <v>0</v>
      </c>
      <c r="E129" s="804">
        <f t="shared" si="74"/>
        <v>0</v>
      </c>
      <c r="F129" s="804">
        <f t="shared" si="74"/>
        <v>0</v>
      </c>
      <c r="G129" s="804">
        <f t="shared" si="74"/>
        <v>0</v>
      </c>
      <c r="H129" s="804">
        <f t="shared" si="74"/>
        <v>0</v>
      </c>
      <c r="I129" s="804">
        <f t="shared" si="74"/>
        <v>0</v>
      </c>
      <c r="J129" s="804">
        <f t="shared" si="74"/>
        <v>0</v>
      </c>
      <c r="K129" s="804">
        <f t="shared" si="74"/>
        <v>0</v>
      </c>
      <c r="L129" s="804">
        <f t="shared" si="74"/>
        <v>0</v>
      </c>
      <c r="M129" s="804">
        <f t="shared" si="74"/>
        <v>0</v>
      </c>
      <c r="N129" s="804">
        <f t="shared" si="74"/>
        <v>0</v>
      </c>
      <c r="O129" s="804">
        <f t="shared" si="74"/>
        <v>0</v>
      </c>
      <c r="P129" s="804">
        <f t="shared" si="74"/>
        <v>0</v>
      </c>
      <c r="Q129" s="804">
        <f t="shared" si="74"/>
        <v>0</v>
      </c>
      <c r="R129" s="804">
        <f t="shared" si="74"/>
        <v>0</v>
      </c>
      <c r="S129" s="804">
        <f t="shared" si="74"/>
        <v>0</v>
      </c>
      <c r="T129" s="804">
        <f t="shared" si="74"/>
        <v>0.1111111111</v>
      </c>
      <c r="U129" s="804">
        <f t="shared" si="74"/>
        <v>0</v>
      </c>
      <c r="V129" s="804">
        <f t="shared" si="74"/>
        <v>0</v>
      </c>
      <c r="W129" s="804">
        <f t="shared" si="74"/>
        <v>0</v>
      </c>
      <c r="X129" s="804">
        <f t="shared" si="74"/>
        <v>0</v>
      </c>
      <c r="Y129" s="804">
        <f t="shared" si="74"/>
        <v>0</v>
      </c>
      <c r="Z129" s="804">
        <f t="shared" si="74"/>
        <v>0</v>
      </c>
      <c r="AA129" s="804">
        <f t="shared" si="74"/>
        <v>0</v>
      </c>
      <c r="AB129" s="804">
        <f t="shared" si="74"/>
        <v>0</v>
      </c>
      <c r="AC129" s="804">
        <f t="shared" si="74"/>
        <v>0</v>
      </c>
      <c r="AD129" s="804">
        <f t="shared" si="74"/>
        <v>0</v>
      </c>
      <c r="AE129" s="804">
        <f t="shared" si="74"/>
        <v>0</v>
      </c>
      <c r="AF129" s="804">
        <f t="shared" si="74"/>
        <v>0</v>
      </c>
      <c r="AG129" s="788"/>
      <c r="AH129" s="789"/>
    </row>
    <row r="130" outlineLevel="1">
      <c r="A130" s="833" t="s">
        <v>2414</v>
      </c>
      <c r="B130" s="804">
        <f t="shared" ref="B130:AF130" si="75">iferror(B120/B$122,"")</f>
        <v>0.1428571429</v>
      </c>
      <c r="C130" s="804">
        <f t="shared" si="75"/>
        <v>0</v>
      </c>
      <c r="D130" s="804">
        <f t="shared" si="75"/>
        <v>0.1</v>
      </c>
      <c r="E130" s="804">
        <f t="shared" si="75"/>
        <v>0.125</v>
      </c>
      <c r="F130" s="804">
        <f t="shared" si="75"/>
        <v>0.4</v>
      </c>
      <c r="G130" s="804">
        <f t="shared" si="75"/>
        <v>0.2222222222</v>
      </c>
      <c r="H130" s="804">
        <f t="shared" si="75"/>
        <v>0.25</v>
      </c>
      <c r="I130" s="804">
        <f t="shared" si="75"/>
        <v>0</v>
      </c>
      <c r="J130" s="804">
        <f t="shared" si="75"/>
        <v>0</v>
      </c>
      <c r="K130" s="804">
        <f t="shared" si="75"/>
        <v>0</v>
      </c>
      <c r="L130" s="804">
        <f t="shared" si="75"/>
        <v>0</v>
      </c>
      <c r="M130" s="804">
        <f t="shared" si="75"/>
        <v>0.07692307692</v>
      </c>
      <c r="N130" s="804">
        <f t="shared" si="75"/>
        <v>0</v>
      </c>
      <c r="O130" s="804">
        <f t="shared" si="75"/>
        <v>0.5714285714</v>
      </c>
      <c r="P130" s="804">
        <f t="shared" si="75"/>
        <v>0.1666666667</v>
      </c>
      <c r="Q130" s="804">
        <f t="shared" si="75"/>
        <v>0</v>
      </c>
      <c r="R130" s="804">
        <f t="shared" si="75"/>
        <v>0.1428571429</v>
      </c>
      <c r="S130" s="804">
        <f t="shared" si="75"/>
        <v>0.07692307692</v>
      </c>
      <c r="T130" s="804">
        <f t="shared" si="75"/>
        <v>0</v>
      </c>
      <c r="U130" s="804">
        <f t="shared" si="75"/>
        <v>0</v>
      </c>
      <c r="V130" s="804">
        <f t="shared" si="75"/>
        <v>0</v>
      </c>
      <c r="W130" s="804">
        <f t="shared" si="75"/>
        <v>0</v>
      </c>
      <c r="X130" s="804">
        <f t="shared" si="75"/>
        <v>0.125</v>
      </c>
      <c r="Y130" s="804">
        <f t="shared" si="75"/>
        <v>0.1111111111</v>
      </c>
      <c r="Z130" s="804">
        <f t="shared" si="75"/>
        <v>0.08333333333</v>
      </c>
      <c r="AA130" s="804">
        <f t="shared" si="75"/>
        <v>0.1</v>
      </c>
      <c r="AB130" s="804">
        <f t="shared" si="75"/>
        <v>0.2</v>
      </c>
      <c r="AC130" s="804">
        <f t="shared" si="75"/>
        <v>0</v>
      </c>
      <c r="AD130" s="804">
        <f t="shared" si="75"/>
        <v>0.1111111111</v>
      </c>
      <c r="AE130" s="804">
        <f t="shared" si="75"/>
        <v>0</v>
      </c>
      <c r="AF130" s="804">
        <f t="shared" si="75"/>
        <v>0.1428571429</v>
      </c>
      <c r="AG130" s="788"/>
      <c r="AH130" s="789"/>
    </row>
    <row r="131" outlineLevel="1">
      <c r="A131" s="843" t="s">
        <v>2415</v>
      </c>
      <c r="B131" s="804">
        <f t="shared" ref="B131:AF131" si="76">iferror(B121/B$122,"")</f>
        <v>0</v>
      </c>
      <c r="C131" s="804">
        <f t="shared" si="76"/>
        <v>0</v>
      </c>
      <c r="D131" s="804">
        <f t="shared" si="76"/>
        <v>0.1</v>
      </c>
      <c r="E131" s="804">
        <f t="shared" si="76"/>
        <v>0</v>
      </c>
      <c r="F131" s="804">
        <f t="shared" si="76"/>
        <v>0</v>
      </c>
      <c r="G131" s="804">
        <f t="shared" si="76"/>
        <v>0</v>
      </c>
      <c r="H131" s="804">
        <f t="shared" si="76"/>
        <v>0</v>
      </c>
      <c r="I131" s="804">
        <f t="shared" si="76"/>
        <v>0</v>
      </c>
      <c r="J131" s="804">
        <f t="shared" si="76"/>
        <v>0</v>
      </c>
      <c r="K131" s="804">
        <f t="shared" si="76"/>
        <v>0</v>
      </c>
      <c r="L131" s="804">
        <f t="shared" si="76"/>
        <v>0</v>
      </c>
      <c r="M131" s="804">
        <f t="shared" si="76"/>
        <v>0</v>
      </c>
      <c r="N131" s="804">
        <f t="shared" si="76"/>
        <v>0</v>
      </c>
      <c r="O131" s="804">
        <f t="shared" si="76"/>
        <v>0</v>
      </c>
      <c r="P131" s="804">
        <f t="shared" si="76"/>
        <v>0</v>
      </c>
      <c r="Q131" s="804">
        <f t="shared" si="76"/>
        <v>0</v>
      </c>
      <c r="R131" s="804">
        <f t="shared" si="76"/>
        <v>0</v>
      </c>
      <c r="S131" s="804">
        <f t="shared" si="76"/>
        <v>0</v>
      </c>
      <c r="T131" s="804">
        <f t="shared" si="76"/>
        <v>0</v>
      </c>
      <c r="U131" s="804">
        <f t="shared" si="76"/>
        <v>0</v>
      </c>
      <c r="V131" s="804">
        <f t="shared" si="76"/>
        <v>0.09090909091</v>
      </c>
      <c r="W131" s="804">
        <f t="shared" si="76"/>
        <v>0</v>
      </c>
      <c r="X131" s="804">
        <f t="shared" si="76"/>
        <v>0</v>
      </c>
      <c r="Y131" s="804">
        <f t="shared" si="76"/>
        <v>0</v>
      </c>
      <c r="Z131" s="804">
        <f t="shared" si="76"/>
        <v>0.08333333333</v>
      </c>
      <c r="AA131" s="804">
        <f t="shared" si="76"/>
        <v>0</v>
      </c>
      <c r="AB131" s="804">
        <f t="shared" si="76"/>
        <v>0</v>
      </c>
      <c r="AC131" s="804">
        <f t="shared" si="76"/>
        <v>0</v>
      </c>
      <c r="AD131" s="804">
        <f t="shared" si="76"/>
        <v>0</v>
      </c>
      <c r="AE131" s="804">
        <f t="shared" si="76"/>
        <v>0</v>
      </c>
      <c r="AF131" s="804">
        <f t="shared" si="76"/>
        <v>0</v>
      </c>
      <c r="AG131" s="788"/>
      <c r="AH131" s="844"/>
    </row>
    <row r="132" outlineLevel="1">
      <c r="A132" s="828" t="s">
        <v>2427</v>
      </c>
      <c r="B132" s="829"/>
      <c r="C132" s="829"/>
      <c r="D132" s="829"/>
      <c r="E132" s="829"/>
      <c r="F132" s="829"/>
      <c r="G132" s="829"/>
      <c r="H132" s="829"/>
      <c r="I132" s="829"/>
      <c r="J132" s="829"/>
      <c r="K132" s="829"/>
      <c r="L132" s="829"/>
      <c r="M132" s="829"/>
      <c r="N132" s="829"/>
      <c r="O132" s="829"/>
      <c r="P132" s="829"/>
      <c r="Q132" s="829"/>
      <c r="R132" s="829"/>
      <c r="S132" s="829"/>
      <c r="T132" s="829"/>
      <c r="U132" s="829"/>
      <c r="V132" s="829"/>
      <c r="W132" s="829"/>
      <c r="X132" s="829"/>
      <c r="Y132" s="829"/>
      <c r="Z132" s="829"/>
      <c r="AA132" s="829"/>
      <c r="AB132" s="829"/>
      <c r="AC132" s="829"/>
      <c r="AD132" s="829"/>
      <c r="AE132" s="829"/>
      <c r="AF132" s="829"/>
      <c r="AG132" s="830"/>
      <c r="AH132" s="831"/>
    </row>
    <row r="133" outlineLevel="1">
      <c r="A133" s="755" t="s">
        <v>2407</v>
      </c>
      <c r="B133" s="811">
        <v>2.0</v>
      </c>
      <c r="C133" s="811">
        <v>2.0</v>
      </c>
      <c r="D133" s="811">
        <v>1.0</v>
      </c>
      <c r="E133" s="811">
        <v>0.0</v>
      </c>
      <c r="F133" s="811">
        <v>4.0</v>
      </c>
      <c r="G133" s="811">
        <v>2.0</v>
      </c>
      <c r="H133" s="811">
        <v>0.0</v>
      </c>
      <c r="I133" s="811">
        <v>1.0</v>
      </c>
      <c r="J133" s="811">
        <v>1.0</v>
      </c>
      <c r="K133" s="811">
        <v>1.0</v>
      </c>
      <c r="L133" s="811">
        <v>1.0</v>
      </c>
      <c r="M133" s="811">
        <v>3.0</v>
      </c>
      <c r="N133" s="811">
        <v>5.0</v>
      </c>
      <c r="O133" s="811">
        <v>0.0</v>
      </c>
      <c r="P133" s="811">
        <v>2.0</v>
      </c>
      <c r="Q133" s="811">
        <v>0.0</v>
      </c>
      <c r="R133" s="811">
        <v>0.0</v>
      </c>
      <c r="S133" s="811">
        <v>2.0</v>
      </c>
      <c r="T133" s="811">
        <v>0.0</v>
      </c>
      <c r="U133" s="811">
        <v>4.0</v>
      </c>
      <c r="V133" s="811">
        <v>1.0</v>
      </c>
      <c r="W133" s="811">
        <v>2.0</v>
      </c>
      <c r="X133" s="811">
        <v>3.0</v>
      </c>
      <c r="Y133" s="811">
        <v>2.0</v>
      </c>
      <c r="Z133" s="811">
        <v>2.0</v>
      </c>
      <c r="AA133" s="811">
        <v>0.0</v>
      </c>
      <c r="AB133" s="811">
        <v>2.0</v>
      </c>
      <c r="AC133" s="811">
        <v>0.0</v>
      </c>
      <c r="AD133" s="811">
        <v>3.0</v>
      </c>
      <c r="AE133" s="811">
        <v>0.0</v>
      </c>
      <c r="AF133" s="811">
        <v>2.0</v>
      </c>
      <c r="AG133" s="812">
        <f t="shared" ref="AG133:AG136" si="77">SUM(B133:AF133)</f>
        <v>48</v>
      </c>
      <c r="AH133" s="793">
        <f t="shared" ref="AH133:AH135" si="78">iferror(AG133/AG$136,"")</f>
        <v>0.7164179104</v>
      </c>
    </row>
    <row r="134" outlineLevel="1">
      <c r="A134" s="813" t="s">
        <v>2408</v>
      </c>
      <c r="B134" s="811">
        <v>0.0</v>
      </c>
      <c r="C134" s="811">
        <v>0.0</v>
      </c>
      <c r="D134" s="811">
        <v>0.0</v>
      </c>
      <c r="E134" s="811">
        <v>1.0</v>
      </c>
      <c r="F134" s="811">
        <v>0.0</v>
      </c>
      <c r="G134" s="811">
        <v>0.0</v>
      </c>
      <c r="H134" s="811">
        <v>0.0</v>
      </c>
      <c r="I134" s="811">
        <v>0.0</v>
      </c>
      <c r="J134" s="811">
        <v>2.0</v>
      </c>
      <c r="K134" s="811">
        <v>0.0</v>
      </c>
      <c r="L134" s="811">
        <v>0.0</v>
      </c>
      <c r="M134" s="811">
        <v>0.0</v>
      </c>
      <c r="N134" s="811">
        <v>0.0</v>
      </c>
      <c r="O134" s="811">
        <v>0.0</v>
      </c>
      <c r="P134" s="811">
        <v>0.0</v>
      </c>
      <c r="Q134" s="811">
        <v>0.0</v>
      </c>
      <c r="R134" s="811">
        <v>0.0</v>
      </c>
      <c r="S134" s="811">
        <v>0.0</v>
      </c>
      <c r="T134" s="811">
        <v>0.0</v>
      </c>
      <c r="U134" s="811">
        <v>0.0</v>
      </c>
      <c r="V134" s="811">
        <v>1.0</v>
      </c>
      <c r="W134" s="811">
        <v>0.0</v>
      </c>
      <c r="X134" s="811">
        <v>1.0</v>
      </c>
      <c r="Y134" s="811">
        <v>0.0</v>
      </c>
      <c r="Z134" s="811">
        <v>1.0</v>
      </c>
      <c r="AA134" s="811">
        <v>0.0</v>
      </c>
      <c r="AB134" s="811">
        <v>0.0</v>
      </c>
      <c r="AC134" s="811">
        <v>0.0</v>
      </c>
      <c r="AD134" s="811">
        <v>0.0</v>
      </c>
      <c r="AE134" s="811">
        <v>0.0</v>
      </c>
      <c r="AF134" s="811">
        <v>0.0</v>
      </c>
      <c r="AG134" s="812">
        <f t="shared" si="77"/>
        <v>6</v>
      </c>
      <c r="AH134" s="793">
        <f t="shared" si="78"/>
        <v>0.08955223881</v>
      </c>
    </row>
    <row r="135" outlineLevel="1">
      <c r="A135" s="725" t="s">
        <v>2409</v>
      </c>
      <c r="B135" s="811">
        <v>0.0</v>
      </c>
      <c r="C135" s="811">
        <v>0.0</v>
      </c>
      <c r="D135" s="811">
        <v>0.0</v>
      </c>
      <c r="E135" s="811">
        <v>1.0</v>
      </c>
      <c r="F135" s="811">
        <v>0.0</v>
      </c>
      <c r="G135" s="811">
        <v>1.0</v>
      </c>
      <c r="H135" s="811">
        <v>0.0</v>
      </c>
      <c r="I135" s="811">
        <v>1.0</v>
      </c>
      <c r="J135" s="811">
        <v>0.0</v>
      </c>
      <c r="K135" s="811">
        <v>0.0</v>
      </c>
      <c r="L135" s="811">
        <v>0.0</v>
      </c>
      <c r="M135" s="811">
        <v>3.0</v>
      </c>
      <c r="N135" s="811">
        <v>1.0</v>
      </c>
      <c r="O135" s="811">
        <v>0.0</v>
      </c>
      <c r="P135" s="811">
        <v>0.0</v>
      </c>
      <c r="Q135" s="811">
        <v>1.0</v>
      </c>
      <c r="R135" s="811">
        <v>0.0</v>
      </c>
      <c r="S135" s="811">
        <v>1.0</v>
      </c>
      <c r="T135" s="811">
        <v>0.0</v>
      </c>
      <c r="U135" s="811">
        <v>0.0</v>
      </c>
      <c r="V135" s="811">
        <v>2.0</v>
      </c>
      <c r="W135" s="811">
        <v>0.0</v>
      </c>
      <c r="X135" s="811">
        <v>0.0</v>
      </c>
      <c r="Y135" s="811">
        <v>0.0</v>
      </c>
      <c r="Z135" s="811">
        <v>1.0</v>
      </c>
      <c r="AA135" s="811">
        <v>0.0</v>
      </c>
      <c r="AB135" s="811">
        <v>0.0</v>
      </c>
      <c r="AC135" s="811">
        <v>0.0</v>
      </c>
      <c r="AD135" s="811">
        <v>1.0</v>
      </c>
      <c r="AE135" s="811">
        <v>0.0</v>
      </c>
      <c r="AF135" s="811">
        <v>0.0</v>
      </c>
      <c r="AG135" s="812">
        <f t="shared" si="77"/>
        <v>13</v>
      </c>
      <c r="AH135" s="793">
        <f t="shared" si="78"/>
        <v>0.1940298507</v>
      </c>
    </row>
    <row r="136" outlineLevel="1">
      <c r="A136" s="837" t="s">
        <v>2420</v>
      </c>
      <c r="B136" s="808">
        <f t="shared" ref="B136:AF136" si="79">SUM(B133:B135)</f>
        <v>2</v>
      </c>
      <c r="C136" s="808">
        <f t="shared" si="79"/>
        <v>2</v>
      </c>
      <c r="D136" s="808">
        <f t="shared" si="79"/>
        <v>1</v>
      </c>
      <c r="E136" s="808">
        <f t="shared" si="79"/>
        <v>2</v>
      </c>
      <c r="F136" s="808">
        <f t="shared" si="79"/>
        <v>4</v>
      </c>
      <c r="G136" s="808">
        <f t="shared" si="79"/>
        <v>3</v>
      </c>
      <c r="H136" s="808">
        <f t="shared" si="79"/>
        <v>0</v>
      </c>
      <c r="I136" s="808">
        <f t="shared" si="79"/>
        <v>2</v>
      </c>
      <c r="J136" s="808">
        <f t="shared" si="79"/>
        <v>3</v>
      </c>
      <c r="K136" s="808">
        <f t="shared" si="79"/>
        <v>1</v>
      </c>
      <c r="L136" s="808">
        <f t="shared" si="79"/>
        <v>1</v>
      </c>
      <c r="M136" s="808">
        <f t="shared" si="79"/>
        <v>6</v>
      </c>
      <c r="N136" s="808">
        <f t="shared" si="79"/>
        <v>6</v>
      </c>
      <c r="O136" s="808">
        <f t="shared" si="79"/>
        <v>0</v>
      </c>
      <c r="P136" s="808">
        <f t="shared" si="79"/>
        <v>2</v>
      </c>
      <c r="Q136" s="808">
        <f t="shared" si="79"/>
        <v>1</v>
      </c>
      <c r="R136" s="808">
        <f t="shared" si="79"/>
        <v>0</v>
      </c>
      <c r="S136" s="808">
        <f t="shared" si="79"/>
        <v>3</v>
      </c>
      <c r="T136" s="808">
        <f t="shared" si="79"/>
        <v>0</v>
      </c>
      <c r="U136" s="808">
        <f t="shared" si="79"/>
        <v>4</v>
      </c>
      <c r="V136" s="808">
        <f t="shared" si="79"/>
        <v>4</v>
      </c>
      <c r="W136" s="808">
        <f t="shared" si="79"/>
        <v>2</v>
      </c>
      <c r="X136" s="808">
        <f t="shared" si="79"/>
        <v>4</v>
      </c>
      <c r="Y136" s="808">
        <f t="shared" si="79"/>
        <v>2</v>
      </c>
      <c r="Z136" s="808">
        <f t="shared" si="79"/>
        <v>4</v>
      </c>
      <c r="AA136" s="808">
        <f t="shared" si="79"/>
        <v>0</v>
      </c>
      <c r="AB136" s="808">
        <f t="shared" si="79"/>
        <v>2</v>
      </c>
      <c r="AC136" s="808">
        <f t="shared" si="79"/>
        <v>0</v>
      </c>
      <c r="AD136" s="808">
        <f t="shared" si="79"/>
        <v>4</v>
      </c>
      <c r="AE136" s="808">
        <f t="shared" si="79"/>
        <v>0</v>
      </c>
      <c r="AF136" s="808">
        <f t="shared" si="79"/>
        <v>2</v>
      </c>
      <c r="AG136" s="838">
        <f t="shared" si="77"/>
        <v>67</v>
      </c>
      <c r="AH136" s="839">
        <f>SUM(AH133:AH135)</f>
        <v>1</v>
      </c>
    </row>
    <row r="137" outlineLevel="1">
      <c r="A137" s="799" t="s">
        <v>2428</v>
      </c>
      <c r="B137" s="800"/>
      <c r="C137" s="800"/>
      <c r="D137" s="800"/>
      <c r="E137" s="800"/>
      <c r="F137" s="800"/>
      <c r="G137" s="800"/>
      <c r="H137" s="800"/>
      <c r="I137" s="800"/>
      <c r="J137" s="800"/>
      <c r="K137" s="800"/>
      <c r="L137" s="800"/>
      <c r="M137" s="800"/>
      <c r="N137" s="800"/>
      <c r="O137" s="800"/>
      <c r="P137" s="800"/>
      <c r="Q137" s="800"/>
      <c r="R137" s="800"/>
      <c r="S137" s="800"/>
      <c r="T137" s="800"/>
      <c r="U137" s="800"/>
      <c r="V137" s="800"/>
      <c r="W137" s="800"/>
      <c r="X137" s="800"/>
      <c r="Y137" s="800"/>
      <c r="Z137" s="800"/>
      <c r="AA137" s="800"/>
      <c r="AB137" s="800"/>
      <c r="AC137" s="800"/>
      <c r="AD137" s="800"/>
      <c r="AE137" s="800"/>
      <c r="AF137" s="800"/>
      <c r="AG137" s="801"/>
      <c r="AH137" s="802"/>
    </row>
    <row r="138" outlineLevel="1">
      <c r="A138" s="803" t="s">
        <v>2407</v>
      </c>
      <c r="B138" s="804">
        <f t="shared" ref="B138:AF138" si="80">iferror(B133/B$136,"")</f>
        <v>1</v>
      </c>
      <c r="C138" s="804">
        <f t="shared" si="80"/>
        <v>1</v>
      </c>
      <c r="D138" s="804">
        <f t="shared" si="80"/>
        <v>1</v>
      </c>
      <c r="E138" s="804">
        <f t="shared" si="80"/>
        <v>0</v>
      </c>
      <c r="F138" s="804">
        <f t="shared" si="80"/>
        <v>1</v>
      </c>
      <c r="G138" s="804">
        <f t="shared" si="80"/>
        <v>0.6666666667</v>
      </c>
      <c r="H138" s="804" t="str">
        <f t="shared" si="80"/>
        <v/>
      </c>
      <c r="I138" s="804">
        <f t="shared" si="80"/>
        <v>0.5</v>
      </c>
      <c r="J138" s="804">
        <f t="shared" si="80"/>
        <v>0.3333333333</v>
      </c>
      <c r="K138" s="804">
        <f t="shared" si="80"/>
        <v>1</v>
      </c>
      <c r="L138" s="804">
        <f t="shared" si="80"/>
        <v>1</v>
      </c>
      <c r="M138" s="804">
        <f t="shared" si="80"/>
        <v>0.5</v>
      </c>
      <c r="N138" s="804">
        <f t="shared" si="80"/>
        <v>0.8333333333</v>
      </c>
      <c r="O138" s="804" t="str">
        <f t="shared" si="80"/>
        <v/>
      </c>
      <c r="P138" s="804">
        <f t="shared" si="80"/>
        <v>1</v>
      </c>
      <c r="Q138" s="804">
        <f t="shared" si="80"/>
        <v>0</v>
      </c>
      <c r="R138" s="804" t="str">
        <f t="shared" si="80"/>
        <v/>
      </c>
      <c r="S138" s="804">
        <f t="shared" si="80"/>
        <v>0.6666666667</v>
      </c>
      <c r="T138" s="804" t="str">
        <f t="shared" si="80"/>
        <v/>
      </c>
      <c r="U138" s="804">
        <f t="shared" si="80"/>
        <v>1</v>
      </c>
      <c r="V138" s="804">
        <f t="shared" si="80"/>
        <v>0.25</v>
      </c>
      <c r="W138" s="804">
        <f t="shared" si="80"/>
        <v>1</v>
      </c>
      <c r="X138" s="804">
        <f t="shared" si="80"/>
        <v>0.75</v>
      </c>
      <c r="Y138" s="804">
        <f t="shared" si="80"/>
        <v>1</v>
      </c>
      <c r="Z138" s="804">
        <f t="shared" si="80"/>
        <v>0.5</v>
      </c>
      <c r="AA138" s="804" t="str">
        <f t="shared" si="80"/>
        <v/>
      </c>
      <c r="AB138" s="804">
        <f t="shared" si="80"/>
        <v>1</v>
      </c>
      <c r="AC138" s="804" t="str">
        <f t="shared" si="80"/>
        <v/>
      </c>
      <c r="AD138" s="804">
        <f t="shared" si="80"/>
        <v>0.75</v>
      </c>
      <c r="AE138" s="804" t="str">
        <f t="shared" si="80"/>
        <v/>
      </c>
      <c r="AF138" s="804">
        <f t="shared" si="80"/>
        <v>1</v>
      </c>
      <c r="AG138" s="788"/>
      <c r="AH138" s="789"/>
    </row>
    <row r="139" outlineLevel="1">
      <c r="A139" s="803" t="s">
        <v>2408</v>
      </c>
      <c r="B139" s="804">
        <f t="shared" ref="B139:AF139" si="81">iferror(B134/B$136,"")</f>
        <v>0</v>
      </c>
      <c r="C139" s="804">
        <f t="shared" si="81"/>
        <v>0</v>
      </c>
      <c r="D139" s="804">
        <f t="shared" si="81"/>
        <v>0</v>
      </c>
      <c r="E139" s="804">
        <f t="shared" si="81"/>
        <v>0.5</v>
      </c>
      <c r="F139" s="804">
        <f t="shared" si="81"/>
        <v>0</v>
      </c>
      <c r="G139" s="804">
        <f t="shared" si="81"/>
        <v>0</v>
      </c>
      <c r="H139" s="804" t="str">
        <f t="shared" si="81"/>
        <v/>
      </c>
      <c r="I139" s="804">
        <f t="shared" si="81"/>
        <v>0</v>
      </c>
      <c r="J139" s="804">
        <f t="shared" si="81"/>
        <v>0.6666666667</v>
      </c>
      <c r="K139" s="804">
        <f t="shared" si="81"/>
        <v>0</v>
      </c>
      <c r="L139" s="804">
        <f t="shared" si="81"/>
        <v>0</v>
      </c>
      <c r="M139" s="804">
        <f t="shared" si="81"/>
        <v>0</v>
      </c>
      <c r="N139" s="804">
        <f t="shared" si="81"/>
        <v>0</v>
      </c>
      <c r="O139" s="804" t="str">
        <f t="shared" si="81"/>
        <v/>
      </c>
      <c r="P139" s="804">
        <f t="shared" si="81"/>
        <v>0</v>
      </c>
      <c r="Q139" s="804">
        <f t="shared" si="81"/>
        <v>0</v>
      </c>
      <c r="R139" s="804" t="str">
        <f t="shared" si="81"/>
        <v/>
      </c>
      <c r="S139" s="804">
        <f t="shared" si="81"/>
        <v>0</v>
      </c>
      <c r="T139" s="804" t="str">
        <f t="shared" si="81"/>
        <v/>
      </c>
      <c r="U139" s="804">
        <f t="shared" si="81"/>
        <v>0</v>
      </c>
      <c r="V139" s="804">
        <f t="shared" si="81"/>
        <v>0.25</v>
      </c>
      <c r="W139" s="804">
        <f t="shared" si="81"/>
        <v>0</v>
      </c>
      <c r="X139" s="804">
        <f t="shared" si="81"/>
        <v>0.25</v>
      </c>
      <c r="Y139" s="804">
        <f t="shared" si="81"/>
        <v>0</v>
      </c>
      <c r="Z139" s="804">
        <f t="shared" si="81"/>
        <v>0.25</v>
      </c>
      <c r="AA139" s="804" t="str">
        <f t="shared" si="81"/>
        <v/>
      </c>
      <c r="AB139" s="804">
        <f t="shared" si="81"/>
        <v>0</v>
      </c>
      <c r="AC139" s="804" t="str">
        <f t="shared" si="81"/>
        <v/>
      </c>
      <c r="AD139" s="804">
        <f t="shared" si="81"/>
        <v>0</v>
      </c>
      <c r="AE139" s="804" t="str">
        <f t="shared" si="81"/>
        <v/>
      </c>
      <c r="AF139" s="804">
        <f t="shared" si="81"/>
        <v>0</v>
      </c>
      <c r="AG139" s="805"/>
      <c r="AH139" s="789"/>
    </row>
    <row r="140" outlineLevel="1">
      <c r="A140" s="819" t="s">
        <v>2409</v>
      </c>
      <c r="B140" s="804">
        <f t="shared" ref="B140:AF140" si="82">iferror(B135/B$136,"")</f>
        <v>0</v>
      </c>
      <c r="C140" s="804">
        <f t="shared" si="82"/>
        <v>0</v>
      </c>
      <c r="D140" s="804">
        <f t="shared" si="82"/>
        <v>0</v>
      </c>
      <c r="E140" s="804">
        <f t="shared" si="82"/>
        <v>0.5</v>
      </c>
      <c r="F140" s="804">
        <f t="shared" si="82"/>
        <v>0</v>
      </c>
      <c r="G140" s="804">
        <f t="shared" si="82"/>
        <v>0.3333333333</v>
      </c>
      <c r="H140" s="804" t="str">
        <f t="shared" si="82"/>
        <v/>
      </c>
      <c r="I140" s="804">
        <f t="shared" si="82"/>
        <v>0.5</v>
      </c>
      <c r="J140" s="804">
        <f t="shared" si="82"/>
        <v>0</v>
      </c>
      <c r="K140" s="804">
        <f t="shared" si="82"/>
        <v>0</v>
      </c>
      <c r="L140" s="804">
        <f t="shared" si="82"/>
        <v>0</v>
      </c>
      <c r="M140" s="804">
        <f t="shared" si="82"/>
        <v>0.5</v>
      </c>
      <c r="N140" s="804">
        <f t="shared" si="82"/>
        <v>0.1666666667</v>
      </c>
      <c r="O140" s="804" t="str">
        <f t="shared" si="82"/>
        <v/>
      </c>
      <c r="P140" s="804">
        <f t="shared" si="82"/>
        <v>0</v>
      </c>
      <c r="Q140" s="804">
        <f t="shared" si="82"/>
        <v>1</v>
      </c>
      <c r="R140" s="804" t="str">
        <f t="shared" si="82"/>
        <v/>
      </c>
      <c r="S140" s="804">
        <f t="shared" si="82"/>
        <v>0.3333333333</v>
      </c>
      <c r="T140" s="804" t="str">
        <f t="shared" si="82"/>
        <v/>
      </c>
      <c r="U140" s="804">
        <f t="shared" si="82"/>
        <v>0</v>
      </c>
      <c r="V140" s="804">
        <f t="shared" si="82"/>
        <v>0.5</v>
      </c>
      <c r="W140" s="804">
        <f t="shared" si="82"/>
        <v>0</v>
      </c>
      <c r="X140" s="804">
        <f t="shared" si="82"/>
        <v>0</v>
      </c>
      <c r="Y140" s="804">
        <f t="shared" si="82"/>
        <v>0</v>
      </c>
      <c r="Z140" s="804">
        <f t="shared" si="82"/>
        <v>0.25</v>
      </c>
      <c r="AA140" s="804" t="str">
        <f t="shared" si="82"/>
        <v/>
      </c>
      <c r="AB140" s="804">
        <f t="shared" si="82"/>
        <v>0</v>
      </c>
      <c r="AC140" s="804" t="str">
        <f t="shared" si="82"/>
        <v/>
      </c>
      <c r="AD140" s="804">
        <f t="shared" si="82"/>
        <v>0.25</v>
      </c>
      <c r="AE140" s="804" t="str">
        <f t="shared" si="82"/>
        <v/>
      </c>
      <c r="AF140" s="804">
        <f t="shared" si="82"/>
        <v>0</v>
      </c>
      <c r="AG140" s="805"/>
      <c r="AH140" s="789"/>
    </row>
    <row r="141">
      <c r="A141" s="70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845"/>
      <c r="AH141" s="805"/>
    </row>
    <row r="142">
      <c r="A142" s="70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845"/>
      <c r="AH142" s="805"/>
    </row>
    <row r="143">
      <c r="A143" s="70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845"/>
      <c r="AH143" s="805"/>
    </row>
    <row r="144">
      <c r="A144" s="70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845"/>
      <c r="AH144" s="805"/>
    </row>
    <row r="145">
      <c r="A145" s="70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845"/>
      <c r="AH145" s="805"/>
    </row>
    <row r="146">
      <c r="A146" s="70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845"/>
      <c r="AH146" s="805"/>
    </row>
    <row r="147">
      <c r="A147" s="70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845"/>
      <c r="AH147" s="805"/>
    </row>
    <row r="148">
      <c r="A148" s="70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845"/>
      <c r="AH148" s="805"/>
    </row>
    <row r="149">
      <c r="A149" s="70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845"/>
      <c r="AH149" s="805"/>
    </row>
    <row r="150">
      <c r="A150" s="70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845"/>
      <c r="AH150" s="805"/>
    </row>
    <row r="151">
      <c r="A151" s="70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845"/>
      <c r="AH151" s="805"/>
    </row>
    <row r="152">
      <c r="A152" s="70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845"/>
      <c r="AH152" s="805"/>
    </row>
    <row r="153">
      <c r="A153" s="70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845"/>
      <c r="AH153" s="805"/>
    </row>
    <row r="154">
      <c r="A154" s="70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845"/>
      <c r="AH154" s="805"/>
    </row>
    <row r="155">
      <c r="A155" s="70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845"/>
      <c r="AH155" s="805"/>
    </row>
    <row r="156">
      <c r="A156" s="70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845"/>
      <c r="AH156" s="805"/>
    </row>
    <row r="157">
      <c r="A157" s="70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845"/>
      <c r="AH157" s="805"/>
    </row>
    <row r="158">
      <c r="A158" s="70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845"/>
      <c r="AH158" s="805"/>
    </row>
    <row r="159">
      <c r="A159" s="70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845"/>
      <c r="AH159" s="805"/>
    </row>
    <row r="160">
      <c r="A160" s="70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845"/>
      <c r="AH160" s="805"/>
    </row>
    <row r="161">
      <c r="A161" s="70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845"/>
      <c r="AH161" s="805"/>
    </row>
    <row r="162">
      <c r="A162" s="70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845"/>
      <c r="AH162" s="805"/>
    </row>
    <row r="163">
      <c r="A163" s="70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845"/>
      <c r="AH163" s="805"/>
    </row>
    <row r="164">
      <c r="A164" s="70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845"/>
      <c r="AH164" s="805"/>
    </row>
    <row r="165">
      <c r="A165" s="70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845"/>
      <c r="AH165" s="805"/>
    </row>
    <row r="166">
      <c r="A166" s="70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845"/>
      <c r="AH166" s="805"/>
    </row>
    <row r="167">
      <c r="A167" s="70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845"/>
      <c r="AH167" s="805"/>
    </row>
    <row r="168">
      <c r="A168" s="70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845"/>
      <c r="AH168" s="805"/>
    </row>
    <row r="169">
      <c r="A169" s="705"/>
      <c r="B169" s="846"/>
      <c r="C169" s="846"/>
      <c r="D169" s="846"/>
      <c r="E169" s="846"/>
      <c r="F169" s="846"/>
      <c r="G169" s="846"/>
      <c r="H169" s="846"/>
      <c r="I169" s="846"/>
      <c r="J169" s="846"/>
      <c r="K169" s="846"/>
      <c r="L169" s="846"/>
      <c r="M169" s="846"/>
      <c r="N169" s="5"/>
      <c r="O169" s="5"/>
      <c r="P169" s="5"/>
      <c r="Q169" s="5"/>
      <c r="R169" s="5"/>
      <c r="S169" s="5"/>
      <c r="T169" s="5"/>
      <c r="U169" s="5"/>
      <c r="V169" s="5"/>
      <c r="W169" s="5"/>
      <c r="X169" s="5"/>
      <c r="Y169" s="5"/>
      <c r="Z169" s="5"/>
      <c r="AA169" s="5"/>
      <c r="AB169" s="5"/>
      <c r="AC169" s="5"/>
      <c r="AD169" s="5"/>
      <c r="AE169" s="5"/>
      <c r="AF169" s="5"/>
      <c r="AG169" s="845"/>
      <c r="AH169" s="805"/>
    </row>
    <row r="170">
      <c r="A170" s="705"/>
      <c r="B170" s="846"/>
      <c r="C170" s="846"/>
      <c r="D170" s="846"/>
      <c r="E170" s="846"/>
      <c r="F170" s="846"/>
      <c r="G170" s="846"/>
      <c r="H170" s="846"/>
      <c r="I170" s="846"/>
      <c r="J170" s="846"/>
      <c r="K170" s="846"/>
      <c r="L170" s="846"/>
      <c r="M170" s="846"/>
      <c r="N170" s="5"/>
      <c r="O170" s="5"/>
      <c r="P170" s="5"/>
      <c r="Q170" s="5"/>
      <c r="R170" s="5"/>
      <c r="S170" s="5"/>
      <c r="T170" s="5"/>
      <c r="U170" s="5"/>
      <c r="V170" s="5"/>
      <c r="W170" s="5"/>
      <c r="X170" s="5"/>
      <c r="Y170" s="5"/>
      <c r="Z170" s="5"/>
      <c r="AA170" s="5"/>
      <c r="AB170" s="5"/>
      <c r="AC170" s="5"/>
      <c r="AD170" s="5"/>
      <c r="AE170" s="5"/>
      <c r="AF170" s="5"/>
      <c r="AG170" s="845"/>
      <c r="AH170" s="805"/>
    </row>
    <row r="171">
      <c r="A171" s="705"/>
      <c r="B171" s="846"/>
      <c r="C171" s="846"/>
      <c r="D171" s="846"/>
      <c r="E171" s="846"/>
      <c r="F171" s="846"/>
      <c r="G171" s="846"/>
      <c r="H171" s="846"/>
      <c r="I171" s="846"/>
      <c r="J171" s="846"/>
      <c r="K171" s="846"/>
      <c r="L171" s="846"/>
      <c r="M171" s="846"/>
      <c r="N171" s="5"/>
      <c r="O171" s="5"/>
      <c r="P171" s="5"/>
      <c r="Q171" s="5"/>
      <c r="R171" s="5"/>
      <c r="S171" s="5"/>
      <c r="T171" s="5"/>
      <c r="U171" s="5"/>
      <c r="V171" s="5"/>
      <c r="W171" s="5"/>
      <c r="X171" s="5"/>
      <c r="Y171" s="5"/>
      <c r="Z171" s="5"/>
      <c r="AA171" s="5"/>
      <c r="AB171" s="5"/>
      <c r="AC171" s="5"/>
      <c r="AD171" s="5"/>
      <c r="AE171" s="5"/>
      <c r="AF171" s="5"/>
      <c r="AG171" s="845"/>
      <c r="AH171" s="805"/>
    </row>
    <row r="172">
      <c r="A172" s="705"/>
      <c r="B172" s="846"/>
      <c r="C172" s="846"/>
      <c r="D172" s="846"/>
      <c r="E172" s="846"/>
      <c r="F172" s="846"/>
      <c r="G172" s="846"/>
      <c r="H172" s="846"/>
      <c r="I172" s="846"/>
      <c r="J172" s="846"/>
      <c r="K172" s="846"/>
      <c r="L172" s="846"/>
      <c r="M172" s="846"/>
      <c r="N172" s="5"/>
      <c r="O172" s="5"/>
      <c r="P172" s="5"/>
      <c r="Q172" s="5"/>
      <c r="R172" s="5"/>
      <c r="S172" s="5"/>
      <c r="T172" s="5"/>
      <c r="U172" s="5"/>
      <c r="V172" s="5"/>
      <c r="W172" s="5"/>
      <c r="X172" s="5"/>
      <c r="Y172" s="5"/>
      <c r="Z172" s="5"/>
      <c r="AA172" s="5"/>
      <c r="AB172" s="5"/>
      <c r="AC172" s="5"/>
      <c r="AD172" s="5"/>
      <c r="AE172" s="5"/>
      <c r="AF172" s="5"/>
      <c r="AG172" s="845"/>
      <c r="AH172" s="805"/>
    </row>
    <row r="173">
      <c r="A173" s="705"/>
      <c r="B173" s="846"/>
      <c r="C173" s="846"/>
      <c r="D173" s="846"/>
      <c r="E173" s="846"/>
      <c r="F173" s="846"/>
      <c r="G173" s="846"/>
      <c r="H173" s="846"/>
      <c r="I173" s="846"/>
      <c r="J173" s="846"/>
      <c r="K173" s="846"/>
      <c r="L173" s="846"/>
      <c r="M173" s="846"/>
      <c r="N173" s="5"/>
      <c r="O173" s="5"/>
      <c r="P173" s="5"/>
      <c r="Q173" s="5"/>
      <c r="R173" s="5"/>
      <c r="S173" s="5"/>
      <c r="T173" s="5"/>
      <c r="U173" s="5"/>
      <c r="V173" s="5"/>
      <c r="W173" s="5"/>
      <c r="X173" s="5"/>
      <c r="Y173" s="5"/>
      <c r="Z173" s="5"/>
      <c r="AA173" s="5"/>
      <c r="AB173" s="5"/>
      <c r="AC173" s="5"/>
      <c r="AD173" s="5"/>
      <c r="AE173" s="5"/>
      <c r="AF173" s="5"/>
      <c r="AG173" s="845"/>
      <c r="AH173" s="805"/>
    </row>
    <row r="174">
      <c r="A174" s="705"/>
      <c r="B174" s="846"/>
      <c r="C174" s="846"/>
      <c r="D174" s="846"/>
      <c r="E174" s="846"/>
      <c r="F174" s="846"/>
      <c r="G174" s="846"/>
      <c r="H174" s="846"/>
      <c r="I174" s="846"/>
      <c r="J174" s="846"/>
      <c r="K174" s="846"/>
      <c r="L174" s="846"/>
      <c r="M174" s="846"/>
      <c r="N174" s="5"/>
      <c r="O174" s="5"/>
      <c r="P174" s="5"/>
      <c r="Q174" s="5"/>
      <c r="R174" s="5"/>
      <c r="S174" s="5"/>
      <c r="T174" s="5"/>
      <c r="U174" s="5"/>
      <c r="V174" s="5"/>
      <c r="W174" s="5"/>
      <c r="X174" s="5"/>
      <c r="Y174" s="5"/>
      <c r="Z174" s="5"/>
      <c r="AA174" s="5"/>
      <c r="AB174" s="5"/>
      <c r="AC174" s="5"/>
      <c r="AD174" s="5"/>
      <c r="AE174" s="5"/>
      <c r="AF174" s="5"/>
      <c r="AG174" s="845"/>
      <c r="AH174" s="805"/>
    </row>
    <row r="175">
      <c r="A175" s="705"/>
      <c r="B175" s="846"/>
      <c r="C175" s="846"/>
      <c r="D175" s="846"/>
      <c r="E175" s="846"/>
      <c r="F175" s="846"/>
      <c r="G175" s="846"/>
      <c r="H175" s="846"/>
      <c r="I175" s="846"/>
      <c r="J175" s="846"/>
      <c r="K175" s="846"/>
      <c r="L175" s="846"/>
      <c r="M175" s="846"/>
      <c r="N175" s="5"/>
      <c r="O175" s="5"/>
      <c r="P175" s="5"/>
      <c r="Q175" s="5"/>
      <c r="R175" s="5"/>
      <c r="S175" s="5"/>
      <c r="T175" s="5"/>
      <c r="U175" s="5"/>
      <c r="V175" s="5"/>
      <c r="W175" s="5"/>
      <c r="X175" s="5"/>
      <c r="Y175" s="5"/>
      <c r="Z175" s="5"/>
      <c r="AA175" s="5"/>
      <c r="AB175" s="5"/>
      <c r="AC175" s="5"/>
      <c r="AD175" s="5"/>
      <c r="AE175" s="5"/>
      <c r="AF175" s="5"/>
      <c r="AG175" s="845"/>
      <c r="AH175" s="805"/>
    </row>
    <row r="176">
      <c r="A176" s="705"/>
      <c r="B176" s="846"/>
      <c r="C176" s="846"/>
      <c r="D176" s="846"/>
      <c r="E176" s="846"/>
      <c r="F176" s="846"/>
      <c r="G176" s="846"/>
      <c r="H176" s="846"/>
      <c r="I176" s="846"/>
      <c r="J176" s="846"/>
      <c r="K176" s="846"/>
      <c r="L176" s="846"/>
      <c r="M176" s="846"/>
      <c r="N176" s="5"/>
      <c r="O176" s="5"/>
      <c r="P176" s="5"/>
      <c r="Q176" s="5"/>
      <c r="R176" s="5"/>
      <c r="S176" s="5"/>
      <c r="T176" s="5"/>
      <c r="U176" s="5"/>
      <c r="V176" s="5"/>
      <c r="W176" s="5"/>
      <c r="X176" s="5"/>
      <c r="Y176" s="5"/>
      <c r="Z176" s="5"/>
      <c r="AA176" s="5"/>
      <c r="AB176" s="5"/>
      <c r="AC176" s="5"/>
      <c r="AD176" s="5"/>
      <c r="AE176" s="5"/>
      <c r="AF176" s="5"/>
      <c r="AG176" s="845"/>
      <c r="AH176" s="805"/>
    </row>
    <row r="177">
      <c r="A177" s="705"/>
      <c r="B177" s="846"/>
      <c r="C177" s="846"/>
      <c r="D177" s="846"/>
      <c r="E177" s="846"/>
      <c r="F177" s="846"/>
      <c r="G177" s="846"/>
      <c r="H177" s="846"/>
      <c r="I177" s="846"/>
      <c r="J177" s="846"/>
      <c r="K177" s="846"/>
      <c r="L177" s="846"/>
      <c r="M177" s="846"/>
      <c r="N177" s="5"/>
      <c r="O177" s="5"/>
      <c r="P177" s="5"/>
      <c r="Q177" s="5"/>
      <c r="R177" s="5"/>
      <c r="S177" s="5"/>
      <c r="T177" s="5"/>
      <c r="U177" s="5"/>
      <c r="V177" s="5"/>
      <c r="W177" s="5"/>
      <c r="X177" s="5"/>
      <c r="Y177" s="5"/>
      <c r="Z177" s="5"/>
      <c r="AA177" s="5"/>
      <c r="AB177" s="5"/>
      <c r="AC177" s="5"/>
      <c r="AD177" s="5"/>
      <c r="AE177" s="5"/>
      <c r="AF177" s="5"/>
      <c r="AG177" s="845"/>
      <c r="AH177" s="805"/>
    </row>
    <row r="178">
      <c r="A178" s="705"/>
      <c r="B178" s="846"/>
      <c r="C178" s="846"/>
      <c r="D178" s="846"/>
      <c r="E178" s="846"/>
      <c r="F178" s="846"/>
      <c r="G178" s="846"/>
      <c r="H178" s="846"/>
      <c r="I178" s="846"/>
      <c r="J178" s="846"/>
      <c r="K178" s="846"/>
      <c r="L178" s="846"/>
      <c r="M178" s="846"/>
      <c r="N178" s="5"/>
      <c r="O178" s="5"/>
      <c r="P178" s="5"/>
      <c r="Q178" s="5"/>
      <c r="R178" s="5"/>
      <c r="S178" s="5"/>
      <c r="T178" s="5"/>
      <c r="U178" s="5"/>
      <c r="V178" s="5"/>
      <c r="W178" s="5"/>
      <c r="X178" s="5"/>
      <c r="Y178" s="5"/>
      <c r="Z178" s="5"/>
      <c r="AA178" s="5"/>
      <c r="AB178" s="5"/>
      <c r="AC178" s="5"/>
      <c r="AD178" s="5"/>
      <c r="AE178" s="5"/>
      <c r="AF178" s="5"/>
      <c r="AG178" s="845"/>
      <c r="AH178" s="805"/>
    </row>
    <row r="179">
      <c r="A179" s="705"/>
      <c r="B179" s="846"/>
      <c r="C179" s="846"/>
      <c r="D179" s="846"/>
      <c r="E179" s="846"/>
      <c r="F179" s="846"/>
      <c r="G179" s="846"/>
      <c r="H179" s="846"/>
      <c r="I179" s="846"/>
      <c r="J179" s="846"/>
      <c r="K179" s="846"/>
      <c r="L179" s="846"/>
      <c r="M179" s="846"/>
      <c r="N179" s="5"/>
      <c r="O179" s="5"/>
      <c r="P179" s="5"/>
      <c r="Q179" s="5"/>
      <c r="R179" s="5"/>
      <c r="S179" s="5"/>
      <c r="T179" s="5"/>
      <c r="U179" s="5"/>
      <c r="V179" s="5"/>
      <c r="W179" s="5"/>
      <c r="X179" s="5"/>
      <c r="Y179" s="5"/>
      <c r="Z179" s="5"/>
      <c r="AA179" s="5"/>
      <c r="AB179" s="5"/>
      <c r="AC179" s="5"/>
      <c r="AD179" s="5"/>
      <c r="AE179" s="5"/>
      <c r="AF179" s="5"/>
      <c r="AG179" s="845"/>
      <c r="AH179" s="805"/>
    </row>
    <row r="180">
      <c r="A180" s="705"/>
      <c r="B180" s="846"/>
      <c r="C180" s="846"/>
      <c r="D180" s="846"/>
      <c r="E180" s="846"/>
      <c r="F180" s="846"/>
      <c r="G180" s="846"/>
      <c r="H180" s="846"/>
      <c r="I180" s="846"/>
      <c r="J180" s="846"/>
      <c r="K180" s="846"/>
      <c r="L180" s="846"/>
      <c r="M180" s="846"/>
      <c r="N180" s="5"/>
      <c r="O180" s="5"/>
      <c r="P180" s="5"/>
      <c r="Q180" s="5"/>
      <c r="R180" s="5"/>
      <c r="S180" s="5"/>
      <c r="T180" s="5"/>
      <c r="U180" s="5"/>
      <c r="V180" s="5"/>
      <c r="W180" s="5"/>
      <c r="X180" s="5"/>
      <c r="Y180" s="5"/>
      <c r="Z180" s="5"/>
      <c r="AA180" s="5"/>
      <c r="AB180" s="5"/>
      <c r="AC180" s="5"/>
      <c r="AD180" s="5"/>
      <c r="AE180" s="5"/>
      <c r="AF180" s="5"/>
      <c r="AG180" s="845"/>
      <c r="AH180" s="805"/>
    </row>
    <row r="181">
      <c r="A181" s="705"/>
      <c r="B181" s="846"/>
      <c r="C181" s="846"/>
      <c r="D181" s="846"/>
      <c r="E181" s="846"/>
      <c r="F181" s="846"/>
      <c r="G181" s="846"/>
      <c r="H181" s="846"/>
      <c r="I181" s="846"/>
      <c r="J181" s="846"/>
      <c r="K181" s="846"/>
      <c r="L181" s="846"/>
      <c r="M181" s="846"/>
      <c r="N181" s="5"/>
      <c r="O181" s="5"/>
      <c r="P181" s="5"/>
      <c r="Q181" s="5"/>
      <c r="R181" s="5"/>
      <c r="S181" s="5"/>
      <c r="T181" s="5"/>
      <c r="U181" s="5"/>
      <c r="V181" s="5"/>
      <c r="W181" s="5"/>
      <c r="X181" s="5"/>
      <c r="Y181" s="5"/>
      <c r="Z181" s="5"/>
      <c r="AA181" s="5"/>
      <c r="AB181" s="5"/>
      <c r="AC181" s="5"/>
      <c r="AD181" s="5"/>
      <c r="AE181" s="5"/>
      <c r="AF181" s="5"/>
      <c r="AG181" s="845"/>
      <c r="AH181" s="805"/>
    </row>
    <row r="182">
      <c r="A182" s="705"/>
      <c r="B182" s="846"/>
      <c r="C182" s="846"/>
      <c r="D182" s="846"/>
      <c r="E182" s="846"/>
      <c r="F182" s="846"/>
      <c r="G182" s="846"/>
      <c r="H182" s="846"/>
      <c r="I182" s="846"/>
      <c r="J182" s="846"/>
      <c r="K182" s="846"/>
      <c r="L182" s="846"/>
      <c r="M182" s="846"/>
      <c r="N182" s="5"/>
      <c r="O182" s="5"/>
      <c r="P182" s="5"/>
      <c r="Q182" s="5"/>
      <c r="R182" s="5"/>
      <c r="S182" s="5"/>
      <c r="T182" s="5"/>
      <c r="U182" s="5"/>
      <c r="V182" s="5"/>
      <c r="W182" s="5"/>
      <c r="X182" s="5"/>
      <c r="Y182" s="5"/>
      <c r="Z182" s="5"/>
      <c r="AA182" s="5"/>
      <c r="AB182" s="5"/>
      <c r="AC182" s="5"/>
      <c r="AD182" s="5"/>
      <c r="AE182" s="5"/>
      <c r="AF182" s="5"/>
      <c r="AG182" s="845"/>
      <c r="AH182" s="805"/>
    </row>
    <row r="183">
      <c r="A183" s="705"/>
      <c r="B183" s="846"/>
      <c r="C183" s="846"/>
      <c r="D183" s="846"/>
      <c r="E183" s="846"/>
      <c r="F183" s="846"/>
      <c r="G183" s="846"/>
      <c r="H183" s="846"/>
      <c r="I183" s="846"/>
      <c r="J183" s="846"/>
      <c r="K183" s="846"/>
      <c r="L183" s="846"/>
      <c r="M183" s="846"/>
      <c r="N183" s="5"/>
      <c r="O183" s="5"/>
      <c r="P183" s="5"/>
      <c r="Q183" s="5"/>
      <c r="R183" s="5"/>
      <c r="S183" s="5"/>
      <c r="T183" s="5"/>
      <c r="U183" s="5"/>
      <c r="V183" s="5"/>
      <c r="W183" s="5"/>
      <c r="X183" s="5"/>
      <c r="Y183" s="5"/>
      <c r="Z183" s="5"/>
      <c r="AA183" s="5"/>
      <c r="AB183" s="5"/>
      <c r="AC183" s="5"/>
      <c r="AD183" s="5"/>
      <c r="AE183" s="5"/>
      <c r="AF183" s="5"/>
      <c r="AG183" s="845"/>
      <c r="AH183" s="805"/>
    </row>
    <row r="184">
      <c r="A184" s="705"/>
      <c r="B184" s="846"/>
      <c r="C184" s="846"/>
      <c r="D184" s="846"/>
      <c r="E184" s="846"/>
      <c r="F184" s="846"/>
      <c r="G184" s="846"/>
      <c r="H184" s="846"/>
      <c r="I184" s="846"/>
      <c r="J184" s="846"/>
      <c r="K184" s="846"/>
      <c r="L184" s="846"/>
      <c r="M184" s="846"/>
      <c r="N184" s="5"/>
      <c r="O184" s="5"/>
      <c r="P184" s="5"/>
      <c r="Q184" s="5"/>
      <c r="R184" s="5"/>
      <c r="S184" s="5"/>
      <c r="T184" s="5"/>
      <c r="U184" s="5"/>
      <c r="V184" s="5"/>
      <c r="W184" s="5"/>
      <c r="X184" s="5"/>
      <c r="Y184" s="5"/>
      <c r="Z184" s="5"/>
      <c r="AA184" s="5"/>
      <c r="AB184" s="5"/>
      <c r="AC184" s="5"/>
      <c r="AD184" s="5"/>
      <c r="AE184" s="5"/>
      <c r="AF184" s="5"/>
      <c r="AG184" s="845"/>
      <c r="AH184" s="805"/>
    </row>
    <row r="185">
      <c r="A185" s="705"/>
      <c r="B185" s="846"/>
      <c r="C185" s="846"/>
      <c r="D185" s="846"/>
      <c r="E185" s="846"/>
      <c r="F185" s="846"/>
      <c r="G185" s="846"/>
      <c r="H185" s="846"/>
      <c r="I185" s="846"/>
      <c r="J185" s="846"/>
      <c r="K185" s="846"/>
      <c r="L185" s="846"/>
      <c r="M185" s="846"/>
      <c r="N185" s="5"/>
      <c r="O185" s="5"/>
      <c r="P185" s="5"/>
      <c r="Q185" s="5"/>
      <c r="R185" s="5"/>
      <c r="S185" s="5"/>
      <c r="T185" s="5"/>
      <c r="U185" s="5"/>
      <c r="V185" s="5"/>
      <c r="W185" s="5"/>
      <c r="X185" s="5"/>
      <c r="Y185" s="5"/>
      <c r="Z185" s="5"/>
      <c r="AA185" s="5"/>
      <c r="AB185" s="5"/>
      <c r="AC185" s="5"/>
      <c r="AD185" s="5"/>
      <c r="AE185" s="5"/>
      <c r="AF185" s="5"/>
      <c r="AG185" s="845"/>
      <c r="AH185" s="805"/>
    </row>
    <row r="186">
      <c r="A186" s="705"/>
      <c r="B186" s="846"/>
      <c r="C186" s="846"/>
      <c r="D186" s="846"/>
      <c r="E186" s="846"/>
      <c r="F186" s="846"/>
      <c r="G186" s="846"/>
      <c r="H186" s="846"/>
      <c r="I186" s="846"/>
      <c r="J186" s="846"/>
      <c r="K186" s="846"/>
      <c r="L186" s="846"/>
      <c r="M186" s="846"/>
      <c r="N186" s="5"/>
      <c r="O186" s="5"/>
      <c r="P186" s="5"/>
      <c r="Q186" s="5"/>
      <c r="R186" s="5"/>
      <c r="S186" s="5"/>
      <c r="T186" s="5"/>
      <c r="U186" s="5"/>
      <c r="V186" s="5"/>
      <c r="W186" s="5"/>
      <c r="X186" s="5"/>
      <c r="Y186" s="5"/>
      <c r="Z186" s="5"/>
      <c r="AA186" s="5"/>
      <c r="AB186" s="5"/>
      <c r="AC186" s="5"/>
      <c r="AD186" s="5"/>
      <c r="AE186" s="5"/>
      <c r="AF186" s="5"/>
      <c r="AG186" s="845"/>
      <c r="AH186" s="805"/>
    </row>
    <row r="187">
      <c r="A187" s="705"/>
      <c r="B187" s="846"/>
      <c r="C187" s="846"/>
      <c r="D187" s="846"/>
      <c r="E187" s="846"/>
      <c r="F187" s="846"/>
      <c r="G187" s="846"/>
      <c r="H187" s="846"/>
      <c r="I187" s="846"/>
      <c r="J187" s="846"/>
      <c r="K187" s="846"/>
      <c r="L187" s="846"/>
      <c r="M187" s="846"/>
      <c r="N187" s="5"/>
      <c r="O187" s="5"/>
      <c r="P187" s="5"/>
      <c r="Q187" s="5"/>
      <c r="R187" s="5"/>
      <c r="S187" s="5"/>
      <c r="T187" s="5"/>
      <c r="U187" s="5"/>
      <c r="V187" s="5"/>
      <c r="W187" s="5"/>
      <c r="X187" s="5"/>
      <c r="Y187" s="5"/>
      <c r="Z187" s="5"/>
      <c r="AA187" s="5"/>
      <c r="AB187" s="5"/>
      <c r="AC187" s="5"/>
      <c r="AD187" s="5"/>
      <c r="AE187" s="5"/>
      <c r="AF187" s="5"/>
      <c r="AG187" s="845"/>
      <c r="AH187" s="805"/>
    </row>
    <row r="188">
      <c r="A188" s="705"/>
      <c r="B188" s="846"/>
      <c r="C188" s="846"/>
      <c r="D188" s="846"/>
      <c r="E188" s="846"/>
      <c r="F188" s="846"/>
      <c r="G188" s="846"/>
      <c r="H188" s="846"/>
      <c r="I188" s="846"/>
      <c r="J188" s="846"/>
      <c r="K188" s="846"/>
      <c r="L188" s="846"/>
      <c r="M188" s="846"/>
      <c r="N188" s="5"/>
      <c r="O188" s="5"/>
      <c r="P188" s="5"/>
      <c r="Q188" s="5"/>
      <c r="R188" s="5"/>
      <c r="S188" s="5"/>
      <c r="T188" s="5"/>
      <c r="U188" s="5"/>
      <c r="V188" s="5"/>
      <c r="W188" s="5"/>
      <c r="X188" s="5"/>
      <c r="Y188" s="5"/>
      <c r="Z188" s="5"/>
      <c r="AA188" s="5"/>
      <c r="AB188" s="5"/>
      <c r="AC188" s="5"/>
      <c r="AD188" s="5"/>
      <c r="AE188" s="5"/>
      <c r="AF188" s="5"/>
      <c r="AG188" s="845"/>
      <c r="AH188" s="805"/>
    </row>
    <row r="189">
      <c r="A189" s="705"/>
      <c r="B189" s="846"/>
      <c r="C189" s="846"/>
      <c r="D189" s="846"/>
      <c r="E189" s="846"/>
      <c r="F189" s="846"/>
      <c r="G189" s="846"/>
      <c r="H189" s="846"/>
      <c r="I189" s="846"/>
      <c r="J189" s="846"/>
      <c r="K189" s="846"/>
      <c r="L189" s="846"/>
      <c r="M189" s="846"/>
      <c r="N189" s="5"/>
      <c r="O189" s="5"/>
      <c r="P189" s="5"/>
      <c r="Q189" s="5"/>
      <c r="R189" s="5"/>
      <c r="S189" s="5"/>
      <c r="T189" s="5"/>
      <c r="U189" s="5"/>
      <c r="V189" s="5"/>
      <c r="W189" s="5"/>
      <c r="X189" s="5"/>
      <c r="Y189" s="5"/>
      <c r="Z189" s="5"/>
      <c r="AA189" s="5"/>
      <c r="AB189" s="5"/>
      <c r="AC189" s="5"/>
      <c r="AD189" s="5"/>
      <c r="AE189" s="5"/>
      <c r="AF189" s="5"/>
      <c r="AG189" s="845"/>
      <c r="AH189" s="805"/>
    </row>
    <row r="190">
      <c r="A190" s="705"/>
      <c r="B190" s="846"/>
      <c r="C190" s="846"/>
      <c r="D190" s="846"/>
      <c r="E190" s="846"/>
      <c r="F190" s="846"/>
      <c r="G190" s="846"/>
      <c r="H190" s="846"/>
      <c r="I190" s="846"/>
      <c r="J190" s="846"/>
      <c r="K190" s="846"/>
      <c r="L190" s="846"/>
      <c r="M190" s="846"/>
      <c r="N190" s="5"/>
      <c r="O190" s="5"/>
      <c r="P190" s="5"/>
      <c r="Q190" s="5"/>
      <c r="R190" s="5"/>
      <c r="S190" s="5"/>
      <c r="T190" s="5"/>
      <c r="U190" s="5"/>
      <c r="V190" s="5"/>
      <c r="W190" s="5"/>
      <c r="X190" s="5"/>
      <c r="Y190" s="5"/>
      <c r="Z190" s="5"/>
      <c r="AA190" s="5"/>
      <c r="AB190" s="5"/>
      <c r="AC190" s="5"/>
      <c r="AD190" s="5"/>
      <c r="AE190" s="5"/>
      <c r="AF190" s="5"/>
      <c r="AG190" s="845"/>
      <c r="AH190" s="805"/>
    </row>
    <row r="191">
      <c r="A191" s="705"/>
      <c r="B191" s="846"/>
      <c r="C191" s="846"/>
      <c r="D191" s="846"/>
      <c r="E191" s="846"/>
      <c r="F191" s="846"/>
      <c r="G191" s="846"/>
      <c r="H191" s="846"/>
      <c r="I191" s="846"/>
      <c r="J191" s="846"/>
      <c r="K191" s="846"/>
      <c r="L191" s="846"/>
      <c r="M191" s="846"/>
      <c r="N191" s="5"/>
      <c r="O191" s="5"/>
      <c r="P191" s="5"/>
      <c r="Q191" s="5"/>
      <c r="R191" s="5"/>
      <c r="S191" s="5"/>
      <c r="T191" s="5"/>
      <c r="U191" s="5"/>
      <c r="V191" s="5"/>
      <c r="W191" s="5"/>
      <c r="X191" s="5"/>
      <c r="Y191" s="5"/>
      <c r="Z191" s="5"/>
      <c r="AA191" s="5"/>
      <c r="AB191" s="5"/>
      <c r="AC191" s="5"/>
      <c r="AD191" s="5"/>
      <c r="AE191" s="5"/>
      <c r="AF191" s="5"/>
      <c r="AG191" s="845"/>
      <c r="AH191" s="805"/>
    </row>
    <row r="192">
      <c r="A192" s="705"/>
      <c r="B192" s="846"/>
      <c r="C192" s="846"/>
      <c r="D192" s="846"/>
      <c r="E192" s="846"/>
      <c r="F192" s="846"/>
      <c r="G192" s="846"/>
      <c r="H192" s="846"/>
      <c r="I192" s="846"/>
      <c r="J192" s="846"/>
      <c r="K192" s="846"/>
      <c r="L192" s="846"/>
      <c r="M192" s="846"/>
      <c r="N192" s="5"/>
      <c r="O192" s="5"/>
      <c r="P192" s="5"/>
      <c r="Q192" s="5"/>
      <c r="R192" s="5"/>
      <c r="S192" s="5"/>
      <c r="T192" s="5"/>
      <c r="U192" s="5"/>
      <c r="V192" s="5"/>
      <c r="W192" s="5"/>
      <c r="X192" s="5"/>
      <c r="Y192" s="5"/>
      <c r="Z192" s="5"/>
      <c r="AA192" s="5"/>
      <c r="AB192" s="5"/>
      <c r="AC192" s="5"/>
      <c r="AD192" s="5"/>
      <c r="AE192" s="5"/>
      <c r="AF192" s="5"/>
      <c r="AG192" s="845"/>
      <c r="AH192" s="805"/>
    </row>
    <row r="193">
      <c r="A193" s="705"/>
      <c r="B193" s="846"/>
      <c r="C193" s="846"/>
      <c r="D193" s="846"/>
      <c r="E193" s="846"/>
      <c r="F193" s="846"/>
      <c r="G193" s="846"/>
      <c r="H193" s="846"/>
      <c r="I193" s="846"/>
      <c r="J193" s="846"/>
      <c r="K193" s="846"/>
      <c r="L193" s="846"/>
      <c r="M193" s="846"/>
      <c r="N193" s="5"/>
      <c r="O193" s="5"/>
      <c r="P193" s="5"/>
      <c r="Q193" s="5"/>
      <c r="R193" s="5"/>
      <c r="S193" s="5"/>
      <c r="T193" s="5"/>
      <c r="U193" s="5"/>
      <c r="V193" s="5"/>
      <c r="W193" s="5"/>
      <c r="X193" s="5"/>
      <c r="Y193" s="5"/>
      <c r="Z193" s="5"/>
      <c r="AA193" s="5"/>
      <c r="AB193" s="5"/>
      <c r="AC193" s="5"/>
      <c r="AD193" s="5"/>
      <c r="AE193" s="5"/>
      <c r="AF193" s="5"/>
      <c r="AG193" s="845"/>
      <c r="AH193" s="805"/>
    </row>
    <row r="194">
      <c r="A194" s="705"/>
      <c r="B194" s="846"/>
      <c r="C194" s="846"/>
      <c r="D194" s="846"/>
      <c r="E194" s="846"/>
      <c r="F194" s="846"/>
      <c r="G194" s="846"/>
      <c r="H194" s="846"/>
      <c r="I194" s="846"/>
      <c r="J194" s="846"/>
      <c r="K194" s="846"/>
      <c r="L194" s="846"/>
      <c r="M194" s="846"/>
      <c r="N194" s="5"/>
      <c r="O194" s="5"/>
      <c r="P194" s="5"/>
      <c r="Q194" s="5"/>
      <c r="R194" s="5"/>
      <c r="S194" s="5"/>
      <c r="T194" s="5"/>
      <c r="U194" s="5"/>
      <c r="V194" s="5"/>
      <c r="W194" s="5"/>
      <c r="X194" s="5"/>
      <c r="Y194" s="5"/>
      <c r="Z194" s="5"/>
      <c r="AA194" s="5"/>
      <c r="AB194" s="5"/>
      <c r="AC194" s="5"/>
      <c r="AD194" s="5"/>
      <c r="AE194" s="5"/>
      <c r="AF194" s="5"/>
      <c r="AG194" s="845"/>
      <c r="AH194" s="805"/>
    </row>
    <row r="195">
      <c r="A195" s="705"/>
      <c r="B195" s="846"/>
      <c r="C195" s="846"/>
      <c r="D195" s="846"/>
      <c r="E195" s="846"/>
      <c r="F195" s="846"/>
      <c r="G195" s="846"/>
      <c r="H195" s="846"/>
      <c r="I195" s="846"/>
      <c r="J195" s="846"/>
      <c r="K195" s="846"/>
      <c r="L195" s="846"/>
      <c r="M195" s="846"/>
      <c r="N195" s="5"/>
      <c r="O195" s="5"/>
      <c r="P195" s="5"/>
      <c r="Q195" s="5"/>
      <c r="R195" s="5"/>
      <c r="S195" s="5"/>
      <c r="T195" s="5"/>
      <c r="U195" s="5"/>
      <c r="V195" s="5"/>
      <c r="W195" s="5"/>
      <c r="X195" s="5"/>
      <c r="Y195" s="5"/>
      <c r="Z195" s="5"/>
      <c r="AA195" s="5"/>
      <c r="AB195" s="5"/>
      <c r="AC195" s="5"/>
      <c r="AD195" s="5"/>
      <c r="AE195" s="5"/>
      <c r="AF195" s="5"/>
      <c r="AG195" s="845"/>
      <c r="AH195" s="805"/>
    </row>
    <row r="196">
      <c r="A196" s="705"/>
      <c r="B196" s="846"/>
      <c r="C196" s="846"/>
      <c r="D196" s="846"/>
      <c r="E196" s="846"/>
      <c r="F196" s="846"/>
      <c r="G196" s="846"/>
      <c r="H196" s="846"/>
      <c r="I196" s="846"/>
      <c r="J196" s="846"/>
      <c r="K196" s="846"/>
      <c r="L196" s="846"/>
      <c r="M196" s="846"/>
      <c r="N196" s="5"/>
      <c r="O196" s="5"/>
      <c r="P196" s="5"/>
      <c r="Q196" s="5"/>
      <c r="R196" s="5"/>
      <c r="S196" s="5"/>
      <c r="T196" s="5"/>
      <c r="U196" s="5"/>
      <c r="V196" s="5"/>
      <c r="W196" s="5"/>
      <c r="X196" s="5"/>
      <c r="Y196" s="5"/>
      <c r="Z196" s="5"/>
      <c r="AA196" s="5"/>
      <c r="AB196" s="5"/>
      <c r="AC196" s="5"/>
      <c r="AD196" s="5"/>
      <c r="AE196" s="5"/>
      <c r="AF196" s="5"/>
      <c r="AG196" s="845"/>
      <c r="AH196" s="805"/>
    </row>
    <row r="197">
      <c r="A197" s="705"/>
      <c r="B197" s="846"/>
      <c r="C197" s="846"/>
      <c r="D197" s="846"/>
      <c r="E197" s="846"/>
      <c r="F197" s="846"/>
      <c r="G197" s="846"/>
      <c r="H197" s="846"/>
      <c r="I197" s="846"/>
      <c r="J197" s="846"/>
      <c r="K197" s="846"/>
      <c r="L197" s="846"/>
      <c r="M197" s="846"/>
      <c r="N197" s="5"/>
      <c r="O197" s="5"/>
      <c r="P197" s="5"/>
      <c r="Q197" s="5"/>
      <c r="R197" s="5"/>
      <c r="S197" s="5"/>
      <c r="T197" s="5"/>
      <c r="U197" s="5"/>
      <c r="V197" s="5"/>
      <c r="W197" s="5"/>
      <c r="X197" s="5"/>
      <c r="Y197" s="5"/>
      <c r="Z197" s="5"/>
      <c r="AA197" s="5"/>
      <c r="AB197" s="5"/>
      <c r="AC197" s="5"/>
      <c r="AD197" s="5"/>
      <c r="AE197" s="5"/>
      <c r="AF197" s="5"/>
      <c r="AG197" s="845"/>
      <c r="AH197" s="805"/>
    </row>
    <row r="198">
      <c r="A198" s="705"/>
      <c r="B198" s="846"/>
      <c r="C198" s="846"/>
      <c r="D198" s="846"/>
      <c r="E198" s="846"/>
      <c r="F198" s="846"/>
      <c r="G198" s="846"/>
      <c r="H198" s="846"/>
      <c r="I198" s="846"/>
      <c r="J198" s="846"/>
      <c r="K198" s="846"/>
      <c r="L198" s="846"/>
      <c r="M198" s="846"/>
      <c r="N198" s="5"/>
      <c r="O198" s="5"/>
      <c r="P198" s="5"/>
      <c r="Q198" s="5"/>
      <c r="R198" s="5"/>
      <c r="S198" s="5"/>
      <c r="T198" s="5"/>
      <c r="U198" s="5"/>
      <c r="V198" s="5"/>
      <c r="W198" s="5"/>
      <c r="X198" s="5"/>
      <c r="Y198" s="5"/>
      <c r="Z198" s="5"/>
      <c r="AA198" s="5"/>
      <c r="AB198" s="5"/>
      <c r="AC198" s="5"/>
      <c r="AD198" s="5"/>
      <c r="AE198" s="5"/>
      <c r="AF198" s="5"/>
      <c r="AG198" s="845"/>
      <c r="AH198" s="805"/>
    </row>
    <row r="199">
      <c r="A199" s="705"/>
      <c r="B199" s="846"/>
      <c r="C199" s="846"/>
      <c r="D199" s="846"/>
      <c r="E199" s="846"/>
      <c r="F199" s="846"/>
      <c r="G199" s="846"/>
      <c r="H199" s="846"/>
      <c r="I199" s="846"/>
      <c r="J199" s="846"/>
      <c r="K199" s="846"/>
      <c r="L199" s="846"/>
      <c r="M199" s="846"/>
      <c r="N199" s="5"/>
      <c r="O199" s="5"/>
      <c r="P199" s="5"/>
      <c r="Q199" s="5"/>
      <c r="R199" s="5"/>
      <c r="S199" s="5"/>
      <c r="T199" s="5"/>
      <c r="U199" s="5"/>
      <c r="V199" s="5"/>
      <c r="W199" s="5"/>
      <c r="X199" s="5"/>
      <c r="Y199" s="5"/>
      <c r="Z199" s="5"/>
      <c r="AA199" s="5"/>
      <c r="AB199" s="5"/>
      <c r="AC199" s="5"/>
      <c r="AD199" s="5"/>
      <c r="AE199" s="5"/>
      <c r="AF199" s="5"/>
      <c r="AG199" s="845"/>
      <c r="AH199" s="805"/>
    </row>
    <row r="200">
      <c r="A200" s="705"/>
      <c r="B200" s="846"/>
      <c r="C200" s="846"/>
      <c r="D200" s="846"/>
      <c r="E200" s="846"/>
      <c r="F200" s="846"/>
      <c r="G200" s="846"/>
      <c r="H200" s="846"/>
      <c r="I200" s="846"/>
      <c r="J200" s="846"/>
      <c r="K200" s="846"/>
      <c r="L200" s="846"/>
      <c r="M200" s="846"/>
      <c r="N200" s="5"/>
      <c r="O200" s="5"/>
      <c r="P200" s="5"/>
      <c r="Q200" s="5"/>
      <c r="R200" s="5"/>
      <c r="S200" s="5"/>
      <c r="T200" s="5"/>
      <c r="U200" s="5"/>
      <c r="V200" s="5"/>
      <c r="W200" s="5"/>
      <c r="X200" s="5"/>
      <c r="Y200" s="5"/>
      <c r="Z200" s="5"/>
      <c r="AA200" s="5"/>
      <c r="AB200" s="5"/>
      <c r="AC200" s="5"/>
      <c r="AD200" s="5"/>
      <c r="AE200" s="5"/>
      <c r="AF200" s="5"/>
      <c r="AG200" s="845"/>
      <c r="AH200" s="805"/>
    </row>
    <row r="201">
      <c r="A201" s="705"/>
      <c r="B201" s="846"/>
      <c r="C201" s="846"/>
      <c r="D201" s="846"/>
      <c r="E201" s="846"/>
      <c r="F201" s="846"/>
      <c r="G201" s="846"/>
      <c r="H201" s="846"/>
      <c r="I201" s="846"/>
      <c r="J201" s="846"/>
      <c r="K201" s="846"/>
      <c r="L201" s="846"/>
      <c r="M201" s="846"/>
      <c r="N201" s="5"/>
      <c r="O201" s="5"/>
      <c r="P201" s="5"/>
      <c r="Q201" s="5"/>
      <c r="R201" s="5"/>
      <c r="S201" s="5"/>
      <c r="T201" s="5"/>
      <c r="U201" s="5"/>
      <c r="V201" s="5"/>
      <c r="W201" s="5"/>
      <c r="X201" s="5"/>
      <c r="Y201" s="5"/>
      <c r="Z201" s="5"/>
      <c r="AA201" s="5"/>
      <c r="AB201" s="5"/>
      <c r="AC201" s="5"/>
      <c r="AD201" s="5"/>
      <c r="AE201" s="5"/>
      <c r="AF201" s="5"/>
      <c r="AG201" s="845"/>
      <c r="AH201" s="805"/>
    </row>
    <row r="202">
      <c r="A202" s="705"/>
      <c r="B202" s="846"/>
      <c r="C202" s="846"/>
      <c r="D202" s="846"/>
      <c r="E202" s="846"/>
      <c r="F202" s="846"/>
      <c r="G202" s="846"/>
      <c r="H202" s="846"/>
      <c r="I202" s="846"/>
      <c r="J202" s="846"/>
      <c r="K202" s="846"/>
      <c r="L202" s="846"/>
      <c r="M202" s="846"/>
      <c r="N202" s="5"/>
      <c r="O202" s="5"/>
      <c r="P202" s="5"/>
      <c r="Q202" s="5"/>
      <c r="R202" s="5"/>
      <c r="S202" s="5"/>
      <c r="T202" s="5"/>
      <c r="U202" s="5"/>
      <c r="V202" s="5"/>
      <c r="W202" s="5"/>
      <c r="X202" s="5"/>
      <c r="Y202" s="5"/>
      <c r="Z202" s="5"/>
      <c r="AA202" s="5"/>
      <c r="AB202" s="5"/>
      <c r="AC202" s="5"/>
      <c r="AD202" s="5"/>
      <c r="AE202" s="5"/>
      <c r="AF202" s="5"/>
      <c r="AG202" s="845"/>
      <c r="AH202" s="805"/>
    </row>
    <row r="203">
      <c r="A203" s="705"/>
      <c r="B203" s="846"/>
      <c r="C203" s="846"/>
      <c r="D203" s="846"/>
      <c r="E203" s="846"/>
      <c r="F203" s="846"/>
      <c r="G203" s="846"/>
      <c r="H203" s="846"/>
      <c r="I203" s="846"/>
      <c r="J203" s="846"/>
      <c r="K203" s="846"/>
      <c r="L203" s="846"/>
      <c r="M203" s="846"/>
      <c r="N203" s="5"/>
      <c r="O203" s="5"/>
      <c r="P203" s="5"/>
      <c r="Q203" s="5"/>
      <c r="R203" s="5"/>
      <c r="S203" s="5"/>
      <c r="T203" s="5"/>
      <c r="U203" s="5"/>
      <c r="V203" s="5"/>
      <c r="W203" s="5"/>
      <c r="X203" s="5"/>
      <c r="Y203" s="5"/>
      <c r="Z203" s="5"/>
      <c r="AA203" s="5"/>
      <c r="AB203" s="5"/>
      <c r="AC203" s="5"/>
      <c r="AD203" s="5"/>
      <c r="AE203" s="5"/>
      <c r="AF203" s="5"/>
      <c r="AG203" s="845"/>
      <c r="AH203" s="805"/>
    </row>
    <row r="204">
      <c r="A204" s="705"/>
      <c r="B204" s="846"/>
      <c r="C204" s="846"/>
      <c r="D204" s="846"/>
      <c r="E204" s="846"/>
      <c r="F204" s="846"/>
      <c r="G204" s="846"/>
      <c r="H204" s="846"/>
      <c r="I204" s="846"/>
      <c r="J204" s="846"/>
      <c r="K204" s="846"/>
      <c r="L204" s="846"/>
      <c r="M204" s="846"/>
      <c r="N204" s="5"/>
      <c r="O204" s="5"/>
      <c r="P204" s="5"/>
      <c r="Q204" s="5"/>
      <c r="R204" s="5"/>
      <c r="S204" s="5"/>
      <c r="T204" s="5"/>
      <c r="U204" s="5"/>
      <c r="V204" s="5"/>
      <c r="W204" s="5"/>
      <c r="X204" s="5"/>
      <c r="Y204" s="5"/>
      <c r="Z204" s="5"/>
      <c r="AA204" s="5"/>
      <c r="AB204" s="5"/>
      <c r="AC204" s="5"/>
      <c r="AD204" s="5"/>
      <c r="AE204" s="5"/>
      <c r="AF204" s="5"/>
      <c r="AG204" s="845"/>
      <c r="AH204" s="805"/>
    </row>
    <row r="205">
      <c r="A205" s="705"/>
      <c r="B205" s="846"/>
      <c r="C205" s="846"/>
      <c r="D205" s="846"/>
      <c r="E205" s="846"/>
      <c r="F205" s="846"/>
      <c r="G205" s="846"/>
      <c r="H205" s="846"/>
      <c r="I205" s="846"/>
      <c r="J205" s="846"/>
      <c r="K205" s="846"/>
      <c r="L205" s="846"/>
      <c r="M205" s="846"/>
      <c r="N205" s="5"/>
      <c r="O205" s="5"/>
      <c r="P205" s="5"/>
      <c r="Q205" s="5"/>
      <c r="R205" s="5"/>
      <c r="S205" s="5"/>
      <c r="T205" s="5"/>
      <c r="U205" s="5"/>
      <c r="V205" s="5"/>
      <c r="W205" s="5"/>
      <c r="X205" s="5"/>
      <c r="Y205" s="5"/>
      <c r="Z205" s="5"/>
      <c r="AA205" s="5"/>
      <c r="AB205" s="5"/>
      <c r="AC205" s="5"/>
      <c r="AD205" s="5"/>
      <c r="AE205" s="5"/>
      <c r="AF205" s="5"/>
      <c r="AG205" s="845"/>
      <c r="AH205" s="805"/>
    </row>
    <row r="206">
      <c r="A206" s="705"/>
      <c r="B206" s="846"/>
      <c r="C206" s="846"/>
      <c r="D206" s="846"/>
      <c r="E206" s="846"/>
      <c r="F206" s="846"/>
      <c r="G206" s="846"/>
      <c r="H206" s="846"/>
      <c r="I206" s="846"/>
      <c r="J206" s="846"/>
      <c r="K206" s="846"/>
      <c r="L206" s="846"/>
      <c r="M206" s="846"/>
      <c r="N206" s="5"/>
      <c r="O206" s="5"/>
      <c r="P206" s="5"/>
      <c r="Q206" s="5"/>
      <c r="R206" s="5"/>
      <c r="S206" s="5"/>
      <c r="T206" s="5"/>
      <c r="U206" s="5"/>
      <c r="V206" s="5"/>
      <c r="W206" s="5"/>
      <c r="X206" s="5"/>
      <c r="Y206" s="5"/>
      <c r="Z206" s="5"/>
      <c r="AA206" s="5"/>
      <c r="AB206" s="5"/>
      <c r="AC206" s="5"/>
      <c r="AD206" s="5"/>
      <c r="AE206" s="5"/>
      <c r="AF206" s="5"/>
      <c r="AG206" s="845"/>
      <c r="AH206" s="805"/>
    </row>
    <row r="207">
      <c r="A207" s="705"/>
      <c r="B207" s="846"/>
      <c r="C207" s="846"/>
      <c r="D207" s="846"/>
      <c r="E207" s="846"/>
      <c r="F207" s="846"/>
      <c r="G207" s="846"/>
      <c r="H207" s="846"/>
      <c r="I207" s="846"/>
      <c r="J207" s="846"/>
      <c r="K207" s="846"/>
      <c r="L207" s="846"/>
      <c r="M207" s="846"/>
      <c r="N207" s="5"/>
      <c r="O207" s="5"/>
      <c r="P207" s="5"/>
      <c r="Q207" s="5"/>
      <c r="R207" s="5"/>
      <c r="S207" s="5"/>
      <c r="T207" s="5"/>
      <c r="U207" s="5"/>
      <c r="V207" s="5"/>
      <c r="W207" s="5"/>
      <c r="X207" s="5"/>
      <c r="Y207" s="5"/>
      <c r="Z207" s="5"/>
      <c r="AA207" s="5"/>
      <c r="AB207" s="5"/>
      <c r="AC207" s="5"/>
      <c r="AD207" s="5"/>
      <c r="AE207" s="5"/>
      <c r="AF207" s="5"/>
      <c r="AG207" s="845"/>
      <c r="AH207" s="805"/>
    </row>
    <row r="208">
      <c r="A208" s="705"/>
      <c r="B208" s="846"/>
      <c r="C208" s="846"/>
      <c r="D208" s="846"/>
      <c r="E208" s="846"/>
      <c r="F208" s="846"/>
      <c r="G208" s="846"/>
      <c r="H208" s="846"/>
      <c r="I208" s="846"/>
      <c r="J208" s="846"/>
      <c r="K208" s="846"/>
      <c r="L208" s="846"/>
      <c r="M208" s="846"/>
      <c r="N208" s="5"/>
      <c r="O208" s="5"/>
      <c r="P208" s="5"/>
      <c r="Q208" s="5"/>
      <c r="R208" s="5"/>
      <c r="S208" s="5"/>
      <c r="T208" s="5"/>
      <c r="U208" s="5"/>
      <c r="V208" s="5"/>
      <c r="W208" s="5"/>
      <c r="X208" s="5"/>
      <c r="Y208" s="5"/>
      <c r="Z208" s="5"/>
      <c r="AA208" s="5"/>
      <c r="AB208" s="5"/>
      <c r="AC208" s="5"/>
      <c r="AD208" s="5"/>
      <c r="AE208" s="5"/>
      <c r="AF208" s="5"/>
      <c r="AG208" s="845"/>
      <c r="AH208" s="805"/>
    </row>
    <row r="209">
      <c r="A209" s="705"/>
      <c r="B209" s="846"/>
      <c r="C209" s="846"/>
      <c r="D209" s="846"/>
      <c r="E209" s="846"/>
      <c r="F209" s="846"/>
      <c r="G209" s="846"/>
      <c r="H209" s="846"/>
      <c r="I209" s="846"/>
      <c r="J209" s="846"/>
      <c r="K209" s="846"/>
      <c r="L209" s="846"/>
      <c r="M209" s="846"/>
      <c r="N209" s="5"/>
      <c r="O209" s="5"/>
      <c r="P209" s="5"/>
      <c r="Q209" s="5"/>
      <c r="R209" s="5"/>
      <c r="S209" s="5"/>
      <c r="T209" s="5"/>
      <c r="U209" s="5"/>
      <c r="V209" s="5"/>
      <c r="W209" s="5"/>
      <c r="X209" s="5"/>
      <c r="Y209" s="5"/>
      <c r="Z209" s="5"/>
      <c r="AA209" s="5"/>
      <c r="AB209" s="5"/>
      <c r="AC209" s="5"/>
      <c r="AD209" s="5"/>
      <c r="AE209" s="5"/>
      <c r="AF209" s="5"/>
      <c r="AG209" s="845"/>
      <c r="AH209" s="805"/>
    </row>
    <row r="210">
      <c r="A210" s="705"/>
      <c r="B210" s="846"/>
      <c r="C210" s="846"/>
      <c r="D210" s="846"/>
      <c r="E210" s="846"/>
      <c r="F210" s="846"/>
      <c r="G210" s="846"/>
      <c r="H210" s="846"/>
      <c r="I210" s="846"/>
      <c r="J210" s="846"/>
      <c r="K210" s="846"/>
      <c r="L210" s="846"/>
      <c r="M210" s="846"/>
      <c r="N210" s="5"/>
      <c r="O210" s="5"/>
      <c r="P210" s="5"/>
      <c r="Q210" s="5"/>
      <c r="R210" s="5"/>
      <c r="S210" s="5"/>
      <c r="T210" s="5"/>
      <c r="U210" s="5"/>
      <c r="V210" s="5"/>
      <c r="W210" s="5"/>
      <c r="X210" s="5"/>
      <c r="Y210" s="5"/>
      <c r="Z210" s="5"/>
      <c r="AA210" s="5"/>
      <c r="AB210" s="5"/>
      <c r="AC210" s="5"/>
      <c r="AD210" s="5"/>
      <c r="AE210" s="5"/>
      <c r="AF210" s="5"/>
      <c r="AG210" s="845"/>
      <c r="AH210" s="805"/>
    </row>
    <row r="211">
      <c r="A211" s="705"/>
      <c r="B211" s="846"/>
      <c r="C211" s="846"/>
      <c r="D211" s="846"/>
      <c r="E211" s="846"/>
      <c r="F211" s="846"/>
      <c r="G211" s="846"/>
      <c r="H211" s="846"/>
      <c r="I211" s="846"/>
      <c r="J211" s="846"/>
      <c r="K211" s="846"/>
      <c r="L211" s="846"/>
      <c r="M211" s="846"/>
      <c r="N211" s="5"/>
      <c r="O211" s="5"/>
      <c r="P211" s="5"/>
      <c r="Q211" s="5"/>
      <c r="R211" s="5"/>
      <c r="S211" s="5"/>
      <c r="T211" s="5"/>
      <c r="U211" s="5"/>
      <c r="V211" s="5"/>
      <c r="W211" s="5"/>
      <c r="X211" s="5"/>
      <c r="Y211" s="5"/>
      <c r="Z211" s="5"/>
      <c r="AA211" s="5"/>
      <c r="AB211" s="5"/>
      <c r="AC211" s="5"/>
      <c r="AD211" s="5"/>
      <c r="AE211" s="5"/>
      <c r="AF211" s="5"/>
      <c r="AG211" s="845"/>
      <c r="AH211" s="805"/>
    </row>
    <row r="212">
      <c r="A212" s="705"/>
      <c r="B212" s="846"/>
      <c r="C212" s="846"/>
      <c r="D212" s="846"/>
      <c r="E212" s="846"/>
      <c r="F212" s="846"/>
      <c r="G212" s="846"/>
      <c r="H212" s="846"/>
      <c r="I212" s="846"/>
      <c r="J212" s="846"/>
      <c r="K212" s="846"/>
      <c r="L212" s="846"/>
      <c r="M212" s="846"/>
      <c r="N212" s="5"/>
      <c r="O212" s="5"/>
      <c r="P212" s="5"/>
      <c r="Q212" s="5"/>
      <c r="R212" s="5"/>
      <c r="S212" s="5"/>
      <c r="T212" s="5"/>
      <c r="U212" s="5"/>
      <c r="V212" s="5"/>
      <c r="W212" s="5"/>
      <c r="X212" s="5"/>
      <c r="Y212" s="5"/>
      <c r="Z212" s="5"/>
      <c r="AA212" s="5"/>
      <c r="AB212" s="5"/>
      <c r="AC212" s="5"/>
      <c r="AD212" s="5"/>
      <c r="AE212" s="5"/>
      <c r="AF212" s="5"/>
      <c r="AG212" s="845"/>
      <c r="AH212" s="805"/>
    </row>
    <row r="213">
      <c r="A213" s="705"/>
      <c r="B213" s="846"/>
      <c r="C213" s="846"/>
      <c r="D213" s="846"/>
      <c r="E213" s="846"/>
      <c r="F213" s="846"/>
      <c r="G213" s="846"/>
      <c r="H213" s="846"/>
      <c r="I213" s="846"/>
      <c r="J213" s="846"/>
      <c r="K213" s="846"/>
      <c r="L213" s="846"/>
      <c r="M213" s="846"/>
      <c r="N213" s="5"/>
      <c r="O213" s="5"/>
      <c r="P213" s="5"/>
      <c r="Q213" s="5"/>
      <c r="R213" s="5"/>
      <c r="S213" s="5"/>
      <c r="T213" s="5"/>
      <c r="U213" s="5"/>
      <c r="V213" s="5"/>
      <c r="W213" s="5"/>
      <c r="X213" s="5"/>
      <c r="Y213" s="5"/>
      <c r="Z213" s="5"/>
      <c r="AA213" s="5"/>
      <c r="AB213" s="5"/>
      <c r="AC213" s="5"/>
      <c r="AD213" s="5"/>
      <c r="AE213" s="5"/>
      <c r="AF213" s="5"/>
      <c r="AG213" s="845"/>
      <c r="AH213" s="805"/>
    </row>
    <row r="214">
      <c r="A214" s="705"/>
      <c r="B214" s="846"/>
      <c r="C214" s="846"/>
      <c r="D214" s="846"/>
      <c r="E214" s="846"/>
      <c r="F214" s="846"/>
      <c r="G214" s="846"/>
      <c r="H214" s="846"/>
      <c r="I214" s="846"/>
      <c r="J214" s="846"/>
      <c r="K214" s="846"/>
      <c r="L214" s="846"/>
      <c r="M214" s="846"/>
      <c r="N214" s="5"/>
      <c r="O214" s="5"/>
      <c r="P214" s="5"/>
      <c r="Q214" s="5"/>
      <c r="R214" s="5"/>
      <c r="S214" s="5"/>
      <c r="T214" s="5"/>
      <c r="U214" s="5"/>
      <c r="V214" s="5"/>
      <c r="W214" s="5"/>
      <c r="X214" s="5"/>
      <c r="Y214" s="5"/>
      <c r="Z214" s="5"/>
      <c r="AA214" s="5"/>
      <c r="AB214" s="5"/>
      <c r="AC214" s="5"/>
      <c r="AD214" s="5"/>
      <c r="AE214" s="5"/>
      <c r="AF214" s="5"/>
      <c r="AG214" s="845"/>
      <c r="AH214" s="805"/>
    </row>
    <row r="215">
      <c r="A215" s="705"/>
      <c r="B215" s="846"/>
      <c r="C215" s="846"/>
      <c r="D215" s="846"/>
      <c r="E215" s="846"/>
      <c r="F215" s="846"/>
      <c r="G215" s="846"/>
      <c r="H215" s="846"/>
      <c r="I215" s="846"/>
      <c r="J215" s="846"/>
      <c r="K215" s="846"/>
      <c r="L215" s="846"/>
      <c r="M215" s="846"/>
      <c r="N215" s="5"/>
      <c r="O215" s="5"/>
      <c r="P215" s="5"/>
      <c r="Q215" s="5"/>
      <c r="R215" s="5"/>
      <c r="S215" s="5"/>
      <c r="T215" s="5"/>
      <c r="U215" s="5"/>
      <c r="V215" s="5"/>
      <c r="W215" s="5"/>
      <c r="X215" s="5"/>
      <c r="Y215" s="5"/>
      <c r="Z215" s="5"/>
      <c r="AA215" s="5"/>
      <c r="AB215" s="5"/>
      <c r="AC215" s="5"/>
      <c r="AD215" s="5"/>
      <c r="AE215" s="5"/>
      <c r="AF215" s="5"/>
      <c r="AG215" s="845"/>
      <c r="AH215" s="805"/>
    </row>
    <row r="216">
      <c r="A216" s="705"/>
      <c r="B216" s="846"/>
      <c r="C216" s="846"/>
      <c r="D216" s="846"/>
      <c r="E216" s="846"/>
      <c r="F216" s="846"/>
      <c r="G216" s="846"/>
      <c r="H216" s="846"/>
      <c r="I216" s="846"/>
      <c r="J216" s="846"/>
      <c r="K216" s="846"/>
      <c r="L216" s="846"/>
      <c r="M216" s="846"/>
      <c r="N216" s="5"/>
      <c r="O216" s="5"/>
      <c r="P216" s="5"/>
      <c r="Q216" s="5"/>
      <c r="R216" s="5"/>
      <c r="S216" s="5"/>
      <c r="T216" s="5"/>
      <c r="U216" s="5"/>
      <c r="V216" s="5"/>
      <c r="W216" s="5"/>
      <c r="X216" s="5"/>
      <c r="Y216" s="5"/>
      <c r="Z216" s="5"/>
      <c r="AA216" s="5"/>
      <c r="AB216" s="5"/>
      <c r="AC216" s="5"/>
      <c r="AD216" s="5"/>
      <c r="AE216" s="5"/>
      <c r="AF216" s="5"/>
      <c r="AG216" s="845"/>
      <c r="AH216" s="805"/>
    </row>
    <row r="217">
      <c r="A217" s="705"/>
      <c r="B217" s="846"/>
      <c r="C217" s="846"/>
      <c r="D217" s="846"/>
      <c r="E217" s="846"/>
      <c r="F217" s="846"/>
      <c r="G217" s="846"/>
      <c r="H217" s="846"/>
      <c r="I217" s="846"/>
      <c r="J217" s="846"/>
      <c r="K217" s="846"/>
      <c r="L217" s="846"/>
      <c r="M217" s="846"/>
      <c r="N217" s="5"/>
      <c r="O217" s="5"/>
      <c r="P217" s="5"/>
      <c r="Q217" s="5"/>
      <c r="R217" s="5"/>
      <c r="S217" s="5"/>
      <c r="T217" s="5"/>
      <c r="U217" s="5"/>
      <c r="V217" s="5"/>
      <c r="W217" s="5"/>
      <c r="X217" s="5"/>
      <c r="Y217" s="5"/>
      <c r="Z217" s="5"/>
      <c r="AA217" s="5"/>
      <c r="AB217" s="5"/>
      <c r="AC217" s="5"/>
      <c r="AD217" s="5"/>
      <c r="AE217" s="5"/>
      <c r="AF217" s="5"/>
      <c r="AG217" s="845"/>
      <c r="AH217" s="805"/>
    </row>
    <row r="218">
      <c r="A218" s="705"/>
      <c r="B218" s="846"/>
      <c r="C218" s="846"/>
      <c r="D218" s="846"/>
      <c r="E218" s="846"/>
      <c r="F218" s="846"/>
      <c r="G218" s="846"/>
      <c r="H218" s="846"/>
      <c r="I218" s="846"/>
      <c r="J218" s="846"/>
      <c r="K218" s="846"/>
      <c r="L218" s="846"/>
      <c r="M218" s="846"/>
      <c r="N218" s="5"/>
      <c r="O218" s="5"/>
      <c r="P218" s="5"/>
      <c r="Q218" s="5"/>
      <c r="R218" s="5"/>
      <c r="S218" s="5"/>
      <c r="T218" s="5"/>
      <c r="U218" s="5"/>
      <c r="V218" s="5"/>
      <c r="W218" s="5"/>
      <c r="X218" s="5"/>
      <c r="Y218" s="5"/>
      <c r="Z218" s="5"/>
      <c r="AA218" s="5"/>
      <c r="AB218" s="5"/>
      <c r="AC218" s="5"/>
      <c r="AD218" s="5"/>
      <c r="AE218" s="5"/>
      <c r="AF218" s="5"/>
      <c r="AG218" s="845"/>
      <c r="AH218" s="805"/>
    </row>
    <row r="219">
      <c r="A219" s="705"/>
      <c r="B219" s="846"/>
      <c r="C219" s="846"/>
      <c r="D219" s="846"/>
      <c r="E219" s="846"/>
      <c r="F219" s="846"/>
      <c r="G219" s="846"/>
      <c r="H219" s="846"/>
      <c r="I219" s="846"/>
      <c r="J219" s="846"/>
      <c r="K219" s="846"/>
      <c r="L219" s="846"/>
      <c r="M219" s="846"/>
      <c r="N219" s="5"/>
      <c r="O219" s="5"/>
      <c r="P219" s="5"/>
      <c r="Q219" s="5"/>
      <c r="R219" s="5"/>
      <c r="S219" s="5"/>
      <c r="T219" s="5"/>
      <c r="U219" s="5"/>
      <c r="V219" s="5"/>
      <c r="W219" s="5"/>
      <c r="X219" s="5"/>
      <c r="Y219" s="5"/>
      <c r="Z219" s="5"/>
      <c r="AA219" s="5"/>
      <c r="AB219" s="5"/>
      <c r="AC219" s="5"/>
      <c r="AD219" s="5"/>
      <c r="AE219" s="5"/>
      <c r="AF219" s="5"/>
      <c r="AG219" s="845"/>
      <c r="AH219" s="805"/>
    </row>
    <row r="220">
      <c r="A220" s="705"/>
      <c r="B220" s="846"/>
      <c r="C220" s="846"/>
      <c r="D220" s="846"/>
      <c r="E220" s="846"/>
      <c r="F220" s="846"/>
      <c r="G220" s="846"/>
      <c r="H220" s="846"/>
      <c r="I220" s="846"/>
      <c r="J220" s="846"/>
      <c r="K220" s="846"/>
      <c r="L220" s="846"/>
      <c r="M220" s="846"/>
      <c r="N220" s="5"/>
      <c r="O220" s="5"/>
      <c r="P220" s="5"/>
      <c r="Q220" s="5"/>
      <c r="R220" s="5"/>
      <c r="S220" s="5"/>
      <c r="T220" s="5"/>
      <c r="U220" s="5"/>
      <c r="V220" s="5"/>
      <c r="W220" s="5"/>
      <c r="X220" s="5"/>
      <c r="Y220" s="5"/>
      <c r="Z220" s="5"/>
      <c r="AA220" s="5"/>
      <c r="AB220" s="5"/>
      <c r="AC220" s="5"/>
      <c r="AD220" s="5"/>
      <c r="AE220" s="5"/>
      <c r="AF220" s="5"/>
      <c r="AG220" s="845"/>
      <c r="AH220" s="805"/>
    </row>
    <row r="221">
      <c r="A221" s="705"/>
      <c r="B221" s="846"/>
      <c r="C221" s="846"/>
      <c r="D221" s="846"/>
      <c r="E221" s="846"/>
      <c r="F221" s="846"/>
      <c r="G221" s="846"/>
      <c r="H221" s="846"/>
      <c r="I221" s="846"/>
      <c r="J221" s="846"/>
      <c r="K221" s="846"/>
      <c r="L221" s="846"/>
      <c r="M221" s="846"/>
      <c r="N221" s="5"/>
      <c r="O221" s="5"/>
      <c r="P221" s="5"/>
      <c r="Q221" s="5"/>
      <c r="R221" s="5"/>
      <c r="S221" s="5"/>
      <c r="T221" s="5"/>
      <c r="U221" s="5"/>
      <c r="V221" s="5"/>
      <c r="W221" s="5"/>
      <c r="X221" s="5"/>
      <c r="Y221" s="5"/>
      <c r="Z221" s="5"/>
      <c r="AA221" s="5"/>
      <c r="AB221" s="5"/>
      <c r="AC221" s="5"/>
      <c r="AD221" s="5"/>
      <c r="AE221" s="5"/>
      <c r="AF221" s="5"/>
      <c r="AG221" s="845"/>
      <c r="AH221" s="805"/>
    </row>
    <row r="222">
      <c r="A222" s="705"/>
      <c r="B222" s="846"/>
      <c r="C222" s="846"/>
      <c r="D222" s="846"/>
      <c r="E222" s="846"/>
      <c r="F222" s="846"/>
      <c r="G222" s="846"/>
      <c r="H222" s="846"/>
      <c r="I222" s="846"/>
      <c r="J222" s="846"/>
      <c r="K222" s="846"/>
      <c r="L222" s="846"/>
      <c r="M222" s="846"/>
      <c r="N222" s="5"/>
      <c r="O222" s="5"/>
      <c r="P222" s="5"/>
      <c r="Q222" s="5"/>
      <c r="R222" s="5"/>
      <c r="S222" s="5"/>
      <c r="T222" s="5"/>
      <c r="U222" s="5"/>
      <c r="V222" s="5"/>
      <c r="W222" s="5"/>
      <c r="X222" s="5"/>
      <c r="Y222" s="5"/>
      <c r="Z222" s="5"/>
      <c r="AA222" s="5"/>
      <c r="AB222" s="5"/>
      <c r="AC222" s="5"/>
      <c r="AD222" s="5"/>
      <c r="AE222" s="5"/>
      <c r="AF222" s="5"/>
      <c r="AG222" s="845"/>
      <c r="AH222" s="805"/>
    </row>
    <row r="223">
      <c r="A223" s="705"/>
      <c r="B223" s="846"/>
      <c r="C223" s="846"/>
      <c r="D223" s="846"/>
      <c r="E223" s="846"/>
      <c r="F223" s="846"/>
      <c r="G223" s="846"/>
      <c r="H223" s="846"/>
      <c r="I223" s="846"/>
      <c r="J223" s="846"/>
      <c r="K223" s="846"/>
      <c r="L223" s="846"/>
      <c r="M223" s="846"/>
      <c r="N223" s="5"/>
      <c r="O223" s="5"/>
      <c r="P223" s="5"/>
      <c r="Q223" s="5"/>
      <c r="R223" s="5"/>
      <c r="S223" s="5"/>
      <c r="T223" s="5"/>
      <c r="U223" s="5"/>
      <c r="V223" s="5"/>
      <c r="W223" s="5"/>
      <c r="X223" s="5"/>
      <c r="Y223" s="5"/>
      <c r="Z223" s="5"/>
      <c r="AA223" s="5"/>
      <c r="AB223" s="5"/>
      <c r="AC223" s="5"/>
      <c r="AD223" s="5"/>
      <c r="AE223" s="5"/>
      <c r="AF223" s="5"/>
      <c r="AG223" s="845"/>
      <c r="AH223" s="805"/>
    </row>
    <row r="224">
      <c r="A224" s="705"/>
      <c r="B224" s="846"/>
      <c r="C224" s="846"/>
      <c r="D224" s="846"/>
      <c r="E224" s="846"/>
      <c r="F224" s="846"/>
      <c r="G224" s="846"/>
      <c r="H224" s="846"/>
      <c r="I224" s="846"/>
      <c r="J224" s="846"/>
      <c r="K224" s="846"/>
      <c r="L224" s="846"/>
      <c r="M224" s="846"/>
      <c r="N224" s="5"/>
      <c r="O224" s="5"/>
      <c r="P224" s="5"/>
      <c r="Q224" s="5"/>
      <c r="R224" s="5"/>
      <c r="S224" s="5"/>
      <c r="T224" s="5"/>
      <c r="U224" s="5"/>
      <c r="V224" s="5"/>
      <c r="W224" s="5"/>
      <c r="X224" s="5"/>
      <c r="Y224" s="5"/>
      <c r="Z224" s="5"/>
      <c r="AA224" s="5"/>
      <c r="AB224" s="5"/>
      <c r="AC224" s="5"/>
      <c r="AD224" s="5"/>
      <c r="AE224" s="5"/>
      <c r="AF224" s="5"/>
      <c r="AG224" s="845"/>
      <c r="AH224" s="805"/>
    </row>
    <row r="225">
      <c r="A225" s="705"/>
      <c r="B225" s="846"/>
      <c r="C225" s="846"/>
      <c r="D225" s="846"/>
      <c r="E225" s="846"/>
      <c r="F225" s="846"/>
      <c r="G225" s="846"/>
      <c r="H225" s="846"/>
      <c r="I225" s="846"/>
      <c r="J225" s="846"/>
      <c r="K225" s="846"/>
      <c r="L225" s="846"/>
      <c r="M225" s="846"/>
      <c r="N225" s="5"/>
      <c r="O225" s="5"/>
      <c r="P225" s="5"/>
      <c r="Q225" s="5"/>
      <c r="R225" s="5"/>
      <c r="S225" s="5"/>
      <c r="T225" s="5"/>
      <c r="U225" s="5"/>
      <c r="V225" s="5"/>
      <c r="W225" s="5"/>
      <c r="X225" s="5"/>
      <c r="Y225" s="5"/>
      <c r="Z225" s="5"/>
      <c r="AA225" s="5"/>
      <c r="AB225" s="5"/>
      <c r="AC225" s="5"/>
      <c r="AD225" s="5"/>
      <c r="AE225" s="5"/>
      <c r="AF225" s="5"/>
      <c r="AG225" s="845"/>
      <c r="AH225" s="805"/>
    </row>
    <row r="226">
      <c r="A226" s="705"/>
      <c r="B226" s="846"/>
      <c r="C226" s="846"/>
      <c r="D226" s="846"/>
      <c r="E226" s="846"/>
      <c r="F226" s="846"/>
      <c r="G226" s="846"/>
      <c r="H226" s="846"/>
      <c r="I226" s="846"/>
      <c r="J226" s="846"/>
      <c r="K226" s="846"/>
      <c r="L226" s="846"/>
      <c r="M226" s="846"/>
      <c r="N226" s="5"/>
      <c r="O226" s="5"/>
      <c r="P226" s="5"/>
      <c r="Q226" s="5"/>
      <c r="R226" s="5"/>
      <c r="S226" s="5"/>
      <c r="T226" s="5"/>
      <c r="U226" s="5"/>
      <c r="V226" s="5"/>
      <c r="W226" s="5"/>
      <c r="X226" s="5"/>
      <c r="Y226" s="5"/>
      <c r="Z226" s="5"/>
      <c r="AA226" s="5"/>
      <c r="AB226" s="5"/>
      <c r="AC226" s="5"/>
      <c r="AD226" s="5"/>
      <c r="AE226" s="5"/>
      <c r="AF226" s="5"/>
      <c r="AG226" s="845"/>
      <c r="AH226" s="805"/>
    </row>
    <row r="227">
      <c r="A227" s="705"/>
      <c r="B227" s="846"/>
      <c r="C227" s="846"/>
      <c r="D227" s="846"/>
      <c r="E227" s="846"/>
      <c r="F227" s="846"/>
      <c r="G227" s="846"/>
      <c r="H227" s="846"/>
      <c r="I227" s="846"/>
      <c r="J227" s="846"/>
      <c r="K227" s="846"/>
      <c r="L227" s="846"/>
      <c r="M227" s="846"/>
      <c r="N227" s="5"/>
      <c r="O227" s="5"/>
      <c r="P227" s="5"/>
      <c r="Q227" s="5"/>
      <c r="R227" s="5"/>
      <c r="S227" s="5"/>
      <c r="T227" s="5"/>
      <c r="U227" s="5"/>
      <c r="V227" s="5"/>
      <c r="W227" s="5"/>
      <c r="X227" s="5"/>
      <c r="Y227" s="5"/>
      <c r="Z227" s="5"/>
      <c r="AA227" s="5"/>
      <c r="AB227" s="5"/>
      <c r="AC227" s="5"/>
      <c r="AD227" s="5"/>
      <c r="AE227" s="5"/>
      <c r="AF227" s="5"/>
      <c r="AG227" s="845"/>
      <c r="AH227" s="805"/>
    </row>
    <row r="228">
      <c r="A228" s="705"/>
      <c r="B228" s="846"/>
      <c r="C228" s="846"/>
      <c r="D228" s="846"/>
      <c r="E228" s="846"/>
      <c r="F228" s="846"/>
      <c r="G228" s="846"/>
      <c r="H228" s="846"/>
      <c r="I228" s="846"/>
      <c r="J228" s="846"/>
      <c r="K228" s="846"/>
      <c r="L228" s="846"/>
      <c r="M228" s="846"/>
      <c r="N228" s="5"/>
      <c r="O228" s="5"/>
      <c r="P228" s="5"/>
      <c r="Q228" s="5"/>
      <c r="R228" s="5"/>
      <c r="S228" s="5"/>
      <c r="T228" s="5"/>
      <c r="U228" s="5"/>
      <c r="V228" s="5"/>
      <c r="W228" s="5"/>
      <c r="X228" s="5"/>
      <c r="Y228" s="5"/>
      <c r="Z228" s="5"/>
      <c r="AA228" s="5"/>
      <c r="AB228" s="5"/>
      <c r="AC228" s="5"/>
      <c r="AD228" s="5"/>
      <c r="AE228" s="5"/>
      <c r="AF228" s="5"/>
      <c r="AG228" s="845"/>
      <c r="AH228" s="805"/>
    </row>
    <row r="229">
      <c r="A229" s="705"/>
      <c r="B229" s="846"/>
      <c r="C229" s="846"/>
      <c r="D229" s="846"/>
      <c r="E229" s="846"/>
      <c r="F229" s="846"/>
      <c r="G229" s="846"/>
      <c r="H229" s="846"/>
      <c r="I229" s="846"/>
      <c r="J229" s="846"/>
      <c r="K229" s="846"/>
      <c r="L229" s="846"/>
      <c r="M229" s="846"/>
      <c r="N229" s="5"/>
      <c r="O229" s="5"/>
      <c r="P229" s="5"/>
      <c r="Q229" s="5"/>
      <c r="R229" s="5"/>
      <c r="S229" s="5"/>
      <c r="T229" s="5"/>
      <c r="U229" s="5"/>
      <c r="V229" s="5"/>
      <c r="W229" s="5"/>
      <c r="X229" s="5"/>
      <c r="Y229" s="5"/>
      <c r="Z229" s="5"/>
      <c r="AA229" s="5"/>
      <c r="AB229" s="5"/>
      <c r="AC229" s="5"/>
      <c r="AD229" s="5"/>
      <c r="AE229" s="5"/>
      <c r="AF229" s="5"/>
      <c r="AG229" s="845"/>
      <c r="AH229" s="805"/>
    </row>
    <row r="230">
      <c r="A230" s="705"/>
      <c r="B230" s="846"/>
      <c r="C230" s="846"/>
      <c r="D230" s="846"/>
      <c r="E230" s="846"/>
      <c r="F230" s="846"/>
      <c r="G230" s="846"/>
      <c r="H230" s="846"/>
      <c r="I230" s="846"/>
      <c r="J230" s="846"/>
      <c r="K230" s="846"/>
      <c r="L230" s="846"/>
      <c r="M230" s="846"/>
      <c r="N230" s="5"/>
      <c r="O230" s="5"/>
      <c r="P230" s="5"/>
      <c r="Q230" s="5"/>
      <c r="R230" s="5"/>
      <c r="S230" s="5"/>
      <c r="T230" s="5"/>
      <c r="U230" s="5"/>
      <c r="V230" s="5"/>
      <c r="W230" s="5"/>
      <c r="X230" s="5"/>
      <c r="Y230" s="5"/>
      <c r="Z230" s="5"/>
      <c r="AA230" s="5"/>
      <c r="AB230" s="5"/>
      <c r="AC230" s="5"/>
      <c r="AD230" s="5"/>
      <c r="AE230" s="5"/>
      <c r="AF230" s="5"/>
      <c r="AG230" s="845"/>
      <c r="AH230" s="805"/>
    </row>
    <row r="231">
      <c r="A231" s="705"/>
      <c r="B231" s="846"/>
      <c r="C231" s="846"/>
      <c r="D231" s="846"/>
      <c r="E231" s="846"/>
      <c r="F231" s="846"/>
      <c r="G231" s="846"/>
      <c r="H231" s="846"/>
      <c r="I231" s="846"/>
      <c r="J231" s="846"/>
      <c r="K231" s="846"/>
      <c r="L231" s="846"/>
      <c r="M231" s="846"/>
      <c r="N231" s="5"/>
      <c r="O231" s="5"/>
      <c r="P231" s="5"/>
      <c r="Q231" s="5"/>
      <c r="R231" s="5"/>
      <c r="S231" s="5"/>
      <c r="T231" s="5"/>
      <c r="U231" s="5"/>
      <c r="V231" s="5"/>
      <c r="W231" s="5"/>
      <c r="X231" s="5"/>
      <c r="Y231" s="5"/>
      <c r="Z231" s="5"/>
      <c r="AA231" s="5"/>
      <c r="AB231" s="5"/>
      <c r="AC231" s="5"/>
      <c r="AD231" s="5"/>
      <c r="AE231" s="5"/>
      <c r="AF231" s="5"/>
      <c r="AG231" s="845"/>
      <c r="AH231" s="805"/>
    </row>
    <row r="232">
      <c r="A232" s="705"/>
      <c r="B232" s="846"/>
      <c r="C232" s="846"/>
      <c r="D232" s="846"/>
      <c r="E232" s="846"/>
      <c r="F232" s="846"/>
      <c r="G232" s="846"/>
      <c r="H232" s="846"/>
      <c r="I232" s="846"/>
      <c r="J232" s="846"/>
      <c r="K232" s="846"/>
      <c r="L232" s="846"/>
      <c r="M232" s="846"/>
      <c r="N232" s="5"/>
      <c r="O232" s="5"/>
      <c r="P232" s="5"/>
      <c r="Q232" s="5"/>
      <c r="R232" s="5"/>
      <c r="S232" s="5"/>
      <c r="T232" s="5"/>
      <c r="U232" s="5"/>
      <c r="V232" s="5"/>
      <c r="W232" s="5"/>
      <c r="X232" s="5"/>
      <c r="Y232" s="5"/>
      <c r="Z232" s="5"/>
      <c r="AA232" s="5"/>
      <c r="AB232" s="5"/>
      <c r="AC232" s="5"/>
      <c r="AD232" s="5"/>
      <c r="AE232" s="5"/>
      <c r="AF232" s="5"/>
      <c r="AG232" s="845"/>
      <c r="AH232" s="805"/>
    </row>
    <row r="233">
      <c r="A233" s="705"/>
      <c r="B233" s="846"/>
      <c r="C233" s="846"/>
      <c r="D233" s="846"/>
      <c r="E233" s="846"/>
      <c r="F233" s="846"/>
      <c r="G233" s="846"/>
      <c r="H233" s="846"/>
      <c r="I233" s="846"/>
      <c r="J233" s="846"/>
      <c r="K233" s="846"/>
      <c r="L233" s="846"/>
      <c r="M233" s="846"/>
      <c r="N233" s="5"/>
      <c r="O233" s="5"/>
      <c r="P233" s="5"/>
      <c r="Q233" s="5"/>
      <c r="R233" s="5"/>
      <c r="S233" s="5"/>
      <c r="T233" s="5"/>
      <c r="U233" s="5"/>
      <c r="V233" s="5"/>
      <c r="W233" s="5"/>
      <c r="X233" s="5"/>
      <c r="Y233" s="5"/>
      <c r="Z233" s="5"/>
      <c r="AA233" s="5"/>
      <c r="AB233" s="5"/>
      <c r="AC233" s="5"/>
      <c r="AD233" s="5"/>
      <c r="AE233" s="5"/>
      <c r="AF233" s="5"/>
      <c r="AG233" s="845"/>
      <c r="AH233" s="805"/>
    </row>
    <row r="234">
      <c r="A234" s="705"/>
      <c r="B234" s="846"/>
      <c r="C234" s="846"/>
      <c r="D234" s="846"/>
      <c r="E234" s="846"/>
      <c r="F234" s="846"/>
      <c r="G234" s="846"/>
      <c r="H234" s="846"/>
      <c r="I234" s="846"/>
      <c r="J234" s="846"/>
      <c r="K234" s="846"/>
      <c r="L234" s="846"/>
      <c r="M234" s="846"/>
      <c r="N234" s="5"/>
      <c r="O234" s="5"/>
      <c r="P234" s="5"/>
      <c r="Q234" s="5"/>
      <c r="R234" s="5"/>
      <c r="S234" s="5"/>
      <c r="T234" s="5"/>
      <c r="U234" s="5"/>
      <c r="V234" s="5"/>
      <c r="W234" s="5"/>
      <c r="X234" s="5"/>
      <c r="Y234" s="5"/>
      <c r="Z234" s="5"/>
      <c r="AA234" s="5"/>
      <c r="AB234" s="5"/>
      <c r="AC234" s="5"/>
      <c r="AD234" s="5"/>
      <c r="AE234" s="5"/>
      <c r="AF234" s="5"/>
      <c r="AG234" s="845"/>
      <c r="AH234" s="805"/>
    </row>
    <row r="235">
      <c r="A235" s="705"/>
      <c r="B235" s="846"/>
      <c r="C235" s="846"/>
      <c r="D235" s="846"/>
      <c r="E235" s="846"/>
      <c r="F235" s="846"/>
      <c r="G235" s="846"/>
      <c r="H235" s="846"/>
      <c r="I235" s="846"/>
      <c r="J235" s="846"/>
      <c r="K235" s="846"/>
      <c r="L235" s="846"/>
      <c r="M235" s="846"/>
      <c r="N235" s="5"/>
      <c r="O235" s="5"/>
      <c r="P235" s="5"/>
      <c r="Q235" s="5"/>
      <c r="R235" s="5"/>
      <c r="S235" s="5"/>
      <c r="T235" s="5"/>
      <c r="U235" s="5"/>
      <c r="V235" s="5"/>
      <c r="W235" s="5"/>
      <c r="X235" s="5"/>
      <c r="Y235" s="5"/>
      <c r="Z235" s="5"/>
      <c r="AA235" s="5"/>
      <c r="AB235" s="5"/>
      <c r="AC235" s="5"/>
      <c r="AD235" s="5"/>
      <c r="AE235" s="5"/>
      <c r="AF235" s="5"/>
      <c r="AG235" s="845"/>
      <c r="AH235" s="805"/>
    </row>
    <row r="236">
      <c r="A236" s="705"/>
      <c r="B236" s="846"/>
      <c r="C236" s="846"/>
      <c r="D236" s="846"/>
      <c r="E236" s="846"/>
      <c r="F236" s="846"/>
      <c r="G236" s="846"/>
      <c r="H236" s="846"/>
      <c r="I236" s="846"/>
      <c r="J236" s="846"/>
      <c r="K236" s="846"/>
      <c r="L236" s="846"/>
      <c r="M236" s="846"/>
      <c r="N236" s="5"/>
      <c r="O236" s="5"/>
      <c r="P236" s="5"/>
      <c r="Q236" s="5"/>
      <c r="R236" s="5"/>
      <c r="S236" s="5"/>
      <c r="T236" s="5"/>
      <c r="U236" s="5"/>
      <c r="V236" s="5"/>
      <c r="W236" s="5"/>
      <c r="X236" s="5"/>
      <c r="Y236" s="5"/>
      <c r="Z236" s="5"/>
      <c r="AA236" s="5"/>
      <c r="AB236" s="5"/>
      <c r="AC236" s="5"/>
      <c r="AD236" s="5"/>
      <c r="AE236" s="5"/>
      <c r="AF236" s="5"/>
      <c r="AG236" s="845"/>
      <c r="AH236" s="805"/>
    </row>
    <row r="237">
      <c r="A237" s="705"/>
      <c r="B237" s="846"/>
      <c r="C237" s="846"/>
      <c r="D237" s="846"/>
      <c r="E237" s="846"/>
      <c r="F237" s="846"/>
      <c r="G237" s="846"/>
      <c r="H237" s="846"/>
      <c r="I237" s="846"/>
      <c r="J237" s="846"/>
      <c r="K237" s="846"/>
      <c r="L237" s="846"/>
      <c r="M237" s="846"/>
      <c r="N237" s="5"/>
      <c r="O237" s="5"/>
      <c r="P237" s="5"/>
      <c r="Q237" s="5"/>
      <c r="R237" s="5"/>
      <c r="S237" s="5"/>
      <c r="T237" s="5"/>
      <c r="U237" s="5"/>
      <c r="V237" s="5"/>
      <c r="W237" s="5"/>
      <c r="X237" s="5"/>
      <c r="Y237" s="5"/>
      <c r="Z237" s="5"/>
      <c r="AA237" s="5"/>
      <c r="AB237" s="5"/>
      <c r="AC237" s="5"/>
      <c r="AD237" s="5"/>
      <c r="AE237" s="5"/>
      <c r="AF237" s="5"/>
      <c r="AG237" s="845"/>
      <c r="AH237" s="805"/>
    </row>
    <row r="238">
      <c r="A238" s="705"/>
      <c r="B238" s="846"/>
      <c r="C238" s="846"/>
      <c r="D238" s="846"/>
      <c r="E238" s="846"/>
      <c r="F238" s="846"/>
      <c r="G238" s="846"/>
      <c r="H238" s="846"/>
      <c r="I238" s="846"/>
      <c r="J238" s="846"/>
      <c r="K238" s="846"/>
      <c r="L238" s="846"/>
      <c r="M238" s="846"/>
      <c r="N238" s="5"/>
      <c r="O238" s="5"/>
      <c r="P238" s="5"/>
      <c r="Q238" s="5"/>
      <c r="R238" s="5"/>
      <c r="S238" s="5"/>
      <c r="T238" s="5"/>
      <c r="U238" s="5"/>
      <c r="V238" s="5"/>
      <c r="W238" s="5"/>
      <c r="X238" s="5"/>
      <c r="Y238" s="5"/>
      <c r="Z238" s="5"/>
      <c r="AA238" s="5"/>
      <c r="AB238" s="5"/>
      <c r="AC238" s="5"/>
      <c r="AD238" s="5"/>
      <c r="AE238" s="5"/>
      <c r="AF238" s="5"/>
      <c r="AG238" s="845"/>
      <c r="AH238" s="805"/>
    </row>
    <row r="239">
      <c r="A239" s="705"/>
      <c r="B239" s="846"/>
      <c r="C239" s="846"/>
      <c r="D239" s="846"/>
      <c r="E239" s="846"/>
      <c r="F239" s="846"/>
      <c r="G239" s="846"/>
      <c r="H239" s="846"/>
      <c r="I239" s="846"/>
      <c r="J239" s="846"/>
      <c r="K239" s="846"/>
      <c r="L239" s="846"/>
      <c r="M239" s="846"/>
      <c r="N239" s="5"/>
      <c r="O239" s="5"/>
      <c r="P239" s="5"/>
      <c r="Q239" s="5"/>
      <c r="R239" s="5"/>
      <c r="S239" s="5"/>
      <c r="T239" s="5"/>
      <c r="U239" s="5"/>
      <c r="V239" s="5"/>
      <c r="W239" s="5"/>
      <c r="X239" s="5"/>
      <c r="Y239" s="5"/>
      <c r="Z239" s="5"/>
      <c r="AA239" s="5"/>
      <c r="AB239" s="5"/>
      <c r="AC239" s="5"/>
      <c r="AD239" s="5"/>
      <c r="AE239" s="5"/>
      <c r="AF239" s="5"/>
      <c r="AG239" s="845"/>
      <c r="AH239" s="805"/>
    </row>
    <row r="240">
      <c r="A240" s="705"/>
      <c r="B240" s="846"/>
      <c r="C240" s="846"/>
      <c r="D240" s="846"/>
      <c r="E240" s="846"/>
      <c r="F240" s="846"/>
      <c r="G240" s="846"/>
      <c r="H240" s="846"/>
      <c r="I240" s="846"/>
      <c r="J240" s="846"/>
      <c r="K240" s="846"/>
      <c r="L240" s="846"/>
      <c r="M240" s="846"/>
      <c r="N240" s="5"/>
      <c r="O240" s="5"/>
      <c r="P240" s="5"/>
      <c r="Q240" s="5"/>
      <c r="R240" s="5"/>
      <c r="S240" s="5"/>
      <c r="T240" s="5"/>
      <c r="U240" s="5"/>
      <c r="V240" s="5"/>
      <c r="W240" s="5"/>
      <c r="X240" s="5"/>
      <c r="Y240" s="5"/>
      <c r="Z240" s="5"/>
      <c r="AA240" s="5"/>
      <c r="AB240" s="5"/>
      <c r="AC240" s="5"/>
      <c r="AD240" s="5"/>
      <c r="AE240" s="5"/>
      <c r="AF240" s="5"/>
      <c r="AG240" s="845"/>
      <c r="AH240" s="805"/>
    </row>
    <row r="241">
      <c r="A241" s="705"/>
      <c r="B241" s="846"/>
      <c r="C241" s="846"/>
      <c r="D241" s="846"/>
      <c r="E241" s="846"/>
      <c r="F241" s="846"/>
      <c r="G241" s="846"/>
      <c r="H241" s="846"/>
      <c r="I241" s="846"/>
      <c r="J241" s="846"/>
      <c r="K241" s="846"/>
      <c r="L241" s="846"/>
      <c r="M241" s="846"/>
      <c r="N241" s="5"/>
      <c r="O241" s="5"/>
      <c r="P241" s="5"/>
      <c r="Q241" s="5"/>
      <c r="R241" s="5"/>
      <c r="S241" s="5"/>
      <c r="T241" s="5"/>
      <c r="U241" s="5"/>
      <c r="V241" s="5"/>
      <c r="W241" s="5"/>
      <c r="X241" s="5"/>
      <c r="Y241" s="5"/>
      <c r="Z241" s="5"/>
      <c r="AA241" s="5"/>
      <c r="AB241" s="5"/>
      <c r="AC241" s="5"/>
      <c r="AD241" s="5"/>
      <c r="AE241" s="5"/>
      <c r="AF241" s="5"/>
      <c r="AG241" s="845"/>
      <c r="AH241" s="805"/>
    </row>
    <row r="242">
      <c r="A242" s="705"/>
      <c r="B242" s="846"/>
      <c r="C242" s="846"/>
      <c r="D242" s="846"/>
      <c r="E242" s="846"/>
      <c r="F242" s="846"/>
      <c r="G242" s="846"/>
      <c r="H242" s="846"/>
      <c r="I242" s="846"/>
      <c r="J242" s="846"/>
      <c r="K242" s="846"/>
      <c r="L242" s="846"/>
      <c r="M242" s="846"/>
      <c r="N242" s="5"/>
      <c r="O242" s="5"/>
      <c r="P242" s="5"/>
      <c r="Q242" s="5"/>
      <c r="R242" s="5"/>
      <c r="S242" s="5"/>
      <c r="T242" s="5"/>
      <c r="U242" s="5"/>
      <c r="V242" s="5"/>
      <c r="W242" s="5"/>
      <c r="X242" s="5"/>
      <c r="Y242" s="5"/>
      <c r="Z242" s="5"/>
      <c r="AA242" s="5"/>
      <c r="AB242" s="5"/>
      <c r="AC242" s="5"/>
      <c r="AD242" s="5"/>
      <c r="AE242" s="5"/>
      <c r="AF242" s="5"/>
      <c r="AG242" s="845"/>
      <c r="AH242" s="805"/>
    </row>
    <row r="243">
      <c r="A243" s="705"/>
      <c r="B243" s="846"/>
      <c r="C243" s="846"/>
      <c r="D243" s="846"/>
      <c r="E243" s="846"/>
      <c r="F243" s="846"/>
      <c r="G243" s="846"/>
      <c r="H243" s="846"/>
      <c r="I243" s="846"/>
      <c r="J243" s="846"/>
      <c r="K243" s="846"/>
      <c r="L243" s="846"/>
      <c r="M243" s="846"/>
      <c r="N243" s="5"/>
      <c r="O243" s="5"/>
      <c r="P243" s="5"/>
      <c r="Q243" s="5"/>
      <c r="R243" s="5"/>
      <c r="S243" s="5"/>
      <c r="T243" s="5"/>
      <c r="U243" s="5"/>
      <c r="V243" s="5"/>
      <c r="W243" s="5"/>
      <c r="X243" s="5"/>
      <c r="Y243" s="5"/>
      <c r="Z243" s="5"/>
      <c r="AA243" s="5"/>
      <c r="AB243" s="5"/>
      <c r="AC243" s="5"/>
      <c r="AD243" s="5"/>
      <c r="AE243" s="5"/>
      <c r="AF243" s="5"/>
      <c r="AG243" s="845"/>
      <c r="AH243" s="805"/>
    </row>
    <row r="244">
      <c r="A244" s="705"/>
      <c r="B244" s="846"/>
      <c r="C244" s="846"/>
      <c r="D244" s="846"/>
      <c r="E244" s="846"/>
      <c r="F244" s="846"/>
      <c r="G244" s="846"/>
      <c r="H244" s="846"/>
      <c r="I244" s="846"/>
      <c r="J244" s="846"/>
      <c r="K244" s="846"/>
      <c r="L244" s="846"/>
      <c r="M244" s="846"/>
      <c r="N244" s="5"/>
      <c r="O244" s="5"/>
      <c r="P244" s="5"/>
      <c r="Q244" s="5"/>
      <c r="R244" s="5"/>
      <c r="S244" s="5"/>
      <c r="T244" s="5"/>
      <c r="U244" s="5"/>
      <c r="V244" s="5"/>
      <c r="W244" s="5"/>
      <c r="X244" s="5"/>
      <c r="Y244" s="5"/>
      <c r="Z244" s="5"/>
      <c r="AA244" s="5"/>
      <c r="AB244" s="5"/>
      <c r="AC244" s="5"/>
      <c r="AD244" s="5"/>
      <c r="AE244" s="5"/>
      <c r="AF244" s="5"/>
      <c r="AG244" s="845"/>
      <c r="AH244" s="805"/>
    </row>
    <row r="245">
      <c r="A245" s="705"/>
      <c r="B245" s="846"/>
      <c r="C245" s="846"/>
      <c r="D245" s="846"/>
      <c r="E245" s="846"/>
      <c r="F245" s="846"/>
      <c r="G245" s="846"/>
      <c r="H245" s="846"/>
      <c r="I245" s="846"/>
      <c r="J245" s="846"/>
      <c r="K245" s="846"/>
      <c r="L245" s="846"/>
      <c r="M245" s="846"/>
      <c r="N245" s="5"/>
      <c r="O245" s="5"/>
      <c r="P245" s="5"/>
      <c r="Q245" s="5"/>
      <c r="R245" s="5"/>
      <c r="S245" s="5"/>
      <c r="T245" s="5"/>
      <c r="U245" s="5"/>
      <c r="V245" s="5"/>
      <c r="W245" s="5"/>
      <c r="X245" s="5"/>
      <c r="Y245" s="5"/>
      <c r="Z245" s="5"/>
      <c r="AA245" s="5"/>
      <c r="AB245" s="5"/>
      <c r="AC245" s="5"/>
      <c r="AD245" s="5"/>
      <c r="AE245" s="5"/>
      <c r="AF245" s="5"/>
      <c r="AG245" s="845"/>
      <c r="AH245" s="805"/>
    </row>
    <row r="246">
      <c r="A246" s="705"/>
      <c r="B246" s="846"/>
      <c r="C246" s="846"/>
      <c r="D246" s="846"/>
      <c r="E246" s="846"/>
      <c r="F246" s="846"/>
      <c r="G246" s="846"/>
      <c r="H246" s="846"/>
      <c r="I246" s="846"/>
      <c r="J246" s="846"/>
      <c r="K246" s="846"/>
      <c r="L246" s="846"/>
      <c r="M246" s="846"/>
      <c r="N246" s="5"/>
      <c r="O246" s="5"/>
      <c r="P246" s="5"/>
      <c r="Q246" s="5"/>
      <c r="R246" s="5"/>
      <c r="S246" s="5"/>
      <c r="T246" s="5"/>
      <c r="U246" s="5"/>
      <c r="V246" s="5"/>
      <c r="W246" s="5"/>
      <c r="X246" s="5"/>
      <c r="Y246" s="5"/>
      <c r="Z246" s="5"/>
      <c r="AA246" s="5"/>
      <c r="AB246" s="5"/>
      <c r="AC246" s="5"/>
      <c r="AD246" s="5"/>
      <c r="AE246" s="5"/>
      <c r="AF246" s="5"/>
      <c r="AG246" s="845"/>
      <c r="AH246" s="805"/>
    </row>
    <row r="247">
      <c r="A247" s="705"/>
      <c r="B247" s="846"/>
      <c r="C247" s="846"/>
      <c r="D247" s="846"/>
      <c r="E247" s="846"/>
      <c r="F247" s="846"/>
      <c r="G247" s="846"/>
      <c r="H247" s="846"/>
      <c r="I247" s="846"/>
      <c r="J247" s="846"/>
      <c r="K247" s="846"/>
      <c r="L247" s="846"/>
      <c r="M247" s="846"/>
      <c r="N247" s="5"/>
      <c r="O247" s="5"/>
      <c r="P247" s="5"/>
      <c r="Q247" s="5"/>
      <c r="R247" s="5"/>
      <c r="S247" s="5"/>
      <c r="T247" s="5"/>
      <c r="U247" s="5"/>
      <c r="V247" s="5"/>
      <c r="W247" s="5"/>
      <c r="X247" s="5"/>
      <c r="Y247" s="5"/>
      <c r="Z247" s="5"/>
      <c r="AA247" s="5"/>
      <c r="AB247" s="5"/>
      <c r="AC247" s="5"/>
      <c r="AD247" s="5"/>
      <c r="AE247" s="5"/>
      <c r="AF247" s="5"/>
      <c r="AG247" s="845"/>
      <c r="AH247" s="805"/>
    </row>
    <row r="248">
      <c r="A248" s="705"/>
      <c r="B248" s="846"/>
      <c r="C248" s="846"/>
      <c r="D248" s="846"/>
      <c r="E248" s="846"/>
      <c r="F248" s="846"/>
      <c r="G248" s="846"/>
      <c r="H248" s="846"/>
      <c r="I248" s="846"/>
      <c r="J248" s="846"/>
      <c r="K248" s="846"/>
      <c r="L248" s="846"/>
      <c r="M248" s="846"/>
      <c r="N248" s="5"/>
      <c r="O248" s="5"/>
      <c r="P248" s="5"/>
      <c r="Q248" s="5"/>
      <c r="R248" s="5"/>
      <c r="S248" s="5"/>
      <c r="T248" s="5"/>
      <c r="U248" s="5"/>
      <c r="V248" s="5"/>
      <c r="W248" s="5"/>
      <c r="X248" s="5"/>
      <c r="Y248" s="5"/>
      <c r="Z248" s="5"/>
      <c r="AA248" s="5"/>
      <c r="AB248" s="5"/>
      <c r="AC248" s="5"/>
      <c r="AD248" s="5"/>
      <c r="AE248" s="5"/>
      <c r="AF248" s="5"/>
      <c r="AG248" s="845"/>
      <c r="AH248" s="805"/>
    </row>
    <row r="249">
      <c r="A249" s="705"/>
      <c r="B249" s="846"/>
      <c r="C249" s="846"/>
      <c r="D249" s="846"/>
      <c r="E249" s="846"/>
      <c r="F249" s="846"/>
      <c r="G249" s="846"/>
      <c r="H249" s="846"/>
      <c r="I249" s="846"/>
      <c r="J249" s="846"/>
      <c r="K249" s="846"/>
      <c r="L249" s="846"/>
      <c r="M249" s="846"/>
      <c r="N249" s="5"/>
      <c r="O249" s="5"/>
      <c r="P249" s="5"/>
      <c r="Q249" s="5"/>
      <c r="R249" s="5"/>
      <c r="S249" s="5"/>
      <c r="T249" s="5"/>
      <c r="U249" s="5"/>
      <c r="V249" s="5"/>
      <c r="W249" s="5"/>
      <c r="X249" s="5"/>
      <c r="Y249" s="5"/>
      <c r="Z249" s="5"/>
      <c r="AA249" s="5"/>
      <c r="AB249" s="5"/>
      <c r="AC249" s="5"/>
      <c r="AD249" s="5"/>
      <c r="AE249" s="5"/>
      <c r="AF249" s="5"/>
      <c r="AG249" s="845"/>
      <c r="AH249" s="805"/>
    </row>
    <row r="250">
      <c r="A250" s="705"/>
      <c r="B250" s="846"/>
      <c r="C250" s="846"/>
      <c r="D250" s="846"/>
      <c r="E250" s="846"/>
      <c r="F250" s="846"/>
      <c r="G250" s="846"/>
      <c r="H250" s="846"/>
      <c r="I250" s="846"/>
      <c r="J250" s="846"/>
      <c r="K250" s="846"/>
      <c r="L250" s="846"/>
      <c r="M250" s="846"/>
      <c r="N250" s="5"/>
      <c r="O250" s="5"/>
      <c r="P250" s="5"/>
      <c r="Q250" s="5"/>
      <c r="R250" s="5"/>
      <c r="S250" s="5"/>
      <c r="T250" s="5"/>
      <c r="U250" s="5"/>
      <c r="V250" s="5"/>
      <c r="W250" s="5"/>
      <c r="X250" s="5"/>
      <c r="Y250" s="5"/>
      <c r="Z250" s="5"/>
      <c r="AA250" s="5"/>
      <c r="AB250" s="5"/>
      <c r="AC250" s="5"/>
      <c r="AD250" s="5"/>
      <c r="AE250" s="5"/>
      <c r="AF250" s="5"/>
      <c r="AG250" s="845"/>
      <c r="AH250" s="805"/>
    </row>
    <row r="251">
      <c r="A251" s="705"/>
      <c r="B251" s="846"/>
      <c r="C251" s="846"/>
      <c r="D251" s="846"/>
      <c r="E251" s="846"/>
      <c r="F251" s="846"/>
      <c r="G251" s="846"/>
      <c r="H251" s="846"/>
      <c r="I251" s="846"/>
      <c r="J251" s="846"/>
      <c r="K251" s="846"/>
      <c r="L251" s="846"/>
      <c r="M251" s="846"/>
      <c r="N251" s="5"/>
      <c r="O251" s="5"/>
      <c r="P251" s="5"/>
      <c r="Q251" s="5"/>
      <c r="R251" s="5"/>
      <c r="S251" s="5"/>
      <c r="T251" s="5"/>
      <c r="U251" s="5"/>
      <c r="V251" s="5"/>
      <c r="W251" s="5"/>
      <c r="X251" s="5"/>
      <c r="Y251" s="5"/>
      <c r="Z251" s="5"/>
      <c r="AA251" s="5"/>
      <c r="AB251" s="5"/>
      <c r="AC251" s="5"/>
      <c r="AD251" s="5"/>
      <c r="AE251" s="5"/>
      <c r="AF251" s="5"/>
      <c r="AG251" s="845"/>
      <c r="AH251" s="805"/>
    </row>
    <row r="252">
      <c r="A252" s="705"/>
      <c r="B252" s="846"/>
      <c r="C252" s="846"/>
      <c r="D252" s="846"/>
      <c r="E252" s="846"/>
      <c r="F252" s="846"/>
      <c r="G252" s="846"/>
      <c r="H252" s="846"/>
      <c r="I252" s="846"/>
      <c r="J252" s="846"/>
      <c r="K252" s="846"/>
      <c r="L252" s="846"/>
      <c r="M252" s="846"/>
      <c r="N252" s="5"/>
      <c r="O252" s="5"/>
      <c r="P252" s="5"/>
      <c r="Q252" s="5"/>
      <c r="R252" s="5"/>
      <c r="S252" s="5"/>
      <c r="T252" s="5"/>
      <c r="U252" s="5"/>
      <c r="V252" s="5"/>
      <c r="W252" s="5"/>
      <c r="X252" s="5"/>
      <c r="Y252" s="5"/>
      <c r="Z252" s="5"/>
      <c r="AA252" s="5"/>
      <c r="AB252" s="5"/>
      <c r="AC252" s="5"/>
      <c r="AD252" s="5"/>
      <c r="AE252" s="5"/>
      <c r="AF252" s="5"/>
      <c r="AG252" s="845"/>
      <c r="AH252" s="805"/>
    </row>
    <row r="253">
      <c r="A253" s="705"/>
      <c r="B253" s="846"/>
      <c r="C253" s="846"/>
      <c r="D253" s="846"/>
      <c r="E253" s="846"/>
      <c r="F253" s="846"/>
      <c r="G253" s="846"/>
      <c r="H253" s="846"/>
      <c r="I253" s="846"/>
      <c r="J253" s="846"/>
      <c r="K253" s="846"/>
      <c r="L253" s="846"/>
      <c r="M253" s="846"/>
      <c r="N253" s="5"/>
      <c r="O253" s="5"/>
      <c r="P253" s="5"/>
      <c r="Q253" s="5"/>
      <c r="R253" s="5"/>
      <c r="S253" s="5"/>
      <c r="T253" s="5"/>
      <c r="U253" s="5"/>
      <c r="V253" s="5"/>
      <c r="W253" s="5"/>
      <c r="X253" s="5"/>
      <c r="Y253" s="5"/>
      <c r="Z253" s="5"/>
      <c r="AA253" s="5"/>
      <c r="AB253" s="5"/>
      <c r="AC253" s="5"/>
      <c r="AD253" s="5"/>
      <c r="AE253" s="5"/>
      <c r="AF253" s="5"/>
      <c r="AG253" s="845"/>
      <c r="AH253" s="805"/>
    </row>
    <row r="254">
      <c r="A254" s="705"/>
      <c r="B254" s="846"/>
      <c r="C254" s="846"/>
      <c r="D254" s="846"/>
      <c r="E254" s="846"/>
      <c r="F254" s="846"/>
      <c r="G254" s="846"/>
      <c r="H254" s="846"/>
      <c r="I254" s="846"/>
      <c r="J254" s="846"/>
      <c r="K254" s="846"/>
      <c r="L254" s="846"/>
      <c r="M254" s="846"/>
      <c r="N254" s="5"/>
      <c r="O254" s="5"/>
      <c r="P254" s="5"/>
      <c r="Q254" s="5"/>
      <c r="R254" s="5"/>
      <c r="S254" s="5"/>
      <c r="T254" s="5"/>
      <c r="U254" s="5"/>
      <c r="V254" s="5"/>
      <c r="W254" s="5"/>
      <c r="X254" s="5"/>
      <c r="Y254" s="5"/>
      <c r="Z254" s="5"/>
      <c r="AA254" s="5"/>
      <c r="AB254" s="5"/>
      <c r="AC254" s="5"/>
      <c r="AD254" s="5"/>
      <c r="AE254" s="5"/>
      <c r="AF254" s="5"/>
      <c r="AG254" s="845"/>
      <c r="AH254" s="805"/>
    </row>
    <row r="255">
      <c r="A255" s="705"/>
      <c r="B255" s="846"/>
      <c r="C255" s="846"/>
      <c r="D255" s="846"/>
      <c r="E255" s="846"/>
      <c r="F255" s="846"/>
      <c r="G255" s="846"/>
      <c r="H255" s="846"/>
      <c r="I255" s="846"/>
      <c r="J255" s="846"/>
      <c r="K255" s="846"/>
      <c r="L255" s="846"/>
      <c r="M255" s="846"/>
      <c r="N255" s="5"/>
      <c r="O255" s="5"/>
      <c r="P255" s="5"/>
      <c r="Q255" s="5"/>
      <c r="R255" s="5"/>
      <c r="S255" s="5"/>
      <c r="T255" s="5"/>
      <c r="U255" s="5"/>
      <c r="V255" s="5"/>
      <c r="W255" s="5"/>
      <c r="X255" s="5"/>
      <c r="Y255" s="5"/>
      <c r="Z255" s="5"/>
      <c r="AA255" s="5"/>
      <c r="AB255" s="5"/>
      <c r="AC255" s="5"/>
      <c r="AD255" s="5"/>
      <c r="AE255" s="5"/>
      <c r="AF255" s="5"/>
      <c r="AG255" s="845"/>
      <c r="AH255" s="805"/>
    </row>
    <row r="256">
      <c r="A256" s="705"/>
      <c r="B256" s="846"/>
      <c r="C256" s="846"/>
      <c r="D256" s="846"/>
      <c r="E256" s="846"/>
      <c r="F256" s="846"/>
      <c r="G256" s="846"/>
      <c r="H256" s="846"/>
      <c r="I256" s="846"/>
      <c r="J256" s="846"/>
      <c r="K256" s="846"/>
      <c r="L256" s="846"/>
      <c r="M256" s="846"/>
      <c r="N256" s="5"/>
      <c r="O256" s="5"/>
      <c r="P256" s="5"/>
      <c r="Q256" s="5"/>
      <c r="R256" s="5"/>
      <c r="S256" s="5"/>
      <c r="T256" s="5"/>
      <c r="U256" s="5"/>
      <c r="V256" s="5"/>
      <c r="W256" s="5"/>
      <c r="X256" s="5"/>
      <c r="Y256" s="5"/>
      <c r="Z256" s="5"/>
      <c r="AA256" s="5"/>
      <c r="AB256" s="5"/>
      <c r="AC256" s="5"/>
      <c r="AD256" s="5"/>
      <c r="AE256" s="5"/>
      <c r="AF256" s="5"/>
      <c r="AG256" s="845"/>
      <c r="AH256" s="805"/>
    </row>
    <row r="257">
      <c r="A257" s="705"/>
      <c r="B257" s="846"/>
      <c r="C257" s="846"/>
      <c r="D257" s="846"/>
      <c r="E257" s="846"/>
      <c r="F257" s="846"/>
      <c r="G257" s="846"/>
      <c r="H257" s="846"/>
      <c r="I257" s="846"/>
      <c r="J257" s="846"/>
      <c r="K257" s="846"/>
      <c r="L257" s="846"/>
      <c r="M257" s="846"/>
      <c r="N257" s="5"/>
      <c r="O257" s="5"/>
      <c r="P257" s="5"/>
      <c r="Q257" s="5"/>
      <c r="R257" s="5"/>
      <c r="S257" s="5"/>
      <c r="T257" s="5"/>
      <c r="U257" s="5"/>
      <c r="V257" s="5"/>
      <c r="W257" s="5"/>
      <c r="X257" s="5"/>
      <c r="Y257" s="5"/>
      <c r="Z257" s="5"/>
      <c r="AA257" s="5"/>
      <c r="AB257" s="5"/>
      <c r="AC257" s="5"/>
      <c r="AD257" s="5"/>
      <c r="AE257" s="5"/>
      <c r="AF257" s="5"/>
      <c r="AG257" s="845"/>
      <c r="AH257" s="805"/>
    </row>
    <row r="258">
      <c r="A258" s="705"/>
      <c r="B258" s="846"/>
      <c r="C258" s="846"/>
      <c r="D258" s="846"/>
      <c r="E258" s="846"/>
      <c r="F258" s="846"/>
      <c r="G258" s="846"/>
      <c r="H258" s="846"/>
      <c r="I258" s="846"/>
      <c r="J258" s="846"/>
      <c r="K258" s="846"/>
      <c r="L258" s="846"/>
      <c r="M258" s="846"/>
      <c r="N258" s="5"/>
      <c r="O258" s="5"/>
      <c r="P258" s="5"/>
      <c r="Q258" s="5"/>
      <c r="R258" s="5"/>
      <c r="S258" s="5"/>
      <c r="T258" s="5"/>
      <c r="U258" s="5"/>
      <c r="V258" s="5"/>
      <c r="W258" s="5"/>
      <c r="X258" s="5"/>
      <c r="Y258" s="5"/>
      <c r="Z258" s="5"/>
      <c r="AA258" s="5"/>
      <c r="AB258" s="5"/>
      <c r="AC258" s="5"/>
      <c r="AD258" s="5"/>
      <c r="AE258" s="5"/>
      <c r="AF258" s="5"/>
      <c r="AG258" s="845"/>
      <c r="AH258" s="805"/>
    </row>
    <row r="259">
      <c r="A259" s="705"/>
      <c r="B259" s="846"/>
      <c r="C259" s="846"/>
      <c r="D259" s="846"/>
      <c r="E259" s="846"/>
      <c r="F259" s="846"/>
      <c r="G259" s="846"/>
      <c r="H259" s="846"/>
      <c r="I259" s="846"/>
      <c r="J259" s="846"/>
      <c r="K259" s="846"/>
      <c r="L259" s="846"/>
      <c r="M259" s="846"/>
      <c r="N259" s="5"/>
      <c r="O259" s="5"/>
      <c r="P259" s="5"/>
      <c r="Q259" s="5"/>
      <c r="R259" s="5"/>
      <c r="S259" s="5"/>
      <c r="T259" s="5"/>
      <c r="U259" s="5"/>
      <c r="V259" s="5"/>
      <c r="W259" s="5"/>
      <c r="X259" s="5"/>
      <c r="Y259" s="5"/>
      <c r="Z259" s="5"/>
      <c r="AA259" s="5"/>
      <c r="AB259" s="5"/>
      <c r="AC259" s="5"/>
      <c r="AD259" s="5"/>
      <c r="AE259" s="5"/>
      <c r="AF259" s="5"/>
      <c r="AG259" s="845"/>
      <c r="AH259" s="805"/>
    </row>
    <row r="260">
      <c r="A260" s="705"/>
      <c r="B260" s="846"/>
      <c r="C260" s="846"/>
      <c r="D260" s="846"/>
      <c r="E260" s="846"/>
      <c r="F260" s="846"/>
      <c r="G260" s="846"/>
      <c r="H260" s="846"/>
      <c r="I260" s="846"/>
      <c r="J260" s="846"/>
      <c r="K260" s="846"/>
      <c r="L260" s="846"/>
      <c r="M260" s="846"/>
      <c r="N260" s="5"/>
      <c r="O260" s="5"/>
      <c r="P260" s="5"/>
      <c r="Q260" s="5"/>
      <c r="R260" s="5"/>
      <c r="S260" s="5"/>
      <c r="T260" s="5"/>
      <c r="U260" s="5"/>
      <c r="V260" s="5"/>
      <c r="W260" s="5"/>
      <c r="X260" s="5"/>
      <c r="Y260" s="5"/>
      <c r="Z260" s="5"/>
      <c r="AA260" s="5"/>
      <c r="AB260" s="5"/>
      <c r="AC260" s="5"/>
      <c r="AD260" s="5"/>
      <c r="AE260" s="5"/>
      <c r="AF260" s="5"/>
      <c r="AG260" s="845"/>
      <c r="AH260" s="805"/>
    </row>
    <row r="261">
      <c r="A261" s="705"/>
      <c r="B261" s="846"/>
      <c r="C261" s="846"/>
      <c r="D261" s="846"/>
      <c r="E261" s="846"/>
      <c r="F261" s="846"/>
      <c r="G261" s="846"/>
      <c r="H261" s="846"/>
      <c r="I261" s="846"/>
      <c r="J261" s="846"/>
      <c r="K261" s="846"/>
      <c r="L261" s="846"/>
      <c r="M261" s="846"/>
      <c r="N261" s="5"/>
      <c r="O261" s="5"/>
      <c r="P261" s="5"/>
      <c r="Q261" s="5"/>
      <c r="R261" s="5"/>
      <c r="S261" s="5"/>
      <c r="T261" s="5"/>
      <c r="U261" s="5"/>
      <c r="V261" s="5"/>
      <c r="W261" s="5"/>
      <c r="X261" s="5"/>
      <c r="Y261" s="5"/>
      <c r="Z261" s="5"/>
      <c r="AA261" s="5"/>
      <c r="AB261" s="5"/>
      <c r="AC261" s="5"/>
      <c r="AD261" s="5"/>
      <c r="AE261" s="5"/>
      <c r="AF261" s="5"/>
      <c r="AG261" s="845"/>
      <c r="AH261" s="805"/>
    </row>
    <row r="262">
      <c r="A262" s="705"/>
      <c r="B262" s="846"/>
      <c r="C262" s="846"/>
      <c r="D262" s="846"/>
      <c r="E262" s="846"/>
      <c r="F262" s="846"/>
      <c r="G262" s="846"/>
      <c r="H262" s="846"/>
      <c r="I262" s="846"/>
      <c r="J262" s="846"/>
      <c r="K262" s="846"/>
      <c r="L262" s="846"/>
      <c r="M262" s="846"/>
      <c r="N262" s="5"/>
      <c r="O262" s="5"/>
      <c r="P262" s="5"/>
      <c r="Q262" s="5"/>
      <c r="R262" s="5"/>
      <c r="S262" s="5"/>
      <c r="T262" s="5"/>
      <c r="U262" s="5"/>
      <c r="V262" s="5"/>
      <c r="W262" s="5"/>
      <c r="X262" s="5"/>
      <c r="Y262" s="5"/>
      <c r="Z262" s="5"/>
      <c r="AA262" s="5"/>
      <c r="AB262" s="5"/>
      <c r="AC262" s="5"/>
      <c r="AD262" s="5"/>
      <c r="AE262" s="5"/>
      <c r="AF262" s="5"/>
      <c r="AG262" s="845"/>
      <c r="AH262" s="805"/>
    </row>
    <row r="263">
      <c r="A263" s="705"/>
      <c r="B263" s="846"/>
      <c r="C263" s="846"/>
      <c r="D263" s="846"/>
      <c r="E263" s="846"/>
      <c r="F263" s="846"/>
      <c r="G263" s="846"/>
      <c r="H263" s="846"/>
      <c r="I263" s="846"/>
      <c r="J263" s="846"/>
      <c r="K263" s="846"/>
      <c r="L263" s="846"/>
      <c r="M263" s="846"/>
      <c r="N263" s="5"/>
      <c r="O263" s="5"/>
      <c r="P263" s="5"/>
      <c r="Q263" s="5"/>
      <c r="R263" s="5"/>
      <c r="S263" s="5"/>
      <c r="T263" s="5"/>
      <c r="U263" s="5"/>
      <c r="V263" s="5"/>
      <c r="W263" s="5"/>
      <c r="X263" s="5"/>
      <c r="Y263" s="5"/>
      <c r="Z263" s="5"/>
      <c r="AA263" s="5"/>
      <c r="AB263" s="5"/>
      <c r="AC263" s="5"/>
      <c r="AD263" s="5"/>
      <c r="AE263" s="5"/>
      <c r="AF263" s="5"/>
      <c r="AG263" s="845"/>
      <c r="AH263" s="805"/>
    </row>
    <row r="264">
      <c r="A264" s="705"/>
      <c r="B264" s="846"/>
      <c r="C264" s="846"/>
      <c r="D264" s="846"/>
      <c r="E264" s="846"/>
      <c r="F264" s="846"/>
      <c r="G264" s="846"/>
      <c r="H264" s="846"/>
      <c r="I264" s="846"/>
      <c r="J264" s="846"/>
      <c r="K264" s="846"/>
      <c r="L264" s="846"/>
      <c r="M264" s="846"/>
      <c r="N264" s="5"/>
      <c r="O264" s="5"/>
      <c r="P264" s="5"/>
      <c r="Q264" s="5"/>
      <c r="R264" s="5"/>
      <c r="S264" s="5"/>
      <c r="T264" s="5"/>
      <c r="U264" s="5"/>
      <c r="V264" s="5"/>
      <c r="W264" s="5"/>
      <c r="X264" s="5"/>
      <c r="Y264" s="5"/>
      <c r="Z264" s="5"/>
      <c r="AA264" s="5"/>
      <c r="AB264" s="5"/>
      <c r="AC264" s="5"/>
      <c r="AD264" s="5"/>
      <c r="AE264" s="5"/>
      <c r="AF264" s="5"/>
      <c r="AG264" s="845"/>
      <c r="AH264" s="805"/>
    </row>
    <row r="265">
      <c r="A265" s="705"/>
      <c r="B265" s="846"/>
      <c r="C265" s="846"/>
      <c r="D265" s="846"/>
      <c r="E265" s="846"/>
      <c r="F265" s="846"/>
      <c r="G265" s="846"/>
      <c r="H265" s="846"/>
      <c r="I265" s="846"/>
      <c r="J265" s="846"/>
      <c r="K265" s="846"/>
      <c r="L265" s="846"/>
      <c r="M265" s="846"/>
      <c r="N265" s="5"/>
      <c r="O265" s="5"/>
      <c r="P265" s="5"/>
      <c r="Q265" s="5"/>
      <c r="R265" s="5"/>
      <c r="S265" s="5"/>
      <c r="T265" s="5"/>
      <c r="U265" s="5"/>
      <c r="V265" s="5"/>
      <c r="W265" s="5"/>
      <c r="X265" s="5"/>
      <c r="Y265" s="5"/>
      <c r="Z265" s="5"/>
      <c r="AA265" s="5"/>
      <c r="AB265" s="5"/>
      <c r="AC265" s="5"/>
      <c r="AD265" s="5"/>
      <c r="AE265" s="5"/>
      <c r="AF265" s="5"/>
      <c r="AG265" s="845"/>
      <c r="AH265" s="805"/>
    </row>
    <row r="266">
      <c r="A266" s="705"/>
      <c r="B266" s="846"/>
      <c r="C266" s="846"/>
      <c r="D266" s="846"/>
      <c r="E266" s="846"/>
      <c r="F266" s="846"/>
      <c r="G266" s="846"/>
      <c r="H266" s="846"/>
      <c r="I266" s="846"/>
      <c r="J266" s="846"/>
      <c r="K266" s="846"/>
      <c r="L266" s="846"/>
      <c r="M266" s="846"/>
      <c r="N266" s="5"/>
      <c r="O266" s="5"/>
      <c r="P266" s="5"/>
      <c r="Q266" s="5"/>
      <c r="R266" s="5"/>
      <c r="S266" s="5"/>
      <c r="T266" s="5"/>
      <c r="U266" s="5"/>
      <c r="V266" s="5"/>
      <c r="W266" s="5"/>
      <c r="X266" s="5"/>
      <c r="Y266" s="5"/>
      <c r="Z266" s="5"/>
      <c r="AA266" s="5"/>
      <c r="AB266" s="5"/>
      <c r="AC266" s="5"/>
      <c r="AD266" s="5"/>
      <c r="AE266" s="5"/>
      <c r="AF266" s="5"/>
      <c r="AG266" s="845"/>
      <c r="AH266" s="805"/>
    </row>
    <row r="267">
      <c r="A267" s="705"/>
      <c r="B267" s="846"/>
      <c r="C267" s="846"/>
      <c r="D267" s="846"/>
      <c r="E267" s="846"/>
      <c r="F267" s="846"/>
      <c r="G267" s="846"/>
      <c r="H267" s="846"/>
      <c r="I267" s="846"/>
      <c r="J267" s="846"/>
      <c r="K267" s="846"/>
      <c r="L267" s="846"/>
      <c r="M267" s="846"/>
      <c r="N267" s="5"/>
      <c r="O267" s="5"/>
      <c r="P267" s="5"/>
      <c r="Q267" s="5"/>
      <c r="R267" s="5"/>
      <c r="S267" s="5"/>
      <c r="T267" s="5"/>
      <c r="U267" s="5"/>
      <c r="V267" s="5"/>
      <c r="W267" s="5"/>
      <c r="X267" s="5"/>
      <c r="Y267" s="5"/>
      <c r="Z267" s="5"/>
      <c r="AA267" s="5"/>
      <c r="AB267" s="5"/>
      <c r="AC267" s="5"/>
      <c r="AD267" s="5"/>
      <c r="AE267" s="5"/>
      <c r="AF267" s="5"/>
      <c r="AG267" s="845"/>
      <c r="AH267" s="805"/>
    </row>
    <row r="268">
      <c r="A268" s="705"/>
      <c r="B268" s="846"/>
      <c r="C268" s="846"/>
      <c r="D268" s="846"/>
      <c r="E268" s="846"/>
      <c r="F268" s="846"/>
      <c r="G268" s="846"/>
      <c r="H268" s="846"/>
      <c r="I268" s="846"/>
      <c r="J268" s="846"/>
      <c r="K268" s="846"/>
      <c r="L268" s="846"/>
      <c r="M268" s="846"/>
      <c r="N268" s="5"/>
      <c r="O268" s="5"/>
      <c r="P268" s="5"/>
      <c r="Q268" s="5"/>
      <c r="R268" s="5"/>
      <c r="S268" s="5"/>
      <c r="T268" s="5"/>
      <c r="U268" s="5"/>
      <c r="V268" s="5"/>
      <c r="W268" s="5"/>
      <c r="X268" s="5"/>
      <c r="Y268" s="5"/>
      <c r="Z268" s="5"/>
      <c r="AA268" s="5"/>
      <c r="AB268" s="5"/>
      <c r="AC268" s="5"/>
      <c r="AD268" s="5"/>
      <c r="AE268" s="5"/>
      <c r="AF268" s="5"/>
      <c r="AG268" s="845"/>
      <c r="AH268" s="805"/>
    </row>
    <row r="269">
      <c r="A269" s="705"/>
      <c r="B269" s="846"/>
      <c r="C269" s="846"/>
      <c r="D269" s="846"/>
      <c r="E269" s="846"/>
      <c r="F269" s="846"/>
      <c r="G269" s="846"/>
      <c r="H269" s="846"/>
      <c r="I269" s="846"/>
      <c r="J269" s="846"/>
      <c r="K269" s="846"/>
      <c r="L269" s="846"/>
      <c r="M269" s="846"/>
      <c r="N269" s="5"/>
      <c r="O269" s="5"/>
      <c r="P269" s="5"/>
      <c r="Q269" s="5"/>
      <c r="R269" s="5"/>
      <c r="S269" s="5"/>
      <c r="T269" s="5"/>
      <c r="U269" s="5"/>
      <c r="V269" s="5"/>
      <c r="W269" s="5"/>
      <c r="X269" s="5"/>
      <c r="Y269" s="5"/>
      <c r="Z269" s="5"/>
      <c r="AA269" s="5"/>
      <c r="AB269" s="5"/>
      <c r="AC269" s="5"/>
      <c r="AD269" s="5"/>
      <c r="AE269" s="5"/>
      <c r="AF269" s="5"/>
      <c r="AG269" s="845"/>
      <c r="AH269" s="805"/>
    </row>
    <row r="270">
      <c r="A270" s="705"/>
      <c r="B270" s="846"/>
      <c r="C270" s="846"/>
      <c r="D270" s="846"/>
      <c r="E270" s="846"/>
      <c r="F270" s="846"/>
      <c r="G270" s="846"/>
      <c r="H270" s="846"/>
      <c r="I270" s="846"/>
      <c r="J270" s="846"/>
      <c r="K270" s="846"/>
      <c r="L270" s="846"/>
      <c r="M270" s="846"/>
      <c r="N270" s="5"/>
      <c r="O270" s="5"/>
      <c r="P270" s="5"/>
      <c r="Q270" s="5"/>
      <c r="R270" s="5"/>
      <c r="S270" s="5"/>
      <c r="T270" s="5"/>
      <c r="U270" s="5"/>
      <c r="V270" s="5"/>
      <c r="W270" s="5"/>
      <c r="X270" s="5"/>
      <c r="Y270" s="5"/>
      <c r="Z270" s="5"/>
      <c r="AA270" s="5"/>
      <c r="AB270" s="5"/>
      <c r="AC270" s="5"/>
      <c r="AD270" s="5"/>
      <c r="AE270" s="5"/>
      <c r="AF270" s="5"/>
      <c r="AG270" s="845"/>
      <c r="AH270" s="805"/>
    </row>
    <row r="271">
      <c r="A271" s="705"/>
      <c r="B271" s="846"/>
      <c r="C271" s="846"/>
      <c r="D271" s="846"/>
      <c r="E271" s="846"/>
      <c r="F271" s="846"/>
      <c r="G271" s="846"/>
      <c r="H271" s="846"/>
      <c r="I271" s="846"/>
      <c r="J271" s="846"/>
      <c r="K271" s="846"/>
      <c r="L271" s="846"/>
      <c r="M271" s="846"/>
      <c r="N271" s="5"/>
      <c r="O271" s="5"/>
      <c r="P271" s="5"/>
      <c r="Q271" s="5"/>
      <c r="R271" s="5"/>
      <c r="S271" s="5"/>
      <c r="T271" s="5"/>
      <c r="U271" s="5"/>
      <c r="V271" s="5"/>
      <c r="W271" s="5"/>
      <c r="X271" s="5"/>
      <c r="Y271" s="5"/>
      <c r="Z271" s="5"/>
      <c r="AA271" s="5"/>
      <c r="AB271" s="5"/>
      <c r="AC271" s="5"/>
      <c r="AD271" s="5"/>
      <c r="AE271" s="5"/>
      <c r="AF271" s="5"/>
      <c r="AG271" s="845"/>
      <c r="AH271" s="805"/>
    </row>
    <row r="272">
      <c r="A272" s="705"/>
      <c r="B272" s="846"/>
      <c r="C272" s="846"/>
      <c r="D272" s="846"/>
      <c r="E272" s="846"/>
      <c r="F272" s="846"/>
      <c r="G272" s="846"/>
      <c r="H272" s="846"/>
      <c r="I272" s="846"/>
      <c r="J272" s="846"/>
      <c r="K272" s="846"/>
      <c r="L272" s="846"/>
      <c r="M272" s="846"/>
      <c r="N272" s="5"/>
      <c r="O272" s="5"/>
      <c r="P272" s="5"/>
      <c r="Q272" s="5"/>
      <c r="R272" s="5"/>
      <c r="S272" s="5"/>
      <c r="T272" s="5"/>
      <c r="U272" s="5"/>
      <c r="V272" s="5"/>
      <c r="W272" s="5"/>
      <c r="X272" s="5"/>
      <c r="Y272" s="5"/>
      <c r="Z272" s="5"/>
      <c r="AA272" s="5"/>
      <c r="AB272" s="5"/>
      <c r="AC272" s="5"/>
      <c r="AD272" s="5"/>
      <c r="AE272" s="5"/>
      <c r="AF272" s="5"/>
      <c r="AG272" s="845"/>
      <c r="AH272" s="805"/>
    </row>
    <row r="273">
      <c r="A273" s="705"/>
      <c r="B273" s="846"/>
      <c r="C273" s="846"/>
      <c r="D273" s="846"/>
      <c r="E273" s="846"/>
      <c r="F273" s="846"/>
      <c r="G273" s="846"/>
      <c r="H273" s="846"/>
      <c r="I273" s="846"/>
      <c r="J273" s="846"/>
      <c r="K273" s="846"/>
      <c r="L273" s="846"/>
      <c r="M273" s="846"/>
      <c r="N273" s="5"/>
      <c r="O273" s="5"/>
      <c r="P273" s="5"/>
      <c r="Q273" s="5"/>
      <c r="R273" s="5"/>
      <c r="S273" s="5"/>
      <c r="T273" s="5"/>
      <c r="U273" s="5"/>
      <c r="V273" s="5"/>
      <c r="W273" s="5"/>
      <c r="X273" s="5"/>
      <c r="Y273" s="5"/>
      <c r="Z273" s="5"/>
      <c r="AA273" s="5"/>
      <c r="AB273" s="5"/>
      <c r="AC273" s="5"/>
      <c r="AD273" s="5"/>
      <c r="AE273" s="5"/>
      <c r="AF273" s="5"/>
      <c r="AG273" s="845"/>
      <c r="AH273" s="805"/>
    </row>
    <row r="274">
      <c r="A274" s="705"/>
      <c r="B274" s="846"/>
      <c r="C274" s="846"/>
      <c r="D274" s="846"/>
      <c r="E274" s="846"/>
      <c r="F274" s="846"/>
      <c r="G274" s="846"/>
      <c r="H274" s="846"/>
      <c r="I274" s="846"/>
      <c r="J274" s="846"/>
      <c r="K274" s="846"/>
      <c r="L274" s="846"/>
      <c r="M274" s="846"/>
      <c r="N274" s="5"/>
      <c r="O274" s="5"/>
      <c r="P274" s="5"/>
      <c r="Q274" s="5"/>
      <c r="R274" s="5"/>
      <c r="S274" s="5"/>
      <c r="T274" s="5"/>
      <c r="U274" s="5"/>
      <c r="V274" s="5"/>
      <c r="W274" s="5"/>
      <c r="X274" s="5"/>
      <c r="Y274" s="5"/>
      <c r="Z274" s="5"/>
      <c r="AA274" s="5"/>
      <c r="AB274" s="5"/>
      <c r="AC274" s="5"/>
      <c r="AD274" s="5"/>
      <c r="AE274" s="5"/>
      <c r="AF274" s="5"/>
      <c r="AG274" s="845"/>
      <c r="AH274" s="805"/>
    </row>
    <row r="275">
      <c r="A275" s="705"/>
      <c r="B275" s="846"/>
      <c r="C275" s="846"/>
      <c r="D275" s="846"/>
      <c r="E275" s="846"/>
      <c r="F275" s="846"/>
      <c r="G275" s="846"/>
      <c r="H275" s="846"/>
      <c r="I275" s="846"/>
      <c r="J275" s="846"/>
      <c r="K275" s="846"/>
      <c r="L275" s="846"/>
      <c r="M275" s="846"/>
      <c r="N275" s="5"/>
      <c r="O275" s="5"/>
      <c r="P275" s="5"/>
      <c r="Q275" s="5"/>
      <c r="R275" s="5"/>
      <c r="S275" s="5"/>
      <c r="T275" s="5"/>
      <c r="U275" s="5"/>
      <c r="V275" s="5"/>
      <c r="W275" s="5"/>
      <c r="X275" s="5"/>
      <c r="Y275" s="5"/>
      <c r="Z275" s="5"/>
      <c r="AA275" s="5"/>
      <c r="AB275" s="5"/>
      <c r="AC275" s="5"/>
      <c r="AD275" s="5"/>
      <c r="AE275" s="5"/>
      <c r="AF275" s="5"/>
      <c r="AG275" s="845"/>
      <c r="AH275" s="805"/>
    </row>
    <row r="276">
      <c r="A276" s="705"/>
      <c r="B276" s="846"/>
      <c r="C276" s="846"/>
      <c r="D276" s="846"/>
      <c r="E276" s="846"/>
      <c r="F276" s="846"/>
      <c r="G276" s="846"/>
      <c r="H276" s="846"/>
      <c r="I276" s="846"/>
      <c r="J276" s="846"/>
      <c r="K276" s="846"/>
      <c r="L276" s="846"/>
      <c r="M276" s="846"/>
      <c r="N276" s="5"/>
      <c r="O276" s="5"/>
      <c r="P276" s="5"/>
      <c r="Q276" s="5"/>
      <c r="R276" s="5"/>
      <c r="S276" s="5"/>
      <c r="T276" s="5"/>
      <c r="U276" s="5"/>
      <c r="V276" s="5"/>
      <c r="W276" s="5"/>
      <c r="X276" s="5"/>
      <c r="Y276" s="5"/>
      <c r="Z276" s="5"/>
      <c r="AA276" s="5"/>
      <c r="AB276" s="5"/>
      <c r="AC276" s="5"/>
      <c r="AD276" s="5"/>
      <c r="AE276" s="5"/>
      <c r="AF276" s="5"/>
      <c r="AG276" s="845"/>
      <c r="AH276" s="805"/>
    </row>
    <row r="277">
      <c r="A277" s="705"/>
      <c r="B277" s="846"/>
      <c r="C277" s="846"/>
      <c r="D277" s="846"/>
      <c r="E277" s="846"/>
      <c r="F277" s="846"/>
      <c r="G277" s="846"/>
      <c r="H277" s="846"/>
      <c r="I277" s="846"/>
      <c r="J277" s="846"/>
      <c r="K277" s="846"/>
      <c r="L277" s="846"/>
      <c r="M277" s="846"/>
      <c r="N277" s="5"/>
      <c r="O277" s="5"/>
      <c r="P277" s="5"/>
      <c r="Q277" s="5"/>
      <c r="R277" s="5"/>
      <c r="S277" s="5"/>
      <c r="T277" s="5"/>
      <c r="U277" s="5"/>
      <c r="V277" s="5"/>
      <c r="W277" s="5"/>
      <c r="X277" s="5"/>
      <c r="Y277" s="5"/>
      <c r="Z277" s="5"/>
      <c r="AA277" s="5"/>
      <c r="AB277" s="5"/>
      <c r="AC277" s="5"/>
      <c r="AD277" s="5"/>
      <c r="AE277" s="5"/>
      <c r="AF277" s="5"/>
      <c r="AG277" s="845"/>
      <c r="AH277" s="805"/>
    </row>
    <row r="278">
      <c r="A278" s="705"/>
      <c r="B278" s="846"/>
      <c r="C278" s="846"/>
      <c r="D278" s="846"/>
      <c r="E278" s="846"/>
      <c r="F278" s="846"/>
      <c r="G278" s="846"/>
      <c r="H278" s="846"/>
      <c r="I278" s="846"/>
      <c r="J278" s="846"/>
      <c r="K278" s="846"/>
      <c r="L278" s="846"/>
      <c r="M278" s="846"/>
      <c r="N278" s="5"/>
      <c r="O278" s="5"/>
      <c r="P278" s="5"/>
      <c r="Q278" s="5"/>
      <c r="R278" s="5"/>
      <c r="S278" s="5"/>
      <c r="T278" s="5"/>
      <c r="U278" s="5"/>
      <c r="V278" s="5"/>
      <c r="W278" s="5"/>
      <c r="X278" s="5"/>
      <c r="Y278" s="5"/>
      <c r="Z278" s="5"/>
      <c r="AA278" s="5"/>
      <c r="AB278" s="5"/>
      <c r="AC278" s="5"/>
      <c r="AD278" s="5"/>
      <c r="AE278" s="5"/>
      <c r="AF278" s="5"/>
      <c r="AG278" s="845"/>
      <c r="AH278" s="805"/>
    </row>
    <row r="279">
      <c r="A279" s="705"/>
      <c r="B279" s="846"/>
      <c r="C279" s="846"/>
      <c r="D279" s="846"/>
      <c r="E279" s="846"/>
      <c r="F279" s="846"/>
      <c r="G279" s="846"/>
      <c r="H279" s="846"/>
      <c r="I279" s="846"/>
      <c r="J279" s="846"/>
      <c r="K279" s="846"/>
      <c r="L279" s="846"/>
      <c r="M279" s="846"/>
      <c r="N279" s="5"/>
      <c r="O279" s="5"/>
      <c r="P279" s="5"/>
      <c r="Q279" s="5"/>
      <c r="R279" s="5"/>
      <c r="S279" s="5"/>
      <c r="T279" s="5"/>
      <c r="U279" s="5"/>
      <c r="V279" s="5"/>
      <c r="W279" s="5"/>
      <c r="X279" s="5"/>
      <c r="Y279" s="5"/>
      <c r="Z279" s="5"/>
      <c r="AA279" s="5"/>
      <c r="AB279" s="5"/>
      <c r="AC279" s="5"/>
      <c r="AD279" s="5"/>
      <c r="AE279" s="5"/>
      <c r="AF279" s="5"/>
      <c r="AG279" s="845"/>
      <c r="AH279" s="805"/>
    </row>
    <row r="280">
      <c r="A280" s="705"/>
      <c r="B280" s="846"/>
      <c r="C280" s="846"/>
      <c r="D280" s="846"/>
      <c r="E280" s="846"/>
      <c r="F280" s="846"/>
      <c r="G280" s="846"/>
      <c r="H280" s="846"/>
      <c r="I280" s="846"/>
      <c r="J280" s="846"/>
      <c r="K280" s="846"/>
      <c r="L280" s="846"/>
      <c r="M280" s="846"/>
      <c r="N280" s="5"/>
      <c r="O280" s="5"/>
      <c r="P280" s="5"/>
      <c r="Q280" s="5"/>
      <c r="R280" s="5"/>
      <c r="S280" s="5"/>
      <c r="T280" s="5"/>
      <c r="U280" s="5"/>
      <c r="V280" s="5"/>
      <c r="W280" s="5"/>
      <c r="X280" s="5"/>
      <c r="Y280" s="5"/>
      <c r="Z280" s="5"/>
      <c r="AA280" s="5"/>
      <c r="AB280" s="5"/>
      <c r="AC280" s="5"/>
      <c r="AD280" s="5"/>
      <c r="AE280" s="5"/>
      <c r="AF280" s="5"/>
      <c r="AG280" s="845"/>
      <c r="AH280" s="805"/>
    </row>
    <row r="281">
      <c r="A281" s="705"/>
      <c r="B281" s="846"/>
      <c r="C281" s="846"/>
      <c r="D281" s="846"/>
      <c r="E281" s="846"/>
      <c r="F281" s="846"/>
      <c r="G281" s="846"/>
      <c r="H281" s="846"/>
      <c r="I281" s="846"/>
      <c r="J281" s="846"/>
      <c r="K281" s="846"/>
      <c r="L281" s="846"/>
      <c r="M281" s="846"/>
      <c r="N281" s="5"/>
      <c r="O281" s="5"/>
      <c r="P281" s="5"/>
      <c r="Q281" s="5"/>
      <c r="R281" s="5"/>
      <c r="S281" s="5"/>
      <c r="T281" s="5"/>
      <c r="U281" s="5"/>
      <c r="V281" s="5"/>
      <c r="W281" s="5"/>
      <c r="X281" s="5"/>
      <c r="Y281" s="5"/>
      <c r="Z281" s="5"/>
      <c r="AA281" s="5"/>
      <c r="AB281" s="5"/>
      <c r="AC281" s="5"/>
      <c r="AD281" s="5"/>
      <c r="AE281" s="5"/>
      <c r="AF281" s="5"/>
      <c r="AG281" s="845"/>
      <c r="AH281" s="805"/>
    </row>
    <row r="282">
      <c r="A282" s="705"/>
      <c r="B282" s="846"/>
      <c r="C282" s="846"/>
      <c r="D282" s="846"/>
      <c r="E282" s="846"/>
      <c r="F282" s="846"/>
      <c r="G282" s="846"/>
      <c r="H282" s="846"/>
      <c r="I282" s="846"/>
      <c r="J282" s="846"/>
      <c r="K282" s="846"/>
      <c r="L282" s="846"/>
      <c r="M282" s="846"/>
      <c r="N282" s="5"/>
      <c r="O282" s="5"/>
      <c r="P282" s="5"/>
      <c r="Q282" s="5"/>
      <c r="R282" s="5"/>
      <c r="S282" s="5"/>
      <c r="T282" s="5"/>
      <c r="U282" s="5"/>
      <c r="V282" s="5"/>
      <c r="W282" s="5"/>
      <c r="X282" s="5"/>
      <c r="Y282" s="5"/>
      <c r="Z282" s="5"/>
      <c r="AA282" s="5"/>
      <c r="AB282" s="5"/>
      <c r="AC282" s="5"/>
      <c r="AD282" s="5"/>
      <c r="AE282" s="5"/>
      <c r="AF282" s="5"/>
      <c r="AG282" s="845"/>
      <c r="AH282" s="805"/>
    </row>
    <row r="283">
      <c r="A283" s="705"/>
      <c r="B283" s="846"/>
      <c r="C283" s="846"/>
      <c r="D283" s="846"/>
      <c r="E283" s="846"/>
      <c r="F283" s="846"/>
      <c r="G283" s="846"/>
      <c r="H283" s="846"/>
      <c r="I283" s="846"/>
      <c r="J283" s="846"/>
      <c r="K283" s="846"/>
      <c r="L283" s="846"/>
      <c r="M283" s="846"/>
      <c r="N283" s="5"/>
      <c r="O283" s="5"/>
      <c r="P283" s="5"/>
      <c r="Q283" s="5"/>
      <c r="R283" s="5"/>
      <c r="S283" s="5"/>
      <c r="T283" s="5"/>
      <c r="U283" s="5"/>
      <c r="V283" s="5"/>
      <c r="W283" s="5"/>
      <c r="X283" s="5"/>
      <c r="Y283" s="5"/>
      <c r="Z283" s="5"/>
      <c r="AA283" s="5"/>
      <c r="AB283" s="5"/>
      <c r="AC283" s="5"/>
      <c r="AD283" s="5"/>
      <c r="AE283" s="5"/>
      <c r="AF283" s="5"/>
      <c r="AG283" s="845"/>
      <c r="AH283" s="805"/>
    </row>
    <row r="284">
      <c r="A284" s="705"/>
      <c r="B284" s="846"/>
      <c r="C284" s="846"/>
      <c r="D284" s="846"/>
      <c r="E284" s="846"/>
      <c r="F284" s="846"/>
      <c r="G284" s="846"/>
      <c r="H284" s="846"/>
      <c r="I284" s="846"/>
      <c r="J284" s="846"/>
      <c r="K284" s="846"/>
      <c r="L284" s="846"/>
      <c r="M284" s="846"/>
      <c r="N284" s="5"/>
      <c r="O284" s="5"/>
      <c r="P284" s="5"/>
      <c r="Q284" s="5"/>
      <c r="R284" s="5"/>
      <c r="S284" s="5"/>
      <c r="T284" s="5"/>
      <c r="U284" s="5"/>
      <c r="V284" s="5"/>
      <c r="W284" s="5"/>
      <c r="X284" s="5"/>
      <c r="Y284" s="5"/>
      <c r="Z284" s="5"/>
      <c r="AA284" s="5"/>
      <c r="AB284" s="5"/>
      <c r="AC284" s="5"/>
      <c r="AD284" s="5"/>
      <c r="AE284" s="5"/>
      <c r="AF284" s="5"/>
      <c r="AG284" s="845"/>
      <c r="AH284" s="805"/>
    </row>
    <row r="285">
      <c r="A285" s="705"/>
      <c r="B285" s="846"/>
      <c r="C285" s="846"/>
      <c r="D285" s="846"/>
      <c r="E285" s="846"/>
      <c r="F285" s="846"/>
      <c r="G285" s="846"/>
      <c r="H285" s="846"/>
      <c r="I285" s="846"/>
      <c r="J285" s="846"/>
      <c r="K285" s="846"/>
      <c r="L285" s="846"/>
      <c r="M285" s="846"/>
      <c r="N285" s="5"/>
      <c r="O285" s="5"/>
      <c r="P285" s="5"/>
      <c r="Q285" s="5"/>
      <c r="R285" s="5"/>
      <c r="S285" s="5"/>
      <c r="T285" s="5"/>
      <c r="U285" s="5"/>
      <c r="V285" s="5"/>
      <c r="W285" s="5"/>
      <c r="X285" s="5"/>
      <c r="Y285" s="5"/>
      <c r="Z285" s="5"/>
      <c r="AA285" s="5"/>
      <c r="AB285" s="5"/>
      <c r="AC285" s="5"/>
      <c r="AD285" s="5"/>
      <c r="AE285" s="5"/>
      <c r="AF285" s="5"/>
      <c r="AG285" s="845"/>
      <c r="AH285" s="805"/>
    </row>
    <row r="286">
      <c r="A286" s="705"/>
      <c r="B286" s="846"/>
      <c r="C286" s="846"/>
      <c r="D286" s="846"/>
      <c r="E286" s="846"/>
      <c r="F286" s="846"/>
      <c r="G286" s="846"/>
      <c r="H286" s="846"/>
      <c r="I286" s="846"/>
      <c r="J286" s="846"/>
      <c r="K286" s="846"/>
      <c r="L286" s="846"/>
      <c r="M286" s="846"/>
      <c r="N286" s="5"/>
      <c r="O286" s="5"/>
      <c r="P286" s="5"/>
      <c r="Q286" s="5"/>
      <c r="R286" s="5"/>
      <c r="S286" s="5"/>
      <c r="T286" s="5"/>
      <c r="U286" s="5"/>
      <c r="V286" s="5"/>
      <c r="W286" s="5"/>
      <c r="X286" s="5"/>
      <c r="Y286" s="5"/>
      <c r="Z286" s="5"/>
      <c r="AA286" s="5"/>
      <c r="AB286" s="5"/>
      <c r="AC286" s="5"/>
      <c r="AD286" s="5"/>
      <c r="AE286" s="5"/>
      <c r="AF286" s="5"/>
      <c r="AG286" s="845"/>
      <c r="AH286" s="805"/>
    </row>
    <row r="287">
      <c r="A287" s="705"/>
      <c r="B287" s="846"/>
      <c r="C287" s="846"/>
      <c r="D287" s="846"/>
      <c r="E287" s="846"/>
      <c r="F287" s="846"/>
      <c r="G287" s="846"/>
      <c r="H287" s="846"/>
      <c r="I287" s="846"/>
      <c r="J287" s="846"/>
      <c r="K287" s="846"/>
      <c r="L287" s="846"/>
      <c r="M287" s="846"/>
      <c r="N287" s="5"/>
      <c r="O287" s="5"/>
      <c r="P287" s="5"/>
      <c r="Q287" s="5"/>
      <c r="R287" s="5"/>
      <c r="S287" s="5"/>
      <c r="T287" s="5"/>
      <c r="U287" s="5"/>
      <c r="V287" s="5"/>
      <c r="W287" s="5"/>
      <c r="X287" s="5"/>
      <c r="Y287" s="5"/>
      <c r="Z287" s="5"/>
      <c r="AA287" s="5"/>
      <c r="AB287" s="5"/>
      <c r="AC287" s="5"/>
      <c r="AD287" s="5"/>
      <c r="AE287" s="5"/>
      <c r="AF287" s="5"/>
      <c r="AG287" s="845"/>
      <c r="AH287" s="805"/>
    </row>
    <row r="288">
      <c r="A288" s="705"/>
      <c r="B288" s="846"/>
      <c r="C288" s="846"/>
      <c r="D288" s="846"/>
      <c r="E288" s="846"/>
      <c r="F288" s="846"/>
      <c r="G288" s="846"/>
      <c r="H288" s="846"/>
      <c r="I288" s="846"/>
      <c r="J288" s="846"/>
      <c r="K288" s="846"/>
      <c r="L288" s="846"/>
      <c r="M288" s="846"/>
      <c r="N288" s="5"/>
      <c r="O288" s="5"/>
      <c r="P288" s="5"/>
      <c r="Q288" s="5"/>
      <c r="R288" s="5"/>
      <c r="S288" s="5"/>
      <c r="T288" s="5"/>
      <c r="U288" s="5"/>
      <c r="V288" s="5"/>
      <c r="W288" s="5"/>
      <c r="X288" s="5"/>
      <c r="Y288" s="5"/>
      <c r="Z288" s="5"/>
      <c r="AA288" s="5"/>
      <c r="AB288" s="5"/>
      <c r="AC288" s="5"/>
      <c r="AD288" s="5"/>
      <c r="AE288" s="5"/>
      <c r="AF288" s="5"/>
      <c r="AG288" s="845"/>
      <c r="AH288" s="805"/>
    </row>
    <row r="289">
      <c r="A289" s="705"/>
      <c r="B289" s="846"/>
      <c r="C289" s="846"/>
      <c r="D289" s="846"/>
      <c r="E289" s="846"/>
      <c r="F289" s="846"/>
      <c r="G289" s="846"/>
      <c r="H289" s="846"/>
      <c r="I289" s="846"/>
      <c r="J289" s="846"/>
      <c r="K289" s="846"/>
      <c r="L289" s="846"/>
      <c r="M289" s="846"/>
      <c r="N289" s="5"/>
      <c r="O289" s="5"/>
      <c r="P289" s="5"/>
      <c r="Q289" s="5"/>
      <c r="R289" s="5"/>
      <c r="S289" s="5"/>
      <c r="T289" s="5"/>
      <c r="U289" s="5"/>
      <c r="V289" s="5"/>
      <c r="W289" s="5"/>
      <c r="X289" s="5"/>
      <c r="Y289" s="5"/>
      <c r="Z289" s="5"/>
      <c r="AA289" s="5"/>
      <c r="AB289" s="5"/>
      <c r="AC289" s="5"/>
      <c r="AD289" s="5"/>
      <c r="AE289" s="5"/>
      <c r="AF289" s="5"/>
      <c r="AG289" s="845"/>
      <c r="AH289" s="805"/>
    </row>
    <row r="290">
      <c r="A290" s="705"/>
      <c r="B290" s="846"/>
      <c r="C290" s="846"/>
      <c r="D290" s="846"/>
      <c r="E290" s="846"/>
      <c r="F290" s="846"/>
      <c r="G290" s="846"/>
      <c r="H290" s="846"/>
      <c r="I290" s="846"/>
      <c r="J290" s="846"/>
      <c r="K290" s="846"/>
      <c r="L290" s="846"/>
      <c r="M290" s="846"/>
      <c r="N290" s="5"/>
      <c r="O290" s="5"/>
      <c r="P290" s="5"/>
      <c r="Q290" s="5"/>
      <c r="R290" s="5"/>
      <c r="S290" s="5"/>
      <c r="T290" s="5"/>
      <c r="U290" s="5"/>
      <c r="V290" s="5"/>
      <c r="W290" s="5"/>
      <c r="X290" s="5"/>
      <c r="Y290" s="5"/>
      <c r="Z290" s="5"/>
      <c r="AA290" s="5"/>
      <c r="AB290" s="5"/>
      <c r="AC290" s="5"/>
      <c r="AD290" s="5"/>
      <c r="AE290" s="5"/>
      <c r="AF290" s="5"/>
      <c r="AG290" s="845"/>
      <c r="AH290" s="805"/>
    </row>
    <row r="291">
      <c r="A291" s="705"/>
      <c r="B291" s="846"/>
      <c r="C291" s="846"/>
      <c r="D291" s="846"/>
      <c r="E291" s="846"/>
      <c r="F291" s="846"/>
      <c r="G291" s="846"/>
      <c r="H291" s="846"/>
      <c r="I291" s="846"/>
      <c r="J291" s="846"/>
      <c r="K291" s="846"/>
      <c r="L291" s="846"/>
      <c r="M291" s="846"/>
      <c r="N291" s="5"/>
      <c r="O291" s="5"/>
      <c r="P291" s="5"/>
      <c r="Q291" s="5"/>
      <c r="R291" s="5"/>
      <c r="S291" s="5"/>
      <c r="T291" s="5"/>
      <c r="U291" s="5"/>
      <c r="V291" s="5"/>
      <c r="W291" s="5"/>
      <c r="X291" s="5"/>
      <c r="Y291" s="5"/>
      <c r="Z291" s="5"/>
      <c r="AA291" s="5"/>
      <c r="AB291" s="5"/>
      <c r="AC291" s="5"/>
      <c r="AD291" s="5"/>
      <c r="AE291" s="5"/>
      <c r="AF291" s="5"/>
      <c r="AG291" s="845"/>
      <c r="AH291" s="805"/>
    </row>
    <row r="292">
      <c r="A292" s="705"/>
      <c r="B292" s="846"/>
      <c r="C292" s="846"/>
      <c r="D292" s="846"/>
      <c r="E292" s="846"/>
      <c r="F292" s="846"/>
      <c r="G292" s="846"/>
      <c r="H292" s="846"/>
      <c r="I292" s="846"/>
      <c r="J292" s="846"/>
      <c r="K292" s="846"/>
      <c r="L292" s="846"/>
      <c r="M292" s="846"/>
      <c r="N292" s="5"/>
      <c r="O292" s="5"/>
      <c r="P292" s="5"/>
      <c r="Q292" s="5"/>
      <c r="R292" s="5"/>
      <c r="S292" s="5"/>
      <c r="T292" s="5"/>
      <c r="U292" s="5"/>
      <c r="V292" s="5"/>
      <c r="W292" s="5"/>
      <c r="X292" s="5"/>
      <c r="Y292" s="5"/>
      <c r="Z292" s="5"/>
      <c r="AA292" s="5"/>
      <c r="AB292" s="5"/>
      <c r="AC292" s="5"/>
      <c r="AD292" s="5"/>
      <c r="AE292" s="5"/>
      <c r="AF292" s="5"/>
      <c r="AG292" s="845"/>
      <c r="AH292" s="805"/>
    </row>
    <row r="293">
      <c r="A293" s="705"/>
      <c r="B293" s="846"/>
      <c r="C293" s="846"/>
      <c r="D293" s="846"/>
      <c r="E293" s="846"/>
      <c r="F293" s="846"/>
      <c r="G293" s="846"/>
      <c r="H293" s="846"/>
      <c r="I293" s="846"/>
      <c r="J293" s="846"/>
      <c r="K293" s="846"/>
      <c r="L293" s="846"/>
      <c r="M293" s="846"/>
      <c r="N293" s="5"/>
      <c r="O293" s="5"/>
      <c r="P293" s="5"/>
      <c r="Q293" s="5"/>
      <c r="R293" s="5"/>
      <c r="S293" s="5"/>
      <c r="T293" s="5"/>
      <c r="U293" s="5"/>
      <c r="V293" s="5"/>
      <c r="W293" s="5"/>
      <c r="X293" s="5"/>
      <c r="Y293" s="5"/>
      <c r="Z293" s="5"/>
      <c r="AA293" s="5"/>
      <c r="AB293" s="5"/>
      <c r="AC293" s="5"/>
      <c r="AD293" s="5"/>
      <c r="AE293" s="5"/>
      <c r="AF293" s="5"/>
      <c r="AG293" s="845"/>
      <c r="AH293" s="805"/>
    </row>
    <row r="294">
      <c r="A294" s="705"/>
      <c r="B294" s="846"/>
      <c r="C294" s="846"/>
      <c r="D294" s="846"/>
      <c r="E294" s="846"/>
      <c r="F294" s="846"/>
      <c r="G294" s="846"/>
      <c r="H294" s="846"/>
      <c r="I294" s="846"/>
      <c r="J294" s="846"/>
      <c r="K294" s="846"/>
      <c r="L294" s="846"/>
      <c r="M294" s="846"/>
      <c r="N294" s="5"/>
      <c r="O294" s="5"/>
      <c r="P294" s="5"/>
      <c r="Q294" s="5"/>
      <c r="R294" s="5"/>
      <c r="S294" s="5"/>
      <c r="T294" s="5"/>
      <c r="U294" s="5"/>
      <c r="V294" s="5"/>
      <c r="W294" s="5"/>
      <c r="X294" s="5"/>
      <c r="Y294" s="5"/>
      <c r="Z294" s="5"/>
      <c r="AA294" s="5"/>
      <c r="AB294" s="5"/>
      <c r="AC294" s="5"/>
      <c r="AD294" s="5"/>
      <c r="AE294" s="5"/>
      <c r="AF294" s="5"/>
      <c r="AG294" s="845"/>
      <c r="AH294" s="805"/>
    </row>
    <row r="295">
      <c r="A295" s="705"/>
      <c r="B295" s="846"/>
      <c r="C295" s="846"/>
      <c r="D295" s="846"/>
      <c r="E295" s="846"/>
      <c r="F295" s="846"/>
      <c r="G295" s="846"/>
      <c r="H295" s="846"/>
      <c r="I295" s="846"/>
      <c r="J295" s="846"/>
      <c r="K295" s="846"/>
      <c r="L295" s="846"/>
      <c r="M295" s="846"/>
      <c r="N295" s="5"/>
      <c r="O295" s="5"/>
      <c r="P295" s="5"/>
      <c r="Q295" s="5"/>
      <c r="R295" s="5"/>
      <c r="S295" s="5"/>
      <c r="T295" s="5"/>
      <c r="U295" s="5"/>
      <c r="V295" s="5"/>
      <c r="W295" s="5"/>
      <c r="X295" s="5"/>
      <c r="Y295" s="5"/>
      <c r="Z295" s="5"/>
      <c r="AA295" s="5"/>
      <c r="AB295" s="5"/>
      <c r="AC295" s="5"/>
      <c r="AD295" s="5"/>
      <c r="AE295" s="5"/>
      <c r="AF295" s="5"/>
      <c r="AG295" s="845"/>
      <c r="AH295" s="805"/>
    </row>
    <row r="296">
      <c r="A296" s="705"/>
      <c r="B296" s="846"/>
      <c r="C296" s="846"/>
      <c r="D296" s="846"/>
      <c r="E296" s="846"/>
      <c r="F296" s="846"/>
      <c r="G296" s="846"/>
      <c r="H296" s="846"/>
      <c r="I296" s="846"/>
      <c r="J296" s="846"/>
      <c r="K296" s="846"/>
      <c r="L296" s="846"/>
      <c r="M296" s="846"/>
      <c r="N296" s="5"/>
      <c r="O296" s="5"/>
      <c r="P296" s="5"/>
      <c r="Q296" s="5"/>
      <c r="R296" s="5"/>
      <c r="S296" s="5"/>
      <c r="T296" s="5"/>
      <c r="U296" s="5"/>
      <c r="V296" s="5"/>
      <c r="W296" s="5"/>
      <c r="X296" s="5"/>
      <c r="Y296" s="5"/>
      <c r="Z296" s="5"/>
      <c r="AA296" s="5"/>
      <c r="AB296" s="5"/>
      <c r="AC296" s="5"/>
      <c r="AD296" s="5"/>
      <c r="AE296" s="5"/>
      <c r="AF296" s="5"/>
      <c r="AG296" s="845"/>
      <c r="AH296" s="805"/>
    </row>
    <row r="297">
      <c r="A297" s="705"/>
      <c r="B297" s="846"/>
      <c r="C297" s="846"/>
      <c r="D297" s="846"/>
      <c r="E297" s="846"/>
      <c r="F297" s="846"/>
      <c r="G297" s="846"/>
      <c r="H297" s="846"/>
      <c r="I297" s="846"/>
      <c r="J297" s="846"/>
      <c r="K297" s="846"/>
      <c r="L297" s="846"/>
      <c r="M297" s="846"/>
      <c r="N297" s="5"/>
      <c r="O297" s="5"/>
      <c r="P297" s="5"/>
      <c r="Q297" s="5"/>
      <c r="R297" s="5"/>
      <c r="S297" s="5"/>
      <c r="T297" s="5"/>
      <c r="U297" s="5"/>
      <c r="V297" s="5"/>
      <c r="W297" s="5"/>
      <c r="X297" s="5"/>
      <c r="Y297" s="5"/>
      <c r="Z297" s="5"/>
      <c r="AA297" s="5"/>
      <c r="AB297" s="5"/>
      <c r="AC297" s="5"/>
      <c r="AD297" s="5"/>
      <c r="AE297" s="5"/>
      <c r="AF297" s="5"/>
      <c r="AG297" s="845"/>
      <c r="AH297" s="805"/>
    </row>
    <row r="298">
      <c r="A298" s="705"/>
      <c r="B298" s="846"/>
      <c r="C298" s="846"/>
      <c r="D298" s="846"/>
      <c r="E298" s="846"/>
      <c r="F298" s="846"/>
      <c r="G298" s="846"/>
      <c r="H298" s="846"/>
      <c r="I298" s="846"/>
      <c r="J298" s="846"/>
      <c r="K298" s="846"/>
      <c r="L298" s="846"/>
      <c r="M298" s="846"/>
      <c r="N298" s="5"/>
      <c r="O298" s="5"/>
      <c r="P298" s="5"/>
      <c r="Q298" s="5"/>
      <c r="R298" s="5"/>
      <c r="S298" s="5"/>
      <c r="T298" s="5"/>
      <c r="U298" s="5"/>
      <c r="V298" s="5"/>
      <c r="W298" s="5"/>
      <c r="X298" s="5"/>
      <c r="Y298" s="5"/>
      <c r="Z298" s="5"/>
      <c r="AA298" s="5"/>
      <c r="AB298" s="5"/>
      <c r="AC298" s="5"/>
      <c r="AD298" s="5"/>
      <c r="AE298" s="5"/>
      <c r="AF298" s="5"/>
      <c r="AG298" s="845"/>
      <c r="AH298" s="805"/>
    </row>
    <row r="299">
      <c r="A299" s="705"/>
      <c r="B299" s="846"/>
      <c r="C299" s="846"/>
      <c r="D299" s="846"/>
      <c r="E299" s="846"/>
      <c r="F299" s="846"/>
      <c r="G299" s="846"/>
      <c r="H299" s="846"/>
      <c r="I299" s="846"/>
      <c r="J299" s="846"/>
      <c r="K299" s="846"/>
      <c r="L299" s="846"/>
      <c r="M299" s="846"/>
      <c r="N299" s="5"/>
      <c r="O299" s="5"/>
      <c r="P299" s="5"/>
      <c r="Q299" s="5"/>
      <c r="R299" s="5"/>
      <c r="S299" s="5"/>
      <c r="T299" s="5"/>
      <c r="U299" s="5"/>
      <c r="V299" s="5"/>
      <c r="W299" s="5"/>
      <c r="X299" s="5"/>
      <c r="Y299" s="5"/>
      <c r="Z299" s="5"/>
      <c r="AA299" s="5"/>
      <c r="AB299" s="5"/>
      <c r="AC299" s="5"/>
      <c r="AD299" s="5"/>
      <c r="AE299" s="5"/>
      <c r="AF299" s="5"/>
      <c r="AG299" s="845"/>
      <c r="AH299" s="805"/>
    </row>
    <row r="300">
      <c r="A300" s="705"/>
      <c r="B300" s="846"/>
      <c r="C300" s="846"/>
      <c r="D300" s="846"/>
      <c r="E300" s="846"/>
      <c r="F300" s="846"/>
      <c r="G300" s="846"/>
      <c r="H300" s="846"/>
      <c r="I300" s="846"/>
      <c r="J300" s="846"/>
      <c r="K300" s="846"/>
      <c r="L300" s="846"/>
      <c r="M300" s="846"/>
      <c r="N300" s="5"/>
      <c r="O300" s="5"/>
      <c r="P300" s="5"/>
      <c r="Q300" s="5"/>
      <c r="R300" s="5"/>
      <c r="S300" s="5"/>
      <c r="T300" s="5"/>
      <c r="U300" s="5"/>
      <c r="V300" s="5"/>
      <c r="W300" s="5"/>
      <c r="X300" s="5"/>
      <c r="Y300" s="5"/>
      <c r="Z300" s="5"/>
      <c r="AA300" s="5"/>
      <c r="AB300" s="5"/>
      <c r="AC300" s="5"/>
      <c r="AD300" s="5"/>
      <c r="AE300" s="5"/>
      <c r="AF300" s="5"/>
      <c r="AG300" s="845"/>
      <c r="AH300" s="805"/>
    </row>
    <row r="301">
      <c r="A301" s="705"/>
      <c r="B301" s="846"/>
      <c r="C301" s="846"/>
      <c r="D301" s="846"/>
      <c r="E301" s="846"/>
      <c r="F301" s="846"/>
      <c r="G301" s="846"/>
      <c r="H301" s="846"/>
      <c r="I301" s="846"/>
      <c r="J301" s="846"/>
      <c r="K301" s="846"/>
      <c r="L301" s="846"/>
      <c r="M301" s="846"/>
      <c r="N301" s="5"/>
      <c r="O301" s="5"/>
      <c r="P301" s="5"/>
      <c r="Q301" s="5"/>
      <c r="R301" s="5"/>
      <c r="S301" s="5"/>
      <c r="T301" s="5"/>
      <c r="U301" s="5"/>
      <c r="V301" s="5"/>
      <c r="W301" s="5"/>
      <c r="X301" s="5"/>
      <c r="Y301" s="5"/>
      <c r="Z301" s="5"/>
      <c r="AA301" s="5"/>
      <c r="AB301" s="5"/>
      <c r="AC301" s="5"/>
      <c r="AD301" s="5"/>
      <c r="AE301" s="5"/>
      <c r="AF301" s="5"/>
      <c r="AG301" s="845"/>
      <c r="AH301" s="805"/>
    </row>
    <row r="302">
      <c r="A302" s="705"/>
      <c r="B302" s="846"/>
      <c r="C302" s="846"/>
      <c r="D302" s="846"/>
      <c r="E302" s="846"/>
      <c r="F302" s="846"/>
      <c r="G302" s="846"/>
      <c r="H302" s="846"/>
      <c r="I302" s="846"/>
      <c r="J302" s="846"/>
      <c r="K302" s="846"/>
      <c r="L302" s="846"/>
      <c r="M302" s="846"/>
      <c r="N302" s="5"/>
      <c r="O302" s="5"/>
      <c r="P302" s="5"/>
      <c r="Q302" s="5"/>
      <c r="R302" s="5"/>
      <c r="S302" s="5"/>
      <c r="T302" s="5"/>
      <c r="U302" s="5"/>
      <c r="V302" s="5"/>
      <c r="W302" s="5"/>
      <c r="X302" s="5"/>
      <c r="Y302" s="5"/>
      <c r="Z302" s="5"/>
      <c r="AA302" s="5"/>
      <c r="AB302" s="5"/>
      <c r="AC302" s="5"/>
      <c r="AD302" s="5"/>
      <c r="AE302" s="5"/>
      <c r="AF302" s="5"/>
      <c r="AG302" s="845"/>
      <c r="AH302" s="805"/>
    </row>
    <row r="303">
      <c r="A303" s="705"/>
      <c r="B303" s="846"/>
      <c r="C303" s="846"/>
      <c r="D303" s="846"/>
      <c r="E303" s="846"/>
      <c r="F303" s="846"/>
      <c r="G303" s="846"/>
      <c r="H303" s="846"/>
      <c r="I303" s="846"/>
      <c r="J303" s="846"/>
      <c r="K303" s="846"/>
      <c r="L303" s="846"/>
      <c r="M303" s="846"/>
      <c r="N303" s="5"/>
      <c r="O303" s="5"/>
      <c r="P303" s="5"/>
      <c r="Q303" s="5"/>
      <c r="R303" s="5"/>
      <c r="S303" s="5"/>
      <c r="T303" s="5"/>
      <c r="U303" s="5"/>
      <c r="V303" s="5"/>
      <c r="W303" s="5"/>
      <c r="X303" s="5"/>
      <c r="Y303" s="5"/>
      <c r="Z303" s="5"/>
      <c r="AA303" s="5"/>
      <c r="AB303" s="5"/>
      <c r="AC303" s="5"/>
      <c r="AD303" s="5"/>
      <c r="AE303" s="5"/>
      <c r="AF303" s="5"/>
      <c r="AG303" s="845"/>
      <c r="AH303" s="805"/>
    </row>
    <row r="304">
      <c r="A304" s="705"/>
      <c r="B304" s="846"/>
      <c r="C304" s="846"/>
      <c r="D304" s="846"/>
      <c r="E304" s="846"/>
      <c r="F304" s="846"/>
      <c r="G304" s="846"/>
      <c r="H304" s="846"/>
      <c r="I304" s="846"/>
      <c r="J304" s="846"/>
      <c r="K304" s="846"/>
      <c r="L304" s="846"/>
      <c r="M304" s="846"/>
      <c r="N304" s="5"/>
      <c r="O304" s="5"/>
      <c r="P304" s="5"/>
      <c r="Q304" s="5"/>
      <c r="R304" s="5"/>
      <c r="S304" s="5"/>
      <c r="T304" s="5"/>
      <c r="U304" s="5"/>
      <c r="V304" s="5"/>
      <c r="W304" s="5"/>
      <c r="X304" s="5"/>
      <c r="Y304" s="5"/>
      <c r="Z304" s="5"/>
      <c r="AA304" s="5"/>
      <c r="AB304" s="5"/>
      <c r="AC304" s="5"/>
      <c r="AD304" s="5"/>
      <c r="AE304" s="5"/>
      <c r="AF304" s="5"/>
      <c r="AG304" s="845"/>
      <c r="AH304" s="805"/>
    </row>
    <row r="305">
      <c r="A305" s="705"/>
      <c r="B305" s="846"/>
      <c r="C305" s="846"/>
      <c r="D305" s="846"/>
      <c r="E305" s="846"/>
      <c r="F305" s="846"/>
      <c r="G305" s="846"/>
      <c r="H305" s="846"/>
      <c r="I305" s="846"/>
      <c r="J305" s="846"/>
      <c r="K305" s="846"/>
      <c r="L305" s="846"/>
      <c r="M305" s="846"/>
      <c r="N305" s="5"/>
      <c r="O305" s="5"/>
      <c r="P305" s="5"/>
      <c r="Q305" s="5"/>
      <c r="R305" s="5"/>
      <c r="S305" s="5"/>
      <c r="T305" s="5"/>
      <c r="U305" s="5"/>
      <c r="V305" s="5"/>
      <c r="W305" s="5"/>
      <c r="X305" s="5"/>
      <c r="Y305" s="5"/>
      <c r="Z305" s="5"/>
      <c r="AA305" s="5"/>
      <c r="AB305" s="5"/>
      <c r="AC305" s="5"/>
      <c r="AD305" s="5"/>
      <c r="AE305" s="5"/>
      <c r="AF305" s="5"/>
      <c r="AG305" s="845"/>
      <c r="AH305" s="805"/>
    </row>
    <row r="306">
      <c r="A306" s="705"/>
      <c r="B306" s="846"/>
      <c r="C306" s="846"/>
      <c r="D306" s="846"/>
      <c r="E306" s="846"/>
      <c r="F306" s="846"/>
      <c r="G306" s="846"/>
      <c r="H306" s="846"/>
      <c r="I306" s="846"/>
      <c r="J306" s="846"/>
      <c r="K306" s="846"/>
      <c r="L306" s="846"/>
      <c r="M306" s="846"/>
      <c r="N306" s="5"/>
      <c r="O306" s="5"/>
      <c r="P306" s="5"/>
      <c r="Q306" s="5"/>
      <c r="R306" s="5"/>
      <c r="S306" s="5"/>
      <c r="T306" s="5"/>
      <c r="U306" s="5"/>
      <c r="V306" s="5"/>
      <c r="W306" s="5"/>
      <c r="X306" s="5"/>
      <c r="Y306" s="5"/>
      <c r="Z306" s="5"/>
      <c r="AA306" s="5"/>
      <c r="AB306" s="5"/>
      <c r="AC306" s="5"/>
      <c r="AD306" s="5"/>
      <c r="AE306" s="5"/>
      <c r="AF306" s="5"/>
      <c r="AG306" s="845"/>
      <c r="AH306" s="805"/>
    </row>
    <row r="307">
      <c r="A307" s="705"/>
      <c r="B307" s="846"/>
      <c r="C307" s="846"/>
      <c r="D307" s="846"/>
      <c r="E307" s="846"/>
      <c r="F307" s="846"/>
      <c r="G307" s="846"/>
      <c r="H307" s="846"/>
      <c r="I307" s="846"/>
      <c r="J307" s="846"/>
      <c r="K307" s="846"/>
      <c r="L307" s="846"/>
      <c r="M307" s="846"/>
      <c r="N307" s="5"/>
      <c r="O307" s="5"/>
      <c r="P307" s="5"/>
      <c r="Q307" s="5"/>
      <c r="R307" s="5"/>
      <c r="S307" s="5"/>
      <c r="T307" s="5"/>
      <c r="U307" s="5"/>
      <c r="V307" s="5"/>
      <c r="W307" s="5"/>
      <c r="X307" s="5"/>
      <c r="Y307" s="5"/>
      <c r="Z307" s="5"/>
      <c r="AA307" s="5"/>
      <c r="AB307" s="5"/>
      <c r="AC307" s="5"/>
      <c r="AD307" s="5"/>
      <c r="AE307" s="5"/>
      <c r="AF307" s="5"/>
      <c r="AG307" s="845"/>
      <c r="AH307" s="805"/>
    </row>
    <row r="308">
      <c r="A308" s="705"/>
      <c r="B308" s="846"/>
      <c r="C308" s="846"/>
      <c r="D308" s="846"/>
      <c r="E308" s="846"/>
      <c r="F308" s="846"/>
      <c r="G308" s="846"/>
      <c r="H308" s="846"/>
      <c r="I308" s="846"/>
      <c r="J308" s="846"/>
      <c r="K308" s="846"/>
      <c r="L308" s="846"/>
      <c r="M308" s="846"/>
      <c r="N308" s="5"/>
      <c r="O308" s="5"/>
      <c r="P308" s="5"/>
      <c r="Q308" s="5"/>
      <c r="R308" s="5"/>
      <c r="S308" s="5"/>
      <c r="T308" s="5"/>
      <c r="U308" s="5"/>
      <c r="V308" s="5"/>
      <c r="W308" s="5"/>
      <c r="X308" s="5"/>
      <c r="Y308" s="5"/>
      <c r="Z308" s="5"/>
      <c r="AA308" s="5"/>
      <c r="AB308" s="5"/>
      <c r="AC308" s="5"/>
      <c r="AD308" s="5"/>
      <c r="AE308" s="5"/>
      <c r="AF308" s="5"/>
      <c r="AG308" s="845"/>
      <c r="AH308" s="805"/>
    </row>
    <row r="309">
      <c r="A309" s="705"/>
      <c r="B309" s="846"/>
      <c r="C309" s="846"/>
      <c r="D309" s="846"/>
      <c r="E309" s="846"/>
      <c r="F309" s="846"/>
      <c r="G309" s="846"/>
      <c r="H309" s="846"/>
      <c r="I309" s="846"/>
      <c r="J309" s="846"/>
      <c r="K309" s="846"/>
      <c r="L309" s="846"/>
      <c r="M309" s="846"/>
      <c r="N309" s="5"/>
      <c r="O309" s="5"/>
      <c r="P309" s="5"/>
      <c r="Q309" s="5"/>
      <c r="R309" s="5"/>
      <c r="S309" s="5"/>
      <c r="T309" s="5"/>
      <c r="U309" s="5"/>
      <c r="V309" s="5"/>
      <c r="W309" s="5"/>
      <c r="X309" s="5"/>
      <c r="Y309" s="5"/>
      <c r="Z309" s="5"/>
      <c r="AA309" s="5"/>
      <c r="AB309" s="5"/>
      <c r="AC309" s="5"/>
      <c r="AD309" s="5"/>
      <c r="AE309" s="5"/>
      <c r="AF309" s="5"/>
      <c r="AG309" s="845"/>
      <c r="AH309" s="805"/>
    </row>
    <row r="310">
      <c r="A310" s="705"/>
      <c r="B310" s="846"/>
      <c r="C310" s="846"/>
      <c r="D310" s="846"/>
      <c r="E310" s="846"/>
      <c r="F310" s="846"/>
      <c r="G310" s="846"/>
      <c r="H310" s="846"/>
      <c r="I310" s="846"/>
      <c r="J310" s="846"/>
      <c r="K310" s="846"/>
      <c r="L310" s="846"/>
      <c r="M310" s="846"/>
      <c r="N310" s="5"/>
      <c r="O310" s="5"/>
      <c r="P310" s="5"/>
      <c r="Q310" s="5"/>
      <c r="R310" s="5"/>
      <c r="S310" s="5"/>
      <c r="T310" s="5"/>
      <c r="U310" s="5"/>
      <c r="V310" s="5"/>
      <c r="W310" s="5"/>
      <c r="X310" s="5"/>
      <c r="Y310" s="5"/>
      <c r="Z310" s="5"/>
      <c r="AA310" s="5"/>
      <c r="AB310" s="5"/>
      <c r="AC310" s="5"/>
      <c r="AD310" s="5"/>
      <c r="AE310" s="5"/>
      <c r="AF310" s="5"/>
      <c r="AG310" s="845"/>
      <c r="AH310" s="805"/>
    </row>
    <row r="311">
      <c r="A311" s="705"/>
      <c r="B311" s="846"/>
      <c r="C311" s="846"/>
      <c r="D311" s="846"/>
      <c r="E311" s="846"/>
      <c r="F311" s="846"/>
      <c r="G311" s="846"/>
      <c r="H311" s="846"/>
      <c r="I311" s="846"/>
      <c r="J311" s="846"/>
      <c r="K311" s="846"/>
      <c r="L311" s="846"/>
      <c r="M311" s="846"/>
      <c r="N311" s="5"/>
      <c r="O311" s="5"/>
      <c r="P311" s="5"/>
      <c r="Q311" s="5"/>
      <c r="R311" s="5"/>
      <c r="S311" s="5"/>
      <c r="T311" s="5"/>
      <c r="U311" s="5"/>
      <c r="V311" s="5"/>
      <c r="W311" s="5"/>
      <c r="X311" s="5"/>
      <c r="Y311" s="5"/>
      <c r="Z311" s="5"/>
      <c r="AA311" s="5"/>
      <c r="AB311" s="5"/>
      <c r="AC311" s="5"/>
      <c r="AD311" s="5"/>
      <c r="AE311" s="5"/>
      <c r="AF311" s="5"/>
      <c r="AG311" s="845"/>
      <c r="AH311" s="805"/>
    </row>
    <row r="312">
      <c r="A312" s="705"/>
      <c r="B312" s="846"/>
      <c r="C312" s="846"/>
      <c r="D312" s="846"/>
      <c r="E312" s="846"/>
      <c r="F312" s="846"/>
      <c r="G312" s="846"/>
      <c r="H312" s="846"/>
      <c r="I312" s="846"/>
      <c r="J312" s="846"/>
      <c r="K312" s="846"/>
      <c r="L312" s="846"/>
      <c r="M312" s="846"/>
      <c r="N312" s="5"/>
      <c r="O312" s="5"/>
      <c r="P312" s="5"/>
      <c r="Q312" s="5"/>
      <c r="R312" s="5"/>
      <c r="S312" s="5"/>
      <c r="T312" s="5"/>
      <c r="U312" s="5"/>
      <c r="V312" s="5"/>
      <c r="W312" s="5"/>
      <c r="X312" s="5"/>
      <c r="Y312" s="5"/>
      <c r="Z312" s="5"/>
      <c r="AA312" s="5"/>
      <c r="AB312" s="5"/>
      <c r="AC312" s="5"/>
      <c r="AD312" s="5"/>
      <c r="AE312" s="5"/>
      <c r="AF312" s="5"/>
      <c r="AG312" s="845"/>
      <c r="AH312" s="805"/>
    </row>
    <row r="313">
      <c r="A313" s="705"/>
      <c r="B313" s="846"/>
      <c r="C313" s="846"/>
      <c r="D313" s="846"/>
      <c r="E313" s="846"/>
      <c r="F313" s="846"/>
      <c r="G313" s="846"/>
      <c r="H313" s="846"/>
      <c r="I313" s="846"/>
      <c r="J313" s="846"/>
      <c r="K313" s="846"/>
      <c r="L313" s="846"/>
      <c r="M313" s="846"/>
      <c r="N313" s="5"/>
      <c r="O313" s="5"/>
      <c r="P313" s="5"/>
      <c r="Q313" s="5"/>
      <c r="R313" s="5"/>
      <c r="S313" s="5"/>
      <c r="T313" s="5"/>
      <c r="U313" s="5"/>
      <c r="V313" s="5"/>
      <c r="W313" s="5"/>
      <c r="X313" s="5"/>
      <c r="Y313" s="5"/>
      <c r="Z313" s="5"/>
      <c r="AA313" s="5"/>
      <c r="AB313" s="5"/>
      <c r="AC313" s="5"/>
      <c r="AD313" s="5"/>
      <c r="AE313" s="5"/>
      <c r="AF313" s="5"/>
      <c r="AG313" s="845"/>
      <c r="AH313" s="805"/>
    </row>
    <row r="314">
      <c r="A314" s="705"/>
      <c r="B314" s="846"/>
      <c r="C314" s="846"/>
      <c r="D314" s="846"/>
      <c r="E314" s="846"/>
      <c r="F314" s="846"/>
      <c r="G314" s="846"/>
      <c r="H314" s="846"/>
      <c r="I314" s="846"/>
      <c r="J314" s="846"/>
      <c r="K314" s="846"/>
      <c r="L314" s="846"/>
      <c r="M314" s="846"/>
      <c r="N314" s="5"/>
      <c r="O314" s="5"/>
      <c r="P314" s="5"/>
      <c r="Q314" s="5"/>
      <c r="R314" s="5"/>
      <c r="S314" s="5"/>
      <c r="T314" s="5"/>
      <c r="U314" s="5"/>
      <c r="V314" s="5"/>
      <c r="W314" s="5"/>
      <c r="X314" s="5"/>
      <c r="Y314" s="5"/>
      <c r="Z314" s="5"/>
      <c r="AA314" s="5"/>
      <c r="AB314" s="5"/>
      <c r="AC314" s="5"/>
      <c r="AD314" s="5"/>
      <c r="AE314" s="5"/>
      <c r="AF314" s="5"/>
      <c r="AG314" s="845"/>
      <c r="AH314" s="805"/>
    </row>
    <row r="315">
      <c r="A315" s="705"/>
      <c r="B315" s="846"/>
      <c r="C315" s="846"/>
      <c r="D315" s="846"/>
      <c r="E315" s="846"/>
      <c r="F315" s="846"/>
      <c r="G315" s="846"/>
      <c r="H315" s="846"/>
      <c r="I315" s="846"/>
      <c r="J315" s="846"/>
      <c r="K315" s="846"/>
      <c r="L315" s="846"/>
      <c r="M315" s="846"/>
      <c r="N315" s="5"/>
      <c r="O315" s="5"/>
      <c r="P315" s="5"/>
      <c r="Q315" s="5"/>
      <c r="R315" s="5"/>
      <c r="S315" s="5"/>
      <c r="T315" s="5"/>
      <c r="U315" s="5"/>
      <c r="V315" s="5"/>
      <c r="W315" s="5"/>
      <c r="X315" s="5"/>
      <c r="Y315" s="5"/>
      <c r="Z315" s="5"/>
      <c r="AA315" s="5"/>
      <c r="AB315" s="5"/>
      <c r="AC315" s="5"/>
      <c r="AD315" s="5"/>
      <c r="AE315" s="5"/>
      <c r="AF315" s="5"/>
      <c r="AG315" s="845"/>
      <c r="AH315" s="805"/>
    </row>
    <row r="316">
      <c r="A316" s="705"/>
      <c r="B316" s="846"/>
      <c r="C316" s="846"/>
      <c r="D316" s="846"/>
      <c r="E316" s="846"/>
      <c r="F316" s="846"/>
      <c r="G316" s="846"/>
      <c r="H316" s="846"/>
      <c r="I316" s="846"/>
      <c r="J316" s="846"/>
      <c r="K316" s="846"/>
      <c r="L316" s="846"/>
      <c r="M316" s="846"/>
      <c r="N316" s="5"/>
      <c r="O316" s="5"/>
      <c r="P316" s="5"/>
      <c r="Q316" s="5"/>
      <c r="R316" s="5"/>
      <c r="S316" s="5"/>
      <c r="T316" s="5"/>
      <c r="U316" s="5"/>
      <c r="V316" s="5"/>
      <c r="W316" s="5"/>
      <c r="X316" s="5"/>
      <c r="Y316" s="5"/>
      <c r="Z316" s="5"/>
      <c r="AA316" s="5"/>
      <c r="AB316" s="5"/>
      <c r="AC316" s="5"/>
      <c r="AD316" s="5"/>
      <c r="AE316" s="5"/>
      <c r="AF316" s="5"/>
      <c r="AG316" s="845"/>
      <c r="AH316" s="805"/>
    </row>
    <row r="317">
      <c r="A317" s="705"/>
      <c r="B317" s="846"/>
      <c r="C317" s="846"/>
      <c r="D317" s="846"/>
      <c r="E317" s="846"/>
      <c r="F317" s="846"/>
      <c r="G317" s="846"/>
      <c r="H317" s="846"/>
      <c r="I317" s="846"/>
      <c r="J317" s="846"/>
      <c r="K317" s="846"/>
      <c r="L317" s="846"/>
      <c r="M317" s="846"/>
      <c r="N317" s="5"/>
      <c r="O317" s="5"/>
      <c r="P317" s="5"/>
      <c r="Q317" s="5"/>
      <c r="R317" s="5"/>
      <c r="S317" s="5"/>
      <c r="T317" s="5"/>
      <c r="U317" s="5"/>
      <c r="V317" s="5"/>
      <c r="W317" s="5"/>
      <c r="X317" s="5"/>
      <c r="Y317" s="5"/>
      <c r="Z317" s="5"/>
      <c r="AA317" s="5"/>
      <c r="AB317" s="5"/>
      <c r="AC317" s="5"/>
      <c r="AD317" s="5"/>
      <c r="AE317" s="5"/>
      <c r="AF317" s="5"/>
      <c r="AG317" s="845"/>
      <c r="AH317" s="805"/>
    </row>
    <row r="318">
      <c r="A318" s="705"/>
      <c r="B318" s="846"/>
      <c r="C318" s="846"/>
      <c r="D318" s="846"/>
      <c r="E318" s="846"/>
      <c r="F318" s="846"/>
      <c r="G318" s="846"/>
      <c r="H318" s="846"/>
      <c r="I318" s="846"/>
      <c r="J318" s="846"/>
      <c r="K318" s="846"/>
      <c r="L318" s="846"/>
      <c r="M318" s="846"/>
      <c r="N318" s="5"/>
      <c r="O318" s="5"/>
      <c r="P318" s="5"/>
      <c r="Q318" s="5"/>
      <c r="R318" s="5"/>
      <c r="S318" s="5"/>
      <c r="T318" s="5"/>
      <c r="U318" s="5"/>
      <c r="V318" s="5"/>
      <c r="W318" s="5"/>
      <c r="X318" s="5"/>
      <c r="Y318" s="5"/>
      <c r="Z318" s="5"/>
      <c r="AA318" s="5"/>
      <c r="AB318" s="5"/>
      <c r="AC318" s="5"/>
      <c r="AD318" s="5"/>
      <c r="AE318" s="5"/>
      <c r="AF318" s="5"/>
      <c r="AG318" s="845"/>
      <c r="AH318" s="805"/>
    </row>
    <row r="319">
      <c r="A319" s="705"/>
      <c r="B319" s="846"/>
      <c r="C319" s="846"/>
      <c r="D319" s="846"/>
      <c r="E319" s="846"/>
      <c r="F319" s="846"/>
      <c r="G319" s="846"/>
      <c r="H319" s="846"/>
      <c r="I319" s="846"/>
      <c r="J319" s="846"/>
      <c r="K319" s="846"/>
      <c r="L319" s="846"/>
      <c r="M319" s="846"/>
      <c r="N319" s="5"/>
      <c r="O319" s="5"/>
      <c r="P319" s="5"/>
      <c r="Q319" s="5"/>
      <c r="R319" s="5"/>
      <c r="S319" s="5"/>
      <c r="T319" s="5"/>
      <c r="U319" s="5"/>
      <c r="V319" s="5"/>
      <c r="W319" s="5"/>
      <c r="X319" s="5"/>
      <c r="Y319" s="5"/>
      <c r="Z319" s="5"/>
      <c r="AA319" s="5"/>
      <c r="AB319" s="5"/>
      <c r="AC319" s="5"/>
      <c r="AD319" s="5"/>
      <c r="AE319" s="5"/>
      <c r="AF319" s="5"/>
      <c r="AG319" s="845"/>
      <c r="AH319" s="805"/>
    </row>
    <row r="320">
      <c r="A320" s="705"/>
      <c r="B320" s="846"/>
      <c r="C320" s="846"/>
      <c r="D320" s="846"/>
      <c r="E320" s="846"/>
      <c r="F320" s="846"/>
      <c r="G320" s="846"/>
      <c r="H320" s="846"/>
      <c r="I320" s="846"/>
      <c r="J320" s="846"/>
      <c r="K320" s="846"/>
      <c r="L320" s="846"/>
      <c r="M320" s="846"/>
      <c r="N320" s="5"/>
      <c r="O320" s="5"/>
      <c r="P320" s="5"/>
      <c r="Q320" s="5"/>
      <c r="R320" s="5"/>
      <c r="S320" s="5"/>
      <c r="T320" s="5"/>
      <c r="U320" s="5"/>
      <c r="V320" s="5"/>
      <c r="W320" s="5"/>
      <c r="X320" s="5"/>
      <c r="Y320" s="5"/>
      <c r="Z320" s="5"/>
      <c r="AA320" s="5"/>
      <c r="AB320" s="5"/>
      <c r="AC320" s="5"/>
      <c r="AD320" s="5"/>
      <c r="AE320" s="5"/>
      <c r="AF320" s="5"/>
      <c r="AG320" s="845"/>
      <c r="AH320" s="805"/>
    </row>
    <row r="321">
      <c r="A321" s="705"/>
      <c r="B321" s="846"/>
      <c r="C321" s="846"/>
      <c r="D321" s="846"/>
      <c r="E321" s="846"/>
      <c r="F321" s="846"/>
      <c r="G321" s="846"/>
      <c r="H321" s="846"/>
      <c r="I321" s="846"/>
      <c r="J321" s="846"/>
      <c r="K321" s="846"/>
      <c r="L321" s="846"/>
      <c r="M321" s="846"/>
      <c r="N321" s="5"/>
      <c r="O321" s="5"/>
      <c r="P321" s="5"/>
      <c r="Q321" s="5"/>
      <c r="R321" s="5"/>
      <c r="S321" s="5"/>
      <c r="T321" s="5"/>
      <c r="U321" s="5"/>
      <c r="V321" s="5"/>
      <c r="W321" s="5"/>
      <c r="X321" s="5"/>
      <c r="Y321" s="5"/>
      <c r="Z321" s="5"/>
      <c r="AA321" s="5"/>
      <c r="AB321" s="5"/>
      <c r="AC321" s="5"/>
      <c r="AD321" s="5"/>
      <c r="AE321" s="5"/>
      <c r="AF321" s="5"/>
      <c r="AG321" s="845"/>
      <c r="AH321" s="805"/>
    </row>
    <row r="322">
      <c r="A322" s="705"/>
      <c r="B322" s="846"/>
      <c r="C322" s="846"/>
      <c r="D322" s="846"/>
      <c r="E322" s="846"/>
      <c r="F322" s="846"/>
      <c r="G322" s="846"/>
      <c r="H322" s="846"/>
      <c r="I322" s="846"/>
      <c r="J322" s="846"/>
      <c r="K322" s="846"/>
      <c r="L322" s="846"/>
      <c r="M322" s="846"/>
      <c r="N322" s="5"/>
      <c r="O322" s="5"/>
      <c r="P322" s="5"/>
      <c r="Q322" s="5"/>
      <c r="R322" s="5"/>
      <c r="S322" s="5"/>
      <c r="T322" s="5"/>
      <c r="U322" s="5"/>
      <c r="V322" s="5"/>
      <c r="W322" s="5"/>
      <c r="X322" s="5"/>
      <c r="Y322" s="5"/>
      <c r="Z322" s="5"/>
      <c r="AA322" s="5"/>
      <c r="AB322" s="5"/>
      <c r="AC322" s="5"/>
      <c r="AD322" s="5"/>
      <c r="AE322" s="5"/>
      <c r="AF322" s="5"/>
      <c r="AG322" s="845"/>
      <c r="AH322" s="805"/>
    </row>
    <row r="323">
      <c r="A323" s="705"/>
      <c r="B323" s="846"/>
      <c r="C323" s="846"/>
      <c r="D323" s="846"/>
      <c r="E323" s="846"/>
      <c r="F323" s="846"/>
      <c r="G323" s="846"/>
      <c r="H323" s="846"/>
      <c r="I323" s="846"/>
      <c r="J323" s="846"/>
      <c r="K323" s="846"/>
      <c r="L323" s="846"/>
      <c r="M323" s="846"/>
      <c r="N323" s="5"/>
      <c r="O323" s="5"/>
      <c r="P323" s="5"/>
      <c r="Q323" s="5"/>
      <c r="R323" s="5"/>
      <c r="S323" s="5"/>
      <c r="T323" s="5"/>
      <c r="U323" s="5"/>
      <c r="V323" s="5"/>
      <c r="W323" s="5"/>
      <c r="X323" s="5"/>
      <c r="Y323" s="5"/>
      <c r="Z323" s="5"/>
      <c r="AA323" s="5"/>
      <c r="AB323" s="5"/>
      <c r="AC323" s="5"/>
      <c r="AD323" s="5"/>
      <c r="AE323" s="5"/>
      <c r="AF323" s="5"/>
      <c r="AG323" s="845"/>
      <c r="AH323" s="805"/>
    </row>
    <row r="324">
      <c r="A324" s="705"/>
      <c r="B324" s="846"/>
      <c r="C324" s="846"/>
      <c r="D324" s="846"/>
      <c r="E324" s="846"/>
      <c r="F324" s="846"/>
      <c r="G324" s="846"/>
      <c r="H324" s="846"/>
      <c r="I324" s="846"/>
      <c r="J324" s="846"/>
      <c r="K324" s="846"/>
      <c r="L324" s="846"/>
      <c r="M324" s="846"/>
      <c r="N324" s="5"/>
      <c r="O324" s="5"/>
      <c r="P324" s="5"/>
      <c r="Q324" s="5"/>
      <c r="R324" s="5"/>
      <c r="S324" s="5"/>
      <c r="T324" s="5"/>
      <c r="U324" s="5"/>
      <c r="V324" s="5"/>
      <c r="W324" s="5"/>
      <c r="X324" s="5"/>
      <c r="Y324" s="5"/>
      <c r="Z324" s="5"/>
      <c r="AA324" s="5"/>
      <c r="AB324" s="5"/>
      <c r="AC324" s="5"/>
      <c r="AD324" s="5"/>
      <c r="AE324" s="5"/>
      <c r="AF324" s="5"/>
      <c r="AG324" s="845"/>
      <c r="AH324" s="805"/>
    </row>
    <row r="325">
      <c r="A325" s="705"/>
      <c r="B325" s="846"/>
      <c r="C325" s="846"/>
      <c r="D325" s="846"/>
      <c r="E325" s="846"/>
      <c r="F325" s="846"/>
      <c r="G325" s="846"/>
      <c r="H325" s="846"/>
      <c r="I325" s="846"/>
      <c r="J325" s="846"/>
      <c r="K325" s="846"/>
      <c r="L325" s="846"/>
      <c r="M325" s="846"/>
      <c r="N325" s="5"/>
      <c r="O325" s="5"/>
      <c r="P325" s="5"/>
      <c r="Q325" s="5"/>
      <c r="R325" s="5"/>
      <c r="S325" s="5"/>
      <c r="T325" s="5"/>
      <c r="U325" s="5"/>
      <c r="V325" s="5"/>
      <c r="W325" s="5"/>
      <c r="X325" s="5"/>
      <c r="Y325" s="5"/>
      <c r="Z325" s="5"/>
      <c r="AA325" s="5"/>
      <c r="AB325" s="5"/>
      <c r="AC325" s="5"/>
      <c r="AD325" s="5"/>
      <c r="AE325" s="5"/>
      <c r="AF325" s="5"/>
      <c r="AG325" s="845"/>
      <c r="AH325" s="805"/>
    </row>
    <row r="326">
      <c r="A326" s="705"/>
      <c r="B326" s="846"/>
      <c r="C326" s="846"/>
      <c r="D326" s="846"/>
      <c r="E326" s="846"/>
      <c r="F326" s="846"/>
      <c r="G326" s="846"/>
      <c r="H326" s="846"/>
      <c r="I326" s="846"/>
      <c r="J326" s="846"/>
      <c r="K326" s="846"/>
      <c r="L326" s="846"/>
      <c r="M326" s="846"/>
      <c r="N326" s="5"/>
      <c r="O326" s="5"/>
      <c r="P326" s="5"/>
      <c r="Q326" s="5"/>
      <c r="R326" s="5"/>
      <c r="S326" s="5"/>
      <c r="T326" s="5"/>
      <c r="U326" s="5"/>
      <c r="V326" s="5"/>
      <c r="W326" s="5"/>
      <c r="X326" s="5"/>
      <c r="Y326" s="5"/>
      <c r="Z326" s="5"/>
      <c r="AA326" s="5"/>
      <c r="AB326" s="5"/>
      <c r="AC326" s="5"/>
      <c r="AD326" s="5"/>
      <c r="AE326" s="5"/>
      <c r="AF326" s="5"/>
      <c r="AG326" s="845"/>
      <c r="AH326" s="805"/>
    </row>
    <row r="327">
      <c r="A327" s="705"/>
      <c r="B327" s="846"/>
      <c r="C327" s="846"/>
      <c r="D327" s="846"/>
      <c r="E327" s="846"/>
      <c r="F327" s="846"/>
      <c r="G327" s="846"/>
      <c r="H327" s="846"/>
      <c r="I327" s="846"/>
      <c r="J327" s="846"/>
      <c r="K327" s="846"/>
      <c r="L327" s="846"/>
      <c r="M327" s="846"/>
      <c r="N327" s="5"/>
      <c r="O327" s="5"/>
      <c r="P327" s="5"/>
      <c r="Q327" s="5"/>
      <c r="R327" s="5"/>
      <c r="S327" s="5"/>
      <c r="T327" s="5"/>
      <c r="U327" s="5"/>
      <c r="V327" s="5"/>
      <c r="W327" s="5"/>
      <c r="X327" s="5"/>
      <c r="Y327" s="5"/>
      <c r="Z327" s="5"/>
      <c r="AA327" s="5"/>
      <c r="AB327" s="5"/>
      <c r="AC327" s="5"/>
      <c r="AD327" s="5"/>
      <c r="AE327" s="5"/>
      <c r="AF327" s="5"/>
      <c r="AG327" s="845"/>
      <c r="AH327" s="805"/>
    </row>
    <row r="328">
      <c r="A328" s="705"/>
      <c r="B328" s="846"/>
      <c r="C328" s="846"/>
      <c r="D328" s="846"/>
      <c r="E328" s="846"/>
      <c r="F328" s="846"/>
      <c r="G328" s="846"/>
      <c r="H328" s="846"/>
      <c r="I328" s="846"/>
      <c r="J328" s="846"/>
      <c r="K328" s="846"/>
      <c r="L328" s="846"/>
      <c r="M328" s="846"/>
      <c r="N328" s="5"/>
      <c r="O328" s="5"/>
      <c r="P328" s="5"/>
      <c r="Q328" s="5"/>
      <c r="R328" s="5"/>
      <c r="S328" s="5"/>
      <c r="T328" s="5"/>
      <c r="U328" s="5"/>
      <c r="V328" s="5"/>
      <c r="W328" s="5"/>
      <c r="X328" s="5"/>
      <c r="Y328" s="5"/>
      <c r="Z328" s="5"/>
      <c r="AA328" s="5"/>
      <c r="AB328" s="5"/>
      <c r="AC328" s="5"/>
      <c r="AD328" s="5"/>
      <c r="AE328" s="5"/>
      <c r="AF328" s="5"/>
      <c r="AG328" s="845"/>
      <c r="AH328" s="805"/>
    </row>
    <row r="329">
      <c r="A329" s="705"/>
      <c r="B329" s="846"/>
      <c r="C329" s="846"/>
      <c r="D329" s="846"/>
      <c r="E329" s="846"/>
      <c r="F329" s="846"/>
      <c r="G329" s="846"/>
      <c r="H329" s="846"/>
      <c r="I329" s="846"/>
      <c r="J329" s="846"/>
      <c r="K329" s="846"/>
      <c r="L329" s="846"/>
      <c r="M329" s="846"/>
      <c r="N329" s="5"/>
      <c r="O329" s="5"/>
      <c r="P329" s="5"/>
      <c r="Q329" s="5"/>
      <c r="R329" s="5"/>
      <c r="S329" s="5"/>
      <c r="T329" s="5"/>
      <c r="U329" s="5"/>
      <c r="V329" s="5"/>
      <c r="W329" s="5"/>
      <c r="X329" s="5"/>
      <c r="Y329" s="5"/>
      <c r="Z329" s="5"/>
      <c r="AA329" s="5"/>
      <c r="AB329" s="5"/>
      <c r="AC329" s="5"/>
      <c r="AD329" s="5"/>
      <c r="AE329" s="5"/>
      <c r="AF329" s="5"/>
      <c r="AG329" s="845"/>
      <c r="AH329" s="805"/>
    </row>
    <row r="330">
      <c r="A330" s="705"/>
      <c r="B330" s="846"/>
      <c r="C330" s="846"/>
      <c r="D330" s="846"/>
      <c r="E330" s="846"/>
      <c r="F330" s="846"/>
      <c r="G330" s="846"/>
      <c r="H330" s="846"/>
      <c r="I330" s="846"/>
      <c r="J330" s="846"/>
      <c r="K330" s="846"/>
      <c r="L330" s="846"/>
      <c r="M330" s="846"/>
      <c r="N330" s="5"/>
      <c r="O330" s="5"/>
      <c r="P330" s="5"/>
      <c r="Q330" s="5"/>
      <c r="R330" s="5"/>
      <c r="S330" s="5"/>
      <c r="T330" s="5"/>
      <c r="U330" s="5"/>
      <c r="V330" s="5"/>
      <c r="W330" s="5"/>
      <c r="X330" s="5"/>
      <c r="Y330" s="5"/>
      <c r="Z330" s="5"/>
      <c r="AA330" s="5"/>
      <c r="AB330" s="5"/>
      <c r="AC330" s="5"/>
      <c r="AD330" s="5"/>
      <c r="AE330" s="5"/>
      <c r="AF330" s="5"/>
      <c r="AG330" s="845"/>
      <c r="AH330" s="805"/>
    </row>
    <row r="331">
      <c r="A331" s="705"/>
      <c r="B331" s="846"/>
      <c r="C331" s="846"/>
      <c r="D331" s="846"/>
      <c r="E331" s="846"/>
      <c r="F331" s="846"/>
      <c r="G331" s="846"/>
      <c r="H331" s="846"/>
      <c r="I331" s="846"/>
      <c r="J331" s="846"/>
      <c r="K331" s="846"/>
      <c r="L331" s="846"/>
      <c r="M331" s="846"/>
      <c r="N331" s="5"/>
      <c r="O331" s="5"/>
      <c r="P331" s="5"/>
      <c r="Q331" s="5"/>
      <c r="R331" s="5"/>
      <c r="S331" s="5"/>
      <c r="T331" s="5"/>
      <c r="U331" s="5"/>
      <c r="V331" s="5"/>
      <c r="W331" s="5"/>
      <c r="X331" s="5"/>
      <c r="Y331" s="5"/>
      <c r="Z331" s="5"/>
      <c r="AA331" s="5"/>
      <c r="AB331" s="5"/>
      <c r="AC331" s="5"/>
      <c r="AD331" s="5"/>
      <c r="AE331" s="5"/>
      <c r="AF331" s="5"/>
      <c r="AG331" s="845"/>
      <c r="AH331" s="805"/>
    </row>
    <row r="332">
      <c r="A332" s="705"/>
      <c r="B332" s="846"/>
      <c r="C332" s="846"/>
      <c r="D332" s="846"/>
      <c r="E332" s="846"/>
      <c r="F332" s="846"/>
      <c r="G332" s="846"/>
      <c r="H332" s="846"/>
      <c r="I332" s="846"/>
      <c r="J332" s="846"/>
      <c r="K332" s="846"/>
      <c r="L332" s="846"/>
      <c r="M332" s="846"/>
      <c r="N332" s="5"/>
      <c r="O332" s="5"/>
      <c r="P332" s="5"/>
      <c r="Q332" s="5"/>
      <c r="R332" s="5"/>
      <c r="S332" s="5"/>
      <c r="T332" s="5"/>
      <c r="U332" s="5"/>
      <c r="V332" s="5"/>
      <c r="W332" s="5"/>
      <c r="X332" s="5"/>
      <c r="Y332" s="5"/>
      <c r="Z332" s="5"/>
      <c r="AA332" s="5"/>
      <c r="AB332" s="5"/>
      <c r="AC332" s="5"/>
      <c r="AD332" s="5"/>
      <c r="AE332" s="5"/>
      <c r="AF332" s="5"/>
      <c r="AG332" s="845"/>
      <c r="AH332" s="805"/>
    </row>
    <row r="333">
      <c r="A333" s="705"/>
      <c r="B333" s="846"/>
      <c r="C333" s="846"/>
      <c r="D333" s="846"/>
      <c r="E333" s="846"/>
      <c r="F333" s="846"/>
      <c r="G333" s="846"/>
      <c r="H333" s="846"/>
      <c r="I333" s="846"/>
      <c r="J333" s="846"/>
      <c r="K333" s="846"/>
      <c r="L333" s="846"/>
      <c r="M333" s="846"/>
      <c r="N333" s="5"/>
      <c r="O333" s="5"/>
      <c r="P333" s="5"/>
      <c r="Q333" s="5"/>
      <c r="R333" s="5"/>
      <c r="S333" s="5"/>
      <c r="T333" s="5"/>
      <c r="U333" s="5"/>
      <c r="V333" s="5"/>
      <c r="W333" s="5"/>
      <c r="X333" s="5"/>
      <c r="Y333" s="5"/>
      <c r="Z333" s="5"/>
      <c r="AA333" s="5"/>
      <c r="AB333" s="5"/>
      <c r="AC333" s="5"/>
      <c r="AD333" s="5"/>
      <c r="AE333" s="5"/>
      <c r="AF333" s="5"/>
      <c r="AG333" s="845"/>
      <c r="AH333" s="805"/>
    </row>
    <row r="334">
      <c r="A334" s="705"/>
      <c r="B334" s="846"/>
      <c r="C334" s="846"/>
      <c r="D334" s="846"/>
      <c r="E334" s="846"/>
      <c r="F334" s="846"/>
      <c r="G334" s="846"/>
      <c r="H334" s="846"/>
      <c r="I334" s="846"/>
      <c r="J334" s="846"/>
      <c r="K334" s="846"/>
      <c r="L334" s="846"/>
      <c r="M334" s="846"/>
      <c r="N334" s="5"/>
      <c r="O334" s="5"/>
      <c r="P334" s="5"/>
      <c r="Q334" s="5"/>
      <c r="R334" s="5"/>
      <c r="S334" s="5"/>
      <c r="T334" s="5"/>
      <c r="U334" s="5"/>
      <c r="V334" s="5"/>
      <c r="W334" s="5"/>
      <c r="X334" s="5"/>
      <c r="Y334" s="5"/>
      <c r="Z334" s="5"/>
      <c r="AA334" s="5"/>
      <c r="AB334" s="5"/>
      <c r="AC334" s="5"/>
      <c r="AD334" s="5"/>
      <c r="AE334" s="5"/>
      <c r="AF334" s="5"/>
      <c r="AG334" s="845"/>
      <c r="AH334" s="805"/>
    </row>
    <row r="335">
      <c r="A335" s="705"/>
      <c r="B335" s="846"/>
      <c r="C335" s="846"/>
      <c r="D335" s="846"/>
      <c r="E335" s="846"/>
      <c r="F335" s="846"/>
      <c r="G335" s="846"/>
      <c r="H335" s="846"/>
      <c r="I335" s="846"/>
      <c r="J335" s="846"/>
      <c r="K335" s="846"/>
      <c r="L335" s="846"/>
      <c r="M335" s="846"/>
      <c r="N335" s="5"/>
      <c r="O335" s="5"/>
      <c r="P335" s="5"/>
      <c r="Q335" s="5"/>
      <c r="R335" s="5"/>
      <c r="S335" s="5"/>
      <c r="T335" s="5"/>
      <c r="U335" s="5"/>
      <c r="V335" s="5"/>
      <c r="W335" s="5"/>
      <c r="X335" s="5"/>
      <c r="Y335" s="5"/>
      <c r="Z335" s="5"/>
      <c r="AA335" s="5"/>
      <c r="AB335" s="5"/>
      <c r="AC335" s="5"/>
      <c r="AD335" s="5"/>
      <c r="AE335" s="5"/>
      <c r="AF335" s="5"/>
      <c r="AG335" s="845"/>
      <c r="AH335" s="805"/>
    </row>
    <row r="336">
      <c r="A336" s="705"/>
      <c r="B336" s="846"/>
      <c r="C336" s="846"/>
      <c r="D336" s="846"/>
      <c r="E336" s="846"/>
      <c r="F336" s="846"/>
      <c r="G336" s="846"/>
      <c r="H336" s="846"/>
      <c r="I336" s="846"/>
      <c r="J336" s="846"/>
      <c r="K336" s="846"/>
      <c r="L336" s="846"/>
      <c r="M336" s="846"/>
      <c r="N336" s="5"/>
      <c r="O336" s="5"/>
      <c r="P336" s="5"/>
      <c r="Q336" s="5"/>
      <c r="R336" s="5"/>
      <c r="S336" s="5"/>
      <c r="T336" s="5"/>
      <c r="U336" s="5"/>
      <c r="V336" s="5"/>
      <c r="W336" s="5"/>
      <c r="X336" s="5"/>
      <c r="Y336" s="5"/>
      <c r="Z336" s="5"/>
      <c r="AA336" s="5"/>
      <c r="AB336" s="5"/>
      <c r="AC336" s="5"/>
      <c r="AD336" s="5"/>
      <c r="AE336" s="5"/>
      <c r="AF336" s="5"/>
      <c r="AG336" s="845"/>
      <c r="AH336" s="805"/>
    </row>
    <row r="337">
      <c r="A337" s="705"/>
      <c r="B337" s="846"/>
      <c r="C337" s="846"/>
      <c r="D337" s="846"/>
      <c r="E337" s="846"/>
      <c r="F337" s="846"/>
      <c r="G337" s="846"/>
      <c r="H337" s="846"/>
      <c r="I337" s="846"/>
      <c r="J337" s="846"/>
      <c r="K337" s="846"/>
      <c r="L337" s="846"/>
      <c r="M337" s="846"/>
      <c r="N337" s="5"/>
      <c r="O337" s="5"/>
      <c r="P337" s="5"/>
      <c r="Q337" s="5"/>
      <c r="R337" s="5"/>
      <c r="S337" s="5"/>
      <c r="T337" s="5"/>
      <c r="U337" s="5"/>
      <c r="V337" s="5"/>
      <c r="W337" s="5"/>
      <c r="X337" s="5"/>
      <c r="Y337" s="5"/>
      <c r="Z337" s="5"/>
      <c r="AA337" s="5"/>
      <c r="AB337" s="5"/>
      <c r="AC337" s="5"/>
      <c r="AD337" s="5"/>
      <c r="AE337" s="5"/>
      <c r="AF337" s="5"/>
      <c r="AG337" s="845"/>
      <c r="AH337" s="805"/>
    </row>
    <row r="338">
      <c r="A338" s="705"/>
      <c r="B338" s="846"/>
      <c r="C338" s="846"/>
      <c r="D338" s="846"/>
      <c r="E338" s="846"/>
      <c r="F338" s="846"/>
      <c r="G338" s="846"/>
      <c r="H338" s="846"/>
      <c r="I338" s="846"/>
      <c r="J338" s="846"/>
      <c r="K338" s="846"/>
      <c r="L338" s="846"/>
      <c r="M338" s="846"/>
      <c r="N338" s="5"/>
      <c r="O338" s="5"/>
      <c r="P338" s="5"/>
      <c r="Q338" s="5"/>
      <c r="R338" s="5"/>
      <c r="S338" s="5"/>
      <c r="T338" s="5"/>
      <c r="U338" s="5"/>
      <c r="V338" s="5"/>
      <c r="W338" s="5"/>
      <c r="X338" s="5"/>
      <c r="Y338" s="5"/>
      <c r="Z338" s="5"/>
      <c r="AA338" s="5"/>
      <c r="AB338" s="5"/>
      <c r="AC338" s="5"/>
      <c r="AD338" s="5"/>
      <c r="AE338" s="5"/>
      <c r="AF338" s="5"/>
      <c r="AG338" s="845"/>
      <c r="AH338" s="805"/>
    </row>
    <row r="339">
      <c r="A339" s="705"/>
      <c r="B339" s="846"/>
      <c r="C339" s="846"/>
      <c r="D339" s="846"/>
      <c r="E339" s="846"/>
      <c r="F339" s="846"/>
      <c r="G339" s="846"/>
      <c r="H339" s="846"/>
      <c r="I339" s="846"/>
      <c r="J339" s="846"/>
      <c r="K339" s="846"/>
      <c r="L339" s="846"/>
      <c r="M339" s="846"/>
      <c r="N339" s="5"/>
      <c r="O339" s="5"/>
      <c r="P339" s="5"/>
      <c r="Q339" s="5"/>
      <c r="R339" s="5"/>
      <c r="S339" s="5"/>
      <c r="T339" s="5"/>
      <c r="U339" s="5"/>
      <c r="V339" s="5"/>
      <c r="W339" s="5"/>
      <c r="X339" s="5"/>
      <c r="Y339" s="5"/>
      <c r="Z339" s="5"/>
      <c r="AA339" s="5"/>
      <c r="AB339" s="5"/>
      <c r="AC339" s="5"/>
      <c r="AD339" s="5"/>
      <c r="AE339" s="5"/>
      <c r="AF339" s="5"/>
      <c r="AG339" s="845"/>
      <c r="AH339" s="805"/>
    </row>
    <row r="340">
      <c r="A340" s="705"/>
      <c r="B340" s="846"/>
      <c r="C340" s="846"/>
      <c r="D340" s="846"/>
      <c r="E340" s="846"/>
      <c r="F340" s="846"/>
      <c r="G340" s="846"/>
      <c r="H340" s="846"/>
      <c r="I340" s="846"/>
      <c r="J340" s="846"/>
      <c r="K340" s="846"/>
      <c r="L340" s="846"/>
      <c r="M340" s="846"/>
      <c r="N340" s="5"/>
      <c r="O340" s="5"/>
      <c r="P340" s="5"/>
      <c r="Q340" s="5"/>
      <c r="R340" s="5"/>
      <c r="S340" s="5"/>
      <c r="T340" s="5"/>
      <c r="U340" s="5"/>
      <c r="V340" s="5"/>
      <c r="W340" s="5"/>
      <c r="X340" s="5"/>
      <c r="Y340" s="5"/>
      <c r="Z340" s="5"/>
      <c r="AA340" s="5"/>
      <c r="AB340" s="5"/>
      <c r="AC340" s="5"/>
      <c r="AD340" s="5"/>
      <c r="AE340" s="5"/>
      <c r="AF340" s="5"/>
      <c r="AG340" s="845"/>
      <c r="AH340" s="805"/>
    </row>
    <row r="341">
      <c r="A341" s="705"/>
      <c r="B341" s="846"/>
      <c r="C341" s="846"/>
      <c r="D341" s="846"/>
      <c r="E341" s="846"/>
      <c r="F341" s="846"/>
      <c r="G341" s="846"/>
      <c r="H341" s="846"/>
      <c r="I341" s="846"/>
      <c r="J341" s="846"/>
      <c r="K341" s="846"/>
      <c r="L341" s="846"/>
      <c r="M341" s="846"/>
      <c r="N341" s="5"/>
      <c r="O341" s="5"/>
      <c r="P341" s="5"/>
      <c r="Q341" s="5"/>
      <c r="R341" s="5"/>
      <c r="S341" s="5"/>
      <c r="T341" s="5"/>
      <c r="U341" s="5"/>
      <c r="V341" s="5"/>
      <c r="W341" s="5"/>
      <c r="X341" s="5"/>
      <c r="Y341" s="5"/>
      <c r="Z341" s="5"/>
      <c r="AA341" s="5"/>
      <c r="AB341" s="5"/>
      <c r="AC341" s="5"/>
      <c r="AD341" s="5"/>
      <c r="AE341" s="5"/>
      <c r="AF341" s="5"/>
      <c r="AG341" s="845"/>
      <c r="AH341" s="805"/>
    </row>
    <row r="342">
      <c r="A342" s="705"/>
      <c r="B342" s="846"/>
      <c r="C342" s="846"/>
      <c r="D342" s="846"/>
      <c r="E342" s="846"/>
      <c r="F342" s="846"/>
      <c r="G342" s="846"/>
      <c r="H342" s="846"/>
      <c r="I342" s="846"/>
      <c r="J342" s="846"/>
      <c r="K342" s="846"/>
      <c r="L342" s="846"/>
      <c r="M342" s="846"/>
      <c r="N342" s="5"/>
      <c r="O342" s="5"/>
      <c r="P342" s="5"/>
      <c r="Q342" s="5"/>
      <c r="R342" s="5"/>
      <c r="S342" s="5"/>
      <c r="T342" s="5"/>
      <c r="U342" s="5"/>
      <c r="V342" s="5"/>
      <c r="W342" s="5"/>
      <c r="X342" s="5"/>
      <c r="Y342" s="5"/>
      <c r="Z342" s="5"/>
      <c r="AA342" s="5"/>
      <c r="AB342" s="5"/>
      <c r="AC342" s="5"/>
      <c r="AD342" s="5"/>
      <c r="AE342" s="5"/>
      <c r="AF342" s="5"/>
      <c r="AG342" s="845"/>
      <c r="AH342" s="805"/>
    </row>
    <row r="343">
      <c r="A343" s="705"/>
      <c r="B343" s="846"/>
      <c r="C343" s="846"/>
      <c r="D343" s="846"/>
      <c r="E343" s="846"/>
      <c r="F343" s="846"/>
      <c r="G343" s="846"/>
      <c r="H343" s="846"/>
      <c r="I343" s="846"/>
      <c r="J343" s="846"/>
      <c r="K343" s="846"/>
      <c r="L343" s="846"/>
      <c r="M343" s="846"/>
      <c r="N343" s="5"/>
      <c r="O343" s="5"/>
      <c r="P343" s="5"/>
      <c r="Q343" s="5"/>
      <c r="R343" s="5"/>
      <c r="S343" s="5"/>
      <c r="T343" s="5"/>
      <c r="U343" s="5"/>
      <c r="V343" s="5"/>
      <c r="W343" s="5"/>
      <c r="X343" s="5"/>
      <c r="Y343" s="5"/>
      <c r="Z343" s="5"/>
      <c r="AA343" s="5"/>
      <c r="AB343" s="5"/>
      <c r="AC343" s="5"/>
      <c r="AD343" s="5"/>
      <c r="AE343" s="5"/>
      <c r="AF343" s="5"/>
      <c r="AG343" s="845"/>
      <c r="AH343" s="805"/>
    </row>
    <row r="344">
      <c r="A344" s="705"/>
      <c r="B344" s="846"/>
      <c r="C344" s="846"/>
      <c r="D344" s="846"/>
      <c r="E344" s="846"/>
      <c r="F344" s="846"/>
      <c r="G344" s="846"/>
      <c r="H344" s="846"/>
      <c r="I344" s="846"/>
      <c r="J344" s="846"/>
      <c r="K344" s="846"/>
      <c r="L344" s="846"/>
      <c r="M344" s="846"/>
      <c r="N344" s="5"/>
      <c r="O344" s="5"/>
      <c r="P344" s="5"/>
      <c r="Q344" s="5"/>
      <c r="R344" s="5"/>
      <c r="S344" s="5"/>
      <c r="T344" s="5"/>
      <c r="U344" s="5"/>
      <c r="V344" s="5"/>
      <c r="W344" s="5"/>
      <c r="X344" s="5"/>
      <c r="Y344" s="5"/>
      <c r="Z344" s="5"/>
      <c r="AA344" s="5"/>
      <c r="AB344" s="5"/>
      <c r="AC344" s="5"/>
      <c r="AD344" s="5"/>
      <c r="AE344" s="5"/>
      <c r="AF344" s="5"/>
      <c r="AG344" s="845"/>
      <c r="AH344" s="805"/>
    </row>
    <row r="345">
      <c r="A345" s="705"/>
      <c r="B345" s="846"/>
      <c r="C345" s="846"/>
      <c r="D345" s="846"/>
      <c r="E345" s="846"/>
      <c r="F345" s="846"/>
      <c r="G345" s="846"/>
      <c r="H345" s="846"/>
      <c r="I345" s="846"/>
      <c r="J345" s="846"/>
      <c r="K345" s="846"/>
      <c r="L345" s="846"/>
      <c r="M345" s="846"/>
      <c r="N345" s="5"/>
      <c r="O345" s="5"/>
      <c r="P345" s="5"/>
      <c r="Q345" s="5"/>
      <c r="R345" s="5"/>
      <c r="S345" s="5"/>
      <c r="T345" s="5"/>
      <c r="U345" s="5"/>
      <c r="V345" s="5"/>
      <c r="W345" s="5"/>
      <c r="X345" s="5"/>
      <c r="Y345" s="5"/>
      <c r="Z345" s="5"/>
      <c r="AA345" s="5"/>
      <c r="AB345" s="5"/>
      <c r="AC345" s="5"/>
      <c r="AD345" s="5"/>
      <c r="AE345" s="5"/>
      <c r="AF345" s="5"/>
      <c r="AG345" s="845"/>
      <c r="AH345" s="805"/>
    </row>
    <row r="346">
      <c r="A346" s="705"/>
      <c r="B346" s="846"/>
      <c r="C346" s="846"/>
      <c r="D346" s="846"/>
      <c r="E346" s="846"/>
      <c r="F346" s="846"/>
      <c r="G346" s="846"/>
      <c r="H346" s="846"/>
      <c r="I346" s="846"/>
      <c r="J346" s="846"/>
      <c r="K346" s="846"/>
      <c r="L346" s="846"/>
      <c r="M346" s="846"/>
      <c r="N346" s="5"/>
      <c r="O346" s="5"/>
      <c r="P346" s="5"/>
      <c r="Q346" s="5"/>
      <c r="R346" s="5"/>
      <c r="S346" s="5"/>
      <c r="T346" s="5"/>
      <c r="U346" s="5"/>
      <c r="V346" s="5"/>
      <c r="W346" s="5"/>
      <c r="X346" s="5"/>
      <c r="Y346" s="5"/>
      <c r="Z346" s="5"/>
      <c r="AA346" s="5"/>
      <c r="AB346" s="5"/>
      <c r="AC346" s="5"/>
      <c r="AD346" s="5"/>
      <c r="AE346" s="5"/>
      <c r="AF346" s="5"/>
      <c r="AG346" s="845"/>
      <c r="AH346" s="805"/>
    </row>
    <row r="347">
      <c r="A347" s="705"/>
      <c r="B347" s="846"/>
      <c r="C347" s="846"/>
      <c r="D347" s="846"/>
      <c r="E347" s="846"/>
      <c r="F347" s="846"/>
      <c r="G347" s="846"/>
      <c r="H347" s="846"/>
      <c r="I347" s="846"/>
      <c r="J347" s="846"/>
      <c r="K347" s="846"/>
      <c r="L347" s="846"/>
      <c r="M347" s="846"/>
      <c r="N347" s="5"/>
      <c r="O347" s="5"/>
      <c r="P347" s="5"/>
      <c r="Q347" s="5"/>
      <c r="R347" s="5"/>
      <c r="S347" s="5"/>
      <c r="T347" s="5"/>
      <c r="U347" s="5"/>
      <c r="V347" s="5"/>
      <c r="W347" s="5"/>
      <c r="X347" s="5"/>
      <c r="Y347" s="5"/>
      <c r="Z347" s="5"/>
      <c r="AA347" s="5"/>
      <c r="AB347" s="5"/>
      <c r="AC347" s="5"/>
      <c r="AD347" s="5"/>
      <c r="AE347" s="5"/>
      <c r="AF347" s="5"/>
      <c r="AG347" s="845"/>
      <c r="AH347" s="805"/>
    </row>
    <row r="348">
      <c r="A348" s="705"/>
      <c r="B348" s="846"/>
      <c r="C348" s="846"/>
      <c r="D348" s="846"/>
      <c r="E348" s="846"/>
      <c r="F348" s="846"/>
      <c r="G348" s="846"/>
      <c r="H348" s="846"/>
      <c r="I348" s="846"/>
      <c r="J348" s="846"/>
      <c r="K348" s="846"/>
      <c r="L348" s="846"/>
      <c r="M348" s="846"/>
      <c r="N348" s="5"/>
      <c r="O348" s="5"/>
      <c r="P348" s="5"/>
      <c r="Q348" s="5"/>
      <c r="R348" s="5"/>
      <c r="S348" s="5"/>
      <c r="T348" s="5"/>
      <c r="U348" s="5"/>
      <c r="V348" s="5"/>
      <c r="W348" s="5"/>
      <c r="X348" s="5"/>
      <c r="Y348" s="5"/>
      <c r="Z348" s="5"/>
      <c r="AA348" s="5"/>
      <c r="AB348" s="5"/>
      <c r="AC348" s="5"/>
      <c r="AD348" s="5"/>
      <c r="AE348" s="5"/>
      <c r="AF348" s="5"/>
      <c r="AG348" s="845"/>
      <c r="AH348" s="805"/>
    </row>
    <row r="349">
      <c r="A349" s="705"/>
      <c r="B349" s="846"/>
      <c r="C349" s="846"/>
      <c r="D349" s="846"/>
      <c r="E349" s="846"/>
      <c r="F349" s="846"/>
      <c r="G349" s="846"/>
      <c r="H349" s="846"/>
      <c r="I349" s="846"/>
      <c r="J349" s="846"/>
      <c r="K349" s="846"/>
      <c r="L349" s="846"/>
      <c r="M349" s="846"/>
      <c r="N349" s="5"/>
      <c r="O349" s="5"/>
      <c r="P349" s="5"/>
      <c r="Q349" s="5"/>
      <c r="R349" s="5"/>
      <c r="S349" s="5"/>
      <c r="T349" s="5"/>
      <c r="U349" s="5"/>
      <c r="V349" s="5"/>
      <c r="W349" s="5"/>
      <c r="X349" s="5"/>
      <c r="Y349" s="5"/>
      <c r="Z349" s="5"/>
      <c r="AA349" s="5"/>
      <c r="AB349" s="5"/>
      <c r="AC349" s="5"/>
      <c r="AD349" s="5"/>
      <c r="AE349" s="5"/>
      <c r="AF349" s="5"/>
      <c r="AG349" s="845"/>
      <c r="AH349" s="805"/>
    </row>
    <row r="350">
      <c r="A350" s="705"/>
      <c r="B350" s="846"/>
      <c r="C350" s="846"/>
      <c r="D350" s="846"/>
      <c r="E350" s="846"/>
      <c r="F350" s="846"/>
      <c r="G350" s="846"/>
      <c r="H350" s="846"/>
      <c r="I350" s="846"/>
      <c r="J350" s="846"/>
      <c r="K350" s="846"/>
      <c r="L350" s="846"/>
      <c r="M350" s="846"/>
      <c r="N350" s="5"/>
      <c r="O350" s="5"/>
      <c r="P350" s="5"/>
      <c r="Q350" s="5"/>
      <c r="R350" s="5"/>
      <c r="S350" s="5"/>
      <c r="T350" s="5"/>
      <c r="U350" s="5"/>
      <c r="V350" s="5"/>
      <c r="W350" s="5"/>
      <c r="X350" s="5"/>
      <c r="Y350" s="5"/>
      <c r="Z350" s="5"/>
      <c r="AA350" s="5"/>
      <c r="AB350" s="5"/>
      <c r="AC350" s="5"/>
      <c r="AD350" s="5"/>
      <c r="AE350" s="5"/>
      <c r="AF350" s="5"/>
      <c r="AG350" s="845"/>
      <c r="AH350" s="805"/>
    </row>
    <row r="351">
      <c r="A351" s="705"/>
      <c r="B351" s="846"/>
      <c r="C351" s="846"/>
      <c r="D351" s="846"/>
      <c r="E351" s="846"/>
      <c r="F351" s="846"/>
      <c r="G351" s="846"/>
      <c r="H351" s="846"/>
      <c r="I351" s="846"/>
      <c r="J351" s="846"/>
      <c r="K351" s="846"/>
      <c r="L351" s="846"/>
      <c r="M351" s="846"/>
      <c r="N351" s="5"/>
      <c r="O351" s="5"/>
      <c r="P351" s="5"/>
      <c r="Q351" s="5"/>
      <c r="R351" s="5"/>
      <c r="S351" s="5"/>
      <c r="T351" s="5"/>
      <c r="U351" s="5"/>
      <c r="V351" s="5"/>
      <c r="W351" s="5"/>
      <c r="X351" s="5"/>
      <c r="Y351" s="5"/>
      <c r="Z351" s="5"/>
      <c r="AA351" s="5"/>
      <c r="AB351" s="5"/>
      <c r="AC351" s="5"/>
      <c r="AD351" s="5"/>
      <c r="AE351" s="5"/>
      <c r="AF351" s="5"/>
      <c r="AG351" s="845"/>
      <c r="AH351" s="805"/>
    </row>
    <row r="352">
      <c r="A352" s="705"/>
      <c r="B352" s="846"/>
      <c r="C352" s="846"/>
      <c r="D352" s="846"/>
      <c r="E352" s="846"/>
      <c r="F352" s="846"/>
      <c r="G352" s="846"/>
      <c r="H352" s="846"/>
      <c r="I352" s="846"/>
      <c r="J352" s="846"/>
      <c r="K352" s="846"/>
      <c r="L352" s="846"/>
      <c r="M352" s="846"/>
      <c r="N352" s="5"/>
      <c r="O352" s="5"/>
      <c r="P352" s="5"/>
      <c r="Q352" s="5"/>
      <c r="R352" s="5"/>
      <c r="S352" s="5"/>
      <c r="T352" s="5"/>
      <c r="U352" s="5"/>
      <c r="V352" s="5"/>
      <c r="W352" s="5"/>
      <c r="X352" s="5"/>
      <c r="Y352" s="5"/>
      <c r="Z352" s="5"/>
      <c r="AA352" s="5"/>
      <c r="AB352" s="5"/>
      <c r="AC352" s="5"/>
      <c r="AD352" s="5"/>
      <c r="AE352" s="5"/>
      <c r="AF352" s="5"/>
      <c r="AG352" s="845"/>
      <c r="AH352" s="805"/>
    </row>
    <row r="353">
      <c r="A353" s="705"/>
      <c r="B353" s="846"/>
      <c r="C353" s="846"/>
      <c r="D353" s="846"/>
      <c r="E353" s="846"/>
      <c r="F353" s="846"/>
      <c r="G353" s="846"/>
      <c r="H353" s="846"/>
      <c r="I353" s="846"/>
      <c r="J353" s="846"/>
      <c r="K353" s="846"/>
      <c r="L353" s="846"/>
      <c r="M353" s="846"/>
      <c r="N353" s="5"/>
      <c r="O353" s="5"/>
      <c r="P353" s="5"/>
      <c r="Q353" s="5"/>
      <c r="R353" s="5"/>
      <c r="S353" s="5"/>
      <c r="T353" s="5"/>
      <c r="U353" s="5"/>
      <c r="V353" s="5"/>
      <c r="W353" s="5"/>
      <c r="X353" s="5"/>
      <c r="Y353" s="5"/>
      <c r="Z353" s="5"/>
      <c r="AA353" s="5"/>
      <c r="AB353" s="5"/>
      <c r="AC353" s="5"/>
      <c r="AD353" s="5"/>
      <c r="AE353" s="5"/>
      <c r="AF353" s="5"/>
      <c r="AG353" s="845"/>
      <c r="AH353" s="805"/>
    </row>
    <row r="354">
      <c r="A354" s="705"/>
      <c r="B354" s="846"/>
      <c r="C354" s="846"/>
      <c r="D354" s="846"/>
      <c r="E354" s="846"/>
      <c r="F354" s="846"/>
      <c r="G354" s="846"/>
      <c r="H354" s="846"/>
      <c r="I354" s="846"/>
      <c r="J354" s="846"/>
      <c r="K354" s="846"/>
      <c r="L354" s="846"/>
      <c r="M354" s="846"/>
      <c r="N354" s="5"/>
      <c r="O354" s="5"/>
      <c r="P354" s="5"/>
      <c r="Q354" s="5"/>
      <c r="R354" s="5"/>
      <c r="S354" s="5"/>
      <c r="T354" s="5"/>
      <c r="U354" s="5"/>
      <c r="V354" s="5"/>
      <c r="W354" s="5"/>
      <c r="X354" s="5"/>
      <c r="Y354" s="5"/>
      <c r="Z354" s="5"/>
      <c r="AA354" s="5"/>
      <c r="AB354" s="5"/>
      <c r="AC354" s="5"/>
      <c r="AD354" s="5"/>
      <c r="AE354" s="5"/>
      <c r="AF354" s="5"/>
      <c r="AG354" s="845"/>
      <c r="AH354" s="805"/>
    </row>
    <row r="355">
      <c r="A355" s="705"/>
      <c r="B355" s="846"/>
      <c r="C355" s="846"/>
      <c r="D355" s="846"/>
      <c r="E355" s="846"/>
      <c r="F355" s="846"/>
      <c r="G355" s="846"/>
      <c r="H355" s="846"/>
      <c r="I355" s="846"/>
      <c r="J355" s="846"/>
      <c r="K355" s="846"/>
      <c r="L355" s="846"/>
      <c r="M355" s="846"/>
      <c r="N355" s="5"/>
      <c r="O355" s="5"/>
      <c r="P355" s="5"/>
      <c r="Q355" s="5"/>
      <c r="R355" s="5"/>
      <c r="S355" s="5"/>
      <c r="T355" s="5"/>
      <c r="U355" s="5"/>
      <c r="V355" s="5"/>
      <c r="W355" s="5"/>
      <c r="X355" s="5"/>
      <c r="Y355" s="5"/>
      <c r="Z355" s="5"/>
      <c r="AA355" s="5"/>
      <c r="AB355" s="5"/>
      <c r="AC355" s="5"/>
      <c r="AD355" s="5"/>
      <c r="AE355" s="5"/>
      <c r="AF355" s="5"/>
      <c r="AG355" s="845"/>
      <c r="AH355" s="805"/>
    </row>
    <row r="356">
      <c r="A356" s="705"/>
      <c r="B356" s="846"/>
      <c r="C356" s="846"/>
      <c r="D356" s="846"/>
      <c r="E356" s="846"/>
      <c r="F356" s="846"/>
      <c r="G356" s="846"/>
      <c r="H356" s="846"/>
      <c r="I356" s="846"/>
      <c r="J356" s="846"/>
      <c r="K356" s="846"/>
      <c r="L356" s="846"/>
      <c r="M356" s="846"/>
      <c r="N356" s="5"/>
      <c r="O356" s="5"/>
      <c r="P356" s="5"/>
      <c r="Q356" s="5"/>
      <c r="R356" s="5"/>
      <c r="S356" s="5"/>
      <c r="T356" s="5"/>
      <c r="U356" s="5"/>
      <c r="V356" s="5"/>
      <c r="W356" s="5"/>
      <c r="X356" s="5"/>
      <c r="Y356" s="5"/>
      <c r="Z356" s="5"/>
      <c r="AA356" s="5"/>
      <c r="AB356" s="5"/>
      <c r="AC356" s="5"/>
      <c r="AD356" s="5"/>
      <c r="AE356" s="5"/>
      <c r="AF356" s="5"/>
      <c r="AG356" s="845"/>
      <c r="AH356" s="805"/>
    </row>
    <row r="357">
      <c r="A357" s="705"/>
      <c r="B357" s="846"/>
      <c r="C357" s="846"/>
      <c r="D357" s="846"/>
      <c r="E357" s="846"/>
      <c r="F357" s="846"/>
      <c r="G357" s="846"/>
      <c r="H357" s="846"/>
      <c r="I357" s="846"/>
      <c r="J357" s="846"/>
      <c r="K357" s="846"/>
      <c r="L357" s="846"/>
      <c r="M357" s="846"/>
      <c r="N357" s="5"/>
      <c r="O357" s="5"/>
      <c r="P357" s="5"/>
      <c r="Q357" s="5"/>
      <c r="R357" s="5"/>
      <c r="S357" s="5"/>
      <c r="T357" s="5"/>
      <c r="U357" s="5"/>
      <c r="V357" s="5"/>
      <c r="W357" s="5"/>
      <c r="X357" s="5"/>
      <c r="Y357" s="5"/>
      <c r="Z357" s="5"/>
      <c r="AA357" s="5"/>
      <c r="AB357" s="5"/>
      <c r="AC357" s="5"/>
      <c r="AD357" s="5"/>
      <c r="AE357" s="5"/>
      <c r="AF357" s="5"/>
      <c r="AG357" s="845"/>
      <c r="AH357" s="805"/>
    </row>
    <row r="358">
      <c r="A358" s="705"/>
      <c r="B358" s="846"/>
      <c r="C358" s="846"/>
      <c r="D358" s="846"/>
      <c r="E358" s="846"/>
      <c r="F358" s="846"/>
      <c r="G358" s="846"/>
      <c r="H358" s="846"/>
      <c r="I358" s="846"/>
      <c r="J358" s="846"/>
      <c r="K358" s="846"/>
      <c r="L358" s="846"/>
      <c r="M358" s="846"/>
      <c r="N358" s="5"/>
      <c r="O358" s="5"/>
      <c r="P358" s="5"/>
      <c r="Q358" s="5"/>
      <c r="R358" s="5"/>
      <c r="S358" s="5"/>
      <c r="T358" s="5"/>
      <c r="U358" s="5"/>
      <c r="V358" s="5"/>
      <c r="W358" s="5"/>
      <c r="X358" s="5"/>
      <c r="Y358" s="5"/>
      <c r="Z358" s="5"/>
      <c r="AA358" s="5"/>
      <c r="AB358" s="5"/>
      <c r="AC358" s="5"/>
      <c r="AD358" s="5"/>
      <c r="AE358" s="5"/>
      <c r="AF358" s="5"/>
      <c r="AG358" s="845"/>
      <c r="AH358" s="805"/>
    </row>
    <row r="359">
      <c r="A359" s="705"/>
      <c r="B359" s="846"/>
      <c r="C359" s="846"/>
      <c r="D359" s="846"/>
      <c r="E359" s="846"/>
      <c r="F359" s="846"/>
      <c r="G359" s="846"/>
      <c r="H359" s="846"/>
      <c r="I359" s="846"/>
      <c r="J359" s="846"/>
      <c r="K359" s="846"/>
      <c r="L359" s="846"/>
      <c r="M359" s="846"/>
      <c r="N359" s="5"/>
      <c r="O359" s="5"/>
      <c r="P359" s="5"/>
      <c r="Q359" s="5"/>
      <c r="R359" s="5"/>
      <c r="S359" s="5"/>
      <c r="T359" s="5"/>
      <c r="U359" s="5"/>
      <c r="V359" s="5"/>
      <c r="W359" s="5"/>
      <c r="X359" s="5"/>
      <c r="Y359" s="5"/>
      <c r="Z359" s="5"/>
      <c r="AA359" s="5"/>
      <c r="AB359" s="5"/>
      <c r="AC359" s="5"/>
      <c r="AD359" s="5"/>
      <c r="AE359" s="5"/>
      <c r="AF359" s="5"/>
      <c r="AG359" s="845"/>
      <c r="AH359" s="805"/>
    </row>
    <row r="360">
      <c r="A360" s="705"/>
      <c r="B360" s="846"/>
      <c r="C360" s="846"/>
      <c r="D360" s="846"/>
      <c r="E360" s="846"/>
      <c r="F360" s="846"/>
      <c r="G360" s="846"/>
      <c r="H360" s="846"/>
      <c r="I360" s="846"/>
      <c r="J360" s="846"/>
      <c r="K360" s="846"/>
      <c r="L360" s="846"/>
      <c r="M360" s="846"/>
      <c r="N360" s="5"/>
      <c r="O360" s="5"/>
      <c r="P360" s="5"/>
      <c r="Q360" s="5"/>
      <c r="R360" s="5"/>
      <c r="S360" s="5"/>
      <c r="T360" s="5"/>
      <c r="U360" s="5"/>
      <c r="V360" s="5"/>
      <c r="W360" s="5"/>
      <c r="X360" s="5"/>
      <c r="Y360" s="5"/>
      <c r="Z360" s="5"/>
      <c r="AA360" s="5"/>
      <c r="AB360" s="5"/>
      <c r="AC360" s="5"/>
      <c r="AD360" s="5"/>
      <c r="AE360" s="5"/>
      <c r="AF360" s="5"/>
      <c r="AG360" s="845"/>
      <c r="AH360" s="805"/>
    </row>
    <row r="361">
      <c r="A361" s="705"/>
      <c r="B361" s="846"/>
      <c r="C361" s="846"/>
      <c r="D361" s="846"/>
      <c r="E361" s="846"/>
      <c r="F361" s="846"/>
      <c r="G361" s="846"/>
      <c r="H361" s="846"/>
      <c r="I361" s="846"/>
      <c r="J361" s="846"/>
      <c r="K361" s="846"/>
      <c r="L361" s="846"/>
      <c r="M361" s="846"/>
      <c r="N361" s="5"/>
      <c r="O361" s="5"/>
      <c r="P361" s="5"/>
      <c r="Q361" s="5"/>
      <c r="R361" s="5"/>
      <c r="S361" s="5"/>
      <c r="T361" s="5"/>
      <c r="U361" s="5"/>
      <c r="V361" s="5"/>
      <c r="W361" s="5"/>
      <c r="X361" s="5"/>
      <c r="Y361" s="5"/>
      <c r="Z361" s="5"/>
      <c r="AA361" s="5"/>
      <c r="AB361" s="5"/>
      <c r="AC361" s="5"/>
      <c r="AD361" s="5"/>
      <c r="AE361" s="5"/>
      <c r="AF361" s="5"/>
      <c r="AG361" s="845"/>
      <c r="AH361" s="805"/>
    </row>
    <row r="362">
      <c r="A362" s="705"/>
      <c r="B362" s="846"/>
      <c r="C362" s="846"/>
      <c r="D362" s="846"/>
      <c r="E362" s="846"/>
      <c r="F362" s="846"/>
      <c r="G362" s="846"/>
      <c r="H362" s="846"/>
      <c r="I362" s="846"/>
      <c r="J362" s="846"/>
      <c r="K362" s="846"/>
      <c r="L362" s="846"/>
      <c r="M362" s="846"/>
      <c r="N362" s="5"/>
      <c r="O362" s="5"/>
      <c r="P362" s="5"/>
      <c r="Q362" s="5"/>
      <c r="R362" s="5"/>
      <c r="S362" s="5"/>
      <c r="T362" s="5"/>
      <c r="U362" s="5"/>
      <c r="V362" s="5"/>
      <c r="W362" s="5"/>
      <c r="X362" s="5"/>
      <c r="Y362" s="5"/>
      <c r="Z362" s="5"/>
      <c r="AA362" s="5"/>
      <c r="AB362" s="5"/>
      <c r="AC362" s="5"/>
      <c r="AD362" s="5"/>
      <c r="AE362" s="5"/>
      <c r="AF362" s="5"/>
      <c r="AG362" s="845"/>
      <c r="AH362" s="805"/>
    </row>
    <row r="363">
      <c r="A363" s="705"/>
      <c r="B363" s="846"/>
      <c r="C363" s="846"/>
      <c r="D363" s="846"/>
      <c r="E363" s="846"/>
      <c r="F363" s="846"/>
      <c r="G363" s="846"/>
      <c r="H363" s="846"/>
      <c r="I363" s="846"/>
      <c r="J363" s="846"/>
      <c r="K363" s="846"/>
      <c r="L363" s="846"/>
      <c r="M363" s="846"/>
      <c r="N363" s="5"/>
      <c r="O363" s="5"/>
      <c r="P363" s="5"/>
      <c r="Q363" s="5"/>
      <c r="R363" s="5"/>
      <c r="S363" s="5"/>
      <c r="T363" s="5"/>
      <c r="U363" s="5"/>
      <c r="V363" s="5"/>
      <c r="W363" s="5"/>
      <c r="X363" s="5"/>
      <c r="Y363" s="5"/>
      <c r="Z363" s="5"/>
      <c r="AA363" s="5"/>
      <c r="AB363" s="5"/>
      <c r="AC363" s="5"/>
      <c r="AD363" s="5"/>
      <c r="AE363" s="5"/>
      <c r="AF363" s="5"/>
      <c r="AG363" s="845"/>
      <c r="AH363" s="805"/>
    </row>
    <row r="364">
      <c r="A364" s="705"/>
      <c r="B364" s="846"/>
      <c r="C364" s="846"/>
      <c r="D364" s="846"/>
      <c r="E364" s="846"/>
      <c r="F364" s="846"/>
      <c r="G364" s="846"/>
      <c r="H364" s="846"/>
      <c r="I364" s="846"/>
      <c r="J364" s="846"/>
      <c r="K364" s="846"/>
      <c r="L364" s="846"/>
      <c r="M364" s="846"/>
      <c r="N364" s="5"/>
      <c r="O364" s="5"/>
      <c r="P364" s="5"/>
      <c r="Q364" s="5"/>
      <c r="R364" s="5"/>
      <c r="S364" s="5"/>
      <c r="T364" s="5"/>
      <c r="U364" s="5"/>
      <c r="V364" s="5"/>
      <c r="W364" s="5"/>
      <c r="X364" s="5"/>
      <c r="Y364" s="5"/>
      <c r="Z364" s="5"/>
      <c r="AA364" s="5"/>
      <c r="AB364" s="5"/>
      <c r="AC364" s="5"/>
      <c r="AD364" s="5"/>
      <c r="AE364" s="5"/>
      <c r="AF364" s="5"/>
      <c r="AG364" s="845"/>
      <c r="AH364" s="805"/>
    </row>
    <row r="365">
      <c r="A365" s="705"/>
      <c r="B365" s="846"/>
      <c r="C365" s="846"/>
      <c r="D365" s="846"/>
      <c r="E365" s="846"/>
      <c r="F365" s="846"/>
      <c r="G365" s="846"/>
      <c r="H365" s="846"/>
      <c r="I365" s="846"/>
      <c r="J365" s="846"/>
      <c r="K365" s="846"/>
      <c r="L365" s="846"/>
      <c r="M365" s="846"/>
      <c r="N365" s="5"/>
      <c r="O365" s="5"/>
      <c r="P365" s="5"/>
      <c r="Q365" s="5"/>
      <c r="R365" s="5"/>
      <c r="S365" s="5"/>
      <c r="T365" s="5"/>
      <c r="U365" s="5"/>
      <c r="V365" s="5"/>
      <c r="W365" s="5"/>
      <c r="X365" s="5"/>
      <c r="Y365" s="5"/>
      <c r="Z365" s="5"/>
      <c r="AA365" s="5"/>
      <c r="AB365" s="5"/>
      <c r="AC365" s="5"/>
      <c r="AD365" s="5"/>
      <c r="AE365" s="5"/>
      <c r="AF365" s="5"/>
      <c r="AG365" s="845"/>
      <c r="AH365" s="805"/>
    </row>
    <row r="366">
      <c r="A366" s="705"/>
      <c r="B366" s="846"/>
      <c r="C366" s="846"/>
      <c r="D366" s="846"/>
      <c r="E366" s="846"/>
      <c r="F366" s="846"/>
      <c r="G366" s="846"/>
      <c r="H366" s="846"/>
      <c r="I366" s="846"/>
      <c r="J366" s="846"/>
      <c r="K366" s="846"/>
      <c r="L366" s="846"/>
      <c r="M366" s="846"/>
      <c r="N366" s="5"/>
      <c r="O366" s="5"/>
      <c r="P366" s="5"/>
      <c r="Q366" s="5"/>
      <c r="R366" s="5"/>
      <c r="S366" s="5"/>
      <c r="T366" s="5"/>
      <c r="U366" s="5"/>
      <c r="V366" s="5"/>
      <c r="W366" s="5"/>
      <c r="X366" s="5"/>
      <c r="Y366" s="5"/>
      <c r="Z366" s="5"/>
      <c r="AA366" s="5"/>
      <c r="AB366" s="5"/>
      <c r="AC366" s="5"/>
      <c r="AD366" s="5"/>
      <c r="AE366" s="5"/>
      <c r="AF366" s="5"/>
      <c r="AG366" s="845"/>
      <c r="AH366" s="805"/>
    </row>
    <row r="367">
      <c r="A367" s="705"/>
      <c r="B367" s="846"/>
      <c r="C367" s="846"/>
      <c r="D367" s="846"/>
      <c r="E367" s="846"/>
      <c r="F367" s="846"/>
      <c r="G367" s="846"/>
      <c r="H367" s="846"/>
      <c r="I367" s="846"/>
      <c r="J367" s="846"/>
      <c r="K367" s="846"/>
      <c r="L367" s="846"/>
      <c r="M367" s="846"/>
      <c r="N367" s="5"/>
      <c r="O367" s="5"/>
      <c r="P367" s="5"/>
      <c r="Q367" s="5"/>
      <c r="R367" s="5"/>
      <c r="S367" s="5"/>
      <c r="T367" s="5"/>
      <c r="U367" s="5"/>
      <c r="V367" s="5"/>
      <c r="W367" s="5"/>
      <c r="X367" s="5"/>
      <c r="Y367" s="5"/>
      <c r="Z367" s="5"/>
      <c r="AA367" s="5"/>
      <c r="AB367" s="5"/>
      <c r="AC367" s="5"/>
      <c r="AD367" s="5"/>
      <c r="AE367" s="5"/>
      <c r="AF367" s="5"/>
      <c r="AG367" s="845"/>
      <c r="AH367" s="805"/>
    </row>
    <row r="368">
      <c r="A368" s="705"/>
      <c r="B368" s="846"/>
      <c r="C368" s="846"/>
      <c r="D368" s="846"/>
      <c r="E368" s="846"/>
      <c r="F368" s="846"/>
      <c r="G368" s="846"/>
      <c r="H368" s="846"/>
      <c r="I368" s="846"/>
      <c r="J368" s="846"/>
      <c r="K368" s="846"/>
      <c r="L368" s="846"/>
      <c r="M368" s="846"/>
      <c r="N368" s="5"/>
      <c r="O368" s="5"/>
      <c r="P368" s="5"/>
      <c r="Q368" s="5"/>
      <c r="R368" s="5"/>
      <c r="S368" s="5"/>
      <c r="T368" s="5"/>
      <c r="U368" s="5"/>
      <c r="V368" s="5"/>
      <c r="W368" s="5"/>
      <c r="X368" s="5"/>
      <c r="Y368" s="5"/>
      <c r="Z368" s="5"/>
      <c r="AA368" s="5"/>
      <c r="AB368" s="5"/>
      <c r="AC368" s="5"/>
      <c r="AD368" s="5"/>
      <c r="AE368" s="5"/>
      <c r="AF368" s="5"/>
      <c r="AG368" s="845"/>
      <c r="AH368" s="805"/>
    </row>
    <row r="369">
      <c r="A369" s="705"/>
      <c r="B369" s="846"/>
      <c r="C369" s="846"/>
      <c r="D369" s="846"/>
      <c r="E369" s="846"/>
      <c r="F369" s="846"/>
      <c r="G369" s="846"/>
      <c r="H369" s="846"/>
      <c r="I369" s="846"/>
      <c r="J369" s="846"/>
      <c r="K369" s="846"/>
      <c r="L369" s="846"/>
      <c r="M369" s="846"/>
      <c r="N369" s="5"/>
      <c r="O369" s="5"/>
      <c r="P369" s="5"/>
      <c r="Q369" s="5"/>
      <c r="R369" s="5"/>
      <c r="S369" s="5"/>
      <c r="T369" s="5"/>
      <c r="U369" s="5"/>
      <c r="V369" s="5"/>
      <c r="W369" s="5"/>
      <c r="X369" s="5"/>
      <c r="Y369" s="5"/>
      <c r="Z369" s="5"/>
      <c r="AA369" s="5"/>
      <c r="AB369" s="5"/>
      <c r="AC369" s="5"/>
      <c r="AD369" s="5"/>
      <c r="AE369" s="5"/>
      <c r="AF369" s="5"/>
      <c r="AG369" s="845"/>
      <c r="AH369" s="805"/>
    </row>
    <row r="370">
      <c r="A370" s="705"/>
      <c r="B370" s="846"/>
      <c r="C370" s="846"/>
      <c r="D370" s="846"/>
      <c r="E370" s="846"/>
      <c r="F370" s="846"/>
      <c r="G370" s="846"/>
      <c r="H370" s="846"/>
      <c r="I370" s="846"/>
      <c r="J370" s="846"/>
      <c r="K370" s="846"/>
      <c r="L370" s="846"/>
      <c r="M370" s="846"/>
      <c r="N370" s="5"/>
      <c r="O370" s="5"/>
      <c r="P370" s="5"/>
      <c r="Q370" s="5"/>
      <c r="R370" s="5"/>
      <c r="S370" s="5"/>
      <c r="T370" s="5"/>
      <c r="U370" s="5"/>
      <c r="V370" s="5"/>
      <c r="W370" s="5"/>
      <c r="X370" s="5"/>
      <c r="Y370" s="5"/>
      <c r="Z370" s="5"/>
      <c r="AA370" s="5"/>
      <c r="AB370" s="5"/>
      <c r="AC370" s="5"/>
      <c r="AD370" s="5"/>
      <c r="AE370" s="5"/>
      <c r="AF370" s="5"/>
      <c r="AG370" s="845"/>
      <c r="AH370" s="805"/>
    </row>
    <row r="371">
      <c r="A371" s="705"/>
      <c r="B371" s="846"/>
      <c r="C371" s="846"/>
      <c r="D371" s="846"/>
      <c r="E371" s="846"/>
      <c r="F371" s="846"/>
      <c r="G371" s="846"/>
      <c r="H371" s="846"/>
      <c r="I371" s="846"/>
      <c r="J371" s="846"/>
      <c r="K371" s="846"/>
      <c r="L371" s="846"/>
      <c r="M371" s="846"/>
      <c r="N371" s="5"/>
      <c r="O371" s="5"/>
      <c r="P371" s="5"/>
      <c r="Q371" s="5"/>
      <c r="R371" s="5"/>
      <c r="S371" s="5"/>
      <c r="T371" s="5"/>
      <c r="U371" s="5"/>
      <c r="V371" s="5"/>
      <c r="W371" s="5"/>
      <c r="X371" s="5"/>
      <c r="Y371" s="5"/>
      <c r="Z371" s="5"/>
      <c r="AA371" s="5"/>
      <c r="AB371" s="5"/>
      <c r="AC371" s="5"/>
      <c r="AD371" s="5"/>
      <c r="AE371" s="5"/>
      <c r="AF371" s="5"/>
      <c r="AG371" s="845"/>
      <c r="AH371" s="805"/>
    </row>
    <row r="372">
      <c r="A372" s="705"/>
      <c r="B372" s="846"/>
      <c r="C372" s="846"/>
      <c r="D372" s="846"/>
      <c r="E372" s="846"/>
      <c r="F372" s="846"/>
      <c r="G372" s="846"/>
      <c r="H372" s="846"/>
      <c r="I372" s="846"/>
      <c r="J372" s="846"/>
      <c r="K372" s="846"/>
      <c r="L372" s="846"/>
      <c r="M372" s="846"/>
      <c r="N372" s="5"/>
      <c r="O372" s="5"/>
      <c r="P372" s="5"/>
      <c r="Q372" s="5"/>
      <c r="R372" s="5"/>
      <c r="S372" s="5"/>
      <c r="T372" s="5"/>
      <c r="U372" s="5"/>
      <c r="V372" s="5"/>
      <c r="W372" s="5"/>
      <c r="X372" s="5"/>
      <c r="Y372" s="5"/>
      <c r="Z372" s="5"/>
      <c r="AA372" s="5"/>
      <c r="AB372" s="5"/>
      <c r="AC372" s="5"/>
      <c r="AD372" s="5"/>
      <c r="AE372" s="5"/>
      <c r="AF372" s="5"/>
      <c r="AG372" s="845"/>
      <c r="AH372" s="805"/>
    </row>
    <row r="373">
      <c r="A373" s="705"/>
      <c r="B373" s="846"/>
      <c r="C373" s="846"/>
      <c r="D373" s="846"/>
      <c r="E373" s="846"/>
      <c r="F373" s="846"/>
      <c r="G373" s="846"/>
      <c r="H373" s="846"/>
      <c r="I373" s="846"/>
      <c r="J373" s="846"/>
      <c r="K373" s="846"/>
      <c r="L373" s="846"/>
      <c r="M373" s="846"/>
      <c r="N373" s="5"/>
      <c r="O373" s="5"/>
      <c r="P373" s="5"/>
      <c r="Q373" s="5"/>
      <c r="R373" s="5"/>
      <c r="S373" s="5"/>
      <c r="T373" s="5"/>
      <c r="U373" s="5"/>
      <c r="V373" s="5"/>
      <c r="W373" s="5"/>
      <c r="X373" s="5"/>
      <c r="Y373" s="5"/>
      <c r="Z373" s="5"/>
      <c r="AA373" s="5"/>
      <c r="AB373" s="5"/>
      <c r="AC373" s="5"/>
      <c r="AD373" s="5"/>
      <c r="AE373" s="5"/>
      <c r="AF373" s="5"/>
      <c r="AG373" s="845"/>
      <c r="AH373" s="805"/>
    </row>
    <row r="374">
      <c r="A374" s="705"/>
      <c r="B374" s="846"/>
      <c r="C374" s="846"/>
      <c r="D374" s="846"/>
      <c r="E374" s="846"/>
      <c r="F374" s="846"/>
      <c r="G374" s="846"/>
      <c r="H374" s="846"/>
      <c r="I374" s="846"/>
      <c r="J374" s="846"/>
      <c r="K374" s="846"/>
      <c r="L374" s="846"/>
      <c r="M374" s="846"/>
      <c r="N374" s="5"/>
      <c r="O374" s="5"/>
      <c r="P374" s="5"/>
      <c r="Q374" s="5"/>
      <c r="R374" s="5"/>
      <c r="S374" s="5"/>
      <c r="T374" s="5"/>
      <c r="U374" s="5"/>
      <c r="V374" s="5"/>
      <c r="W374" s="5"/>
      <c r="X374" s="5"/>
      <c r="Y374" s="5"/>
      <c r="Z374" s="5"/>
      <c r="AA374" s="5"/>
      <c r="AB374" s="5"/>
      <c r="AC374" s="5"/>
      <c r="AD374" s="5"/>
      <c r="AE374" s="5"/>
      <c r="AF374" s="5"/>
      <c r="AG374" s="845"/>
      <c r="AH374" s="805"/>
    </row>
    <row r="375">
      <c r="A375" s="705"/>
      <c r="B375" s="846"/>
      <c r="C375" s="846"/>
      <c r="D375" s="846"/>
      <c r="E375" s="846"/>
      <c r="F375" s="846"/>
      <c r="G375" s="846"/>
      <c r="H375" s="846"/>
      <c r="I375" s="846"/>
      <c r="J375" s="846"/>
      <c r="K375" s="846"/>
      <c r="L375" s="846"/>
      <c r="M375" s="846"/>
      <c r="N375" s="5"/>
      <c r="O375" s="5"/>
      <c r="P375" s="5"/>
      <c r="Q375" s="5"/>
      <c r="R375" s="5"/>
      <c r="S375" s="5"/>
      <c r="T375" s="5"/>
      <c r="U375" s="5"/>
      <c r="V375" s="5"/>
      <c r="W375" s="5"/>
      <c r="X375" s="5"/>
      <c r="Y375" s="5"/>
      <c r="Z375" s="5"/>
      <c r="AA375" s="5"/>
      <c r="AB375" s="5"/>
      <c r="AC375" s="5"/>
      <c r="AD375" s="5"/>
      <c r="AE375" s="5"/>
      <c r="AF375" s="5"/>
      <c r="AG375" s="845"/>
      <c r="AH375" s="805"/>
    </row>
    <row r="376">
      <c r="A376" s="705"/>
      <c r="B376" s="846"/>
      <c r="C376" s="846"/>
      <c r="D376" s="846"/>
      <c r="E376" s="846"/>
      <c r="F376" s="846"/>
      <c r="G376" s="846"/>
      <c r="H376" s="846"/>
      <c r="I376" s="846"/>
      <c r="J376" s="846"/>
      <c r="K376" s="846"/>
      <c r="L376" s="846"/>
      <c r="M376" s="846"/>
      <c r="N376" s="5"/>
      <c r="O376" s="5"/>
      <c r="P376" s="5"/>
      <c r="Q376" s="5"/>
      <c r="R376" s="5"/>
      <c r="S376" s="5"/>
      <c r="T376" s="5"/>
      <c r="U376" s="5"/>
      <c r="V376" s="5"/>
      <c r="W376" s="5"/>
      <c r="X376" s="5"/>
      <c r="Y376" s="5"/>
      <c r="Z376" s="5"/>
      <c r="AA376" s="5"/>
      <c r="AB376" s="5"/>
      <c r="AC376" s="5"/>
      <c r="AD376" s="5"/>
      <c r="AE376" s="5"/>
      <c r="AF376" s="5"/>
      <c r="AG376" s="845"/>
      <c r="AH376" s="805"/>
    </row>
    <row r="377">
      <c r="A377" s="705"/>
      <c r="B377" s="846"/>
      <c r="C377" s="846"/>
      <c r="D377" s="846"/>
      <c r="E377" s="846"/>
      <c r="F377" s="846"/>
      <c r="G377" s="846"/>
      <c r="H377" s="846"/>
      <c r="I377" s="846"/>
      <c r="J377" s="846"/>
      <c r="K377" s="846"/>
      <c r="L377" s="846"/>
      <c r="M377" s="846"/>
      <c r="N377" s="5"/>
      <c r="O377" s="5"/>
      <c r="P377" s="5"/>
      <c r="Q377" s="5"/>
      <c r="R377" s="5"/>
      <c r="S377" s="5"/>
      <c r="T377" s="5"/>
      <c r="U377" s="5"/>
      <c r="V377" s="5"/>
      <c r="W377" s="5"/>
      <c r="X377" s="5"/>
      <c r="Y377" s="5"/>
      <c r="Z377" s="5"/>
      <c r="AA377" s="5"/>
      <c r="AB377" s="5"/>
      <c r="AC377" s="5"/>
      <c r="AD377" s="5"/>
      <c r="AE377" s="5"/>
      <c r="AF377" s="5"/>
      <c r="AG377" s="845"/>
      <c r="AH377" s="805"/>
    </row>
    <row r="378">
      <c r="A378" s="705"/>
      <c r="B378" s="846"/>
      <c r="C378" s="846"/>
      <c r="D378" s="846"/>
      <c r="E378" s="846"/>
      <c r="F378" s="846"/>
      <c r="G378" s="846"/>
      <c r="H378" s="846"/>
      <c r="I378" s="846"/>
      <c r="J378" s="846"/>
      <c r="K378" s="846"/>
      <c r="L378" s="846"/>
      <c r="M378" s="846"/>
      <c r="N378" s="5"/>
      <c r="O378" s="5"/>
      <c r="P378" s="5"/>
      <c r="Q378" s="5"/>
      <c r="R378" s="5"/>
      <c r="S378" s="5"/>
      <c r="T378" s="5"/>
      <c r="U378" s="5"/>
      <c r="V378" s="5"/>
      <c r="W378" s="5"/>
      <c r="X378" s="5"/>
      <c r="Y378" s="5"/>
      <c r="Z378" s="5"/>
      <c r="AA378" s="5"/>
      <c r="AB378" s="5"/>
      <c r="AC378" s="5"/>
      <c r="AD378" s="5"/>
      <c r="AE378" s="5"/>
      <c r="AF378" s="5"/>
      <c r="AG378" s="845"/>
      <c r="AH378" s="805"/>
    </row>
    <row r="379">
      <c r="A379" s="705"/>
      <c r="B379" s="846"/>
      <c r="C379" s="846"/>
      <c r="D379" s="846"/>
      <c r="E379" s="846"/>
      <c r="F379" s="846"/>
      <c r="G379" s="846"/>
      <c r="H379" s="846"/>
      <c r="I379" s="846"/>
      <c r="J379" s="846"/>
      <c r="K379" s="846"/>
      <c r="L379" s="846"/>
      <c r="M379" s="846"/>
      <c r="N379" s="5"/>
      <c r="O379" s="5"/>
      <c r="P379" s="5"/>
      <c r="Q379" s="5"/>
      <c r="R379" s="5"/>
      <c r="S379" s="5"/>
      <c r="T379" s="5"/>
      <c r="U379" s="5"/>
      <c r="V379" s="5"/>
      <c r="W379" s="5"/>
      <c r="X379" s="5"/>
      <c r="Y379" s="5"/>
      <c r="Z379" s="5"/>
      <c r="AA379" s="5"/>
      <c r="AB379" s="5"/>
      <c r="AC379" s="5"/>
      <c r="AD379" s="5"/>
      <c r="AE379" s="5"/>
      <c r="AF379" s="5"/>
      <c r="AG379" s="845"/>
      <c r="AH379" s="805"/>
    </row>
    <row r="380">
      <c r="A380" s="705"/>
      <c r="B380" s="846"/>
      <c r="C380" s="846"/>
      <c r="D380" s="846"/>
      <c r="E380" s="846"/>
      <c r="F380" s="846"/>
      <c r="G380" s="846"/>
      <c r="H380" s="846"/>
      <c r="I380" s="846"/>
      <c r="J380" s="846"/>
      <c r="K380" s="846"/>
      <c r="L380" s="846"/>
      <c r="M380" s="846"/>
      <c r="N380" s="5"/>
      <c r="O380" s="5"/>
      <c r="P380" s="5"/>
      <c r="Q380" s="5"/>
      <c r="R380" s="5"/>
      <c r="S380" s="5"/>
      <c r="T380" s="5"/>
      <c r="U380" s="5"/>
      <c r="V380" s="5"/>
      <c r="W380" s="5"/>
      <c r="X380" s="5"/>
      <c r="Y380" s="5"/>
      <c r="Z380" s="5"/>
      <c r="AA380" s="5"/>
      <c r="AB380" s="5"/>
      <c r="AC380" s="5"/>
      <c r="AD380" s="5"/>
      <c r="AE380" s="5"/>
      <c r="AF380" s="5"/>
      <c r="AG380" s="845"/>
      <c r="AH380" s="805"/>
    </row>
    <row r="381">
      <c r="A381" s="705"/>
      <c r="B381" s="846"/>
      <c r="C381" s="846"/>
      <c r="D381" s="846"/>
      <c r="E381" s="846"/>
      <c r="F381" s="846"/>
      <c r="G381" s="846"/>
      <c r="H381" s="846"/>
      <c r="I381" s="846"/>
      <c r="J381" s="846"/>
      <c r="K381" s="846"/>
      <c r="L381" s="846"/>
      <c r="M381" s="846"/>
      <c r="N381" s="5"/>
      <c r="O381" s="5"/>
      <c r="P381" s="5"/>
      <c r="Q381" s="5"/>
      <c r="R381" s="5"/>
      <c r="S381" s="5"/>
      <c r="T381" s="5"/>
      <c r="U381" s="5"/>
      <c r="V381" s="5"/>
      <c r="W381" s="5"/>
      <c r="X381" s="5"/>
      <c r="Y381" s="5"/>
      <c r="Z381" s="5"/>
      <c r="AA381" s="5"/>
      <c r="AB381" s="5"/>
      <c r="AC381" s="5"/>
      <c r="AD381" s="5"/>
      <c r="AE381" s="5"/>
      <c r="AF381" s="5"/>
      <c r="AG381" s="845"/>
      <c r="AH381" s="805"/>
    </row>
    <row r="382">
      <c r="A382" s="705"/>
      <c r="B382" s="846"/>
      <c r="C382" s="846"/>
      <c r="D382" s="846"/>
      <c r="E382" s="846"/>
      <c r="F382" s="846"/>
      <c r="G382" s="846"/>
      <c r="H382" s="846"/>
      <c r="I382" s="846"/>
      <c r="J382" s="846"/>
      <c r="K382" s="846"/>
      <c r="L382" s="846"/>
      <c r="M382" s="846"/>
      <c r="N382" s="5"/>
      <c r="O382" s="5"/>
      <c r="P382" s="5"/>
      <c r="Q382" s="5"/>
      <c r="R382" s="5"/>
      <c r="S382" s="5"/>
      <c r="T382" s="5"/>
      <c r="U382" s="5"/>
      <c r="V382" s="5"/>
      <c r="W382" s="5"/>
      <c r="X382" s="5"/>
      <c r="Y382" s="5"/>
      <c r="Z382" s="5"/>
      <c r="AA382" s="5"/>
      <c r="AB382" s="5"/>
      <c r="AC382" s="5"/>
      <c r="AD382" s="5"/>
      <c r="AE382" s="5"/>
      <c r="AF382" s="5"/>
      <c r="AG382" s="845"/>
      <c r="AH382" s="805"/>
    </row>
    <row r="383">
      <c r="A383" s="705"/>
      <c r="B383" s="846"/>
      <c r="C383" s="846"/>
      <c r="D383" s="846"/>
      <c r="E383" s="846"/>
      <c r="F383" s="846"/>
      <c r="G383" s="846"/>
      <c r="H383" s="846"/>
      <c r="I383" s="846"/>
      <c r="J383" s="846"/>
      <c r="K383" s="846"/>
      <c r="L383" s="846"/>
      <c r="M383" s="846"/>
      <c r="N383" s="5"/>
      <c r="O383" s="5"/>
      <c r="P383" s="5"/>
      <c r="Q383" s="5"/>
      <c r="R383" s="5"/>
      <c r="S383" s="5"/>
      <c r="T383" s="5"/>
      <c r="U383" s="5"/>
      <c r="V383" s="5"/>
      <c r="W383" s="5"/>
      <c r="X383" s="5"/>
      <c r="Y383" s="5"/>
      <c r="Z383" s="5"/>
      <c r="AA383" s="5"/>
      <c r="AB383" s="5"/>
      <c r="AC383" s="5"/>
      <c r="AD383" s="5"/>
      <c r="AE383" s="5"/>
      <c r="AF383" s="5"/>
      <c r="AG383" s="845"/>
      <c r="AH383" s="805"/>
    </row>
    <row r="384">
      <c r="A384" s="705"/>
      <c r="B384" s="846"/>
      <c r="C384" s="846"/>
      <c r="D384" s="846"/>
      <c r="E384" s="846"/>
      <c r="F384" s="846"/>
      <c r="G384" s="846"/>
      <c r="H384" s="846"/>
      <c r="I384" s="846"/>
      <c r="J384" s="846"/>
      <c r="K384" s="846"/>
      <c r="L384" s="846"/>
      <c r="M384" s="846"/>
      <c r="N384" s="5"/>
      <c r="O384" s="5"/>
      <c r="P384" s="5"/>
      <c r="Q384" s="5"/>
      <c r="R384" s="5"/>
      <c r="S384" s="5"/>
      <c r="T384" s="5"/>
      <c r="U384" s="5"/>
      <c r="V384" s="5"/>
      <c r="W384" s="5"/>
      <c r="X384" s="5"/>
      <c r="Y384" s="5"/>
      <c r="Z384" s="5"/>
      <c r="AA384" s="5"/>
      <c r="AB384" s="5"/>
      <c r="AC384" s="5"/>
      <c r="AD384" s="5"/>
      <c r="AE384" s="5"/>
      <c r="AF384" s="5"/>
      <c r="AG384" s="845"/>
      <c r="AH384" s="805"/>
    </row>
    <row r="385">
      <c r="A385" s="705"/>
      <c r="B385" s="846"/>
      <c r="C385" s="846"/>
      <c r="D385" s="846"/>
      <c r="E385" s="846"/>
      <c r="F385" s="846"/>
      <c r="G385" s="846"/>
      <c r="H385" s="846"/>
      <c r="I385" s="846"/>
      <c r="J385" s="846"/>
      <c r="K385" s="846"/>
      <c r="L385" s="846"/>
      <c r="M385" s="846"/>
      <c r="N385" s="5"/>
      <c r="O385" s="5"/>
      <c r="P385" s="5"/>
      <c r="Q385" s="5"/>
      <c r="R385" s="5"/>
      <c r="S385" s="5"/>
      <c r="T385" s="5"/>
      <c r="U385" s="5"/>
      <c r="V385" s="5"/>
      <c r="W385" s="5"/>
      <c r="X385" s="5"/>
      <c r="Y385" s="5"/>
      <c r="Z385" s="5"/>
      <c r="AA385" s="5"/>
      <c r="AB385" s="5"/>
      <c r="AC385" s="5"/>
      <c r="AD385" s="5"/>
      <c r="AE385" s="5"/>
      <c r="AF385" s="5"/>
      <c r="AG385" s="845"/>
      <c r="AH385" s="805"/>
    </row>
    <row r="386">
      <c r="A386" s="705"/>
      <c r="B386" s="846"/>
      <c r="C386" s="846"/>
      <c r="D386" s="846"/>
      <c r="E386" s="846"/>
      <c r="F386" s="846"/>
      <c r="G386" s="846"/>
      <c r="H386" s="846"/>
      <c r="I386" s="846"/>
      <c r="J386" s="846"/>
      <c r="K386" s="846"/>
      <c r="L386" s="846"/>
      <c r="M386" s="846"/>
      <c r="N386" s="5"/>
      <c r="O386" s="5"/>
      <c r="P386" s="5"/>
      <c r="Q386" s="5"/>
      <c r="R386" s="5"/>
      <c r="S386" s="5"/>
      <c r="T386" s="5"/>
      <c r="U386" s="5"/>
      <c r="V386" s="5"/>
      <c r="W386" s="5"/>
      <c r="X386" s="5"/>
      <c r="Y386" s="5"/>
      <c r="Z386" s="5"/>
      <c r="AA386" s="5"/>
      <c r="AB386" s="5"/>
      <c r="AC386" s="5"/>
      <c r="AD386" s="5"/>
      <c r="AE386" s="5"/>
      <c r="AF386" s="5"/>
      <c r="AG386" s="845"/>
      <c r="AH386" s="805"/>
    </row>
    <row r="387">
      <c r="A387" s="705"/>
      <c r="B387" s="846"/>
      <c r="C387" s="846"/>
      <c r="D387" s="846"/>
      <c r="E387" s="846"/>
      <c r="F387" s="846"/>
      <c r="G387" s="846"/>
      <c r="H387" s="846"/>
      <c r="I387" s="846"/>
      <c r="J387" s="846"/>
      <c r="K387" s="846"/>
      <c r="L387" s="846"/>
      <c r="M387" s="846"/>
      <c r="N387" s="5"/>
      <c r="O387" s="5"/>
      <c r="P387" s="5"/>
      <c r="Q387" s="5"/>
      <c r="R387" s="5"/>
      <c r="S387" s="5"/>
      <c r="T387" s="5"/>
      <c r="U387" s="5"/>
      <c r="V387" s="5"/>
      <c r="W387" s="5"/>
      <c r="X387" s="5"/>
      <c r="Y387" s="5"/>
      <c r="Z387" s="5"/>
      <c r="AA387" s="5"/>
      <c r="AB387" s="5"/>
      <c r="AC387" s="5"/>
      <c r="AD387" s="5"/>
      <c r="AE387" s="5"/>
      <c r="AF387" s="5"/>
      <c r="AG387" s="845"/>
      <c r="AH387" s="805"/>
    </row>
    <row r="388">
      <c r="A388" s="705"/>
      <c r="B388" s="846"/>
      <c r="C388" s="846"/>
      <c r="D388" s="846"/>
      <c r="E388" s="846"/>
      <c r="F388" s="846"/>
      <c r="G388" s="846"/>
      <c r="H388" s="846"/>
      <c r="I388" s="846"/>
      <c r="J388" s="846"/>
      <c r="K388" s="846"/>
      <c r="L388" s="846"/>
      <c r="M388" s="846"/>
      <c r="N388" s="5"/>
      <c r="O388" s="5"/>
      <c r="P388" s="5"/>
      <c r="Q388" s="5"/>
      <c r="R388" s="5"/>
      <c r="S388" s="5"/>
      <c r="T388" s="5"/>
      <c r="U388" s="5"/>
      <c r="V388" s="5"/>
      <c r="W388" s="5"/>
      <c r="X388" s="5"/>
      <c r="Y388" s="5"/>
      <c r="Z388" s="5"/>
      <c r="AA388" s="5"/>
      <c r="AB388" s="5"/>
      <c r="AC388" s="5"/>
      <c r="AD388" s="5"/>
      <c r="AE388" s="5"/>
      <c r="AF388" s="5"/>
      <c r="AG388" s="845"/>
      <c r="AH388" s="805"/>
    </row>
    <row r="389">
      <c r="A389" s="705"/>
      <c r="B389" s="846"/>
      <c r="C389" s="846"/>
      <c r="D389" s="846"/>
      <c r="E389" s="846"/>
      <c r="F389" s="846"/>
      <c r="G389" s="846"/>
      <c r="H389" s="846"/>
      <c r="I389" s="846"/>
      <c r="J389" s="846"/>
      <c r="K389" s="846"/>
      <c r="L389" s="846"/>
      <c r="M389" s="846"/>
      <c r="N389" s="5"/>
      <c r="O389" s="5"/>
      <c r="P389" s="5"/>
      <c r="Q389" s="5"/>
      <c r="R389" s="5"/>
      <c r="S389" s="5"/>
      <c r="T389" s="5"/>
      <c r="U389" s="5"/>
      <c r="V389" s="5"/>
      <c r="W389" s="5"/>
      <c r="X389" s="5"/>
      <c r="Y389" s="5"/>
      <c r="Z389" s="5"/>
      <c r="AA389" s="5"/>
      <c r="AB389" s="5"/>
      <c r="AC389" s="5"/>
      <c r="AD389" s="5"/>
      <c r="AE389" s="5"/>
      <c r="AF389" s="5"/>
      <c r="AG389" s="845"/>
      <c r="AH389" s="805"/>
    </row>
    <row r="390">
      <c r="A390" s="705"/>
      <c r="B390" s="846"/>
      <c r="C390" s="846"/>
      <c r="D390" s="846"/>
      <c r="E390" s="846"/>
      <c r="F390" s="846"/>
      <c r="G390" s="846"/>
      <c r="H390" s="846"/>
      <c r="I390" s="846"/>
      <c r="J390" s="846"/>
      <c r="K390" s="846"/>
      <c r="L390" s="846"/>
      <c r="M390" s="846"/>
      <c r="N390" s="5"/>
      <c r="O390" s="5"/>
      <c r="P390" s="5"/>
      <c r="Q390" s="5"/>
      <c r="R390" s="5"/>
      <c r="S390" s="5"/>
      <c r="T390" s="5"/>
      <c r="U390" s="5"/>
      <c r="V390" s="5"/>
      <c r="W390" s="5"/>
      <c r="X390" s="5"/>
      <c r="Y390" s="5"/>
      <c r="Z390" s="5"/>
      <c r="AA390" s="5"/>
      <c r="AB390" s="5"/>
      <c r="AC390" s="5"/>
      <c r="AD390" s="5"/>
      <c r="AE390" s="5"/>
      <c r="AF390" s="5"/>
      <c r="AG390" s="845"/>
      <c r="AH390" s="805"/>
    </row>
    <row r="391">
      <c r="A391" s="705"/>
      <c r="B391" s="846"/>
      <c r="C391" s="846"/>
      <c r="D391" s="846"/>
      <c r="E391" s="846"/>
      <c r="F391" s="846"/>
      <c r="G391" s="846"/>
      <c r="H391" s="846"/>
      <c r="I391" s="846"/>
      <c r="J391" s="846"/>
      <c r="K391" s="846"/>
      <c r="L391" s="846"/>
      <c r="M391" s="846"/>
      <c r="N391" s="5"/>
      <c r="O391" s="5"/>
      <c r="P391" s="5"/>
      <c r="Q391" s="5"/>
      <c r="R391" s="5"/>
      <c r="S391" s="5"/>
      <c r="T391" s="5"/>
      <c r="U391" s="5"/>
      <c r="V391" s="5"/>
      <c r="W391" s="5"/>
      <c r="X391" s="5"/>
      <c r="Y391" s="5"/>
      <c r="Z391" s="5"/>
      <c r="AA391" s="5"/>
      <c r="AB391" s="5"/>
      <c r="AC391" s="5"/>
      <c r="AD391" s="5"/>
      <c r="AE391" s="5"/>
      <c r="AF391" s="5"/>
      <c r="AG391" s="845"/>
      <c r="AH391" s="805"/>
    </row>
    <row r="392">
      <c r="A392" s="705"/>
      <c r="B392" s="846"/>
      <c r="C392" s="846"/>
      <c r="D392" s="846"/>
      <c r="E392" s="846"/>
      <c r="F392" s="846"/>
      <c r="G392" s="846"/>
      <c r="H392" s="846"/>
      <c r="I392" s="846"/>
      <c r="J392" s="846"/>
      <c r="K392" s="846"/>
      <c r="L392" s="846"/>
      <c r="M392" s="846"/>
      <c r="N392" s="5"/>
      <c r="O392" s="5"/>
      <c r="P392" s="5"/>
      <c r="Q392" s="5"/>
      <c r="R392" s="5"/>
      <c r="S392" s="5"/>
      <c r="T392" s="5"/>
      <c r="U392" s="5"/>
      <c r="V392" s="5"/>
      <c r="W392" s="5"/>
      <c r="X392" s="5"/>
      <c r="Y392" s="5"/>
      <c r="Z392" s="5"/>
      <c r="AA392" s="5"/>
      <c r="AB392" s="5"/>
      <c r="AC392" s="5"/>
      <c r="AD392" s="5"/>
      <c r="AE392" s="5"/>
      <c r="AF392" s="5"/>
      <c r="AG392" s="845"/>
      <c r="AH392" s="805"/>
    </row>
    <row r="393">
      <c r="A393" s="705"/>
      <c r="B393" s="846"/>
      <c r="C393" s="846"/>
      <c r="D393" s="846"/>
      <c r="E393" s="846"/>
      <c r="F393" s="846"/>
      <c r="G393" s="846"/>
      <c r="H393" s="846"/>
      <c r="I393" s="846"/>
      <c r="J393" s="846"/>
      <c r="K393" s="846"/>
      <c r="L393" s="846"/>
      <c r="M393" s="846"/>
      <c r="N393" s="5"/>
      <c r="O393" s="5"/>
      <c r="P393" s="5"/>
      <c r="Q393" s="5"/>
      <c r="R393" s="5"/>
      <c r="S393" s="5"/>
      <c r="T393" s="5"/>
      <c r="U393" s="5"/>
      <c r="V393" s="5"/>
      <c r="W393" s="5"/>
      <c r="X393" s="5"/>
      <c r="Y393" s="5"/>
      <c r="Z393" s="5"/>
      <c r="AA393" s="5"/>
      <c r="AB393" s="5"/>
      <c r="AC393" s="5"/>
      <c r="AD393" s="5"/>
      <c r="AE393" s="5"/>
      <c r="AF393" s="5"/>
      <c r="AG393" s="845"/>
      <c r="AH393" s="805"/>
    </row>
    <row r="394">
      <c r="A394" s="705"/>
      <c r="B394" s="846"/>
      <c r="C394" s="846"/>
      <c r="D394" s="846"/>
      <c r="E394" s="846"/>
      <c r="F394" s="846"/>
      <c r="G394" s="846"/>
      <c r="H394" s="846"/>
      <c r="I394" s="846"/>
      <c r="J394" s="846"/>
      <c r="K394" s="846"/>
      <c r="L394" s="846"/>
      <c r="M394" s="846"/>
      <c r="N394" s="5"/>
      <c r="O394" s="5"/>
      <c r="P394" s="5"/>
      <c r="Q394" s="5"/>
      <c r="R394" s="5"/>
      <c r="S394" s="5"/>
      <c r="T394" s="5"/>
      <c r="U394" s="5"/>
      <c r="V394" s="5"/>
      <c r="W394" s="5"/>
      <c r="X394" s="5"/>
      <c r="Y394" s="5"/>
      <c r="Z394" s="5"/>
      <c r="AA394" s="5"/>
      <c r="AB394" s="5"/>
      <c r="AC394" s="5"/>
      <c r="AD394" s="5"/>
      <c r="AE394" s="5"/>
      <c r="AF394" s="5"/>
      <c r="AG394" s="845"/>
      <c r="AH394" s="805"/>
    </row>
    <row r="395">
      <c r="A395" s="705"/>
      <c r="B395" s="846"/>
      <c r="C395" s="846"/>
      <c r="D395" s="846"/>
      <c r="E395" s="846"/>
      <c r="F395" s="846"/>
      <c r="G395" s="846"/>
      <c r="H395" s="846"/>
      <c r="I395" s="846"/>
      <c r="J395" s="846"/>
      <c r="K395" s="846"/>
      <c r="L395" s="846"/>
      <c r="M395" s="846"/>
      <c r="N395" s="5"/>
      <c r="O395" s="5"/>
      <c r="P395" s="5"/>
      <c r="Q395" s="5"/>
      <c r="R395" s="5"/>
      <c r="S395" s="5"/>
      <c r="T395" s="5"/>
      <c r="U395" s="5"/>
      <c r="V395" s="5"/>
      <c r="W395" s="5"/>
      <c r="X395" s="5"/>
      <c r="Y395" s="5"/>
      <c r="Z395" s="5"/>
      <c r="AA395" s="5"/>
      <c r="AB395" s="5"/>
      <c r="AC395" s="5"/>
      <c r="AD395" s="5"/>
      <c r="AE395" s="5"/>
      <c r="AF395" s="5"/>
      <c r="AG395" s="845"/>
      <c r="AH395" s="805"/>
    </row>
    <row r="396">
      <c r="A396" s="705"/>
      <c r="B396" s="846"/>
      <c r="C396" s="846"/>
      <c r="D396" s="846"/>
      <c r="E396" s="846"/>
      <c r="F396" s="846"/>
      <c r="G396" s="846"/>
      <c r="H396" s="846"/>
      <c r="I396" s="846"/>
      <c r="J396" s="846"/>
      <c r="K396" s="846"/>
      <c r="L396" s="846"/>
      <c r="M396" s="846"/>
      <c r="N396" s="5"/>
      <c r="O396" s="5"/>
      <c r="P396" s="5"/>
      <c r="Q396" s="5"/>
      <c r="R396" s="5"/>
      <c r="S396" s="5"/>
      <c r="T396" s="5"/>
      <c r="U396" s="5"/>
      <c r="V396" s="5"/>
      <c r="W396" s="5"/>
      <c r="X396" s="5"/>
      <c r="Y396" s="5"/>
      <c r="Z396" s="5"/>
      <c r="AA396" s="5"/>
      <c r="AB396" s="5"/>
      <c r="AC396" s="5"/>
      <c r="AD396" s="5"/>
      <c r="AE396" s="5"/>
      <c r="AF396" s="5"/>
      <c r="AG396" s="845"/>
      <c r="AH396" s="805"/>
    </row>
    <row r="397">
      <c r="A397" s="705"/>
      <c r="B397" s="846"/>
      <c r="C397" s="846"/>
      <c r="D397" s="846"/>
      <c r="E397" s="846"/>
      <c r="F397" s="846"/>
      <c r="G397" s="846"/>
      <c r="H397" s="846"/>
      <c r="I397" s="846"/>
      <c r="J397" s="846"/>
      <c r="K397" s="846"/>
      <c r="L397" s="846"/>
      <c r="M397" s="846"/>
      <c r="N397" s="5"/>
      <c r="O397" s="5"/>
      <c r="P397" s="5"/>
      <c r="Q397" s="5"/>
      <c r="R397" s="5"/>
      <c r="S397" s="5"/>
      <c r="T397" s="5"/>
      <c r="U397" s="5"/>
      <c r="V397" s="5"/>
      <c r="W397" s="5"/>
      <c r="X397" s="5"/>
      <c r="Y397" s="5"/>
      <c r="Z397" s="5"/>
      <c r="AA397" s="5"/>
      <c r="AB397" s="5"/>
      <c r="AC397" s="5"/>
      <c r="AD397" s="5"/>
      <c r="AE397" s="5"/>
      <c r="AF397" s="5"/>
      <c r="AG397" s="845"/>
      <c r="AH397" s="805"/>
    </row>
    <row r="398">
      <c r="A398" s="705"/>
      <c r="B398" s="846"/>
      <c r="C398" s="846"/>
      <c r="D398" s="846"/>
      <c r="E398" s="846"/>
      <c r="F398" s="846"/>
      <c r="G398" s="846"/>
      <c r="H398" s="846"/>
      <c r="I398" s="846"/>
      <c r="J398" s="846"/>
      <c r="K398" s="846"/>
      <c r="L398" s="846"/>
      <c r="M398" s="846"/>
      <c r="N398" s="5"/>
      <c r="O398" s="5"/>
      <c r="P398" s="5"/>
      <c r="Q398" s="5"/>
      <c r="R398" s="5"/>
      <c r="S398" s="5"/>
      <c r="T398" s="5"/>
      <c r="U398" s="5"/>
      <c r="V398" s="5"/>
      <c r="W398" s="5"/>
      <c r="X398" s="5"/>
      <c r="Y398" s="5"/>
      <c r="Z398" s="5"/>
      <c r="AA398" s="5"/>
      <c r="AB398" s="5"/>
      <c r="AC398" s="5"/>
      <c r="AD398" s="5"/>
      <c r="AE398" s="5"/>
      <c r="AF398" s="5"/>
      <c r="AG398" s="845"/>
      <c r="AH398" s="805"/>
    </row>
    <row r="399">
      <c r="A399" s="705"/>
      <c r="B399" s="846"/>
      <c r="C399" s="846"/>
      <c r="D399" s="846"/>
      <c r="E399" s="846"/>
      <c r="F399" s="846"/>
      <c r="G399" s="846"/>
      <c r="H399" s="846"/>
      <c r="I399" s="846"/>
      <c r="J399" s="846"/>
      <c r="K399" s="846"/>
      <c r="L399" s="846"/>
      <c r="M399" s="846"/>
      <c r="N399" s="5"/>
      <c r="O399" s="5"/>
      <c r="P399" s="5"/>
      <c r="Q399" s="5"/>
      <c r="R399" s="5"/>
      <c r="S399" s="5"/>
      <c r="T399" s="5"/>
      <c r="U399" s="5"/>
      <c r="V399" s="5"/>
      <c r="W399" s="5"/>
      <c r="X399" s="5"/>
      <c r="Y399" s="5"/>
      <c r="Z399" s="5"/>
      <c r="AA399" s="5"/>
      <c r="AB399" s="5"/>
      <c r="AC399" s="5"/>
      <c r="AD399" s="5"/>
      <c r="AE399" s="5"/>
      <c r="AF399" s="5"/>
      <c r="AG399" s="845"/>
      <c r="AH399" s="805"/>
    </row>
    <row r="400">
      <c r="A400" s="705"/>
      <c r="B400" s="846"/>
      <c r="C400" s="846"/>
      <c r="D400" s="846"/>
      <c r="E400" s="846"/>
      <c r="F400" s="846"/>
      <c r="G400" s="846"/>
      <c r="H400" s="846"/>
      <c r="I400" s="846"/>
      <c r="J400" s="846"/>
      <c r="K400" s="846"/>
      <c r="L400" s="846"/>
      <c r="M400" s="846"/>
      <c r="N400" s="5"/>
      <c r="O400" s="5"/>
      <c r="P400" s="5"/>
      <c r="Q400" s="5"/>
      <c r="R400" s="5"/>
      <c r="S400" s="5"/>
      <c r="T400" s="5"/>
      <c r="U400" s="5"/>
      <c r="V400" s="5"/>
      <c r="W400" s="5"/>
      <c r="X400" s="5"/>
      <c r="Y400" s="5"/>
      <c r="Z400" s="5"/>
      <c r="AA400" s="5"/>
      <c r="AB400" s="5"/>
      <c r="AC400" s="5"/>
      <c r="AD400" s="5"/>
      <c r="AE400" s="5"/>
      <c r="AF400" s="5"/>
      <c r="AG400" s="845"/>
      <c r="AH400" s="805"/>
    </row>
    <row r="401">
      <c r="A401" s="705"/>
      <c r="B401" s="846"/>
      <c r="C401" s="846"/>
      <c r="D401" s="846"/>
      <c r="E401" s="846"/>
      <c r="F401" s="846"/>
      <c r="G401" s="846"/>
      <c r="H401" s="846"/>
      <c r="I401" s="846"/>
      <c r="J401" s="846"/>
      <c r="K401" s="846"/>
      <c r="L401" s="846"/>
      <c r="M401" s="846"/>
      <c r="N401" s="5"/>
      <c r="O401" s="5"/>
      <c r="P401" s="5"/>
      <c r="Q401" s="5"/>
      <c r="R401" s="5"/>
      <c r="S401" s="5"/>
      <c r="T401" s="5"/>
      <c r="U401" s="5"/>
      <c r="V401" s="5"/>
      <c r="W401" s="5"/>
      <c r="X401" s="5"/>
      <c r="Y401" s="5"/>
      <c r="Z401" s="5"/>
      <c r="AA401" s="5"/>
      <c r="AB401" s="5"/>
      <c r="AC401" s="5"/>
      <c r="AD401" s="5"/>
      <c r="AE401" s="5"/>
      <c r="AF401" s="5"/>
      <c r="AG401" s="845"/>
      <c r="AH401" s="805"/>
    </row>
    <row r="402">
      <c r="A402" s="705"/>
      <c r="B402" s="846"/>
      <c r="C402" s="846"/>
      <c r="D402" s="846"/>
      <c r="E402" s="846"/>
      <c r="F402" s="846"/>
      <c r="G402" s="846"/>
      <c r="H402" s="846"/>
      <c r="I402" s="846"/>
      <c r="J402" s="846"/>
      <c r="K402" s="846"/>
      <c r="L402" s="846"/>
      <c r="M402" s="846"/>
      <c r="N402" s="5"/>
      <c r="O402" s="5"/>
      <c r="P402" s="5"/>
      <c r="Q402" s="5"/>
      <c r="R402" s="5"/>
      <c r="S402" s="5"/>
      <c r="T402" s="5"/>
      <c r="U402" s="5"/>
      <c r="V402" s="5"/>
      <c r="W402" s="5"/>
      <c r="X402" s="5"/>
      <c r="Y402" s="5"/>
      <c r="Z402" s="5"/>
      <c r="AA402" s="5"/>
      <c r="AB402" s="5"/>
      <c r="AC402" s="5"/>
      <c r="AD402" s="5"/>
      <c r="AE402" s="5"/>
      <c r="AF402" s="5"/>
      <c r="AG402" s="845"/>
      <c r="AH402" s="805"/>
    </row>
    <row r="403">
      <c r="A403" s="705"/>
      <c r="B403" s="846"/>
      <c r="C403" s="846"/>
      <c r="D403" s="846"/>
      <c r="E403" s="846"/>
      <c r="F403" s="846"/>
      <c r="G403" s="846"/>
      <c r="H403" s="846"/>
      <c r="I403" s="846"/>
      <c r="J403" s="846"/>
      <c r="K403" s="846"/>
      <c r="L403" s="846"/>
      <c r="M403" s="846"/>
      <c r="N403" s="5"/>
      <c r="O403" s="5"/>
      <c r="P403" s="5"/>
      <c r="Q403" s="5"/>
      <c r="R403" s="5"/>
      <c r="S403" s="5"/>
      <c r="T403" s="5"/>
      <c r="U403" s="5"/>
      <c r="V403" s="5"/>
      <c r="W403" s="5"/>
      <c r="X403" s="5"/>
      <c r="Y403" s="5"/>
      <c r="Z403" s="5"/>
      <c r="AA403" s="5"/>
      <c r="AB403" s="5"/>
      <c r="AC403" s="5"/>
      <c r="AD403" s="5"/>
      <c r="AE403" s="5"/>
      <c r="AF403" s="5"/>
      <c r="AG403" s="845"/>
      <c r="AH403" s="805"/>
    </row>
    <row r="404">
      <c r="A404" s="705"/>
      <c r="B404" s="846"/>
      <c r="C404" s="846"/>
      <c r="D404" s="846"/>
      <c r="E404" s="846"/>
      <c r="F404" s="846"/>
      <c r="G404" s="846"/>
      <c r="H404" s="846"/>
      <c r="I404" s="846"/>
      <c r="J404" s="846"/>
      <c r="K404" s="846"/>
      <c r="L404" s="846"/>
      <c r="M404" s="846"/>
      <c r="N404" s="5"/>
      <c r="O404" s="5"/>
      <c r="P404" s="5"/>
      <c r="Q404" s="5"/>
      <c r="R404" s="5"/>
      <c r="S404" s="5"/>
      <c r="T404" s="5"/>
      <c r="U404" s="5"/>
      <c r="V404" s="5"/>
      <c r="W404" s="5"/>
      <c r="X404" s="5"/>
      <c r="Y404" s="5"/>
      <c r="Z404" s="5"/>
      <c r="AA404" s="5"/>
      <c r="AB404" s="5"/>
      <c r="AC404" s="5"/>
      <c r="AD404" s="5"/>
      <c r="AE404" s="5"/>
      <c r="AF404" s="5"/>
      <c r="AG404" s="845"/>
      <c r="AH404" s="805"/>
    </row>
    <row r="405">
      <c r="A405" s="705"/>
      <c r="B405" s="846"/>
      <c r="C405" s="846"/>
      <c r="D405" s="846"/>
      <c r="E405" s="846"/>
      <c r="F405" s="846"/>
      <c r="G405" s="846"/>
      <c r="H405" s="846"/>
      <c r="I405" s="846"/>
      <c r="J405" s="846"/>
      <c r="K405" s="846"/>
      <c r="L405" s="846"/>
      <c r="M405" s="846"/>
      <c r="N405" s="5"/>
      <c r="O405" s="5"/>
      <c r="P405" s="5"/>
      <c r="Q405" s="5"/>
      <c r="R405" s="5"/>
      <c r="S405" s="5"/>
      <c r="T405" s="5"/>
      <c r="U405" s="5"/>
      <c r="V405" s="5"/>
      <c r="W405" s="5"/>
      <c r="X405" s="5"/>
      <c r="Y405" s="5"/>
      <c r="Z405" s="5"/>
      <c r="AA405" s="5"/>
      <c r="AB405" s="5"/>
      <c r="AC405" s="5"/>
      <c r="AD405" s="5"/>
      <c r="AE405" s="5"/>
      <c r="AF405" s="5"/>
      <c r="AG405" s="845"/>
      <c r="AH405" s="805"/>
    </row>
    <row r="406">
      <c r="A406" s="705"/>
      <c r="B406" s="846"/>
      <c r="C406" s="846"/>
      <c r="D406" s="846"/>
      <c r="E406" s="846"/>
      <c r="F406" s="846"/>
      <c r="G406" s="846"/>
      <c r="H406" s="846"/>
      <c r="I406" s="846"/>
      <c r="J406" s="846"/>
      <c r="K406" s="846"/>
      <c r="L406" s="846"/>
      <c r="M406" s="846"/>
      <c r="N406" s="5"/>
      <c r="O406" s="5"/>
      <c r="P406" s="5"/>
      <c r="Q406" s="5"/>
      <c r="R406" s="5"/>
      <c r="S406" s="5"/>
      <c r="T406" s="5"/>
      <c r="U406" s="5"/>
      <c r="V406" s="5"/>
      <c r="W406" s="5"/>
      <c r="X406" s="5"/>
      <c r="Y406" s="5"/>
      <c r="Z406" s="5"/>
      <c r="AA406" s="5"/>
      <c r="AB406" s="5"/>
      <c r="AC406" s="5"/>
      <c r="AD406" s="5"/>
      <c r="AE406" s="5"/>
      <c r="AF406" s="5"/>
      <c r="AG406" s="845"/>
      <c r="AH406" s="805"/>
    </row>
    <row r="407">
      <c r="A407" s="705"/>
      <c r="B407" s="846"/>
      <c r="C407" s="846"/>
      <c r="D407" s="846"/>
      <c r="E407" s="846"/>
      <c r="F407" s="846"/>
      <c r="G407" s="846"/>
      <c r="H407" s="846"/>
      <c r="I407" s="846"/>
      <c r="J407" s="846"/>
      <c r="K407" s="846"/>
      <c r="L407" s="846"/>
      <c r="M407" s="846"/>
      <c r="N407" s="5"/>
      <c r="O407" s="5"/>
      <c r="P407" s="5"/>
      <c r="Q407" s="5"/>
      <c r="R407" s="5"/>
      <c r="S407" s="5"/>
      <c r="T407" s="5"/>
      <c r="U407" s="5"/>
      <c r="V407" s="5"/>
      <c r="W407" s="5"/>
      <c r="X407" s="5"/>
      <c r="Y407" s="5"/>
      <c r="Z407" s="5"/>
      <c r="AA407" s="5"/>
      <c r="AB407" s="5"/>
      <c r="AC407" s="5"/>
      <c r="AD407" s="5"/>
      <c r="AE407" s="5"/>
      <c r="AF407" s="5"/>
      <c r="AG407" s="845"/>
      <c r="AH407" s="805"/>
    </row>
    <row r="408">
      <c r="A408" s="705"/>
      <c r="B408" s="846"/>
      <c r="C408" s="846"/>
      <c r="D408" s="846"/>
      <c r="E408" s="846"/>
      <c r="F408" s="846"/>
      <c r="G408" s="846"/>
      <c r="H408" s="846"/>
      <c r="I408" s="846"/>
      <c r="J408" s="846"/>
      <c r="K408" s="846"/>
      <c r="L408" s="846"/>
      <c r="M408" s="846"/>
      <c r="N408" s="5"/>
      <c r="O408" s="5"/>
      <c r="P408" s="5"/>
      <c r="Q408" s="5"/>
      <c r="R408" s="5"/>
      <c r="S408" s="5"/>
      <c r="T408" s="5"/>
      <c r="U408" s="5"/>
      <c r="V408" s="5"/>
      <c r="W408" s="5"/>
      <c r="X408" s="5"/>
      <c r="Y408" s="5"/>
      <c r="Z408" s="5"/>
      <c r="AA408" s="5"/>
      <c r="AB408" s="5"/>
      <c r="AC408" s="5"/>
      <c r="AD408" s="5"/>
      <c r="AE408" s="5"/>
      <c r="AF408" s="5"/>
      <c r="AG408" s="845"/>
      <c r="AH408" s="805"/>
    </row>
    <row r="409">
      <c r="A409" s="705"/>
      <c r="B409" s="846"/>
      <c r="C409" s="846"/>
      <c r="D409" s="846"/>
      <c r="E409" s="846"/>
      <c r="F409" s="846"/>
      <c r="G409" s="846"/>
      <c r="H409" s="846"/>
      <c r="I409" s="846"/>
      <c r="J409" s="846"/>
      <c r="K409" s="846"/>
      <c r="L409" s="846"/>
      <c r="M409" s="846"/>
      <c r="N409" s="5"/>
      <c r="O409" s="5"/>
      <c r="P409" s="5"/>
      <c r="Q409" s="5"/>
      <c r="R409" s="5"/>
      <c r="S409" s="5"/>
      <c r="T409" s="5"/>
      <c r="U409" s="5"/>
      <c r="V409" s="5"/>
      <c r="W409" s="5"/>
      <c r="X409" s="5"/>
      <c r="Y409" s="5"/>
      <c r="Z409" s="5"/>
      <c r="AA409" s="5"/>
      <c r="AB409" s="5"/>
      <c r="AC409" s="5"/>
      <c r="AD409" s="5"/>
      <c r="AE409" s="5"/>
      <c r="AF409" s="5"/>
      <c r="AG409" s="845"/>
      <c r="AH409" s="805"/>
    </row>
    <row r="410">
      <c r="A410" s="705"/>
      <c r="B410" s="846"/>
      <c r="C410" s="846"/>
      <c r="D410" s="846"/>
      <c r="E410" s="846"/>
      <c r="F410" s="846"/>
      <c r="G410" s="846"/>
      <c r="H410" s="846"/>
      <c r="I410" s="846"/>
      <c r="J410" s="846"/>
      <c r="K410" s="846"/>
      <c r="L410" s="846"/>
      <c r="M410" s="846"/>
      <c r="N410" s="5"/>
      <c r="O410" s="5"/>
      <c r="P410" s="5"/>
      <c r="Q410" s="5"/>
      <c r="R410" s="5"/>
      <c r="S410" s="5"/>
      <c r="T410" s="5"/>
      <c r="U410" s="5"/>
      <c r="V410" s="5"/>
      <c r="W410" s="5"/>
      <c r="X410" s="5"/>
      <c r="Y410" s="5"/>
      <c r="Z410" s="5"/>
      <c r="AA410" s="5"/>
      <c r="AB410" s="5"/>
      <c r="AC410" s="5"/>
      <c r="AD410" s="5"/>
      <c r="AE410" s="5"/>
      <c r="AF410" s="5"/>
      <c r="AG410" s="845"/>
      <c r="AH410" s="805"/>
    </row>
    <row r="411">
      <c r="A411" s="705"/>
      <c r="B411" s="846"/>
      <c r="C411" s="846"/>
      <c r="D411" s="846"/>
      <c r="E411" s="846"/>
      <c r="F411" s="846"/>
      <c r="G411" s="846"/>
      <c r="H411" s="846"/>
      <c r="I411" s="846"/>
      <c r="J411" s="846"/>
      <c r="K411" s="846"/>
      <c r="L411" s="846"/>
      <c r="M411" s="846"/>
      <c r="N411" s="5"/>
      <c r="O411" s="5"/>
      <c r="P411" s="5"/>
      <c r="Q411" s="5"/>
      <c r="R411" s="5"/>
      <c r="S411" s="5"/>
      <c r="T411" s="5"/>
      <c r="U411" s="5"/>
      <c r="V411" s="5"/>
      <c r="W411" s="5"/>
      <c r="X411" s="5"/>
      <c r="Y411" s="5"/>
      <c r="Z411" s="5"/>
      <c r="AA411" s="5"/>
      <c r="AB411" s="5"/>
      <c r="AC411" s="5"/>
      <c r="AD411" s="5"/>
      <c r="AE411" s="5"/>
      <c r="AF411" s="5"/>
      <c r="AG411" s="845"/>
      <c r="AH411" s="805"/>
    </row>
    <row r="412">
      <c r="A412" s="705"/>
      <c r="B412" s="846"/>
      <c r="C412" s="846"/>
      <c r="D412" s="846"/>
      <c r="E412" s="846"/>
      <c r="F412" s="846"/>
      <c r="G412" s="846"/>
      <c r="H412" s="846"/>
      <c r="I412" s="846"/>
      <c r="J412" s="846"/>
      <c r="K412" s="846"/>
      <c r="L412" s="846"/>
      <c r="M412" s="846"/>
      <c r="N412" s="5"/>
      <c r="O412" s="5"/>
      <c r="P412" s="5"/>
      <c r="Q412" s="5"/>
      <c r="R412" s="5"/>
      <c r="S412" s="5"/>
      <c r="T412" s="5"/>
      <c r="U412" s="5"/>
      <c r="V412" s="5"/>
      <c r="W412" s="5"/>
      <c r="X412" s="5"/>
      <c r="Y412" s="5"/>
      <c r="Z412" s="5"/>
      <c r="AA412" s="5"/>
      <c r="AB412" s="5"/>
      <c r="AC412" s="5"/>
      <c r="AD412" s="5"/>
      <c r="AE412" s="5"/>
      <c r="AF412" s="5"/>
      <c r="AG412" s="845"/>
      <c r="AH412" s="805"/>
    </row>
    <row r="413">
      <c r="A413" s="705"/>
      <c r="B413" s="846"/>
      <c r="C413" s="846"/>
      <c r="D413" s="846"/>
      <c r="E413" s="846"/>
      <c r="F413" s="846"/>
      <c r="G413" s="846"/>
      <c r="H413" s="846"/>
      <c r="I413" s="846"/>
      <c r="J413" s="846"/>
      <c r="K413" s="846"/>
      <c r="L413" s="846"/>
      <c r="M413" s="846"/>
      <c r="N413" s="5"/>
      <c r="O413" s="5"/>
      <c r="P413" s="5"/>
      <c r="Q413" s="5"/>
      <c r="R413" s="5"/>
      <c r="S413" s="5"/>
      <c r="T413" s="5"/>
      <c r="U413" s="5"/>
      <c r="V413" s="5"/>
      <c r="W413" s="5"/>
      <c r="X413" s="5"/>
      <c r="Y413" s="5"/>
      <c r="Z413" s="5"/>
      <c r="AA413" s="5"/>
      <c r="AB413" s="5"/>
      <c r="AC413" s="5"/>
      <c r="AD413" s="5"/>
      <c r="AE413" s="5"/>
      <c r="AF413" s="5"/>
      <c r="AG413" s="845"/>
      <c r="AH413" s="805"/>
    </row>
    <row r="414">
      <c r="A414" s="705"/>
      <c r="B414" s="846"/>
      <c r="C414" s="846"/>
      <c r="D414" s="846"/>
      <c r="E414" s="846"/>
      <c r="F414" s="846"/>
      <c r="G414" s="846"/>
      <c r="H414" s="846"/>
      <c r="I414" s="846"/>
      <c r="J414" s="846"/>
      <c r="K414" s="846"/>
      <c r="L414" s="846"/>
      <c r="M414" s="846"/>
      <c r="N414" s="5"/>
      <c r="O414" s="5"/>
      <c r="P414" s="5"/>
      <c r="Q414" s="5"/>
      <c r="R414" s="5"/>
      <c r="S414" s="5"/>
      <c r="T414" s="5"/>
      <c r="U414" s="5"/>
      <c r="V414" s="5"/>
      <c r="W414" s="5"/>
      <c r="X414" s="5"/>
      <c r="Y414" s="5"/>
      <c r="Z414" s="5"/>
      <c r="AA414" s="5"/>
      <c r="AB414" s="5"/>
      <c r="AC414" s="5"/>
      <c r="AD414" s="5"/>
      <c r="AE414" s="5"/>
      <c r="AF414" s="5"/>
      <c r="AG414" s="845"/>
      <c r="AH414" s="805"/>
    </row>
    <row r="415">
      <c r="A415" s="705"/>
      <c r="B415" s="846"/>
      <c r="C415" s="846"/>
      <c r="D415" s="846"/>
      <c r="E415" s="846"/>
      <c r="F415" s="846"/>
      <c r="G415" s="846"/>
      <c r="H415" s="846"/>
      <c r="I415" s="846"/>
      <c r="J415" s="846"/>
      <c r="K415" s="846"/>
      <c r="L415" s="846"/>
      <c r="M415" s="846"/>
      <c r="N415" s="5"/>
      <c r="O415" s="5"/>
      <c r="P415" s="5"/>
      <c r="Q415" s="5"/>
      <c r="R415" s="5"/>
      <c r="S415" s="5"/>
      <c r="T415" s="5"/>
      <c r="U415" s="5"/>
      <c r="V415" s="5"/>
      <c r="W415" s="5"/>
      <c r="X415" s="5"/>
      <c r="Y415" s="5"/>
      <c r="Z415" s="5"/>
      <c r="AA415" s="5"/>
      <c r="AB415" s="5"/>
      <c r="AC415" s="5"/>
      <c r="AD415" s="5"/>
      <c r="AE415" s="5"/>
      <c r="AF415" s="5"/>
      <c r="AG415" s="845"/>
      <c r="AH415" s="805"/>
    </row>
    <row r="416">
      <c r="A416" s="705"/>
      <c r="B416" s="846"/>
      <c r="C416" s="846"/>
      <c r="D416" s="846"/>
      <c r="E416" s="846"/>
      <c r="F416" s="846"/>
      <c r="G416" s="846"/>
      <c r="H416" s="846"/>
      <c r="I416" s="846"/>
      <c r="J416" s="846"/>
      <c r="K416" s="846"/>
      <c r="L416" s="846"/>
      <c r="M416" s="846"/>
      <c r="N416" s="5"/>
      <c r="O416" s="5"/>
      <c r="P416" s="5"/>
      <c r="Q416" s="5"/>
      <c r="R416" s="5"/>
      <c r="S416" s="5"/>
      <c r="T416" s="5"/>
      <c r="U416" s="5"/>
      <c r="V416" s="5"/>
      <c r="W416" s="5"/>
      <c r="X416" s="5"/>
      <c r="Y416" s="5"/>
      <c r="Z416" s="5"/>
      <c r="AA416" s="5"/>
      <c r="AB416" s="5"/>
      <c r="AC416" s="5"/>
      <c r="AD416" s="5"/>
      <c r="AE416" s="5"/>
      <c r="AF416" s="5"/>
      <c r="AG416" s="845"/>
      <c r="AH416" s="805"/>
    </row>
    <row r="417">
      <c r="A417" s="705"/>
      <c r="B417" s="846"/>
      <c r="C417" s="846"/>
      <c r="D417" s="846"/>
      <c r="E417" s="846"/>
      <c r="F417" s="846"/>
      <c r="G417" s="846"/>
      <c r="H417" s="846"/>
      <c r="I417" s="846"/>
      <c r="J417" s="846"/>
      <c r="K417" s="846"/>
      <c r="L417" s="846"/>
      <c r="M417" s="846"/>
      <c r="N417" s="5"/>
      <c r="O417" s="5"/>
      <c r="P417" s="5"/>
      <c r="Q417" s="5"/>
      <c r="R417" s="5"/>
      <c r="S417" s="5"/>
      <c r="T417" s="5"/>
      <c r="U417" s="5"/>
      <c r="V417" s="5"/>
      <c r="W417" s="5"/>
      <c r="X417" s="5"/>
      <c r="Y417" s="5"/>
      <c r="Z417" s="5"/>
      <c r="AA417" s="5"/>
      <c r="AB417" s="5"/>
      <c r="AC417" s="5"/>
      <c r="AD417" s="5"/>
      <c r="AE417" s="5"/>
      <c r="AF417" s="5"/>
      <c r="AG417" s="845"/>
      <c r="AH417" s="805"/>
    </row>
    <row r="418">
      <c r="A418" s="705"/>
      <c r="B418" s="846"/>
      <c r="C418" s="846"/>
      <c r="D418" s="846"/>
      <c r="E418" s="846"/>
      <c r="F418" s="846"/>
      <c r="G418" s="846"/>
      <c r="H418" s="846"/>
      <c r="I418" s="846"/>
      <c r="J418" s="846"/>
      <c r="K418" s="846"/>
      <c r="L418" s="846"/>
      <c r="M418" s="846"/>
      <c r="N418" s="5"/>
      <c r="O418" s="5"/>
      <c r="P418" s="5"/>
      <c r="Q418" s="5"/>
      <c r="R418" s="5"/>
      <c r="S418" s="5"/>
      <c r="T418" s="5"/>
      <c r="U418" s="5"/>
      <c r="V418" s="5"/>
      <c r="W418" s="5"/>
      <c r="X418" s="5"/>
      <c r="Y418" s="5"/>
      <c r="Z418" s="5"/>
      <c r="AA418" s="5"/>
      <c r="AB418" s="5"/>
      <c r="AC418" s="5"/>
      <c r="AD418" s="5"/>
      <c r="AE418" s="5"/>
      <c r="AF418" s="5"/>
      <c r="AG418" s="845"/>
      <c r="AH418" s="805"/>
    </row>
    <row r="419">
      <c r="A419" s="705"/>
      <c r="B419" s="846"/>
      <c r="C419" s="846"/>
      <c r="D419" s="846"/>
      <c r="E419" s="846"/>
      <c r="F419" s="846"/>
      <c r="G419" s="846"/>
      <c r="H419" s="846"/>
      <c r="I419" s="846"/>
      <c r="J419" s="846"/>
      <c r="K419" s="846"/>
      <c r="L419" s="846"/>
      <c r="M419" s="846"/>
      <c r="N419" s="5"/>
      <c r="O419" s="5"/>
      <c r="P419" s="5"/>
      <c r="Q419" s="5"/>
      <c r="R419" s="5"/>
      <c r="S419" s="5"/>
      <c r="T419" s="5"/>
      <c r="U419" s="5"/>
      <c r="V419" s="5"/>
      <c r="W419" s="5"/>
      <c r="X419" s="5"/>
      <c r="Y419" s="5"/>
      <c r="Z419" s="5"/>
      <c r="AA419" s="5"/>
      <c r="AB419" s="5"/>
      <c r="AC419" s="5"/>
      <c r="AD419" s="5"/>
      <c r="AE419" s="5"/>
      <c r="AF419" s="5"/>
      <c r="AG419" s="845"/>
      <c r="AH419" s="805"/>
    </row>
    <row r="420">
      <c r="A420" s="705"/>
      <c r="B420" s="846"/>
      <c r="C420" s="846"/>
      <c r="D420" s="846"/>
      <c r="E420" s="846"/>
      <c r="F420" s="846"/>
      <c r="G420" s="846"/>
      <c r="H420" s="846"/>
      <c r="I420" s="846"/>
      <c r="J420" s="846"/>
      <c r="K420" s="846"/>
      <c r="L420" s="846"/>
      <c r="M420" s="846"/>
      <c r="N420" s="5"/>
      <c r="O420" s="5"/>
      <c r="P420" s="5"/>
      <c r="Q420" s="5"/>
      <c r="R420" s="5"/>
      <c r="S420" s="5"/>
      <c r="T420" s="5"/>
      <c r="U420" s="5"/>
      <c r="V420" s="5"/>
      <c r="W420" s="5"/>
      <c r="X420" s="5"/>
      <c r="Y420" s="5"/>
      <c r="Z420" s="5"/>
      <c r="AA420" s="5"/>
      <c r="AB420" s="5"/>
      <c r="AC420" s="5"/>
      <c r="AD420" s="5"/>
      <c r="AE420" s="5"/>
      <c r="AF420" s="5"/>
      <c r="AG420" s="845"/>
      <c r="AH420" s="805"/>
    </row>
    <row r="421">
      <c r="A421" s="705"/>
      <c r="B421" s="846"/>
      <c r="C421" s="846"/>
      <c r="D421" s="846"/>
      <c r="E421" s="846"/>
      <c r="F421" s="846"/>
      <c r="G421" s="846"/>
      <c r="H421" s="846"/>
      <c r="I421" s="846"/>
      <c r="J421" s="846"/>
      <c r="K421" s="846"/>
      <c r="L421" s="846"/>
      <c r="M421" s="846"/>
      <c r="N421" s="5"/>
      <c r="O421" s="5"/>
      <c r="P421" s="5"/>
      <c r="Q421" s="5"/>
      <c r="R421" s="5"/>
      <c r="S421" s="5"/>
      <c r="T421" s="5"/>
      <c r="U421" s="5"/>
      <c r="V421" s="5"/>
      <c r="W421" s="5"/>
      <c r="X421" s="5"/>
      <c r="Y421" s="5"/>
      <c r="Z421" s="5"/>
      <c r="AA421" s="5"/>
      <c r="AB421" s="5"/>
      <c r="AC421" s="5"/>
      <c r="AD421" s="5"/>
      <c r="AE421" s="5"/>
      <c r="AF421" s="5"/>
      <c r="AG421" s="845"/>
      <c r="AH421" s="805"/>
    </row>
    <row r="422">
      <c r="A422" s="705"/>
      <c r="B422" s="846"/>
      <c r="C422" s="846"/>
      <c r="D422" s="846"/>
      <c r="E422" s="846"/>
      <c r="F422" s="846"/>
      <c r="G422" s="846"/>
      <c r="H422" s="846"/>
      <c r="I422" s="846"/>
      <c r="J422" s="846"/>
      <c r="K422" s="846"/>
      <c r="L422" s="846"/>
      <c r="M422" s="846"/>
      <c r="N422" s="5"/>
      <c r="O422" s="5"/>
      <c r="P422" s="5"/>
      <c r="Q422" s="5"/>
      <c r="R422" s="5"/>
      <c r="S422" s="5"/>
      <c r="T422" s="5"/>
      <c r="U422" s="5"/>
      <c r="V422" s="5"/>
      <c r="W422" s="5"/>
      <c r="X422" s="5"/>
      <c r="Y422" s="5"/>
      <c r="Z422" s="5"/>
      <c r="AA422" s="5"/>
      <c r="AB422" s="5"/>
      <c r="AC422" s="5"/>
      <c r="AD422" s="5"/>
      <c r="AE422" s="5"/>
      <c r="AF422" s="5"/>
      <c r="AG422" s="845"/>
      <c r="AH422" s="805"/>
    </row>
    <row r="423">
      <c r="A423" s="705"/>
      <c r="B423" s="846"/>
      <c r="C423" s="846"/>
      <c r="D423" s="846"/>
      <c r="E423" s="846"/>
      <c r="F423" s="846"/>
      <c r="G423" s="846"/>
      <c r="H423" s="846"/>
      <c r="I423" s="846"/>
      <c r="J423" s="846"/>
      <c r="K423" s="846"/>
      <c r="L423" s="846"/>
      <c r="M423" s="846"/>
      <c r="N423" s="5"/>
      <c r="O423" s="5"/>
      <c r="P423" s="5"/>
      <c r="Q423" s="5"/>
      <c r="R423" s="5"/>
      <c r="S423" s="5"/>
      <c r="T423" s="5"/>
      <c r="U423" s="5"/>
      <c r="V423" s="5"/>
      <c r="W423" s="5"/>
      <c r="X423" s="5"/>
      <c r="Y423" s="5"/>
      <c r="Z423" s="5"/>
      <c r="AA423" s="5"/>
      <c r="AB423" s="5"/>
      <c r="AC423" s="5"/>
      <c r="AD423" s="5"/>
      <c r="AE423" s="5"/>
      <c r="AF423" s="5"/>
      <c r="AG423" s="845"/>
      <c r="AH423" s="805"/>
    </row>
    <row r="424">
      <c r="A424" s="705"/>
      <c r="B424" s="846"/>
      <c r="C424" s="846"/>
      <c r="D424" s="846"/>
      <c r="E424" s="846"/>
      <c r="F424" s="846"/>
      <c r="G424" s="846"/>
      <c r="H424" s="846"/>
      <c r="I424" s="846"/>
      <c r="J424" s="846"/>
      <c r="K424" s="846"/>
      <c r="L424" s="846"/>
      <c r="M424" s="846"/>
      <c r="N424" s="5"/>
      <c r="O424" s="5"/>
      <c r="P424" s="5"/>
      <c r="Q424" s="5"/>
      <c r="R424" s="5"/>
      <c r="S424" s="5"/>
      <c r="T424" s="5"/>
      <c r="U424" s="5"/>
      <c r="V424" s="5"/>
      <c r="W424" s="5"/>
      <c r="X424" s="5"/>
      <c r="Y424" s="5"/>
      <c r="Z424" s="5"/>
      <c r="AA424" s="5"/>
      <c r="AB424" s="5"/>
      <c r="AC424" s="5"/>
      <c r="AD424" s="5"/>
      <c r="AE424" s="5"/>
      <c r="AF424" s="5"/>
      <c r="AG424" s="845"/>
      <c r="AH424" s="805"/>
    </row>
    <row r="425">
      <c r="A425" s="705"/>
      <c r="B425" s="846"/>
      <c r="C425" s="846"/>
      <c r="D425" s="846"/>
      <c r="E425" s="846"/>
      <c r="F425" s="846"/>
      <c r="G425" s="846"/>
      <c r="H425" s="846"/>
      <c r="I425" s="846"/>
      <c r="J425" s="846"/>
      <c r="K425" s="846"/>
      <c r="L425" s="846"/>
      <c r="M425" s="846"/>
      <c r="N425" s="5"/>
      <c r="O425" s="5"/>
      <c r="P425" s="5"/>
      <c r="Q425" s="5"/>
      <c r="R425" s="5"/>
      <c r="S425" s="5"/>
      <c r="T425" s="5"/>
      <c r="U425" s="5"/>
      <c r="V425" s="5"/>
      <c r="W425" s="5"/>
      <c r="X425" s="5"/>
      <c r="Y425" s="5"/>
      <c r="Z425" s="5"/>
      <c r="AA425" s="5"/>
      <c r="AB425" s="5"/>
      <c r="AC425" s="5"/>
      <c r="AD425" s="5"/>
      <c r="AE425" s="5"/>
      <c r="AF425" s="5"/>
      <c r="AG425" s="845"/>
      <c r="AH425" s="805"/>
    </row>
    <row r="426">
      <c r="A426" s="705"/>
      <c r="B426" s="846"/>
      <c r="C426" s="846"/>
      <c r="D426" s="846"/>
      <c r="E426" s="846"/>
      <c r="F426" s="846"/>
      <c r="G426" s="846"/>
      <c r="H426" s="846"/>
      <c r="I426" s="846"/>
      <c r="J426" s="846"/>
      <c r="K426" s="846"/>
      <c r="L426" s="846"/>
      <c r="M426" s="846"/>
      <c r="N426" s="5"/>
      <c r="O426" s="5"/>
      <c r="P426" s="5"/>
      <c r="Q426" s="5"/>
      <c r="R426" s="5"/>
      <c r="S426" s="5"/>
      <c r="T426" s="5"/>
      <c r="U426" s="5"/>
      <c r="V426" s="5"/>
      <c r="W426" s="5"/>
      <c r="X426" s="5"/>
      <c r="Y426" s="5"/>
      <c r="Z426" s="5"/>
      <c r="AA426" s="5"/>
      <c r="AB426" s="5"/>
      <c r="AC426" s="5"/>
      <c r="AD426" s="5"/>
      <c r="AE426" s="5"/>
      <c r="AF426" s="5"/>
      <c r="AG426" s="845"/>
      <c r="AH426" s="805"/>
    </row>
    <row r="427">
      <c r="A427" s="705"/>
      <c r="B427" s="846"/>
      <c r="C427" s="846"/>
      <c r="D427" s="846"/>
      <c r="E427" s="846"/>
      <c r="F427" s="846"/>
      <c r="G427" s="846"/>
      <c r="H427" s="846"/>
      <c r="I427" s="846"/>
      <c r="J427" s="846"/>
      <c r="K427" s="846"/>
      <c r="L427" s="846"/>
      <c r="M427" s="846"/>
      <c r="N427" s="5"/>
      <c r="O427" s="5"/>
      <c r="P427" s="5"/>
      <c r="Q427" s="5"/>
      <c r="R427" s="5"/>
      <c r="S427" s="5"/>
      <c r="T427" s="5"/>
      <c r="U427" s="5"/>
      <c r="V427" s="5"/>
      <c r="W427" s="5"/>
      <c r="X427" s="5"/>
      <c r="Y427" s="5"/>
      <c r="Z427" s="5"/>
      <c r="AA427" s="5"/>
      <c r="AB427" s="5"/>
      <c r="AC427" s="5"/>
      <c r="AD427" s="5"/>
      <c r="AE427" s="5"/>
      <c r="AF427" s="5"/>
      <c r="AG427" s="845"/>
      <c r="AH427" s="805"/>
    </row>
    <row r="428">
      <c r="A428" s="705"/>
      <c r="B428" s="846"/>
      <c r="C428" s="846"/>
      <c r="D428" s="846"/>
      <c r="E428" s="846"/>
      <c r="F428" s="846"/>
      <c r="G428" s="846"/>
      <c r="H428" s="846"/>
      <c r="I428" s="846"/>
      <c r="J428" s="846"/>
      <c r="K428" s="846"/>
      <c r="L428" s="846"/>
      <c r="M428" s="846"/>
      <c r="N428" s="5"/>
      <c r="O428" s="5"/>
      <c r="P428" s="5"/>
      <c r="Q428" s="5"/>
      <c r="R428" s="5"/>
      <c r="S428" s="5"/>
      <c r="T428" s="5"/>
      <c r="U428" s="5"/>
      <c r="V428" s="5"/>
      <c r="W428" s="5"/>
      <c r="X428" s="5"/>
      <c r="Y428" s="5"/>
      <c r="Z428" s="5"/>
      <c r="AA428" s="5"/>
      <c r="AB428" s="5"/>
      <c r="AC428" s="5"/>
      <c r="AD428" s="5"/>
      <c r="AE428" s="5"/>
      <c r="AF428" s="5"/>
      <c r="AG428" s="845"/>
      <c r="AH428" s="805"/>
    </row>
    <row r="429">
      <c r="A429" s="705"/>
      <c r="B429" s="846"/>
      <c r="C429" s="846"/>
      <c r="D429" s="846"/>
      <c r="E429" s="846"/>
      <c r="F429" s="846"/>
      <c r="G429" s="846"/>
      <c r="H429" s="846"/>
      <c r="I429" s="846"/>
      <c r="J429" s="846"/>
      <c r="K429" s="846"/>
      <c r="L429" s="846"/>
      <c r="M429" s="846"/>
      <c r="N429" s="5"/>
      <c r="O429" s="5"/>
      <c r="P429" s="5"/>
      <c r="Q429" s="5"/>
      <c r="R429" s="5"/>
      <c r="S429" s="5"/>
      <c r="T429" s="5"/>
      <c r="U429" s="5"/>
      <c r="V429" s="5"/>
      <c r="W429" s="5"/>
      <c r="X429" s="5"/>
      <c r="Y429" s="5"/>
      <c r="Z429" s="5"/>
      <c r="AA429" s="5"/>
      <c r="AB429" s="5"/>
      <c r="AC429" s="5"/>
      <c r="AD429" s="5"/>
      <c r="AE429" s="5"/>
      <c r="AF429" s="5"/>
      <c r="AG429" s="845"/>
      <c r="AH429" s="805"/>
    </row>
    <row r="430">
      <c r="A430" s="705"/>
      <c r="B430" s="846"/>
      <c r="C430" s="846"/>
      <c r="D430" s="846"/>
      <c r="E430" s="846"/>
      <c r="F430" s="846"/>
      <c r="G430" s="846"/>
      <c r="H430" s="846"/>
      <c r="I430" s="846"/>
      <c r="J430" s="846"/>
      <c r="K430" s="846"/>
      <c r="L430" s="846"/>
      <c r="M430" s="846"/>
      <c r="N430" s="5"/>
      <c r="O430" s="5"/>
      <c r="P430" s="5"/>
      <c r="Q430" s="5"/>
      <c r="R430" s="5"/>
      <c r="S430" s="5"/>
      <c r="T430" s="5"/>
      <c r="U430" s="5"/>
      <c r="V430" s="5"/>
      <c r="W430" s="5"/>
      <c r="X430" s="5"/>
      <c r="Y430" s="5"/>
      <c r="Z430" s="5"/>
      <c r="AA430" s="5"/>
      <c r="AB430" s="5"/>
      <c r="AC430" s="5"/>
      <c r="AD430" s="5"/>
      <c r="AE430" s="5"/>
      <c r="AF430" s="5"/>
      <c r="AG430" s="845"/>
      <c r="AH430" s="805"/>
    </row>
    <row r="431">
      <c r="A431" s="705"/>
      <c r="B431" s="846"/>
      <c r="C431" s="846"/>
      <c r="D431" s="846"/>
      <c r="E431" s="846"/>
      <c r="F431" s="846"/>
      <c r="G431" s="846"/>
      <c r="H431" s="846"/>
      <c r="I431" s="846"/>
      <c r="J431" s="846"/>
      <c r="K431" s="846"/>
      <c r="L431" s="846"/>
      <c r="M431" s="846"/>
      <c r="N431" s="5"/>
      <c r="O431" s="5"/>
      <c r="P431" s="5"/>
      <c r="Q431" s="5"/>
      <c r="R431" s="5"/>
      <c r="S431" s="5"/>
      <c r="T431" s="5"/>
      <c r="U431" s="5"/>
      <c r="V431" s="5"/>
      <c r="W431" s="5"/>
      <c r="X431" s="5"/>
      <c r="Y431" s="5"/>
      <c r="Z431" s="5"/>
      <c r="AA431" s="5"/>
      <c r="AB431" s="5"/>
      <c r="AC431" s="5"/>
      <c r="AD431" s="5"/>
      <c r="AE431" s="5"/>
      <c r="AF431" s="5"/>
      <c r="AG431" s="845"/>
      <c r="AH431" s="805"/>
    </row>
    <row r="432">
      <c r="A432" s="705"/>
      <c r="B432" s="846"/>
      <c r="C432" s="846"/>
      <c r="D432" s="846"/>
      <c r="E432" s="846"/>
      <c r="F432" s="846"/>
      <c r="G432" s="846"/>
      <c r="H432" s="846"/>
      <c r="I432" s="846"/>
      <c r="J432" s="846"/>
      <c r="K432" s="846"/>
      <c r="L432" s="846"/>
      <c r="M432" s="846"/>
      <c r="N432" s="5"/>
      <c r="O432" s="5"/>
      <c r="P432" s="5"/>
      <c r="Q432" s="5"/>
      <c r="R432" s="5"/>
      <c r="S432" s="5"/>
      <c r="T432" s="5"/>
      <c r="U432" s="5"/>
      <c r="V432" s="5"/>
      <c r="W432" s="5"/>
      <c r="X432" s="5"/>
      <c r="Y432" s="5"/>
      <c r="Z432" s="5"/>
      <c r="AA432" s="5"/>
      <c r="AB432" s="5"/>
      <c r="AC432" s="5"/>
      <c r="AD432" s="5"/>
      <c r="AE432" s="5"/>
      <c r="AF432" s="5"/>
      <c r="AG432" s="845"/>
      <c r="AH432" s="805"/>
    </row>
    <row r="433">
      <c r="A433" s="705"/>
      <c r="B433" s="846"/>
      <c r="C433" s="846"/>
      <c r="D433" s="846"/>
      <c r="E433" s="846"/>
      <c r="F433" s="846"/>
      <c r="G433" s="846"/>
      <c r="H433" s="846"/>
      <c r="I433" s="846"/>
      <c r="J433" s="846"/>
      <c r="K433" s="846"/>
      <c r="L433" s="846"/>
      <c r="M433" s="846"/>
      <c r="N433" s="5"/>
      <c r="O433" s="5"/>
      <c r="P433" s="5"/>
      <c r="Q433" s="5"/>
      <c r="R433" s="5"/>
      <c r="S433" s="5"/>
      <c r="T433" s="5"/>
      <c r="U433" s="5"/>
      <c r="V433" s="5"/>
      <c r="W433" s="5"/>
      <c r="X433" s="5"/>
      <c r="Y433" s="5"/>
      <c r="Z433" s="5"/>
      <c r="AA433" s="5"/>
      <c r="AB433" s="5"/>
      <c r="AC433" s="5"/>
      <c r="AD433" s="5"/>
      <c r="AE433" s="5"/>
      <c r="AF433" s="5"/>
      <c r="AG433" s="845"/>
      <c r="AH433" s="805"/>
    </row>
    <row r="434">
      <c r="A434" s="705"/>
      <c r="B434" s="846"/>
      <c r="C434" s="846"/>
      <c r="D434" s="846"/>
      <c r="E434" s="846"/>
      <c r="F434" s="846"/>
      <c r="G434" s="846"/>
      <c r="H434" s="846"/>
      <c r="I434" s="846"/>
      <c r="J434" s="846"/>
      <c r="K434" s="846"/>
      <c r="L434" s="846"/>
      <c r="M434" s="846"/>
      <c r="N434" s="5"/>
      <c r="O434" s="5"/>
      <c r="P434" s="5"/>
      <c r="Q434" s="5"/>
      <c r="R434" s="5"/>
      <c r="S434" s="5"/>
      <c r="T434" s="5"/>
      <c r="U434" s="5"/>
      <c r="V434" s="5"/>
      <c r="W434" s="5"/>
      <c r="X434" s="5"/>
      <c r="Y434" s="5"/>
      <c r="Z434" s="5"/>
      <c r="AA434" s="5"/>
      <c r="AB434" s="5"/>
      <c r="AC434" s="5"/>
      <c r="AD434" s="5"/>
      <c r="AE434" s="5"/>
      <c r="AF434" s="5"/>
      <c r="AG434" s="845"/>
      <c r="AH434" s="805"/>
    </row>
    <row r="435">
      <c r="A435" s="705"/>
      <c r="B435" s="846"/>
      <c r="C435" s="846"/>
      <c r="D435" s="846"/>
      <c r="E435" s="846"/>
      <c r="F435" s="846"/>
      <c r="G435" s="846"/>
      <c r="H435" s="846"/>
      <c r="I435" s="846"/>
      <c r="J435" s="846"/>
      <c r="K435" s="846"/>
      <c r="L435" s="846"/>
      <c r="M435" s="846"/>
      <c r="N435" s="5"/>
      <c r="O435" s="5"/>
      <c r="P435" s="5"/>
      <c r="Q435" s="5"/>
      <c r="R435" s="5"/>
      <c r="S435" s="5"/>
      <c r="T435" s="5"/>
      <c r="U435" s="5"/>
      <c r="V435" s="5"/>
      <c r="W435" s="5"/>
      <c r="X435" s="5"/>
      <c r="Y435" s="5"/>
      <c r="Z435" s="5"/>
      <c r="AA435" s="5"/>
      <c r="AB435" s="5"/>
      <c r="AC435" s="5"/>
      <c r="AD435" s="5"/>
      <c r="AE435" s="5"/>
      <c r="AF435" s="5"/>
      <c r="AG435" s="845"/>
      <c r="AH435" s="805"/>
    </row>
    <row r="436">
      <c r="A436" s="705"/>
      <c r="B436" s="846"/>
      <c r="C436" s="846"/>
      <c r="D436" s="846"/>
      <c r="E436" s="846"/>
      <c r="F436" s="846"/>
      <c r="G436" s="846"/>
      <c r="H436" s="846"/>
      <c r="I436" s="846"/>
      <c r="J436" s="846"/>
      <c r="K436" s="846"/>
      <c r="L436" s="846"/>
      <c r="M436" s="846"/>
      <c r="N436" s="5"/>
      <c r="O436" s="5"/>
      <c r="P436" s="5"/>
      <c r="Q436" s="5"/>
      <c r="R436" s="5"/>
      <c r="S436" s="5"/>
      <c r="T436" s="5"/>
      <c r="U436" s="5"/>
      <c r="V436" s="5"/>
      <c r="W436" s="5"/>
      <c r="X436" s="5"/>
      <c r="Y436" s="5"/>
      <c r="Z436" s="5"/>
      <c r="AA436" s="5"/>
      <c r="AB436" s="5"/>
      <c r="AC436" s="5"/>
      <c r="AD436" s="5"/>
      <c r="AE436" s="5"/>
      <c r="AF436" s="5"/>
      <c r="AG436" s="845"/>
      <c r="AH436" s="805"/>
    </row>
    <row r="437">
      <c r="A437" s="705"/>
      <c r="B437" s="846"/>
      <c r="C437" s="846"/>
      <c r="D437" s="846"/>
      <c r="E437" s="846"/>
      <c r="F437" s="846"/>
      <c r="G437" s="846"/>
      <c r="H437" s="846"/>
      <c r="I437" s="846"/>
      <c r="J437" s="846"/>
      <c r="K437" s="846"/>
      <c r="L437" s="846"/>
      <c r="M437" s="846"/>
      <c r="N437" s="5"/>
      <c r="O437" s="5"/>
      <c r="P437" s="5"/>
      <c r="Q437" s="5"/>
      <c r="R437" s="5"/>
      <c r="S437" s="5"/>
      <c r="T437" s="5"/>
      <c r="U437" s="5"/>
      <c r="V437" s="5"/>
      <c r="W437" s="5"/>
      <c r="X437" s="5"/>
      <c r="Y437" s="5"/>
      <c r="Z437" s="5"/>
      <c r="AA437" s="5"/>
      <c r="AB437" s="5"/>
      <c r="AC437" s="5"/>
      <c r="AD437" s="5"/>
      <c r="AE437" s="5"/>
      <c r="AF437" s="5"/>
      <c r="AG437" s="845"/>
      <c r="AH437" s="805"/>
    </row>
    <row r="438">
      <c r="A438" s="705"/>
      <c r="B438" s="846"/>
      <c r="C438" s="846"/>
      <c r="D438" s="846"/>
      <c r="E438" s="846"/>
      <c r="F438" s="846"/>
      <c r="G438" s="846"/>
      <c r="H438" s="846"/>
      <c r="I438" s="846"/>
      <c r="J438" s="846"/>
      <c r="K438" s="846"/>
      <c r="L438" s="846"/>
      <c r="M438" s="846"/>
      <c r="N438" s="5"/>
      <c r="O438" s="5"/>
      <c r="P438" s="5"/>
      <c r="Q438" s="5"/>
      <c r="R438" s="5"/>
      <c r="S438" s="5"/>
      <c r="T438" s="5"/>
      <c r="U438" s="5"/>
      <c r="V438" s="5"/>
      <c r="W438" s="5"/>
      <c r="X438" s="5"/>
      <c r="Y438" s="5"/>
      <c r="Z438" s="5"/>
      <c r="AA438" s="5"/>
      <c r="AB438" s="5"/>
      <c r="AC438" s="5"/>
      <c r="AD438" s="5"/>
      <c r="AE438" s="5"/>
      <c r="AF438" s="5"/>
      <c r="AG438" s="845"/>
      <c r="AH438" s="805"/>
    </row>
    <row r="439">
      <c r="A439" s="705"/>
      <c r="B439" s="846"/>
      <c r="C439" s="846"/>
      <c r="D439" s="846"/>
      <c r="E439" s="846"/>
      <c r="F439" s="846"/>
      <c r="G439" s="846"/>
      <c r="H439" s="846"/>
      <c r="I439" s="846"/>
      <c r="J439" s="846"/>
      <c r="K439" s="846"/>
      <c r="L439" s="846"/>
      <c r="M439" s="846"/>
      <c r="N439" s="5"/>
      <c r="O439" s="5"/>
      <c r="P439" s="5"/>
      <c r="Q439" s="5"/>
      <c r="R439" s="5"/>
      <c r="S439" s="5"/>
      <c r="T439" s="5"/>
      <c r="U439" s="5"/>
      <c r="V439" s="5"/>
      <c r="W439" s="5"/>
      <c r="X439" s="5"/>
      <c r="Y439" s="5"/>
      <c r="Z439" s="5"/>
      <c r="AA439" s="5"/>
      <c r="AB439" s="5"/>
      <c r="AC439" s="5"/>
      <c r="AD439" s="5"/>
      <c r="AE439" s="5"/>
      <c r="AF439" s="5"/>
      <c r="AG439" s="845"/>
      <c r="AH439" s="805"/>
    </row>
    <row r="440">
      <c r="A440" s="705"/>
      <c r="B440" s="846"/>
      <c r="C440" s="846"/>
      <c r="D440" s="846"/>
      <c r="E440" s="846"/>
      <c r="F440" s="846"/>
      <c r="G440" s="846"/>
      <c r="H440" s="846"/>
      <c r="I440" s="846"/>
      <c r="J440" s="846"/>
      <c r="K440" s="846"/>
      <c r="L440" s="846"/>
      <c r="M440" s="846"/>
      <c r="N440" s="5"/>
      <c r="O440" s="5"/>
      <c r="P440" s="5"/>
      <c r="Q440" s="5"/>
      <c r="R440" s="5"/>
      <c r="S440" s="5"/>
      <c r="T440" s="5"/>
      <c r="U440" s="5"/>
      <c r="V440" s="5"/>
      <c r="W440" s="5"/>
      <c r="X440" s="5"/>
      <c r="Y440" s="5"/>
      <c r="Z440" s="5"/>
      <c r="AA440" s="5"/>
      <c r="AB440" s="5"/>
      <c r="AC440" s="5"/>
      <c r="AD440" s="5"/>
      <c r="AE440" s="5"/>
      <c r="AF440" s="5"/>
      <c r="AG440" s="845"/>
      <c r="AH440" s="805"/>
    </row>
    <row r="441">
      <c r="A441" s="705"/>
      <c r="B441" s="846"/>
      <c r="C441" s="846"/>
      <c r="D441" s="846"/>
      <c r="E441" s="846"/>
      <c r="F441" s="846"/>
      <c r="G441" s="846"/>
      <c r="H441" s="846"/>
      <c r="I441" s="846"/>
      <c r="J441" s="846"/>
      <c r="K441" s="846"/>
      <c r="L441" s="846"/>
      <c r="M441" s="846"/>
      <c r="N441" s="5"/>
      <c r="O441" s="5"/>
      <c r="P441" s="5"/>
      <c r="Q441" s="5"/>
      <c r="R441" s="5"/>
      <c r="S441" s="5"/>
      <c r="T441" s="5"/>
      <c r="U441" s="5"/>
      <c r="V441" s="5"/>
      <c r="W441" s="5"/>
      <c r="X441" s="5"/>
      <c r="Y441" s="5"/>
      <c r="Z441" s="5"/>
      <c r="AA441" s="5"/>
      <c r="AB441" s="5"/>
      <c r="AC441" s="5"/>
      <c r="AD441" s="5"/>
      <c r="AE441" s="5"/>
      <c r="AF441" s="5"/>
      <c r="AG441" s="845"/>
      <c r="AH441" s="805"/>
    </row>
    <row r="442">
      <c r="A442" s="705"/>
      <c r="B442" s="846"/>
      <c r="C442" s="846"/>
      <c r="D442" s="846"/>
      <c r="E442" s="846"/>
      <c r="F442" s="846"/>
      <c r="G442" s="846"/>
      <c r="H442" s="846"/>
      <c r="I442" s="846"/>
      <c r="J442" s="846"/>
      <c r="K442" s="846"/>
      <c r="L442" s="846"/>
      <c r="M442" s="846"/>
      <c r="N442" s="5"/>
      <c r="O442" s="5"/>
      <c r="P442" s="5"/>
      <c r="Q442" s="5"/>
      <c r="R442" s="5"/>
      <c r="S442" s="5"/>
      <c r="T442" s="5"/>
      <c r="U442" s="5"/>
      <c r="V442" s="5"/>
      <c r="W442" s="5"/>
      <c r="X442" s="5"/>
      <c r="Y442" s="5"/>
      <c r="Z442" s="5"/>
      <c r="AA442" s="5"/>
      <c r="AB442" s="5"/>
      <c r="AC442" s="5"/>
      <c r="AD442" s="5"/>
      <c r="AE442" s="5"/>
      <c r="AF442" s="5"/>
      <c r="AG442" s="845"/>
      <c r="AH442" s="805"/>
    </row>
    <row r="443">
      <c r="A443" s="705"/>
      <c r="B443" s="846"/>
      <c r="C443" s="846"/>
      <c r="D443" s="846"/>
      <c r="E443" s="846"/>
      <c r="F443" s="846"/>
      <c r="G443" s="846"/>
      <c r="H443" s="846"/>
      <c r="I443" s="846"/>
      <c r="J443" s="846"/>
      <c r="K443" s="846"/>
      <c r="L443" s="846"/>
      <c r="M443" s="846"/>
      <c r="N443" s="5"/>
      <c r="O443" s="5"/>
      <c r="P443" s="5"/>
      <c r="Q443" s="5"/>
      <c r="R443" s="5"/>
      <c r="S443" s="5"/>
      <c r="T443" s="5"/>
      <c r="U443" s="5"/>
      <c r="V443" s="5"/>
      <c r="W443" s="5"/>
      <c r="X443" s="5"/>
      <c r="Y443" s="5"/>
      <c r="Z443" s="5"/>
      <c r="AA443" s="5"/>
      <c r="AB443" s="5"/>
      <c r="AC443" s="5"/>
      <c r="AD443" s="5"/>
      <c r="AE443" s="5"/>
      <c r="AF443" s="5"/>
      <c r="AG443" s="845"/>
      <c r="AH443" s="805"/>
    </row>
    <row r="444">
      <c r="A444" s="705"/>
      <c r="B444" s="846"/>
      <c r="C444" s="846"/>
      <c r="D444" s="846"/>
      <c r="E444" s="846"/>
      <c r="F444" s="846"/>
      <c r="G444" s="846"/>
      <c r="H444" s="846"/>
      <c r="I444" s="846"/>
      <c r="J444" s="846"/>
      <c r="K444" s="846"/>
      <c r="L444" s="846"/>
      <c r="M444" s="846"/>
      <c r="N444" s="5"/>
      <c r="O444" s="5"/>
      <c r="P444" s="5"/>
      <c r="Q444" s="5"/>
      <c r="R444" s="5"/>
      <c r="S444" s="5"/>
      <c r="T444" s="5"/>
      <c r="U444" s="5"/>
      <c r="V444" s="5"/>
      <c r="W444" s="5"/>
      <c r="X444" s="5"/>
      <c r="Y444" s="5"/>
      <c r="Z444" s="5"/>
      <c r="AA444" s="5"/>
      <c r="AB444" s="5"/>
      <c r="AC444" s="5"/>
      <c r="AD444" s="5"/>
      <c r="AE444" s="5"/>
      <c r="AF444" s="5"/>
      <c r="AG444" s="845"/>
      <c r="AH444" s="805"/>
    </row>
    <row r="445">
      <c r="A445" s="705"/>
      <c r="B445" s="846"/>
      <c r="C445" s="846"/>
      <c r="D445" s="846"/>
      <c r="E445" s="846"/>
      <c r="F445" s="846"/>
      <c r="G445" s="846"/>
      <c r="H445" s="846"/>
      <c r="I445" s="846"/>
      <c r="J445" s="846"/>
      <c r="K445" s="846"/>
      <c r="L445" s="846"/>
      <c r="M445" s="846"/>
      <c r="N445" s="5"/>
      <c r="O445" s="5"/>
      <c r="P445" s="5"/>
      <c r="Q445" s="5"/>
      <c r="R445" s="5"/>
      <c r="S445" s="5"/>
      <c r="T445" s="5"/>
      <c r="U445" s="5"/>
      <c r="V445" s="5"/>
      <c r="W445" s="5"/>
      <c r="X445" s="5"/>
      <c r="Y445" s="5"/>
      <c r="Z445" s="5"/>
      <c r="AA445" s="5"/>
      <c r="AB445" s="5"/>
      <c r="AC445" s="5"/>
      <c r="AD445" s="5"/>
      <c r="AE445" s="5"/>
      <c r="AF445" s="5"/>
      <c r="AG445" s="845"/>
      <c r="AH445" s="805"/>
    </row>
    <row r="446">
      <c r="A446" s="705"/>
      <c r="B446" s="846"/>
      <c r="C446" s="846"/>
      <c r="D446" s="846"/>
      <c r="E446" s="846"/>
      <c r="F446" s="846"/>
      <c r="G446" s="846"/>
      <c r="H446" s="846"/>
      <c r="I446" s="846"/>
      <c r="J446" s="846"/>
      <c r="K446" s="846"/>
      <c r="L446" s="846"/>
      <c r="M446" s="846"/>
      <c r="N446" s="5"/>
      <c r="O446" s="5"/>
      <c r="P446" s="5"/>
      <c r="Q446" s="5"/>
      <c r="R446" s="5"/>
      <c r="S446" s="5"/>
      <c r="T446" s="5"/>
      <c r="U446" s="5"/>
      <c r="V446" s="5"/>
      <c r="W446" s="5"/>
      <c r="X446" s="5"/>
      <c r="Y446" s="5"/>
      <c r="Z446" s="5"/>
      <c r="AA446" s="5"/>
      <c r="AB446" s="5"/>
      <c r="AC446" s="5"/>
      <c r="AD446" s="5"/>
      <c r="AE446" s="5"/>
      <c r="AF446" s="5"/>
      <c r="AG446" s="845"/>
      <c r="AH446" s="805"/>
    </row>
    <row r="447">
      <c r="A447" s="705"/>
      <c r="B447" s="846"/>
      <c r="C447" s="846"/>
      <c r="D447" s="846"/>
      <c r="E447" s="846"/>
      <c r="F447" s="846"/>
      <c r="G447" s="846"/>
      <c r="H447" s="846"/>
      <c r="I447" s="846"/>
      <c r="J447" s="846"/>
      <c r="K447" s="846"/>
      <c r="L447" s="846"/>
      <c r="M447" s="846"/>
      <c r="N447" s="5"/>
      <c r="O447" s="5"/>
      <c r="P447" s="5"/>
      <c r="Q447" s="5"/>
      <c r="R447" s="5"/>
      <c r="S447" s="5"/>
      <c r="T447" s="5"/>
      <c r="U447" s="5"/>
      <c r="V447" s="5"/>
      <c r="W447" s="5"/>
      <c r="X447" s="5"/>
      <c r="Y447" s="5"/>
      <c r="Z447" s="5"/>
      <c r="AA447" s="5"/>
      <c r="AB447" s="5"/>
      <c r="AC447" s="5"/>
      <c r="AD447" s="5"/>
      <c r="AE447" s="5"/>
      <c r="AF447" s="5"/>
      <c r="AG447" s="845"/>
      <c r="AH447" s="805"/>
    </row>
    <row r="448">
      <c r="A448" s="705"/>
      <c r="B448" s="846"/>
      <c r="C448" s="846"/>
      <c r="D448" s="846"/>
      <c r="E448" s="846"/>
      <c r="F448" s="846"/>
      <c r="G448" s="846"/>
      <c r="H448" s="846"/>
      <c r="I448" s="846"/>
      <c r="J448" s="846"/>
      <c r="K448" s="846"/>
      <c r="L448" s="846"/>
      <c r="M448" s="846"/>
      <c r="N448" s="5"/>
      <c r="O448" s="5"/>
      <c r="P448" s="5"/>
      <c r="Q448" s="5"/>
      <c r="R448" s="5"/>
      <c r="S448" s="5"/>
      <c r="T448" s="5"/>
      <c r="U448" s="5"/>
      <c r="V448" s="5"/>
      <c r="W448" s="5"/>
      <c r="X448" s="5"/>
      <c r="Y448" s="5"/>
      <c r="Z448" s="5"/>
      <c r="AA448" s="5"/>
      <c r="AB448" s="5"/>
      <c r="AC448" s="5"/>
      <c r="AD448" s="5"/>
      <c r="AE448" s="5"/>
      <c r="AF448" s="5"/>
      <c r="AG448" s="845"/>
      <c r="AH448" s="805"/>
    </row>
    <row r="449">
      <c r="A449" s="705"/>
      <c r="B449" s="846"/>
      <c r="C449" s="846"/>
      <c r="D449" s="846"/>
      <c r="E449" s="846"/>
      <c r="F449" s="846"/>
      <c r="G449" s="846"/>
      <c r="H449" s="846"/>
      <c r="I449" s="846"/>
      <c r="J449" s="846"/>
      <c r="K449" s="846"/>
      <c r="L449" s="846"/>
      <c r="M449" s="846"/>
      <c r="N449" s="5"/>
      <c r="O449" s="5"/>
      <c r="P449" s="5"/>
      <c r="Q449" s="5"/>
      <c r="R449" s="5"/>
      <c r="S449" s="5"/>
      <c r="T449" s="5"/>
      <c r="U449" s="5"/>
      <c r="V449" s="5"/>
      <c r="W449" s="5"/>
      <c r="X449" s="5"/>
      <c r="Y449" s="5"/>
      <c r="Z449" s="5"/>
      <c r="AA449" s="5"/>
      <c r="AB449" s="5"/>
      <c r="AC449" s="5"/>
      <c r="AD449" s="5"/>
      <c r="AE449" s="5"/>
      <c r="AF449" s="5"/>
      <c r="AG449" s="845"/>
      <c r="AH449" s="805"/>
    </row>
    <row r="450">
      <c r="A450" s="705"/>
      <c r="B450" s="846"/>
      <c r="C450" s="846"/>
      <c r="D450" s="846"/>
      <c r="E450" s="846"/>
      <c r="F450" s="846"/>
      <c r="G450" s="846"/>
      <c r="H450" s="846"/>
      <c r="I450" s="846"/>
      <c r="J450" s="846"/>
      <c r="K450" s="846"/>
      <c r="L450" s="846"/>
      <c r="M450" s="846"/>
      <c r="N450" s="5"/>
      <c r="O450" s="5"/>
      <c r="P450" s="5"/>
      <c r="Q450" s="5"/>
      <c r="R450" s="5"/>
      <c r="S450" s="5"/>
      <c r="T450" s="5"/>
      <c r="U450" s="5"/>
      <c r="V450" s="5"/>
      <c r="W450" s="5"/>
      <c r="X450" s="5"/>
      <c r="Y450" s="5"/>
      <c r="Z450" s="5"/>
      <c r="AA450" s="5"/>
      <c r="AB450" s="5"/>
      <c r="AC450" s="5"/>
      <c r="AD450" s="5"/>
      <c r="AE450" s="5"/>
      <c r="AF450" s="5"/>
      <c r="AG450" s="845"/>
      <c r="AH450" s="805"/>
    </row>
    <row r="451">
      <c r="A451" s="705"/>
      <c r="B451" s="846"/>
      <c r="C451" s="846"/>
      <c r="D451" s="846"/>
      <c r="E451" s="846"/>
      <c r="F451" s="846"/>
      <c r="G451" s="846"/>
      <c r="H451" s="846"/>
      <c r="I451" s="846"/>
      <c r="J451" s="846"/>
      <c r="K451" s="846"/>
      <c r="L451" s="846"/>
      <c r="M451" s="846"/>
      <c r="N451" s="5"/>
      <c r="O451" s="5"/>
      <c r="P451" s="5"/>
      <c r="Q451" s="5"/>
      <c r="R451" s="5"/>
      <c r="S451" s="5"/>
      <c r="T451" s="5"/>
      <c r="U451" s="5"/>
      <c r="V451" s="5"/>
      <c r="W451" s="5"/>
      <c r="X451" s="5"/>
      <c r="Y451" s="5"/>
      <c r="Z451" s="5"/>
      <c r="AA451" s="5"/>
      <c r="AB451" s="5"/>
      <c r="AC451" s="5"/>
      <c r="AD451" s="5"/>
      <c r="AE451" s="5"/>
      <c r="AF451" s="5"/>
      <c r="AG451" s="845"/>
      <c r="AH451" s="805"/>
    </row>
    <row r="452">
      <c r="A452" s="705"/>
      <c r="B452" s="846"/>
      <c r="C452" s="846"/>
      <c r="D452" s="846"/>
      <c r="E452" s="846"/>
      <c r="F452" s="846"/>
      <c r="G452" s="846"/>
      <c r="H452" s="846"/>
      <c r="I452" s="846"/>
      <c r="J452" s="846"/>
      <c r="K452" s="846"/>
      <c r="L452" s="846"/>
      <c r="M452" s="846"/>
      <c r="N452" s="5"/>
      <c r="O452" s="5"/>
      <c r="P452" s="5"/>
      <c r="Q452" s="5"/>
      <c r="R452" s="5"/>
      <c r="S452" s="5"/>
      <c r="T452" s="5"/>
      <c r="U452" s="5"/>
      <c r="V452" s="5"/>
      <c r="W452" s="5"/>
      <c r="X452" s="5"/>
      <c r="Y452" s="5"/>
      <c r="Z452" s="5"/>
      <c r="AA452" s="5"/>
      <c r="AB452" s="5"/>
      <c r="AC452" s="5"/>
      <c r="AD452" s="5"/>
      <c r="AE452" s="5"/>
      <c r="AF452" s="5"/>
      <c r="AG452" s="845"/>
      <c r="AH452" s="805"/>
    </row>
    <row r="453">
      <c r="A453" s="705"/>
      <c r="B453" s="846"/>
      <c r="C453" s="846"/>
      <c r="D453" s="846"/>
      <c r="E453" s="846"/>
      <c r="F453" s="846"/>
      <c r="G453" s="846"/>
      <c r="H453" s="846"/>
      <c r="I453" s="846"/>
      <c r="J453" s="846"/>
      <c r="K453" s="846"/>
      <c r="L453" s="846"/>
      <c r="M453" s="846"/>
      <c r="N453" s="5"/>
      <c r="O453" s="5"/>
      <c r="P453" s="5"/>
      <c r="Q453" s="5"/>
      <c r="R453" s="5"/>
      <c r="S453" s="5"/>
      <c r="T453" s="5"/>
      <c r="U453" s="5"/>
      <c r="V453" s="5"/>
      <c r="W453" s="5"/>
      <c r="X453" s="5"/>
      <c r="Y453" s="5"/>
      <c r="Z453" s="5"/>
      <c r="AA453" s="5"/>
      <c r="AB453" s="5"/>
      <c r="AC453" s="5"/>
      <c r="AD453" s="5"/>
      <c r="AE453" s="5"/>
      <c r="AF453" s="5"/>
      <c r="AG453" s="845"/>
      <c r="AH453" s="805"/>
    </row>
    <row r="454">
      <c r="A454" s="705"/>
      <c r="B454" s="846"/>
      <c r="C454" s="846"/>
      <c r="D454" s="846"/>
      <c r="E454" s="846"/>
      <c r="F454" s="846"/>
      <c r="G454" s="846"/>
      <c r="H454" s="846"/>
      <c r="I454" s="846"/>
      <c r="J454" s="846"/>
      <c r="K454" s="846"/>
      <c r="L454" s="846"/>
      <c r="M454" s="846"/>
      <c r="N454" s="5"/>
      <c r="O454" s="5"/>
      <c r="P454" s="5"/>
      <c r="Q454" s="5"/>
      <c r="R454" s="5"/>
      <c r="S454" s="5"/>
      <c r="T454" s="5"/>
      <c r="U454" s="5"/>
      <c r="V454" s="5"/>
      <c r="W454" s="5"/>
      <c r="X454" s="5"/>
      <c r="Y454" s="5"/>
      <c r="Z454" s="5"/>
      <c r="AA454" s="5"/>
      <c r="AB454" s="5"/>
      <c r="AC454" s="5"/>
      <c r="AD454" s="5"/>
      <c r="AE454" s="5"/>
      <c r="AF454" s="5"/>
      <c r="AG454" s="845"/>
      <c r="AH454" s="805"/>
    </row>
    <row r="455">
      <c r="A455" s="705"/>
      <c r="B455" s="846"/>
      <c r="C455" s="846"/>
      <c r="D455" s="846"/>
      <c r="E455" s="846"/>
      <c r="F455" s="846"/>
      <c r="G455" s="846"/>
      <c r="H455" s="846"/>
      <c r="I455" s="846"/>
      <c r="J455" s="846"/>
      <c r="K455" s="846"/>
      <c r="L455" s="846"/>
      <c r="M455" s="846"/>
      <c r="N455" s="5"/>
      <c r="O455" s="5"/>
      <c r="P455" s="5"/>
      <c r="Q455" s="5"/>
      <c r="R455" s="5"/>
      <c r="S455" s="5"/>
      <c r="T455" s="5"/>
      <c r="U455" s="5"/>
      <c r="V455" s="5"/>
      <c r="W455" s="5"/>
      <c r="X455" s="5"/>
      <c r="Y455" s="5"/>
      <c r="Z455" s="5"/>
      <c r="AA455" s="5"/>
      <c r="AB455" s="5"/>
      <c r="AC455" s="5"/>
      <c r="AD455" s="5"/>
      <c r="AE455" s="5"/>
      <c r="AF455" s="5"/>
      <c r="AG455" s="845"/>
      <c r="AH455" s="805"/>
    </row>
    <row r="456">
      <c r="A456" s="705"/>
      <c r="B456" s="846"/>
      <c r="C456" s="846"/>
      <c r="D456" s="846"/>
      <c r="E456" s="846"/>
      <c r="F456" s="846"/>
      <c r="G456" s="846"/>
      <c r="H456" s="846"/>
      <c r="I456" s="846"/>
      <c r="J456" s="846"/>
      <c r="K456" s="846"/>
      <c r="L456" s="846"/>
      <c r="M456" s="846"/>
      <c r="N456" s="5"/>
      <c r="O456" s="5"/>
      <c r="P456" s="5"/>
      <c r="Q456" s="5"/>
      <c r="R456" s="5"/>
      <c r="S456" s="5"/>
      <c r="T456" s="5"/>
      <c r="U456" s="5"/>
      <c r="V456" s="5"/>
      <c r="W456" s="5"/>
      <c r="X456" s="5"/>
      <c r="Y456" s="5"/>
      <c r="Z456" s="5"/>
      <c r="AA456" s="5"/>
      <c r="AB456" s="5"/>
      <c r="AC456" s="5"/>
      <c r="AD456" s="5"/>
      <c r="AE456" s="5"/>
      <c r="AF456" s="5"/>
      <c r="AG456" s="845"/>
      <c r="AH456" s="805"/>
    </row>
    <row r="457">
      <c r="A457" s="705"/>
      <c r="B457" s="846"/>
      <c r="C457" s="846"/>
      <c r="D457" s="846"/>
      <c r="E457" s="846"/>
      <c r="F457" s="846"/>
      <c r="G457" s="846"/>
      <c r="H457" s="846"/>
      <c r="I457" s="846"/>
      <c r="J457" s="846"/>
      <c r="K457" s="846"/>
      <c r="L457" s="846"/>
      <c r="M457" s="846"/>
      <c r="N457" s="5"/>
      <c r="O457" s="5"/>
      <c r="P457" s="5"/>
      <c r="Q457" s="5"/>
      <c r="R457" s="5"/>
      <c r="S457" s="5"/>
      <c r="T457" s="5"/>
      <c r="U457" s="5"/>
      <c r="V457" s="5"/>
      <c r="W457" s="5"/>
      <c r="X457" s="5"/>
      <c r="Y457" s="5"/>
      <c r="Z457" s="5"/>
      <c r="AA457" s="5"/>
      <c r="AB457" s="5"/>
      <c r="AC457" s="5"/>
      <c r="AD457" s="5"/>
      <c r="AE457" s="5"/>
      <c r="AF457" s="5"/>
      <c r="AG457" s="845"/>
      <c r="AH457" s="805"/>
    </row>
    <row r="458">
      <c r="A458" s="705"/>
      <c r="B458" s="846"/>
      <c r="C458" s="846"/>
      <c r="D458" s="846"/>
      <c r="E458" s="846"/>
      <c r="F458" s="846"/>
      <c r="G458" s="846"/>
      <c r="H458" s="846"/>
      <c r="I458" s="846"/>
      <c r="J458" s="846"/>
      <c r="K458" s="846"/>
      <c r="L458" s="846"/>
      <c r="M458" s="846"/>
      <c r="N458" s="5"/>
      <c r="O458" s="5"/>
      <c r="P458" s="5"/>
      <c r="Q458" s="5"/>
      <c r="R458" s="5"/>
      <c r="S458" s="5"/>
      <c r="T458" s="5"/>
      <c r="U458" s="5"/>
      <c r="V458" s="5"/>
      <c r="W458" s="5"/>
      <c r="X458" s="5"/>
      <c r="Y458" s="5"/>
      <c r="Z458" s="5"/>
      <c r="AA458" s="5"/>
      <c r="AB458" s="5"/>
      <c r="AC458" s="5"/>
      <c r="AD458" s="5"/>
      <c r="AE458" s="5"/>
      <c r="AF458" s="5"/>
      <c r="AG458" s="845"/>
      <c r="AH458" s="805"/>
    </row>
    <row r="459">
      <c r="A459" s="705"/>
      <c r="B459" s="846"/>
      <c r="C459" s="846"/>
      <c r="D459" s="846"/>
      <c r="E459" s="846"/>
      <c r="F459" s="846"/>
      <c r="G459" s="846"/>
      <c r="H459" s="846"/>
      <c r="I459" s="846"/>
      <c r="J459" s="846"/>
      <c r="K459" s="846"/>
      <c r="L459" s="846"/>
      <c r="M459" s="846"/>
      <c r="N459" s="5"/>
      <c r="O459" s="5"/>
      <c r="P459" s="5"/>
      <c r="Q459" s="5"/>
      <c r="R459" s="5"/>
      <c r="S459" s="5"/>
      <c r="T459" s="5"/>
      <c r="U459" s="5"/>
      <c r="V459" s="5"/>
      <c r="W459" s="5"/>
      <c r="X459" s="5"/>
      <c r="Y459" s="5"/>
      <c r="Z459" s="5"/>
      <c r="AA459" s="5"/>
      <c r="AB459" s="5"/>
      <c r="AC459" s="5"/>
      <c r="AD459" s="5"/>
      <c r="AE459" s="5"/>
      <c r="AF459" s="5"/>
      <c r="AG459" s="845"/>
      <c r="AH459" s="805"/>
    </row>
    <row r="460">
      <c r="A460" s="705"/>
      <c r="B460" s="846"/>
      <c r="C460" s="846"/>
      <c r="D460" s="846"/>
      <c r="E460" s="846"/>
      <c r="F460" s="846"/>
      <c r="G460" s="846"/>
      <c r="H460" s="846"/>
      <c r="I460" s="846"/>
      <c r="J460" s="846"/>
      <c r="K460" s="846"/>
      <c r="L460" s="846"/>
      <c r="M460" s="846"/>
      <c r="N460" s="5"/>
      <c r="O460" s="5"/>
      <c r="P460" s="5"/>
      <c r="Q460" s="5"/>
      <c r="R460" s="5"/>
      <c r="S460" s="5"/>
      <c r="T460" s="5"/>
      <c r="U460" s="5"/>
      <c r="V460" s="5"/>
      <c r="W460" s="5"/>
      <c r="X460" s="5"/>
      <c r="Y460" s="5"/>
      <c r="Z460" s="5"/>
      <c r="AA460" s="5"/>
      <c r="AB460" s="5"/>
      <c r="AC460" s="5"/>
      <c r="AD460" s="5"/>
      <c r="AE460" s="5"/>
      <c r="AF460" s="5"/>
      <c r="AG460" s="845"/>
      <c r="AH460" s="805"/>
    </row>
    <row r="461">
      <c r="A461" s="705"/>
      <c r="B461" s="846"/>
      <c r="C461" s="846"/>
      <c r="D461" s="846"/>
      <c r="E461" s="846"/>
      <c r="F461" s="846"/>
      <c r="G461" s="846"/>
      <c r="H461" s="846"/>
      <c r="I461" s="846"/>
      <c r="J461" s="846"/>
      <c r="K461" s="846"/>
      <c r="L461" s="846"/>
      <c r="M461" s="846"/>
      <c r="N461" s="5"/>
      <c r="O461" s="5"/>
      <c r="P461" s="5"/>
      <c r="Q461" s="5"/>
      <c r="R461" s="5"/>
      <c r="S461" s="5"/>
      <c r="T461" s="5"/>
      <c r="U461" s="5"/>
      <c r="V461" s="5"/>
      <c r="W461" s="5"/>
      <c r="X461" s="5"/>
      <c r="Y461" s="5"/>
      <c r="Z461" s="5"/>
      <c r="AA461" s="5"/>
      <c r="AB461" s="5"/>
      <c r="AC461" s="5"/>
      <c r="AD461" s="5"/>
      <c r="AE461" s="5"/>
      <c r="AF461" s="5"/>
      <c r="AG461" s="845"/>
      <c r="AH461" s="805"/>
    </row>
    <row r="462">
      <c r="A462" s="705"/>
      <c r="B462" s="846"/>
      <c r="C462" s="846"/>
      <c r="D462" s="846"/>
      <c r="E462" s="846"/>
      <c r="F462" s="846"/>
      <c r="G462" s="846"/>
      <c r="H462" s="846"/>
      <c r="I462" s="846"/>
      <c r="J462" s="846"/>
      <c r="K462" s="846"/>
      <c r="L462" s="846"/>
      <c r="M462" s="846"/>
      <c r="N462" s="5"/>
      <c r="O462" s="5"/>
      <c r="P462" s="5"/>
      <c r="Q462" s="5"/>
      <c r="R462" s="5"/>
      <c r="S462" s="5"/>
      <c r="T462" s="5"/>
      <c r="U462" s="5"/>
      <c r="V462" s="5"/>
      <c r="W462" s="5"/>
      <c r="X462" s="5"/>
      <c r="Y462" s="5"/>
      <c r="Z462" s="5"/>
      <c r="AA462" s="5"/>
      <c r="AB462" s="5"/>
      <c r="AC462" s="5"/>
      <c r="AD462" s="5"/>
      <c r="AE462" s="5"/>
      <c r="AF462" s="5"/>
      <c r="AG462" s="845"/>
      <c r="AH462" s="805"/>
    </row>
    <row r="463">
      <c r="A463" s="705"/>
      <c r="B463" s="846"/>
      <c r="C463" s="846"/>
      <c r="D463" s="846"/>
      <c r="E463" s="846"/>
      <c r="F463" s="846"/>
      <c r="G463" s="846"/>
      <c r="H463" s="846"/>
      <c r="I463" s="846"/>
      <c r="J463" s="846"/>
      <c r="K463" s="846"/>
      <c r="L463" s="846"/>
      <c r="M463" s="846"/>
      <c r="N463" s="5"/>
      <c r="O463" s="5"/>
      <c r="P463" s="5"/>
      <c r="Q463" s="5"/>
      <c r="R463" s="5"/>
      <c r="S463" s="5"/>
      <c r="T463" s="5"/>
      <c r="U463" s="5"/>
      <c r="V463" s="5"/>
      <c r="W463" s="5"/>
      <c r="X463" s="5"/>
      <c r="Y463" s="5"/>
      <c r="Z463" s="5"/>
      <c r="AA463" s="5"/>
      <c r="AB463" s="5"/>
      <c r="AC463" s="5"/>
      <c r="AD463" s="5"/>
      <c r="AE463" s="5"/>
      <c r="AF463" s="5"/>
      <c r="AG463" s="845"/>
      <c r="AH463" s="805"/>
    </row>
    <row r="464">
      <c r="A464" s="705"/>
      <c r="B464" s="846"/>
      <c r="C464" s="846"/>
      <c r="D464" s="846"/>
      <c r="E464" s="846"/>
      <c r="F464" s="846"/>
      <c r="G464" s="846"/>
      <c r="H464" s="846"/>
      <c r="I464" s="846"/>
      <c r="J464" s="846"/>
      <c r="K464" s="846"/>
      <c r="L464" s="846"/>
      <c r="M464" s="846"/>
      <c r="N464" s="5"/>
      <c r="O464" s="5"/>
      <c r="P464" s="5"/>
      <c r="Q464" s="5"/>
      <c r="R464" s="5"/>
      <c r="S464" s="5"/>
      <c r="T464" s="5"/>
      <c r="U464" s="5"/>
      <c r="V464" s="5"/>
      <c r="W464" s="5"/>
      <c r="X464" s="5"/>
      <c r="Y464" s="5"/>
      <c r="Z464" s="5"/>
      <c r="AA464" s="5"/>
      <c r="AB464" s="5"/>
      <c r="AC464" s="5"/>
      <c r="AD464" s="5"/>
      <c r="AE464" s="5"/>
      <c r="AF464" s="5"/>
      <c r="AG464" s="845"/>
      <c r="AH464" s="805"/>
    </row>
    <row r="465">
      <c r="A465" s="705"/>
      <c r="B465" s="846"/>
      <c r="C465" s="846"/>
      <c r="D465" s="846"/>
      <c r="E465" s="846"/>
      <c r="F465" s="846"/>
      <c r="G465" s="846"/>
      <c r="H465" s="846"/>
      <c r="I465" s="846"/>
      <c r="J465" s="846"/>
      <c r="K465" s="846"/>
      <c r="L465" s="846"/>
      <c r="M465" s="846"/>
      <c r="N465" s="5"/>
      <c r="O465" s="5"/>
      <c r="P465" s="5"/>
      <c r="Q465" s="5"/>
      <c r="R465" s="5"/>
      <c r="S465" s="5"/>
      <c r="T465" s="5"/>
      <c r="U465" s="5"/>
      <c r="V465" s="5"/>
      <c r="W465" s="5"/>
      <c r="X465" s="5"/>
      <c r="Y465" s="5"/>
      <c r="Z465" s="5"/>
      <c r="AA465" s="5"/>
      <c r="AB465" s="5"/>
      <c r="AC465" s="5"/>
      <c r="AD465" s="5"/>
      <c r="AE465" s="5"/>
      <c r="AF465" s="5"/>
      <c r="AG465" s="845"/>
      <c r="AH465" s="805"/>
    </row>
    <row r="466">
      <c r="A466" s="705"/>
      <c r="B466" s="846"/>
      <c r="C466" s="846"/>
      <c r="D466" s="846"/>
      <c r="E466" s="846"/>
      <c r="F466" s="846"/>
      <c r="G466" s="846"/>
      <c r="H466" s="846"/>
      <c r="I466" s="846"/>
      <c r="J466" s="846"/>
      <c r="K466" s="846"/>
      <c r="L466" s="846"/>
      <c r="M466" s="846"/>
      <c r="N466" s="5"/>
      <c r="O466" s="5"/>
      <c r="P466" s="5"/>
      <c r="Q466" s="5"/>
      <c r="R466" s="5"/>
      <c r="S466" s="5"/>
      <c r="T466" s="5"/>
      <c r="U466" s="5"/>
      <c r="V466" s="5"/>
      <c r="W466" s="5"/>
      <c r="X466" s="5"/>
      <c r="Y466" s="5"/>
      <c r="Z466" s="5"/>
      <c r="AA466" s="5"/>
      <c r="AB466" s="5"/>
      <c r="AC466" s="5"/>
      <c r="AD466" s="5"/>
      <c r="AE466" s="5"/>
      <c r="AF466" s="5"/>
      <c r="AG466" s="845"/>
      <c r="AH466" s="805"/>
    </row>
    <row r="467">
      <c r="A467" s="705"/>
      <c r="B467" s="846"/>
      <c r="C467" s="846"/>
      <c r="D467" s="846"/>
      <c r="E467" s="846"/>
      <c r="F467" s="846"/>
      <c r="G467" s="846"/>
      <c r="H467" s="846"/>
      <c r="I467" s="846"/>
      <c r="J467" s="846"/>
      <c r="K467" s="846"/>
      <c r="L467" s="846"/>
      <c r="M467" s="846"/>
      <c r="N467" s="5"/>
      <c r="O467" s="5"/>
      <c r="P467" s="5"/>
      <c r="Q467" s="5"/>
      <c r="R467" s="5"/>
      <c r="S467" s="5"/>
      <c r="T467" s="5"/>
      <c r="U467" s="5"/>
      <c r="V467" s="5"/>
      <c r="W467" s="5"/>
      <c r="X467" s="5"/>
      <c r="Y467" s="5"/>
      <c r="Z467" s="5"/>
      <c r="AA467" s="5"/>
      <c r="AB467" s="5"/>
      <c r="AC467" s="5"/>
      <c r="AD467" s="5"/>
      <c r="AE467" s="5"/>
      <c r="AF467" s="5"/>
      <c r="AG467" s="845"/>
      <c r="AH467" s="805"/>
    </row>
    <row r="468">
      <c r="A468" s="705"/>
      <c r="B468" s="846"/>
      <c r="C468" s="846"/>
      <c r="D468" s="846"/>
      <c r="E468" s="846"/>
      <c r="F468" s="846"/>
      <c r="G468" s="846"/>
      <c r="H468" s="846"/>
      <c r="I468" s="846"/>
      <c r="J468" s="846"/>
      <c r="K468" s="846"/>
      <c r="L468" s="846"/>
      <c r="M468" s="846"/>
      <c r="N468" s="5"/>
      <c r="O468" s="5"/>
      <c r="P468" s="5"/>
      <c r="Q468" s="5"/>
      <c r="R468" s="5"/>
      <c r="S468" s="5"/>
      <c r="T468" s="5"/>
      <c r="U468" s="5"/>
      <c r="V468" s="5"/>
      <c r="W468" s="5"/>
      <c r="X468" s="5"/>
      <c r="Y468" s="5"/>
      <c r="Z468" s="5"/>
      <c r="AA468" s="5"/>
      <c r="AB468" s="5"/>
      <c r="AC468" s="5"/>
      <c r="AD468" s="5"/>
      <c r="AE468" s="5"/>
      <c r="AF468" s="5"/>
      <c r="AG468" s="845"/>
      <c r="AH468" s="805"/>
    </row>
    <row r="469">
      <c r="A469" s="705"/>
      <c r="B469" s="846"/>
      <c r="C469" s="846"/>
      <c r="D469" s="846"/>
      <c r="E469" s="846"/>
      <c r="F469" s="846"/>
      <c r="G469" s="846"/>
      <c r="H469" s="846"/>
      <c r="I469" s="846"/>
      <c r="J469" s="846"/>
      <c r="K469" s="846"/>
      <c r="L469" s="846"/>
      <c r="M469" s="846"/>
      <c r="N469" s="5"/>
      <c r="O469" s="5"/>
      <c r="P469" s="5"/>
      <c r="Q469" s="5"/>
      <c r="R469" s="5"/>
      <c r="S469" s="5"/>
      <c r="T469" s="5"/>
      <c r="U469" s="5"/>
      <c r="V469" s="5"/>
      <c r="W469" s="5"/>
      <c r="X469" s="5"/>
      <c r="Y469" s="5"/>
      <c r="Z469" s="5"/>
      <c r="AA469" s="5"/>
      <c r="AB469" s="5"/>
      <c r="AC469" s="5"/>
      <c r="AD469" s="5"/>
      <c r="AE469" s="5"/>
      <c r="AF469" s="5"/>
      <c r="AG469" s="845"/>
      <c r="AH469" s="805"/>
    </row>
    <row r="470">
      <c r="A470" s="705"/>
      <c r="B470" s="846"/>
      <c r="C470" s="846"/>
      <c r="D470" s="846"/>
      <c r="E470" s="846"/>
      <c r="F470" s="846"/>
      <c r="G470" s="846"/>
      <c r="H470" s="846"/>
      <c r="I470" s="846"/>
      <c r="J470" s="846"/>
      <c r="K470" s="846"/>
      <c r="L470" s="846"/>
      <c r="M470" s="846"/>
      <c r="N470" s="5"/>
      <c r="O470" s="5"/>
      <c r="P470" s="5"/>
      <c r="Q470" s="5"/>
      <c r="R470" s="5"/>
      <c r="S470" s="5"/>
      <c r="T470" s="5"/>
      <c r="U470" s="5"/>
      <c r="V470" s="5"/>
      <c r="W470" s="5"/>
      <c r="X470" s="5"/>
      <c r="Y470" s="5"/>
      <c r="Z470" s="5"/>
      <c r="AA470" s="5"/>
      <c r="AB470" s="5"/>
      <c r="AC470" s="5"/>
      <c r="AD470" s="5"/>
      <c r="AE470" s="5"/>
      <c r="AF470" s="5"/>
      <c r="AG470" s="845"/>
      <c r="AH470" s="805"/>
    </row>
    <row r="471">
      <c r="A471" s="705"/>
      <c r="B471" s="846"/>
      <c r="C471" s="846"/>
      <c r="D471" s="846"/>
      <c r="E471" s="846"/>
      <c r="F471" s="846"/>
      <c r="G471" s="846"/>
      <c r="H471" s="846"/>
      <c r="I471" s="846"/>
      <c r="J471" s="846"/>
      <c r="K471" s="846"/>
      <c r="L471" s="846"/>
      <c r="M471" s="846"/>
      <c r="N471" s="5"/>
      <c r="O471" s="5"/>
      <c r="P471" s="5"/>
      <c r="Q471" s="5"/>
      <c r="R471" s="5"/>
      <c r="S471" s="5"/>
      <c r="T471" s="5"/>
      <c r="U471" s="5"/>
      <c r="V471" s="5"/>
      <c r="W471" s="5"/>
      <c r="X471" s="5"/>
      <c r="Y471" s="5"/>
      <c r="Z471" s="5"/>
      <c r="AA471" s="5"/>
      <c r="AB471" s="5"/>
      <c r="AC471" s="5"/>
      <c r="AD471" s="5"/>
      <c r="AE471" s="5"/>
      <c r="AF471" s="5"/>
      <c r="AG471" s="845"/>
      <c r="AH471" s="805"/>
    </row>
    <row r="472">
      <c r="A472" s="705"/>
      <c r="B472" s="846"/>
      <c r="C472" s="846"/>
      <c r="D472" s="846"/>
      <c r="E472" s="846"/>
      <c r="F472" s="846"/>
      <c r="G472" s="846"/>
      <c r="H472" s="846"/>
      <c r="I472" s="846"/>
      <c r="J472" s="846"/>
      <c r="K472" s="846"/>
      <c r="L472" s="846"/>
      <c r="M472" s="846"/>
      <c r="N472" s="5"/>
      <c r="O472" s="5"/>
      <c r="P472" s="5"/>
      <c r="Q472" s="5"/>
      <c r="R472" s="5"/>
      <c r="S472" s="5"/>
      <c r="T472" s="5"/>
      <c r="U472" s="5"/>
      <c r="V472" s="5"/>
      <c r="W472" s="5"/>
      <c r="X472" s="5"/>
      <c r="Y472" s="5"/>
      <c r="Z472" s="5"/>
      <c r="AA472" s="5"/>
      <c r="AB472" s="5"/>
      <c r="AC472" s="5"/>
      <c r="AD472" s="5"/>
      <c r="AE472" s="5"/>
      <c r="AF472" s="5"/>
      <c r="AG472" s="845"/>
      <c r="AH472" s="805"/>
    </row>
    <row r="473">
      <c r="A473" s="705"/>
      <c r="B473" s="846"/>
      <c r="C473" s="846"/>
      <c r="D473" s="846"/>
      <c r="E473" s="846"/>
      <c r="F473" s="846"/>
      <c r="G473" s="846"/>
      <c r="H473" s="846"/>
      <c r="I473" s="846"/>
      <c r="J473" s="846"/>
      <c r="K473" s="846"/>
      <c r="L473" s="846"/>
      <c r="M473" s="846"/>
      <c r="N473" s="5"/>
      <c r="O473" s="5"/>
      <c r="P473" s="5"/>
      <c r="Q473" s="5"/>
      <c r="R473" s="5"/>
      <c r="S473" s="5"/>
      <c r="T473" s="5"/>
      <c r="U473" s="5"/>
      <c r="V473" s="5"/>
      <c r="W473" s="5"/>
      <c r="X473" s="5"/>
      <c r="Y473" s="5"/>
      <c r="Z473" s="5"/>
      <c r="AA473" s="5"/>
      <c r="AB473" s="5"/>
      <c r="AC473" s="5"/>
      <c r="AD473" s="5"/>
      <c r="AE473" s="5"/>
      <c r="AF473" s="5"/>
      <c r="AG473" s="845"/>
      <c r="AH473" s="805"/>
    </row>
    <row r="474">
      <c r="A474" s="705"/>
      <c r="B474" s="846"/>
      <c r="C474" s="846"/>
      <c r="D474" s="846"/>
      <c r="E474" s="846"/>
      <c r="F474" s="846"/>
      <c r="G474" s="846"/>
      <c r="H474" s="846"/>
      <c r="I474" s="846"/>
      <c r="J474" s="846"/>
      <c r="K474" s="846"/>
      <c r="L474" s="846"/>
      <c r="M474" s="846"/>
      <c r="N474" s="5"/>
      <c r="O474" s="5"/>
      <c r="P474" s="5"/>
      <c r="Q474" s="5"/>
      <c r="R474" s="5"/>
      <c r="S474" s="5"/>
      <c r="T474" s="5"/>
      <c r="U474" s="5"/>
      <c r="V474" s="5"/>
      <c r="W474" s="5"/>
      <c r="X474" s="5"/>
      <c r="Y474" s="5"/>
      <c r="Z474" s="5"/>
      <c r="AA474" s="5"/>
      <c r="AB474" s="5"/>
      <c r="AC474" s="5"/>
      <c r="AD474" s="5"/>
      <c r="AE474" s="5"/>
      <c r="AF474" s="5"/>
      <c r="AG474" s="845"/>
      <c r="AH474" s="805"/>
    </row>
    <row r="475">
      <c r="A475" s="705"/>
      <c r="B475" s="846"/>
      <c r="C475" s="846"/>
      <c r="D475" s="846"/>
      <c r="E475" s="846"/>
      <c r="F475" s="846"/>
      <c r="G475" s="846"/>
      <c r="H475" s="846"/>
      <c r="I475" s="846"/>
      <c r="J475" s="846"/>
      <c r="K475" s="846"/>
      <c r="L475" s="846"/>
      <c r="M475" s="846"/>
      <c r="N475" s="5"/>
      <c r="O475" s="5"/>
      <c r="P475" s="5"/>
      <c r="Q475" s="5"/>
      <c r="R475" s="5"/>
      <c r="S475" s="5"/>
      <c r="T475" s="5"/>
      <c r="U475" s="5"/>
      <c r="V475" s="5"/>
      <c r="W475" s="5"/>
      <c r="X475" s="5"/>
      <c r="Y475" s="5"/>
      <c r="Z475" s="5"/>
      <c r="AA475" s="5"/>
      <c r="AB475" s="5"/>
      <c r="AC475" s="5"/>
      <c r="AD475" s="5"/>
      <c r="AE475" s="5"/>
      <c r="AF475" s="5"/>
      <c r="AG475" s="845"/>
      <c r="AH475" s="805"/>
    </row>
    <row r="476">
      <c r="A476" s="705"/>
      <c r="B476" s="846"/>
      <c r="C476" s="846"/>
      <c r="D476" s="846"/>
      <c r="E476" s="846"/>
      <c r="F476" s="846"/>
      <c r="G476" s="846"/>
      <c r="H476" s="846"/>
      <c r="I476" s="846"/>
      <c r="J476" s="846"/>
      <c r="K476" s="846"/>
      <c r="L476" s="846"/>
      <c r="M476" s="846"/>
      <c r="N476" s="5"/>
      <c r="O476" s="5"/>
      <c r="P476" s="5"/>
      <c r="Q476" s="5"/>
      <c r="R476" s="5"/>
      <c r="S476" s="5"/>
      <c r="T476" s="5"/>
      <c r="U476" s="5"/>
      <c r="V476" s="5"/>
      <c r="W476" s="5"/>
      <c r="X476" s="5"/>
      <c r="Y476" s="5"/>
      <c r="Z476" s="5"/>
      <c r="AA476" s="5"/>
      <c r="AB476" s="5"/>
      <c r="AC476" s="5"/>
      <c r="AD476" s="5"/>
      <c r="AE476" s="5"/>
      <c r="AF476" s="5"/>
      <c r="AG476" s="845"/>
      <c r="AH476" s="805"/>
    </row>
    <row r="477">
      <c r="A477" s="705"/>
      <c r="B477" s="846"/>
      <c r="C477" s="846"/>
      <c r="D477" s="846"/>
      <c r="E477" s="846"/>
      <c r="F477" s="846"/>
      <c r="G477" s="846"/>
      <c r="H477" s="846"/>
      <c r="I477" s="846"/>
      <c r="J477" s="846"/>
      <c r="K477" s="846"/>
      <c r="L477" s="846"/>
      <c r="M477" s="846"/>
      <c r="N477" s="5"/>
      <c r="O477" s="5"/>
      <c r="P477" s="5"/>
      <c r="Q477" s="5"/>
      <c r="R477" s="5"/>
      <c r="S477" s="5"/>
      <c r="T477" s="5"/>
      <c r="U477" s="5"/>
      <c r="V477" s="5"/>
      <c r="W477" s="5"/>
      <c r="X477" s="5"/>
      <c r="Y477" s="5"/>
      <c r="Z477" s="5"/>
      <c r="AA477" s="5"/>
      <c r="AB477" s="5"/>
      <c r="AC477" s="5"/>
      <c r="AD477" s="5"/>
      <c r="AE477" s="5"/>
      <c r="AF477" s="5"/>
      <c r="AG477" s="845"/>
      <c r="AH477" s="805"/>
    </row>
    <row r="478">
      <c r="A478" s="705"/>
      <c r="B478" s="846"/>
      <c r="C478" s="846"/>
      <c r="D478" s="846"/>
      <c r="E478" s="846"/>
      <c r="F478" s="846"/>
      <c r="G478" s="846"/>
      <c r="H478" s="846"/>
      <c r="I478" s="846"/>
      <c r="J478" s="846"/>
      <c r="K478" s="846"/>
      <c r="L478" s="846"/>
      <c r="M478" s="846"/>
      <c r="N478" s="5"/>
      <c r="O478" s="5"/>
      <c r="P478" s="5"/>
      <c r="Q478" s="5"/>
      <c r="R478" s="5"/>
      <c r="S478" s="5"/>
      <c r="T478" s="5"/>
      <c r="U478" s="5"/>
      <c r="V478" s="5"/>
      <c r="W478" s="5"/>
      <c r="X478" s="5"/>
      <c r="Y478" s="5"/>
      <c r="Z478" s="5"/>
      <c r="AA478" s="5"/>
      <c r="AB478" s="5"/>
      <c r="AC478" s="5"/>
      <c r="AD478" s="5"/>
      <c r="AE478" s="5"/>
      <c r="AF478" s="5"/>
      <c r="AG478" s="845"/>
      <c r="AH478" s="805"/>
    </row>
    <row r="479">
      <c r="A479" s="705"/>
      <c r="B479" s="846"/>
      <c r="C479" s="846"/>
      <c r="D479" s="846"/>
      <c r="E479" s="846"/>
      <c r="F479" s="846"/>
      <c r="G479" s="846"/>
      <c r="H479" s="846"/>
      <c r="I479" s="846"/>
      <c r="J479" s="846"/>
      <c r="K479" s="846"/>
      <c r="L479" s="846"/>
      <c r="M479" s="846"/>
      <c r="N479" s="5"/>
      <c r="O479" s="5"/>
      <c r="P479" s="5"/>
      <c r="Q479" s="5"/>
      <c r="R479" s="5"/>
      <c r="S479" s="5"/>
      <c r="T479" s="5"/>
      <c r="U479" s="5"/>
      <c r="V479" s="5"/>
      <c r="W479" s="5"/>
      <c r="X479" s="5"/>
      <c r="Y479" s="5"/>
      <c r="Z479" s="5"/>
      <c r="AA479" s="5"/>
      <c r="AB479" s="5"/>
      <c r="AC479" s="5"/>
      <c r="AD479" s="5"/>
      <c r="AE479" s="5"/>
      <c r="AF479" s="5"/>
      <c r="AG479" s="845"/>
      <c r="AH479" s="805"/>
    </row>
    <row r="480">
      <c r="A480" s="705"/>
      <c r="B480" s="846"/>
      <c r="C480" s="846"/>
      <c r="D480" s="846"/>
      <c r="E480" s="846"/>
      <c r="F480" s="846"/>
      <c r="G480" s="846"/>
      <c r="H480" s="846"/>
      <c r="I480" s="846"/>
      <c r="J480" s="846"/>
      <c r="K480" s="846"/>
      <c r="L480" s="846"/>
      <c r="M480" s="846"/>
      <c r="N480" s="5"/>
      <c r="O480" s="5"/>
      <c r="P480" s="5"/>
      <c r="Q480" s="5"/>
      <c r="R480" s="5"/>
      <c r="S480" s="5"/>
      <c r="T480" s="5"/>
      <c r="U480" s="5"/>
      <c r="V480" s="5"/>
      <c r="W480" s="5"/>
      <c r="X480" s="5"/>
      <c r="Y480" s="5"/>
      <c r="Z480" s="5"/>
      <c r="AA480" s="5"/>
      <c r="AB480" s="5"/>
      <c r="AC480" s="5"/>
      <c r="AD480" s="5"/>
      <c r="AE480" s="5"/>
      <c r="AF480" s="5"/>
      <c r="AG480" s="845"/>
      <c r="AH480" s="805"/>
    </row>
    <row r="481">
      <c r="A481" s="705"/>
      <c r="B481" s="846"/>
      <c r="C481" s="846"/>
      <c r="D481" s="846"/>
      <c r="E481" s="846"/>
      <c r="F481" s="846"/>
      <c r="G481" s="846"/>
      <c r="H481" s="846"/>
      <c r="I481" s="846"/>
      <c r="J481" s="846"/>
      <c r="K481" s="846"/>
      <c r="L481" s="846"/>
      <c r="M481" s="846"/>
      <c r="N481" s="5"/>
      <c r="O481" s="5"/>
      <c r="P481" s="5"/>
      <c r="Q481" s="5"/>
      <c r="R481" s="5"/>
      <c r="S481" s="5"/>
      <c r="T481" s="5"/>
      <c r="U481" s="5"/>
      <c r="V481" s="5"/>
      <c r="W481" s="5"/>
      <c r="X481" s="5"/>
      <c r="Y481" s="5"/>
      <c r="Z481" s="5"/>
      <c r="AA481" s="5"/>
      <c r="AB481" s="5"/>
      <c r="AC481" s="5"/>
      <c r="AD481" s="5"/>
      <c r="AE481" s="5"/>
      <c r="AF481" s="5"/>
      <c r="AG481" s="845"/>
      <c r="AH481" s="805"/>
    </row>
    <row r="482">
      <c r="A482" s="705"/>
      <c r="B482" s="846"/>
      <c r="C482" s="846"/>
      <c r="D482" s="846"/>
      <c r="E482" s="846"/>
      <c r="F482" s="846"/>
      <c r="G482" s="846"/>
      <c r="H482" s="846"/>
      <c r="I482" s="846"/>
      <c r="J482" s="846"/>
      <c r="K482" s="846"/>
      <c r="L482" s="846"/>
      <c r="M482" s="846"/>
      <c r="N482" s="5"/>
      <c r="O482" s="5"/>
      <c r="P482" s="5"/>
      <c r="Q482" s="5"/>
      <c r="R482" s="5"/>
      <c r="S482" s="5"/>
      <c r="T482" s="5"/>
      <c r="U482" s="5"/>
      <c r="V482" s="5"/>
      <c r="W482" s="5"/>
      <c r="X482" s="5"/>
      <c r="Y482" s="5"/>
      <c r="Z482" s="5"/>
      <c r="AA482" s="5"/>
      <c r="AB482" s="5"/>
      <c r="AC482" s="5"/>
      <c r="AD482" s="5"/>
      <c r="AE482" s="5"/>
      <c r="AF482" s="5"/>
      <c r="AG482" s="845"/>
      <c r="AH482" s="805"/>
    </row>
    <row r="483">
      <c r="A483" s="705"/>
      <c r="B483" s="846"/>
      <c r="C483" s="846"/>
      <c r="D483" s="846"/>
      <c r="E483" s="846"/>
      <c r="F483" s="846"/>
      <c r="G483" s="846"/>
      <c r="H483" s="846"/>
      <c r="I483" s="846"/>
      <c r="J483" s="846"/>
      <c r="K483" s="846"/>
      <c r="L483" s="846"/>
      <c r="M483" s="846"/>
      <c r="N483" s="5"/>
      <c r="O483" s="5"/>
      <c r="P483" s="5"/>
      <c r="Q483" s="5"/>
      <c r="R483" s="5"/>
      <c r="S483" s="5"/>
      <c r="T483" s="5"/>
      <c r="U483" s="5"/>
      <c r="V483" s="5"/>
      <c r="W483" s="5"/>
      <c r="X483" s="5"/>
      <c r="Y483" s="5"/>
      <c r="Z483" s="5"/>
      <c r="AA483" s="5"/>
      <c r="AB483" s="5"/>
      <c r="AC483" s="5"/>
      <c r="AD483" s="5"/>
      <c r="AE483" s="5"/>
      <c r="AF483" s="5"/>
      <c r="AG483" s="845"/>
      <c r="AH483" s="805"/>
    </row>
    <row r="484">
      <c r="A484" s="705"/>
      <c r="B484" s="846"/>
      <c r="C484" s="846"/>
      <c r="D484" s="846"/>
      <c r="E484" s="846"/>
      <c r="F484" s="846"/>
      <c r="G484" s="846"/>
      <c r="H484" s="846"/>
      <c r="I484" s="846"/>
      <c r="J484" s="846"/>
      <c r="K484" s="846"/>
      <c r="L484" s="846"/>
      <c r="M484" s="846"/>
      <c r="N484" s="5"/>
      <c r="O484" s="5"/>
      <c r="P484" s="5"/>
      <c r="Q484" s="5"/>
      <c r="R484" s="5"/>
      <c r="S484" s="5"/>
      <c r="T484" s="5"/>
      <c r="U484" s="5"/>
      <c r="V484" s="5"/>
      <c r="W484" s="5"/>
      <c r="X484" s="5"/>
      <c r="Y484" s="5"/>
      <c r="Z484" s="5"/>
      <c r="AA484" s="5"/>
      <c r="AB484" s="5"/>
      <c r="AC484" s="5"/>
      <c r="AD484" s="5"/>
      <c r="AE484" s="5"/>
      <c r="AF484" s="5"/>
      <c r="AG484" s="845"/>
      <c r="AH484" s="805"/>
    </row>
    <row r="485">
      <c r="A485" s="705"/>
      <c r="B485" s="846"/>
      <c r="C485" s="846"/>
      <c r="D485" s="846"/>
      <c r="E485" s="846"/>
      <c r="F485" s="846"/>
      <c r="G485" s="846"/>
      <c r="H485" s="846"/>
      <c r="I485" s="846"/>
      <c r="J485" s="846"/>
      <c r="K485" s="846"/>
      <c r="L485" s="846"/>
      <c r="M485" s="846"/>
      <c r="N485" s="5"/>
      <c r="O485" s="5"/>
      <c r="P485" s="5"/>
      <c r="Q485" s="5"/>
      <c r="R485" s="5"/>
      <c r="S485" s="5"/>
      <c r="T485" s="5"/>
      <c r="U485" s="5"/>
      <c r="V485" s="5"/>
      <c r="W485" s="5"/>
      <c r="X485" s="5"/>
      <c r="Y485" s="5"/>
      <c r="Z485" s="5"/>
      <c r="AA485" s="5"/>
      <c r="AB485" s="5"/>
      <c r="AC485" s="5"/>
      <c r="AD485" s="5"/>
      <c r="AE485" s="5"/>
      <c r="AF485" s="5"/>
      <c r="AG485" s="845"/>
      <c r="AH485" s="805"/>
    </row>
    <row r="486">
      <c r="A486" s="705"/>
      <c r="B486" s="846"/>
      <c r="C486" s="846"/>
      <c r="D486" s="846"/>
      <c r="E486" s="846"/>
      <c r="F486" s="846"/>
      <c r="G486" s="846"/>
      <c r="H486" s="846"/>
      <c r="I486" s="846"/>
      <c r="J486" s="846"/>
      <c r="K486" s="846"/>
      <c r="L486" s="846"/>
      <c r="M486" s="846"/>
      <c r="N486" s="5"/>
      <c r="O486" s="5"/>
      <c r="P486" s="5"/>
      <c r="Q486" s="5"/>
      <c r="R486" s="5"/>
      <c r="S486" s="5"/>
      <c r="T486" s="5"/>
      <c r="U486" s="5"/>
      <c r="V486" s="5"/>
      <c r="W486" s="5"/>
      <c r="X486" s="5"/>
      <c r="Y486" s="5"/>
      <c r="Z486" s="5"/>
      <c r="AA486" s="5"/>
      <c r="AB486" s="5"/>
      <c r="AC486" s="5"/>
      <c r="AD486" s="5"/>
      <c r="AE486" s="5"/>
      <c r="AF486" s="5"/>
      <c r="AG486" s="845"/>
      <c r="AH486" s="805"/>
    </row>
    <row r="487">
      <c r="A487" s="705"/>
      <c r="B487" s="846"/>
      <c r="C487" s="846"/>
      <c r="D487" s="846"/>
      <c r="E487" s="846"/>
      <c r="F487" s="846"/>
      <c r="G487" s="846"/>
      <c r="H487" s="846"/>
      <c r="I487" s="846"/>
      <c r="J487" s="846"/>
      <c r="K487" s="846"/>
      <c r="L487" s="846"/>
      <c r="M487" s="846"/>
      <c r="N487" s="5"/>
      <c r="O487" s="5"/>
      <c r="P487" s="5"/>
      <c r="Q487" s="5"/>
      <c r="R487" s="5"/>
      <c r="S487" s="5"/>
      <c r="T487" s="5"/>
      <c r="U487" s="5"/>
      <c r="V487" s="5"/>
      <c r="W487" s="5"/>
      <c r="X487" s="5"/>
      <c r="Y487" s="5"/>
      <c r="Z487" s="5"/>
      <c r="AA487" s="5"/>
      <c r="AB487" s="5"/>
      <c r="AC487" s="5"/>
      <c r="AD487" s="5"/>
      <c r="AE487" s="5"/>
      <c r="AF487" s="5"/>
      <c r="AG487" s="845"/>
      <c r="AH487" s="805"/>
    </row>
    <row r="488">
      <c r="A488" s="705"/>
      <c r="B488" s="846"/>
      <c r="C488" s="846"/>
      <c r="D488" s="846"/>
      <c r="E488" s="846"/>
      <c r="F488" s="846"/>
      <c r="G488" s="846"/>
      <c r="H488" s="846"/>
      <c r="I488" s="846"/>
      <c r="J488" s="846"/>
      <c r="K488" s="846"/>
      <c r="L488" s="846"/>
      <c r="M488" s="846"/>
      <c r="N488" s="5"/>
      <c r="O488" s="5"/>
      <c r="P488" s="5"/>
      <c r="Q488" s="5"/>
      <c r="R488" s="5"/>
      <c r="S488" s="5"/>
      <c r="T488" s="5"/>
      <c r="U488" s="5"/>
      <c r="V488" s="5"/>
      <c r="W488" s="5"/>
      <c r="X488" s="5"/>
      <c r="Y488" s="5"/>
      <c r="Z488" s="5"/>
      <c r="AA488" s="5"/>
      <c r="AB488" s="5"/>
      <c r="AC488" s="5"/>
      <c r="AD488" s="5"/>
      <c r="AE488" s="5"/>
      <c r="AF488" s="5"/>
      <c r="AG488" s="845"/>
      <c r="AH488" s="805"/>
    </row>
    <row r="489">
      <c r="A489" s="705"/>
      <c r="B489" s="846"/>
      <c r="C489" s="846"/>
      <c r="D489" s="846"/>
      <c r="E489" s="846"/>
      <c r="F489" s="846"/>
      <c r="G489" s="846"/>
      <c r="H489" s="846"/>
      <c r="I489" s="846"/>
      <c r="J489" s="846"/>
      <c r="K489" s="846"/>
      <c r="L489" s="846"/>
      <c r="M489" s="846"/>
      <c r="N489" s="5"/>
      <c r="O489" s="5"/>
      <c r="P489" s="5"/>
      <c r="Q489" s="5"/>
      <c r="R489" s="5"/>
      <c r="S489" s="5"/>
      <c r="T489" s="5"/>
      <c r="U489" s="5"/>
      <c r="V489" s="5"/>
      <c r="W489" s="5"/>
      <c r="X489" s="5"/>
      <c r="Y489" s="5"/>
      <c r="Z489" s="5"/>
      <c r="AA489" s="5"/>
      <c r="AB489" s="5"/>
      <c r="AC489" s="5"/>
      <c r="AD489" s="5"/>
      <c r="AE489" s="5"/>
      <c r="AF489" s="5"/>
      <c r="AG489" s="845"/>
      <c r="AH489" s="805"/>
    </row>
    <row r="490">
      <c r="A490" s="705"/>
      <c r="B490" s="846"/>
      <c r="C490" s="846"/>
      <c r="D490" s="846"/>
      <c r="E490" s="846"/>
      <c r="F490" s="846"/>
      <c r="G490" s="846"/>
      <c r="H490" s="846"/>
      <c r="I490" s="846"/>
      <c r="J490" s="846"/>
      <c r="K490" s="846"/>
      <c r="L490" s="846"/>
      <c r="M490" s="846"/>
      <c r="N490" s="5"/>
      <c r="O490" s="5"/>
      <c r="P490" s="5"/>
      <c r="Q490" s="5"/>
      <c r="R490" s="5"/>
      <c r="S490" s="5"/>
      <c r="T490" s="5"/>
      <c r="U490" s="5"/>
      <c r="V490" s="5"/>
      <c r="W490" s="5"/>
      <c r="X490" s="5"/>
      <c r="Y490" s="5"/>
      <c r="Z490" s="5"/>
      <c r="AA490" s="5"/>
      <c r="AB490" s="5"/>
      <c r="AC490" s="5"/>
      <c r="AD490" s="5"/>
      <c r="AE490" s="5"/>
      <c r="AF490" s="5"/>
      <c r="AG490" s="845"/>
      <c r="AH490" s="805"/>
    </row>
    <row r="491">
      <c r="A491" s="705"/>
      <c r="B491" s="846"/>
      <c r="C491" s="846"/>
      <c r="D491" s="846"/>
      <c r="E491" s="846"/>
      <c r="F491" s="846"/>
      <c r="G491" s="846"/>
      <c r="H491" s="846"/>
      <c r="I491" s="846"/>
      <c r="J491" s="846"/>
      <c r="K491" s="846"/>
      <c r="L491" s="846"/>
      <c r="M491" s="846"/>
      <c r="N491" s="5"/>
      <c r="O491" s="5"/>
      <c r="P491" s="5"/>
      <c r="Q491" s="5"/>
      <c r="R491" s="5"/>
      <c r="S491" s="5"/>
      <c r="T491" s="5"/>
      <c r="U491" s="5"/>
      <c r="V491" s="5"/>
      <c r="W491" s="5"/>
      <c r="X491" s="5"/>
      <c r="Y491" s="5"/>
      <c r="Z491" s="5"/>
      <c r="AA491" s="5"/>
      <c r="AB491" s="5"/>
      <c r="AC491" s="5"/>
      <c r="AD491" s="5"/>
      <c r="AE491" s="5"/>
      <c r="AF491" s="5"/>
      <c r="AG491" s="845"/>
      <c r="AH491" s="805"/>
    </row>
    <row r="492">
      <c r="A492" s="705"/>
      <c r="B492" s="846"/>
      <c r="C492" s="846"/>
      <c r="D492" s="846"/>
      <c r="E492" s="846"/>
      <c r="F492" s="846"/>
      <c r="G492" s="846"/>
      <c r="H492" s="846"/>
      <c r="I492" s="846"/>
      <c r="J492" s="846"/>
      <c r="K492" s="846"/>
      <c r="L492" s="846"/>
      <c r="M492" s="846"/>
      <c r="N492" s="5"/>
      <c r="O492" s="5"/>
      <c r="P492" s="5"/>
      <c r="Q492" s="5"/>
      <c r="R492" s="5"/>
      <c r="S492" s="5"/>
      <c r="T492" s="5"/>
      <c r="U492" s="5"/>
      <c r="V492" s="5"/>
      <c r="W492" s="5"/>
      <c r="X492" s="5"/>
      <c r="Y492" s="5"/>
      <c r="Z492" s="5"/>
      <c r="AA492" s="5"/>
      <c r="AB492" s="5"/>
      <c r="AC492" s="5"/>
      <c r="AD492" s="5"/>
      <c r="AE492" s="5"/>
      <c r="AF492" s="5"/>
      <c r="AG492" s="845"/>
      <c r="AH492" s="805"/>
    </row>
    <row r="493">
      <c r="A493" s="705"/>
      <c r="B493" s="846"/>
      <c r="C493" s="846"/>
      <c r="D493" s="846"/>
      <c r="E493" s="846"/>
      <c r="F493" s="846"/>
      <c r="G493" s="846"/>
      <c r="H493" s="846"/>
      <c r="I493" s="846"/>
      <c r="J493" s="846"/>
      <c r="K493" s="846"/>
      <c r="L493" s="846"/>
      <c r="M493" s="846"/>
      <c r="N493" s="5"/>
      <c r="O493" s="5"/>
      <c r="P493" s="5"/>
      <c r="Q493" s="5"/>
      <c r="R493" s="5"/>
      <c r="S493" s="5"/>
      <c r="T493" s="5"/>
      <c r="U493" s="5"/>
      <c r="V493" s="5"/>
      <c r="W493" s="5"/>
      <c r="X493" s="5"/>
      <c r="Y493" s="5"/>
      <c r="Z493" s="5"/>
      <c r="AA493" s="5"/>
      <c r="AB493" s="5"/>
      <c r="AC493" s="5"/>
      <c r="AD493" s="5"/>
      <c r="AE493" s="5"/>
      <c r="AF493" s="5"/>
      <c r="AG493" s="845"/>
      <c r="AH493" s="805"/>
    </row>
    <row r="494">
      <c r="A494" s="705"/>
      <c r="B494" s="846"/>
      <c r="C494" s="846"/>
      <c r="D494" s="846"/>
      <c r="E494" s="846"/>
      <c r="F494" s="846"/>
      <c r="G494" s="846"/>
      <c r="H494" s="846"/>
      <c r="I494" s="846"/>
      <c r="J494" s="846"/>
      <c r="K494" s="846"/>
      <c r="L494" s="846"/>
      <c r="M494" s="846"/>
      <c r="N494" s="5"/>
      <c r="O494" s="5"/>
      <c r="P494" s="5"/>
      <c r="Q494" s="5"/>
      <c r="R494" s="5"/>
      <c r="S494" s="5"/>
      <c r="T494" s="5"/>
      <c r="U494" s="5"/>
      <c r="V494" s="5"/>
      <c r="W494" s="5"/>
      <c r="X494" s="5"/>
      <c r="Y494" s="5"/>
      <c r="Z494" s="5"/>
      <c r="AA494" s="5"/>
      <c r="AB494" s="5"/>
      <c r="AC494" s="5"/>
      <c r="AD494" s="5"/>
      <c r="AE494" s="5"/>
      <c r="AF494" s="5"/>
      <c r="AG494" s="845"/>
      <c r="AH494" s="805"/>
    </row>
    <row r="495">
      <c r="A495" s="705"/>
      <c r="B495" s="846"/>
      <c r="C495" s="846"/>
      <c r="D495" s="846"/>
      <c r="E495" s="846"/>
      <c r="F495" s="846"/>
      <c r="G495" s="846"/>
      <c r="H495" s="846"/>
      <c r="I495" s="846"/>
      <c r="J495" s="846"/>
      <c r="K495" s="846"/>
      <c r="L495" s="846"/>
      <c r="M495" s="846"/>
      <c r="N495" s="5"/>
      <c r="O495" s="5"/>
      <c r="P495" s="5"/>
      <c r="Q495" s="5"/>
      <c r="R495" s="5"/>
      <c r="S495" s="5"/>
      <c r="T495" s="5"/>
      <c r="U495" s="5"/>
      <c r="V495" s="5"/>
      <c r="W495" s="5"/>
      <c r="X495" s="5"/>
      <c r="Y495" s="5"/>
      <c r="Z495" s="5"/>
      <c r="AA495" s="5"/>
      <c r="AB495" s="5"/>
      <c r="AC495" s="5"/>
      <c r="AD495" s="5"/>
      <c r="AE495" s="5"/>
      <c r="AF495" s="5"/>
      <c r="AG495" s="845"/>
      <c r="AH495" s="805"/>
    </row>
    <row r="496">
      <c r="A496" s="705"/>
      <c r="B496" s="846"/>
      <c r="C496" s="846"/>
      <c r="D496" s="846"/>
      <c r="E496" s="846"/>
      <c r="F496" s="846"/>
      <c r="G496" s="846"/>
      <c r="H496" s="846"/>
      <c r="I496" s="846"/>
      <c r="J496" s="846"/>
      <c r="K496" s="846"/>
      <c r="L496" s="846"/>
      <c r="M496" s="846"/>
      <c r="N496" s="5"/>
      <c r="O496" s="5"/>
      <c r="P496" s="5"/>
      <c r="Q496" s="5"/>
      <c r="R496" s="5"/>
      <c r="S496" s="5"/>
      <c r="T496" s="5"/>
      <c r="U496" s="5"/>
      <c r="V496" s="5"/>
      <c r="W496" s="5"/>
      <c r="X496" s="5"/>
      <c r="Y496" s="5"/>
      <c r="Z496" s="5"/>
      <c r="AA496" s="5"/>
      <c r="AB496" s="5"/>
      <c r="AC496" s="5"/>
      <c r="AD496" s="5"/>
      <c r="AE496" s="5"/>
      <c r="AF496" s="5"/>
      <c r="AG496" s="845"/>
      <c r="AH496" s="805"/>
    </row>
    <row r="497">
      <c r="A497" s="705"/>
      <c r="B497" s="846"/>
      <c r="C497" s="846"/>
      <c r="D497" s="846"/>
      <c r="E497" s="846"/>
      <c r="F497" s="846"/>
      <c r="G497" s="846"/>
      <c r="H497" s="846"/>
      <c r="I497" s="846"/>
      <c r="J497" s="846"/>
      <c r="K497" s="846"/>
      <c r="L497" s="846"/>
      <c r="M497" s="846"/>
      <c r="N497" s="5"/>
      <c r="O497" s="5"/>
      <c r="P497" s="5"/>
      <c r="Q497" s="5"/>
      <c r="R497" s="5"/>
      <c r="S497" s="5"/>
      <c r="T497" s="5"/>
      <c r="U497" s="5"/>
      <c r="V497" s="5"/>
      <c r="W497" s="5"/>
      <c r="X497" s="5"/>
      <c r="Y497" s="5"/>
      <c r="Z497" s="5"/>
      <c r="AA497" s="5"/>
      <c r="AB497" s="5"/>
      <c r="AC497" s="5"/>
      <c r="AD497" s="5"/>
      <c r="AE497" s="5"/>
      <c r="AF497" s="5"/>
      <c r="AG497" s="845"/>
      <c r="AH497" s="805"/>
    </row>
    <row r="498">
      <c r="A498" s="705"/>
      <c r="B498" s="846"/>
      <c r="C498" s="846"/>
      <c r="D498" s="846"/>
      <c r="E498" s="846"/>
      <c r="F498" s="846"/>
      <c r="G498" s="846"/>
      <c r="H498" s="846"/>
      <c r="I498" s="846"/>
      <c r="J498" s="846"/>
      <c r="K498" s="846"/>
      <c r="L498" s="846"/>
      <c r="M498" s="846"/>
      <c r="N498" s="5"/>
      <c r="O498" s="5"/>
      <c r="P498" s="5"/>
      <c r="Q498" s="5"/>
      <c r="R498" s="5"/>
      <c r="S498" s="5"/>
      <c r="T498" s="5"/>
      <c r="U498" s="5"/>
      <c r="V498" s="5"/>
      <c r="W498" s="5"/>
      <c r="X498" s="5"/>
      <c r="Y498" s="5"/>
      <c r="Z498" s="5"/>
      <c r="AA498" s="5"/>
      <c r="AB498" s="5"/>
      <c r="AC498" s="5"/>
      <c r="AD498" s="5"/>
      <c r="AE498" s="5"/>
      <c r="AF498" s="5"/>
      <c r="AG498" s="845"/>
      <c r="AH498" s="805"/>
    </row>
    <row r="499">
      <c r="A499" s="705"/>
      <c r="B499" s="846"/>
      <c r="C499" s="846"/>
      <c r="D499" s="846"/>
      <c r="E499" s="846"/>
      <c r="F499" s="846"/>
      <c r="G499" s="846"/>
      <c r="H499" s="846"/>
      <c r="I499" s="846"/>
      <c r="J499" s="846"/>
      <c r="K499" s="846"/>
      <c r="L499" s="846"/>
      <c r="M499" s="846"/>
      <c r="N499" s="5"/>
      <c r="O499" s="5"/>
      <c r="P499" s="5"/>
      <c r="Q499" s="5"/>
      <c r="R499" s="5"/>
      <c r="S499" s="5"/>
      <c r="T499" s="5"/>
      <c r="U499" s="5"/>
      <c r="V499" s="5"/>
      <c r="W499" s="5"/>
      <c r="X499" s="5"/>
      <c r="Y499" s="5"/>
      <c r="Z499" s="5"/>
      <c r="AA499" s="5"/>
      <c r="AB499" s="5"/>
      <c r="AC499" s="5"/>
      <c r="AD499" s="5"/>
      <c r="AE499" s="5"/>
      <c r="AF499" s="5"/>
      <c r="AG499" s="845"/>
      <c r="AH499" s="805"/>
    </row>
    <row r="500">
      <c r="A500" s="705"/>
      <c r="B500" s="846"/>
      <c r="C500" s="846"/>
      <c r="D500" s="846"/>
      <c r="E500" s="846"/>
      <c r="F500" s="846"/>
      <c r="G500" s="846"/>
      <c r="H500" s="846"/>
      <c r="I500" s="846"/>
      <c r="J500" s="846"/>
      <c r="K500" s="846"/>
      <c r="L500" s="846"/>
      <c r="M500" s="846"/>
      <c r="N500" s="5"/>
      <c r="O500" s="5"/>
      <c r="P500" s="5"/>
      <c r="Q500" s="5"/>
      <c r="R500" s="5"/>
      <c r="S500" s="5"/>
      <c r="T500" s="5"/>
      <c r="U500" s="5"/>
      <c r="V500" s="5"/>
      <c r="W500" s="5"/>
      <c r="X500" s="5"/>
      <c r="Y500" s="5"/>
      <c r="Z500" s="5"/>
      <c r="AA500" s="5"/>
      <c r="AB500" s="5"/>
      <c r="AC500" s="5"/>
      <c r="AD500" s="5"/>
      <c r="AE500" s="5"/>
      <c r="AF500" s="5"/>
      <c r="AG500" s="845"/>
      <c r="AH500" s="805"/>
    </row>
    <row r="501">
      <c r="A501" s="705"/>
      <c r="B501" s="846"/>
      <c r="C501" s="846"/>
      <c r="D501" s="846"/>
      <c r="E501" s="846"/>
      <c r="F501" s="846"/>
      <c r="G501" s="846"/>
      <c r="H501" s="846"/>
      <c r="I501" s="846"/>
      <c r="J501" s="846"/>
      <c r="K501" s="846"/>
      <c r="L501" s="846"/>
      <c r="M501" s="846"/>
      <c r="N501" s="5"/>
      <c r="O501" s="5"/>
      <c r="P501" s="5"/>
      <c r="Q501" s="5"/>
      <c r="R501" s="5"/>
      <c r="S501" s="5"/>
      <c r="T501" s="5"/>
      <c r="U501" s="5"/>
      <c r="V501" s="5"/>
      <c r="W501" s="5"/>
      <c r="X501" s="5"/>
      <c r="Y501" s="5"/>
      <c r="Z501" s="5"/>
      <c r="AA501" s="5"/>
      <c r="AB501" s="5"/>
      <c r="AC501" s="5"/>
      <c r="AD501" s="5"/>
      <c r="AE501" s="5"/>
      <c r="AF501" s="5"/>
      <c r="AG501" s="845"/>
      <c r="AH501" s="805"/>
    </row>
    <row r="502">
      <c r="A502" s="705"/>
      <c r="B502" s="846"/>
      <c r="C502" s="846"/>
      <c r="D502" s="846"/>
      <c r="E502" s="846"/>
      <c r="F502" s="846"/>
      <c r="G502" s="846"/>
      <c r="H502" s="846"/>
      <c r="I502" s="846"/>
      <c r="J502" s="846"/>
      <c r="K502" s="846"/>
      <c r="L502" s="846"/>
      <c r="M502" s="846"/>
      <c r="N502" s="5"/>
      <c r="O502" s="5"/>
      <c r="P502" s="5"/>
      <c r="Q502" s="5"/>
      <c r="R502" s="5"/>
      <c r="S502" s="5"/>
      <c r="T502" s="5"/>
      <c r="U502" s="5"/>
      <c r="V502" s="5"/>
      <c r="W502" s="5"/>
      <c r="X502" s="5"/>
      <c r="Y502" s="5"/>
      <c r="Z502" s="5"/>
      <c r="AA502" s="5"/>
      <c r="AB502" s="5"/>
      <c r="AC502" s="5"/>
      <c r="AD502" s="5"/>
      <c r="AE502" s="5"/>
      <c r="AF502" s="5"/>
      <c r="AG502" s="845"/>
      <c r="AH502" s="805"/>
    </row>
    <row r="503">
      <c r="A503" s="705"/>
      <c r="B503" s="846"/>
      <c r="C503" s="846"/>
      <c r="D503" s="846"/>
      <c r="E503" s="846"/>
      <c r="F503" s="846"/>
      <c r="G503" s="846"/>
      <c r="H503" s="846"/>
      <c r="I503" s="846"/>
      <c r="J503" s="846"/>
      <c r="K503" s="846"/>
      <c r="L503" s="846"/>
      <c r="M503" s="846"/>
      <c r="N503" s="5"/>
      <c r="O503" s="5"/>
      <c r="P503" s="5"/>
      <c r="Q503" s="5"/>
      <c r="R503" s="5"/>
      <c r="S503" s="5"/>
      <c r="T503" s="5"/>
      <c r="U503" s="5"/>
      <c r="V503" s="5"/>
      <c r="W503" s="5"/>
      <c r="X503" s="5"/>
      <c r="Y503" s="5"/>
      <c r="Z503" s="5"/>
      <c r="AA503" s="5"/>
      <c r="AB503" s="5"/>
      <c r="AC503" s="5"/>
      <c r="AD503" s="5"/>
      <c r="AE503" s="5"/>
      <c r="AF503" s="5"/>
      <c r="AG503" s="845"/>
      <c r="AH503" s="805"/>
    </row>
    <row r="504">
      <c r="A504" s="705"/>
      <c r="B504" s="846"/>
      <c r="C504" s="846"/>
      <c r="D504" s="846"/>
      <c r="E504" s="846"/>
      <c r="F504" s="846"/>
      <c r="G504" s="846"/>
      <c r="H504" s="846"/>
      <c r="I504" s="846"/>
      <c r="J504" s="846"/>
      <c r="K504" s="846"/>
      <c r="L504" s="846"/>
      <c r="M504" s="846"/>
      <c r="N504" s="5"/>
      <c r="O504" s="5"/>
      <c r="P504" s="5"/>
      <c r="Q504" s="5"/>
      <c r="R504" s="5"/>
      <c r="S504" s="5"/>
      <c r="T504" s="5"/>
      <c r="U504" s="5"/>
      <c r="V504" s="5"/>
      <c r="W504" s="5"/>
      <c r="X504" s="5"/>
      <c r="Y504" s="5"/>
      <c r="Z504" s="5"/>
      <c r="AA504" s="5"/>
      <c r="AB504" s="5"/>
      <c r="AC504" s="5"/>
      <c r="AD504" s="5"/>
      <c r="AE504" s="5"/>
      <c r="AF504" s="5"/>
      <c r="AG504" s="845"/>
      <c r="AH504" s="805"/>
    </row>
    <row r="505">
      <c r="A505" s="705"/>
      <c r="B505" s="846"/>
      <c r="C505" s="846"/>
      <c r="D505" s="846"/>
      <c r="E505" s="846"/>
      <c r="F505" s="846"/>
      <c r="G505" s="846"/>
      <c r="H505" s="846"/>
      <c r="I505" s="846"/>
      <c r="J505" s="846"/>
      <c r="K505" s="846"/>
      <c r="L505" s="846"/>
      <c r="M505" s="846"/>
      <c r="N505" s="5"/>
      <c r="O505" s="5"/>
      <c r="P505" s="5"/>
      <c r="Q505" s="5"/>
      <c r="R505" s="5"/>
      <c r="S505" s="5"/>
      <c r="T505" s="5"/>
      <c r="U505" s="5"/>
      <c r="V505" s="5"/>
      <c r="W505" s="5"/>
      <c r="X505" s="5"/>
      <c r="Y505" s="5"/>
      <c r="Z505" s="5"/>
      <c r="AA505" s="5"/>
      <c r="AB505" s="5"/>
      <c r="AC505" s="5"/>
      <c r="AD505" s="5"/>
      <c r="AE505" s="5"/>
      <c r="AF505" s="5"/>
      <c r="AG505" s="845"/>
      <c r="AH505" s="805"/>
    </row>
    <row r="506">
      <c r="A506" s="705"/>
      <c r="B506" s="846"/>
      <c r="C506" s="846"/>
      <c r="D506" s="846"/>
      <c r="E506" s="846"/>
      <c r="F506" s="846"/>
      <c r="G506" s="846"/>
      <c r="H506" s="846"/>
      <c r="I506" s="846"/>
      <c r="J506" s="846"/>
      <c r="K506" s="846"/>
      <c r="L506" s="846"/>
      <c r="M506" s="846"/>
      <c r="N506" s="5"/>
      <c r="O506" s="5"/>
      <c r="P506" s="5"/>
      <c r="Q506" s="5"/>
      <c r="R506" s="5"/>
      <c r="S506" s="5"/>
      <c r="T506" s="5"/>
      <c r="U506" s="5"/>
      <c r="V506" s="5"/>
      <c r="W506" s="5"/>
      <c r="X506" s="5"/>
      <c r="Y506" s="5"/>
      <c r="Z506" s="5"/>
      <c r="AA506" s="5"/>
      <c r="AB506" s="5"/>
      <c r="AC506" s="5"/>
      <c r="AD506" s="5"/>
      <c r="AE506" s="5"/>
      <c r="AF506" s="5"/>
      <c r="AG506" s="845"/>
      <c r="AH506" s="805"/>
    </row>
    <row r="507">
      <c r="A507" s="705"/>
      <c r="B507" s="846"/>
      <c r="C507" s="846"/>
      <c r="D507" s="846"/>
      <c r="E507" s="846"/>
      <c r="F507" s="846"/>
      <c r="G507" s="846"/>
      <c r="H507" s="846"/>
      <c r="I507" s="846"/>
      <c r="J507" s="846"/>
      <c r="K507" s="846"/>
      <c r="L507" s="846"/>
      <c r="M507" s="846"/>
      <c r="N507" s="5"/>
      <c r="O507" s="5"/>
      <c r="P507" s="5"/>
      <c r="Q507" s="5"/>
      <c r="R507" s="5"/>
      <c r="S507" s="5"/>
      <c r="T507" s="5"/>
      <c r="U507" s="5"/>
      <c r="V507" s="5"/>
      <c r="W507" s="5"/>
      <c r="X507" s="5"/>
      <c r="Y507" s="5"/>
      <c r="Z507" s="5"/>
      <c r="AA507" s="5"/>
      <c r="AB507" s="5"/>
      <c r="AC507" s="5"/>
      <c r="AD507" s="5"/>
      <c r="AE507" s="5"/>
      <c r="AF507" s="5"/>
      <c r="AG507" s="845"/>
      <c r="AH507" s="805"/>
    </row>
    <row r="508">
      <c r="A508" s="705"/>
      <c r="B508" s="846"/>
      <c r="C508" s="846"/>
      <c r="D508" s="846"/>
      <c r="E508" s="846"/>
      <c r="F508" s="846"/>
      <c r="G508" s="846"/>
      <c r="H508" s="846"/>
      <c r="I508" s="846"/>
      <c r="J508" s="846"/>
      <c r="K508" s="846"/>
      <c r="L508" s="846"/>
      <c r="M508" s="846"/>
      <c r="N508" s="5"/>
      <c r="O508" s="5"/>
      <c r="P508" s="5"/>
      <c r="Q508" s="5"/>
      <c r="R508" s="5"/>
      <c r="S508" s="5"/>
      <c r="T508" s="5"/>
      <c r="U508" s="5"/>
      <c r="V508" s="5"/>
      <c r="W508" s="5"/>
      <c r="X508" s="5"/>
      <c r="Y508" s="5"/>
      <c r="Z508" s="5"/>
      <c r="AA508" s="5"/>
      <c r="AB508" s="5"/>
      <c r="AC508" s="5"/>
      <c r="AD508" s="5"/>
      <c r="AE508" s="5"/>
      <c r="AF508" s="5"/>
      <c r="AG508" s="845"/>
      <c r="AH508" s="805"/>
    </row>
    <row r="509">
      <c r="A509" s="705"/>
      <c r="B509" s="846"/>
      <c r="C509" s="846"/>
      <c r="D509" s="846"/>
      <c r="E509" s="846"/>
      <c r="F509" s="846"/>
      <c r="G509" s="846"/>
      <c r="H509" s="846"/>
      <c r="I509" s="846"/>
      <c r="J509" s="846"/>
      <c r="K509" s="846"/>
      <c r="L509" s="846"/>
      <c r="M509" s="846"/>
      <c r="N509" s="5"/>
      <c r="O509" s="5"/>
      <c r="P509" s="5"/>
      <c r="Q509" s="5"/>
      <c r="R509" s="5"/>
      <c r="S509" s="5"/>
      <c r="T509" s="5"/>
      <c r="U509" s="5"/>
      <c r="V509" s="5"/>
      <c r="W509" s="5"/>
      <c r="X509" s="5"/>
      <c r="Y509" s="5"/>
      <c r="Z509" s="5"/>
      <c r="AA509" s="5"/>
      <c r="AB509" s="5"/>
      <c r="AC509" s="5"/>
      <c r="AD509" s="5"/>
      <c r="AE509" s="5"/>
      <c r="AF509" s="5"/>
      <c r="AG509" s="845"/>
      <c r="AH509" s="805"/>
    </row>
    <row r="510">
      <c r="A510" s="705"/>
      <c r="B510" s="846"/>
      <c r="C510" s="846"/>
      <c r="D510" s="846"/>
      <c r="E510" s="846"/>
      <c r="F510" s="846"/>
      <c r="G510" s="846"/>
      <c r="H510" s="846"/>
      <c r="I510" s="846"/>
      <c r="J510" s="846"/>
      <c r="K510" s="846"/>
      <c r="L510" s="846"/>
      <c r="M510" s="846"/>
      <c r="N510" s="5"/>
      <c r="O510" s="5"/>
      <c r="P510" s="5"/>
      <c r="Q510" s="5"/>
      <c r="R510" s="5"/>
      <c r="S510" s="5"/>
      <c r="T510" s="5"/>
      <c r="U510" s="5"/>
      <c r="V510" s="5"/>
      <c r="W510" s="5"/>
      <c r="X510" s="5"/>
      <c r="Y510" s="5"/>
      <c r="Z510" s="5"/>
      <c r="AA510" s="5"/>
      <c r="AB510" s="5"/>
      <c r="AC510" s="5"/>
      <c r="AD510" s="5"/>
      <c r="AE510" s="5"/>
      <c r="AF510" s="5"/>
      <c r="AG510" s="845"/>
      <c r="AH510" s="805"/>
    </row>
    <row r="511">
      <c r="A511" s="705"/>
      <c r="B511" s="846"/>
      <c r="C511" s="846"/>
      <c r="D511" s="846"/>
      <c r="E511" s="846"/>
      <c r="F511" s="846"/>
      <c r="G511" s="846"/>
      <c r="H511" s="846"/>
      <c r="I511" s="846"/>
      <c r="J511" s="846"/>
      <c r="K511" s="846"/>
      <c r="L511" s="846"/>
      <c r="M511" s="846"/>
      <c r="N511" s="5"/>
      <c r="O511" s="5"/>
      <c r="P511" s="5"/>
      <c r="Q511" s="5"/>
      <c r="R511" s="5"/>
      <c r="S511" s="5"/>
      <c r="T511" s="5"/>
      <c r="U511" s="5"/>
      <c r="V511" s="5"/>
      <c r="W511" s="5"/>
      <c r="X511" s="5"/>
      <c r="Y511" s="5"/>
      <c r="Z511" s="5"/>
      <c r="AA511" s="5"/>
      <c r="AB511" s="5"/>
      <c r="AC511" s="5"/>
      <c r="AD511" s="5"/>
      <c r="AE511" s="5"/>
      <c r="AF511" s="5"/>
      <c r="AG511" s="845"/>
      <c r="AH511" s="805"/>
    </row>
    <row r="512">
      <c r="A512" s="705"/>
      <c r="B512" s="846"/>
      <c r="C512" s="846"/>
      <c r="D512" s="846"/>
      <c r="E512" s="846"/>
      <c r="F512" s="846"/>
      <c r="G512" s="846"/>
      <c r="H512" s="846"/>
      <c r="I512" s="846"/>
      <c r="J512" s="846"/>
      <c r="K512" s="846"/>
      <c r="L512" s="846"/>
      <c r="M512" s="846"/>
      <c r="N512" s="5"/>
      <c r="O512" s="5"/>
      <c r="P512" s="5"/>
      <c r="Q512" s="5"/>
      <c r="R512" s="5"/>
      <c r="S512" s="5"/>
      <c r="T512" s="5"/>
      <c r="U512" s="5"/>
      <c r="V512" s="5"/>
      <c r="W512" s="5"/>
      <c r="X512" s="5"/>
      <c r="Y512" s="5"/>
      <c r="Z512" s="5"/>
      <c r="AA512" s="5"/>
      <c r="AB512" s="5"/>
      <c r="AC512" s="5"/>
      <c r="AD512" s="5"/>
      <c r="AE512" s="5"/>
      <c r="AF512" s="5"/>
      <c r="AG512" s="845"/>
      <c r="AH512" s="805"/>
    </row>
    <row r="513">
      <c r="A513" s="705"/>
      <c r="B513" s="846"/>
      <c r="C513" s="846"/>
      <c r="D513" s="846"/>
      <c r="E513" s="846"/>
      <c r="F513" s="846"/>
      <c r="G513" s="846"/>
      <c r="H513" s="846"/>
      <c r="I513" s="846"/>
      <c r="J513" s="846"/>
      <c r="K513" s="846"/>
      <c r="L513" s="846"/>
      <c r="M513" s="846"/>
      <c r="N513" s="5"/>
      <c r="O513" s="5"/>
      <c r="P513" s="5"/>
      <c r="Q513" s="5"/>
      <c r="R513" s="5"/>
      <c r="S513" s="5"/>
      <c r="T513" s="5"/>
      <c r="U513" s="5"/>
      <c r="V513" s="5"/>
      <c r="W513" s="5"/>
      <c r="X513" s="5"/>
      <c r="Y513" s="5"/>
      <c r="Z513" s="5"/>
      <c r="AA513" s="5"/>
      <c r="AB513" s="5"/>
      <c r="AC513" s="5"/>
      <c r="AD513" s="5"/>
      <c r="AE513" s="5"/>
      <c r="AF513" s="5"/>
      <c r="AG513" s="845"/>
      <c r="AH513" s="805"/>
    </row>
    <row r="514">
      <c r="A514" s="705"/>
      <c r="B514" s="846"/>
      <c r="C514" s="846"/>
      <c r="D514" s="846"/>
      <c r="E514" s="846"/>
      <c r="F514" s="846"/>
      <c r="G514" s="846"/>
      <c r="H514" s="846"/>
      <c r="I514" s="846"/>
      <c r="J514" s="846"/>
      <c r="K514" s="846"/>
      <c r="L514" s="846"/>
      <c r="M514" s="846"/>
      <c r="N514" s="5"/>
      <c r="O514" s="5"/>
      <c r="P514" s="5"/>
      <c r="Q514" s="5"/>
      <c r="R514" s="5"/>
      <c r="S514" s="5"/>
      <c r="T514" s="5"/>
      <c r="U514" s="5"/>
      <c r="V514" s="5"/>
      <c r="W514" s="5"/>
      <c r="X514" s="5"/>
      <c r="Y514" s="5"/>
      <c r="Z514" s="5"/>
      <c r="AA514" s="5"/>
      <c r="AB514" s="5"/>
      <c r="AC514" s="5"/>
      <c r="AD514" s="5"/>
      <c r="AE514" s="5"/>
      <c r="AF514" s="5"/>
      <c r="AG514" s="845"/>
      <c r="AH514" s="805"/>
    </row>
    <row r="515">
      <c r="A515" s="705"/>
      <c r="B515" s="846"/>
      <c r="C515" s="846"/>
      <c r="D515" s="846"/>
      <c r="E515" s="846"/>
      <c r="F515" s="846"/>
      <c r="G515" s="846"/>
      <c r="H515" s="846"/>
      <c r="I515" s="846"/>
      <c r="J515" s="846"/>
      <c r="K515" s="846"/>
      <c r="L515" s="846"/>
      <c r="M515" s="846"/>
      <c r="N515" s="5"/>
      <c r="O515" s="5"/>
      <c r="P515" s="5"/>
      <c r="Q515" s="5"/>
      <c r="R515" s="5"/>
      <c r="S515" s="5"/>
      <c r="T515" s="5"/>
      <c r="U515" s="5"/>
      <c r="V515" s="5"/>
      <c r="W515" s="5"/>
      <c r="X515" s="5"/>
      <c r="Y515" s="5"/>
      <c r="Z515" s="5"/>
      <c r="AA515" s="5"/>
      <c r="AB515" s="5"/>
      <c r="AC515" s="5"/>
      <c r="AD515" s="5"/>
      <c r="AE515" s="5"/>
      <c r="AF515" s="5"/>
      <c r="AG515" s="845"/>
      <c r="AH515" s="805"/>
    </row>
    <row r="516">
      <c r="A516" s="705"/>
      <c r="B516" s="846"/>
      <c r="C516" s="846"/>
      <c r="D516" s="846"/>
      <c r="E516" s="846"/>
      <c r="F516" s="846"/>
      <c r="G516" s="846"/>
      <c r="H516" s="846"/>
      <c r="I516" s="846"/>
      <c r="J516" s="846"/>
      <c r="K516" s="846"/>
      <c r="L516" s="846"/>
      <c r="M516" s="846"/>
      <c r="N516" s="5"/>
      <c r="O516" s="5"/>
      <c r="P516" s="5"/>
      <c r="Q516" s="5"/>
      <c r="R516" s="5"/>
      <c r="S516" s="5"/>
      <c r="T516" s="5"/>
      <c r="U516" s="5"/>
      <c r="V516" s="5"/>
      <c r="W516" s="5"/>
      <c r="X516" s="5"/>
      <c r="Y516" s="5"/>
      <c r="Z516" s="5"/>
      <c r="AA516" s="5"/>
      <c r="AB516" s="5"/>
      <c r="AC516" s="5"/>
      <c r="AD516" s="5"/>
      <c r="AE516" s="5"/>
      <c r="AF516" s="5"/>
      <c r="AG516" s="845"/>
      <c r="AH516" s="805"/>
    </row>
    <row r="517">
      <c r="A517" s="705"/>
      <c r="B517" s="846"/>
      <c r="C517" s="846"/>
      <c r="D517" s="846"/>
      <c r="E517" s="846"/>
      <c r="F517" s="846"/>
      <c r="G517" s="846"/>
      <c r="H517" s="846"/>
      <c r="I517" s="846"/>
      <c r="J517" s="846"/>
      <c r="K517" s="846"/>
      <c r="L517" s="846"/>
      <c r="M517" s="846"/>
      <c r="N517" s="5"/>
      <c r="O517" s="5"/>
      <c r="P517" s="5"/>
      <c r="Q517" s="5"/>
      <c r="R517" s="5"/>
      <c r="S517" s="5"/>
      <c r="T517" s="5"/>
      <c r="U517" s="5"/>
      <c r="V517" s="5"/>
      <c r="W517" s="5"/>
      <c r="X517" s="5"/>
      <c r="Y517" s="5"/>
      <c r="Z517" s="5"/>
      <c r="AA517" s="5"/>
      <c r="AB517" s="5"/>
      <c r="AC517" s="5"/>
      <c r="AD517" s="5"/>
      <c r="AE517" s="5"/>
      <c r="AF517" s="5"/>
      <c r="AG517" s="845"/>
      <c r="AH517" s="805"/>
    </row>
    <row r="518">
      <c r="A518" s="705"/>
      <c r="B518" s="846"/>
      <c r="C518" s="846"/>
      <c r="D518" s="846"/>
      <c r="E518" s="846"/>
      <c r="F518" s="846"/>
      <c r="G518" s="846"/>
      <c r="H518" s="846"/>
      <c r="I518" s="846"/>
      <c r="J518" s="846"/>
      <c r="K518" s="846"/>
      <c r="L518" s="846"/>
      <c r="M518" s="846"/>
      <c r="N518" s="5"/>
      <c r="O518" s="5"/>
      <c r="P518" s="5"/>
      <c r="Q518" s="5"/>
      <c r="R518" s="5"/>
      <c r="S518" s="5"/>
      <c r="T518" s="5"/>
      <c r="U518" s="5"/>
      <c r="V518" s="5"/>
      <c r="W518" s="5"/>
      <c r="X518" s="5"/>
      <c r="Y518" s="5"/>
      <c r="Z518" s="5"/>
      <c r="AA518" s="5"/>
      <c r="AB518" s="5"/>
      <c r="AC518" s="5"/>
      <c r="AD518" s="5"/>
      <c r="AE518" s="5"/>
      <c r="AF518" s="5"/>
      <c r="AG518" s="845"/>
      <c r="AH518" s="805"/>
    </row>
    <row r="519">
      <c r="A519" s="705"/>
      <c r="B519" s="846"/>
      <c r="C519" s="846"/>
      <c r="D519" s="846"/>
      <c r="E519" s="846"/>
      <c r="F519" s="846"/>
      <c r="G519" s="846"/>
      <c r="H519" s="846"/>
      <c r="I519" s="846"/>
      <c r="J519" s="846"/>
      <c r="K519" s="846"/>
      <c r="L519" s="846"/>
      <c r="M519" s="846"/>
      <c r="N519" s="5"/>
      <c r="O519" s="5"/>
      <c r="P519" s="5"/>
      <c r="Q519" s="5"/>
      <c r="R519" s="5"/>
      <c r="S519" s="5"/>
      <c r="T519" s="5"/>
      <c r="U519" s="5"/>
      <c r="V519" s="5"/>
      <c r="W519" s="5"/>
      <c r="X519" s="5"/>
      <c r="Y519" s="5"/>
      <c r="Z519" s="5"/>
      <c r="AA519" s="5"/>
      <c r="AB519" s="5"/>
      <c r="AC519" s="5"/>
      <c r="AD519" s="5"/>
      <c r="AE519" s="5"/>
      <c r="AF519" s="5"/>
      <c r="AG519" s="845"/>
      <c r="AH519" s="805"/>
    </row>
    <row r="520">
      <c r="A520" s="705"/>
      <c r="B520" s="846"/>
      <c r="C520" s="846"/>
      <c r="D520" s="846"/>
      <c r="E520" s="846"/>
      <c r="F520" s="846"/>
      <c r="G520" s="846"/>
      <c r="H520" s="846"/>
      <c r="I520" s="846"/>
      <c r="J520" s="846"/>
      <c r="K520" s="846"/>
      <c r="L520" s="846"/>
      <c r="M520" s="846"/>
      <c r="N520" s="5"/>
      <c r="O520" s="5"/>
      <c r="P520" s="5"/>
      <c r="Q520" s="5"/>
      <c r="R520" s="5"/>
      <c r="S520" s="5"/>
      <c r="T520" s="5"/>
      <c r="U520" s="5"/>
      <c r="V520" s="5"/>
      <c r="W520" s="5"/>
      <c r="X520" s="5"/>
      <c r="Y520" s="5"/>
      <c r="Z520" s="5"/>
      <c r="AA520" s="5"/>
      <c r="AB520" s="5"/>
      <c r="AC520" s="5"/>
      <c r="AD520" s="5"/>
      <c r="AE520" s="5"/>
      <c r="AF520" s="5"/>
      <c r="AG520" s="845"/>
      <c r="AH520" s="805"/>
    </row>
    <row r="521">
      <c r="A521" s="705"/>
      <c r="B521" s="846"/>
      <c r="C521" s="846"/>
      <c r="D521" s="846"/>
      <c r="E521" s="846"/>
      <c r="F521" s="846"/>
      <c r="G521" s="846"/>
      <c r="H521" s="846"/>
      <c r="I521" s="846"/>
      <c r="J521" s="846"/>
      <c r="K521" s="846"/>
      <c r="L521" s="846"/>
      <c r="M521" s="846"/>
      <c r="N521" s="5"/>
      <c r="O521" s="5"/>
      <c r="P521" s="5"/>
      <c r="Q521" s="5"/>
      <c r="R521" s="5"/>
      <c r="S521" s="5"/>
      <c r="T521" s="5"/>
      <c r="U521" s="5"/>
      <c r="V521" s="5"/>
      <c r="W521" s="5"/>
      <c r="X521" s="5"/>
      <c r="Y521" s="5"/>
      <c r="Z521" s="5"/>
      <c r="AA521" s="5"/>
      <c r="AB521" s="5"/>
      <c r="AC521" s="5"/>
      <c r="AD521" s="5"/>
      <c r="AE521" s="5"/>
      <c r="AF521" s="5"/>
      <c r="AG521" s="845"/>
      <c r="AH521" s="805"/>
    </row>
    <row r="522">
      <c r="A522" s="705"/>
      <c r="B522" s="846"/>
      <c r="C522" s="846"/>
      <c r="D522" s="846"/>
      <c r="E522" s="846"/>
      <c r="F522" s="846"/>
      <c r="G522" s="846"/>
      <c r="H522" s="846"/>
      <c r="I522" s="846"/>
      <c r="J522" s="846"/>
      <c r="K522" s="846"/>
      <c r="L522" s="846"/>
      <c r="M522" s="846"/>
      <c r="N522" s="5"/>
      <c r="O522" s="5"/>
      <c r="P522" s="5"/>
      <c r="Q522" s="5"/>
      <c r="R522" s="5"/>
      <c r="S522" s="5"/>
      <c r="T522" s="5"/>
      <c r="U522" s="5"/>
      <c r="V522" s="5"/>
      <c r="W522" s="5"/>
      <c r="X522" s="5"/>
      <c r="Y522" s="5"/>
      <c r="Z522" s="5"/>
      <c r="AA522" s="5"/>
      <c r="AB522" s="5"/>
      <c r="AC522" s="5"/>
      <c r="AD522" s="5"/>
      <c r="AE522" s="5"/>
      <c r="AF522" s="5"/>
      <c r="AG522" s="845"/>
      <c r="AH522" s="805"/>
    </row>
    <row r="523">
      <c r="A523" s="705"/>
      <c r="B523" s="846"/>
      <c r="C523" s="846"/>
      <c r="D523" s="846"/>
      <c r="E523" s="846"/>
      <c r="F523" s="846"/>
      <c r="G523" s="846"/>
      <c r="H523" s="846"/>
      <c r="I523" s="846"/>
      <c r="J523" s="846"/>
      <c r="K523" s="846"/>
      <c r="L523" s="846"/>
      <c r="M523" s="846"/>
      <c r="N523" s="5"/>
      <c r="O523" s="5"/>
      <c r="P523" s="5"/>
      <c r="Q523" s="5"/>
      <c r="R523" s="5"/>
      <c r="S523" s="5"/>
      <c r="T523" s="5"/>
      <c r="U523" s="5"/>
      <c r="V523" s="5"/>
      <c r="W523" s="5"/>
      <c r="X523" s="5"/>
      <c r="Y523" s="5"/>
      <c r="Z523" s="5"/>
      <c r="AA523" s="5"/>
      <c r="AB523" s="5"/>
      <c r="AC523" s="5"/>
      <c r="AD523" s="5"/>
      <c r="AE523" s="5"/>
      <c r="AF523" s="5"/>
      <c r="AG523" s="845"/>
      <c r="AH523" s="805"/>
    </row>
    <row r="524">
      <c r="A524" s="705"/>
      <c r="B524" s="846"/>
      <c r="C524" s="846"/>
      <c r="D524" s="846"/>
      <c r="E524" s="846"/>
      <c r="F524" s="846"/>
      <c r="G524" s="846"/>
      <c r="H524" s="846"/>
      <c r="I524" s="846"/>
      <c r="J524" s="846"/>
      <c r="K524" s="846"/>
      <c r="L524" s="846"/>
      <c r="M524" s="846"/>
      <c r="N524" s="5"/>
      <c r="O524" s="5"/>
      <c r="P524" s="5"/>
      <c r="Q524" s="5"/>
      <c r="R524" s="5"/>
      <c r="S524" s="5"/>
      <c r="T524" s="5"/>
      <c r="U524" s="5"/>
      <c r="V524" s="5"/>
      <c r="W524" s="5"/>
      <c r="X524" s="5"/>
      <c r="Y524" s="5"/>
      <c r="Z524" s="5"/>
      <c r="AA524" s="5"/>
      <c r="AB524" s="5"/>
      <c r="AC524" s="5"/>
      <c r="AD524" s="5"/>
      <c r="AE524" s="5"/>
      <c r="AF524" s="5"/>
      <c r="AG524" s="845"/>
      <c r="AH524" s="805"/>
    </row>
    <row r="525">
      <c r="A525" s="705"/>
      <c r="B525" s="846"/>
      <c r="C525" s="846"/>
      <c r="D525" s="846"/>
      <c r="E525" s="846"/>
      <c r="F525" s="846"/>
      <c r="G525" s="846"/>
      <c r="H525" s="846"/>
      <c r="I525" s="846"/>
      <c r="J525" s="846"/>
      <c r="K525" s="846"/>
      <c r="L525" s="846"/>
      <c r="M525" s="846"/>
      <c r="N525" s="5"/>
      <c r="O525" s="5"/>
      <c r="P525" s="5"/>
      <c r="Q525" s="5"/>
      <c r="R525" s="5"/>
      <c r="S525" s="5"/>
      <c r="T525" s="5"/>
      <c r="U525" s="5"/>
      <c r="V525" s="5"/>
      <c r="W525" s="5"/>
      <c r="X525" s="5"/>
      <c r="Y525" s="5"/>
      <c r="Z525" s="5"/>
      <c r="AA525" s="5"/>
      <c r="AB525" s="5"/>
      <c r="AC525" s="5"/>
      <c r="AD525" s="5"/>
      <c r="AE525" s="5"/>
      <c r="AF525" s="5"/>
      <c r="AG525" s="845"/>
      <c r="AH525" s="805"/>
    </row>
    <row r="526">
      <c r="A526" s="705"/>
      <c r="B526" s="846"/>
      <c r="C526" s="846"/>
      <c r="D526" s="846"/>
      <c r="E526" s="846"/>
      <c r="F526" s="846"/>
      <c r="G526" s="846"/>
      <c r="H526" s="846"/>
      <c r="I526" s="846"/>
      <c r="J526" s="846"/>
      <c r="K526" s="846"/>
      <c r="L526" s="846"/>
      <c r="M526" s="846"/>
      <c r="N526" s="5"/>
      <c r="O526" s="5"/>
      <c r="P526" s="5"/>
      <c r="Q526" s="5"/>
      <c r="R526" s="5"/>
      <c r="S526" s="5"/>
      <c r="T526" s="5"/>
      <c r="U526" s="5"/>
      <c r="V526" s="5"/>
      <c r="W526" s="5"/>
      <c r="X526" s="5"/>
      <c r="Y526" s="5"/>
      <c r="Z526" s="5"/>
      <c r="AA526" s="5"/>
      <c r="AB526" s="5"/>
      <c r="AC526" s="5"/>
      <c r="AD526" s="5"/>
      <c r="AE526" s="5"/>
      <c r="AF526" s="5"/>
      <c r="AG526" s="845"/>
      <c r="AH526" s="805"/>
    </row>
    <row r="527">
      <c r="A527" s="705"/>
      <c r="B527" s="846"/>
      <c r="C527" s="846"/>
      <c r="D527" s="846"/>
      <c r="E527" s="846"/>
      <c r="F527" s="846"/>
      <c r="G527" s="846"/>
      <c r="H527" s="846"/>
      <c r="I527" s="846"/>
      <c r="J527" s="846"/>
      <c r="K527" s="846"/>
      <c r="L527" s="846"/>
      <c r="M527" s="846"/>
      <c r="N527" s="5"/>
      <c r="O527" s="5"/>
      <c r="P527" s="5"/>
      <c r="Q527" s="5"/>
      <c r="R527" s="5"/>
      <c r="S527" s="5"/>
      <c r="T527" s="5"/>
      <c r="U527" s="5"/>
      <c r="V527" s="5"/>
      <c r="W527" s="5"/>
      <c r="X527" s="5"/>
      <c r="Y527" s="5"/>
      <c r="Z527" s="5"/>
      <c r="AA527" s="5"/>
      <c r="AB527" s="5"/>
      <c r="AC527" s="5"/>
      <c r="AD527" s="5"/>
      <c r="AE527" s="5"/>
      <c r="AF527" s="5"/>
      <c r="AG527" s="845"/>
      <c r="AH527" s="805"/>
    </row>
    <row r="528">
      <c r="A528" s="705"/>
      <c r="B528" s="846"/>
      <c r="C528" s="846"/>
      <c r="D528" s="846"/>
      <c r="E528" s="846"/>
      <c r="F528" s="846"/>
      <c r="G528" s="846"/>
      <c r="H528" s="846"/>
      <c r="I528" s="846"/>
      <c r="J528" s="846"/>
      <c r="K528" s="846"/>
      <c r="L528" s="846"/>
      <c r="M528" s="846"/>
      <c r="N528" s="5"/>
      <c r="O528" s="5"/>
      <c r="P528" s="5"/>
      <c r="Q528" s="5"/>
      <c r="R528" s="5"/>
      <c r="S528" s="5"/>
      <c r="T528" s="5"/>
      <c r="U528" s="5"/>
      <c r="V528" s="5"/>
      <c r="W528" s="5"/>
      <c r="X528" s="5"/>
      <c r="Y528" s="5"/>
      <c r="Z528" s="5"/>
      <c r="AA528" s="5"/>
      <c r="AB528" s="5"/>
      <c r="AC528" s="5"/>
      <c r="AD528" s="5"/>
      <c r="AE528" s="5"/>
      <c r="AF528" s="5"/>
      <c r="AG528" s="845"/>
      <c r="AH528" s="805"/>
    </row>
    <row r="529">
      <c r="A529" s="705"/>
      <c r="B529" s="846"/>
      <c r="C529" s="846"/>
      <c r="D529" s="846"/>
      <c r="E529" s="846"/>
      <c r="F529" s="846"/>
      <c r="G529" s="846"/>
      <c r="H529" s="846"/>
      <c r="I529" s="846"/>
      <c r="J529" s="846"/>
      <c r="K529" s="846"/>
      <c r="L529" s="846"/>
      <c r="M529" s="846"/>
      <c r="N529" s="5"/>
      <c r="O529" s="5"/>
      <c r="P529" s="5"/>
      <c r="Q529" s="5"/>
      <c r="R529" s="5"/>
      <c r="S529" s="5"/>
      <c r="T529" s="5"/>
      <c r="U529" s="5"/>
      <c r="V529" s="5"/>
      <c r="W529" s="5"/>
      <c r="X529" s="5"/>
      <c r="Y529" s="5"/>
      <c r="Z529" s="5"/>
      <c r="AA529" s="5"/>
      <c r="AB529" s="5"/>
      <c r="AC529" s="5"/>
      <c r="AD529" s="5"/>
      <c r="AE529" s="5"/>
      <c r="AF529" s="5"/>
      <c r="AG529" s="845"/>
      <c r="AH529" s="805"/>
    </row>
    <row r="530">
      <c r="A530" s="705"/>
      <c r="B530" s="846"/>
      <c r="C530" s="846"/>
      <c r="D530" s="846"/>
      <c r="E530" s="846"/>
      <c r="F530" s="846"/>
      <c r="G530" s="846"/>
      <c r="H530" s="846"/>
      <c r="I530" s="846"/>
      <c r="J530" s="846"/>
      <c r="K530" s="846"/>
      <c r="L530" s="846"/>
      <c r="M530" s="846"/>
      <c r="N530" s="5"/>
      <c r="O530" s="5"/>
      <c r="P530" s="5"/>
      <c r="Q530" s="5"/>
      <c r="R530" s="5"/>
      <c r="S530" s="5"/>
      <c r="T530" s="5"/>
      <c r="U530" s="5"/>
      <c r="V530" s="5"/>
      <c r="W530" s="5"/>
      <c r="X530" s="5"/>
      <c r="Y530" s="5"/>
      <c r="Z530" s="5"/>
      <c r="AA530" s="5"/>
      <c r="AB530" s="5"/>
      <c r="AC530" s="5"/>
      <c r="AD530" s="5"/>
      <c r="AE530" s="5"/>
      <c r="AF530" s="5"/>
      <c r="AG530" s="845"/>
      <c r="AH530" s="805"/>
    </row>
    <row r="531">
      <c r="A531" s="705"/>
      <c r="B531" s="846"/>
      <c r="C531" s="846"/>
      <c r="D531" s="846"/>
      <c r="E531" s="846"/>
      <c r="F531" s="846"/>
      <c r="G531" s="846"/>
      <c r="H531" s="846"/>
      <c r="I531" s="846"/>
      <c r="J531" s="846"/>
      <c r="K531" s="846"/>
      <c r="L531" s="846"/>
      <c r="M531" s="846"/>
      <c r="N531" s="5"/>
      <c r="O531" s="5"/>
      <c r="P531" s="5"/>
      <c r="Q531" s="5"/>
      <c r="R531" s="5"/>
      <c r="S531" s="5"/>
      <c r="T531" s="5"/>
      <c r="U531" s="5"/>
      <c r="V531" s="5"/>
      <c r="W531" s="5"/>
      <c r="X531" s="5"/>
      <c r="Y531" s="5"/>
      <c r="Z531" s="5"/>
      <c r="AA531" s="5"/>
      <c r="AB531" s="5"/>
      <c r="AC531" s="5"/>
      <c r="AD531" s="5"/>
      <c r="AE531" s="5"/>
      <c r="AF531" s="5"/>
      <c r="AG531" s="845"/>
      <c r="AH531" s="805"/>
    </row>
    <row r="532">
      <c r="A532" s="705"/>
      <c r="B532" s="846"/>
      <c r="C532" s="846"/>
      <c r="D532" s="846"/>
      <c r="E532" s="846"/>
      <c r="F532" s="846"/>
      <c r="G532" s="846"/>
      <c r="H532" s="846"/>
      <c r="I532" s="846"/>
      <c r="J532" s="846"/>
      <c r="K532" s="846"/>
      <c r="L532" s="846"/>
      <c r="M532" s="846"/>
      <c r="N532" s="5"/>
      <c r="O532" s="5"/>
      <c r="P532" s="5"/>
      <c r="Q532" s="5"/>
      <c r="R532" s="5"/>
      <c r="S532" s="5"/>
      <c r="T532" s="5"/>
      <c r="U532" s="5"/>
      <c r="V532" s="5"/>
      <c r="W532" s="5"/>
      <c r="X532" s="5"/>
      <c r="Y532" s="5"/>
      <c r="Z532" s="5"/>
      <c r="AA532" s="5"/>
      <c r="AB532" s="5"/>
      <c r="AC532" s="5"/>
      <c r="AD532" s="5"/>
      <c r="AE532" s="5"/>
      <c r="AF532" s="5"/>
      <c r="AG532" s="845"/>
      <c r="AH532" s="805"/>
    </row>
    <row r="533">
      <c r="A533" s="705"/>
      <c r="B533" s="846"/>
      <c r="C533" s="846"/>
      <c r="D533" s="846"/>
      <c r="E533" s="846"/>
      <c r="F533" s="846"/>
      <c r="G533" s="846"/>
      <c r="H533" s="846"/>
      <c r="I533" s="846"/>
      <c r="J533" s="846"/>
      <c r="K533" s="846"/>
      <c r="L533" s="846"/>
      <c r="M533" s="846"/>
      <c r="N533" s="5"/>
      <c r="O533" s="5"/>
      <c r="P533" s="5"/>
      <c r="Q533" s="5"/>
      <c r="R533" s="5"/>
      <c r="S533" s="5"/>
      <c r="T533" s="5"/>
      <c r="U533" s="5"/>
      <c r="V533" s="5"/>
      <c r="W533" s="5"/>
      <c r="X533" s="5"/>
      <c r="Y533" s="5"/>
      <c r="Z533" s="5"/>
      <c r="AA533" s="5"/>
      <c r="AB533" s="5"/>
      <c r="AC533" s="5"/>
      <c r="AD533" s="5"/>
      <c r="AE533" s="5"/>
      <c r="AF533" s="5"/>
      <c r="AG533" s="845"/>
      <c r="AH533" s="805"/>
    </row>
    <row r="534">
      <c r="A534" s="705"/>
      <c r="B534" s="846"/>
      <c r="C534" s="846"/>
      <c r="D534" s="846"/>
      <c r="E534" s="846"/>
      <c r="F534" s="846"/>
      <c r="G534" s="846"/>
      <c r="H534" s="846"/>
      <c r="I534" s="846"/>
      <c r="J534" s="846"/>
      <c r="K534" s="846"/>
      <c r="L534" s="846"/>
      <c r="M534" s="846"/>
      <c r="N534" s="5"/>
      <c r="O534" s="5"/>
      <c r="P534" s="5"/>
      <c r="Q534" s="5"/>
      <c r="R534" s="5"/>
      <c r="S534" s="5"/>
      <c r="T534" s="5"/>
      <c r="U534" s="5"/>
      <c r="V534" s="5"/>
      <c r="W534" s="5"/>
      <c r="X534" s="5"/>
      <c r="Y534" s="5"/>
      <c r="Z534" s="5"/>
      <c r="AA534" s="5"/>
      <c r="AB534" s="5"/>
      <c r="AC534" s="5"/>
      <c r="AD534" s="5"/>
      <c r="AE534" s="5"/>
      <c r="AF534" s="5"/>
      <c r="AG534" s="845"/>
      <c r="AH534" s="805"/>
    </row>
    <row r="535">
      <c r="A535" s="705"/>
      <c r="B535" s="846"/>
      <c r="C535" s="846"/>
      <c r="D535" s="846"/>
      <c r="E535" s="846"/>
      <c r="F535" s="846"/>
      <c r="G535" s="846"/>
      <c r="H535" s="846"/>
      <c r="I535" s="846"/>
      <c r="J535" s="846"/>
      <c r="K535" s="846"/>
      <c r="L535" s="846"/>
      <c r="M535" s="846"/>
      <c r="N535" s="5"/>
      <c r="O535" s="5"/>
      <c r="P535" s="5"/>
      <c r="Q535" s="5"/>
      <c r="R535" s="5"/>
      <c r="S535" s="5"/>
      <c r="T535" s="5"/>
      <c r="U535" s="5"/>
      <c r="V535" s="5"/>
      <c r="W535" s="5"/>
      <c r="X535" s="5"/>
      <c r="Y535" s="5"/>
      <c r="Z535" s="5"/>
      <c r="AA535" s="5"/>
      <c r="AB535" s="5"/>
      <c r="AC535" s="5"/>
      <c r="AD535" s="5"/>
      <c r="AE535" s="5"/>
      <c r="AF535" s="5"/>
      <c r="AG535" s="845"/>
      <c r="AH535" s="805"/>
    </row>
    <row r="536">
      <c r="A536" s="705"/>
      <c r="B536" s="846"/>
      <c r="C536" s="846"/>
      <c r="D536" s="846"/>
      <c r="E536" s="846"/>
      <c r="F536" s="846"/>
      <c r="G536" s="846"/>
      <c r="H536" s="846"/>
      <c r="I536" s="846"/>
      <c r="J536" s="846"/>
      <c r="K536" s="846"/>
      <c r="L536" s="846"/>
      <c r="M536" s="846"/>
      <c r="N536" s="5"/>
      <c r="O536" s="5"/>
      <c r="P536" s="5"/>
      <c r="Q536" s="5"/>
      <c r="R536" s="5"/>
      <c r="S536" s="5"/>
      <c r="T536" s="5"/>
      <c r="U536" s="5"/>
      <c r="V536" s="5"/>
      <c r="W536" s="5"/>
      <c r="X536" s="5"/>
      <c r="Y536" s="5"/>
      <c r="Z536" s="5"/>
      <c r="AA536" s="5"/>
      <c r="AB536" s="5"/>
      <c r="AC536" s="5"/>
      <c r="AD536" s="5"/>
      <c r="AE536" s="5"/>
      <c r="AF536" s="5"/>
      <c r="AG536" s="845"/>
      <c r="AH536" s="805"/>
    </row>
    <row r="537">
      <c r="A537" s="705"/>
      <c r="B537" s="846"/>
      <c r="C537" s="846"/>
      <c r="D537" s="846"/>
      <c r="E537" s="846"/>
      <c r="F537" s="846"/>
      <c r="G537" s="846"/>
      <c r="H537" s="846"/>
      <c r="I537" s="846"/>
      <c r="J537" s="846"/>
      <c r="K537" s="846"/>
      <c r="L537" s="846"/>
      <c r="M537" s="846"/>
      <c r="N537" s="5"/>
      <c r="O537" s="5"/>
      <c r="P537" s="5"/>
      <c r="Q537" s="5"/>
      <c r="R537" s="5"/>
      <c r="S537" s="5"/>
      <c r="T537" s="5"/>
      <c r="U537" s="5"/>
      <c r="V537" s="5"/>
      <c r="W537" s="5"/>
      <c r="X537" s="5"/>
      <c r="Y537" s="5"/>
      <c r="Z537" s="5"/>
      <c r="AA537" s="5"/>
      <c r="AB537" s="5"/>
      <c r="AC537" s="5"/>
      <c r="AD537" s="5"/>
      <c r="AE537" s="5"/>
      <c r="AF537" s="5"/>
      <c r="AG537" s="845"/>
      <c r="AH537" s="805"/>
    </row>
    <row r="538">
      <c r="A538" s="705"/>
      <c r="B538" s="846"/>
      <c r="C538" s="846"/>
      <c r="D538" s="846"/>
      <c r="E538" s="846"/>
      <c r="F538" s="846"/>
      <c r="G538" s="846"/>
      <c r="H538" s="846"/>
      <c r="I538" s="846"/>
      <c r="J538" s="846"/>
      <c r="K538" s="846"/>
      <c r="L538" s="846"/>
      <c r="M538" s="846"/>
      <c r="N538" s="5"/>
      <c r="O538" s="5"/>
      <c r="P538" s="5"/>
      <c r="Q538" s="5"/>
      <c r="R538" s="5"/>
      <c r="S538" s="5"/>
      <c r="T538" s="5"/>
      <c r="U538" s="5"/>
      <c r="V538" s="5"/>
      <c r="W538" s="5"/>
      <c r="X538" s="5"/>
      <c r="Y538" s="5"/>
      <c r="Z538" s="5"/>
      <c r="AA538" s="5"/>
      <c r="AB538" s="5"/>
      <c r="AC538" s="5"/>
      <c r="AD538" s="5"/>
      <c r="AE538" s="5"/>
      <c r="AF538" s="5"/>
      <c r="AG538" s="845"/>
      <c r="AH538" s="805"/>
    </row>
    <row r="539">
      <c r="A539" s="705"/>
      <c r="B539" s="846"/>
      <c r="C539" s="846"/>
      <c r="D539" s="846"/>
      <c r="E539" s="846"/>
      <c r="F539" s="846"/>
      <c r="G539" s="846"/>
      <c r="H539" s="846"/>
      <c r="I539" s="846"/>
      <c r="J539" s="846"/>
      <c r="K539" s="846"/>
      <c r="L539" s="846"/>
      <c r="M539" s="846"/>
      <c r="N539" s="5"/>
      <c r="O539" s="5"/>
      <c r="P539" s="5"/>
      <c r="Q539" s="5"/>
      <c r="R539" s="5"/>
      <c r="S539" s="5"/>
      <c r="T539" s="5"/>
      <c r="U539" s="5"/>
      <c r="V539" s="5"/>
      <c r="W539" s="5"/>
      <c r="X539" s="5"/>
      <c r="Y539" s="5"/>
      <c r="Z539" s="5"/>
      <c r="AA539" s="5"/>
      <c r="AB539" s="5"/>
      <c r="AC539" s="5"/>
      <c r="AD539" s="5"/>
      <c r="AE539" s="5"/>
      <c r="AF539" s="5"/>
      <c r="AG539" s="845"/>
      <c r="AH539" s="805"/>
    </row>
    <row r="540">
      <c r="A540" s="705"/>
      <c r="B540" s="846"/>
      <c r="C540" s="846"/>
      <c r="D540" s="846"/>
      <c r="E540" s="846"/>
      <c r="F540" s="846"/>
      <c r="G540" s="846"/>
      <c r="H540" s="846"/>
      <c r="I540" s="846"/>
      <c r="J540" s="846"/>
      <c r="K540" s="846"/>
      <c r="L540" s="846"/>
      <c r="M540" s="846"/>
      <c r="N540" s="5"/>
      <c r="O540" s="5"/>
      <c r="P540" s="5"/>
      <c r="Q540" s="5"/>
      <c r="R540" s="5"/>
      <c r="S540" s="5"/>
      <c r="T540" s="5"/>
      <c r="U540" s="5"/>
      <c r="V540" s="5"/>
      <c r="W540" s="5"/>
      <c r="X540" s="5"/>
      <c r="Y540" s="5"/>
      <c r="Z540" s="5"/>
      <c r="AA540" s="5"/>
      <c r="AB540" s="5"/>
      <c r="AC540" s="5"/>
      <c r="AD540" s="5"/>
      <c r="AE540" s="5"/>
      <c r="AF540" s="5"/>
      <c r="AG540" s="845"/>
      <c r="AH540" s="805"/>
    </row>
    <row r="541">
      <c r="A541" s="705"/>
      <c r="B541" s="846"/>
      <c r="C541" s="846"/>
      <c r="D541" s="846"/>
      <c r="E541" s="846"/>
      <c r="F541" s="846"/>
      <c r="G541" s="846"/>
      <c r="H541" s="846"/>
      <c r="I541" s="846"/>
      <c r="J541" s="846"/>
      <c r="K541" s="846"/>
      <c r="L541" s="846"/>
      <c r="M541" s="846"/>
      <c r="N541" s="5"/>
      <c r="O541" s="5"/>
      <c r="P541" s="5"/>
      <c r="Q541" s="5"/>
      <c r="R541" s="5"/>
      <c r="S541" s="5"/>
      <c r="T541" s="5"/>
      <c r="U541" s="5"/>
      <c r="V541" s="5"/>
      <c r="W541" s="5"/>
      <c r="X541" s="5"/>
      <c r="Y541" s="5"/>
      <c r="Z541" s="5"/>
      <c r="AA541" s="5"/>
      <c r="AB541" s="5"/>
      <c r="AC541" s="5"/>
      <c r="AD541" s="5"/>
      <c r="AE541" s="5"/>
      <c r="AF541" s="5"/>
      <c r="AG541" s="845"/>
      <c r="AH541" s="805"/>
    </row>
    <row r="542">
      <c r="A542" s="705"/>
      <c r="B542" s="846"/>
      <c r="C542" s="846"/>
      <c r="D542" s="846"/>
      <c r="E542" s="846"/>
      <c r="F542" s="846"/>
      <c r="G542" s="846"/>
      <c r="H542" s="846"/>
      <c r="I542" s="846"/>
      <c r="J542" s="846"/>
      <c r="K542" s="846"/>
      <c r="L542" s="846"/>
      <c r="M542" s="846"/>
      <c r="N542" s="5"/>
      <c r="O542" s="5"/>
      <c r="P542" s="5"/>
      <c r="Q542" s="5"/>
      <c r="R542" s="5"/>
      <c r="S542" s="5"/>
      <c r="T542" s="5"/>
      <c r="U542" s="5"/>
      <c r="V542" s="5"/>
      <c r="W542" s="5"/>
      <c r="X542" s="5"/>
      <c r="Y542" s="5"/>
      <c r="Z542" s="5"/>
      <c r="AA542" s="5"/>
      <c r="AB542" s="5"/>
      <c r="AC542" s="5"/>
      <c r="AD542" s="5"/>
      <c r="AE542" s="5"/>
      <c r="AF542" s="5"/>
      <c r="AG542" s="845"/>
      <c r="AH542" s="805"/>
    </row>
    <row r="543">
      <c r="A543" s="705"/>
      <c r="B543" s="846"/>
      <c r="C543" s="846"/>
      <c r="D543" s="846"/>
      <c r="E543" s="846"/>
      <c r="F543" s="846"/>
      <c r="G543" s="846"/>
      <c r="H543" s="846"/>
      <c r="I543" s="846"/>
      <c r="J543" s="846"/>
      <c r="K543" s="846"/>
      <c r="L543" s="846"/>
      <c r="M543" s="846"/>
      <c r="N543" s="5"/>
      <c r="O543" s="5"/>
      <c r="P543" s="5"/>
      <c r="Q543" s="5"/>
      <c r="R543" s="5"/>
      <c r="S543" s="5"/>
      <c r="T543" s="5"/>
      <c r="U543" s="5"/>
      <c r="V543" s="5"/>
      <c r="W543" s="5"/>
      <c r="X543" s="5"/>
      <c r="Y543" s="5"/>
      <c r="Z543" s="5"/>
      <c r="AA543" s="5"/>
      <c r="AB543" s="5"/>
      <c r="AC543" s="5"/>
      <c r="AD543" s="5"/>
      <c r="AE543" s="5"/>
      <c r="AF543" s="5"/>
      <c r="AG543" s="845"/>
      <c r="AH543" s="805"/>
    </row>
    <row r="544">
      <c r="A544" s="705"/>
      <c r="B544" s="846"/>
      <c r="C544" s="846"/>
      <c r="D544" s="846"/>
      <c r="E544" s="846"/>
      <c r="F544" s="846"/>
      <c r="G544" s="846"/>
      <c r="H544" s="846"/>
      <c r="I544" s="846"/>
      <c r="J544" s="846"/>
      <c r="K544" s="846"/>
      <c r="L544" s="846"/>
      <c r="M544" s="846"/>
      <c r="N544" s="5"/>
      <c r="O544" s="5"/>
      <c r="P544" s="5"/>
      <c r="Q544" s="5"/>
      <c r="R544" s="5"/>
      <c r="S544" s="5"/>
      <c r="T544" s="5"/>
      <c r="U544" s="5"/>
      <c r="V544" s="5"/>
      <c r="W544" s="5"/>
      <c r="X544" s="5"/>
      <c r="Y544" s="5"/>
      <c r="Z544" s="5"/>
      <c r="AA544" s="5"/>
      <c r="AB544" s="5"/>
      <c r="AC544" s="5"/>
      <c r="AD544" s="5"/>
      <c r="AE544" s="5"/>
      <c r="AF544" s="5"/>
      <c r="AG544" s="845"/>
      <c r="AH544" s="805"/>
    </row>
    <row r="545">
      <c r="A545" s="705"/>
      <c r="B545" s="846"/>
      <c r="C545" s="846"/>
      <c r="D545" s="846"/>
      <c r="E545" s="846"/>
      <c r="F545" s="846"/>
      <c r="G545" s="846"/>
      <c r="H545" s="846"/>
      <c r="I545" s="846"/>
      <c r="J545" s="846"/>
      <c r="K545" s="846"/>
      <c r="L545" s="846"/>
      <c r="M545" s="846"/>
      <c r="N545" s="5"/>
      <c r="O545" s="5"/>
      <c r="P545" s="5"/>
      <c r="Q545" s="5"/>
      <c r="R545" s="5"/>
      <c r="S545" s="5"/>
      <c r="T545" s="5"/>
      <c r="U545" s="5"/>
      <c r="V545" s="5"/>
      <c r="W545" s="5"/>
      <c r="X545" s="5"/>
      <c r="Y545" s="5"/>
      <c r="Z545" s="5"/>
      <c r="AA545" s="5"/>
      <c r="AB545" s="5"/>
      <c r="AC545" s="5"/>
      <c r="AD545" s="5"/>
      <c r="AE545" s="5"/>
      <c r="AF545" s="5"/>
      <c r="AG545" s="845"/>
      <c r="AH545" s="805"/>
    </row>
    <row r="546">
      <c r="A546" s="705"/>
      <c r="B546" s="846"/>
      <c r="C546" s="846"/>
      <c r="D546" s="846"/>
      <c r="E546" s="846"/>
      <c r="F546" s="846"/>
      <c r="G546" s="846"/>
      <c r="H546" s="846"/>
      <c r="I546" s="846"/>
      <c r="J546" s="846"/>
      <c r="K546" s="846"/>
      <c r="L546" s="846"/>
      <c r="M546" s="846"/>
      <c r="N546" s="5"/>
      <c r="O546" s="5"/>
      <c r="P546" s="5"/>
      <c r="Q546" s="5"/>
      <c r="R546" s="5"/>
      <c r="S546" s="5"/>
      <c r="T546" s="5"/>
      <c r="U546" s="5"/>
      <c r="V546" s="5"/>
      <c r="W546" s="5"/>
      <c r="X546" s="5"/>
      <c r="Y546" s="5"/>
      <c r="Z546" s="5"/>
      <c r="AA546" s="5"/>
      <c r="AB546" s="5"/>
      <c r="AC546" s="5"/>
      <c r="AD546" s="5"/>
      <c r="AE546" s="5"/>
      <c r="AF546" s="5"/>
      <c r="AG546" s="845"/>
      <c r="AH546" s="805"/>
    </row>
    <row r="547">
      <c r="A547" s="705"/>
      <c r="B547" s="846"/>
      <c r="C547" s="846"/>
      <c r="D547" s="846"/>
      <c r="E547" s="846"/>
      <c r="F547" s="846"/>
      <c r="G547" s="846"/>
      <c r="H547" s="846"/>
      <c r="I547" s="846"/>
      <c r="J547" s="846"/>
      <c r="K547" s="846"/>
      <c r="L547" s="846"/>
      <c r="M547" s="846"/>
      <c r="N547" s="5"/>
      <c r="O547" s="5"/>
      <c r="P547" s="5"/>
      <c r="Q547" s="5"/>
      <c r="R547" s="5"/>
      <c r="S547" s="5"/>
      <c r="T547" s="5"/>
      <c r="U547" s="5"/>
      <c r="V547" s="5"/>
      <c r="W547" s="5"/>
      <c r="X547" s="5"/>
      <c r="Y547" s="5"/>
      <c r="Z547" s="5"/>
      <c r="AA547" s="5"/>
      <c r="AB547" s="5"/>
      <c r="AC547" s="5"/>
      <c r="AD547" s="5"/>
      <c r="AE547" s="5"/>
      <c r="AF547" s="5"/>
      <c r="AG547" s="845"/>
      <c r="AH547" s="805"/>
    </row>
    <row r="548">
      <c r="A548" s="705"/>
      <c r="B548" s="846"/>
      <c r="C548" s="846"/>
      <c r="D548" s="846"/>
      <c r="E548" s="846"/>
      <c r="F548" s="846"/>
      <c r="G548" s="846"/>
      <c r="H548" s="846"/>
      <c r="I548" s="846"/>
      <c r="J548" s="846"/>
      <c r="K548" s="846"/>
      <c r="L548" s="846"/>
      <c r="M548" s="846"/>
      <c r="N548" s="5"/>
      <c r="O548" s="5"/>
      <c r="P548" s="5"/>
      <c r="Q548" s="5"/>
      <c r="R548" s="5"/>
      <c r="S548" s="5"/>
      <c r="T548" s="5"/>
      <c r="U548" s="5"/>
      <c r="V548" s="5"/>
      <c r="W548" s="5"/>
      <c r="X548" s="5"/>
      <c r="Y548" s="5"/>
      <c r="Z548" s="5"/>
      <c r="AA548" s="5"/>
      <c r="AB548" s="5"/>
      <c r="AC548" s="5"/>
      <c r="AD548" s="5"/>
      <c r="AE548" s="5"/>
      <c r="AF548" s="5"/>
      <c r="AG548" s="845"/>
      <c r="AH548" s="805"/>
    </row>
    <row r="549">
      <c r="A549" s="705"/>
      <c r="B549" s="846"/>
      <c r="C549" s="846"/>
      <c r="D549" s="846"/>
      <c r="E549" s="846"/>
      <c r="F549" s="846"/>
      <c r="G549" s="846"/>
      <c r="H549" s="846"/>
      <c r="I549" s="846"/>
      <c r="J549" s="846"/>
      <c r="K549" s="846"/>
      <c r="L549" s="846"/>
      <c r="M549" s="846"/>
      <c r="N549" s="5"/>
      <c r="O549" s="5"/>
      <c r="P549" s="5"/>
      <c r="Q549" s="5"/>
      <c r="R549" s="5"/>
      <c r="S549" s="5"/>
      <c r="T549" s="5"/>
      <c r="U549" s="5"/>
      <c r="V549" s="5"/>
      <c r="W549" s="5"/>
      <c r="X549" s="5"/>
      <c r="Y549" s="5"/>
      <c r="Z549" s="5"/>
      <c r="AA549" s="5"/>
      <c r="AB549" s="5"/>
      <c r="AC549" s="5"/>
      <c r="AD549" s="5"/>
      <c r="AE549" s="5"/>
      <c r="AF549" s="5"/>
      <c r="AG549" s="845"/>
      <c r="AH549" s="805"/>
    </row>
    <row r="550">
      <c r="A550" s="705"/>
      <c r="B550" s="846"/>
      <c r="C550" s="846"/>
      <c r="D550" s="846"/>
      <c r="E550" s="846"/>
      <c r="F550" s="846"/>
      <c r="G550" s="846"/>
      <c r="H550" s="846"/>
      <c r="I550" s="846"/>
      <c r="J550" s="846"/>
      <c r="K550" s="846"/>
      <c r="L550" s="846"/>
      <c r="M550" s="846"/>
      <c r="N550" s="5"/>
      <c r="O550" s="5"/>
      <c r="P550" s="5"/>
      <c r="Q550" s="5"/>
      <c r="R550" s="5"/>
      <c r="S550" s="5"/>
      <c r="T550" s="5"/>
      <c r="U550" s="5"/>
      <c r="V550" s="5"/>
      <c r="W550" s="5"/>
      <c r="X550" s="5"/>
      <c r="Y550" s="5"/>
      <c r="Z550" s="5"/>
      <c r="AA550" s="5"/>
      <c r="AB550" s="5"/>
      <c r="AC550" s="5"/>
      <c r="AD550" s="5"/>
      <c r="AE550" s="5"/>
      <c r="AF550" s="5"/>
      <c r="AG550" s="845"/>
      <c r="AH550" s="805"/>
    </row>
    <row r="551">
      <c r="A551" s="705"/>
      <c r="B551" s="846"/>
      <c r="C551" s="846"/>
      <c r="D551" s="846"/>
      <c r="E551" s="846"/>
      <c r="F551" s="846"/>
      <c r="G551" s="846"/>
      <c r="H551" s="846"/>
      <c r="I551" s="846"/>
      <c r="J551" s="846"/>
      <c r="K551" s="846"/>
      <c r="L551" s="846"/>
      <c r="M551" s="846"/>
      <c r="N551" s="5"/>
      <c r="O551" s="5"/>
      <c r="P551" s="5"/>
      <c r="Q551" s="5"/>
      <c r="R551" s="5"/>
      <c r="S551" s="5"/>
      <c r="T551" s="5"/>
      <c r="U551" s="5"/>
      <c r="V551" s="5"/>
      <c r="W551" s="5"/>
      <c r="X551" s="5"/>
      <c r="Y551" s="5"/>
      <c r="Z551" s="5"/>
      <c r="AA551" s="5"/>
      <c r="AB551" s="5"/>
      <c r="AC551" s="5"/>
      <c r="AD551" s="5"/>
      <c r="AE551" s="5"/>
      <c r="AF551" s="5"/>
      <c r="AG551" s="845"/>
      <c r="AH551" s="805"/>
    </row>
    <row r="552">
      <c r="A552" s="705"/>
      <c r="B552" s="846"/>
      <c r="C552" s="846"/>
      <c r="D552" s="846"/>
      <c r="E552" s="846"/>
      <c r="F552" s="846"/>
      <c r="G552" s="846"/>
      <c r="H552" s="846"/>
      <c r="I552" s="846"/>
      <c r="J552" s="846"/>
      <c r="K552" s="846"/>
      <c r="L552" s="846"/>
      <c r="M552" s="846"/>
      <c r="N552" s="5"/>
      <c r="O552" s="5"/>
      <c r="P552" s="5"/>
      <c r="Q552" s="5"/>
      <c r="R552" s="5"/>
      <c r="S552" s="5"/>
      <c r="T552" s="5"/>
      <c r="U552" s="5"/>
      <c r="V552" s="5"/>
      <c r="W552" s="5"/>
      <c r="X552" s="5"/>
      <c r="Y552" s="5"/>
      <c r="Z552" s="5"/>
      <c r="AA552" s="5"/>
      <c r="AB552" s="5"/>
      <c r="AC552" s="5"/>
      <c r="AD552" s="5"/>
      <c r="AE552" s="5"/>
      <c r="AF552" s="5"/>
      <c r="AG552" s="845"/>
      <c r="AH552" s="805"/>
    </row>
    <row r="553">
      <c r="A553" s="705"/>
      <c r="B553" s="846"/>
      <c r="C553" s="846"/>
      <c r="D553" s="846"/>
      <c r="E553" s="846"/>
      <c r="F553" s="846"/>
      <c r="G553" s="846"/>
      <c r="H553" s="846"/>
      <c r="I553" s="846"/>
      <c r="J553" s="846"/>
      <c r="K553" s="846"/>
      <c r="L553" s="846"/>
      <c r="M553" s="846"/>
      <c r="N553" s="5"/>
      <c r="O553" s="5"/>
      <c r="P553" s="5"/>
      <c r="Q553" s="5"/>
      <c r="R553" s="5"/>
      <c r="S553" s="5"/>
      <c r="T553" s="5"/>
      <c r="U553" s="5"/>
      <c r="V553" s="5"/>
      <c r="W553" s="5"/>
      <c r="X553" s="5"/>
      <c r="Y553" s="5"/>
      <c r="Z553" s="5"/>
      <c r="AA553" s="5"/>
      <c r="AB553" s="5"/>
      <c r="AC553" s="5"/>
      <c r="AD553" s="5"/>
      <c r="AE553" s="5"/>
      <c r="AF553" s="5"/>
      <c r="AG553" s="845"/>
      <c r="AH553" s="805"/>
    </row>
    <row r="554">
      <c r="A554" s="705"/>
      <c r="B554" s="846"/>
      <c r="C554" s="846"/>
      <c r="D554" s="846"/>
      <c r="E554" s="846"/>
      <c r="F554" s="846"/>
      <c r="G554" s="846"/>
      <c r="H554" s="846"/>
      <c r="I554" s="846"/>
      <c r="J554" s="846"/>
      <c r="K554" s="846"/>
      <c r="L554" s="846"/>
      <c r="M554" s="846"/>
      <c r="N554" s="5"/>
      <c r="O554" s="5"/>
      <c r="P554" s="5"/>
      <c r="Q554" s="5"/>
      <c r="R554" s="5"/>
      <c r="S554" s="5"/>
      <c r="T554" s="5"/>
      <c r="U554" s="5"/>
      <c r="V554" s="5"/>
      <c r="W554" s="5"/>
      <c r="X554" s="5"/>
      <c r="Y554" s="5"/>
      <c r="Z554" s="5"/>
      <c r="AA554" s="5"/>
      <c r="AB554" s="5"/>
      <c r="AC554" s="5"/>
      <c r="AD554" s="5"/>
      <c r="AE554" s="5"/>
      <c r="AF554" s="5"/>
      <c r="AG554" s="845"/>
      <c r="AH554" s="805"/>
    </row>
    <row r="555">
      <c r="A555" s="705"/>
      <c r="B555" s="846"/>
      <c r="C555" s="846"/>
      <c r="D555" s="846"/>
      <c r="E555" s="846"/>
      <c r="F555" s="846"/>
      <c r="G555" s="846"/>
      <c r="H555" s="846"/>
      <c r="I555" s="846"/>
      <c r="J555" s="846"/>
      <c r="K555" s="846"/>
      <c r="L555" s="846"/>
      <c r="M555" s="846"/>
      <c r="N555" s="5"/>
      <c r="O555" s="5"/>
      <c r="P555" s="5"/>
      <c r="Q555" s="5"/>
      <c r="R555" s="5"/>
      <c r="S555" s="5"/>
      <c r="T555" s="5"/>
      <c r="U555" s="5"/>
      <c r="V555" s="5"/>
      <c r="W555" s="5"/>
      <c r="X555" s="5"/>
      <c r="Y555" s="5"/>
      <c r="Z555" s="5"/>
      <c r="AA555" s="5"/>
      <c r="AB555" s="5"/>
      <c r="AC555" s="5"/>
      <c r="AD555" s="5"/>
      <c r="AE555" s="5"/>
      <c r="AF555" s="5"/>
      <c r="AG555" s="845"/>
      <c r="AH555" s="805"/>
    </row>
    <row r="556">
      <c r="A556" s="705"/>
      <c r="B556" s="846"/>
      <c r="C556" s="846"/>
      <c r="D556" s="846"/>
      <c r="E556" s="846"/>
      <c r="F556" s="846"/>
      <c r="G556" s="846"/>
      <c r="H556" s="846"/>
      <c r="I556" s="846"/>
      <c r="J556" s="846"/>
      <c r="K556" s="846"/>
      <c r="L556" s="846"/>
      <c r="M556" s="846"/>
      <c r="N556" s="5"/>
      <c r="O556" s="5"/>
      <c r="P556" s="5"/>
      <c r="Q556" s="5"/>
      <c r="R556" s="5"/>
      <c r="S556" s="5"/>
      <c r="T556" s="5"/>
      <c r="U556" s="5"/>
      <c r="V556" s="5"/>
      <c r="W556" s="5"/>
      <c r="X556" s="5"/>
      <c r="Y556" s="5"/>
      <c r="Z556" s="5"/>
      <c r="AA556" s="5"/>
      <c r="AB556" s="5"/>
      <c r="AC556" s="5"/>
      <c r="AD556" s="5"/>
      <c r="AE556" s="5"/>
      <c r="AF556" s="5"/>
      <c r="AG556" s="845"/>
      <c r="AH556" s="805"/>
    </row>
    <row r="557">
      <c r="A557" s="705"/>
      <c r="B557" s="846"/>
      <c r="C557" s="846"/>
      <c r="D557" s="846"/>
      <c r="E557" s="846"/>
      <c r="F557" s="846"/>
      <c r="G557" s="846"/>
      <c r="H557" s="846"/>
      <c r="I557" s="846"/>
      <c r="J557" s="846"/>
      <c r="K557" s="846"/>
      <c r="L557" s="846"/>
      <c r="M557" s="846"/>
      <c r="N557" s="5"/>
      <c r="O557" s="5"/>
      <c r="P557" s="5"/>
      <c r="Q557" s="5"/>
      <c r="R557" s="5"/>
      <c r="S557" s="5"/>
      <c r="T557" s="5"/>
      <c r="U557" s="5"/>
      <c r="V557" s="5"/>
      <c r="W557" s="5"/>
      <c r="X557" s="5"/>
      <c r="Y557" s="5"/>
      <c r="Z557" s="5"/>
      <c r="AA557" s="5"/>
      <c r="AB557" s="5"/>
      <c r="AC557" s="5"/>
      <c r="AD557" s="5"/>
      <c r="AE557" s="5"/>
      <c r="AF557" s="5"/>
      <c r="AG557" s="845"/>
      <c r="AH557" s="805"/>
    </row>
    <row r="558">
      <c r="A558" s="705"/>
      <c r="B558" s="846"/>
      <c r="C558" s="846"/>
      <c r="D558" s="846"/>
      <c r="E558" s="846"/>
      <c r="F558" s="846"/>
      <c r="G558" s="846"/>
      <c r="H558" s="846"/>
      <c r="I558" s="846"/>
      <c r="J558" s="846"/>
      <c r="K558" s="846"/>
      <c r="L558" s="846"/>
      <c r="M558" s="846"/>
      <c r="N558" s="5"/>
      <c r="O558" s="5"/>
      <c r="P558" s="5"/>
      <c r="Q558" s="5"/>
      <c r="R558" s="5"/>
      <c r="S558" s="5"/>
      <c r="T558" s="5"/>
      <c r="U558" s="5"/>
      <c r="V558" s="5"/>
      <c r="W558" s="5"/>
      <c r="X558" s="5"/>
      <c r="Y558" s="5"/>
      <c r="Z558" s="5"/>
      <c r="AA558" s="5"/>
      <c r="AB558" s="5"/>
      <c r="AC558" s="5"/>
      <c r="AD558" s="5"/>
      <c r="AE558" s="5"/>
      <c r="AF558" s="5"/>
      <c r="AG558" s="845"/>
      <c r="AH558" s="805"/>
    </row>
    <row r="559">
      <c r="A559" s="705"/>
      <c r="B559" s="846"/>
      <c r="C559" s="846"/>
      <c r="D559" s="846"/>
      <c r="E559" s="846"/>
      <c r="F559" s="846"/>
      <c r="G559" s="846"/>
      <c r="H559" s="846"/>
      <c r="I559" s="846"/>
      <c r="J559" s="846"/>
      <c r="K559" s="846"/>
      <c r="L559" s="846"/>
      <c r="M559" s="846"/>
      <c r="N559" s="5"/>
      <c r="O559" s="5"/>
      <c r="P559" s="5"/>
      <c r="Q559" s="5"/>
      <c r="R559" s="5"/>
      <c r="S559" s="5"/>
      <c r="T559" s="5"/>
      <c r="U559" s="5"/>
      <c r="V559" s="5"/>
      <c r="W559" s="5"/>
      <c r="X559" s="5"/>
      <c r="Y559" s="5"/>
      <c r="Z559" s="5"/>
      <c r="AA559" s="5"/>
      <c r="AB559" s="5"/>
      <c r="AC559" s="5"/>
      <c r="AD559" s="5"/>
      <c r="AE559" s="5"/>
      <c r="AF559" s="5"/>
      <c r="AG559" s="845"/>
      <c r="AH559" s="805"/>
    </row>
    <row r="560">
      <c r="A560" s="705"/>
      <c r="B560" s="846"/>
      <c r="C560" s="846"/>
      <c r="D560" s="846"/>
      <c r="E560" s="846"/>
      <c r="F560" s="846"/>
      <c r="G560" s="846"/>
      <c r="H560" s="846"/>
      <c r="I560" s="846"/>
      <c r="J560" s="846"/>
      <c r="K560" s="846"/>
      <c r="L560" s="846"/>
      <c r="M560" s="846"/>
      <c r="N560" s="5"/>
      <c r="O560" s="5"/>
      <c r="P560" s="5"/>
      <c r="Q560" s="5"/>
      <c r="R560" s="5"/>
      <c r="S560" s="5"/>
      <c r="T560" s="5"/>
      <c r="U560" s="5"/>
      <c r="V560" s="5"/>
      <c r="W560" s="5"/>
      <c r="X560" s="5"/>
      <c r="Y560" s="5"/>
      <c r="Z560" s="5"/>
      <c r="AA560" s="5"/>
      <c r="AB560" s="5"/>
      <c r="AC560" s="5"/>
      <c r="AD560" s="5"/>
      <c r="AE560" s="5"/>
      <c r="AF560" s="5"/>
      <c r="AG560" s="845"/>
      <c r="AH560" s="805"/>
    </row>
    <row r="561">
      <c r="A561" s="705"/>
      <c r="B561" s="846"/>
      <c r="C561" s="846"/>
      <c r="D561" s="846"/>
      <c r="E561" s="846"/>
      <c r="F561" s="846"/>
      <c r="G561" s="846"/>
      <c r="H561" s="846"/>
      <c r="I561" s="846"/>
      <c r="J561" s="846"/>
      <c r="K561" s="846"/>
      <c r="L561" s="846"/>
      <c r="M561" s="846"/>
      <c r="N561" s="5"/>
      <c r="O561" s="5"/>
      <c r="P561" s="5"/>
      <c r="Q561" s="5"/>
      <c r="R561" s="5"/>
      <c r="S561" s="5"/>
      <c r="T561" s="5"/>
      <c r="U561" s="5"/>
      <c r="V561" s="5"/>
      <c r="W561" s="5"/>
      <c r="X561" s="5"/>
      <c r="Y561" s="5"/>
      <c r="Z561" s="5"/>
      <c r="AA561" s="5"/>
      <c r="AB561" s="5"/>
      <c r="AC561" s="5"/>
      <c r="AD561" s="5"/>
      <c r="AE561" s="5"/>
      <c r="AF561" s="5"/>
      <c r="AG561" s="845"/>
      <c r="AH561" s="805"/>
    </row>
    <row r="562">
      <c r="A562" s="705"/>
      <c r="B562" s="846"/>
      <c r="C562" s="846"/>
      <c r="D562" s="846"/>
      <c r="E562" s="846"/>
      <c r="F562" s="846"/>
      <c r="G562" s="846"/>
      <c r="H562" s="846"/>
      <c r="I562" s="846"/>
      <c r="J562" s="846"/>
      <c r="K562" s="846"/>
      <c r="L562" s="846"/>
      <c r="M562" s="846"/>
      <c r="N562" s="5"/>
      <c r="O562" s="5"/>
      <c r="P562" s="5"/>
      <c r="Q562" s="5"/>
      <c r="R562" s="5"/>
      <c r="S562" s="5"/>
      <c r="T562" s="5"/>
      <c r="U562" s="5"/>
      <c r="V562" s="5"/>
      <c r="W562" s="5"/>
      <c r="X562" s="5"/>
      <c r="Y562" s="5"/>
      <c r="Z562" s="5"/>
      <c r="AA562" s="5"/>
      <c r="AB562" s="5"/>
      <c r="AC562" s="5"/>
      <c r="AD562" s="5"/>
      <c r="AE562" s="5"/>
      <c r="AF562" s="5"/>
      <c r="AG562" s="845"/>
      <c r="AH562" s="805"/>
    </row>
    <row r="563">
      <c r="A563" s="705"/>
      <c r="B563" s="846"/>
      <c r="C563" s="846"/>
      <c r="D563" s="846"/>
      <c r="E563" s="846"/>
      <c r="F563" s="846"/>
      <c r="G563" s="846"/>
      <c r="H563" s="846"/>
      <c r="I563" s="846"/>
      <c r="J563" s="846"/>
      <c r="K563" s="846"/>
      <c r="L563" s="846"/>
      <c r="M563" s="846"/>
      <c r="N563" s="5"/>
      <c r="O563" s="5"/>
      <c r="P563" s="5"/>
      <c r="Q563" s="5"/>
      <c r="R563" s="5"/>
      <c r="S563" s="5"/>
      <c r="T563" s="5"/>
      <c r="U563" s="5"/>
      <c r="V563" s="5"/>
      <c r="W563" s="5"/>
      <c r="X563" s="5"/>
      <c r="Y563" s="5"/>
      <c r="Z563" s="5"/>
      <c r="AA563" s="5"/>
      <c r="AB563" s="5"/>
      <c r="AC563" s="5"/>
      <c r="AD563" s="5"/>
      <c r="AE563" s="5"/>
      <c r="AF563" s="5"/>
      <c r="AG563" s="845"/>
      <c r="AH563" s="805"/>
    </row>
    <row r="564">
      <c r="A564" s="705"/>
      <c r="B564" s="846"/>
      <c r="C564" s="846"/>
      <c r="D564" s="846"/>
      <c r="E564" s="846"/>
      <c r="F564" s="846"/>
      <c r="G564" s="846"/>
      <c r="H564" s="846"/>
      <c r="I564" s="846"/>
      <c r="J564" s="846"/>
      <c r="K564" s="846"/>
      <c r="L564" s="846"/>
      <c r="M564" s="846"/>
      <c r="N564" s="5"/>
      <c r="O564" s="5"/>
      <c r="P564" s="5"/>
      <c r="Q564" s="5"/>
      <c r="R564" s="5"/>
      <c r="S564" s="5"/>
      <c r="T564" s="5"/>
      <c r="U564" s="5"/>
      <c r="V564" s="5"/>
      <c r="W564" s="5"/>
      <c r="X564" s="5"/>
      <c r="Y564" s="5"/>
      <c r="Z564" s="5"/>
      <c r="AA564" s="5"/>
      <c r="AB564" s="5"/>
      <c r="AC564" s="5"/>
      <c r="AD564" s="5"/>
      <c r="AE564" s="5"/>
      <c r="AF564" s="5"/>
      <c r="AG564" s="845"/>
      <c r="AH564" s="805"/>
    </row>
    <row r="565">
      <c r="A565" s="705"/>
      <c r="B565" s="846"/>
      <c r="C565" s="846"/>
      <c r="D565" s="846"/>
      <c r="E565" s="846"/>
      <c r="F565" s="846"/>
      <c r="G565" s="846"/>
      <c r="H565" s="846"/>
      <c r="I565" s="846"/>
      <c r="J565" s="846"/>
      <c r="K565" s="846"/>
      <c r="L565" s="846"/>
      <c r="M565" s="846"/>
      <c r="N565" s="5"/>
      <c r="O565" s="5"/>
      <c r="P565" s="5"/>
      <c r="Q565" s="5"/>
      <c r="R565" s="5"/>
      <c r="S565" s="5"/>
      <c r="T565" s="5"/>
      <c r="U565" s="5"/>
      <c r="V565" s="5"/>
      <c r="W565" s="5"/>
      <c r="X565" s="5"/>
      <c r="Y565" s="5"/>
      <c r="Z565" s="5"/>
      <c r="AA565" s="5"/>
      <c r="AB565" s="5"/>
      <c r="AC565" s="5"/>
      <c r="AD565" s="5"/>
      <c r="AE565" s="5"/>
      <c r="AF565" s="5"/>
      <c r="AG565" s="845"/>
      <c r="AH565" s="805"/>
    </row>
    <row r="566">
      <c r="A566" s="705"/>
      <c r="B566" s="846"/>
      <c r="C566" s="846"/>
      <c r="D566" s="846"/>
      <c r="E566" s="846"/>
      <c r="F566" s="846"/>
      <c r="G566" s="846"/>
      <c r="H566" s="846"/>
      <c r="I566" s="846"/>
      <c r="J566" s="846"/>
      <c r="K566" s="846"/>
      <c r="L566" s="846"/>
      <c r="M566" s="846"/>
      <c r="N566" s="5"/>
      <c r="O566" s="5"/>
      <c r="P566" s="5"/>
      <c r="Q566" s="5"/>
      <c r="R566" s="5"/>
      <c r="S566" s="5"/>
      <c r="T566" s="5"/>
      <c r="U566" s="5"/>
      <c r="V566" s="5"/>
      <c r="W566" s="5"/>
      <c r="X566" s="5"/>
      <c r="Y566" s="5"/>
      <c r="Z566" s="5"/>
      <c r="AA566" s="5"/>
      <c r="AB566" s="5"/>
      <c r="AC566" s="5"/>
      <c r="AD566" s="5"/>
      <c r="AE566" s="5"/>
      <c r="AF566" s="5"/>
      <c r="AG566" s="845"/>
      <c r="AH566" s="805"/>
    </row>
    <row r="567">
      <c r="A567" s="705"/>
      <c r="B567" s="846"/>
      <c r="C567" s="846"/>
      <c r="D567" s="846"/>
      <c r="E567" s="846"/>
      <c r="F567" s="846"/>
      <c r="G567" s="846"/>
      <c r="H567" s="846"/>
      <c r="I567" s="846"/>
      <c r="J567" s="846"/>
      <c r="K567" s="846"/>
      <c r="L567" s="846"/>
      <c r="M567" s="846"/>
      <c r="N567" s="5"/>
      <c r="O567" s="5"/>
      <c r="P567" s="5"/>
      <c r="Q567" s="5"/>
      <c r="R567" s="5"/>
      <c r="S567" s="5"/>
      <c r="T567" s="5"/>
      <c r="U567" s="5"/>
      <c r="V567" s="5"/>
      <c r="W567" s="5"/>
      <c r="X567" s="5"/>
      <c r="Y567" s="5"/>
      <c r="Z567" s="5"/>
      <c r="AA567" s="5"/>
      <c r="AB567" s="5"/>
      <c r="AC567" s="5"/>
      <c r="AD567" s="5"/>
      <c r="AE567" s="5"/>
      <c r="AF567" s="5"/>
      <c r="AG567" s="845"/>
      <c r="AH567" s="805"/>
    </row>
    <row r="568">
      <c r="A568" s="705"/>
      <c r="B568" s="846"/>
      <c r="C568" s="846"/>
      <c r="D568" s="846"/>
      <c r="E568" s="846"/>
      <c r="F568" s="846"/>
      <c r="G568" s="846"/>
      <c r="H568" s="846"/>
      <c r="I568" s="846"/>
      <c r="J568" s="846"/>
      <c r="K568" s="846"/>
      <c r="L568" s="846"/>
      <c r="M568" s="846"/>
      <c r="N568" s="5"/>
      <c r="O568" s="5"/>
      <c r="P568" s="5"/>
      <c r="Q568" s="5"/>
      <c r="R568" s="5"/>
      <c r="S568" s="5"/>
      <c r="T568" s="5"/>
      <c r="U568" s="5"/>
      <c r="V568" s="5"/>
      <c r="W568" s="5"/>
      <c r="X568" s="5"/>
      <c r="Y568" s="5"/>
      <c r="Z568" s="5"/>
      <c r="AA568" s="5"/>
      <c r="AB568" s="5"/>
      <c r="AC568" s="5"/>
      <c r="AD568" s="5"/>
      <c r="AE568" s="5"/>
      <c r="AF568" s="5"/>
      <c r="AG568" s="845"/>
      <c r="AH568" s="805"/>
    </row>
    <row r="569">
      <c r="A569" s="705"/>
      <c r="B569" s="846"/>
      <c r="C569" s="846"/>
      <c r="D569" s="846"/>
      <c r="E569" s="846"/>
      <c r="F569" s="846"/>
      <c r="G569" s="846"/>
      <c r="H569" s="846"/>
      <c r="I569" s="846"/>
      <c r="J569" s="846"/>
      <c r="K569" s="846"/>
      <c r="L569" s="846"/>
      <c r="M569" s="846"/>
      <c r="N569" s="5"/>
      <c r="O569" s="5"/>
      <c r="P569" s="5"/>
      <c r="Q569" s="5"/>
      <c r="R569" s="5"/>
      <c r="S569" s="5"/>
      <c r="T569" s="5"/>
      <c r="U569" s="5"/>
      <c r="V569" s="5"/>
      <c r="W569" s="5"/>
      <c r="X569" s="5"/>
      <c r="Y569" s="5"/>
      <c r="Z569" s="5"/>
      <c r="AA569" s="5"/>
      <c r="AB569" s="5"/>
      <c r="AC569" s="5"/>
      <c r="AD569" s="5"/>
      <c r="AE569" s="5"/>
      <c r="AF569" s="5"/>
      <c r="AG569" s="845"/>
      <c r="AH569" s="805"/>
    </row>
    <row r="570">
      <c r="A570" s="705"/>
      <c r="B570" s="846"/>
      <c r="C570" s="846"/>
      <c r="D570" s="846"/>
      <c r="E570" s="846"/>
      <c r="F570" s="846"/>
      <c r="G570" s="846"/>
      <c r="H570" s="846"/>
      <c r="I570" s="846"/>
      <c r="J570" s="846"/>
      <c r="K570" s="846"/>
      <c r="L570" s="846"/>
      <c r="M570" s="846"/>
      <c r="N570" s="5"/>
      <c r="O570" s="5"/>
      <c r="P570" s="5"/>
      <c r="Q570" s="5"/>
      <c r="R570" s="5"/>
      <c r="S570" s="5"/>
      <c r="T570" s="5"/>
      <c r="U570" s="5"/>
      <c r="V570" s="5"/>
      <c r="W570" s="5"/>
      <c r="X570" s="5"/>
      <c r="Y570" s="5"/>
      <c r="Z570" s="5"/>
      <c r="AA570" s="5"/>
      <c r="AB570" s="5"/>
      <c r="AC570" s="5"/>
      <c r="AD570" s="5"/>
      <c r="AE570" s="5"/>
      <c r="AF570" s="5"/>
      <c r="AG570" s="845"/>
      <c r="AH570" s="805"/>
    </row>
    <row r="571">
      <c r="A571" s="705"/>
      <c r="B571" s="846"/>
      <c r="C571" s="846"/>
      <c r="D571" s="846"/>
      <c r="E571" s="846"/>
      <c r="F571" s="846"/>
      <c r="G571" s="846"/>
      <c r="H571" s="846"/>
      <c r="I571" s="846"/>
      <c r="J571" s="846"/>
      <c r="K571" s="846"/>
      <c r="L571" s="846"/>
      <c r="M571" s="846"/>
      <c r="N571" s="5"/>
      <c r="O571" s="5"/>
      <c r="P571" s="5"/>
      <c r="Q571" s="5"/>
      <c r="R571" s="5"/>
      <c r="S571" s="5"/>
      <c r="T571" s="5"/>
      <c r="U571" s="5"/>
      <c r="V571" s="5"/>
      <c r="W571" s="5"/>
      <c r="X571" s="5"/>
      <c r="Y571" s="5"/>
      <c r="Z571" s="5"/>
      <c r="AA571" s="5"/>
      <c r="AB571" s="5"/>
      <c r="AC571" s="5"/>
      <c r="AD571" s="5"/>
      <c r="AE571" s="5"/>
      <c r="AF571" s="5"/>
      <c r="AG571" s="845"/>
      <c r="AH571" s="805"/>
    </row>
    <row r="572">
      <c r="A572" s="705"/>
      <c r="B572" s="846"/>
      <c r="C572" s="846"/>
      <c r="D572" s="846"/>
      <c r="E572" s="846"/>
      <c r="F572" s="846"/>
      <c r="G572" s="846"/>
      <c r="H572" s="846"/>
      <c r="I572" s="846"/>
      <c r="J572" s="846"/>
      <c r="K572" s="846"/>
      <c r="L572" s="846"/>
      <c r="M572" s="846"/>
      <c r="N572" s="5"/>
      <c r="O572" s="5"/>
      <c r="P572" s="5"/>
      <c r="Q572" s="5"/>
      <c r="R572" s="5"/>
      <c r="S572" s="5"/>
      <c r="T572" s="5"/>
      <c r="U572" s="5"/>
      <c r="V572" s="5"/>
      <c r="W572" s="5"/>
      <c r="X572" s="5"/>
      <c r="Y572" s="5"/>
      <c r="Z572" s="5"/>
      <c r="AA572" s="5"/>
      <c r="AB572" s="5"/>
      <c r="AC572" s="5"/>
      <c r="AD572" s="5"/>
      <c r="AE572" s="5"/>
      <c r="AF572" s="5"/>
      <c r="AG572" s="845"/>
      <c r="AH572" s="805"/>
    </row>
    <row r="573">
      <c r="A573" s="705"/>
      <c r="B573" s="846"/>
      <c r="C573" s="846"/>
      <c r="D573" s="846"/>
      <c r="E573" s="846"/>
      <c r="F573" s="846"/>
      <c r="G573" s="846"/>
      <c r="H573" s="846"/>
      <c r="I573" s="846"/>
      <c r="J573" s="846"/>
      <c r="K573" s="846"/>
      <c r="L573" s="846"/>
      <c r="M573" s="846"/>
      <c r="N573" s="5"/>
      <c r="O573" s="5"/>
      <c r="P573" s="5"/>
      <c r="Q573" s="5"/>
      <c r="R573" s="5"/>
      <c r="S573" s="5"/>
      <c r="T573" s="5"/>
      <c r="U573" s="5"/>
      <c r="V573" s="5"/>
      <c r="W573" s="5"/>
      <c r="X573" s="5"/>
      <c r="Y573" s="5"/>
      <c r="Z573" s="5"/>
      <c r="AA573" s="5"/>
      <c r="AB573" s="5"/>
      <c r="AC573" s="5"/>
      <c r="AD573" s="5"/>
      <c r="AE573" s="5"/>
      <c r="AF573" s="5"/>
      <c r="AG573" s="845"/>
      <c r="AH573" s="805"/>
    </row>
    <row r="574">
      <c r="A574" s="705"/>
      <c r="B574" s="846"/>
      <c r="C574" s="846"/>
      <c r="D574" s="846"/>
      <c r="E574" s="846"/>
      <c r="F574" s="846"/>
      <c r="G574" s="846"/>
      <c r="H574" s="846"/>
      <c r="I574" s="846"/>
      <c r="J574" s="846"/>
      <c r="K574" s="846"/>
      <c r="L574" s="846"/>
      <c r="M574" s="846"/>
      <c r="N574" s="5"/>
      <c r="O574" s="5"/>
      <c r="P574" s="5"/>
      <c r="Q574" s="5"/>
      <c r="R574" s="5"/>
      <c r="S574" s="5"/>
      <c r="T574" s="5"/>
      <c r="U574" s="5"/>
      <c r="V574" s="5"/>
      <c r="W574" s="5"/>
      <c r="X574" s="5"/>
      <c r="Y574" s="5"/>
      <c r="Z574" s="5"/>
      <c r="AA574" s="5"/>
      <c r="AB574" s="5"/>
      <c r="AC574" s="5"/>
      <c r="AD574" s="5"/>
      <c r="AE574" s="5"/>
      <c r="AF574" s="5"/>
      <c r="AG574" s="845"/>
      <c r="AH574" s="805"/>
    </row>
    <row r="575">
      <c r="A575" s="705"/>
      <c r="B575" s="846"/>
      <c r="C575" s="846"/>
      <c r="D575" s="846"/>
      <c r="E575" s="846"/>
      <c r="F575" s="846"/>
      <c r="G575" s="846"/>
      <c r="H575" s="846"/>
      <c r="I575" s="846"/>
      <c r="J575" s="846"/>
      <c r="K575" s="846"/>
      <c r="L575" s="846"/>
      <c r="M575" s="846"/>
      <c r="N575" s="5"/>
      <c r="O575" s="5"/>
      <c r="P575" s="5"/>
      <c r="Q575" s="5"/>
      <c r="R575" s="5"/>
      <c r="S575" s="5"/>
      <c r="T575" s="5"/>
      <c r="U575" s="5"/>
      <c r="V575" s="5"/>
      <c r="W575" s="5"/>
      <c r="X575" s="5"/>
      <c r="Y575" s="5"/>
      <c r="Z575" s="5"/>
      <c r="AA575" s="5"/>
      <c r="AB575" s="5"/>
      <c r="AC575" s="5"/>
      <c r="AD575" s="5"/>
      <c r="AE575" s="5"/>
      <c r="AF575" s="5"/>
      <c r="AG575" s="845"/>
      <c r="AH575" s="805"/>
    </row>
    <row r="576">
      <c r="A576" s="705"/>
      <c r="B576" s="846"/>
      <c r="C576" s="846"/>
      <c r="D576" s="846"/>
      <c r="E576" s="846"/>
      <c r="F576" s="846"/>
      <c r="G576" s="846"/>
      <c r="H576" s="846"/>
      <c r="I576" s="846"/>
      <c r="J576" s="846"/>
      <c r="K576" s="846"/>
      <c r="L576" s="846"/>
      <c r="M576" s="846"/>
      <c r="N576" s="5"/>
      <c r="O576" s="5"/>
      <c r="P576" s="5"/>
      <c r="Q576" s="5"/>
      <c r="R576" s="5"/>
      <c r="S576" s="5"/>
      <c r="T576" s="5"/>
      <c r="U576" s="5"/>
      <c r="V576" s="5"/>
      <c r="W576" s="5"/>
      <c r="X576" s="5"/>
      <c r="Y576" s="5"/>
      <c r="Z576" s="5"/>
      <c r="AA576" s="5"/>
      <c r="AB576" s="5"/>
      <c r="AC576" s="5"/>
      <c r="AD576" s="5"/>
      <c r="AE576" s="5"/>
      <c r="AF576" s="5"/>
      <c r="AG576" s="845"/>
      <c r="AH576" s="805"/>
    </row>
    <row r="577">
      <c r="A577" s="705"/>
      <c r="B577" s="846"/>
      <c r="C577" s="846"/>
      <c r="D577" s="846"/>
      <c r="E577" s="846"/>
      <c r="F577" s="846"/>
      <c r="G577" s="846"/>
      <c r="H577" s="846"/>
      <c r="I577" s="846"/>
      <c r="J577" s="846"/>
      <c r="K577" s="846"/>
      <c r="L577" s="846"/>
      <c r="M577" s="846"/>
      <c r="N577" s="5"/>
      <c r="O577" s="5"/>
      <c r="P577" s="5"/>
      <c r="Q577" s="5"/>
      <c r="R577" s="5"/>
      <c r="S577" s="5"/>
      <c r="T577" s="5"/>
      <c r="U577" s="5"/>
      <c r="V577" s="5"/>
      <c r="W577" s="5"/>
      <c r="X577" s="5"/>
      <c r="Y577" s="5"/>
      <c r="Z577" s="5"/>
      <c r="AA577" s="5"/>
      <c r="AB577" s="5"/>
      <c r="AC577" s="5"/>
      <c r="AD577" s="5"/>
      <c r="AE577" s="5"/>
      <c r="AF577" s="5"/>
      <c r="AG577" s="845"/>
      <c r="AH577" s="805"/>
    </row>
    <row r="578">
      <c r="A578" s="705"/>
      <c r="B578" s="846"/>
      <c r="C578" s="846"/>
      <c r="D578" s="846"/>
      <c r="E578" s="846"/>
      <c r="F578" s="846"/>
      <c r="G578" s="846"/>
      <c r="H578" s="846"/>
      <c r="I578" s="846"/>
      <c r="J578" s="846"/>
      <c r="K578" s="846"/>
      <c r="L578" s="846"/>
      <c r="M578" s="846"/>
      <c r="N578" s="5"/>
      <c r="O578" s="5"/>
      <c r="P578" s="5"/>
      <c r="Q578" s="5"/>
      <c r="R578" s="5"/>
      <c r="S578" s="5"/>
      <c r="T578" s="5"/>
      <c r="U578" s="5"/>
      <c r="V578" s="5"/>
      <c r="W578" s="5"/>
      <c r="X578" s="5"/>
      <c r="Y578" s="5"/>
      <c r="Z578" s="5"/>
      <c r="AA578" s="5"/>
      <c r="AB578" s="5"/>
      <c r="AC578" s="5"/>
      <c r="AD578" s="5"/>
      <c r="AE578" s="5"/>
      <c r="AF578" s="5"/>
      <c r="AG578" s="845"/>
      <c r="AH578" s="805"/>
    </row>
    <row r="579">
      <c r="A579" s="705"/>
      <c r="B579" s="846"/>
      <c r="C579" s="846"/>
      <c r="D579" s="846"/>
      <c r="E579" s="846"/>
      <c r="F579" s="846"/>
      <c r="G579" s="846"/>
      <c r="H579" s="846"/>
      <c r="I579" s="846"/>
      <c r="J579" s="846"/>
      <c r="K579" s="846"/>
      <c r="L579" s="846"/>
      <c r="M579" s="846"/>
      <c r="N579" s="5"/>
      <c r="O579" s="5"/>
      <c r="P579" s="5"/>
      <c r="Q579" s="5"/>
      <c r="R579" s="5"/>
      <c r="S579" s="5"/>
      <c r="T579" s="5"/>
      <c r="U579" s="5"/>
      <c r="V579" s="5"/>
      <c r="W579" s="5"/>
      <c r="X579" s="5"/>
      <c r="Y579" s="5"/>
      <c r="Z579" s="5"/>
      <c r="AA579" s="5"/>
      <c r="AB579" s="5"/>
      <c r="AC579" s="5"/>
      <c r="AD579" s="5"/>
      <c r="AE579" s="5"/>
      <c r="AF579" s="5"/>
      <c r="AG579" s="845"/>
      <c r="AH579" s="805"/>
    </row>
    <row r="580">
      <c r="A580" s="705"/>
      <c r="B580" s="846"/>
      <c r="C580" s="846"/>
      <c r="D580" s="846"/>
      <c r="E580" s="846"/>
      <c r="F580" s="846"/>
      <c r="G580" s="846"/>
      <c r="H580" s="846"/>
      <c r="I580" s="846"/>
      <c r="J580" s="846"/>
      <c r="K580" s="846"/>
      <c r="L580" s="846"/>
      <c r="M580" s="846"/>
      <c r="N580" s="5"/>
      <c r="O580" s="5"/>
      <c r="P580" s="5"/>
      <c r="Q580" s="5"/>
      <c r="R580" s="5"/>
      <c r="S580" s="5"/>
      <c r="T580" s="5"/>
      <c r="U580" s="5"/>
      <c r="V580" s="5"/>
      <c r="W580" s="5"/>
      <c r="X580" s="5"/>
      <c r="Y580" s="5"/>
      <c r="Z580" s="5"/>
      <c r="AA580" s="5"/>
      <c r="AB580" s="5"/>
      <c r="AC580" s="5"/>
      <c r="AD580" s="5"/>
      <c r="AE580" s="5"/>
      <c r="AF580" s="5"/>
      <c r="AG580" s="845"/>
      <c r="AH580" s="805"/>
    </row>
    <row r="581">
      <c r="A581" s="705"/>
      <c r="B581" s="846"/>
      <c r="C581" s="846"/>
      <c r="D581" s="846"/>
      <c r="E581" s="846"/>
      <c r="F581" s="846"/>
      <c r="G581" s="846"/>
      <c r="H581" s="846"/>
      <c r="I581" s="846"/>
      <c r="J581" s="846"/>
      <c r="K581" s="846"/>
      <c r="L581" s="846"/>
      <c r="M581" s="846"/>
      <c r="N581" s="5"/>
      <c r="O581" s="5"/>
      <c r="P581" s="5"/>
      <c r="Q581" s="5"/>
      <c r="R581" s="5"/>
      <c r="S581" s="5"/>
      <c r="T581" s="5"/>
      <c r="U581" s="5"/>
      <c r="V581" s="5"/>
      <c r="W581" s="5"/>
      <c r="X581" s="5"/>
      <c r="Y581" s="5"/>
      <c r="Z581" s="5"/>
      <c r="AA581" s="5"/>
      <c r="AB581" s="5"/>
      <c r="AC581" s="5"/>
      <c r="AD581" s="5"/>
      <c r="AE581" s="5"/>
      <c r="AF581" s="5"/>
      <c r="AG581" s="845"/>
      <c r="AH581" s="805"/>
    </row>
    <row r="582">
      <c r="A582" s="705"/>
      <c r="B582" s="846"/>
      <c r="C582" s="846"/>
      <c r="D582" s="846"/>
      <c r="E582" s="846"/>
      <c r="F582" s="846"/>
      <c r="G582" s="846"/>
      <c r="H582" s="846"/>
      <c r="I582" s="846"/>
      <c r="J582" s="846"/>
      <c r="K582" s="846"/>
      <c r="L582" s="846"/>
      <c r="M582" s="846"/>
      <c r="N582" s="5"/>
      <c r="O582" s="5"/>
      <c r="P582" s="5"/>
      <c r="Q582" s="5"/>
      <c r="R582" s="5"/>
      <c r="S582" s="5"/>
      <c r="T582" s="5"/>
      <c r="U582" s="5"/>
      <c r="V582" s="5"/>
      <c r="W582" s="5"/>
      <c r="X582" s="5"/>
      <c r="Y582" s="5"/>
      <c r="Z582" s="5"/>
      <c r="AA582" s="5"/>
      <c r="AB582" s="5"/>
      <c r="AC582" s="5"/>
      <c r="AD582" s="5"/>
      <c r="AE582" s="5"/>
      <c r="AF582" s="5"/>
      <c r="AG582" s="845"/>
      <c r="AH582" s="805"/>
    </row>
    <row r="583">
      <c r="A583" s="705"/>
      <c r="B583" s="846"/>
      <c r="C583" s="846"/>
      <c r="D583" s="846"/>
      <c r="E583" s="846"/>
      <c r="F583" s="846"/>
      <c r="G583" s="846"/>
      <c r="H583" s="846"/>
      <c r="I583" s="846"/>
      <c r="J583" s="846"/>
      <c r="K583" s="846"/>
      <c r="L583" s="846"/>
      <c r="M583" s="846"/>
      <c r="N583" s="5"/>
      <c r="O583" s="5"/>
      <c r="P583" s="5"/>
      <c r="Q583" s="5"/>
      <c r="R583" s="5"/>
      <c r="S583" s="5"/>
      <c r="T583" s="5"/>
      <c r="U583" s="5"/>
      <c r="V583" s="5"/>
      <c r="W583" s="5"/>
      <c r="X583" s="5"/>
      <c r="Y583" s="5"/>
      <c r="Z583" s="5"/>
      <c r="AA583" s="5"/>
      <c r="AB583" s="5"/>
      <c r="AC583" s="5"/>
      <c r="AD583" s="5"/>
      <c r="AE583" s="5"/>
      <c r="AF583" s="5"/>
      <c r="AG583" s="845"/>
      <c r="AH583" s="805"/>
    </row>
    <row r="584">
      <c r="A584" s="705"/>
      <c r="B584" s="846"/>
      <c r="C584" s="846"/>
      <c r="D584" s="846"/>
      <c r="E584" s="846"/>
      <c r="F584" s="846"/>
      <c r="G584" s="846"/>
      <c r="H584" s="846"/>
      <c r="I584" s="846"/>
      <c r="J584" s="846"/>
      <c r="K584" s="846"/>
      <c r="L584" s="846"/>
      <c r="M584" s="846"/>
      <c r="N584" s="5"/>
      <c r="O584" s="5"/>
      <c r="P584" s="5"/>
      <c r="Q584" s="5"/>
      <c r="R584" s="5"/>
      <c r="S584" s="5"/>
      <c r="T584" s="5"/>
      <c r="U584" s="5"/>
      <c r="V584" s="5"/>
      <c r="W584" s="5"/>
      <c r="X584" s="5"/>
      <c r="Y584" s="5"/>
      <c r="Z584" s="5"/>
      <c r="AA584" s="5"/>
      <c r="AB584" s="5"/>
      <c r="AC584" s="5"/>
      <c r="AD584" s="5"/>
      <c r="AE584" s="5"/>
      <c r="AF584" s="5"/>
      <c r="AG584" s="845"/>
      <c r="AH584" s="805"/>
    </row>
    <row r="585">
      <c r="A585" s="705"/>
      <c r="B585" s="846"/>
      <c r="C585" s="846"/>
      <c r="D585" s="846"/>
      <c r="E585" s="846"/>
      <c r="F585" s="846"/>
      <c r="G585" s="846"/>
      <c r="H585" s="846"/>
      <c r="I585" s="846"/>
      <c r="J585" s="846"/>
      <c r="K585" s="846"/>
      <c r="L585" s="846"/>
      <c r="M585" s="846"/>
      <c r="N585" s="5"/>
      <c r="O585" s="5"/>
      <c r="P585" s="5"/>
      <c r="Q585" s="5"/>
      <c r="R585" s="5"/>
      <c r="S585" s="5"/>
      <c r="T585" s="5"/>
      <c r="U585" s="5"/>
      <c r="V585" s="5"/>
      <c r="W585" s="5"/>
      <c r="X585" s="5"/>
      <c r="Y585" s="5"/>
      <c r="Z585" s="5"/>
      <c r="AA585" s="5"/>
      <c r="AB585" s="5"/>
      <c r="AC585" s="5"/>
      <c r="AD585" s="5"/>
      <c r="AE585" s="5"/>
      <c r="AF585" s="5"/>
      <c r="AG585" s="845"/>
      <c r="AH585" s="805"/>
    </row>
    <row r="586">
      <c r="A586" s="705"/>
      <c r="B586" s="846"/>
      <c r="C586" s="846"/>
      <c r="D586" s="846"/>
      <c r="E586" s="846"/>
      <c r="F586" s="846"/>
      <c r="G586" s="846"/>
      <c r="H586" s="846"/>
      <c r="I586" s="846"/>
      <c r="J586" s="846"/>
      <c r="K586" s="846"/>
      <c r="L586" s="846"/>
      <c r="M586" s="846"/>
      <c r="N586" s="5"/>
      <c r="O586" s="5"/>
      <c r="P586" s="5"/>
      <c r="Q586" s="5"/>
      <c r="R586" s="5"/>
      <c r="S586" s="5"/>
      <c r="T586" s="5"/>
      <c r="U586" s="5"/>
      <c r="V586" s="5"/>
      <c r="W586" s="5"/>
      <c r="X586" s="5"/>
      <c r="Y586" s="5"/>
      <c r="Z586" s="5"/>
      <c r="AA586" s="5"/>
      <c r="AB586" s="5"/>
      <c r="AC586" s="5"/>
      <c r="AD586" s="5"/>
      <c r="AE586" s="5"/>
      <c r="AF586" s="5"/>
      <c r="AG586" s="845"/>
      <c r="AH586" s="805"/>
    </row>
    <row r="587">
      <c r="A587" s="705"/>
      <c r="B587" s="846"/>
      <c r="C587" s="846"/>
      <c r="D587" s="846"/>
      <c r="E587" s="846"/>
      <c r="F587" s="846"/>
      <c r="G587" s="846"/>
      <c r="H587" s="846"/>
      <c r="I587" s="846"/>
      <c r="J587" s="846"/>
      <c r="K587" s="846"/>
      <c r="L587" s="846"/>
      <c r="M587" s="846"/>
      <c r="N587" s="5"/>
      <c r="O587" s="5"/>
      <c r="P587" s="5"/>
      <c r="Q587" s="5"/>
      <c r="R587" s="5"/>
      <c r="S587" s="5"/>
      <c r="T587" s="5"/>
      <c r="U587" s="5"/>
      <c r="V587" s="5"/>
      <c r="W587" s="5"/>
      <c r="X587" s="5"/>
      <c r="Y587" s="5"/>
      <c r="Z587" s="5"/>
      <c r="AA587" s="5"/>
      <c r="AB587" s="5"/>
      <c r="AC587" s="5"/>
      <c r="AD587" s="5"/>
      <c r="AE587" s="5"/>
      <c r="AF587" s="5"/>
      <c r="AG587" s="845"/>
      <c r="AH587" s="805"/>
    </row>
    <row r="588">
      <c r="A588" s="705"/>
      <c r="B588" s="846"/>
      <c r="C588" s="846"/>
      <c r="D588" s="846"/>
      <c r="E588" s="846"/>
      <c r="F588" s="846"/>
      <c r="G588" s="846"/>
      <c r="H588" s="846"/>
      <c r="I588" s="846"/>
      <c r="J588" s="846"/>
      <c r="K588" s="846"/>
      <c r="L588" s="846"/>
      <c r="M588" s="846"/>
      <c r="N588" s="5"/>
      <c r="O588" s="5"/>
      <c r="P588" s="5"/>
      <c r="Q588" s="5"/>
      <c r="R588" s="5"/>
      <c r="S588" s="5"/>
      <c r="T588" s="5"/>
      <c r="U588" s="5"/>
      <c r="V588" s="5"/>
      <c r="W588" s="5"/>
      <c r="X588" s="5"/>
      <c r="Y588" s="5"/>
      <c r="Z588" s="5"/>
      <c r="AA588" s="5"/>
      <c r="AB588" s="5"/>
      <c r="AC588" s="5"/>
      <c r="AD588" s="5"/>
      <c r="AE588" s="5"/>
      <c r="AF588" s="5"/>
      <c r="AG588" s="845"/>
      <c r="AH588" s="805"/>
    </row>
    <row r="589">
      <c r="A589" s="705"/>
      <c r="B589" s="846"/>
      <c r="C589" s="846"/>
      <c r="D589" s="846"/>
      <c r="E589" s="846"/>
      <c r="F589" s="846"/>
      <c r="G589" s="846"/>
      <c r="H589" s="846"/>
      <c r="I589" s="846"/>
      <c r="J589" s="846"/>
      <c r="K589" s="846"/>
      <c r="L589" s="846"/>
      <c r="M589" s="846"/>
      <c r="N589" s="5"/>
      <c r="O589" s="5"/>
      <c r="P589" s="5"/>
      <c r="Q589" s="5"/>
      <c r="R589" s="5"/>
      <c r="S589" s="5"/>
      <c r="T589" s="5"/>
      <c r="U589" s="5"/>
      <c r="V589" s="5"/>
      <c r="W589" s="5"/>
      <c r="X589" s="5"/>
      <c r="Y589" s="5"/>
      <c r="Z589" s="5"/>
      <c r="AA589" s="5"/>
      <c r="AB589" s="5"/>
      <c r="AC589" s="5"/>
      <c r="AD589" s="5"/>
      <c r="AE589" s="5"/>
      <c r="AF589" s="5"/>
      <c r="AG589" s="845"/>
      <c r="AH589" s="805"/>
    </row>
    <row r="590">
      <c r="A590" s="705"/>
      <c r="B590" s="846"/>
      <c r="C590" s="846"/>
      <c r="D590" s="846"/>
      <c r="E590" s="846"/>
      <c r="F590" s="846"/>
      <c r="G590" s="846"/>
      <c r="H590" s="846"/>
      <c r="I590" s="846"/>
      <c r="J590" s="846"/>
      <c r="K590" s="846"/>
      <c r="L590" s="846"/>
      <c r="M590" s="846"/>
      <c r="N590" s="5"/>
      <c r="O590" s="5"/>
      <c r="P590" s="5"/>
      <c r="Q590" s="5"/>
      <c r="R590" s="5"/>
      <c r="S590" s="5"/>
      <c r="T590" s="5"/>
      <c r="U590" s="5"/>
      <c r="V590" s="5"/>
      <c r="W590" s="5"/>
      <c r="X590" s="5"/>
      <c r="Y590" s="5"/>
      <c r="Z590" s="5"/>
      <c r="AA590" s="5"/>
      <c r="AB590" s="5"/>
      <c r="AC590" s="5"/>
      <c r="AD590" s="5"/>
      <c r="AE590" s="5"/>
      <c r="AF590" s="5"/>
      <c r="AG590" s="845"/>
      <c r="AH590" s="805"/>
    </row>
    <row r="591">
      <c r="A591" s="705"/>
      <c r="B591" s="846"/>
      <c r="C591" s="846"/>
      <c r="D591" s="846"/>
      <c r="E591" s="846"/>
      <c r="F591" s="846"/>
      <c r="G591" s="846"/>
      <c r="H591" s="846"/>
      <c r="I591" s="846"/>
      <c r="J591" s="846"/>
      <c r="K591" s="846"/>
      <c r="L591" s="846"/>
      <c r="M591" s="846"/>
      <c r="N591" s="5"/>
      <c r="O591" s="5"/>
      <c r="P591" s="5"/>
      <c r="Q591" s="5"/>
      <c r="R591" s="5"/>
      <c r="S591" s="5"/>
      <c r="T591" s="5"/>
      <c r="U591" s="5"/>
      <c r="V591" s="5"/>
      <c r="W591" s="5"/>
      <c r="X591" s="5"/>
      <c r="Y591" s="5"/>
      <c r="Z591" s="5"/>
      <c r="AA591" s="5"/>
      <c r="AB591" s="5"/>
      <c r="AC591" s="5"/>
      <c r="AD591" s="5"/>
      <c r="AE591" s="5"/>
      <c r="AF591" s="5"/>
      <c r="AG591" s="845"/>
      <c r="AH591" s="805"/>
    </row>
    <row r="592">
      <c r="A592" s="705"/>
      <c r="B592" s="846"/>
      <c r="C592" s="846"/>
      <c r="D592" s="846"/>
      <c r="E592" s="846"/>
      <c r="F592" s="846"/>
      <c r="G592" s="846"/>
      <c r="H592" s="846"/>
      <c r="I592" s="846"/>
      <c r="J592" s="846"/>
      <c r="K592" s="846"/>
      <c r="L592" s="846"/>
      <c r="M592" s="846"/>
      <c r="N592" s="5"/>
      <c r="O592" s="5"/>
      <c r="P592" s="5"/>
      <c r="Q592" s="5"/>
      <c r="R592" s="5"/>
      <c r="S592" s="5"/>
      <c r="T592" s="5"/>
      <c r="U592" s="5"/>
      <c r="V592" s="5"/>
      <c r="W592" s="5"/>
      <c r="X592" s="5"/>
      <c r="Y592" s="5"/>
      <c r="Z592" s="5"/>
      <c r="AA592" s="5"/>
      <c r="AB592" s="5"/>
      <c r="AC592" s="5"/>
      <c r="AD592" s="5"/>
      <c r="AE592" s="5"/>
      <c r="AF592" s="5"/>
      <c r="AG592" s="845"/>
      <c r="AH592" s="805"/>
    </row>
    <row r="593">
      <c r="A593" s="705"/>
      <c r="B593" s="846"/>
      <c r="C593" s="846"/>
      <c r="D593" s="846"/>
      <c r="E593" s="846"/>
      <c r="F593" s="846"/>
      <c r="G593" s="846"/>
      <c r="H593" s="846"/>
      <c r="I593" s="846"/>
      <c r="J593" s="846"/>
      <c r="K593" s="846"/>
      <c r="L593" s="846"/>
      <c r="M593" s="846"/>
      <c r="N593" s="5"/>
      <c r="O593" s="5"/>
      <c r="P593" s="5"/>
      <c r="Q593" s="5"/>
      <c r="R593" s="5"/>
      <c r="S593" s="5"/>
      <c r="T593" s="5"/>
      <c r="U593" s="5"/>
      <c r="V593" s="5"/>
      <c r="W593" s="5"/>
      <c r="X593" s="5"/>
      <c r="Y593" s="5"/>
      <c r="Z593" s="5"/>
      <c r="AA593" s="5"/>
      <c r="AB593" s="5"/>
      <c r="AC593" s="5"/>
      <c r="AD593" s="5"/>
      <c r="AE593" s="5"/>
      <c r="AF593" s="5"/>
      <c r="AG593" s="845"/>
      <c r="AH593" s="805"/>
    </row>
    <row r="594">
      <c r="A594" s="705"/>
      <c r="B594" s="846"/>
      <c r="C594" s="846"/>
      <c r="D594" s="846"/>
      <c r="E594" s="846"/>
      <c r="F594" s="846"/>
      <c r="G594" s="846"/>
      <c r="H594" s="846"/>
      <c r="I594" s="846"/>
      <c r="J594" s="846"/>
      <c r="K594" s="846"/>
      <c r="L594" s="846"/>
      <c r="M594" s="846"/>
      <c r="N594" s="5"/>
      <c r="O594" s="5"/>
      <c r="P594" s="5"/>
      <c r="Q594" s="5"/>
      <c r="R594" s="5"/>
      <c r="S594" s="5"/>
      <c r="T594" s="5"/>
      <c r="U594" s="5"/>
      <c r="V594" s="5"/>
      <c r="W594" s="5"/>
      <c r="X594" s="5"/>
      <c r="Y594" s="5"/>
      <c r="Z594" s="5"/>
      <c r="AA594" s="5"/>
      <c r="AB594" s="5"/>
      <c r="AC594" s="5"/>
      <c r="AD594" s="5"/>
      <c r="AE594" s="5"/>
      <c r="AF594" s="5"/>
      <c r="AG594" s="845"/>
      <c r="AH594" s="805"/>
    </row>
    <row r="595">
      <c r="A595" s="705"/>
      <c r="B595" s="846"/>
      <c r="C595" s="846"/>
      <c r="D595" s="846"/>
      <c r="E595" s="846"/>
      <c r="F595" s="846"/>
      <c r="G595" s="846"/>
      <c r="H595" s="846"/>
      <c r="I595" s="846"/>
      <c r="J595" s="846"/>
      <c r="K595" s="846"/>
      <c r="L595" s="846"/>
      <c r="M595" s="846"/>
      <c r="N595" s="5"/>
      <c r="O595" s="5"/>
      <c r="P595" s="5"/>
      <c r="Q595" s="5"/>
      <c r="R595" s="5"/>
      <c r="S595" s="5"/>
      <c r="T595" s="5"/>
      <c r="U595" s="5"/>
      <c r="V595" s="5"/>
      <c r="W595" s="5"/>
      <c r="X595" s="5"/>
      <c r="Y595" s="5"/>
      <c r="Z595" s="5"/>
      <c r="AA595" s="5"/>
      <c r="AB595" s="5"/>
      <c r="AC595" s="5"/>
      <c r="AD595" s="5"/>
      <c r="AE595" s="5"/>
      <c r="AF595" s="5"/>
      <c r="AG595" s="845"/>
      <c r="AH595" s="805"/>
    </row>
    <row r="596">
      <c r="A596" s="705"/>
      <c r="B596" s="846"/>
      <c r="C596" s="846"/>
      <c r="D596" s="846"/>
      <c r="E596" s="846"/>
      <c r="F596" s="846"/>
      <c r="G596" s="846"/>
      <c r="H596" s="846"/>
      <c r="I596" s="846"/>
      <c r="J596" s="846"/>
      <c r="K596" s="846"/>
      <c r="L596" s="846"/>
      <c r="M596" s="846"/>
      <c r="N596" s="5"/>
      <c r="O596" s="5"/>
      <c r="P596" s="5"/>
      <c r="Q596" s="5"/>
      <c r="R596" s="5"/>
      <c r="S596" s="5"/>
      <c r="T596" s="5"/>
      <c r="U596" s="5"/>
      <c r="V596" s="5"/>
      <c r="W596" s="5"/>
      <c r="X596" s="5"/>
      <c r="Y596" s="5"/>
      <c r="Z596" s="5"/>
      <c r="AA596" s="5"/>
      <c r="AB596" s="5"/>
      <c r="AC596" s="5"/>
      <c r="AD596" s="5"/>
      <c r="AE596" s="5"/>
      <c r="AF596" s="5"/>
      <c r="AG596" s="845"/>
      <c r="AH596" s="805"/>
    </row>
    <row r="597">
      <c r="A597" s="705"/>
      <c r="B597" s="846"/>
      <c r="C597" s="846"/>
      <c r="D597" s="846"/>
      <c r="E597" s="846"/>
      <c r="F597" s="846"/>
      <c r="G597" s="846"/>
      <c r="H597" s="846"/>
      <c r="I597" s="846"/>
      <c r="J597" s="846"/>
      <c r="K597" s="846"/>
      <c r="L597" s="846"/>
      <c r="M597" s="846"/>
      <c r="N597" s="5"/>
      <c r="O597" s="5"/>
      <c r="P597" s="5"/>
      <c r="Q597" s="5"/>
      <c r="R597" s="5"/>
      <c r="S597" s="5"/>
      <c r="T597" s="5"/>
      <c r="U597" s="5"/>
      <c r="V597" s="5"/>
      <c r="W597" s="5"/>
      <c r="X597" s="5"/>
      <c r="Y597" s="5"/>
      <c r="Z597" s="5"/>
      <c r="AA597" s="5"/>
      <c r="AB597" s="5"/>
      <c r="AC597" s="5"/>
      <c r="AD597" s="5"/>
      <c r="AE597" s="5"/>
      <c r="AF597" s="5"/>
      <c r="AG597" s="845"/>
      <c r="AH597" s="805"/>
    </row>
    <row r="598">
      <c r="A598" s="705"/>
      <c r="B598" s="846"/>
      <c r="C598" s="846"/>
      <c r="D598" s="846"/>
      <c r="E598" s="846"/>
      <c r="F598" s="846"/>
      <c r="G598" s="846"/>
      <c r="H598" s="846"/>
      <c r="I598" s="846"/>
      <c r="J598" s="846"/>
      <c r="K598" s="846"/>
      <c r="L598" s="846"/>
      <c r="M598" s="846"/>
      <c r="N598" s="5"/>
      <c r="O598" s="5"/>
      <c r="P598" s="5"/>
      <c r="Q598" s="5"/>
      <c r="R598" s="5"/>
      <c r="S598" s="5"/>
      <c r="T598" s="5"/>
      <c r="U598" s="5"/>
      <c r="V598" s="5"/>
      <c r="W598" s="5"/>
      <c r="X598" s="5"/>
      <c r="Y598" s="5"/>
      <c r="Z598" s="5"/>
      <c r="AA598" s="5"/>
      <c r="AB598" s="5"/>
      <c r="AC598" s="5"/>
      <c r="AD598" s="5"/>
      <c r="AE598" s="5"/>
      <c r="AF598" s="5"/>
      <c r="AG598" s="845"/>
      <c r="AH598" s="805"/>
    </row>
    <row r="599">
      <c r="A599" s="705"/>
      <c r="B599" s="846"/>
      <c r="C599" s="846"/>
      <c r="D599" s="846"/>
      <c r="E599" s="846"/>
      <c r="F599" s="846"/>
      <c r="G599" s="846"/>
      <c r="H599" s="846"/>
      <c r="I599" s="846"/>
      <c r="J599" s="846"/>
      <c r="K599" s="846"/>
      <c r="L599" s="846"/>
      <c r="M599" s="846"/>
      <c r="N599" s="5"/>
      <c r="O599" s="5"/>
      <c r="P599" s="5"/>
      <c r="Q599" s="5"/>
      <c r="R599" s="5"/>
      <c r="S599" s="5"/>
      <c r="T599" s="5"/>
      <c r="U599" s="5"/>
      <c r="V599" s="5"/>
      <c r="W599" s="5"/>
      <c r="X599" s="5"/>
      <c r="Y599" s="5"/>
      <c r="Z599" s="5"/>
      <c r="AA599" s="5"/>
      <c r="AB599" s="5"/>
      <c r="AC599" s="5"/>
      <c r="AD599" s="5"/>
      <c r="AE599" s="5"/>
      <c r="AF599" s="5"/>
      <c r="AG599" s="845"/>
      <c r="AH599" s="805"/>
    </row>
    <row r="600">
      <c r="A600" s="705"/>
      <c r="B600" s="846"/>
      <c r="C600" s="846"/>
      <c r="D600" s="846"/>
      <c r="E600" s="846"/>
      <c r="F600" s="846"/>
      <c r="G600" s="846"/>
      <c r="H600" s="846"/>
      <c r="I600" s="846"/>
      <c r="J600" s="846"/>
      <c r="K600" s="846"/>
      <c r="L600" s="846"/>
      <c r="M600" s="846"/>
      <c r="N600" s="5"/>
      <c r="O600" s="5"/>
      <c r="P600" s="5"/>
      <c r="Q600" s="5"/>
      <c r="R600" s="5"/>
      <c r="S600" s="5"/>
      <c r="T600" s="5"/>
      <c r="U600" s="5"/>
      <c r="V600" s="5"/>
      <c r="W600" s="5"/>
      <c r="X600" s="5"/>
      <c r="Y600" s="5"/>
      <c r="Z600" s="5"/>
      <c r="AA600" s="5"/>
      <c r="AB600" s="5"/>
      <c r="AC600" s="5"/>
      <c r="AD600" s="5"/>
      <c r="AE600" s="5"/>
      <c r="AF600" s="5"/>
      <c r="AG600" s="845"/>
      <c r="AH600" s="805"/>
    </row>
    <row r="601">
      <c r="A601" s="705"/>
      <c r="B601" s="846"/>
      <c r="C601" s="846"/>
      <c r="D601" s="846"/>
      <c r="E601" s="846"/>
      <c r="F601" s="846"/>
      <c r="G601" s="846"/>
      <c r="H601" s="846"/>
      <c r="I601" s="846"/>
      <c r="J601" s="846"/>
      <c r="K601" s="846"/>
      <c r="L601" s="846"/>
      <c r="M601" s="846"/>
      <c r="N601" s="5"/>
      <c r="O601" s="5"/>
      <c r="P601" s="5"/>
      <c r="Q601" s="5"/>
      <c r="R601" s="5"/>
      <c r="S601" s="5"/>
      <c r="T601" s="5"/>
      <c r="U601" s="5"/>
      <c r="V601" s="5"/>
      <c r="W601" s="5"/>
      <c r="X601" s="5"/>
      <c r="Y601" s="5"/>
      <c r="Z601" s="5"/>
      <c r="AA601" s="5"/>
      <c r="AB601" s="5"/>
      <c r="AC601" s="5"/>
      <c r="AD601" s="5"/>
      <c r="AE601" s="5"/>
      <c r="AF601" s="5"/>
      <c r="AG601" s="845"/>
      <c r="AH601" s="805"/>
    </row>
    <row r="602">
      <c r="A602" s="705"/>
      <c r="B602" s="846"/>
      <c r="C602" s="846"/>
      <c r="D602" s="846"/>
      <c r="E602" s="846"/>
      <c r="F602" s="846"/>
      <c r="G602" s="846"/>
      <c r="H602" s="846"/>
      <c r="I602" s="846"/>
      <c r="J602" s="846"/>
      <c r="K602" s="846"/>
      <c r="L602" s="846"/>
      <c r="M602" s="846"/>
      <c r="N602" s="5"/>
      <c r="O602" s="5"/>
      <c r="P602" s="5"/>
      <c r="Q602" s="5"/>
      <c r="R602" s="5"/>
      <c r="S602" s="5"/>
      <c r="T602" s="5"/>
      <c r="U602" s="5"/>
      <c r="V602" s="5"/>
      <c r="W602" s="5"/>
      <c r="X602" s="5"/>
      <c r="Y602" s="5"/>
      <c r="Z602" s="5"/>
      <c r="AA602" s="5"/>
      <c r="AB602" s="5"/>
      <c r="AC602" s="5"/>
      <c r="AD602" s="5"/>
      <c r="AE602" s="5"/>
      <c r="AF602" s="5"/>
      <c r="AG602" s="845"/>
      <c r="AH602" s="805"/>
    </row>
    <row r="603">
      <c r="A603" s="705"/>
      <c r="B603" s="846"/>
      <c r="C603" s="846"/>
      <c r="D603" s="846"/>
      <c r="E603" s="846"/>
      <c r="F603" s="846"/>
      <c r="G603" s="846"/>
      <c r="H603" s="846"/>
      <c r="I603" s="846"/>
      <c r="J603" s="846"/>
      <c r="K603" s="846"/>
      <c r="L603" s="846"/>
      <c r="M603" s="846"/>
      <c r="N603" s="5"/>
      <c r="O603" s="5"/>
      <c r="P603" s="5"/>
      <c r="Q603" s="5"/>
      <c r="R603" s="5"/>
      <c r="S603" s="5"/>
      <c r="T603" s="5"/>
      <c r="U603" s="5"/>
      <c r="V603" s="5"/>
      <c r="W603" s="5"/>
      <c r="X603" s="5"/>
      <c r="Y603" s="5"/>
      <c r="Z603" s="5"/>
      <c r="AA603" s="5"/>
      <c r="AB603" s="5"/>
      <c r="AC603" s="5"/>
      <c r="AD603" s="5"/>
      <c r="AE603" s="5"/>
      <c r="AF603" s="5"/>
      <c r="AG603" s="845"/>
      <c r="AH603" s="805"/>
    </row>
    <row r="604">
      <c r="A604" s="705"/>
      <c r="B604" s="846"/>
      <c r="C604" s="846"/>
      <c r="D604" s="846"/>
      <c r="E604" s="846"/>
      <c r="F604" s="846"/>
      <c r="G604" s="846"/>
      <c r="H604" s="846"/>
      <c r="I604" s="846"/>
      <c r="J604" s="846"/>
      <c r="K604" s="846"/>
      <c r="L604" s="846"/>
      <c r="M604" s="846"/>
      <c r="N604" s="5"/>
      <c r="O604" s="5"/>
      <c r="P604" s="5"/>
      <c r="Q604" s="5"/>
      <c r="R604" s="5"/>
      <c r="S604" s="5"/>
      <c r="T604" s="5"/>
      <c r="U604" s="5"/>
      <c r="V604" s="5"/>
      <c r="W604" s="5"/>
      <c r="X604" s="5"/>
      <c r="Y604" s="5"/>
      <c r="Z604" s="5"/>
      <c r="AA604" s="5"/>
      <c r="AB604" s="5"/>
      <c r="AC604" s="5"/>
      <c r="AD604" s="5"/>
      <c r="AE604" s="5"/>
      <c r="AF604" s="5"/>
      <c r="AG604" s="845"/>
      <c r="AH604" s="805"/>
    </row>
    <row r="605">
      <c r="A605" s="705"/>
      <c r="B605" s="846"/>
      <c r="C605" s="846"/>
      <c r="D605" s="846"/>
      <c r="E605" s="846"/>
      <c r="F605" s="846"/>
      <c r="G605" s="846"/>
      <c r="H605" s="846"/>
      <c r="I605" s="846"/>
      <c r="J605" s="846"/>
      <c r="K605" s="846"/>
      <c r="L605" s="846"/>
      <c r="M605" s="846"/>
      <c r="N605" s="5"/>
      <c r="O605" s="5"/>
      <c r="P605" s="5"/>
      <c r="Q605" s="5"/>
      <c r="R605" s="5"/>
      <c r="S605" s="5"/>
      <c r="T605" s="5"/>
      <c r="U605" s="5"/>
      <c r="V605" s="5"/>
      <c r="W605" s="5"/>
      <c r="X605" s="5"/>
      <c r="Y605" s="5"/>
      <c r="Z605" s="5"/>
      <c r="AA605" s="5"/>
      <c r="AB605" s="5"/>
      <c r="AC605" s="5"/>
      <c r="AD605" s="5"/>
      <c r="AE605" s="5"/>
      <c r="AF605" s="5"/>
      <c r="AG605" s="845"/>
      <c r="AH605" s="805"/>
    </row>
    <row r="606">
      <c r="A606" s="705"/>
      <c r="B606" s="846"/>
      <c r="C606" s="846"/>
      <c r="D606" s="846"/>
      <c r="E606" s="846"/>
      <c r="F606" s="846"/>
      <c r="G606" s="846"/>
      <c r="H606" s="846"/>
      <c r="I606" s="846"/>
      <c r="J606" s="846"/>
      <c r="K606" s="846"/>
      <c r="L606" s="846"/>
      <c r="M606" s="846"/>
      <c r="N606" s="5"/>
      <c r="O606" s="5"/>
      <c r="P606" s="5"/>
      <c r="Q606" s="5"/>
      <c r="R606" s="5"/>
      <c r="S606" s="5"/>
      <c r="T606" s="5"/>
      <c r="U606" s="5"/>
      <c r="V606" s="5"/>
      <c r="W606" s="5"/>
      <c r="X606" s="5"/>
      <c r="Y606" s="5"/>
      <c r="Z606" s="5"/>
      <c r="AA606" s="5"/>
      <c r="AB606" s="5"/>
      <c r="AC606" s="5"/>
      <c r="AD606" s="5"/>
      <c r="AE606" s="5"/>
      <c r="AF606" s="5"/>
      <c r="AG606" s="845"/>
      <c r="AH606" s="805"/>
    </row>
    <row r="607">
      <c r="A607" s="705"/>
      <c r="B607" s="846"/>
      <c r="C607" s="846"/>
      <c r="D607" s="846"/>
      <c r="E607" s="846"/>
      <c r="F607" s="846"/>
      <c r="G607" s="846"/>
      <c r="H607" s="846"/>
      <c r="I607" s="846"/>
      <c r="J607" s="846"/>
      <c r="K607" s="846"/>
      <c r="L607" s="846"/>
      <c r="M607" s="846"/>
      <c r="N607" s="5"/>
      <c r="O607" s="5"/>
      <c r="P607" s="5"/>
      <c r="Q607" s="5"/>
      <c r="R607" s="5"/>
      <c r="S607" s="5"/>
      <c r="T607" s="5"/>
      <c r="U607" s="5"/>
      <c r="V607" s="5"/>
      <c r="W607" s="5"/>
      <c r="X607" s="5"/>
      <c r="Y607" s="5"/>
      <c r="Z607" s="5"/>
      <c r="AA607" s="5"/>
      <c r="AB607" s="5"/>
      <c r="AC607" s="5"/>
      <c r="AD607" s="5"/>
      <c r="AE607" s="5"/>
      <c r="AF607" s="5"/>
      <c r="AG607" s="845"/>
      <c r="AH607" s="805"/>
    </row>
    <row r="608">
      <c r="A608" s="705"/>
      <c r="B608" s="846"/>
      <c r="C608" s="846"/>
      <c r="D608" s="846"/>
      <c r="E608" s="846"/>
      <c r="F608" s="846"/>
      <c r="G608" s="846"/>
      <c r="H608" s="846"/>
      <c r="I608" s="846"/>
      <c r="J608" s="846"/>
      <c r="K608" s="846"/>
      <c r="L608" s="846"/>
      <c r="M608" s="846"/>
      <c r="N608" s="5"/>
      <c r="O608" s="5"/>
      <c r="P608" s="5"/>
      <c r="Q608" s="5"/>
      <c r="R608" s="5"/>
      <c r="S608" s="5"/>
      <c r="T608" s="5"/>
      <c r="U608" s="5"/>
      <c r="V608" s="5"/>
      <c r="W608" s="5"/>
      <c r="X608" s="5"/>
      <c r="Y608" s="5"/>
      <c r="Z608" s="5"/>
      <c r="AA608" s="5"/>
      <c r="AB608" s="5"/>
      <c r="AC608" s="5"/>
      <c r="AD608" s="5"/>
      <c r="AE608" s="5"/>
      <c r="AF608" s="5"/>
      <c r="AG608" s="845"/>
      <c r="AH608" s="805"/>
    </row>
    <row r="609">
      <c r="A609" s="705"/>
      <c r="B609" s="846"/>
      <c r="C609" s="846"/>
      <c r="D609" s="846"/>
      <c r="E609" s="846"/>
      <c r="F609" s="846"/>
      <c r="G609" s="846"/>
      <c r="H609" s="846"/>
      <c r="I609" s="846"/>
      <c r="J609" s="846"/>
      <c r="K609" s="846"/>
      <c r="L609" s="846"/>
      <c r="M609" s="846"/>
      <c r="N609" s="5"/>
      <c r="O609" s="5"/>
      <c r="P609" s="5"/>
      <c r="Q609" s="5"/>
      <c r="R609" s="5"/>
      <c r="S609" s="5"/>
      <c r="T609" s="5"/>
      <c r="U609" s="5"/>
      <c r="V609" s="5"/>
      <c r="W609" s="5"/>
      <c r="X609" s="5"/>
      <c r="Y609" s="5"/>
      <c r="Z609" s="5"/>
      <c r="AA609" s="5"/>
      <c r="AB609" s="5"/>
      <c r="AC609" s="5"/>
      <c r="AD609" s="5"/>
      <c r="AE609" s="5"/>
      <c r="AF609" s="5"/>
      <c r="AG609" s="845"/>
      <c r="AH609" s="805"/>
    </row>
    <row r="610">
      <c r="A610" s="705"/>
      <c r="B610" s="846"/>
      <c r="C610" s="846"/>
      <c r="D610" s="846"/>
      <c r="E610" s="846"/>
      <c r="F610" s="846"/>
      <c r="G610" s="846"/>
      <c r="H610" s="846"/>
      <c r="I610" s="846"/>
      <c r="J610" s="846"/>
      <c r="K610" s="846"/>
      <c r="L610" s="846"/>
      <c r="M610" s="846"/>
      <c r="N610" s="5"/>
      <c r="O610" s="5"/>
      <c r="P610" s="5"/>
      <c r="Q610" s="5"/>
      <c r="R610" s="5"/>
      <c r="S610" s="5"/>
      <c r="T610" s="5"/>
      <c r="U610" s="5"/>
      <c r="V610" s="5"/>
      <c r="W610" s="5"/>
      <c r="X610" s="5"/>
      <c r="Y610" s="5"/>
      <c r="Z610" s="5"/>
      <c r="AA610" s="5"/>
      <c r="AB610" s="5"/>
      <c r="AC610" s="5"/>
      <c r="AD610" s="5"/>
      <c r="AE610" s="5"/>
      <c r="AF610" s="5"/>
      <c r="AG610" s="845"/>
      <c r="AH610" s="805"/>
    </row>
    <row r="611">
      <c r="A611" s="705"/>
      <c r="B611" s="846"/>
      <c r="C611" s="846"/>
      <c r="D611" s="846"/>
      <c r="E611" s="846"/>
      <c r="F611" s="846"/>
      <c r="G611" s="846"/>
      <c r="H611" s="846"/>
      <c r="I611" s="846"/>
      <c r="J611" s="846"/>
      <c r="K611" s="846"/>
      <c r="L611" s="846"/>
      <c r="M611" s="846"/>
      <c r="N611" s="5"/>
      <c r="O611" s="5"/>
      <c r="P611" s="5"/>
      <c r="Q611" s="5"/>
      <c r="R611" s="5"/>
      <c r="S611" s="5"/>
      <c r="T611" s="5"/>
      <c r="U611" s="5"/>
      <c r="V611" s="5"/>
      <c r="W611" s="5"/>
      <c r="X611" s="5"/>
      <c r="Y611" s="5"/>
      <c r="Z611" s="5"/>
      <c r="AA611" s="5"/>
      <c r="AB611" s="5"/>
      <c r="AC611" s="5"/>
      <c r="AD611" s="5"/>
      <c r="AE611" s="5"/>
      <c r="AF611" s="5"/>
      <c r="AG611" s="845"/>
      <c r="AH611" s="805"/>
    </row>
    <row r="612">
      <c r="A612" s="705"/>
      <c r="B612" s="846"/>
      <c r="C612" s="846"/>
      <c r="D612" s="846"/>
      <c r="E612" s="846"/>
      <c r="F612" s="846"/>
      <c r="G612" s="846"/>
      <c r="H612" s="846"/>
      <c r="I612" s="846"/>
      <c r="J612" s="846"/>
      <c r="K612" s="846"/>
      <c r="L612" s="846"/>
      <c r="M612" s="846"/>
      <c r="N612" s="5"/>
      <c r="O612" s="5"/>
      <c r="P612" s="5"/>
      <c r="Q612" s="5"/>
      <c r="R612" s="5"/>
      <c r="S612" s="5"/>
      <c r="T612" s="5"/>
      <c r="U612" s="5"/>
      <c r="V612" s="5"/>
      <c r="W612" s="5"/>
      <c r="X612" s="5"/>
      <c r="Y612" s="5"/>
      <c r="Z612" s="5"/>
      <c r="AA612" s="5"/>
      <c r="AB612" s="5"/>
      <c r="AC612" s="5"/>
      <c r="AD612" s="5"/>
      <c r="AE612" s="5"/>
      <c r="AF612" s="5"/>
      <c r="AG612" s="845"/>
      <c r="AH612" s="805"/>
    </row>
    <row r="613">
      <c r="A613" s="705"/>
      <c r="B613" s="846"/>
      <c r="C613" s="846"/>
      <c r="D613" s="846"/>
      <c r="E613" s="846"/>
      <c r="F613" s="846"/>
      <c r="G613" s="846"/>
      <c r="H613" s="846"/>
      <c r="I613" s="846"/>
      <c r="J613" s="846"/>
      <c r="K613" s="846"/>
      <c r="L613" s="846"/>
      <c r="M613" s="846"/>
      <c r="N613" s="5"/>
      <c r="O613" s="5"/>
      <c r="P613" s="5"/>
      <c r="Q613" s="5"/>
      <c r="R613" s="5"/>
      <c r="S613" s="5"/>
      <c r="T613" s="5"/>
      <c r="U613" s="5"/>
      <c r="V613" s="5"/>
      <c r="W613" s="5"/>
      <c r="X613" s="5"/>
      <c r="Y613" s="5"/>
      <c r="Z613" s="5"/>
      <c r="AA613" s="5"/>
      <c r="AB613" s="5"/>
      <c r="AC613" s="5"/>
      <c r="AD613" s="5"/>
      <c r="AE613" s="5"/>
      <c r="AF613" s="5"/>
      <c r="AG613" s="845"/>
      <c r="AH613" s="805"/>
    </row>
    <row r="614">
      <c r="A614" s="705"/>
      <c r="B614" s="846"/>
      <c r="C614" s="846"/>
      <c r="D614" s="846"/>
      <c r="E614" s="846"/>
      <c r="F614" s="846"/>
      <c r="G614" s="846"/>
      <c r="H614" s="846"/>
      <c r="I614" s="846"/>
      <c r="J614" s="846"/>
      <c r="K614" s="846"/>
      <c r="L614" s="846"/>
      <c r="M614" s="846"/>
      <c r="N614" s="5"/>
      <c r="O614" s="5"/>
      <c r="P614" s="5"/>
      <c r="Q614" s="5"/>
      <c r="R614" s="5"/>
      <c r="S614" s="5"/>
      <c r="T614" s="5"/>
      <c r="U614" s="5"/>
      <c r="V614" s="5"/>
      <c r="W614" s="5"/>
      <c r="X614" s="5"/>
      <c r="Y614" s="5"/>
      <c r="Z614" s="5"/>
      <c r="AA614" s="5"/>
      <c r="AB614" s="5"/>
      <c r="AC614" s="5"/>
      <c r="AD614" s="5"/>
      <c r="AE614" s="5"/>
      <c r="AF614" s="5"/>
      <c r="AG614" s="845"/>
      <c r="AH614" s="805"/>
    </row>
    <row r="615">
      <c r="A615" s="705"/>
      <c r="B615" s="846"/>
      <c r="C615" s="846"/>
      <c r="D615" s="846"/>
      <c r="E615" s="846"/>
      <c r="F615" s="846"/>
      <c r="G615" s="846"/>
      <c r="H615" s="846"/>
      <c r="I615" s="846"/>
      <c r="J615" s="846"/>
      <c r="K615" s="846"/>
      <c r="L615" s="846"/>
      <c r="M615" s="846"/>
      <c r="N615" s="5"/>
      <c r="O615" s="5"/>
      <c r="P615" s="5"/>
      <c r="Q615" s="5"/>
      <c r="R615" s="5"/>
      <c r="S615" s="5"/>
      <c r="T615" s="5"/>
      <c r="U615" s="5"/>
      <c r="V615" s="5"/>
      <c r="W615" s="5"/>
      <c r="X615" s="5"/>
      <c r="Y615" s="5"/>
      <c r="Z615" s="5"/>
      <c r="AA615" s="5"/>
      <c r="AB615" s="5"/>
      <c r="AC615" s="5"/>
      <c r="AD615" s="5"/>
      <c r="AE615" s="5"/>
      <c r="AF615" s="5"/>
      <c r="AG615" s="845"/>
      <c r="AH615" s="805"/>
    </row>
    <row r="616">
      <c r="A616" s="705"/>
      <c r="B616" s="846"/>
      <c r="C616" s="846"/>
      <c r="D616" s="846"/>
      <c r="E616" s="846"/>
      <c r="F616" s="846"/>
      <c r="G616" s="846"/>
      <c r="H616" s="846"/>
      <c r="I616" s="846"/>
      <c r="J616" s="846"/>
      <c r="K616" s="846"/>
      <c r="L616" s="846"/>
      <c r="M616" s="846"/>
      <c r="N616" s="5"/>
      <c r="O616" s="5"/>
      <c r="P616" s="5"/>
      <c r="Q616" s="5"/>
      <c r="R616" s="5"/>
      <c r="S616" s="5"/>
      <c r="T616" s="5"/>
      <c r="U616" s="5"/>
      <c r="V616" s="5"/>
      <c r="W616" s="5"/>
      <c r="X616" s="5"/>
      <c r="Y616" s="5"/>
      <c r="Z616" s="5"/>
      <c r="AA616" s="5"/>
      <c r="AB616" s="5"/>
      <c r="AC616" s="5"/>
      <c r="AD616" s="5"/>
      <c r="AE616" s="5"/>
      <c r="AF616" s="5"/>
      <c r="AG616" s="845"/>
      <c r="AH616" s="805"/>
    </row>
    <row r="617">
      <c r="A617" s="705"/>
      <c r="B617" s="846"/>
      <c r="C617" s="846"/>
      <c r="D617" s="846"/>
      <c r="E617" s="846"/>
      <c r="F617" s="846"/>
      <c r="G617" s="846"/>
      <c r="H617" s="846"/>
      <c r="I617" s="846"/>
      <c r="J617" s="846"/>
      <c r="K617" s="846"/>
      <c r="L617" s="846"/>
      <c r="M617" s="846"/>
      <c r="N617" s="5"/>
      <c r="O617" s="5"/>
      <c r="P617" s="5"/>
      <c r="Q617" s="5"/>
      <c r="R617" s="5"/>
      <c r="S617" s="5"/>
      <c r="T617" s="5"/>
      <c r="U617" s="5"/>
      <c r="V617" s="5"/>
      <c r="W617" s="5"/>
      <c r="X617" s="5"/>
      <c r="Y617" s="5"/>
      <c r="Z617" s="5"/>
      <c r="AA617" s="5"/>
      <c r="AB617" s="5"/>
      <c r="AC617" s="5"/>
      <c r="AD617" s="5"/>
      <c r="AE617" s="5"/>
      <c r="AF617" s="5"/>
      <c r="AG617" s="845"/>
      <c r="AH617" s="805"/>
    </row>
    <row r="618">
      <c r="A618" s="705"/>
      <c r="B618" s="846"/>
      <c r="C618" s="846"/>
      <c r="D618" s="846"/>
      <c r="E618" s="846"/>
      <c r="F618" s="846"/>
      <c r="G618" s="846"/>
      <c r="H618" s="846"/>
      <c r="I618" s="846"/>
      <c r="J618" s="846"/>
      <c r="K618" s="846"/>
      <c r="L618" s="846"/>
      <c r="M618" s="846"/>
      <c r="N618" s="5"/>
      <c r="O618" s="5"/>
      <c r="P618" s="5"/>
      <c r="Q618" s="5"/>
      <c r="R618" s="5"/>
      <c r="S618" s="5"/>
      <c r="T618" s="5"/>
      <c r="U618" s="5"/>
      <c r="V618" s="5"/>
      <c r="W618" s="5"/>
      <c r="X618" s="5"/>
      <c r="Y618" s="5"/>
      <c r="Z618" s="5"/>
      <c r="AA618" s="5"/>
      <c r="AB618" s="5"/>
      <c r="AC618" s="5"/>
      <c r="AD618" s="5"/>
      <c r="AE618" s="5"/>
      <c r="AF618" s="5"/>
      <c r="AG618" s="845"/>
      <c r="AH618" s="805"/>
    </row>
    <row r="619">
      <c r="A619" s="705"/>
      <c r="B619" s="846"/>
      <c r="C619" s="846"/>
      <c r="D619" s="846"/>
      <c r="E619" s="846"/>
      <c r="F619" s="846"/>
      <c r="G619" s="846"/>
      <c r="H619" s="846"/>
      <c r="I619" s="846"/>
      <c r="J619" s="846"/>
      <c r="K619" s="846"/>
      <c r="L619" s="846"/>
      <c r="M619" s="846"/>
      <c r="N619" s="5"/>
      <c r="O619" s="5"/>
      <c r="P619" s="5"/>
      <c r="Q619" s="5"/>
      <c r="R619" s="5"/>
      <c r="S619" s="5"/>
      <c r="T619" s="5"/>
      <c r="U619" s="5"/>
      <c r="V619" s="5"/>
      <c r="W619" s="5"/>
      <c r="X619" s="5"/>
      <c r="Y619" s="5"/>
      <c r="Z619" s="5"/>
      <c r="AA619" s="5"/>
      <c r="AB619" s="5"/>
      <c r="AC619" s="5"/>
      <c r="AD619" s="5"/>
      <c r="AE619" s="5"/>
      <c r="AF619" s="5"/>
      <c r="AG619" s="845"/>
      <c r="AH619" s="805"/>
    </row>
    <row r="620">
      <c r="A620" s="705"/>
      <c r="B620" s="846"/>
      <c r="C620" s="846"/>
      <c r="D620" s="846"/>
      <c r="E620" s="846"/>
      <c r="F620" s="846"/>
      <c r="G620" s="846"/>
      <c r="H620" s="846"/>
      <c r="I620" s="846"/>
      <c r="J620" s="846"/>
      <c r="K620" s="846"/>
      <c r="L620" s="846"/>
      <c r="M620" s="846"/>
      <c r="N620" s="5"/>
      <c r="O620" s="5"/>
      <c r="P620" s="5"/>
      <c r="Q620" s="5"/>
      <c r="R620" s="5"/>
      <c r="S620" s="5"/>
      <c r="T620" s="5"/>
      <c r="U620" s="5"/>
      <c r="V620" s="5"/>
      <c r="W620" s="5"/>
      <c r="X620" s="5"/>
      <c r="Y620" s="5"/>
      <c r="Z620" s="5"/>
      <c r="AA620" s="5"/>
      <c r="AB620" s="5"/>
      <c r="AC620" s="5"/>
      <c r="AD620" s="5"/>
      <c r="AE620" s="5"/>
      <c r="AF620" s="5"/>
      <c r="AG620" s="845"/>
      <c r="AH620" s="805"/>
    </row>
    <row r="621">
      <c r="A621" s="705"/>
      <c r="B621" s="846"/>
      <c r="C621" s="846"/>
      <c r="D621" s="846"/>
      <c r="E621" s="846"/>
      <c r="F621" s="846"/>
      <c r="G621" s="846"/>
      <c r="H621" s="846"/>
      <c r="I621" s="846"/>
      <c r="J621" s="846"/>
      <c r="K621" s="846"/>
      <c r="L621" s="846"/>
      <c r="M621" s="846"/>
      <c r="N621" s="5"/>
      <c r="O621" s="5"/>
      <c r="P621" s="5"/>
      <c r="Q621" s="5"/>
      <c r="R621" s="5"/>
      <c r="S621" s="5"/>
      <c r="T621" s="5"/>
      <c r="U621" s="5"/>
      <c r="V621" s="5"/>
      <c r="W621" s="5"/>
      <c r="X621" s="5"/>
      <c r="Y621" s="5"/>
      <c r="Z621" s="5"/>
      <c r="AA621" s="5"/>
      <c r="AB621" s="5"/>
      <c r="AC621" s="5"/>
      <c r="AD621" s="5"/>
      <c r="AE621" s="5"/>
      <c r="AF621" s="5"/>
      <c r="AG621" s="845"/>
      <c r="AH621" s="805"/>
    </row>
    <row r="622">
      <c r="A622" s="705"/>
      <c r="B622" s="846"/>
      <c r="C622" s="846"/>
      <c r="D622" s="846"/>
      <c r="E622" s="846"/>
      <c r="F622" s="846"/>
      <c r="G622" s="846"/>
      <c r="H622" s="846"/>
      <c r="I622" s="846"/>
      <c r="J622" s="846"/>
      <c r="K622" s="846"/>
      <c r="L622" s="846"/>
      <c r="M622" s="846"/>
      <c r="N622" s="5"/>
      <c r="O622" s="5"/>
      <c r="P622" s="5"/>
      <c r="Q622" s="5"/>
      <c r="R622" s="5"/>
      <c r="S622" s="5"/>
      <c r="T622" s="5"/>
      <c r="U622" s="5"/>
      <c r="V622" s="5"/>
      <c r="W622" s="5"/>
      <c r="X622" s="5"/>
      <c r="Y622" s="5"/>
      <c r="Z622" s="5"/>
      <c r="AA622" s="5"/>
      <c r="AB622" s="5"/>
      <c r="AC622" s="5"/>
      <c r="AD622" s="5"/>
      <c r="AE622" s="5"/>
      <c r="AF622" s="5"/>
      <c r="AG622" s="845"/>
      <c r="AH622" s="805"/>
    </row>
    <row r="623">
      <c r="A623" s="705"/>
      <c r="B623" s="846"/>
      <c r="C623" s="846"/>
      <c r="D623" s="846"/>
      <c r="E623" s="846"/>
      <c r="F623" s="846"/>
      <c r="G623" s="846"/>
      <c r="H623" s="846"/>
      <c r="I623" s="846"/>
      <c r="J623" s="846"/>
      <c r="K623" s="846"/>
      <c r="L623" s="846"/>
      <c r="M623" s="846"/>
      <c r="N623" s="5"/>
      <c r="O623" s="5"/>
      <c r="P623" s="5"/>
      <c r="Q623" s="5"/>
      <c r="R623" s="5"/>
      <c r="S623" s="5"/>
      <c r="T623" s="5"/>
      <c r="U623" s="5"/>
      <c r="V623" s="5"/>
      <c r="W623" s="5"/>
      <c r="X623" s="5"/>
      <c r="Y623" s="5"/>
      <c r="Z623" s="5"/>
      <c r="AA623" s="5"/>
      <c r="AB623" s="5"/>
      <c r="AC623" s="5"/>
      <c r="AD623" s="5"/>
      <c r="AE623" s="5"/>
      <c r="AF623" s="5"/>
      <c r="AG623" s="845"/>
      <c r="AH623" s="805"/>
    </row>
    <row r="624">
      <c r="A624" s="705"/>
      <c r="B624" s="846"/>
      <c r="C624" s="846"/>
      <c r="D624" s="846"/>
      <c r="E624" s="846"/>
      <c r="F624" s="846"/>
      <c r="G624" s="846"/>
      <c r="H624" s="846"/>
      <c r="I624" s="846"/>
      <c r="J624" s="846"/>
      <c r="K624" s="846"/>
      <c r="L624" s="846"/>
      <c r="M624" s="846"/>
      <c r="N624" s="5"/>
      <c r="O624" s="5"/>
      <c r="P624" s="5"/>
      <c r="Q624" s="5"/>
      <c r="R624" s="5"/>
      <c r="S624" s="5"/>
      <c r="T624" s="5"/>
      <c r="U624" s="5"/>
      <c r="V624" s="5"/>
      <c r="W624" s="5"/>
      <c r="X624" s="5"/>
      <c r="Y624" s="5"/>
      <c r="Z624" s="5"/>
      <c r="AA624" s="5"/>
      <c r="AB624" s="5"/>
      <c r="AC624" s="5"/>
      <c r="AD624" s="5"/>
      <c r="AE624" s="5"/>
      <c r="AF624" s="5"/>
      <c r="AG624" s="845"/>
      <c r="AH624" s="805"/>
    </row>
    <row r="625">
      <c r="A625" s="705"/>
      <c r="B625" s="846"/>
      <c r="C625" s="846"/>
      <c r="D625" s="846"/>
      <c r="E625" s="846"/>
      <c r="F625" s="846"/>
      <c r="G625" s="846"/>
      <c r="H625" s="846"/>
      <c r="I625" s="846"/>
      <c r="J625" s="846"/>
      <c r="K625" s="846"/>
      <c r="L625" s="846"/>
      <c r="M625" s="846"/>
      <c r="N625" s="5"/>
      <c r="O625" s="5"/>
      <c r="P625" s="5"/>
      <c r="Q625" s="5"/>
      <c r="R625" s="5"/>
      <c r="S625" s="5"/>
      <c r="T625" s="5"/>
      <c r="U625" s="5"/>
      <c r="V625" s="5"/>
      <c r="W625" s="5"/>
      <c r="X625" s="5"/>
      <c r="Y625" s="5"/>
      <c r="Z625" s="5"/>
      <c r="AA625" s="5"/>
      <c r="AB625" s="5"/>
      <c r="AC625" s="5"/>
      <c r="AD625" s="5"/>
      <c r="AE625" s="5"/>
      <c r="AF625" s="5"/>
      <c r="AG625" s="845"/>
      <c r="AH625" s="805"/>
    </row>
    <row r="626">
      <c r="A626" s="705"/>
      <c r="B626" s="846"/>
      <c r="C626" s="846"/>
      <c r="D626" s="846"/>
      <c r="E626" s="846"/>
      <c r="F626" s="846"/>
      <c r="G626" s="846"/>
      <c r="H626" s="846"/>
      <c r="I626" s="846"/>
      <c r="J626" s="846"/>
      <c r="K626" s="846"/>
      <c r="L626" s="846"/>
      <c r="M626" s="846"/>
      <c r="N626" s="5"/>
      <c r="O626" s="5"/>
      <c r="P626" s="5"/>
      <c r="Q626" s="5"/>
      <c r="R626" s="5"/>
      <c r="S626" s="5"/>
      <c r="T626" s="5"/>
      <c r="U626" s="5"/>
      <c r="V626" s="5"/>
      <c r="W626" s="5"/>
      <c r="X626" s="5"/>
      <c r="Y626" s="5"/>
      <c r="Z626" s="5"/>
      <c r="AA626" s="5"/>
      <c r="AB626" s="5"/>
      <c r="AC626" s="5"/>
      <c r="AD626" s="5"/>
      <c r="AE626" s="5"/>
      <c r="AF626" s="5"/>
      <c r="AG626" s="845"/>
      <c r="AH626" s="805"/>
    </row>
    <row r="627">
      <c r="A627" s="705"/>
      <c r="B627" s="846"/>
      <c r="C627" s="846"/>
      <c r="D627" s="846"/>
      <c r="E627" s="846"/>
      <c r="F627" s="846"/>
      <c r="G627" s="846"/>
      <c r="H627" s="846"/>
      <c r="I627" s="846"/>
      <c r="J627" s="846"/>
      <c r="K627" s="846"/>
      <c r="L627" s="846"/>
      <c r="M627" s="846"/>
      <c r="N627" s="5"/>
      <c r="O627" s="5"/>
      <c r="P627" s="5"/>
      <c r="Q627" s="5"/>
      <c r="R627" s="5"/>
      <c r="S627" s="5"/>
      <c r="T627" s="5"/>
      <c r="U627" s="5"/>
      <c r="V627" s="5"/>
      <c r="W627" s="5"/>
      <c r="X627" s="5"/>
      <c r="Y627" s="5"/>
      <c r="Z627" s="5"/>
      <c r="AA627" s="5"/>
      <c r="AB627" s="5"/>
      <c r="AC627" s="5"/>
      <c r="AD627" s="5"/>
      <c r="AE627" s="5"/>
      <c r="AF627" s="5"/>
      <c r="AG627" s="845"/>
      <c r="AH627" s="805"/>
    </row>
    <row r="628">
      <c r="A628" s="705"/>
      <c r="B628" s="846"/>
      <c r="C628" s="846"/>
      <c r="D628" s="846"/>
      <c r="E628" s="846"/>
      <c r="F628" s="846"/>
      <c r="G628" s="846"/>
      <c r="H628" s="846"/>
      <c r="I628" s="846"/>
      <c r="J628" s="846"/>
      <c r="K628" s="846"/>
      <c r="L628" s="846"/>
      <c r="M628" s="846"/>
      <c r="N628" s="5"/>
      <c r="O628" s="5"/>
      <c r="P628" s="5"/>
      <c r="Q628" s="5"/>
      <c r="R628" s="5"/>
      <c r="S628" s="5"/>
      <c r="T628" s="5"/>
      <c r="U628" s="5"/>
      <c r="V628" s="5"/>
      <c r="W628" s="5"/>
      <c r="X628" s="5"/>
      <c r="Y628" s="5"/>
      <c r="Z628" s="5"/>
      <c r="AA628" s="5"/>
      <c r="AB628" s="5"/>
      <c r="AC628" s="5"/>
      <c r="AD628" s="5"/>
      <c r="AE628" s="5"/>
      <c r="AF628" s="5"/>
      <c r="AG628" s="845"/>
      <c r="AH628" s="805"/>
    </row>
    <row r="629">
      <c r="A629" s="705"/>
      <c r="B629" s="846"/>
      <c r="C629" s="846"/>
      <c r="D629" s="846"/>
      <c r="E629" s="846"/>
      <c r="F629" s="846"/>
      <c r="G629" s="846"/>
      <c r="H629" s="846"/>
      <c r="I629" s="846"/>
      <c r="J629" s="846"/>
      <c r="K629" s="846"/>
      <c r="L629" s="846"/>
      <c r="M629" s="846"/>
      <c r="N629" s="5"/>
      <c r="O629" s="5"/>
      <c r="P629" s="5"/>
      <c r="Q629" s="5"/>
      <c r="R629" s="5"/>
      <c r="S629" s="5"/>
      <c r="T629" s="5"/>
      <c r="U629" s="5"/>
      <c r="V629" s="5"/>
      <c r="W629" s="5"/>
      <c r="X629" s="5"/>
      <c r="Y629" s="5"/>
      <c r="Z629" s="5"/>
      <c r="AA629" s="5"/>
      <c r="AB629" s="5"/>
      <c r="AC629" s="5"/>
      <c r="AD629" s="5"/>
      <c r="AE629" s="5"/>
      <c r="AF629" s="5"/>
      <c r="AG629" s="845"/>
      <c r="AH629" s="805"/>
    </row>
    <row r="630">
      <c r="A630" s="705"/>
      <c r="B630" s="846"/>
      <c r="C630" s="846"/>
      <c r="D630" s="846"/>
      <c r="E630" s="846"/>
      <c r="F630" s="846"/>
      <c r="G630" s="846"/>
      <c r="H630" s="846"/>
      <c r="I630" s="846"/>
      <c r="J630" s="846"/>
      <c r="K630" s="846"/>
      <c r="L630" s="846"/>
      <c r="M630" s="846"/>
      <c r="N630" s="5"/>
      <c r="O630" s="5"/>
      <c r="P630" s="5"/>
      <c r="Q630" s="5"/>
      <c r="R630" s="5"/>
      <c r="S630" s="5"/>
      <c r="T630" s="5"/>
      <c r="U630" s="5"/>
      <c r="V630" s="5"/>
      <c r="W630" s="5"/>
      <c r="X630" s="5"/>
      <c r="Y630" s="5"/>
      <c r="Z630" s="5"/>
      <c r="AA630" s="5"/>
      <c r="AB630" s="5"/>
      <c r="AC630" s="5"/>
      <c r="AD630" s="5"/>
      <c r="AE630" s="5"/>
      <c r="AF630" s="5"/>
      <c r="AG630" s="845"/>
      <c r="AH630" s="805"/>
    </row>
    <row r="631">
      <c r="A631" s="705"/>
      <c r="B631" s="846"/>
      <c r="C631" s="846"/>
      <c r="D631" s="846"/>
      <c r="E631" s="846"/>
      <c r="F631" s="846"/>
      <c r="G631" s="846"/>
      <c r="H631" s="846"/>
      <c r="I631" s="846"/>
      <c r="J631" s="846"/>
      <c r="K631" s="846"/>
      <c r="L631" s="846"/>
      <c r="M631" s="846"/>
      <c r="N631" s="5"/>
      <c r="O631" s="5"/>
      <c r="P631" s="5"/>
      <c r="Q631" s="5"/>
      <c r="R631" s="5"/>
      <c r="S631" s="5"/>
      <c r="T631" s="5"/>
      <c r="U631" s="5"/>
      <c r="V631" s="5"/>
      <c r="W631" s="5"/>
      <c r="X631" s="5"/>
      <c r="Y631" s="5"/>
      <c r="Z631" s="5"/>
      <c r="AA631" s="5"/>
      <c r="AB631" s="5"/>
      <c r="AC631" s="5"/>
      <c r="AD631" s="5"/>
      <c r="AE631" s="5"/>
      <c r="AF631" s="5"/>
      <c r="AG631" s="845"/>
      <c r="AH631" s="805"/>
    </row>
    <row r="632">
      <c r="A632" s="705"/>
      <c r="B632" s="846"/>
      <c r="C632" s="846"/>
      <c r="D632" s="846"/>
      <c r="E632" s="846"/>
      <c r="F632" s="846"/>
      <c r="G632" s="846"/>
      <c r="H632" s="846"/>
      <c r="I632" s="846"/>
      <c r="J632" s="846"/>
      <c r="K632" s="846"/>
      <c r="L632" s="846"/>
      <c r="M632" s="846"/>
      <c r="N632" s="5"/>
      <c r="O632" s="5"/>
      <c r="P632" s="5"/>
      <c r="Q632" s="5"/>
      <c r="R632" s="5"/>
      <c r="S632" s="5"/>
      <c r="T632" s="5"/>
      <c r="U632" s="5"/>
      <c r="V632" s="5"/>
      <c r="W632" s="5"/>
      <c r="X632" s="5"/>
      <c r="Y632" s="5"/>
      <c r="Z632" s="5"/>
      <c r="AA632" s="5"/>
      <c r="AB632" s="5"/>
      <c r="AC632" s="5"/>
      <c r="AD632" s="5"/>
      <c r="AE632" s="5"/>
      <c r="AF632" s="5"/>
      <c r="AG632" s="845"/>
      <c r="AH632" s="805"/>
    </row>
    <row r="633">
      <c r="A633" s="705"/>
      <c r="B633" s="846"/>
      <c r="C633" s="846"/>
      <c r="D633" s="846"/>
      <c r="E633" s="846"/>
      <c r="F633" s="846"/>
      <c r="G633" s="846"/>
      <c r="H633" s="846"/>
      <c r="I633" s="846"/>
      <c r="J633" s="846"/>
      <c r="K633" s="846"/>
      <c r="L633" s="846"/>
      <c r="M633" s="846"/>
      <c r="N633" s="5"/>
      <c r="O633" s="5"/>
      <c r="P633" s="5"/>
      <c r="Q633" s="5"/>
      <c r="R633" s="5"/>
      <c r="S633" s="5"/>
      <c r="T633" s="5"/>
      <c r="U633" s="5"/>
      <c r="V633" s="5"/>
      <c r="W633" s="5"/>
      <c r="X633" s="5"/>
      <c r="Y633" s="5"/>
      <c r="Z633" s="5"/>
      <c r="AA633" s="5"/>
      <c r="AB633" s="5"/>
      <c r="AC633" s="5"/>
      <c r="AD633" s="5"/>
      <c r="AE633" s="5"/>
      <c r="AF633" s="5"/>
      <c r="AG633" s="845"/>
      <c r="AH633" s="805"/>
    </row>
    <row r="634">
      <c r="A634" s="705"/>
      <c r="B634" s="846"/>
      <c r="C634" s="846"/>
      <c r="D634" s="846"/>
      <c r="E634" s="846"/>
      <c r="F634" s="846"/>
      <c r="G634" s="846"/>
      <c r="H634" s="846"/>
      <c r="I634" s="846"/>
      <c r="J634" s="846"/>
      <c r="K634" s="846"/>
      <c r="L634" s="846"/>
      <c r="M634" s="846"/>
      <c r="N634" s="5"/>
      <c r="O634" s="5"/>
      <c r="P634" s="5"/>
      <c r="Q634" s="5"/>
      <c r="R634" s="5"/>
      <c r="S634" s="5"/>
      <c r="T634" s="5"/>
      <c r="U634" s="5"/>
      <c r="V634" s="5"/>
      <c r="W634" s="5"/>
      <c r="X634" s="5"/>
      <c r="Y634" s="5"/>
      <c r="Z634" s="5"/>
      <c r="AA634" s="5"/>
      <c r="AB634" s="5"/>
      <c r="AC634" s="5"/>
      <c r="AD634" s="5"/>
      <c r="AE634" s="5"/>
      <c r="AF634" s="5"/>
      <c r="AG634" s="845"/>
      <c r="AH634" s="805"/>
    </row>
    <row r="635">
      <c r="A635" s="705"/>
      <c r="B635" s="846"/>
      <c r="C635" s="846"/>
      <c r="D635" s="846"/>
      <c r="E635" s="846"/>
      <c r="F635" s="846"/>
      <c r="G635" s="846"/>
      <c r="H635" s="846"/>
      <c r="I635" s="846"/>
      <c r="J635" s="846"/>
      <c r="K635" s="846"/>
      <c r="L635" s="846"/>
      <c r="M635" s="846"/>
      <c r="N635" s="5"/>
      <c r="O635" s="5"/>
      <c r="P635" s="5"/>
      <c r="Q635" s="5"/>
      <c r="R635" s="5"/>
      <c r="S635" s="5"/>
      <c r="T635" s="5"/>
      <c r="U635" s="5"/>
      <c r="V635" s="5"/>
      <c r="W635" s="5"/>
      <c r="X635" s="5"/>
      <c r="Y635" s="5"/>
      <c r="Z635" s="5"/>
      <c r="AA635" s="5"/>
      <c r="AB635" s="5"/>
      <c r="AC635" s="5"/>
      <c r="AD635" s="5"/>
      <c r="AE635" s="5"/>
      <c r="AF635" s="5"/>
      <c r="AG635" s="845"/>
      <c r="AH635" s="805"/>
    </row>
    <row r="636">
      <c r="A636" s="705"/>
      <c r="B636" s="846"/>
      <c r="C636" s="846"/>
      <c r="D636" s="846"/>
      <c r="E636" s="846"/>
      <c r="F636" s="846"/>
      <c r="G636" s="846"/>
      <c r="H636" s="846"/>
      <c r="I636" s="846"/>
      <c r="J636" s="846"/>
      <c r="K636" s="846"/>
      <c r="L636" s="846"/>
      <c r="M636" s="846"/>
      <c r="N636" s="5"/>
      <c r="O636" s="5"/>
      <c r="P636" s="5"/>
      <c r="Q636" s="5"/>
      <c r="R636" s="5"/>
      <c r="S636" s="5"/>
      <c r="T636" s="5"/>
      <c r="U636" s="5"/>
      <c r="V636" s="5"/>
      <c r="W636" s="5"/>
      <c r="X636" s="5"/>
      <c r="Y636" s="5"/>
      <c r="Z636" s="5"/>
      <c r="AA636" s="5"/>
      <c r="AB636" s="5"/>
      <c r="AC636" s="5"/>
      <c r="AD636" s="5"/>
      <c r="AE636" s="5"/>
      <c r="AF636" s="5"/>
      <c r="AG636" s="845"/>
      <c r="AH636" s="805"/>
    </row>
    <row r="637">
      <c r="A637" s="705"/>
      <c r="B637" s="846"/>
      <c r="C637" s="846"/>
      <c r="D637" s="846"/>
      <c r="E637" s="846"/>
      <c r="F637" s="846"/>
      <c r="G637" s="846"/>
      <c r="H637" s="846"/>
      <c r="I637" s="846"/>
      <c r="J637" s="846"/>
      <c r="K637" s="846"/>
      <c r="L637" s="846"/>
      <c r="M637" s="846"/>
      <c r="N637" s="5"/>
      <c r="O637" s="5"/>
      <c r="P637" s="5"/>
      <c r="Q637" s="5"/>
      <c r="R637" s="5"/>
      <c r="S637" s="5"/>
      <c r="T637" s="5"/>
      <c r="U637" s="5"/>
      <c r="V637" s="5"/>
      <c r="W637" s="5"/>
      <c r="X637" s="5"/>
      <c r="Y637" s="5"/>
      <c r="Z637" s="5"/>
      <c r="AA637" s="5"/>
      <c r="AB637" s="5"/>
      <c r="AC637" s="5"/>
      <c r="AD637" s="5"/>
      <c r="AE637" s="5"/>
      <c r="AF637" s="5"/>
      <c r="AG637" s="845"/>
      <c r="AH637" s="805"/>
    </row>
    <row r="638">
      <c r="A638" s="705"/>
      <c r="B638" s="846"/>
      <c r="C638" s="846"/>
      <c r="D638" s="846"/>
      <c r="E638" s="846"/>
      <c r="F638" s="846"/>
      <c r="G638" s="846"/>
      <c r="H638" s="846"/>
      <c r="I638" s="846"/>
      <c r="J638" s="846"/>
      <c r="K638" s="846"/>
      <c r="L638" s="846"/>
      <c r="M638" s="846"/>
      <c r="N638" s="5"/>
      <c r="O638" s="5"/>
      <c r="P638" s="5"/>
      <c r="Q638" s="5"/>
      <c r="R638" s="5"/>
      <c r="S638" s="5"/>
      <c r="T638" s="5"/>
      <c r="U638" s="5"/>
      <c r="V638" s="5"/>
      <c r="W638" s="5"/>
      <c r="X638" s="5"/>
      <c r="Y638" s="5"/>
      <c r="Z638" s="5"/>
      <c r="AA638" s="5"/>
      <c r="AB638" s="5"/>
      <c r="AC638" s="5"/>
      <c r="AD638" s="5"/>
      <c r="AE638" s="5"/>
      <c r="AF638" s="5"/>
      <c r="AG638" s="845"/>
      <c r="AH638" s="805"/>
    </row>
    <row r="639">
      <c r="A639" s="705"/>
      <c r="B639" s="846"/>
      <c r="C639" s="846"/>
      <c r="D639" s="846"/>
      <c r="E639" s="846"/>
      <c r="F639" s="846"/>
      <c r="G639" s="846"/>
      <c r="H639" s="846"/>
      <c r="I639" s="846"/>
      <c r="J639" s="846"/>
      <c r="K639" s="846"/>
      <c r="L639" s="846"/>
      <c r="M639" s="846"/>
      <c r="N639" s="5"/>
      <c r="O639" s="5"/>
      <c r="P639" s="5"/>
      <c r="Q639" s="5"/>
      <c r="R639" s="5"/>
      <c r="S639" s="5"/>
      <c r="T639" s="5"/>
      <c r="U639" s="5"/>
      <c r="V639" s="5"/>
      <c r="W639" s="5"/>
      <c r="X639" s="5"/>
      <c r="Y639" s="5"/>
      <c r="Z639" s="5"/>
      <c r="AA639" s="5"/>
      <c r="AB639" s="5"/>
      <c r="AC639" s="5"/>
      <c r="AD639" s="5"/>
      <c r="AE639" s="5"/>
      <c r="AF639" s="5"/>
      <c r="AG639" s="845"/>
      <c r="AH639" s="805"/>
    </row>
    <row r="640">
      <c r="A640" s="705"/>
      <c r="B640" s="846"/>
      <c r="C640" s="846"/>
      <c r="D640" s="846"/>
      <c r="E640" s="846"/>
      <c r="F640" s="846"/>
      <c r="G640" s="846"/>
      <c r="H640" s="846"/>
      <c r="I640" s="846"/>
      <c r="J640" s="846"/>
      <c r="K640" s="846"/>
      <c r="L640" s="846"/>
      <c r="M640" s="846"/>
      <c r="N640" s="5"/>
      <c r="O640" s="5"/>
      <c r="P640" s="5"/>
      <c r="Q640" s="5"/>
      <c r="R640" s="5"/>
      <c r="S640" s="5"/>
      <c r="T640" s="5"/>
      <c r="U640" s="5"/>
      <c r="V640" s="5"/>
      <c r="W640" s="5"/>
      <c r="X640" s="5"/>
      <c r="Y640" s="5"/>
      <c r="Z640" s="5"/>
      <c r="AA640" s="5"/>
      <c r="AB640" s="5"/>
      <c r="AC640" s="5"/>
      <c r="AD640" s="5"/>
      <c r="AE640" s="5"/>
      <c r="AF640" s="5"/>
      <c r="AG640" s="845"/>
      <c r="AH640" s="805"/>
    </row>
    <row r="641">
      <c r="A641" s="705"/>
      <c r="B641" s="846"/>
      <c r="C641" s="846"/>
      <c r="D641" s="846"/>
      <c r="E641" s="846"/>
      <c r="F641" s="846"/>
      <c r="G641" s="846"/>
      <c r="H641" s="846"/>
      <c r="I641" s="846"/>
      <c r="J641" s="846"/>
      <c r="K641" s="846"/>
      <c r="L641" s="846"/>
      <c r="M641" s="846"/>
      <c r="N641" s="5"/>
      <c r="O641" s="5"/>
      <c r="P641" s="5"/>
      <c r="Q641" s="5"/>
      <c r="R641" s="5"/>
      <c r="S641" s="5"/>
      <c r="T641" s="5"/>
      <c r="U641" s="5"/>
      <c r="V641" s="5"/>
      <c r="W641" s="5"/>
      <c r="X641" s="5"/>
      <c r="Y641" s="5"/>
      <c r="Z641" s="5"/>
      <c r="AA641" s="5"/>
      <c r="AB641" s="5"/>
      <c r="AC641" s="5"/>
      <c r="AD641" s="5"/>
      <c r="AE641" s="5"/>
      <c r="AF641" s="5"/>
      <c r="AG641" s="845"/>
      <c r="AH641" s="805"/>
    </row>
    <row r="642">
      <c r="A642" s="705"/>
      <c r="B642" s="846"/>
      <c r="C642" s="846"/>
      <c r="D642" s="846"/>
      <c r="E642" s="846"/>
      <c r="F642" s="846"/>
      <c r="G642" s="846"/>
      <c r="H642" s="846"/>
      <c r="I642" s="846"/>
      <c r="J642" s="846"/>
      <c r="K642" s="846"/>
      <c r="L642" s="846"/>
      <c r="M642" s="846"/>
      <c r="N642" s="5"/>
      <c r="O642" s="5"/>
      <c r="P642" s="5"/>
      <c r="Q642" s="5"/>
      <c r="R642" s="5"/>
      <c r="S642" s="5"/>
      <c r="T642" s="5"/>
      <c r="U642" s="5"/>
      <c r="V642" s="5"/>
      <c r="W642" s="5"/>
      <c r="X642" s="5"/>
      <c r="Y642" s="5"/>
      <c r="Z642" s="5"/>
      <c r="AA642" s="5"/>
      <c r="AB642" s="5"/>
      <c r="AC642" s="5"/>
      <c r="AD642" s="5"/>
      <c r="AE642" s="5"/>
      <c r="AF642" s="5"/>
      <c r="AG642" s="845"/>
      <c r="AH642" s="805"/>
    </row>
    <row r="643">
      <c r="A643" s="705"/>
      <c r="B643" s="846"/>
      <c r="C643" s="846"/>
      <c r="D643" s="846"/>
      <c r="E643" s="846"/>
      <c r="F643" s="846"/>
      <c r="G643" s="846"/>
      <c r="H643" s="846"/>
      <c r="I643" s="846"/>
      <c r="J643" s="846"/>
      <c r="K643" s="846"/>
      <c r="L643" s="846"/>
      <c r="M643" s="846"/>
      <c r="N643" s="5"/>
      <c r="O643" s="5"/>
      <c r="P643" s="5"/>
      <c r="Q643" s="5"/>
      <c r="R643" s="5"/>
      <c r="S643" s="5"/>
      <c r="T643" s="5"/>
      <c r="U643" s="5"/>
      <c r="V643" s="5"/>
      <c r="W643" s="5"/>
      <c r="X643" s="5"/>
      <c r="Y643" s="5"/>
      <c r="Z643" s="5"/>
      <c r="AA643" s="5"/>
      <c r="AB643" s="5"/>
      <c r="AC643" s="5"/>
      <c r="AD643" s="5"/>
      <c r="AE643" s="5"/>
      <c r="AF643" s="5"/>
      <c r="AG643" s="845"/>
      <c r="AH643" s="805"/>
    </row>
    <row r="644">
      <c r="A644" s="705"/>
      <c r="B644" s="846"/>
      <c r="C644" s="846"/>
      <c r="D644" s="846"/>
      <c r="E644" s="846"/>
      <c r="F644" s="846"/>
      <c r="G644" s="846"/>
      <c r="H644" s="846"/>
      <c r="I644" s="846"/>
      <c r="J644" s="846"/>
      <c r="K644" s="846"/>
      <c r="L644" s="846"/>
      <c r="M644" s="846"/>
      <c r="N644" s="5"/>
      <c r="O644" s="5"/>
      <c r="P644" s="5"/>
      <c r="Q644" s="5"/>
      <c r="R644" s="5"/>
      <c r="S644" s="5"/>
      <c r="T644" s="5"/>
      <c r="U644" s="5"/>
      <c r="V644" s="5"/>
      <c r="W644" s="5"/>
      <c r="X644" s="5"/>
      <c r="Y644" s="5"/>
      <c r="Z644" s="5"/>
      <c r="AA644" s="5"/>
      <c r="AB644" s="5"/>
      <c r="AC644" s="5"/>
      <c r="AD644" s="5"/>
      <c r="AE644" s="5"/>
      <c r="AF644" s="5"/>
      <c r="AG644" s="845"/>
      <c r="AH644" s="805"/>
    </row>
    <row r="645">
      <c r="A645" s="705"/>
      <c r="B645" s="846"/>
      <c r="C645" s="846"/>
      <c r="D645" s="846"/>
      <c r="E645" s="846"/>
      <c r="F645" s="846"/>
      <c r="G645" s="846"/>
      <c r="H645" s="846"/>
      <c r="I645" s="846"/>
      <c r="J645" s="846"/>
      <c r="K645" s="846"/>
      <c r="L645" s="846"/>
      <c r="M645" s="846"/>
      <c r="N645" s="5"/>
      <c r="O645" s="5"/>
      <c r="P645" s="5"/>
      <c r="Q645" s="5"/>
      <c r="R645" s="5"/>
      <c r="S645" s="5"/>
      <c r="T645" s="5"/>
      <c r="U645" s="5"/>
      <c r="V645" s="5"/>
      <c r="W645" s="5"/>
      <c r="X645" s="5"/>
      <c r="Y645" s="5"/>
      <c r="Z645" s="5"/>
      <c r="AA645" s="5"/>
      <c r="AB645" s="5"/>
      <c r="AC645" s="5"/>
      <c r="AD645" s="5"/>
      <c r="AE645" s="5"/>
      <c r="AF645" s="5"/>
      <c r="AG645" s="845"/>
      <c r="AH645" s="805"/>
    </row>
    <row r="646">
      <c r="A646" s="705"/>
      <c r="B646" s="846"/>
      <c r="C646" s="846"/>
      <c r="D646" s="846"/>
      <c r="E646" s="846"/>
      <c r="F646" s="846"/>
      <c r="G646" s="846"/>
      <c r="H646" s="846"/>
      <c r="I646" s="846"/>
      <c r="J646" s="846"/>
      <c r="K646" s="846"/>
      <c r="L646" s="846"/>
      <c r="M646" s="846"/>
      <c r="N646" s="5"/>
      <c r="O646" s="5"/>
      <c r="P646" s="5"/>
      <c r="Q646" s="5"/>
      <c r="R646" s="5"/>
      <c r="S646" s="5"/>
      <c r="T646" s="5"/>
      <c r="U646" s="5"/>
      <c r="V646" s="5"/>
      <c r="W646" s="5"/>
      <c r="X646" s="5"/>
      <c r="Y646" s="5"/>
      <c r="Z646" s="5"/>
      <c r="AA646" s="5"/>
      <c r="AB646" s="5"/>
      <c r="AC646" s="5"/>
      <c r="AD646" s="5"/>
      <c r="AE646" s="5"/>
      <c r="AF646" s="5"/>
      <c r="AG646" s="845"/>
      <c r="AH646" s="805"/>
    </row>
    <row r="647">
      <c r="A647" s="705"/>
      <c r="B647" s="846"/>
      <c r="C647" s="846"/>
      <c r="D647" s="846"/>
      <c r="E647" s="846"/>
      <c r="F647" s="846"/>
      <c r="G647" s="846"/>
      <c r="H647" s="846"/>
      <c r="I647" s="846"/>
      <c r="J647" s="846"/>
      <c r="K647" s="846"/>
      <c r="L647" s="846"/>
      <c r="M647" s="846"/>
      <c r="N647" s="5"/>
      <c r="O647" s="5"/>
      <c r="P647" s="5"/>
      <c r="Q647" s="5"/>
      <c r="R647" s="5"/>
      <c r="S647" s="5"/>
      <c r="T647" s="5"/>
      <c r="U647" s="5"/>
      <c r="V647" s="5"/>
      <c r="W647" s="5"/>
      <c r="X647" s="5"/>
      <c r="Y647" s="5"/>
      <c r="Z647" s="5"/>
      <c r="AA647" s="5"/>
      <c r="AB647" s="5"/>
      <c r="AC647" s="5"/>
      <c r="AD647" s="5"/>
      <c r="AE647" s="5"/>
      <c r="AF647" s="5"/>
      <c r="AG647" s="845"/>
      <c r="AH647" s="805"/>
    </row>
    <row r="648">
      <c r="A648" s="705"/>
      <c r="B648" s="846"/>
      <c r="C648" s="846"/>
      <c r="D648" s="846"/>
      <c r="E648" s="846"/>
      <c r="F648" s="846"/>
      <c r="G648" s="846"/>
      <c r="H648" s="846"/>
      <c r="I648" s="846"/>
      <c r="J648" s="846"/>
      <c r="K648" s="846"/>
      <c r="L648" s="846"/>
      <c r="M648" s="846"/>
      <c r="N648" s="5"/>
      <c r="O648" s="5"/>
      <c r="P648" s="5"/>
      <c r="Q648" s="5"/>
      <c r="R648" s="5"/>
      <c r="S648" s="5"/>
      <c r="T648" s="5"/>
      <c r="U648" s="5"/>
      <c r="V648" s="5"/>
      <c r="W648" s="5"/>
      <c r="X648" s="5"/>
      <c r="Y648" s="5"/>
      <c r="Z648" s="5"/>
      <c r="AA648" s="5"/>
      <c r="AB648" s="5"/>
      <c r="AC648" s="5"/>
      <c r="AD648" s="5"/>
      <c r="AE648" s="5"/>
      <c r="AF648" s="5"/>
      <c r="AG648" s="845"/>
      <c r="AH648" s="805"/>
    </row>
    <row r="649">
      <c r="A649" s="705"/>
      <c r="B649" s="846"/>
      <c r="C649" s="846"/>
      <c r="D649" s="846"/>
      <c r="E649" s="846"/>
      <c r="F649" s="846"/>
      <c r="G649" s="846"/>
      <c r="H649" s="846"/>
      <c r="I649" s="846"/>
      <c r="J649" s="846"/>
      <c r="K649" s="846"/>
      <c r="L649" s="846"/>
      <c r="M649" s="846"/>
      <c r="N649" s="5"/>
      <c r="O649" s="5"/>
      <c r="P649" s="5"/>
      <c r="Q649" s="5"/>
      <c r="R649" s="5"/>
      <c r="S649" s="5"/>
      <c r="T649" s="5"/>
      <c r="U649" s="5"/>
      <c r="V649" s="5"/>
      <c r="W649" s="5"/>
      <c r="X649" s="5"/>
      <c r="Y649" s="5"/>
      <c r="Z649" s="5"/>
      <c r="AA649" s="5"/>
      <c r="AB649" s="5"/>
      <c r="AC649" s="5"/>
      <c r="AD649" s="5"/>
      <c r="AE649" s="5"/>
      <c r="AF649" s="5"/>
      <c r="AG649" s="845"/>
      <c r="AH649" s="805"/>
    </row>
    <row r="650">
      <c r="A650" s="705"/>
      <c r="B650" s="846"/>
      <c r="C650" s="846"/>
      <c r="D650" s="846"/>
      <c r="E650" s="846"/>
      <c r="F650" s="846"/>
      <c r="G650" s="846"/>
      <c r="H650" s="846"/>
      <c r="I650" s="846"/>
      <c r="J650" s="846"/>
      <c r="K650" s="846"/>
      <c r="L650" s="846"/>
      <c r="M650" s="846"/>
      <c r="N650" s="5"/>
      <c r="O650" s="5"/>
      <c r="P650" s="5"/>
      <c r="Q650" s="5"/>
      <c r="R650" s="5"/>
      <c r="S650" s="5"/>
      <c r="T650" s="5"/>
      <c r="U650" s="5"/>
      <c r="V650" s="5"/>
      <c r="W650" s="5"/>
      <c r="X650" s="5"/>
      <c r="Y650" s="5"/>
      <c r="Z650" s="5"/>
      <c r="AA650" s="5"/>
      <c r="AB650" s="5"/>
      <c r="AC650" s="5"/>
      <c r="AD650" s="5"/>
      <c r="AE650" s="5"/>
      <c r="AF650" s="5"/>
      <c r="AG650" s="845"/>
      <c r="AH650" s="805"/>
    </row>
    <row r="651">
      <c r="A651" s="705"/>
      <c r="B651" s="846"/>
      <c r="C651" s="846"/>
      <c r="D651" s="846"/>
      <c r="E651" s="846"/>
      <c r="F651" s="846"/>
      <c r="G651" s="846"/>
      <c r="H651" s="846"/>
      <c r="I651" s="846"/>
      <c r="J651" s="846"/>
      <c r="K651" s="846"/>
      <c r="L651" s="846"/>
      <c r="M651" s="846"/>
      <c r="N651" s="5"/>
      <c r="O651" s="5"/>
      <c r="P651" s="5"/>
      <c r="Q651" s="5"/>
      <c r="R651" s="5"/>
      <c r="S651" s="5"/>
      <c r="T651" s="5"/>
      <c r="U651" s="5"/>
      <c r="V651" s="5"/>
      <c r="W651" s="5"/>
      <c r="X651" s="5"/>
      <c r="Y651" s="5"/>
      <c r="Z651" s="5"/>
      <c r="AA651" s="5"/>
      <c r="AB651" s="5"/>
      <c r="AC651" s="5"/>
      <c r="AD651" s="5"/>
      <c r="AE651" s="5"/>
      <c r="AF651" s="5"/>
      <c r="AG651" s="845"/>
      <c r="AH651" s="805"/>
    </row>
    <row r="652">
      <c r="A652" s="705"/>
      <c r="B652" s="846"/>
      <c r="C652" s="846"/>
      <c r="D652" s="846"/>
      <c r="E652" s="846"/>
      <c r="F652" s="846"/>
      <c r="G652" s="846"/>
      <c r="H652" s="846"/>
      <c r="I652" s="846"/>
      <c r="J652" s="846"/>
      <c r="K652" s="846"/>
      <c r="L652" s="846"/>
      <c r="M652" s="846"/>
      <c r="N652" s="5"/>
      <c r="O652" s="5"/>
      <c r="P652" s="5"/>
      <c r="Q652" s="5"/>
      <c r="R652" s="5"/>
      <c r="S652" s="5"/>
      <c r="T652" s="5"/>
      <c r="U652" s="5"/>
      <c r="V652" s="5"/>
      <c r="W652" s="5"/>
      <c r="X652" s="5"/>
      <c r="Y652" s="5"/>
      <c r="Z652" s="5"/>
      <c r="AA652" s="5"/>
      <c r="AB652" s="5"/>
      <c r="AC652" s="5"/>
      <c r="AD652" s="5"/>
      <c r="AE652" s="5"/>
      <c r="AF652" s="5"/>
      <c r="AG652" s="845"/>
      <c r="AH652" s="805"/>
    </row>
    <row r="653">
      <c r="A653" s="705"/>
      <c r="B653" s="846"/>
      <c r="C653" s="846"/>
      <c r="D653" s="846"/>
      <c r="E653" s="846"/>
      <c r="F653" s="846"/>
      <c r="G653" s="846"/>
      <c r="H653" s="846"/>
      <c r="I653" s="846"/>
      <c r="J653" s="846"/>
      <c r="K653" s="846"/>
      <c r="L653" s="846"/>
      <c r="M653" s="846"/>
      <c r="N653" s="5"/>
      <c r="O653" s="5"/>
      <c r="P653" s="5"/>
      <c r="Q653" s="5"/>
      <c r="R653" s="5"/>
      <c r="S653" s="5"/>
      <c r="T653" s="5"/>
      <c r="U653" s="5"/>
      <c r="V653" s="5"/>
      <c r="W653" s="5"/>
      <c r="X653" s="5"/>
      <c r="Y653" s="5"/>
      <c r="Z653" s="5"/>
      <c r="AA653" s="5"/>
      <c r="AB653" s="5"/>
      <c r="AC653" s="5"/>
      <c r="AD653" s="5"/>
      <c r="AE653" s="5"/>
      <c r="AF653" s="5"/>
      <c r="AG653" s="845"/>
      <c r="AH653" s="805"/>
    </row>
    <row r="654">
      <c r="A654" s="705"/>
      <c r="B654" s="846"/>
      <c r="C654" s="846"/>
      <c r="D654" s="846"/>
      <c r="E654" s="846"/>
      <c r="F654" s="846"/>
      <c r="G654" s="846"/>
      <c r="H654" s="846"/>
      <c r="I654" s="846"/>
      <c r="J654" s="846"/>
      <c r="K654" s="846"/>
      <c r="L654" s="846"/>
      <c r="M654" s="846"/>
      <c r="N654" s="5"/>
      <c r="O654" s="5"/>
      <c r="P654" s="5"/>
      <c r="Q654" s="5"/>
      <c r="R654" s="5"/>
      <c r="S654" s="5"/>
      <c r="T654" s="5"/>
      <c r="U654" s="5"/>
      <c r="V654" s="5"/>
      <c r="W654" s="5"/>
      <c r="X654" s="5"/>
      <c r="Y654" s="5"/>
      <c r="Z654" s="5"/>
      <c r="AA654" s="5"/>
      <c r="AB654" s="5"/>
      <c r="AC654" s="5"/>
      <c r="AD654" s="5"/>
      <c r="AE654" s="5"/>
      <c r="AF654" s="5"/>
      <c r="AG654" s="845"/>
      <c r="AH654" s="805"/>
    </row>
    <row r="655">
      <c r="A655" s="705"/>
      <c r="B655" s="846"/>
      <c r="C655" s="846"/>
      <c r="D655" s="846"/>
      <c r="E655" s="846"/>
      <c r="F655" s="846"/>
      <c r="G655" s="846"/>
      <c r="H655" s="846"/>
      <c r="I655" s="846"/>
      <c r="J655" s="846"/>
      <c r="K655" s="846"/>
      <c r="L655" s="846"/>
      <c r="M655" s="846"/>
      <c r="N655" s="5"/>
      <c r="O655" s="5"/>
      <c r="P655" s="5"/>
      <c r="Q655" s="5"/>
      <c r="R655" s="5"/>
      <c r="S655" s="5"/>
      <c r="T655" s="5"/>
      <c r="U655" s="5"/>
      <c r="V655" s="5"/>
      <c r="W655" s="5"/>
      <c r="X655" s="5"/>
      <c r="Y655" s="5"/>
      <c r="Z655" s="5"/>
      <c r="AA655" s="5"/>
      <c r="AB655" s="5"/>
      <c r="AC655" s="5"/>
      <c r="AD655" s="5"/>
      <c r="AE655" s="5"/>
      <c r="AF655" s="5"/>
      <c r="AG655" s="845"/>
      <c r="AH655" s="805"/>
    </row>
    <row r="656">
      <c r="A656" s="705"/>
      <c r="B656" s="846"/>
      <c r="C656" s="846"/>
      <c r="D656" s="846"/>
      <c r="E656" s="846"/>
      <c r="F656" s="846"/>
      <c r="G656" s="846"/>
      <c r="H656" s="846"/>
      <c r="I656" s="846"/>
      <c r="J656" s="846"/>
      <c r="K656" s="846"/>
      <c r="L656" s="846"/>
      <c r="M656" s="846"/>
      <c r="N656" s="5"/>
      <c r="O656" s="5"/>
      <c r="P656" s="5"/>
      <c r="Q656" s="5"/>
      <c r="R656" s="5"/>
      <c r="S656" s="5"/>
      <c r="T656" s="5"/>
      <c r="U656" s="5"/>
      <c r="V656" s="5"/>
      <c r="W656" s="5"/>
      <c r="X656" s="5"/>
      <c r="Y656" s="5"/>
      <c r="Z656" s="5"/>
      <c r="AA656" s="5"/>
      <c r="AB656" s="5"/>
      <c r="AC656" s="5"/>
      <c r="AD656" s="5"/>
      <c r="AE656" s="5"/>
      <c r="AF656" s="5"/>
      <c r="AG656" s="845"/>
      <c r="AH656" s="805"/>
    </row>
    <row r="657">
      <c r="A657" s="705"/>
      <c r="B657" s="846"/>
      <c r="C657" s="846"/>
      <c r="D657" s="846"/>
      <c r="E657" s="846"/>
      <c r="F657" s="846"/>
      <c r="G657" s="846"/>
      <c r="H657" s="846"/>
      <c r="I657" s="846"/>
      <c r="J657" s="846"/>
      <c r="K657" s="846"/>
      <c r="L657" s="846"/>
      <c r="M657" s="846"/>
      <c r="N657" s="5"/>
      <c r="O657" s="5"/>
      <c r="P657" s="5"/>
      <c r="Q657" s="5"/>
      <c r="R657" s="5"/>
      <c r="S657" s="5"/>
      <c r="T657" s="5"/>
      <c r="U657" s="5"/>
      <c r="V657" s="5"/>
      <c r="W657" s="5"/>
      <c r="X657" s="5"/>
      <c r="Y657" s="5"/>
      <c r="Z657" s="5"/>
      <c r="AA657" s="5"/>
      <c r="AB657" s="5"/>
      <c r="AC657" s="5"/>
      <c r="AD657" s="5"/>
      <c r="AE657" s="5"/>
      <c r="AF657" s="5"/>
      <c r="AG657" s="845"/>
      <c r="AH657" s="805"/>
    </row>
    <row r="658">
      <c r="A658" s="705"/>
      <c r="B658" s="846"/>
      <c r="C658" s="846"/>
      <c r="D658" s="846"/>
      <c r="E658" s="846"/>
      <c r="F658" s="846"/>
      <c r="G658" s="846"/>
      <c r="H658" s="846"/>
      <c r="I658" s="846"/>
      <c r="J658" s="846"/>
      <c r="K658" s="846"/>
      <c r="L658" s="846"/>
      <c r="M658" s="846"/>
      <c r="N658" s="5"/>
      <c r="O658" s="5"/>
      <c r="P658" s="5"/>
      <c r="Q658" s="5"/>
      <c r="R658" s="5"/>
      <c r="S658" s="5"/>
      <c r="T658" s="5"/>
      <c r="U658" s="5"/>
      <c r="V658" s="5"/>
      <c r="W658" s="5"/>
      <c r="X658" s="5"/>
      <c r="Y658" s="5"/>
      <c r="Z658" s="5"/>
      <c r="AA658" s="5"/>
      <c r="AB658" s="5"/>
      <c r="AC658" s="5"/>
      <c r="AD658" s="5"/>
      <c r="AE658" s="5"/>
      <c r="AF658" s="5"/>
      <c r="AG658" s="845"/>
      <c r="AH658" s="805"/>
    </row>
    <row r="659">
      <c r="A659" s="705"/>
      <c r="B659" s="846"/>
      <c r="C659" s="846"/>
      <c r="D659" s="846"/>
      <c r="E659" s="846"/>
      <c r="F659" s="846"/>
      <c r="G659" s="846"/>
      <c r="H659" s="846"/>
      <c r="I659" s="846"/>
      <c r="J659" s="846"/>
      <c r="K659" s="846"/>
      <c r="L659" s="846"/>
      <c r="M659" s="846"/>
      <c r="N659" s="5"/>
      <c r="O659" s="5"/>
      <c r="P659" s="5"/>
      <c r="Q659" s="5"/>
      <c r="R659" s="5"/>
      <c r="S659" s="5"/>
      <c r="T659" s="5"/>
      <c r="U659" s="5"/>
      <c r="V659" s="5"/>
      <c r="W659" s="5"/>
      <c r="X659" s="5"/>
      <c r="Y659" s="5"/>
      <c r="Z659" s="5"/>
      <c r="AA659" s="5"/>
      <c r="AB659" s="5"/>
      <c r="AC659" s="5"/>
      <c r="AD659" s="5"/>
      <c r="AE659" s="5"/>
      <c r="AF659" s="5"/>
      <c r="AG659" s="845"/>
      <c r="AH659" s="805"/>
    </row>
    <row r="660">
      <c r="A660" s="705"/>
      <c r="B660" s="846"/>
      <c r="C660" s="846"/>
      <c r="D660" s="846"/>
      <c r="E660" s="846"/>
      <c r="F660" s="846"/>
      <c r="G660" s="846"/>
      <c r="H660" s="846"/>
      <c r="I660" s="846"/>
      <c r="J660" s="846"/>
      <c r="K660" s="846"/>
      <c r="L660" s="846"/>
      <c r="M660" s="846"/>
      <c r="N660" s="5"/>
      <c r="O660" s="5"/>
      <c r="P660" s="5"/>
      <c r="Q660" s="5"/>
      <c r="R660" s="5"/>
      <c r="S660" s="5"/>
      <c r="T660" s="5"/>
      <c r="U660" s="5"/>
      <c r="V660" s="5"/>
      <c r="W660" s="5"/>
      <c r="X660" s="5"/>
      <c r="Y660" s="5"/>
      <c r="Z660" s="5"/>
      <c r="AA660" s="5"/>
      <c r="AB660" s="5"/>
      <c r="AC660" s="5"/>
      <c r="AD660" s="5"/>
      <c r="AE660" s="5"/>
      <c r="AF660" s="5"/>
      <c r="AG660" s="845"/>
      <c r="AH660" s="805"/>
    </row>
    <row r="661">
      <c r="A661" s="705"/>
      <c r="B661" s="846"/>
      <c r="C661" s="846"/>
      <c r="D661" s="846"/>
      <c r="E661" s="846"/>
      <c r="F661" s="846"/>
      <c r="G661" s="846"/>
      <c r="H661" s="846"/>
      <c r="I661" s="846"/>
      <c r="J661" s="846"/>
      <c r="K661" s="846"/>
      <c r="L661" s="846"/>
      <c r="M661" s="846"/>
      <c r="N661" s="5"/>
      <c r="O661" s="5"/>
      <c r="P661" s="5"/>
      <c r="Q661" s="5"/>
      <c r="R661" s="5"/>
      <c r="S661" s="5"/>
      <c r="T661" s="5"/>
      <c r="U661" s="5"/>
      <c r="V661" s="5"/>
      <c r="W661" s="5"/>
      <c r="X661" s="5"/>
      <c r="Y661" s="5"/>
      <c r="Z661" s="5"/>
      <c r="AA661" s="5"/>
      <c r="AB661" s="5"/>
      <c r="AC661" s="5"/>
      <c r="AD661" s="5"/>
      <c r="AE661" s="5"/>
      <c r="AF661" s="5"/>
      <c r="AG661" s="845"/>
      <c r="AH661" s="805"/>
    </row>
    <row r="662">
      <c r="A662" s="705"/>
      <c r="B662" s="846"/>
      <c r="C662" s="846"/>
      <c r="D662" s="846"/>
      <c r="E662" s="846"/>
      <c r="F662" s="846"/>
      <c r="G662" s="846"/>
      <c r="H662" s="846"/>
      <c r="I662" s="846"/>
      <c r="J662" s="846"/>
      <c r="K662" s="846"/>
      <c r="L662" s="846"/>
      <c r="M662" s="846"/>
      <c r="N662" s="5"/>
      <c r="O662" s="5"/>
      <c r="P662" s="5"/>
      <c r="Q662" s="5"/>
      <c r="R662" s="5"/>
      <c r="S662" s="5"/>
      <c r="T662" s="5"/>
      <c r="U662" s="5"/>
      <c r="V662" s="5"/>
      <c r="W662" s="5"/>
      <c r="X662" s="5"/>
      <c r="Y662" s="5"/>
      <c r="Z662" s="5"/>
      <c r="AA662" s="5"/>
      <c r="AB662" s="5"/>
      <c r="AC662" s="5"/>
      <c r="AD662" s="5"/>
      <c r="AE662" s="5"/>
      <c r="AF662" s="5"/>
      <c r="AG662" s="845"/>
      <c r="AH662" s="805"/>
    </row>
    <row r="663">
      <c r="A663" s="705"/>
      <c r="B663" s="846"/>
      <c r="C663" s="846"/>
      <c r="D663" s="846"/>
      <c r="E663" s="846"/>
      <c r="F663" s="846"/>
      <c r="G663" s="846"/>
      <c r="H663" s="846"/>
      <c r="I663" s="846"/>
      <c r="J663" s="846"/>
      <c r="K663" s="846"/>
      <c r="L663" s="846"/>
      <c r="M663" s="846"/>
      <c r="N663" s="5"/>
      <c r="O663" s="5"/>
      <c r="P663" s="5"/>
      <c r="Q663" s="5"/>
      <c r="R663" s="5"/>
      <c r="S663" s="5"/>
      <c r="T663" s="5"/>
      <c r="U663" s="5"/>
      <c r="V663" s="5"/>
      <c r="W663" s="5"/>
      <c r="X663" s="5"/>
      <c r="Y663" s="5"/>
      <c r="Z663" s="5"/>
      <c r="AA663" s="5"/>
      <c r="AB663" s="5"/>
      <c r="AC663" s="5"/>
      <c r="AD663" s="5"/>
      <c r="AE663" s="5"/>
      <c r="AF663" s="5"/>
      <c r="AG663" s="845"/>
      <c r="AH663" s="805"/>
    </row>
    <row r="664">
      <c r="A664" s="705"/>
      <c r="B664" s="846"/>
      <c r="C664" s="846"/>
      <c r="D664" s="846"/>
      <c r="E664" s="846"/>
      <c r="F664" s="846"/>
      <c r="G664" s="846"/>
      <c r="H664" s="846"/>
      <c r="I664" s="846"/>
      <c r="J664" s="846"/>
      <c r="K664" s="846"/>
      <c r="L664" s="846"/>
      <c r="M664" s="846"/>
      <c r="N664" s="5"/>
      <c r="O664" s="5"/>
      <c r="P664" s="5"/>
      <c r="Q664" s="5"/>
      <c r="R664" s="5"/>
      <c r="S664" s="5"/>
      <c r="T664" s="5"/>
      <c r="U664" s="5"/>
      <c r="V664" s="5"/>
      <c r="W664" s="5"/>
      <c r="X664" s="5"/>
      <c r="Y664" s="5"/>
      <c r="Z664" s="5"/>
      <c r="AA664" s="5"/>
      <c r="AB664" s="5"/>
      <c r="AC664" s="5"/>
      <c r="AD664" s="5"/>
      <c r="AE664" s="5"/>
      <c r="AF664" s="5"/>
      <c r="AG664" s="845"/>
      <c r="AH664" s="805"/>
    </row>
    <row r="665">
      <c r="A665" s="705"/>
      <c r="B665" s="846"/>
      <c r="C665" s="846"/>
      <c r="D665" s="846"/>
      <c r="E665" s="846"/>
      <c r="F665" s="846"/>
      <c r="G665" s="846"/>
      <c r="H665" s="846"/>
      <c r="I665" s="846"/>
      <c r="J665" s="846"/>
      <c r="K665" s="846"/>
      <c r="L665" s="846"/>
      <c r="M665" s="846"/>
      <c r="N665" s="5"/>
      <c r="O665" s="5"/>
      <c r="P665" s="5"/>
      <c r="Q665" s="5"/>
      <c r="R665" s="5"/>
      <c r="S665" s="5"/>
      <c r="T665" s="5"/>
      <c r="U665" s="5"/>
      <c r="V665" s="5"/>
      <c r="W665" s="5"/>
      <c r="X665" s="5"/>
      <c r="Y665" s="5"/>
      <c r="Z665" s="5"/>
      <c r="AA665" s="5"/>
      <c r="AB665" s="5"/>
      <c r="AC665" s="5"/>
      <c r="AD665" s="5"/>
      <c r="AE665" s="5"/>
      <c r="AF665" s="5"/>
      <c r="AG665" s="845"/>
      <c r="AH665" s="805"/>
    </row>
    <row r="666">
      <c r="A666" s="705"/>
      <c r="B666" s="846"/>
      <c r="C666" s="846"/>
      <c r="D666" s="846"/>
      <c r="E666" s="846"/>
      <c r="F666" s="846"/>
      <c r="G666" s="846"/>
      <c r="H666" s="846"/>
      <c r="I666" s="846"/>
      <c r="J666" s="846"/>
      <c r="K666" s="846"/>
      <c r="L666" s="846"/>
      <c r="M666" s="846"/>
      <c r="N666" s="5"/>
      <c r="O666" s="5"/>
      <c r="P666" s="5"/>
      <c r="Q666" s="5"/>
      <c r="R666" s="5"/>
      <c r="S666" s="5"/>
      <c r="T666" s="5"/>
      <c r="U666" s="5"/>
      <c r="V666" s="5"/>
      <c r="W666" s="5"/>
      <c r="X666" s="5"/>
      <c r="Y666" s="5"/>
      <c r="Z666" s="5"/>
      <c r="AA666" s="5"/>
      <c r="AB666" s="5"/>
      <c r="AC666" s="5"/>
      <c r="AD666" s="5"/>
      <c r="AE666" s="5"/>
      <c r="AF666" s="5"/>
      <c r="AG666" s="845"/>
      <c r="AH666" s="805"/>
    </row>
    <row r="667">
      <c r="A667" s="705"/>
      <c r="B667" s="846"/>
      <c r="C667" s="846"/>
      <c r="D667" s="846"/>
      <c r="E667" s="846"/>
      <c r="F667" s="846"/>
      <c r="G667" s="846"/>
      <c r="H667" s="846"/>
      <c r="I667" s="846"/>
      <c r="J667" s="846"/>
      <c r="K667" s="846"/>
      <c r="L667" s="846"/>
      <c r="M667" s="846"/>
      <c r="N667" s="5"/>
      <c r="O667" s="5"/>
      <c r="P667" s="5"/>
      <c r="Q667" s="5"/>
      <c r="R667" s="5"/>
      <c r="S667" s="5"/>
      <c r="T667" s="5"/>
      <c r="U667" s="5"/>
      <c r="V667" s="5"/>
      <c r="W667" s="5"/>
      <c r="X667" s="5"/>
      <c r="Y667" s="5"/>
      <c r="Z667" s="5"/>
      <c r="AA667" s="5"/>
      <c r="AB667" s="5"/>
      <c r="AC667" s="5"/>
      <c r="AD667" s="5"/>
      <c r="AE667" s="5"/>
      <c r="AF667" s="5"/>
      <c r="AG667" s="845"/>
      <c r="AH667" s="805"/>
    </row>
    <row r="668">
      <c r="A668" s="705"/>
      <c r="B668" s="846"/>
      <c r="C668" s="846"/>
      <c r="D668" s="846"/>
      <c r="E668" s="846"/>
      <c r="F668" s="846"/>
      <c r="G668" s="846"/>
      <c r="H668" s="846"/>
      <c r="I668" s="846"/>
      <c r="J668" s="846"/>
      <c r="K668" s="846"/>
      <c r="L668" s="846"/>
      <c r="M668" s="846"/>
      <c r="N668" s="5"/>
      <c r="O668" s="5"/>
      <c r="P668" s="5"/>
      <c r="Q668" s="5"/>
      <c r="R668" s="5"/>
      <c r="S668" s="5"/>
      <c r="T668" s="5"/>
      <c r="U668" s="5"/>
      <c r="V668" s="5"/>
      <c r="W668" s="5"/>
      <c r="X668" s="5"/>
      <c r="Y668" s="5"/>
      <c r="Z668" s="5"/>
      <c r="AA668" s="5"/>
      <c r="AB668" s="5"/>
      <c r="AC668" s="5"/>
      <c r="AD668" s="5"/>
      <c r="AE668" s="5"/>
      <c r="AF668" s="5"/>
      <c r="AG668" s="845"/>
      <c r="AH668" s="805"/>
    </row>
    <row r="669">
      <c r="A669" s="705"/>
      <c r="B669" s="846"/>
      <c r="C669" s="846"/>
      <c r="D669" s="846"/>
      <c r="E669" s="846"/>
      <c r="F669" s="846"/>
      <c r="G669" s="846"/>
      <c r="H669" s="846"/>
      <c r="I669" s="846"/>
      <c r="J669" s="846"/>
      <c r="K669" s="846"/>
      <c r="L669" s="846"/>
      <c r="M669" s="846"/>
      <c r="N669" s="5"/>
      <c r="O669" s="5"/>
      <c r="P669" s="5"/>
      <c r="Q669" s="5"/>
      <c r="R669" s="5"/>
      <c r="S669" s="5"/>
      <c r="T669" s="5"/>
      <c r="U669" s="5"/>
      <c r="V669" s="5"/>
      <c r="W669" s="5"/>
      <c r="X669" s="5"/>
      <c r="Y669" s="5"/>
      <c r="Z669" s="5"/>
      <c r="AA669" s="5"/>
      <c r="AB669" s="5"/>
      <c r="AC669" s="5"/>
      <c r="AD669" s="5"/>
      <c r="AE669" s="5"/>
      <c r="AF669" s="5"/>
      <c r="AG669" s="845"/>
      <c r="AH669" s="805"/>
    </row>
    <row r="670">
      <c r="A670" s="705"/>
      <c r="B670" s="846"/>
      <c r="C670" s="846"/>
      <c r="D670" s="846"/>
      <c r="E670" s="846"/>
      <c r="F670" s="846"/>
      <c r="G670" s="846"/>
      <c r="H670" s="846"/>
      <c r="I670" s="846"/>
      <c r="J670" s="846"/>
      <c r="K670" s="846"/>
      <c r="L670" s="846"/>
      <c r="M670" s="846"/>
      <c r="N670" s="5"/>
      <c r="O670" s="5"/>
      <c r="P670" s="5"/>
      <c r="Q670" s="5"/>
      <c r="R670" s="5"/>
      <c r="S670" s="5"/>
      <c r="T670" s="5"/>
      <c r="U670" s="5"/>
      <c r="V670" s="5"/>
      <c r="W670" s="5"/>
      <c r="X670" s="5"/>
      <c r="Y670" s="5"/>
      <c r="Z670" s="5"/>
      <c r="AA670" s="5"/>
      <c r="AB670" s="5"/>
      <c r="AC670" s="5"/>
      <c r="AD670" s="5"/>
      <c r="AE670" s="5"/>
      <c r="AF670" s="5"/>
      <c r="AG670" s="845"/>
      <c r="AH670" s="805"/>
    </row>
    <row r="671">
      <c r="A671" s="705"/>
      <c r="B671" s="846"/>
      <c r="C671" s="846"/>
      <c r="D671" s="846"/>
      <c r="E671" s="846"/>
      <c r="F671" s="846"/>
      <c r="G671" s="846"/>
      <c r="H671" s="846"/>
      <c r="I671" s="846"/>
      <c r="J671" s="846"/>
      <c r="K671" s="846"/>
      <c r="L671" s="846"/>
      <c r="M671" s="846"/>
      <c r="N671" s="5"/>
      <c r="O671" s="5"/>
      <c r="P671" s="5"/>
      <c r="Q671" s="5"/>
      <c r="R671" s="5"/>
      <c r="S671" s="5"/>
      <c r="T671" s="5"/>
      <c r="U671" s="5"/>
      <c r="V671" s="5"/>
      <c r="W671" s="5"/>
      <c r="X671" s="5"/>
      <c r="Y671" s="5"/>
      <c r="Z671" s="5"/>
      <c r="AA671" s="5"/>
      <c r="AB671" s="5"/>
      <c r="AC671" s="5"/>
      <c r="AD671" s="5"/>
      <c r="AE671" s="5"/>
      <c r="AF671" s="5"/>
      <c r="AG671" s="845"/>
      <c r="AH671" s="805"/>
    </row>
    <row r="672">
      <c r="A672" s="705"/>
      <c r="B672" s="846"/>
      <c r="C672" s="846"/>
      <c r="D672" s="846"/>
      <c r="E672" s="846"/>
      <c r="F672" s="846"/>
      <c r="G672" s="846"/>
      <c r="H672" s="846"/>
      <c r="I672" s="846"/>
      <c r="J672" s="846"/>
      <c r="K672" s="846"/>
      <c r="L672" s="846"/>
      <c r="M672" s="846"/>
      <c r="N672" s="5"/>
      <c r="O672" s="5"/>
      <c r="P672" s="5"/>
      <c r="Q672" s="5"/>
      <c r="R672" s="5"/>
      <c r="S672" s="5"/>
      <c r="T672" s="5"/>
      <c r="U672" s="5"/>
      <c r="V672" s="5"/>
      <c r="W672" s="5"/>
      <c r="X672" s="5"/>
      <c r="Y672" s="5"/>
      <c r="Z672" s="5"/>
      <c r="AA672" s="5"/>
      <c r="AB672" s="5"/>
      <c r="AC672" s="5"/>
      <c r="AD672" s="5"/>
      <c r="AE672" s="5"/>
      <c r="AF672" s="5"/>
      <c r="AG672" s="845"/>
      <c r="AH672" s="805"/>
    </row>
    <row r="673">
      <c r="A673" s="705"/>
      <c r="B673" s="846"/>
      <c r="C673" s="846"/>
      <c r="D673" s="846"/>
      <c r="E673" s="846"/>
      <c r="F673" s="846"/>
      <c r="G673" s="846"/>
      <c r="H673" s="846"/>
      <c r="I673" s="846"/>
      <c r="J673" s="846"/>
      <c r="K673" s="846"/>
      <c r="L673" s="846"/>
      <c r="M673" s="846"/>
      <c r="N673" s="5"/>
      <c r="O673" s="5"/>
      <c r="P673" s="5"/>
      <c r="Q673" s="5"/>
      <c r="R673" s="5"/>
      <c r="S673" s="5"/>
      <c r="T673" s="5"/>
      <c r="U673" s="5"/>
      <c r="V673" s="5"/>
      <c r="W673" s="5"/>
      <c r="X673" s="5"/>
      <c r="Y673" s="5"/>
      <c r="Z673" s="5"/>
      <c r="AA673" s="5"/>
      <c r="AB673" s="5"/>
      <c r="AC673" s="5"/>
      <c r="AD673" s="5"/>
      <c r="AE673" s="5"/>
      <c r="AF673" s="5"/>
      <c r="AG673" s="845"/>
      <c r="AH673" s="805"/>
    </row>
    <row r="674">
      <c r="A674" s="705"/>
      <c r="B674" s="846"/>
      <c r="C674" s="846"/>
      <c r="D674" s="846"/>
      <c r="E674" s="846"/>
      <c r="F674" s="846"/>
      <c r="G674" s="846"/>
      <c r="H674" s="846"/>
      <c r="I674" s="846"/>
      <c r="J674" s="846"/>
      <c r="K674" s="846"/>
      <c r="L674" s="846"/>
      <c r="M674" s="846"/>
      <c r="N674" s="5"/>
      <c r="O674" s="5"/>
      <c r="P674" s="5"/>
      <c r="Q674" s="5"/>
      <c r="R674" s="5"/>
      <c r="S674" s="5"/>
      <c r="T674" s="5"/>
      <c r="U674" s="5"/>
      <c r="V674" s="5"/>
      <c r="W674" s="5"/>
      <c r="X674" s="5"/>
      <c r="Y674" s="5"/>
      <c r="Z674" s="5"/>
      <c r="AA674" s="5"/>
      <c r="AB674" s="5"/>
      <c r="AC674" s="5"/>
      <c r="AD674" s="5"/>
      <c r="AE674" s="5"/>
      <c r="AF674" s="5"/>
      <c r="AG674" s="845"/>
      <c r="AH674" s="805"/>
    </row>
    <row r="675">
      <c r="A675" s="705"/>
      <c r="B675" s="846"/>
      <c r="C675" s="846"/>
      <c r="D675" s="846"/>
      <c r="E675" s="846"/>
      <c r="F675" s="846"/>
      <c r="G675" s="846"/>
      <c r="H675" s="846"/>
      <c r="I675" s="846"/>
      <c r="J675" s="846"/>
      <c r="K675" s="846"/>
      <c r="L675" s="846"/>
      <c r="M675" s="846"/>
      <c r="N675" s="5"/>
      <c r="O675" s="5"/>
      <c r="P675" s="5"/>
      <c r="Q675" s="5"/>
      <c r="R675" s="5"/>
      <c r="S675" s="5"/>
      <c r="T675" s="5"/>
      <c r="U675" s="5"/>
      <c r="V675" s="5"/>
      <c r="W675" s="5"/>
      <c r="X675" s="5"/>
      <c r="Y675" s="5"/>
      <c r="Z675" s="5"/>
      <c r="AA675" s="5"/>
      <c r="AB675" s="5"/>
      <c r="AC675" s="5"/>
      <c r="AD675" s="5"/>
      <c r="AE675" s="5"/>
      <c r="AF675" s="5"/>
      <c r="AG675" s="845"/>
      <c r="AH675" s="805"/>
    </row>
    <row r="676">
      <c r="A676" s="705"/>
      <c r="B676" s="846"/>
      <c r="C676" s="846"/>
      <c r="D676" s="846"/>
      <c r="E676" s="846"/>
      <c r="F676" s="846"/>
      <c r="G676" s="846"/>
      <c r="H676" s="846"/>
      <c r="I676" s="846"/>
      <c r="J676" s="846"/>
      <c r="K676" s="846"/>
      <c r="L676" s="846"/>
      <c r="M676" s="846"/>
      <c r="N676" s="5"/>
      <c r="O676" s="5"/>
      <c r="P676" s="5"/>
      <c r="Q676" s="5"/>
      <c r="R676" s="5"/>
      <c r="S676" s="5"/>
      <c r="T676" s="5"/>
      <c r="U676" s="5"/>
      <c r="V676" s="5"/>
      <c r="W676" s="5"/>
      <c r="X676" s="5"/>
      <c r="Y676" s="5"/>
      <c r="Z676" s="5"/>
      <c r="AA676" s="5"/>
      <c r="AB676" s="5"/>
      <c r="AC676" s="5"/>
      <c r="AD676" s="5"/>
      <c r="AE676" s="5"/>
      <c r="AF676" s="5"/>
      <c r="AG676" s="845"/>
      <c r="AH676" s="805"/>
    </row>
    <row r="677">
      <c r="A677" s="705"/>
      <c r="B677" s="846"/>
      <c r="C677" s="846"/>
      <c r="D677" s="846"/>
      <c r="E677" s="846"/>
      <c r="F677" s="846"/>
      <c r="G677" s="846"/>
      <c r="H677" s="846"/>
      <c r="I677" s="846"/>
      <c r="J677" s="846"/>
      <c r="K677" s="846"/>
      <c r="L677" s="846"/>
      <c r="M677" s="846"/>
      <c r="N677" s="5"/>
      <c r="O677" s="5"/>
      <c r="P677" s="5"/>
      <c r="Q677" s="5"/>
      <c r="R677" s="5"/>
      <c r="S677" s="5"/>
      <c r="T677" s="5"/>
      <c r="U677" s="5"/>
      <c r="V677" s="5"/>
      <c r="W677" s="5"/>
      <c r="X677" s="5"/>
      <c r="Y677" s="5"/>
      <c r="Z677" s="5"/>
      <c r="AA677" s="5"/>
      <c r="AB677" s="5"/>
      <c r="AC677" s="5"/>
      <c r="AD677" s="5"/>
      <c r="AE677" s="5"/>
      <c r="AF677" s="5"/>
      <c r="AG677" s="845"/>
      <c r="AH677" s="805"/>
    </row>
    <row r="678">
      <c r="A678" s="705"/>
      <c r="B678" s="846"/>
      <c r="C678" s="846"/>
      <c r="D678" s="846"/>
      <c r="E678" s="846"/>
      <c r="F678" s="846"/>
      <c r="G678" s="846"/>
      <c r="H678" s="846"/>
      <c r="I678" s="846"/>
      <c r="J678" s="846"/>
      <c r="K678" s="846"/>
      <c r="L678" s="846"/>
      <c r="M678" s="846"/>
      <c r="N678" s="5"/>
      <c r="O678" s="5"/>
      <c r="P678" s="5"/>
      <c r="Q678" s="5"/>
      <c r="R678" s="5"/>
      <c r="S678" s="5"/>
      <c r="T678" s="5"/>
      <c r="U678" s="5"/>
      <c r="V678" s="5"/>
      <c r="W678" s="5"/>
      <c r="X678" s="5"/>
      <c r="Y678" s="5"/>
      <c r="Z678" s="5"/>
      <c r="AA678" s="5"/>
      <c r="AB678" s="5"/>
      <c r="AC678" s="5"/>
      <c r="AD678" s="5"/>
      <c r="AE678" s="5"/>
      <c r="AF678" s="5"/>
      <c r="AG678" s="845"/>
      <c r="AH678" s="805"/>
    </row>
    <row r="679">
      <c r="A679" s="705"/>
      <c r="B679" s="846"/>
      <c r="C679" s="846"/>
      <c r="D679" s="846"/>
      <c r="E679" s="846"/>
      <c r="F679" s="846"/>
      <c r="G679" s="846"/>
      <c r="H679" s="846"/>
      <c r="I679" s="846"/>
      <c r="J679" s="846"/>
      <c r="K679" s="846"/>
      <c r="L679" s="846"/>
      <c r="M679" s="846"/>
      <c r="N679" s="5"/>
      <c r="O679" s="5"/>
      <c r="P679" s="5"/>
      <c r="Q679" s="5"/>
      <c r="R679" s="5"/>
      <c r="S679" s="5"/>
      <c r="T679" s="5"/>
      <c r="U679" s="5"/>
      <c r="V679" s="5"/>
      <c r="W679" s="5"/>
      <c r="X679" s="5"/>
      <c r="Y679" s="5"/>
      <c r="Z679" s="5"/>
      <c r="AA679" s="5"/>
      <c r="AB679" s="5"/>
      <c r="AC679" s="5"/>
      <c r="AD679" s="5"/>
      <c r="AE679" s="5"/>
      <c r="AF679" s="5"/>
      <c r="AG679" s="845"/>
      <c r="AH679" s="805"/>
    </row>
    <row r="680">
      <c r="A680" s="705"/>
      <c r="B680" s="846"/>
      <c r="C680" s="846"/>
      <c r="D680" s="846"/>
      <c r="E680" s="846"/>
      <c r="F680" s="846"/>
      <c r="G680" s="846"/>
      <c r="H680" s="846"/>
      <c r="I680" s="846"/>
      <c r="J680" s="846"/>
      <c r="K680" s="846"/>
      <c r="L680" s="846"/>
      <c r="M680" s="846"/>
      <c r="N680" s="5"/>
      <c r="O680" s="5"/>
      <c r="P680" s="5"/>
      <c r="Q680" s="5"/>
      <c r="R680" s="5"/>
      <c r="S680" s="5"/>
      <c r="T680" s="5"/>
      <c r="U680" s="5"/>
      <c r="V680" s="5"/>
      <c r="W680" s="5"/>
      <c r="X680" s="5"/>
      <c r="Y680" s="5"/>
      <c r="Z680" s="5"/>
      <c r="AA680" s="5"/>
      <c r="AB680" s="5"/>
      <c r="AC680" s="5"/>
      <c r="AD680" s="5"/>
      <c r="AE680" s="5"/>
      <c r="AF680" s="5"/>
      <c r="AG680" s="845"/>
      <c r="AH680" s="805"/>
    </row>
    <row r="681">
      <c r="A681" s="705"/>
      <c r="B681" s="846"/>
      <c r="C681" s="846"/>
      <c r="D681" s="846"/>
      <c r="E681" s="846"/>
      <c r="F681" s="846"/>
      <c r="G681" s="846"/>
      <c r="H681" s="846"/>
      <c r="I681" s="846"/>
      <c r="J681" s="846"/>
      <c r="K681" s="846"/>
      <c r="L681" s="846"/>
      <c r="M681" s="846"/>
      <c r="N681" s="5"/>
      <c r="O681" s="5"/>
      <c r="P681" s="5"/>
      <c r="Q681" s="5"/>
      <c r="R681" s="5"/>
      <c r="S681" s="5"/>
      <c r="T681" s="5"/>
      <c r="U681" s="5"/>
      <c r="V681" s="5"/>
      <c r="W681" s="5"/>
      <c r="X681" s="5"/>
      <c r="Y681" s="5"/>
      <c r="Z681" s="5"/>
      <c r="AA681" s="5"/>
      <c r="AB681" s="5"/>
      <c r="AC681" s="5"/>
      <c r="AD681" s="5"/>
      <c r="AE681" s="5"/>
      <c r="AF681" s="5"/>
      <c r="AG681" s="845"/>
      <c r="AH681" s="805"/>
    </row>
    <row r="682">
      <c r="A682" s="705"/>
      <c r="B682" s="846"/>
      <c r="C682" s="846"/>
      <c r="D682" s="846"/>
      <c r="E682" s="846"/>
      <c r="F682" s="846"/>
      <c r="G682" s="846"/>
      <c r="H682" s="846"/>
      <c r="I682" s="846"/>
      <c r="J682" s="846"/>
      <c r="K682" s="846"/>
      <c r="L682" s="846"/>
      <c r="M682" s="846"/>
      <c r="N682" s="5"/>
      <c r="O682" s="5"/>
      <c r="P682" s="5"/>
      <c r="Q682" s="5"/>
      <c r="R682" s="5"/>
      <c r="S682" s="5"/>
      <c r="T682" s="5"/>
      <c r="U682" s="5"/>
      <c r="V682" s="5"/>
      <c r="W682" s="5"/>
      <c r="X682" s="5"/>
      <c r="Y682" s="5"/>
      <c r="Z682" s="5"/>
      <c r="AA682" s="5"/>
      <c r="AB682" s="5"/>
      <c r="AC682" s="5"/>
      <c r="AD682" s="5"/>
      <c r="AE682" s="5"/>
      <c r="AF682" s="5"/>
      <c r="AG682" s="845"/>
      <c r="AH682" s="805"/>
    </row>
    <row r="683">
      <c r="A683" s="705"/>
      <c r="B683" s="846"/>
      <c r="C683" s="846"/>
      <c r="D683" s="846"/>
      <c r="E683" s="846"/>
      <c r="F683" s="846"/>
      <c r="G683" s="846"/>
      <c r="H683" s="846"/>
      <c r="I683" s="846"/>
      <c r="J683" s="846"/>
      <c r="K683" s="846"/>
      <c r="L683" s="846"/>
      <c r="M683" s="846"/>
      <c r="N683" s="5"/>
      <c r="O683" s="5"/>
      <c r="P683" s="5"/>
      <c r="Q683" s="5"/>
      <c r="R683" s="5"/>
      <c r="S683" s="5"/>
      <c r="T683" s="5"/>
      <c r="U683" s="5"/>
      <c r="V683" s="5"/>
      <c r="W683" s="5"/>
      <c r="X683" s="5"/>
      <c r="Y683" s="5"/>
      <c r="Z683" s="5"/>
      <c r="AA683" s="5"/>
      <c r="AB683" s="5"/>
      <c r="AC683" s="5"/>
      <c r="AD683" s="5"/>
      <c r="AE683" s="5"/>
      <c r="AF683" s="5"/>
      <c r="AG683" s="845"/>
      <c r="AH683" s="805"/>
    </row>
    <row r="684">
      <c r="A684" s="705"/>
      <c r="B684" s="846"/>
      <c r="C684" s="846"/>
      <c r="D684" s="846"/>
      <c r="E684" s="846"/>
      <c r="F684" s="846"/>
      <c r="G684" s="846"/>
      <c r="H684" s="846"/>
      <c r="I684" s="846"/>
      <c r="J684" s="846"/>
      <c r="K684" s="846"/>
      <c r="L684" s="846"/>
      <c r="M684" s="846"/>
      <c r="N684" s="5"/>
      <c r="O684" s="5"/>
      <c r="P684" s="5"/>
      <c r="Q684" s="5"/>
      <c r="R684" s="5"/>
      <c r="S684" s="5"/>
      <c r="T684" s="5"/>
      <c r="U684" s="5"/>
      <c r="V684" s="5"/>
      <c r="W684" s="5"/>
      <c r="X684" s="5"/>
      <c r="Y684" s="5"/>
      <c r="Z684" s="5"/>
      <c r="AA684" s="5"/>
      <c r="AB684" s="5"/>
      <c r="AC684" s="5"/>
      <c r="AD684" s="5"/>
      <c r="AE684" s="5"/>
      <c r="AF684" s="5"/>
      <c r="AG684" s="845"/>
      <c r="AH684" s="805"/>
    </row>
    <row r="685">
      <c r="A685" s="705"/>
      <c r="B685" s="846"/>
      <c r="C685" s="846"/>
      <c r="D685" s="846"/>
      <c r="E685" s="846"/>
      <c r="F685" s="846"/>
      <c r="G685" s="846"/>
      <c r="H685" s="846"/>
      <c r="I685" s="846"/>
      <c r="J685" s="846"/>
      <c r="K685" s="846"/>
      <c r="L685" s="846"/>
      <c r="M685" s="846"/>
      <c r="N685" s="5"/>
      <c r="O685" s="5"/>
      <c r="P685" s="5"/>
      <c r="Q685" s="5"/>
      <c r="R685" s="5"/>
      <c r="S685" s="5"/>
      <c r="T685" s="5"/>
      <c r="U685" s="5"/>
      <c r="V685" s="5"/>
      <c r="W685" s="5"/>
      <c r="X685" s="5"/>
      <c r="Y685" s="5"/>
      <c r="Z685" s="5"/>
      <c r="AA685" s="5"/>
      <c r="AB685" s="5"/>
      <c r="AC685" s="5"/>
      <c r="AD685" s="5"/>
      <c r="AE685" s="5"/>
      <c r="AF685" s="5"/>
      <c r="AG685" s="845"/>
      <c r="AH685" s="805"/>
    </row>
    <row r="686">
      <c r="A686" s="705"/>
      <c r="B686" s="846"/>
      <c r="C686" s="846"/>
      <c r="D686" s="846"/>
      <c r="E686" s="846"/>
      <c r="F686" s="846"/>
      <c r="G686" s="846"/>
      <c r="H686" s="846"/>
      <c r="I686" s="846"/>
      <c r="J686" s="846"/>
      <c r="K686" s="846"/>
      <c r="L686" s="846"/>
      <c r="M686" s="846"/>
      <c r="N686" s="5"/>
      <c r="O686" s="5"/>
      <c r="P686" s="5"/>
      <c r="Q686" s="5"/>
      <c r="R686" s="5"/>
      <c r="S686" s="5"/>
      <c r="T686" s="5"/>
      <c r="U686" s="5"/>
      <c r="V686" s="5"/>
      <c r="W686" s="5"/>
      <c r="X686" s="5"/>
      <c r="Y686" s="5"/>
      <c r="Z686" s="5"/>
      <c r="AA686" s="5"/>
      <c r="AB686" s="5"/>
      <c r="AC686" s="5"/>
      <c r="AD686" s="5"/>
      <c r="AE686" s="5"/>
      <c r="AF686" s="5"/>
      <c r="AG686" s="845"/>
      <c r="AH686" s="805"/>
    </row>
    <row r="687">
      <c r="A687" s="705"/>
      <c r="B687" s="846"/>
      <c r="C687" s="846"/>
      <c r="D687" s="846"/>
      <c r="E687" s="846"/>
      <c r="F687" s="846"/>
      <c r="G687" s="846"/>
      <c r="H687" s="846"/>
      <c r="I687" s="846"/>
      <c r="J687" s="846"/>
      <c r="K687" s="846"/>
      <c r="L687" s="846"/>
      <c r="M687" s="846"/>
      <c r="N687" s="5"/>
      <c r="O687" s="5"/>
      <c r="P687" s="5"/>
      <c r="Q687" s="5"/>
      <c r="R687" s="5"/>
      <c r="S687" s="5"/>
      <c r="T687" s="5"/>
      <c r="U687" s="5"/>
      <c r="V687" s="5"/>
      <c r="W687" s="5"/>
      <c r="X687" s="5"/>
      <c r="Y687" s="5"/>
      <c r="Z687" s="5"/>
      <c r="AA687" s="5"/>
      <c r="AB687" s="5"/>
      <c r="AC687" s="5"/>
      <c r="AD687" s="5"/>
      <c r="AE687" s="5"/>
      <c r="AF687" s="5"/>
      <c r="AG687" s="845"/>
      <c r="AH687" s="805"/>
    </row>
    <row r="688">
      <c r="A688" s="705"/>
      <c r="B688" s="846"/>
      <c r="C688" s="846"/>
      <c r="D688" s="846"/>
      <c r="E688" s="846"/>
      <c r="F688" s="846"/>
      <c r="G688" s="846"/>
      <c r="H688" s="846"/>
      <c r="I688" s="846"/>
      <c r="J688" s="846"/>
      <c r="K688" s="846"/>
      <c r="L688" s="846"/>
      <c r="M688" s="846"/>
      <c r="N688" s="5"/>
      <c r="O688" s="5"/>
      <c r="P688" s="5"/>
      <c r="Q688" s="5"/>
      <c r="R688" s="5"/>
      <c r="S688" s="5"/>
      <c r="T688" s="5"/>
      <c r="U688" s="5"/>
      <c r="V688" s="5"/>
      <c r="W688" s="5"/>
      <c r="X688" s="5"/>
      <c r="Y688" s="5"/>
      <c r="Z688" s="5"/>
      <c r="AA688" s="5"/>
      <c r="AB688" s="5"/>
      <c r="AC688" s="5"/>
      <c r="AD688" s="5"/>
      <c r="AE688" s="5"/>
      <c r="AF688" s="5"/>
      <c r="AG688" s="845"/>
      <c r="AH688" s="805"/>
    </row>
    <row r="689">
      <c r="A689" s="705"/>
      <c r="B689" s="846"/>
      <c r="C689" s="846"/>
      <c r="D689" s="846"/>
      <c r="E689" s="846"/>
      <c r="F689" s="846"/>
      <c r="G689" s="846"/>
      <c r="H689" s="846"/>
      <c r="I689" s="846"/>
      <c r="J689" s="846"/>
      <c r="K689" s="846"/>
      <c r="L689" s="846"/>
      <c r="M689" s="846"/>
      <c r="N689" s="5"/>
      <c r="O689" s="5"/>
      <c r="P689" s="5"/>
      <c r="Q689" s="5"/>
      <c r="R689" s="5"/>
      <c r="S689" s="5"/>
      <c r="T689" s="5"/>
      <c r="U689" s="5"/>
      <c r="V689" s="5"/>
      <c r="W689" s="5"/>
      <c r="X689" s="5"/>
      <c r="Y689" s="5"/>
      <c r="Z689" s="5"/>
      <c r="AA689" s="5"/>
      <c r="AB689" s="5"/>
      <c r="AC689" s="5"/>
      <c r="AD689" s="5"/>
      <c r="AE689" s="5"/>
      <c r="AF689" s="5"/>
      <c r="AG689" s="845"/>
      <c r="AH689" s="805"/>
    </row>
    <row r="690">
      <c r="A690" s="705"/>
      <c r="B690" s="846"/>
      <c r="C690" s="846"/>
      <c r="D690" s="846"/>
      <c r="E690" s="846"/>
      <c r="F690" s="846"/>
      <c r="G690" s="846"/>
      <c r="H690" s="846"/>
      <c r="I690" s="846"/>
      <c r="J690" s="846"/>
      <c r="K690" s="846"/>
      <c r="L690" s="846"/>
      <c r="M690" s="846"/>
      <c r="N690" s="5"/>
      <c r="O690" s="5"/>
      <c r="P690" s="5"/>
      <c r="Q690" s="5"/>
      <c r="R690" s="5"/>
      <c r="S690" s="5"/>
      <c r="T690" s="5"/>
      <c r="U690" s="5"/>
      <c r="V690" s="5"/>
      <c r="W690" s="5"/>
      <c r="X690" s="5"/>
      <c r="Y690" s="5"/>
      <c r="Z690" s="5"/>
      <c r="AA690" s="5"/>
      <c r="AB690" s="5"/>
      <c r="AC690" s="5"/>
      <c r="AD690" s="5"/>
      <c r="AE690" s="5"/>
      <c r="AF690" s="5"/>
      <c r="AG690" s="845"/>
      <c r="AH690" s="805"/>
    </row>
    <row r="691">
      <c r="A691" s="705"/>
      <c r="B691" s="846"/>
      <c r="C691" s="846"/>
      <c r="D691" s="846"/>
      <c r="E691" s="846"/>
      <c r="F691" s="846"/>
      <c r="G691" s="846"/>
      <c r="H691" s="846"/>
      <c r="I691" s="846"/>
      <c r="J691" s="846"/>
      <c r="K691" s="846"/>
      <c r="L691" s="846"/>
      <c r="M691" s="846"/>
      <c r="N691" s="5"/>
      <c r="O691" s="5"/>
      <c r="P691" s="5"/>
      <c r="Q691" s="5"/>
      <c r="R691" s="5"/>
      <c r="S691" s="5"/>
      <c r="T691" s="5"/>
      <c r="U691" s="5"/>
      <c r="V691" s="5"/>
      <c r="W691" s="5"/>
      <c r="X691" s="5"/>
      <c r="Y691" s="5"/>
      <c r="Z691" s="5"/>
      <c r="AA691" s="5"/>
      <c r="AB691" s="5"/>
      <c r="AC691" s="5"/>
      <c r="AD691" s="5"/>
      <c r="AE691" s="5"/>
      <c r="AF691" s="5"/>
      <c r="AG691" s="845"/>
      <c r="AH691" s="805"/>
    </row>
    <row r="692">
      <c r="A692" s="705"/>
      <c r="B692" s="846"/>
      <c r="C692" s="846"/>
      <c r="D692" s="846"/>
      <c r="E692" s="846"/>
      <c r="F692" s="846"/>
      <c r="G692" s="846"/>
      <c r="H692" s="846"/>
      <c r="I692" s="846"/>
      <c r="J692" s="846"/>
      <c r="K692" s="846"/>
      <c r="L692" s="846"/>
      <c r="M692" s="846"/>
      <c r="N692" s="5"/>
      <c r="O692" s="5"/>
      <c r="P692" s="5"/>
      <c r="Q692" s="5"/>
      <c r="R692" s="5"/>
      <c r="S692" s="5"/>
      <c r="T692" s="5"/>
      <c r="U692" s="5"/>
      <c r="V692" s="5"/>
      <c r="W692" s="5"/>
      <c r="X692" s="5"/>
      <c r="Y692" s="5"/>
      <c r="Z692" s="5"/>
      <c r="AA692" s="5"/>
      <c r="AB692" s="5"/>
      <c r="AC692" s="5"/>
      <c r="AD692" s="5"/>
      <c r="AE692" s="5"/>
      <c r="AF692" s="5"/>
      <c r="AG692" s="845"/>
      <c r="AH692" s="805"/>
    </row>
    <row r="693">
      <c r="A693" s="705"/>
      <c r="B693" s="846"/>
      <c r="C693" s="846"/>
      <c r="D693" s="846"/>
      <c r="E693" s="846"/>
      <c r="F693" s="846"/>
      <c r="G693" s="846"/>
      <c r="H693" s="846"/>
      <c r="I693" s="846"/>
      <c r="J693" s="846"/>
      <c r="K693" s="846"/>
      <c r="L693" s="846"/>
      <c r="M693" s="846"/>
      <c r="N693" s="5"/>
      <c r="O693" s="5"/>
      <c r="P693" s="5"/>
      <c r="Q693" s="5"/>
      <c r="R693" s="5"/>
      <c r="S693" s="5"/>
      <c r="T693" s="5"/>
      <c r="U693" s="5"/>
      <c r="V693" s="5"/>
      <c r="W693" s="5"/>
      <c r="X693" s="5"/>
      <c r="Y693" s="5"/>
      <c r="Z693" s="5"/>
      <c r="AA693" s="5"/>
      <c r="AB693" s="5"/>
      <c r="AC693" s="5"/>
      <c r="AD693" s="5"/>
      <c r="AE693" s="5"/>
      <c r="AF693" s="5"/>
      <c r="AG693" s="845"/>
      <c r="AH693" s="805"/>
    </row>
    <row r="694">
      <c r="A694" s="705"/>
      <c r="B694" s="846"/>
      <c r="C694" s="846"/>
      <c r="D694" s="846"/>
      <c r="E694" s="846"/>
      <c r="F694" s="846"/>
      <c r="G694" s="846"/>
      <c r="H694" s="846"/>
      <c r="I694" s="846"/>
      <c r="J694" s="846"/>
      <c r="K694" s="846"/>
      <c r="L694" s="846"/>
      <c r="M694" s="846"/>
      <c r="N694" s="5"/>
      <c r="O694" s="5"/>
      <c r="P694" s="5"/>
      <c r="Q694" s="5"/>
      <c r="R694" s="5"/>
      <c r="S694" s="5"/>
      <c r="T694" s="5"/>
      <c r="U694" s="5"/>
      <c r="V694" s="5"/>
      <c r="W694" s="5"/>
      <c r="X694" s="5"/>
      <c r="Y694" s="5"/>
      <c r="Z694" s="5"/>
      <c r="AA694" s="5"/>
      <c r="AB694" s="5"/>
      <c r="AC694" s="5"/>
      <c r="AD694" s="5"/>
      <c r="AE694" s="5"/>
      <c r="AF694" s="5"/>
      <c r="AG694" s="845"/>
      <c r="AH694" s="805"/>
    </row>
    <row r="695">
      <c r="A695" s="705"/>
      <c r="B695" s="846"/>
      <c r="C695" s="846"/>
      <c r="D695" s="846"/>
      <c r="E695" s="846"/>
      <c r="F695" s="846"/>
      <c r="G695" s="846"/>
      <c r="H695" s="846"/>
      <c r="I695" s="846"/>
      <c r="J695" s="846"/>
      <c r="K695" s="846"/>
      <c r="L695" s="846"/>
      <c r="M695" s="846"/>
      <c r="N695" s="5"/>
      <c r="O695" s="5"/>
      <c r="P695" s="5"/>
      <c r="Q695" s="5"/>
      <c r="R695" s="5"/>
      <c r="S695" s="5"/>
      <c r="T695" s="5"/>
      <c r="U695" s="5"/>
      <c r="V695" s="5"/>
      <c r="W695" s="5"/>
      <c r="X695" s="5"/>
      <c r="Y695" s="5"/>
      <c r="Z695" s="5"/>
      <c r="AA695" s="5"/>
      <c r="AB695" s="5"/>
      <c r="AC695" s="5"/>
      <c r="AD695" s="5"/>
      <c r="AE695" s="5"/>
      <c r="AF695" s="5"/>
      <c r="AG695" s="845"/>
      <c r="AH695" s="805"/>
    </row>
    <row r="696">
      <c r="A696" s="705"/>
      <c r="B696" s="846"/>
      <c r="C696" s="846"/>
      <c r="D696" s="846"/>
      <c r="E696" s="846"/>
      <c r="F696" s="846"/>
      <c r="G696" s="846"/>
      <c r="H696" s="846"/>
      <c r="I696" s="846"/>
      <c r="J696" s="846"/>
      <c r="K696" s="846"/>
      <c r="L696" s="846"/>
      <c r="M696" s="846"/>
      <c r="N696" s="5"/>
      <c r="O696" s="5"/>
      <c r="P696" s="5"/>
      <c r="Q696" s="5"/>
      <c r="R696" s="5"/>
      <c r="S696" s="5"/>
      <c r="T696" s="5"/>
      <c r="U696" s="5"/>
      <c r="V696" s="5"/>
      <c r="W696" s="5"/>
      <c r="X696" s="5"/>
      <c r="Y696" s="5"/>
      <c r="Z696" s="5"/>
      <c r="AA696" s="5"/>
      <c r="AB696" s="5"/>
      <c r="AC696" s="5"/>
      <c r="AD696" s="5"/>
      <c r="AE696" s="5"/>
      <c r="AF696" s="5"/>
      <c r="AG696" s="845"/>
      <c r="AH696" s="805"/>
    </row>
    <row r="697">
      <c r="A697" s="705"/>
      <c r="B697" s="846"/>
      <c r="C697" s="846"/>
      <c r="D697" s="846"/>
      <c r="E697" s="846"/>
      <c r="F697" s="846"/>
      <c r="G697" s="846"/>
      <c r="H697" s="846"/>
      <c r="I697" s="846"/>
      <c r="J697" s="846"/>
      <c r="K697" s="846"/>
      <c r="L697" s="846"/>
      <c r="M697" s="846"/>
      <c r="N697" s="5"/>
      <c r="O697" s="5"/>
      <c r="P697" s="5"/>
      <c r="Q697" s="5"/>
      <c r="R697" s="5"/>
      <c r="S697" s="5"/>
      <c r="T697" s="5"/>
      <c r="U697" s="5"/>
      <c r="V697" s="5"/>
      <c r="W697" s="5"/>
      <c r="X697" s="5"/>
      <c r="Y697" s="5"/>
      <c r="Z697" s="5"/>
      <c r="AA697" s="5"/>
      <c r="AB697" s="5"/>
      <c r="AC697" s="5"/>
      <c r="AD697" s="5"/>
      <c r="AE697" s="5"/>
      <c r="AF697" s="5"/>
      <c r="AG697" s="845"/>
      <c r="AH697" s="805"/>
    </row>
    <row r="698">
      <c r="A698" s="705"/>
      <c r="B698" s="846"/>
      <c r="C698" s="846"/>
      <c r="D698" s="846"/>
      <c r="E698" s="846"/>
      <c r="F698" s="846"/>
      <c r="G698" s="846"/>
      <c r="H698" s="846"/>
      <c r="I698" s="846"/>
      <c r="J698" s="846"/>
      <c r="K698" s="846"/>
      <c r="L698" s="846"/>
      <c r="M698" s="846"/>
      <c r="N698" s="5"/>
      <c r="O698" s="5"/>
      <c r="P698" s="5"/>
      <c r="Q698" s="5"/>
      <c r="R698" s="5"/>
      <c r="S698" s="5"/>
      <c r="T698" s="5"/>
      <c r="U698" s="5"/>
      <c r="V698" s="5"/>
      <c r="W698" s="5"/>
      <c r="X698" s="5"/>
      <c r="Y698" s="5"/>
      <c r="Z698" s="5"/>
      <c r="AA698" s="5"/>
      <c r="AB698" s="5"/>
      <c r="AC698" s="5"/>
      <c r="AD698" s="5"/>
      <c r="AE698" s="5"/>
      <c r="AF698" s="5"/>
      <c r="AG698" s="845"/>
      <c r="AH698" s="805"/>
    </row>
    <row r="699">
      <c r="A699" s="705"/>
      <c r="B699" s="846"/>
      <c r="C699" s="846"/>
      <c r="D699" s="846"/>
      <c r="E699" s="846"/>
      <c r="F699" s="846"/>
      <c r="G699" s="846"/>
      <c r="H699" s="846"/>
      <c r="I699" s="846"/>
      <c r="J699" s="846"/>
      <c r="K699" s="846"/>
      <c r="L699" s="846"/>
      <c r="M699" s="846"/>
      <c r="N699" s="5"/>
      <c r="O699" s="5"/>
      <c r="P699" s="5"/>
      <c r="Q699" s="5"/>
      <c r="R699" s="5"/>
      <c r="S699" s="5"/>
      <c r="T699" s="5"/>
      <c r="U699" s="5"/>
      <c r="V699" s="5"/>
      <c r="W699" s="5"/>
      <c r="X699" s="5"/>
      <c r="Y699" s="5"/>
      <c r="Z699" s="5"/>
      <c r="AA699" s="5"/>
      <c r="AB699" s="5"/>
      <c r="AC699" s="5"/>
      <c r="AD699" s="5"/>
      <c r="AE699" s="5"/>
      <c r="AF699" s="5"/>
      <c r="AG699" s="845"/>
      <c r="AH699" s="805"/>
    </row>
    <row r="700">
      <c r="A700" s="705"/>
      <c r="B700" s="846"/>
      <c r="C700" s="846"/>
      <c r="D700" s="846"/>
      <c r="E700" s="846"/>
      <c r="F700" s="846"/>
      <c r="G700" s="846"/>
      <c r="H700" s="846"/>
      <c r="I700" s="846"/>
      <c r="J700" s="846"/>
      <c r="K700" s="846"/>
      <c r="L700" s="846"/>
      <c r="M700" s="846"/>
      <c r="N700" s="5"/>
      <c r="O700" s="5"/>
      <c r="P700" s="5"/>
      <c r="Q700" s="5"/>
      <c r="R700" s="5"/>
      <c r="S700" s="5"/>
      <c r="T700" s="5"/>
      <c r="U700" s="5"/>
      <c r="V700" s="5"/>
      <c r="W700" s="5"/>
      <c r="X700" s="5"/>
      <c r="Y700" s="5"/>
      <c r="Z700" s="5"/>
      <c r="AA700" s="5"/>
      <c r="AB700" s="5"/>
      <c r="AC700" s="5"/>
      <c r="AD700" s="5"/>
      <c r="AE700" s="5"/>
      <c r="AF700" s="5"/>
      <c r="AG700" s="845"/>
      <c r="AH700" s="805"/>
    </row>
    <row r="701">
      <c r="A701" s="705"/>
      <c r="B701" s="846"/>
      <c r="C701" s="846"/>
      <c r="D701" s="846"/>
      <c r="E701" s="846"/>
      <c r="F701" s="846"/>
      <c r="G701" s="846"/>
      <c r="H701" s="846"/>
      <c r="I701" s="846"/>
      <c r="J701" s="846"/>
      <c r="K701" s="846"/>
      <c r="L701" s="846"/>
      <c r="M701" s="846"/>
      <c r="N701" s="5"/>
      <c r="O701" s="5"/>
      <c r="P701" s="5"/>
      <c r="Q701" s="5"/>
      <c r="R701" s="5"/>
      <c r="S701" s="5"/>
      <c r="T701" s="5"/>
      <c r="U701" s="5"/>
      <c r="V701" s="5"/>
      <c r="W701" s="5"/>
      <c r="X701" s="5"/>
      <c r="Y701" s="5"/>
      <c r="Z701" s="5"/>
      <c r="AA701" s="5"/>
      <c r="AB701" s="5"/>
      <c r="AC701" s="5"/>
      <c r="AD701" s="5"/>
      <c r="AE701" s="5"/>
      <c r="AF701" s="5"/>
      <c r="AG701" s="845"/>
      <c r="AH701" s="805"/>
    </row>
    <row r="702">
      <c r="A702" s="705"/>
      <c r="B702" s="846"/>
      <c r="C702" s="846"/>
      <c r="D702" s="846"/>
      <c r="E702" s="846"/>
      <c r="F702" s="846"/>
      <c r="G702" s="846"/>
      <c r="H702" s="846"/>
      <c r="I702" s="846"/>
      <c r="J702" s="846"/>
      <c r="K702" s="846"/>
      <c r="L702" s="846"/>
      <c r="M702" s="846"/>
      <c r="N702" s="5"/>
      <c r="O702" s="5"/>
      <c r="P702" s="5"/>
      <c r="Q702" s="5"/>
      <c r="R702" s="5"/>
      <c r="S702" s="5"/>
      <c r="T702" s="5"/>
      <c r="U702" s="5"/>
      <c r="V702" s="5"/>
      <c r="W702" s="5"/>
      <c r="X702" s="5"/>
      <c r="Y702" s="5"/>
      <c r="Z702" s="5"/>
      <c r="AA702" s="5"/>
      <c r="AB702" s="5"/>
      <c r="AC702" s="5"/>
      <c r="AD702" s="5"/>
      <c r="AE702" s="5"/>
      <c r="AF702" s="5"/>
      <c r="AG702" s="845"/>
      <c r="AH702" s="805"/>
    </row>
    <row r="703">
      <c r="A703" s="705"/>
      <c r="B703" s="846"/>
      <c r="C703" s="846"/>
      <c r="D703" s="846"/>
      <c r="E703" s="846"/>
      <c r="F703" s="846"/>
      <c r="G703" s="846"/>
      <c r="H703" s="846"/>
      <c r="I703" s="846"/>
      <c r="J703" s="846"/>
      <c r="K703" s="846"/>
      <c r="L703" s="846"/>
      <c r="M703" s="846"/>
      <c r="N703" s="5"/>
      <c r="O703" s="5"/>
      <c r="P703" s="5"/>
      <c r="Q703" s="5"/>
      <c r="R703" s="5"/>
      <c r="S703" s="5"/>
      <c r="T703" s="5"/>
      <c r="U703" s="5"/>
      <c r="V703" s="5"/>
      <c r="W703" s="5"/>
      <c r="X703" s="5"/>
      <c r="Y703" s="5"/>
      <c r="Z703" s="5"/>
      <c r="AA703" s="5"/>
      <c r="AB703" s="5"/>
      <c r="AC703" s="5"/>
      <c r="AD703" s="5"/>
      <c r="AE703" s="5"/>
      <c r="AF703" s="5"/>
      <c r="AG703" s="845"/>
      <c r="AH703" s="805"/>
    </row>
    <row r="704">
      <c r="A704" s="705"/>
      <c r="B704" s="846"/>
      <c r="C704" s="846"/>
      <c r="D704" s="846"/>
      <c r="E704" s="846"/>
      <c r="F704" s="846"/>
      <c r="G704" s="846"/>
      <c r="H704" s="846"/>
      <c r="I704" s="846"/>
      <c r="J704" s="846"/>
      <c r="K704" s="846"/>
      <c r="L704" s="846"/>
      <c r="M704" s="846"/>
      <c r="N704" s="5"/>
      <c r="O704" s="5"/>
      <c r="P704" s="5"/>
      <c r="Q704" s="5"/>
      <c r="R704" s="5"/>
      <c r="S704" s="5"/>
      <c r="T704" s="5"/>
      <c r="U704" s="5"/>
      <c r="V704" s="5"/>
      <c r="W704" s="5"/>
      <c r="X704" s="5"/>
      <c r="Y704" s="5"/>
      <c r="Z704" s="5"/>
      <c r="AA704" s="5"/>
      <c r="AB704" s="5"/>
      <c r="AC704" s="5"/>
      <c r="AD704" s="5"/>
      <c r="AE704" s="5"/>
      <c r="AF704" s="5"/>
      <c r="AG704" s="845"/>
      <c r="AH704" s="805"/>
    </row>
    <row r="705">
      <c r="A705" s="705"/>
      <c r="B705" s="846"/>
      <c r="C705" s="846"/>
      <c r="D705" s="846"/>
      <c r="E705" s="846"/>
      <c r="F705" s="846"/>
      <c r="G705" s="846"/>
      <c r="H705" s="846"/>
      <c r="I705" s="846"/>
      <c r="J705" s="846"/>
      <c r="K705" s="846"/>
      <c r="L705" s="846"/>
      <c r="M705" s="846"/>
      <c r="N705" s="5"/>
      <c r="O705" s="5"/>
      <c r="P705" s="5"/>
      <c r="Q705" s="5"/>
      <c r="R705" s="5"/>
      <c r="S705" s="5"/>
      <c r="T705" s="5"/>
      <c r="U705" s="5"/>
      <c r="V705" s="5"/>
      <c r="W705" s="5"/>
      <c r="X705" s="5"/>
      <c r="Y705" s="5"/>
      <c r="Z705" s="5"/>
      <c r="AA705" s="5"/>
      <c r="AB705" s="5"/>
      <c r="AC705" s="5"/>
      <c r="AD705" s="5"/>
      <c r="AE705" s="5"/>
      <c r="AF705" s="5"/>
      <c r="AG705" s="845"/>
      <c r="AH705" s="805"/>
    </row>
    <row r="706">
      <c r="A706" s="705"/>
      <c r="B706" s="846"/>
      <c r="C706" s="846"/>
      <c r="D706" s="846"/>
      <c r="E706" s="846"/>
      <c r="F706" s="846"/>
      <c r="G706" s="846"/>
      <c r="H706" s="846"/>
      <c r="I706" s="846"/>
      <c r="J706" s="846"/>
      <c r="K706" s="846"/>
      <c r="L706" s="846"/>
      <c r="M706" s="846"/>
      <c r="N706" s="5"/>
      <c r="O706" s="5"/>
      <c r="P706" s="5"/>
      <c r="Q706" s="5"/>
      <c r="R706" s="5"/>
      <c r="S706" s="5"/>
      <c r="T706" s="5"/>
      <c r="U706" s="5"/>
      <c r="V706" s="5"/>
      <c r="W706" s="5"/>
      <c r="X706" s="5"/>
      <c r="Y706" s="5"/>
      <c r="Z706" s="5"/>
      <c r="AA706" s="5"/>
      <c r="AB706" s="5"/>
      <c r="AC706" s="5"/>
      <c r="AD706" s="5"/>
      <c r="AE706" s="5"/>
      <c r="AF706" s="5"/>
      <c r="AG706" s="845"/>
      <c r="AH706" s="805"/>
    </row>
    <row r="707">
      <c r="A707" s="705"/>
      <c r="B707" s="846"/>
      <c r="C707" s="846"/>
      <c r="D707" s="846"/>
      <c r="E707" s="846"/>
      <c r="F707" s="846"/>
      <c r="G707" s="846"/>
      <c r="H707" s="846"/>
      <c r="I707" s="846"/>
      <c r="J707" s="846"/>
      <c r="K707" s="846"/>
      <c r="L707" s="846"/>
      <c r="M707" s="846"/>
      <c r="N707" s="5"/>
      <c r="O707" s="5"/>
      <c r="P707" s="5"/>
      <c r="Q707" s="5"/>
      <c r="R707" s="5"/>
      <c r="S707" s="5"/>
      <c r="T707" s="5"/>
      <c r="U707" s="5"/>
      <c r="V707" s="5"/>
      <c r="W707" s="5"/>
      <c r="X707" s="5"/>
      <c r="Y707" s="5"/>
      <c r="Z707" s="5"/>
      <c r="AA707" s="5"/>
      <c r="AB707" s="5"/>
      <c r="AC707" s="5"/>
      <c r="AD707" s="5"/>
      <c r="AE707" s="5"/>
      <c r="AF707" s="5"/>
      <c r="AG707" s="845"/>
      <c r="AH707" s="805"/>
    </row>
    <row r="708">
      <c r="A708" s="705"/>
      <c r="B708" s="846"/>
      <c r="C708" s="846"/>
      <c r="D708" s="846"/>
      <c r="E708" s="846"/>
      <c r="F708" s="846"/>
      <c r="G708" s="846"/>
      <c r="H708" s="846"/>
      <c r="I708" s="846"/>
      <c r="J708" s="846"/>
      <c r="K708" s="846"/>
      <c r="L708" s="846"/>
      <c r="M708" s="846"/>
      <c r="N708" s="5"/>
      <c r="O708" s="5"/>
      <c r="P708" s="5"/>
      <c r="Q708" s="5"/>
      <c r="R708" s="5"/>
      <c r="S708" s="5"/>
      <c r="T708" s="5"/>
      <c r="U708" s="5"/>
      <c r="V708" s="5"/>
      <c r="W708" s="5"/>
      <c r="X708" s="5"/>
      <c r="Y708" s="5"/>
      <c r="Z708" s="5"/>
      <c r="AA708" s="5"/>
      <c r="AB708" s="5"/>
      <c r="AC708" s="5"/>
      <c r="AD708" s="5"/>
      <c r="AE708" s="5"/>
      <c r="AF708" s="5"/>
      <c r="AG708" s="845"/>
      <c r="AH708" s="805"/>
    </row>
    <row r="709">
      <c r="A709" s="705"/>
      <c r="B709" s="846"/>
      <c r="C709" s="846"/>
      <c r="D709" s="846"/>
      <c r="E709" s="846"/>
      <c r="F709" s="846"/>
      <c r="G709" s="846"/>
      <c r="H709" s="846"/>
      <c r="I709" s="846"/>
      <c r="J709" s="846"/>
      <c r="K709" s="846"/>
      <c r="L709" s="846"/>
      <c r="M709" s="846"/>
      <c r="N709" s="5"/>
      <c r="O709" s="5"/>
      <c r="P709" s="5"/>
      <c r="Q709" s="5"/>
      <c r="R709" s="5"/>
      <c r="S709" s="5"/>
      <c r="T709" s="5"/>
      <c r="U709" s="5"/>
      <c r="V709" s="5"/>
      <c r="W709" s="5"/>
      <c r="X709" s="5"/>
      <c r="Y709" s="5"/>
      <c r="Z709" s="5"/>
      <c r="AA709" s="5"/>
      <c r="AB709" s="5"/>
      <c r="AC709" s="5"/>
      <c r="AD709" s="5"/>
      <c r="AE709" s="5"/>
      <c r="AF709" s="5"/>
      <c r="AG709" s="845"/>
      <c r="AH709" s="805"/>
    </row>
    <row r="710">
      <c r="A710" s="705"/>
      <c r="B710" s="846"/>
      <c r="C710" s="846"/>
      <c r="D710" s="846"/>
      <c r="E710" s="846"/>
      <c r="F710" s="846"/>
      <c r="G710" s="846"/>
      <c r="H710" s="846"/>
      <c r="I710" s="846"/>
      <c r="J710" s="846"/>
      <c r="K710" s="846"/>
      <c r="L710" s="846"/>
      <c r="M710" s="846"/>
      <c r="N710" s="5"/>
      <c r="O710" s="5"/>
      <c r="P710" s="5"/>
      <c r="Q710" s="5"/>
      <c r="R710" s="5"/>
      <c r="S710" s="5"/>
      <c r="T710" s="5"/>
      <c r="U710" s="5"/>
      <c r="V710" s="5"/>
      <c r="W710" s="5"/>
      <c r="X710" s="5"/>
      <c r="Y710" s="5"/>
      <c r="Z710" s="5"/>
      <c r="AA710" s="5"/>
      <c r="AB710" s="5"/>
      <c r="AC710" s="5"/>
      <c r="AD710" s="5"/>
      <c r="AE710" s="5"/>
      <c r="AF710" s="5"/>
      <c r="AG710" s="845"/>
      <c r="AH710" s="805"/>
    </row>
    <row r="711">
      <c r="A711" s="705"/>
      <c r="B711" s="846"/>
      <c r="C711" s="846"/>
      <c r="D711" s="846"/>
      <c r="E711" s="846"/>
      <c r="F711" s="846"/>
      <c r="G711" s="846"/>
      <c r="H711" s="846"/>
      <c r="I711" s="846"/>
      <c r="J711" s="846"/>
      <c r="K711" s="846"/>
      <c r="L711" s="846"/>
      <c r="M711" s="846"/>
      <c r="N711" s="5"/>
      <c r="O711" s="5"/>
      <c r="P711" s="5"/>
      <c r="Q711" s="5"/>
      <c r="R711" s="5"/>
      <c r="S711" s="5"/>
      <c r="T711" s="5"/>
      <c r="U711" s="5"/>
      <c r="V711" s="5"/>
      <c r="W711" s="5"/>
      <c r="X711" s="5"/>
      <c r="Y711" s="5"/>
      <c r="Z711" s="5"/>
      <c r="AA711" s="5"/>
      <c r="AB711" s="5"/>
      <c r="AC711" s="5"/>
      <c r="AD711" s="5"/>
      <c r="AE711" s="5"/>
      <c r="AF711" s="5"/>
      <c r="AG711" s="845"/>
      <c r="AH711" s="805"/>
    </row>
    <row r="712">
      <c r="A712" s="705"/>
      <c r="B712" s="846"/>
      <c r="C712" s="846"/>
      <c r="D712" s="846"/>
      <c r="E712" s="846"/>
      <c r="F712" s="846"/>
      <c r="G712" s="846"/>
      <c r="H712" s="846"/>
      <c r="I712" s="846"/>
      <c r="J712" s="846"/>
      <c r="K712" s="846"/>
      <c r="L712" s="846"/>
      <c r="M712" s="846"/>
      <c r="N712" s="5"/>
      <c r="O712" s="5"/>
      <c r="P712" s="5"/>
      <c r="Q712" s="5"/>
      <c r="R712" s="5"/>
      <c r="S712" s="5"/>
      <c r="T712" s="5"/>
      <c r="U712" s="5"/>
      <c r="V712" s="5"/>
      <c r="W712" s="5"/>
      <c r="X712" s="5"/>
      <c r="Y712" s="5"/>
      <c r="Z712" s="5"/>
      <c r="AA712" s="5"/>
      <c r="AB712" s="5"/>
      <c r="AC712" s="5"/>
      <c r="AD712" s="5"/>
      <c r="AE712" s="5"/>
      <c r="AF712" s="5"/>
      <c r="AG712" s="845"/>
      <c r="AH712" s="805"/>
    </row>
    <row r="713">
      <c r="A713" s="705"/>
      <c r="B713" s="846"/>
      <c r="C713" s="846"/>
      <c r="D713" s="846"/>
      <c r="E713" s="846"/>
      <c r="F713" s="846"/>
      <c r="G713" s="846"/>
      <c r="H713" s="846"/>
      <c r="I713" s="846"/>
      <c r="J713" s="846"/>
      <c r="K713" s="846"/>
      <c r="L713" s="846"/>
      <c r="M713" s="846"/>
      <c r="N713" s="5"/>
      <c r="O713" s="5"/>
      <c r="P713" s="5"/>
      <c r="Q713" s="5"/>
      <c r="R713" s="5"/>
      <c r="S713" s="5"/>
      <c r="T713" s="5"/>
      <c r="U713" s="5"/>
      <c r="V713" s="5"/>
      <c r="W713" s="5"/>
      <c r="X713" s="5"/>
      <c r="Y713" s="5"/>
      <c r="Z713" s="5"/>
      <c r="AA713" s="5"/>
      <c r="AB713" s="5"/>
      <c r="AC713" s="5"/>
      <c r="AD713" s="5"/>
      <c r="AE713" s="5"/>
      <c r="AF713" s="5"/>
      <c r="AG713" s="845"/>
      <c r="AH713" s="805"/>
    </row>
    <row r="714">
      <c r="A714" s="705"/>
      <c r="B714" s="846"/>
      <c r="C714" s="846"/>
      <c r="D714" s="846"/>
      <c r="E714" s="846"/>
      <c r="F714" s="846"/>
      <c r="G714" s="846"/>
      <c r="H714" s="846"/>
      <c r="I714" s="846"/>
      <c r="J714" s="846"/>
      <c r="K714" s="846"/>
      <c r="L714" s="846"/>
      <c r="M714" s="846"/>
      <c r="N714" s="5"/>
      <c r="O714" s="5"/>
      <c r="P714" s="5"/>
      <c r="Q714" s="5"/>
      <c r="R714" s="5"/>
      <c r="S714" s="5"/>
      <c r="T714" s="5"/>
      <c r="U714" s="5"/>
      <c r="V714" s="5"/>
      <c r="W714" s="5"/>
      <c r="X714" s="5"/>
      <c r="Y714" s="5"/>
      <c r="Z714" s="5"/>
      <c r="AA714" s="5"/>
      <c r="AB714" s="5"/>
      <c r="AC714" s="5"/>
      <c r="AD714" s="5"/>
      <c r="AE714" s="5"/>
      <c r="AF714" s="5"/>
      <c r="AG714" s="845"/>
      <c r="AH714" s="805"/>
    </row>
    <row r="715">
      <c r="A715" s="705"/>
      <c r="B715" s="846"/>
      <c r="C715" s="846"/>
      <c r="D715" s="846"/>
      <c r="E715" s="846"/>
      <c r="F715" s="846"/>
      <c r="G715" s="846"/>
      <c r="H715" s="846"/>
      <c r="I715" s="846"/>
      <c r="J715" s="846"/>
      <c r="K715" s="846"/>
      <c r="L715" s="846"/>
      <c r="M715" s="846"/>
      <c r="N715" s="5"/>
      <c r="O715" s="5"/>
      <c r="P715" s="5"/>
      <c r="Q715" s="5"/>
      <c r="R715" s="5"/>
      <c r="S715" s="5"/>
      <c r="T715" s="5"/>
      <c r="U715" s="5"/>
      <c r="V715" s="5"/>
      <c r="W715" s="5"/>
      <c r="X715" s="5"/>
      <c r="Y715" s="5"/>
      <c r="Z715" s="5"/>
      <c r="AA715" s="5"/>
      <c r="AB715" s="5"/>
      <c r="AC715" s="5"/>
      <c r="AD715" s="5"/>
      <c r="AE715" s="5"/>
      <c r="AF715" s="5"/>
      <c r="AG715" s="845"/>
      <c r="AH715" s="805"/>
    </row>
    <row r="716">
      <c r="A716" s="705"/>
      <c r="B716" s="846"/>
      <c r="C716" s="846"/>
      <c r="D716" s="846"/>
      <c r="E716" s="846"/>
      <c r="F716" s="846"/>
      <c r="G716" s="846"/>
      <c r="H716" s="846"/>
      <c r="I716" s="846"/>
      <c r="J716" s="846"/>
      <c r="K716" s="846"/>
      <c r="L716" s="846"/>
      <c r="M716" s="846"/>
      <c r="N716" s="5"/>
      <c r="O716" s="5"/>
      <c r="P716" s="5"/>
      <c r="Q716" s="5"/>
      <c r="R716" s="5"/>
      <c r="S716" s="5"/>
      <c r="T716" s="5"/>
      <c r="U716" s="5"/>
      <c r="V716" s="5"/>
      <c r="W716" s="5"/>
      <c r="X716" s="5"/>
      <c r="Y716" s="5"/>
      <c r="Z716" s="5"/>
      <c r="AA716" s="5"/>
      <c r="AB716" s="5"/>
      <c r="AC716" s="5"/>
      <c r="AD716" s="5"/>
      <c r="AE716" s="5"/>
      <c r="AF716" s="5"/>
      <c r="AG716" s="845"/>
      <c r="AH716" s="805"/>
    </row>
    <row r="717">
      <c r="A717" s="705"/>
      <c r="B717" s="846"/>
      <c r="C717" s="846"/>
      <c r="D717" s="846"/>
      <c r="E717" s="846"/>
      <c r="F717" s="846"/>
      <c r="G717" s="846"/>
      <c r="H717" s="846"/>
      <c r="I717" s="846"/>
      <c r="J717" s="846"/>
      <c r="K717" s="846"/>
      <c r="L717" s="846"/>
      <c r="M717" s="846"/>
      <c r="N717" s="5"/>
      <c r="O717" s="5"/>
      <c r="P717" s="5"/>
      <c r="Q717" s="5"/>
      <c r="R717" s="5"/>
      <c r="S717" s="5"/>
      <c r="T717" s="5"/>
      <c r="U717" s="5"/>
      <c r="V717" s="5"/>
      <c r="W717" s="5"/>
      <c r="X717" s="5"/>
      <c r="Y717" s="5"/>
      <c r="Z717" s="5"/>
      <c r="AA717" s="5"/>
      <c r="AB717" s="5"/>
      <c r="AC717" s="5"/>
      <c r="AD717" s="5"/>
      <c r="AE717" s="5"/>
      <c r="AF717" s="5"/>
      <c r="AG717" s="845"/>
      <c r="AH717" s="805"/>
    </row>
    <row r="718">
      <c r="A718" s="705"/>
      <c r="B718" s="846"/>
      <c r="C718" s="846"/>
      <c r="D718" s="846"/>
      <c r="E718" s="846"/>
      <c r="F718" s="846"/>
      <c r="G718" s="846"/>
      <c r="H718" s="846"/>
      <c r="I718" s="846"/>
      <c r="J718" s="846"/>
      <c r="K718" s="846"/>
      <c r="L718" s="846"/>
      <c r="M718" s="846"/>
      <c r="N718" s="5"/>
      <c r="O718" s="5"/>
      <c r="P718" s="5"/>
      <c r="Q718" s="5"/>
      <c r="R718" s="5"/>
      <c r="S718" s="5"/>
      <c r="T718" s="5"/>
      <c r="U718" s="5"/>
      <c r="V718" s="5"/>
      <c r="W718" s="5"/>
      <c r="X718" s="5"/>
      <c r="Y718" s="5"/>
      <c r="Z718" s="5"/>
      <c r="AA718" s="5"/>
      <c r="AB718" s="5"/>
      <c r="AC718" s="5"/>
      <c r="AD718" s="5"/>
      <c r="AE718" s="5"/>
      <c r="AF718" s="5"/>
      <c r="AG718" s="845"/>
      <c r="AH718" s="805"/>
    </row>
    <row r="719">
      <c r="A719" s="705"/>
      <c r="B719" s="846"/>
      <c r="C719" s="846"/>
      <c r="D719" s="846"/>
      <c r="E719" s="846"/>
      <c r="F719" s="846"/>
      <c r="G719" s="846"/>
      <c r="H719" s="846"/>
      <c r="I719" s="846"/>
      <c r="J719" s="846"/>
      <c r="K719" s="846"/>
      <c r="L719" s="846"/>
      <c r="M719" s="846"/>
      <c r="N719" s="5"/>
      <c r="O719" s="5"/>
      <c r="P719" s="5"/>
      <c r="Q719" s="5"/>
      <c r="R719" s="5"/>
      <c r="S719" s="5"/>
      <c r="T719" s="5"/>
      <c r="U719" s="5"/>
      <c r="V719" s="5"/>
      <c r="W719" s="5"/>
      <c r="X719" s="5"/>
      <c r="Y719" s="5"/>
      <c r="Z719" s="5"/>
      <c r="AA719" s="5"/>
      <c r="AB719" s="5"/>
      <c r="AC719" s="5"/>
      <c r="AD719" s="5"/>
      <c r="AE719" s="5"/>
      <c r="AF719" s="5"/>
      <c r="AG719" s="845"/>
      <c r="AH719" s="805"/>
    </row>
    <row r="720">
      <c r="A720" s="705"/>
      <c r="B720" s="846"/>
      <c r="C720" s="846"/>
      <c r="D720" s="846"/>
      <c r="E720" s="846"/>
      <c r="F720" s="846"/>
      <c r="G720" s="846"/>
      <c r="H720" s="846"/>
      <c r="I720" s="846"/>
      <c r="J720" s="846"/>
      <c r="K720" s="846"/>
      <c r="L720" s="846"/>
      <c r="M720" s="846"/>
      <c r="N720" s="5"/>
      <c r="O720" s="5"/>
      <c r="P720" s="5"/>
      <c r="Q720" s="5"/>
      <c r="R720" s="5"/>
      <c r="S720" s="5"/>
      <c r="T720" s="5"/>
      <c r="U720" s="5"/>
      <c r="V720" s="5"/>
      <c r="W720" s="5"/>
      <c r="X720" s="5"/>
      <c r="Y720" s="5"/>
      <c r="Z720" s="5"/>
      <c r="AA720" s="5"/>
      <c r="AB720" s="5"/>
      <c r="AC720" s="5"/>
      <c r="AD720" s="5"/>
      <c r="AE720" s="5"/>
      <c r="AF720" s="5"/>
      <c r="AG720" s="845"/>
      <c r="AH720" s="805"/>
    </row>
    <row r="721">
      <c r="A721" s="705"/>
      <c r="B721" s="846"/>
      <c r="C721" s="846"/>
      <c r="D721" s="846"/>
      <c r="E721" s="846"/>
      <c r="F721" s="846"/>
      <c r="G721" s="846"/>
      <c r="H721" s="846"/>
      <c r="I721" s="846"/>
      <c r="J721" s="846"/>
      <c r="K721" s="846"/>
      <c r="L721" s="846"/>
      <c r="M721" s="846"/>
      <c r="N721" s="5"/>
      <c r="O721" s="5"/>
      <c r="P721" s="5"/>
      <c r="Q721" s="5"/>
      <c r="R721" s="5"/>
      <c r="S721" s="5"/>
      <c r="T721" s="5"/>
      <c r="U721" s="5"/>
      <c r="V721" s="5"/>
      <c r="W721" s="5"/>
      <c r="X721" s="5"/>
      <c r="Y721" s="5"/>
      <c r="Z721" s="5"/>
      <c r="AA721" s="5"/>
      <c r="AB721" s="5"/>
      <c r="AC721" s="5"/>
      <c r="AD721" s="5"/>
      <c r="AE721" s="5"/>
      <c r="AF721" s="5"/>
      <c r="AG721" s="845"/>
      <c r="AH721" s="805"/>
    </row>
    <row r="722">
      <c r="A722" s="705"/>
      <c r="B722" s="846"/>
      <c r="C722" s="846"/>
      <c r="D722" s="846"/>
      <c r="E722" s="846"/>
      <c r="F722" s="846"/>
      <c r="G722" s="846"/>
      <c r="H722" s="846"/>
      <c r="I722" s="846"/>
      <c r="J722" s="846"/>
      <c r="K722" s="846"/>
      <c r="L722" s="846"/>
      <c r="M722" s="846"/>
      <c r="N722" s="5"/>
      <c r="O722" s="5"/>
      <c r="P722" s="5"/>
      <c r="Q722" s="5"/>
      <c r="R722" s="5"/>
      <c r="S722" s="5"/>
      <c r="T722" s="5"/>
      <c r="U722" s="5"/>
      <c r="V722" s="5"/>
      <c r="W722" s="5"/>
      <c r="X722" s="5"/>
      <c r="Y722" s="5"/>
      <c r="Z722" s="5"/>
      <c r="AA722" s="5"/>
      <c r="AB722" s="5"/>
      <c r="AC722" s="5"/>
      <c r="AD722" s="5"/>
      <c r="AE722" s="5"/>
      <c r="AF722" s="5"/>
      <c r="AG722" s="845"/>
      <c r="AH722" s="805"/>
    </row>
    <row r="723">
      <c r="A723" s="705"/>
      <c r="B723" s="846"/>
      <c r="C723" s="846"/>
      <c r="D723" s="846"/>
      <c r="E723" s="846"/>
      <c r="F723" s="846"/>
      <c r="G723" s="846"/>
      <c r="H723" s="846"/>
      <c r="I723" s="846"/>
      <c r="J723" s="846"/>
      <c r="K723" s="846"/>
      <c r="L723" s="846"/>
      <c r="M723" s="846"/>
      <c r="N723" s="5"/>
      <c r="O723" s="5"/>
      <c r="P723" s="5"/>
      <c r="Q723" s="5"/>
      <c r="R723" s="5"/>
      <c r="S723" s="5"/>
      <c r="T723" s="5"/>
      <c r="U723" s="5"/>
      <c r="V723" s="5"/>
      <c r="W723" s="5"/>
      <c r="X723" s="5"/>
      <c r="Y723" s="5"/>
      <c r="Z723" s="5"/>
      <c r="AA723" s="5"/>
      <c r="AB723" s="5"/>
      <c r="AC723" s="5"/>
      <c r="AD723" s="5"/>
      <c r="AE723" s="5"/>
      <c r="AF723" s="5"/>
      <c r="AG723" s="845"/>
      <c r="AH723" s="805"/>
    </row>
    <row r="724">
      <c r="A724" s="705"/>
      <c r="B724" s="846"/>
      <c r="C724" s="846"/>
      <c r="D724" s="846"/>
      <c r="E724" s="846"/>
      <c r="F724" s="846"/>
      <c r="G724" s="846"/>
      <c r="H724" s="846"/>
      <c r="I724" s="846"/>
      <c r="J724" s="846"/>
      <c r="K724" s="846"/>
      <c r="L724" s="846"/>
      <c r="M724" s="846"/>
      <c r="N724" s="5"/>
      <c r="O724" s="5"/>
      <c r="P724" s="5"/>
      <c r="Q724" s="5"/>
      <c r="R724" s="5"/>
      <c r="S724" s="5"/>
      <c r="T724" s="5"/>
      <c r="U724" s="5"/>
      <c r="V724" s="5"/>
      <c r="W724" s="5"/>
      <c r="X724" s="5"/>
      <c r="Y724" s="5"/>
      <c r="Z724" s="5"/>
      <c r="AA724" s="5"/>
      <c r="AB724" s="5"/>
      <c r="AC724" s="5"/>
      <c r="AD724" s="5"/>
      <c r="AE724" s="5"/>
      <c r="AF724" s="5"/>
      <c r="AG724" s="845"/>
      <c r="AH724" s="805"/>
    </row>
    <row r="725">
      <c r="A725" s="705"/>
      <c r="B725" s="846"/>
      <c r="C725" s="846"/>
      <c r="D725" s="846"/>
      <c r="E725" s="846"/>
      <c r="F725" s="846"/>
      <c r="G725" s="846"/>
      <c r="H725" s="846"/>
      <c r="I725" s="846"/>
      <c r="J725" s="846"/>
      <c r="K725" s="846"/>
      <c r="L725" s="846"/>
      <c r="M725" s="846"/>
      <c r="N725" s="5"/>
      <c r="O725" s="5"/>
      <c r="P725" s="5"/>
      <c r="Q725" s="5"/>
      <c r="R725" s="5"/>
      <c r="S725" s="5"/>
      <c r="T725" s="5"/>
      <c r="U725" s="5"/>
      <c r="V725" s="5"/>
      <c r="W725" s="5"/>
      <c r="X725" s="5"/>
      <c r="Y725" s="5"/>
      <c r="Z725" s="5"/>
      <c r="AA725" s="5"/>
      <c r="AB725" s="5"/>
      <c r="AC725" s="5"/>
      <c r="AD725" s="5"/>
      <c r="AE725" s="5"/>
      <c r="AF725" s="5"/>
      <c r="AG725" s="845"/>
      <c r="AH725" s="805"/>
    </row>
    <row r="726">
      <c r="A726" s="705"/>
      <c r="B726" s="846"/>
      <c r="C726" s="846"/>
      <c r="D726" s="846"/>
      <c r="E726" s="846"/>
      <c r="F726" s="846"/>
      <c r="G726" s="846"/>
      <c r="H726" s="846"/>
      <c r="I726" s="846"/>
      <c r="J726" s="846"/>
      <c r="K726" s="846"/>
      <c r="L726" s="846"/>
      <c r="M726" s="846"/>
      <c r="N726" s="5"/>
      <c r="O726" s="5"/>
      <c r="P726" s="5"/>
      <c r="Q726" s="5"/>
      <c r="R726" s="5"/>
      <c r="S726" s="5"/>
      <c r="T726" s="5"/>
      <c r="U726" s="5"/>
      <c r="V726" s="5"/>
      <c r="W726" s="5"/>
      <c r="X726" s="5"/>
      <c r="Y726" s="5"/>
      <c r="Z726" s="5"/>
      <c r="AA726" s="5"/>
      <c r="AB726" s="5"/>
      <c r="AC726" s="5"/>
      <c r="AD726" s="5"/>
      <c r="AE726" s="5"/>
      <c r="AF726" s="5"/>
      <c r="AG726" s="845"/>
      <c r="AH726" s="805"/>
    </row>
    <row r="727">
      <c r="A727" s="705"/>
      <c r="B727" s="846"/>
      <c r="C727" s="846"/>
      <c r="D727" s="846"/>
      <c r="E727" s="846"/>
      <c r="F727" s="846"/>
      <c r="G727" s="846"/>
      <c r="H727" s="846"/>
      <c r="I727" s="846"/>
      <c r="J727" s="846"/>
      <c r="K727" s="846"/>
      <c r="L727" s="846"/>
      <c r="M727" s="846"/>
      <c r="N727" s="5"/>
      <c r="O727" s="5"/>
      <c r="P727" s="5"/>
      <c r="Q727" s="5"/>
      <c r="R727" s="5"/>
      <c r="S727" s="5"/>
      <c r="T727" s="5"/>
      <c r="U727" s="5"/>
      <c r="V727" s="5"/>
      <c r="W727" s="5"/>
      <c r="X727" s="5"/>
      <c r="Y727" s="5"/>
      <c r="Z727" s="5"/>
      <c r="AA727" s="5"/>
      <c r="AB727" s="5"/>
      <c r="AC727" s="5"/>
      <c r="AD727" s="5"/>
      <c r="AE727" s="5"/>
      <c r="AF727" s="5"/>
      <c r="AG727" s="845"/>
      <c r="AH727" s="805"/>
    </row>
    <row r="728">
      <c r="A728" s="705"/>
      <c r="B728" s="846"/>
      <c r="C728" s="846"/>
      <c r="D728" s="846"/>
      <c r="E728" s="846"/>
      <c r="F728" s="846"/>
      <c r="G728" s="846"/>
      <c r="H728" s="846"/>
      <c r="I728" s="846"/>
      <c r="J728" s="846"/>
      <c r="K728" s="846"/>
      <c r="L728" s="846"/>
      <c r="M728" s="846"/>
      <c r="N728" s="5"/>
      <c r="O728" s="5"/>
      <c r="P728" s="5"/>
      <c r="Q728" s="5"/>
      <c r="R728" s="5"/>
      <c r="S728" s="5"/>
      <c r="T728" s="5"/>
      <c r="U728" s="5"/>
      <c r="V728" s="5"/>
      <c r="W728" s="5"/>
      <c r="X728" s="5"/>
      <c r="Y728" s="5"/>
      <c r="Z728" s="5"/>
      <c r="AA728" s="5"/>
      <c r="AB728" s="5"/>
      <c r="AC728" s="5"/>
      <c r="AD728" s="5"/>
      <c r="AE728" s="5"/>
      <c r="AF728" s="5"/>
      <c r="AG728" s="845"/>
      <c r="AH728" s="805"/>
    </row>
    <row r="729">
      <c r="A729" s="705"/>
      <c r="B729" s="846"/>
      <c r="C729" s="846"/>
      <c r="D729" s="846"/>
      <c r="E729" s="846"/>
      <c r="F729" s="846"/>
      <c r="G729" s="846"/>
      <c r="H729" s="846"/>
      <c r="I729" s="846"/>
      <c r="J729" s="846"/>
      <c r="K729" s="846"/>
      <c r="L729" s="846"/>
      <c r="M729" s="846"/>
      <c r="N729" s="5"/>
      <c r="O729" s="5"/>
      <c r="P729" s="5"/>
      <c r="Q729" s="5"/>
      <c r="R729" s="5"/>
      <c r="S729" s="5"/>
      <c r="T729" s="5"/>
      <c r="U729" s="5"/>
      <c r="V729" s="5"/>
      <c r="W729" s="5"/>
      <c r="X729" s="5"/>
      <c r="Y729" s="5"/>
      <c r="Z729" s="5"/>
      <c r="AA729" s="5"/>
      <c r="AB729" s="5"/>
      <c r="AC729" s="5"/>
      <c r="AD729" s="5"/>
      <c r="AE729" s="5"/>
      <c r="AF729" s="5"/>
      <c r="AG729" s="845"/>
      <c r="AH729" s="805"/>
    </row>
    <row r="730">
      <c r="A730" s="705"/>
      <c r="B730" s="846"/>
      <c r="C730" s="846"/>
      <c r="D730" s="846"/>
      <c r="E730" s="846"/>
      <c r="F730" s="846"/>
      <c r="G730" s="846"/>
      <c r="H730" s="846"/>
      <c r="I730" s="846"/>
      <c r="J730" s="846"/>
      <c r="K730" s="846"/>
      <c r="L730" s="846"/>
      <c r="M730" s="846"/>
      <c r="N730" s="5"/>
      <c r="O730" s="5"/>
      <c r="P730" s="5"/>
      <c r="Q730" s="5"/>
      <c r="R730" s="5"/>
      <c r="S730" s="5"/>
      <c r="T730" s="5"/>
      <c r="U730" s="5"/>
      <c r="V730" s="5"/>
      <c r="W730" s="5"/>
      <c r="X730" s="5"/>
      <c r="Y730" s="5"/>
      <c r="Z730" s="5"/>
      <c r="AA730" s="5"/>
      <c r="AB730" s="5"/>
      <c r="AC730" s="5"/>
      <c r="AD730" s="5"/>
      <c r="AE730" s="5"/>
      <c r="AF730" s="5"/>
      <c r="AG730" s="845"/>
      <c r="AH730" s="805"/>
    </row>
    <row r="731">
      <c r="A731" s="705"/>
      <c r="B731" s="846"/>
      <c r="C731" s="846"/>
      <c r="D731" s="846"/>
      <c r="E731" s="846"/>
      <c r="F731" s="846"/>
      <c r="G731" s="846"/>
      <c r="H731" s="846"/>
      <c r="I731" s="846"/>
      <c r="J731" s="846"/>
      <c r="K731" s="846"/>
      <c r="L731" s="846"/>
      <c r="M731" s="846"/>
      <c r="N731" s="5"/>
      <c r="O731" s="5"/>
      <c r="P731" s="5"/>
      <c r="Q731" s="5"/>
      <c r="R731" s="5"/>
      <c r="S731" s="5"/>
      <c r="T731" s="5"/>
      <c r="U731" s="5"/>
      <c r="V731" s="5"/>
      <c r="W731" s="5"/>
      <c r="X731" s="5"/>
      <c r="Y731" s="5"/>
      <c r="Z731" s="5"/>
      <c r="AA731" s="5"/>
      <c r="AB731" s="5"/>
      <c r="AC731" s="5"/>
      <c r="AD731" s="5"/>
      <c r="AE731" s="5"/>
      <c r="AF731" s="5"/>
      <c r="AG731" s="845"/>
      <c r="AH731" s="805"/>
    </row>
    <row r="732">
      <c r="A732" s="705"/>
      <c r="B732" s="846"/>
      <c r="C732" s="846"/>
      <c r="D732" s="846"/>
      <c r="E732" s="846"/>
      <c r="F732" s="846"/>
      <c r="G732" s="846"/>
      <c r="H732" s="846"/>
      <c r="I732" s="846"/>
      <c r="J732" s="846"/>
      <c r="K732" s="846"/>
      <c r="L732" s="846"/>
      <c r="M732" s="846"/>
      <c r="N732" s="5"/>
      <c r="O732" s="5"/>
      <c r="P732" s="5"/>
      <c r="Q732" s="5"/>
      <c r="R732" s="5"/>
      <c r="S732" s="5"/>
      <c r="T732" s="5"/>
      <c r="U732" s="5"/>
      <c r="V732" s="5"/>
      <c r="W732" s="5"/>
      <c r="X732" s="5"/>
      <c r="Y732" s="5"/>
      <c r="Z732" s="5"/>
      <c r="AA732" s="5"/>
      <c r="AB732" s="5"/>
      <c r="AC732" s="5"/>
      <c r="AD732" s="5"/>
      <c r="AE732" s="5"/>
      <c r="AF732" s="5"/>
      <c r="AG732" s="845"/>
      <c r="AH732" s="805"/>
    </row>
    <row r="733">
      <c r="A733" s="705"/>
      <c r="B733" s="846"/>
      <c r="C733" s="846"/>
      <c r="D733" s="846"/>
      <c r="E733" s="846"/>
      <c r="F733" s="846"/>
      <c r="G733" s="846"/>
      <c r="H733" s="846"/>
      <c r="I733" s="846"/>
      <c r="J733" s="846"/>
      <c r="K733" s="846"/>
      <c r="L733" s="846"/>
      <c r="M733" s="846"/>
      <c r="N733" s="5"/>
      <c r="O733" s="5"/>
      <c r="P733" s="5"/>
      <c r="Q733" s="5"/>
      <c r="R733" s="5"/>
      <c r="S733" s="5"/>
      <c r="T733" s="5"/>
      <c r="U733" s="5"/>
      <c r="V733" s="5"/>
      <c r="W733" s="5"/>
      <c r="X733" s="5"/>
      <c r="Y733" s="5"/>
      <c r="Z733" s="5"/>
      <c r="AA733" s="5"/>
      <c r="AB733" s="5"/>
      <c r="AC733" s="5"/>
      <c r="AD733" s="5"/>
      <c r="AE733" s="5"/>
      <c r="AF733" s="5"/>
      <c r="AG733" s="845"/>
      <c r="AH733" s="805"/>
    </row>
    <row r="734">
      <c r="A734" s="705"/>
      <c r="B734" s="846"/>
      <c r="C734" s="846"/>
      <c r="D734" s="846"/>
      <c r="E734" s="846"/>
      <c r="F734" s="846"/>
      <c r="G734" s="846"/>
      <c r="H734" s="846"/>
      <c r="I734" s="846"/>
      <c r="J734" s="846"/>
      <c r="K734" s="846"/>
      <c r="L734" s="846"/>
      <c r="M734" s="846"/>
      <c r="N734" s="5"/>
      <c r="O734" s="5"/>
      <c r="P734" s="5"/>
      <c r="Q734" s="5"/>
      <c r="R734" s="5"/>
      <c r="S734" s="5"/>
      <c r="T734" s="5"/>
      <c r="U734" s="5"/>
      <c r="V734" s="5"/>
      <c r="W734" s="5"/>
      <c r="X734" s="5"/>
      <c r="Y734" s="5"/>
      <c r="Z734" s="5"/>
      <c r="AA734" s="5"/>
      <c r="AB734" s="5"/>
      <c r="AC734" s="5"/>
      <c r="AD734" s="5"/>
      <c r="AE734" s="5"/>
      <c r="AF734" s="5"/>
      <c r="AG734" s="845"/>
      <c r="AH734" s="805"/>
    </row>
    <row r="735">
      <c r="A735" s="705"/>
      <c r="B735" s="846"/>
      <c r="C735" s="846"/>
      <c r="D735" s="846"/>
      <c r="E735" s="846"/>
      <c r="F735" s="846"/>
      <c r="G735" s="846"/>
      <c r="H735" s="846"/>
      <c r="I735" s="846"/>
      <c r="J735" s="846"/>
      <c r="K735" s="846"/>
      <c r="L735" s="846"/>
      <c r="M735" s="846"/>
      <c r="N735" s="5"/>
      <c r="O735" s="5"/>
      <c r="P735" s="5"/>
      <c r="Q735" s="5"/>
      <c r="R735" s="5"/>
      <c r="S735" s="5"/>
      <c r="T735" s="5"/>
      <c r="U735" s="5"/>
      <c r="V735" s="5"/>
      <c r="W735" s="5"/>
      <c r="X735" s="5"/>
      <c r="Y735" s="5"/>
      <c r="Z735" s="5"/>
      <c r="AA735" s="5"/>
      <c r="AB735" s="5"/>
      <c r="AC735" s="5"/>
      <c r="AD735" s="5"/>
      <c r="AE735" s="5"/>
      <c r="AF735" s="5"/>
      <c r="AG735" s="845"/>
      <c r="AH735" s="805"/>
    </row>
    <row r="736">
      <c r="A736" s="705"/>
      <c r="B736" s="846"/>
      <c r="C736" s="846"/>
      <c r="D736" s="846"/>
      <c r="E736" s="846"/>
      <c r="F736" s="846"/>
      <c r="G736" s="846"/>
      <c r="H736" s="846"/>
      <c r="I736" s="846"/>
      <c r="J736" s="846"/>
      <c r="K736" s="846"/>
      <c r="L736" s="846"/>
      <c r="M736" s="846"/>
      <c r="N736" s="5"/>
      <c r="O736" s="5"/>
      <c r="P736" s="5"/>
      <c r="Q736" s="5"/>
      <c r="R736" s="5"/>
      <c r="S736" s="5"/>
      <c r="T736" s="5"/>
      <c r="U736" s="5"/>
      <c r="V736" s="5"/>
      <c r="W736" s="5"/>
      <c r="X736" s="5"/>
      <c r="Y736" s="5"/>
      <c r="Z736" s="5"/>
      <c r="AA736" s="5"/>
      <c r="AB736" s="5"/>
      <c r="AC736" s="5"/>
      <c r="AD736" s="5"/>
      <c r="AE736" s="5"/>
      <c r="AF736" s="5"/>
      <c r="AG736" s="845"/>
      <c r="AH736" s="805"/>
    </row>
    <row r="737">
      <c r="A737" s="705"/>
      <c r="B737" s="846"/>
      <c r="C737" s="846"/>
      <c r="D737" s="846"/>
      <c r="E737" s="846"/>
      <c r="F737" s="846"/>
      <c r="G737" s="846"/>
      <c r="H737" s="846"/>
      <c r="I737" s="846"/>
      <c r="J737" s="846"/>
      <c r="K737" s="846"/>
      <c r="L737" s="846"/>
      <c r="M737" s="846"/>
      <c r="N737" s="5"/>
      <c r="O737" s="5"/>
      <c r="P737" s="5"/>
      <c r="Q737" s="5"/>
      <c r="R737" s="5"/>
      <c r="S737" s="5"/>
      <c r="T737" s="5"/>
      <c r="U737" s="5"/>
      <c r="V737" s="5"/>
      <c r="W737" s="5"/>
      <c r="X737" s="5"/>
      <c r="Y737" s="5"/>
      <c r="Z737" s="5"/>
      <c r="AA737" s="5"/>
      <c r="AB737" s="5"/>
      <c r="AC737" s="5"/>
      <c r="AD737" s="5"/>
      <c r="AE737" s="5"/>
      <c r="AF737" s="5"/>
      <c r="AG737" s="845"/>
      <c r="AH737" s="805"/>
    </row>
    <row r="738">
      <c r="A738" s="705"/>
      <c r="B738" s="846"/>
      <c r="C738" s="846"/>
      <c r="D738" s="846"/>
      <c r="E738" s="846"/>
      <c r="F738" s="846"/>
      <c r="G738" s="846"/>
      <c r="H738" s="846"/>
      <c r="I738" s="846"/>
      <c r="J738" s="846"/>
      <c r="K738" s="846"/>
      <c r="L738" s="846"/>
      <c r="M738" s="846"/>
      <c r="N738" s="5"/>
      <c r="O738" s="5"/>
      <c r="P738" s="5"/>
      <c r="Q738" s="5"/>
      <c r="R738" s="5"/>
      <c r="S738" s="5"/>
      <c r="T738" s="5"/>
      <c r="U738" s="5"/>
      <c r="V738" s="5"/>
      <c r="W738" s="5"/>
      <c r="X738" s="5"/>
      <c r="Y738" s="5"/>
      <c r="Z738" s="5"/>
      <c r="AA738" s="5"/>
      <c r="AB738" s="5"/>
      <c r="AC738" s="5"/>
      <c r="AD738" s="5"/>
      <c r="AE738" s="5"/>
      <c r="AF738" s="5"/>
      <c r="AG738" s="845"/>
      <c r="AH738" s="805"/>
    </row>
    <row r="739">
      <c r="A739" s="705"/>
      <c r="B739" s="846"/>
      <c r="C739" s="846"/>
      <c r="D739" s="846"/>
      <c r="E739" s="846"/>
      <c r="F739" s="846"/>
      <c r="G739" s="846"/>
      <c r="H739" s="846"/>
      <c r="I739" s="846"/>
      <c r="J739" s="846"/>
      <c r="K739" s="846"/>
      <c r="L739" s="846"/>
      <c r="M739" s="846"/>
      <c r="N739" s="5"/>
      <c r="O739" s="5"/>
      <c r="P739" s="5"/>
      <c r="Q739" s="5"/>
      <c r="R739" s="5"/>
      <c r="S739" s="5"/>
      <c r="T739" s="5"/>
      <c r="U739" s="5"/>
      <c r="V739" s="5"/>
      <c r="W739" s="5"/>
      <c r="X739" s="5"/>
      <c r="Y739" s="5"/>
      <c r="Z739" s="5"/>
      <c r="AA739" s="5"/>
      <c r="AB739" s="5"/>
      <c r="AC739" s="5"/>
      <c r="AD739" s="5"/>
      <c r="AE739" s="5"/>
      <c r="AF739" s="5"/>
      <c r="AG739" s="845"/>
      <c r="AH739" s="805"/>
    </row>
    <row r="740">
      <c r="A740" s="705"/>
      <c r="B740" s="846"/>
      <c r="C740" s="846"/>
      <c r="D740" s="846"/>
      <c r="E740" s="846"/>
      <c r="F740" s="846"/>
      <c r="G740" s="846"/>
      <c r="H740" s="846"/>
      <c r="I740" s="846"/>
      <c r="J740" s="846"/>
      <c r="K740" s="846"/>
      <c r="L740" s="846"/>
      <c r="M740" s="846"/>
      <c r="N740" s="5"/>
      <c r="O740" s="5"/>
      <c r="P740" s="5"/>
      <c r="Q740" s="5"/>
      <c r="R740" s="5"/>
      <c r="S740" s="5"/>
      <c r="T740" s="5"/>
      <c r="U740" s="5"/>
      <c r="V740" s="5"/>
      <c r="W740" s="5"/>
      <c r="X740" s="5"/>
      <c r="Y740" s="5"/>
      <c r="Z740" s="5"/>
      <c r="AA740" s="5"/>
      <c r="AB740" s="5"/>
      <c r="AC740" s="5"/>
      <c r="AD740" s="5"/>
      <c r="AE740" s="5"/>
      <c r="AF740" s="5"/>
      <c r="AG740" s="845"/>
      <c r="AH740" s="805"/>
    </row>
    <row r="741">
      <c r="A741" s="705"/>
      <c r="B741" s="846"/>
      <c r="C741" s="846"/>
      <c r="D741" s="846"/>
      <c r="E741" s="846"/>
      <c r="F741" s="846"/>
      <c r="G741" s="846"/>
      <c r="H741" s="846"/>
      <c r="I741" s="846"/>
      <c r="J741" s="846"/>
      <c r="K741" s="846"/>
      <c r="L741" s="846"/>
      <c r="M741" s="846"/>
      <c r="N741" s="5"/>
      <c r="O741" s="5"/>
      <c r="P741" s="5"/>
      <c r="Q741" s="5"/>
      <c r="R741" s="5"/>
      <c r="S741" s="5"/>
      <c r="T741" s="5"/>
      <c r="U741" s="5"/>
      <c r="V741" s="5"/>
      <c r="W741" s="5"/>
      <c r="X741" s="5"/>
      <c r="Y741" s="5"/>
      <c r="Z741" s="5"/>
      <c r="AA741" s="5"/>
      <c r="AB741" s="5"/>
      <c r="AC741" s="5"/>
      <c r="AD741" s="5"/>
      <c r="AE741" s="5"/>
      <c r="AF741" s="5"/>
      <c r="AG741" s="845"/>
      <c r="AH741" s="805"/>
    </row>
    <row r="742">
      <c r="A742" s="705"/>
      <c r="B742" s="846"/>
      <c r="C742" s="846"/>
      <c r="D742" s="846"/>
      <c r="E742" s="846"/>
      <c r="F742" s="846"/>
      <c r="G742" s="846"/>
      <c r="H742" s="846"/>
      <c r="I742" s="846"/>
      <c r="J742" s="846"/>
      <c r="K742" s="846"/>
      <c r="L742" s="846"/>
      <c r="M742" s="846"/>
      <c r="N742" s="5"/>
      <c r="O742" s="5"/>
      <c r="P742" s="5"/>
      <c r="Q742" s="5"/>
      <c r="R742" s="5"/>
      <c r="S742" s="5"/>
      <c r="T742" s="5"/>
      <c r="U742" s="5"/>
      <c r="V742" s="5"/>
      <c r="W742" s="5"/>
      <c r="X742" s="5"/>
      <c r="Y742" s="5"/>
      <c r="Z742" s="5"/>
      <c r="AA742" s="5"/>
      <c r="AB742" s="5"/>
      <c r="AC742" s="5"/>
      <c r="AD742" s="5"/>
      <c r="AE742" s="5"/>
      <c r="AF742" s="5"/>
      <c r="AG742" s="845"/>
      <c r="AH742" s="805"/>
    </row>
    <row r="743">
      <c r="A743" s="705"/>
      <c r="B743" s="846"/>
      <c r="C743" s="846"/>
      <c r="D743" s="846"/>
      <c r="E743" s="846"/>
      <c r="F743" s="846"/>
      <c r="G743" s="846"/>
      <c r="H743" s="846"/>
      <c r="I743" s="846"/>
      <c r="J743" s="846"/>
      <c r="K743" s="846"/>
      <c r="L743" s="846"/>
      <c r="M743" s="846"/>
      <c r="N743" s="5"/>
      <c r="O743" s="5"/>
      <c r="P743" s="5"/>
      <c r="Q743" s="5"/>
      <c r="R743" s="5"/>
      <c r="S743" s="5"/>
      <c r="T743" s="5"/>
      <c r="U743" s="5"/>
      <c r="V743" s="5"/>
      <c r="W743" s="5"/>
      <c r="X743" s="5"/>
      <c r="Y743" s="5"/>
      <c r="Z743" s="5"/>
      <c r="AA743" s="5"/>
      <c r="AB743" s="5"/>
      <c r="AC743" s="5"/>
      <c r="AD743" s="5"/>
      <c r="AE743" s="5"/>
      <c r="AF743" s="5"/>
      <c r="AG743" s="845"/>
      <c r="AH743" s="805"/>
    </row>
    <row r="744">
      <c r="A744" s="705"/>
      <c r="B744" s="846"/>
      <c r="C744" s="846"/>
      <c r="D744" s="846"/>
      <c r="E744" s="846"/>
      <c r="F744" s="846"/>
      <c r="G744" s="846"/>
      <c r="H744" s="846"/>
      <c r="I744" s="846"/>
      <c r="J744" s="846"/>
      <c r="K744" s="846"/>
      <c r="L744" s="846"/>
      <c r="M744" s="846"/>
      <c r="N744" s="5"/>
      <c r="O744" s="5"/>
      <c r="P744" s="5"/>
      <c r="Q744" s="5"/>
      <c r="R744" s="5"/>
      <c r="S744" s="5"/>
      <c r="T744" s="5"/>
      <c r="U744" s="5"/>
      <c r="V744" s="5"/>
      <c r="W744" s="5"/>
      <c r="X744" s="5"/>
      <c r="Y744" s="5"/>
      <c r="Z744" s="5"/>
      <c r="AA744" s="5"/>
      <c r="AB744" s="5"/>
      <c r="AC744" s="5"/>
      <c r="AD744" s="5"/>
      <c r="AE744" s="5"/>
      <c r="AF744" s="5"/>
      <c r="AG744" s="845"/>
      <c r="AH744" s="805"/>
    </row>
    <row r="745">
      <c r="A745" s="705"/>
      <c r="B745" s="846"/>
      <c r="C745" s="846"/>
      <c r="D745" s="846"/>
      <c r="E745" s="846"/>
      <c r="F745" s="846"/>
      <c r="G745" s="846"/>
      <c r="H745" s="846"/>
      <c r="I745" s="846"/>
      <c r="J745" s="846"/>
      <c r="K745" s="846"/>
      <c r="L745" s="846"/>
      <c r="M745" s="846"/>
      <c r="N745" s="5"/>
      <c r="O745" s="5"/>
      <c r="P745" s="5"/>
      <c r="Q745" s="5"/>
      <c r="R745" s="5"/>
      <c r="S745" s="5"/>
      <c r="T745" s="5"/>
      <c r="U745" s="5"/>
      <c r="V745" s="5"/>
      <c r="W745" s="5"/>
      <c r="X745" s="5"/>
      <c r="Y745" s="5"/>
      <c r="Z745" s="5"/>
      <c r="AA745" s="5"/>
      <c r="AB745" s="5"/>
      <c r="AC745" s="5"/>
      <c r="AD745" s="5"/>
      <c r="AE745" s="5"/>
      <c r="AF745" s="5"/>
      <c r="AG745" s="845"/>
      <c r="AH745" s="805"/>
    </row>
    <row r="746">
      <c r="A746" s="705"/>
      <c r="B746" s="846"/>
      <c r="C746" s="846"/>
      <c r="D746" s="846"/>
      <c r="E746" s="846"/>
      <c r="F746" s="846"/>
      <c r="G746" s="846"/>
      <c r="H746" s="846"/>
      <c r="I746" s="846"/>
      <c r="J746" s="846"/>
      <c r="K746" s="846"/>
      <c r="L746" s="846"/>
      <c r="M746" s="846"/>
      <c r="N746" s="5"/>
      <c r="O746" s="5"/>
      <c r="P746" s="5"/>
      <c r="Q746" s="5"/>
      <c r="R746" s="5"/>
      <c r="S746" s="5"/>
      <c r="T746" s="5"/>
      <c r="U746" s="5"/>
      <c r="V746" s="5"/>
      <c r="W746" s="5"/>
      <c r="X746" s="5"/>
      <c r="Y746" s="5"/>
      <c r="Z746" s="5"/>
      <c r="AA746" s="5"/>
      <c r="AB746" s="5"/>
      <c r="AC746" s="5"/>
      <c r="AD746" s="5"/>
      <c r="AE746" s="5"/>
      <c r="AF746" s="5"/>
      <c r="AG746" s="845"/>
      <c r="AH746" s="805"/>
    </row>
    <row r="747">
      <c r="A747" s="705"/>
      <c r="B747" s="846"/>
      <c r="C747" s="846"/>
      <c r="D747" s="846"/>
      <c r="E747" s="846"/>
      <c r="F747" s="846"/>
      <c r="G747" s="846"/>
      <c r="H747" s="846"/>
      <c r="I747" s="846"/>
      <c r="J747" s="846"/>
      <c r="K747" s="846"/>
      <c r="L747" s="846"/>
      <c r="M747" s="846"/>
      <c r="N747" s="5"/>
      <c r="O747" s="5"/>
      <c r="P747" s="5"/>
      <c r="Q747" s="5"/>
      <c r="R747" s="5"/>
      <c r="S747" s="5"/>
      <c r="T747" s="5"/>
      <c r="U747" s="5"/>
      <c r="V747" s="5"/>
      <c r="W747" s="5"/>
      <c r="X747" s="5"/>
      <c r="Y747" s="5"/>
      <c r="Z747" s="5"/>
      <c r="AA747" s="5"/>
      <c r="AB747" s="5"/>
      <c r="AC747" s="5"/>
      <c r="AD747" s="5"/>
      <c r="AE747" s="5"/>
      <c r="AF747" s="5"/>
      <c r="AG747" s="845"/>
      <c r="AH747" s="805"/>
    </row>
    <row r="748">
      <c r="A748" s="705"/>
      <c r="B748" s="846"/>
      <c r="C748" s="846"/>
      <c r="D748" s="846"/>
      <c r="E748" s="846"/>
      <c r="F748" s="846"/>
      <c r="G748" s="846"/>
      <c r="H748" s="846"/>
      <c r="I748" s="846"/>
      <c r="J748" s="846"/>
      <c r="K748" s="846"/>
      <c r="L748" s="846"/>
      <c r="M748" s="846"/>
      <c r="N748" s="5"/>
      <c r="O748" s="5"/>
      <c r="P748" s="5"/>
      <c r="Q748" s="5"/>
      <c r="R748" s="5"/>
      <c r="S748" s="5"/>
      <c r="T748" s="5"/>
      <c r="U748" s="5"/>
      <c r="V748" s="5"/>
      <c r="W748" s="5"/>
      <c r="X748" s="5"/>
      <c r="Y748" s="5"/>
      <c r="Z748" s="5"/>
      <c r="AA748" s="5"/>
      <c r="AB748" s="5"/>
      <c r="AC748" s="5"/>
      <c r="AD748" s="5"/>
      <c r="AE748" s="5"/>
      <c r="AF748" s="5"/>
      <c r="AG748" s="845"/>
      <c r="AH748" s="805"/>
    </row>
    <row r="749">
      <c r="A749" s="705"/>
      <c r="B749" s="846"/>
      <c r="C749" s="846"/>
      <c r="D749" s="846"/>
      <c r="E749" s="846"/>
      <c r="F749" s="846"/>
      <c r="G749" s="846"/>
      <c r="H749" s="846"/>
      <c r="I749" s="846"/>
      <c r="J749" s="846"/>
      <c r="K749" s="846"/>
      <c r="L749" s="846"/>
      <c r="M749" s="846"/>
      <c r="N749" s="5"/>
      <c r="O749" s="5"/>
      <c r="P749" s="5"/>
      <c r="Q749" s="5"/>
      <c r="R749" s="5"/>
      <c r="S749" s="5"/>
      <c r="T749" s="5"/>
      <c r="U749" s="5"/>
      <c r="V749" s="5"/>
      <c r="W749" s="5"/>
      <c r="X749" s="5"/>
      <c r="Y749" s="5"/>
      <c r="Z749" s="5"/>
      <c r="AA749" s="5"/>
      <c r="AB749" s="5"/>
      <c r="AC749" s="5"/>
      <c r="AD749" s="5"/>
      <c r="AE749" s="5"/>
      <c r="AF749" s="5"/>
      <c r="AG749" s="845"/>
      <c r="AH749" s="805"/>
    </row>
    <row r="750">
      <c r="A750" s="705"/>
      <c r="B750" s="846"/>
      <c r="C750" s="846"/>
      <c r="D750" s="846"/>
      <c r="E750" s="846"/>
      <c r="F750" s="846"/>
      <c r="G750" s="846"/>
      <c r="H750" s="846"/>
      <c r="I750" s="846"/>
      <c r="J750" s="846"/>
      <c r="K750" s="846"/>
      <c r="L750" s="846"/>
      <c r="M750" s="846"/>
      <c r="N750" s="5"/>
      <c r="O750" s="5"/>
      <c r="P750" s="5"/>
      <c r="Q750" s="5"/>
      <c r="R750" s="5"/>
      <c r="S750" s="5"/>
      <c r="T750" s="5"/>
      <c r="U750" s="5"/>
      <c r="V750" s="5"/>
      <c r="W750" s="5"/>
      <c r="X750" s="5"/>
      <c r="Y750" s="5"/>
      <c r="Z750" s="5"/>
      <c r="AA750" s="5"/>
      <c r="AB750" s="5"/>
      <c r="AC750" s="5"/>
      <c r="AD750" s="5"/>
      <c r="AE750" s="5"/>
      <c r="AF750" s="5"/>
      <c r="AG750" s="845"/>
      <c r="AH750" s="805"/>
    </row>
    <row r="751">
      <c r="A751" s="705"/>
      <c r="B751" s="846"/>
      <c r="C751" s="846"/>
      <c r="D751" s="846"/>
      <c r="E751" s="846"/>
      <c r="F751" s="846"/>
      <c r="G751" s="846"/>
      <c r="H751" s="846"/>
      <c r="I751" s="846"/>
      <c r="J751" s="846"/>
      <c r="K751" s="846"/>
      <c r="L751" s="846"/>
      <c r="M751" s="846"/>
      <c r="N751" s="5"/>
      <c r="O751" s="5"/>
      <c r="P751" s="5"/>
      <c r="Q751" s="5"/>
      <c r="R751" s="5"/>
      <c r="S751" s="5"/>
      <c r="T751" s="5"/>
      <c r="U751" s="5"/>
      <c r="V751" s="5"/>
      <c r="W751" s="5"/>
      <c r="X751" s="5"/>
      <c r="Y751" s="5"/>
      <c r="Z751" s="5"/>
      <c r="AA751" s="5"/>
      <c r="AB751" s="5"/>
      <c r="AC751" s="5"/>
      <c r="AD751" s="5"/>
      <c r="AE751" s="5"/>
      <c r="AF751" s="5"/>
      <c r="AG751" s="845"/>
      <c r="AH751" s="805"/>
    </row>
    <row r="752">
      <c r="A752" s="705"/>
      <c r="B752" s="846"/>
      <c r="C752" s="846"/>
      <c r="D752" s="846"/>
      <c r="E752" s="846"/>
      <c r="F752" s="846"/>
      <c r="G752" s="846"/>
      <c r="H752" s="846"/>
      <c r="I752" s="846"/>
      <c r="J752" s="846"/>
      <c r="K752" s="846"/>
      <c r="L752" s="846"/>
      <c r="M752" s="846"/>
      <c r="N752" s="5"/>
      <c r="O752" s="5"/>
      <c r="P752" s="5"/>
      <c r="Q752" s="5"/>
      <c r="R752" s="5"/>
      <c r="S752" s="5"/>
      <c r="T752" s="5"/>
      <c r="U752" s="5"/>
      <c r="V752" s="5"/>
      <c r="W752" s="5"/>
      <c r="X752" s="5"/>
      <c r="Y752" s="5"/>
      <c r="Z752" s="5"/>
      <c r="AA752" s="5"/>
      <c r="AB752" s="5"/>
      <c r="AC752" s="5"/>
      <c r="AD752" s="5"/>
      <c r="AE752" s="5"/>
      <c r="AF752" s="5"/>
      <c r="AG752" s="845"/>
      <c r="AH752" s="805"/>
    </row>
    <row r="753">
      <c r="A753" s="705"/>
      <c r="B753" s="846"/>
      <c r="C753" s="846"/>
      <c r="D753" s="846"/>
      <c r="E753" s="846"/>
      <c r="F753" s="846"/>
      <c r="G753" s="846"/>
      <c r="H753" s="846"/>
      <c r="I753" s="846"/>
      <c r="J753" s="846"/>
      <c r="K753" s="846"/>
      <c r="L753" s="846"/>
      <c r="M753" s="846"/>
      <c r="N753" s="5"/>
      <c r="O753" s="5"/>
      <c r="P753" s="5"/>
      <c r="Q753" s="5"/>
      <c r="R753" s="5"/>
      <c r="S753" s="5"/>
      <c r="T753" s="5"/>
      <c r="U753" s="5"/>
      <c r="V753" s="5"/>
      <c r="W753" s="5"/>
      <c r="X753" s="5"/>
      <c r="Y753" s="5"/>
      <c r="Z753" s="5"/>
      <c r="AA753" s="5"/>
      <c r="AB753" s="5"/>
      <c r="AC753" s="5"/>
      <c r="AD753" s="5"/>
      <c r="AE753" s="5"/>
      <c r="AF753" s="5"/>
      <c r="AG753" s="845"/>
      <c r="AH753" s="805"/>
    </row>
    <row r="754">
      <c r="A754" s="705"/>
      <c r="B754" s="846"/>
      <c r="C754" s="846"/>
      <c r="D754" s="846"/>
      <c r="E754" s="846"/>
      <c r="F754" s="846"/>
      <c r="G754" s="846"/>
      <c r="H754" s="846"/>
      <c r="I754" s="846"/>
      <c r="J754" s="846"/>
      <c r="K754" s="846"/>
      <c r="L754" s="846"/>
      <c r="M754" s="846"/>
      <c r="N754" s="5"/>
      <c r="O754" s="5"/>
      <c r="P754" s="5"/>
      <c r="Q754" s="5"/>
      <c r="R754" s="5"/>
      <c r="S754" s="5"/>
      <c r="T754" s="5"/>
      <c r="U754" s="5"/>
      <c r="V754" s="5"/>
      <c r="W754" s="5"/>
      <c r="X754" s="5"/>
      <c r="Y754" s="5"/>
      <c r="Z754" s="5"/>
      <c r="AA754" s="5"/>
      <c r="AB754" s="5"/>
      <c r="AC754" s="5"/>
      <c r="AD754" s="5"/>
      <c r="AE754" s="5"/>
      <c r="AF754" s="5"/>
      <c r="AG754" s="845"/>
      <c r="AH754" s="805"/>
    </row>
    <row r="755">
      <c r="A755" s="705"/>
      <c r="B755" s="846"/>
      <c r="C755" s="846"/>
      <c r="D755" s="846"/>
      <c r="E755" s="846"/>
      <c r="F755" s="846"/>
      <c r="G755" s="846"/>
      <c r="H755" s="846"/>
      <c r="I755" s="846"/>
      <c r="J755" s="846"/>
      <c r="K755" s="846"/>
      <c r="L755" s="846"/>
      <c r="M755" s="846"/>
      <c r="N755" s="5"/>
      <c r="O755" s="5"/>
      <c r="P755" s="5"/>
      <c r="Q755" s="5"/>
      <c r="R755" s="5"/>
      <c r="S755" s="5"/>
      <c r="T755" s="5"/>
      <c r="U755" s="5"/>
      <c r="V755" s="5"/>
      <c r="W755" s="5"/>
      <c r="X755" s="5"/>
      <c r="Y755" s="5"/>
      <c r="Z755" s="5"/>
      <c r="AA755" s="5"/>
      <c r="AB755" s="5"/>
      <c r="AC755" s="5"/>
      <c r="AD755" s="5"/>
      <c r="AE755" s="5"/>
      <c r="AF755" s="5"/>
      <c r="AG755" s="845"/>
      <c r="AH755" s="805"/>
    </row>
    <row r="756">
      <c r="A756" s="705"/>
      <c r="B756" s="846"/>
      <c r="C756" s="846"/>
      <c r="D756" s="846"/>
      <c r="E756" s="846"/>
      <c r="F756" s="846"/>
      <c r="G756" s="846"/>
      <c r="H756" s="846"/>
      <c r="I756" s="846"/>
      <c r="J756" s="846"/>
      <c r="K756" s="846"/>
      <c r="L756" s="846"/>
      <c r="M756" s="846"/>
      <c r="N756" s="5"/>
      <c r="O756" s="5"/>
      <c r="P756" s="5"/>
      <c r="Q756" s="5"/>
      <c r="R756" s="5"/>
      <c r="S756" s="5"/>
      <c r="T756" s="5"/>
      <c r="U756" s="5"/>
      <c r="V756" s="5"/>
      <c r="W756" s="5"/>
      <c r="X756" s="5"/>
      <c r="Y756" s="5"/>
      <c r="Z756" s="5"/>
      <c r="AA756" s="5"/>
      <c r="AB756" s="5"/>
      <c r="AC756" s="5"/>
      <c r="AD756" s="5"/>
      <c r="AE756" s="5"/>
      <c r="AF756" s="5"/>
      <c r="AG756" s="845"/>
      <c r="AH756" s="805"/>
    </row>
    <row r="757">
      <c r="A757" s="705"/>
      <c r="B757" s="846"/>
      <c r="C757" s="846"/>
      <c r="D757" s="846"/>
      <c r="E757" s="846"/>
      <c r="F757" s="846"/>
      <c r="G757" s="846"/>
      <c r="H757" s="846"/>
      <c r="I757" s="846"/>
      <c r="J757" s="846"/>
      <c r="K757" s="846"/>
      <c r="L757" s="846"/>
      <c r="M757" s="846"/>
      <c r="N757" s="5"/>
      <c r="O757" s="5"/>
      <c r="P757" s="5"/>
      <c r="Q757" s="5"/>
      <c r="R757" s="5"/>
      <c r="S757" s="5"/>
      <c r="T757" s="5"/>
      <c r="U757" s="5"/>
      <c r="V757" s="5"/>
      <c r="W757" s="5"/>
      <c r="X757" s="5"/>
      <c r="Y757" s="5"/>
      <c r="Z757" s="5"/>
      <c r="AA757" s="5"/>
      <c r="AB757" s="5"/>
      <c r="AC757" s="5"/>
      <c r="AD757" s="5"/>
      <c r="AE757" s="5"/>
      <c r="AF757" s="5"/>
      <c r="AG757" s="845"/>
      <c r="AH757" s="805"/>
    </row>
    <row r="758">
      <c r="A758" s="705"/>
      <c r="B758" s="846"/>
      <c r="C758" s="846"/>
      <c r="D758" s="846"/>
      <c r="E758" s="846"/>
      <c r="F758" s="846"/>
      <c r="G758" s="846"/>
      <c r="H758" s="846"/>
      <c r="I758" s="846"/>
      <c r="J758" s="846"/>
      <c r="K758" s="846"/>
      <c r="L758" s="846"/>
      <c r="M758" s="846"/>
      <c r="N758" s="5"/>
      <c r="O758" s="5"/>
      <c r="P758" s="5"/>
      <c r="Q758" s="5"/>
      <c r="R758" s="5"/>
      <c r="S758" s="5"/>
      <c r="T758" s="5"/>
      <c r="U758" s="5"/>
      <c r="V758" s="5"/>
      <c r="W758" s="5"/>
      <c r="X758" s="5"/>
      <c r="Y758" s="5"/>
      <c r="Z758" s="5"/>
      <c r="AA758" s="5"/>
      <c r="AB758" s="5"/>
      <c r="AC758" s="5"/>
      <c r="AD758" s="5"/>
      <c r="AE758" s="5"/>
      <c r="AF758" s="5"/>
      <c r="AG758" s="845"/>
      <c r="AH758" s="805"/>
    </row>
    <row r="759">
      <c r="A759" s="705"/>
      <c r="B759" s="846"/>
      <c r="C759" s="846"/>
      <c r="D759" s="846"/>
      <c r="E759" s="846"/>
      <c r="F759" s="846"/>
      <c r="G759" s="846"/>
      <c r="H759" s="846"/>
      <c r="I759" s="846"/>
      <c r="J759" s="846"/>
      <c r="K759" s="846"/>
      <c r="L759" s="846"/>
      <c r="M759" s="846"/>
      <c r="N759" s="5"/>
      <c r="O759" s="5"/>
      <c r="P759" s="5"/>
      <c r="Q759" s="5"/>
      <c r="R759" s="5"/>
      <c r="S759" s="5"/>
      <c r="T759" s="5"/>
      <c r="U759" s="5"/>
      <c r="V759" s="5"/>
      <c r="W759" s="5"/>
      <c r="X759" s="5"/>
      <c r="Y759" s="5"/>
      <c r="Z759" s="5"/>
      <c r="AA759" s="5"/>
      <c r="AB759" s="5"/>
      <c r="AC759" s="5"/>
      <c r="AD759" s="5"/>
      <c r="AE759" s="5"/>
      <c r="AF759" s="5"/>
      <c r="AG759" s="845"/>
      <c r="AH759" s="805"/>
    </row>
    <row r="760">
      <c r="A760" s="705"/>
      <c r="B760" s="846"/>
      <c r="C760" s="846"/>
      <c r="D760" s="846"/>
      <c r="E760" s="846"/>
      <c r="F760" s="846"/>
      <c r="G760" s="846"/>
      <c r="H760" s="846"/>
      <c r="I760" s="846"/>
      <c r="J760" s="846"/>
      <c r="K760" s="846"/>
      <c r="L760" s="846"/>
      <c r="M760" s="846"/>
      <c r="N760" s="5"/>
      <c r="O760" s="5"/>
      <c r="P760" s="5"/>
      <c r="Q760" s="5"/>
      <c r="R760" s="5"/>
      <c r="S760" s="5"/>
      <c r="T760" s="5"/>
      <c r="U760" s="5"/>
      <c r="V760" s="5"/>
      <c r="W760" s="5"/>
      <c r="X760" s="5"/>
      <c r="Y760" s="5"/>
      <c r="Z760" s="5"/>
      <c r="AA760" s="5"/>
      <c r="AB760" s="5"/>
      <c r="AC760" s="5"/>
      <c r="AD760" s="5"/>
      <c r="AE760" s="5"/>
      <c r="AF760" s="5"/>
      <c r="AG760" s="845"/>
      <c r="AH760" s="805"/>
    </row>
    <row r="761">
      <c r="A761" s="705"/>
      <c r="B761" s="846"/>
      <c r="C761" s="846"/>
      <c r="D761" s="846"/>
      <c r="E761" s="846"/>
      <c r="F761" s="846"/>
      <c r="G761" s="846"/>
      <c r="H761" s="846"/>
      <c r="I761" s="846"/>
      <c r="J761" s="846"/>
      <c r="K761" s="846"/>
      <c r="L761" s="846"/>
      <c r="M761" s="846"/>
      <c r="N761" s="5"/>
      <c r="O761" s="5"/>
      <c r="P761" s="5"/>
      <c r="Q761" s="5"/>
      <c r="R761" s="5"/>
      <c r="S761" s="5"/>
      <c r="T761" s="5"/>
      <c r="U761" s="5"/>
      <c r="V761" s="5"/>
      <c r="W761" s="5"/>
      <c r="X761" s="5"/>
      <c r="Y761" s="5"/>
      <c r="Z761" s="5"/>
      <c r="AA761" s="5"/>
      <c r="AB761" s="5"/>
      <c r="AC761" s="5"/>
      <c r="AD761" s="5"/>
      <c r="AE761" s="5"/>
      <c r="AF761" s="5"/>
      <c r="AG761" s="845"/>
      <c r="AH761" s="805"/>
    </row>
    <row r="762">
      <c r="A762" s="705"/>
      <c r="B762" s="846"/>
      <c r="C762" s="846"/>
      <c r="D762" s="846"/>
      <c r="E762" s="846"/>
      <c r="F762" s="846"/>
      <c r="G762" s="846"/>
      <c r="H762" s="846"/>
      <c r="I762" s="846"/>
      <c r="J762" s="846"/>
      <c r="K762" s="846"/>
      <c r="L762" s="846"/>
      <c r="M762" s="846"/>
      <c r="N762" s="5"/>
      <c r="O762" s="5"/>
      <c r="P762" s="5"/>
      <c r="Q762" s="5"/>
      <c r="R762" s="5"/>
      <c r="S762" s="5"/>
      <c r="T762" s="5"/>
      <c r="U762" s="5"/>
      <c r="V762" s="5"/>
      <c r="W762" s="5"/>
      <c r="X762" s="5"/>
      <c r="Y762" s="5"/>
      <c r="Z762" s="5"/>
      <c r="AA762" s="5"/>
      <c r="AB762" s="5"/>
      <c r="AC762" s="5"/>
      <c r="AD762" s="5"/>
      <c r="AE762" s="5"/>
      <c r="AF762" s="5"/>
      <c r="AG762" s="845"/>
      <c r="AH762" s="805"/>
    </row>
    <row r="763">
      <c r="A763" s="705"/>
      <c r="B763" s="846"/>
      <c r="C763" s="846"/>
      <c r="D763" s="846"/>
      <c r="E763" s="846"/>
      <c r="F763" s="846"/>
      <c r="G763" s="846"/>
      <c r="H763" s="846"/>
      <c r="I763" s="846"/>
      <c r="J763" s="846"/>
      <c r="K763" s="846"/>
      <c r="L763" s="846"/>
      <c r="M763" s="846"/>
      <c r="N763" s="5"/>
      <c r="O763" s="5"/>
      <c r="P763" s="5"/>
      <c r="Q763" s="5"/>
      <c r="R763" s="5"/>
      <c r="S763" s="5"/>
      <c r="T763" s="5"/>
      <c r="U763" s="5"/>
      <c r="V763" s="5"/>
      <c r="W763" s="5"/>
      <c r="X763" s="5"/>
      <c r="Y763" s="5"/>
      <c r="Z763" s="5"/>
      <c r="AA763" s="5"/>
      <c r="AB763" s="5"/>
      <c r="AC763" s="5"/>
      <c r="AD763" s="5"/>
      <c r="AE763" s="5"/>
      <c r="AF763" s="5"/>
      <c r="AG763" s="845"/>
      <c r="AH763" s="805"/>
    </row>
    <row r="764">
      <c r="A764" s="705"/>
      <c r="B764" s="846"/>
      <c r="C764" s="846"/>
      <c r="D764" s="846"/>
      <c r="E764" s="846"/>
      <c r="F764" s="846"/>
      <c r="G764" s="846"/>
      <c r="H764" s="846"/>
      <c r="I764" s="846"/>
      <c r="J764" s="846"/>
      <c r="K764" s="846"/>
      <c r="L764" s="846"/>
      <c r="M764" s="846"/>
      <c r="N764" s="5"/>
      <c r="O764" s="5"/>
      <c r="P764" s="5"/>
      <c r="Q764" s="5"/>
      <c r="R764" s="5"/>
      <c r="S764" s="5"/>
      <c r="T764" s="5"/>
      <c r="U764" s="5"/>
      <c r="V764" s="5"/>
      <c r="W764" s="5"/>
      <c r="X764" s="5"/>
      <c r="Y764" s="5"/>
      <c r="Z764" s="5"/>
      <c r="AA764" s="5"/>
      <c r="AB764" s="5"/>
      <c r="AC764" s="5"/>
      <c r="AD764" s="5"/>
      <c r="AE764" s="5"/>
      <c r="AF764" s="5"/>
      <c r="AG764" s="845"/>
      <c r="AH764" s="805"/>
    </row>
    <row r="765">
      <c r="A765" s="705"/>
      <c r="B765" s="846"/>
      <c r="C765" s="846"/>
      <c r="D765" s="846"/>
      <c r="E765" s="846"/>
      <c r="F765" s="846"/>
      <c r="G765" s="846"/>
      <c r="H765" s="846"/>
      <c r="I765" s="846"/>
      <c r="J765" s="846"/>
      <c r="K765" s="846"/>
      <c r="L765" s="846"/>
      <c r="M765" s="846"/>
      <c r="N765" s="5"/>
      <c r="O765" s="5"/>
      <c r="P765" s="5"/>
      <c r="Q765" s="5"/>
      <c r="R765" s="5"/>
      <c r="S765" s="5"/>
      <c r="T765" s="5"/>
      <c r="U765" s="5"/>
      <c r="V765" s="5"/>
      <c r="W765" s="5"/>
      <c r="X765" s="5"/>
      <c r="Y765" s="5"/>
      <c r="Z765" s="5"/>
      <c r="AA765" s="5"/>
      <c r="AB765" s="5"/>
      <c r="AC765" s="5"/>
      <c r="AD765" s="5"/>
      <c r="AE765" s="5"/>
      <c r="AF765" s="5"/>
      <c r="AG765" s="845"/>
      <c r="AH765" s="805"/>
    </row>
    <row r="766">
      <c r="A766" s="705"/>
      <c r="B766" s="846"/>
      <c r="C766" s="846"/>
      <c r="D766" s="846"/>
      <c r="E766" s="846"/>
      <c r="F766" s="846"/>
      <c r="G766" s="846"/>
      <c r="H766" s="846"/>
      <c r="I766" s="846"/>
      <c r="J766" s="846"/>
      <c r="K766" s="846"/>
      <c r="L766" s="846"/>
      <c r="M766" s="846"/>
      <c r="N766" s="5"/>
      <c r="O766" s="5"/>
      <c r="P766" s="5"/>
      <c r="Q766" s="5"/>
      <c r="R766" s="5"/>
      <c r="S766" s="5"/>
      <c r="T766" s="5"/>
      <c r="U766" s="5"/>
      <c r="V766" s="5"/>
      <c r="W766" s="5"/>
      <c r="X766" s="5"/>
      <c r="Y766" s="5"/>
      <c r="Z766" s="5"/>
      <c r="AA766" s="5"/>
      <c r="AB766" s="5"/>
      <c r="AC766" s="5"/>
      <c r="AD766" s="5"/>
      <c r="AE766" s="5"/>
      <c r="AF766" s="5"/>
      <c r="AG766" s="845"/>
      <c r="AH766" s="805"/>
    </row>
    <row r="767">
      <c r="A767" s="705"/>
      <c r="B767" s="846"/>
      <c r="C767" s="846"/>
      <c r="D767" s="846"/>
      <c r="E767" s="846"/>
      <c r="F767" s="846"/>
      <c r="G767" s="846"/>
      <c r="H767" s="846"/>
      <c r="I767" s="846"/>
      <c r="J767" s="846"/>
      <c r="K767" s="846"/>
      <c r="L767" s="846"/>
      <c r="M767" s="846"/>
      <c r="N767" s="5"/>
      <c r="O767" s="5"/>
      <c r="P767" s="5"/>
      <c r="Q767" s="5"/>
      <c r="R767" s="5"/>
      <c r="S767" s="5"/>
      <c r="T767" s="5"/>
      <c r="U767" s="5"/>
      <c r="V767" s="5"/>
      <c r="W767" s="5"/>
      <c r="X767" s="5"/>
      <c r="Y767" s="5"/>
      <c r="Z767" s="5"/>
      <c r="AA767" s="5"/>
      <c r="AB767" s="5"/>
      <c r="AC767" s="5"/>
      <c r="AD767" s="5"/>
      <c r="AE767" s="5"/>
      <c r="AF767" s="5"/>
      <c r="AG767" s="845"/>
      <c r="AH767" s="805"/>
    </row>
    <row r="768">
      <c r="A768" s="705"/>
      <c r="B768" s="846"/>
      <c r="C768" s="846"/>
      <c r="D768" s="846"/>
      <c r="E768" s="846"/>
      <c r="F768" s="846"/>
      <c r="G768" s="846"/>
      <c r="H768" s="846"/>
      <c r="I768" s="846"/>
      <c r="J768" s="846"/>
      <c r="K768" s="846"/>
      <c r="L768" s="846"/>
      <c r="M768" s="846"/>
      <c r="N768" s="5"/>
      <c r="O768" s="5"/>
      <c r="P768" s="5"/>
      <c r="Q768" s="5"/>
      <c r="R768" s="5"/>
      <c r="S768" s="5"/>
      <c r="T768" s="5"/>
      <c r="U768" s="5"/>
      <c r="V768" s="5"/>
      <c r="W768" s="5"/>
      <c r="X768" s="5"/>
      <c r="Y768" s="5"/>
      <c r="Z768" s="5"/>
      <c r="AA768" s="5"/>
      <c r="AB768" s="5"/>
      <c r="AC768" s="5"/>
      <c r="AD768" s="5"/>
      <c r="AE768" s="5"/>
      <c r="AF768" s="5"/>
      <c r="AG768" s="845"/>
      <c r="AH768" s="805"/>
    </row>
    <row r="769">
      <c r="A769" s="705"/>
      <c r="B769" s="846"/>
      <c r="C769" s="846"/>
      <c r="D769" s="846"/>
      <c r="E769" s="846"/>
      <c r="F769" s="846"/>
      <c r="G769" s="846"/>
      <c r="H769" s="846"/>
      <c r="I769" s="846"/>
      <c r="J769" s="846"/>
      <c r="K769" s="846"/>
      <c r="L769" s="846"/>
      <c r="M769" s="846"/>
      <c r="N769" s="5"/>
      <c r="O769" s="5"/>
      <c r="P769" s="5"/>
      <c r="Q769" s="5"/>
      <c r="R769" s="5"/>
      <c r="S769" s="5"/>
      <c r="T769" s="5"/>
      <c r="U769" s="5"/>
      <c r="V769" s="5"/>
      <c r="W769" s="5"/>
      <c r="X769" s="5"/>
      <c r="Y769" s="5"/>
      <c r="Z769" s="5"/>
      <c r="AA769" s="5"/>
      <c r="AB769" s="5"/>
      <c r="AC769" s="5"/>
      <c r="AD769" s="5"/>
      <c r="AE769" s="5"/>
      <c r="AF769" s="5"/>
      <c r="AG769" s="845"/>
      <c r="AH769" s="805"/>
    </row>
    <row r="770">
      <c r="A770" s="705"/>
      <c r="B770" s="846"/>
      <c r="C770" s="846"/>
      <c r="D770" s="846"/>
      <c r="E770" s="846"/>
      <c r="F770" s="846"/>
      <c r="G770" s="846"/>
      <c r="H770" s="846"/>
      <c r="I770" s="846"/>
      <c r="J770" s="846"/>
      <c r="K770" s="846"/>
      <c r="L770" s="846"/>
      <c r="M770" s="846"/>
      <c r="N770" s="5"/>
      <c r="O770" s="5"/>
      <c r="P770" s="5"/>
      <c r="Q770" s="5"/>
      <c r="R770" s="5"/>
      <c r="S770" s="5"/>
      <c r="T770" s="5"/>
      <c r="U770" s="5"/>
      <c r="V770" s="5"/>
      <c r="W770" s="5"/>
      <c r="X770" s="5"/>
      <c r="Y770" s="5"/>
      <c r="Z770" s="5"/>
      <c r="AA770" s="5"/>
      <c r="AB770" s="5"/>
      <c r="AC770" s="5"/>
      <c r="AD770" s="5"/>
      <c r="AE770" s="5"/>
      <c r="AF770" s="5"/>
      <c r="AG770" s="845"/>
      <c r="AH770" s="805"/>
    </row>
    <row r="771">
      <c r="A771" s="705"/>
      <c r="B771" s="846"/>
      <c r="C771" s="846"/>
      <c r="D771" s="846"/>
      <c r="E771" s="846"/>
      <c r="F771" s="846"/>
      <c r="G771" s="846"/>
      <c r="H771" s="846"/>
      <c r="I771" s="846"/>
      <c r="J771" s="846"/>
      <c r="K771" s="846"/>
      <c r="L771" s="846"/>
      <c r="M771" s="846"/>
      <c r="N771" s="5"/>
      <c r="O771" s="5"/>
      <c r="P771" s="5"/>
      <c r="Q771" s="5"/>
      <c r="R771" s="5"/>
      <c r="S771" s="5"/>
      <c r="T771" s="5"/>
      <c r="U771" s="5"/>
      <c r="V771" s="5"/>
      <c r="W771" s="5"/>
      <c r="X771" s="5"/>
      <c r="Y771" s="5"/>
      <c r="Z771" s="5"/>
      <c r="AA771" s="5"/>
      <c r="AB771" s="5"/>
      <c r="AC771" s="5"/>
      <c r="AD771" s="5"/>
      <c r="AE771" s="5"/>
      <c r="AF771" s="5"/>
      <c r="AG771" s="845"/>
      <c r="AH771" s="805"/>
    </row>
    <row r="772">
      <c r="A772" s="705"/>
      <c r="B772" s="846"/>
      <c r="C772" s="846"/>
      <c r="D772" s="846"/>
      <c r="E772" s="846"/>
      <c r="F772" s="846"/>
      <c r="G772" s="846"/>
      <c r="H772" s="846"/>
      <c r="I772" s="846"/>
      <c r="J772" s="846"/>
      <c r="K772" s="846"/>
      <c r="L772" s="846"/>
      <c r="M772" s="846"/>
      <c r="N772" s="5"/>
      <c r="O772" s="5"/>
      <c r="P772" s="5"/>
      <c r="Q772" s="5"/>
      <c r="R772" s="5"/>
      <c r="S772" s="5"/>
      <c r="T772" s="5"/>
      <c r="U772" s="5"/>
      <c r="V772" s="5"/>
      <c r="W772" s="5"/>
      <c r="X772" s="5"/>
      <c r="Y772" s="5"/>
      <c r="Z772" s="5"/>
      <c r="AA772" s="5"/>
      <c r="AB772" s="5"/>
      <c r="AC772" s="5"/>
      <c r="AD772" s="5"/>
      <c r="AE772" s="5"/>
      <c r="AF772" s="5"/>
      <c r="AG772" s="845"/>
      <c r="AH772" s="805"/>
    </row>
    <row r="773">
      <c r="A773" s="705"/>
      <c r="B773" s="846"/>
      <c r="C773" s="846"/>
      <c r="D773" s="846"/>
      <c r="E773" s="846"/>
      <c r="F773" s="846"/>
      <c r="G773" s="846"/>
      <c r="H773" s="846"/>
      <c r="I773" s="846"/>
      <c r="J773" s="846"/>
      <c r="K773" s="846"/>
      <c r="L773" s="846"/>
      <c r="M773" s="846"/>
      <c r="N773" s="5"/>
      <c r="O773" s="5"/>
      <c r="P773" s="5"/>
      <c r="Q773" s="5"/>
      <c r="R773" s="5"/>
      <c r="S773" s="5"/>
      <c r="T773" s="5"/>
      <c r="U773" s="5"/>
      <c r="V773" s="5"/>
      <c r="W773" s="5"/>
      <c r="X773" s="5"/>
      <c r="Y773" s="5"/>
      <c r="Z773" s="5"/>
      <c r="AA773" s="5"/>
      <c r="AB773" s="5"/>
      <c r="AC773" s="5"/>
      <c r="AD773" s="5"/>
      <c r="AE773" s="5"/>
      <c r="AF773" s="5"/>
      <c r="AG773" s="845"/>
      <c r="AH773" s="805"/>
    </row>
    <row r="774">
      <c r="A774" s="705"/>
      <c r="B774" s="846"/>
      <c r="C774" s="846"/>
      <c r="D774" s="846"/>
      <c r="E774" s="846"/>
      <c r="F774" s="846"/>
      <c r="G774" s="846"/>
      <c r="H774" s="846"/>
      <c r="I774" s="846"/>
      <c r="J774" s="846"/>
      <c r="K774" s="846"/>
      <c r="L774" s="846"/>
      <c r="M774" s="846"/>
      <c r="N774" s="5"/>
      <c r="O774" s="5"/>
      <c r="P774" s="5"/>
      <c r="Q774" s="5"/>
      <c r="R774" s="5"/>
      <c r="S774" s="5"/>
      <c r="T774" s="5"/>
      <c r="U774" s="5"/>
      <c r="V774" s="5"/>
      <c r="W774" s="5"/>
      <c r="X774" s="5"/>
      <c r="Y774" s="5"/>
      <c r="Z774" s="5"/>
      <c r="AA774" s="5"/>
      <c r="AB774" s="5"/>
      <c r="AC774" s="5"/>
      <c r="AD774" s="5"/>
      <c r="AE774" s="5"/>
      <c r="AF774" s="5"/>
      <c r="AG774" s="845"/>
      <c r="AH774" s="805"/>
    </row>
    <row r="775">
      <c r="A775" s="705"/>
      <c r="B775" s="846"/>
      <c r="C775" s="846"/>
      <c r="D775" s="846"/>
      <c r="E775" s="846"/>
      <c r="F775" s="846"/>
      <c r="G775" s="846"/>
      <c r="H775" s="846"/>
      <c r="I775" s="846"/>
      <c r="J775" s="846"/>
      <c r="K775" s="846"/>
      <c r="L775" s="846"/>
      <c r="M775" s="846"/>
      <c r="N775" s="5"/>
      <c r="O775" s="5"/>
      <c r="P775" s="5"/>
      <c r="Q775" s="5"/>
      <c r="R775" s="5"/>
      <c r="S775" s="5"/>
      <c r="T775" s="5"/>
      <c r="U775" s="5"/>
      <c r="V775" s="5"/>
      <c r="W775" s="5"/>
      <c r="X775" s="5"/>
      <c r="Y775" s="5"/>
      <c r="Z775" s="5"/>
      <c r="AA775" s="5"/>
      <c r="AB775" s="5"/>
      <c r="AC775" s="5"/>
      <c r="AD775" s="5"/>
      <c r="AE775" s="5"/>
      <c r="AF775" s="5"/>
      <c r="AG775" s="845"/>
      <c r="AH775" s="805"/>
    </row>
    <row r="776">
      <c r="A776" s="705"/>
      <c r="B776" s="846"/>
      <c r="C776" s="846"/>
      <c r="D776" s="846"/>
      <c r="E776" s="846"/>
      <c r="F776" s="846"/>
      <c r="G776" s="846"/>
      <c r="H776" s="846"/>
      <c r="I776" s="846"/>
      <c r="J776" s="846"/>
      <c r="K776" s="846"/>
      <c r="L776" s="846"/>
      <c r="M776" s="846"/>
      <c r="N776" s="5"/>
      <c r="O776" s="5"/>
      <c r="P776" s="5"/>
      <c r="Q776" s="5"/>
      <c r="R776" s="5"/>
      <c r="S776" s="5"/>
      <c r="T776" s="5"/>
      <c r="U776" s="5"/>
      <c r="V776" s="5"/>
      <c r="W776" s="5"/>
      <c r="X776" s="5"/>
      <c r="Y776" s="5"/>
      <c r="Z776" s="5"/>
      <c r="AA776" s="5"/>
      <c r="AB776" s="5"/>
      <c r="AC776" s="5"/>
      <c r="AD776" s="5"/>
      <c r="AE776" s="5"/>
      <c r="AF776" s="5"/>
      <c r="AG776" s="845"/>
      <c r="AH776" s="805"/>
    </row>
    <row r="777">
      <c r="A777" s="705"/>
      <c r="B777" s="846"/>
      <c r="C777" s="846"/>
      <c r="D777" s="846"/>
      <c r="E777" s="846"/>
      <c r="F777" s="846"/>
      <c r="G777" s="846"/>
      <c r="H777" s="846"/>
      <c r="I777" s="846"/>
      <c r="J777" s="846"/>
      <c r="K777" s="846"/>
      <c r="L777" s="846"/>
      <c r="M777" s="846"/>
      <c r="N777" s="5"/>
      <c r="O777" s="5"/>
      <c r="P777" s="5"/>
      <c r="Q777" s="5"/>
      <c r="R777" s="5"/>
      <c r="S777" s="5"/>
      <c r="T777" s="5"/>
      <c r="U777" s="5"/>
      <c r="V777" s="5"/>
      <c r="W777" s="5"/>
      <c r="X777" s="5"/>
      <c r="Y777" s="5"/>
      <c r="Z777" s="5"/>
      <c r="AA777" s="5"/>
      <c r="AB777" s="5"/>
      <c r="AC777" s="5"/>
      <c r="AD777" s="5"/>
      <c r="AE777" s="5"/>
      <c r="AF777" s="5"/>
      <c r="AG777" s="845"/>
      <c r="AH777" s="805"/>
    </row>
    <row r="778">
      <c r="A778" s="705"/>
      <c r="B778" s="846"/>
      <c r="C778" s="846"/>
      <c r="D778" s="846"/>
      <c r="E778" s="846"/>
      <c r="F778" s="846"/>
      <c r="G778" s="846"/>
      <c r="H778" s="846"/>
      <c r="I778" s="846"/>
      <c r="J778" s="846"/>
      <c r="K778" s="846"/>
      <c r="L778" s="846"/>
      <c r="M778" s="846"/>
      <c r="N778" s="5"/>
      <c r="O778" s="5"/>
      <c r="P778" s="5"/>
      <c r="Q778" s="5"/>
      <c r="R778" s="5"/>
      <c r="S778" s="5"/>
      <c r="T778" s="5"/>
      <c r="U778" s="5"/>
      <c r="V778" s="5"/>
      <c r="W778" s="5"/>
      <c r="X778" s="5"/>
      <c r="Y778" s="5"/>
      <c r="Z778" s="5"/>
      <c r="AA778" s="5"/>
      <c r="AB778" s="5"/>
      <c r="AC778" s="5"/>
      <c r="AD778" s="5"/>
      <c r="AE778" s="5"/>
      <c r="AF778" s="5"/>
      <c r="AG778" s="845"/>
      <c r="AH778" s="805"/>
    </row>
    <row r="779">
      <c r="A779" s="705"/>
      <c r="B779" s="846"/>
      <c r="C779" s="846"/>
      <c r="D779" s="846"/>
      <c r="E779" s="846"/>
      <c r="F779" s="846"/>
      <c r="G779" s="846"/>
      <c r="H779" s="846"/>
      <c r="I779" s="846"/>
      <c r="J779" s="846"/>
      <c r="K779" s="846"/>
      <c r="L779" s="846"/>
      <c r="M779" s="846"/>
      <c r="N779" s="5"/>
      <c r="O779" s="5"/>
      <c r="P779" s="5"/>
      <c r="Q779" s="5"/>
      <c r="R779" s="5"/>
      <c r="S779" s="5"/>
      <c r="T779" s="5"/>
      <c r="U779" s="5"/>
      <c r="V779" s="5"/>
      <c r="W779" s="5"/>
      <c r="X779" s="5"/>
      <c r="Y779" s="5"/>
      <c r="Z779" s="5"/>
      <c r="AA779" s="5"/>
      <c r="AB779" s="5"/>
      <c r="AC779" s="5"/>
      <c r="AD779" s="5"/>
      <c r="AE779" s="5"/>
      <c r="AF779" s="5"/>
      <c r="AG779" s="845"/>
      <c r="AH779" s="805"/>
    </row>
    <row r="780">
      <c r="A780" s="705"/>
      <c r="B780" s="846"/>
      <c r="C780" s="846"/>
      <c r="D780" s="846"/>
      <c r="E780" s="846"/>
      <c r="F780" s="846"/>
      <c r="G780" s="846"/>
      <c r="H780" s="846"/>
      <c r="I780" s="846"/>
      <c r="J780" s="846"/>
      <c r="K780" s="846"/>
      <c r="L780" s="846"/>
      <c r="M780" s="846"/>
      <c r="N780" s="5"/>
      <c r="O780" s="5"/>
      <c r="P780" s="5"/>
      <c r="Q780" s="5"/>
      <c r="R780" s="5"/>
      <c r="S780" s="5"/>
      <c r="T780" s="5"/>
      <c r="U780" s="5"/>
      <c r="V780" s="5"/>
      <c r="W780" s="5"/>
      <c r="X780" s="5"/>
      <c r="Y780" s="5"/>
      <c r="Z780" s="5"/>
      <c r="AA780" s="5"/>
      <c r="AB780" s="5"/>
      <c r="AC780" s="5"/>
      <c r="AD780" s="5"/>
      <c r="AE780" s="5"/>
      <c r="AF780" s="5"/>
      <c r="AG780" s="845"/>
      <c r="AH780" s="805"/>
    </row>
    <row r="781">
      <c r="A781" s="705"/>
      <c r="B781" s="846"/>
      <c r="C781" s="846"/>
      <c r="D781" s="846"/>
      <c r="E781" s="846"/>
      <c r="F781" s="846"/>
      <c r="G781" s="846"/>
      <c r="H781" s="846"/>
      <c r="I781" s="846"/>
      <c r="J781" s="846"/>
      <c r="K781" s="846"/>
      <c r="L781" s="846"/>
      <c r="M781" s="846"/>
      <c r="N781" s="5"/>
      <c r="O781" s="5"/>
      <c r="P781" s="5"/>
      <c r="Q781" s="5"/>
      <c r="R781" s="5"/>
      <c r="S781" s="5"/>
      <c r="T781" s="5"/>
      <c r="U781" s="5"/>
      <c r="V781" s="5"/>
      <c r="W781" s="5"/>
      <c r="X781" s="5"/>
      <c r="Y781" s="5"/>
      <c r="Z781" s="5"/>
      <c r="AA781" s="5"/>
      <c r="AB781" s="5"/>
      <c r="AC781" s="5"/>
      <c r="AD781" s="5"/>
      <c r="AE781" s="5"/>
      <c r="AF781" s="5"/>
      <c r="AG781" s="845"/>
      <c r="AH781" s="805"/>
    </row>
    <row r="782">
      <c r="A782" s="705"/>
      <c r="B782" s="846"/>
      <c r="C782" s="846"/>
      <c r="D782" s="846"/>
      <c r="E782" s="846"/>
      <c r="F782" s="846"/>
      <c r="G782" s="846"/>
      <c r="H782" s="846"/>
      <c r="I782" s="846"/>
      <c r="J782" s="846"/>
      <c r="K782" s="846"/>
      <c r="L782" s="846"/>
      <c r="M782" s="846"/>
      <c r="N782" s="5"/>
      <c r="O782" s="5"/>
      <c r="P782" s="5"/>
      <c r="Q782" s="5"/>
      <c r="R782" s="5"/>
      <c r="S782" s="5"/>
      <c r="T782" s="5"/>
      <c r="U782" s="5"/>
      <c r="V782" s="5"/>
      <c r="W782" s="5"/>
      <c r="X782" s="5"/>
      <c r="Y782" s="5"/>
      <c r="Z782" s="5"/>
      <c r="AA782" s="5"/>
      <c r="AB782" s="5"/>
      <c r="AC782" s="5"/>
      <c r="AD782" s="5"/>
      <c r="AE782" s="5"/>
      <c r="AF782" s="5"/>
      <c r="AG782" s="845"/>
      <c r="AH782" s="805"/>
    </row>
    <row r="783">
      <c r="A783" s="705"/>
      <c r="B783" s="846"/>
      <c r="C783" s="846"/>
      <c r="D783" s="846"/>
      <c r="E783" s="846"/>
      <c r="F783" s="846"/>
      <c r="G783" s="846"/>
      <c r="H783" s="846"/>
      <c r="I783" s="846"/>
      <c r="J783" s="846"/>
      <c r="K783" s="846"/>
      <c r="L783" s="846"/>
      <c r="M783" s="846"/>
      <c r="N783" s="5"/>
      <c r="O783" s="5"/>
      <c r="P783" s="5"/>
      <c r="Q783" s="5"/>
      <c r="R783" s="5"/>
      <c r="S783" s="5"/>
      <c r="T783" s="5"/>
      <c r="U783" s="5"/>
      <c r="V783" s="5"/>
      <c r="W783" s="5"/>
      <c r="X783" s="5"/>
      <c r="Y783" s="5"/>
      <c r="Z783" s="5"/>
      <c r="AA783" s="5"/>
      <c r="AB783" s="5"/>
      <c r="AC783" s="5"/>
      <c r="AD783" s="5"/>
      <c r="AE783" s="5"/>
      <c r="AF783" s="5"/>
      <c r="AG783" s="845"/>
      <c r="AH783" s="805"/>
    </row>
    <row r="784">
      <c r="A784" s="705"/>
      <c r="B784" s="846"/>
      <c r="C784" s="846"/>
      <c r="D784" s="846"/>
      <c r="E784" s="846"/>
      <c r="F784" s="846"/>
      <c r="G784" s="846"/>
      <c r="H784" s="846"/>
      <c r="I784" s="846"/>
      <c r="J784" s="846"/>
      <c r="K784" s="846"/>
      <c r="L784" s="846"/>
      <c r="M784" s="846"/>
      <c r="N784" s="5"/>
      <c r="O784" s="5"/>
      <c r="P784" s="5"/>
      <c r="Q784" s="5"/>
      <c r="R784" s="5"/>
      <c r="S784" s="5"/>
      <c r="T784" s="5"/>
      <c r="U784" s="5"/>
      <c r="V784" s="5"/>
      <c r="W784" s="5"/>
      <c r="X784" s="5"/>
      <c r="Y784" s="5"/>
      <c r="Z784" s="5"/>
      <c r="AA784" s="5"/>
      <c r="AB784" s="5"/>
      <c r="AC784" s="5"/>
      <c r="AD784" s="5"/>
      <c r="AE784" s="5"/>
      <c r="AF784" s="5"/>
      <c r="AG784" s="845"/>
      <c r="AH784" s="805"/>
    </row>
    <row r="785">
      <c r="A785" s="705"/>
      <c r="B785" s="846"/>
      <c r="C785" s="846"/>
      <c r="D785" s="846"/>
      <c r="E785" s="846"/>
      <c r="F785" s="846"/>
      <c r="G785" s="846"/>
      <c r="H785" s="846"/>
      <c r="I785" s="846"/>
      <c r="J785" s="846"/>
      <c r="K785" s="846"/>
      <c r="L785" s="846"/>
      <c r="M785" s="846"/>
      <c r="N785" s="5"/>
      <c r="O785" s="5"/>
      <c r="P785" s="5"/>
      <c r="Q785" s="5"/>
      <c r="R785" s="5"/>
      <c r="S785" s="5"/>
      <c r="T785" s="5"/>
      <c r="U785" s="5"/>
      <c r="V785" s="5"/>
      <c r="W785" s="5"/>
      <c r="X785" s="5"/>
      <c r="Y785" s="5"/>
      <c r="Z785" s="5"/>
      <c r="AA785" s="5"/>
      <c r="AB785" s="5"/>
      <c r="AC785" s="5"/>
      <c r="AD785" s="5"/>
      <c r="AE785" s="5"/>
      <c r="AF785" s="5"/>
      <c r="AG785" s="845"/>
      <c r="AH785" s="805"/>
    </row>
    <row r="786">
      <c r="A786" s="705"/>
      <c r="B786" s="846"/>
      <c r="C786" s="846"/>
      <c r="D786" s="846"/>
      <c r="E786" s="846"/>
      <c r="F786" s="846"/>
      <c r="G786" s="846"/>
      <c r="H786" s="846"/>
      <c r="I786" s="846"/>
      <c r="J786" s="846"/>
      <c r="K786" s="846"/>
      <c r="L786" s="846"/>
      <c r="M786" s="846"/>
      <c r="N786" s="5"/>
      <c r="O786" s="5"/>
      <c r="P786" s="5"/>
      <c r="Q786" s="5"/>
      <c r="R786" s="5"/>
      <c r="S786" s="5"/>
      <c r="T786" s="5"/>
      <c r="U786" s="5"/>
      <c r="V786" s="5"/>
      <c r="W786" s="5"/>
      <c r="X786" s="5"/>
      <c r="Y786" s="5"/>
      <c r="Z786" s="5"/>
      <c r="AA786" s="5"/>
      <c r="AB786" s="5"/>
      <c r="AC786" s="5"/>
      <c r="AD786" s="5"/>
      <c r="AE786" s="5"/>
      <c r="AF786" s="5"/>
      <c r="AG786" s="845"/>
      <c r="AH786" s="805"/>
    </row>
    <row r="787">
      <c r="A787" s="705"/>
      <c r="B787" s="846"/>
      <c r="C787" s="846"/>
      <c r="D787" s="846"/>
      <c r="E787" s="846"/>
      <c r="F787" s="846"/>
      <c r="G787" s="846"/>
      <c r="H787" s="846"/>
      <c r="I787" s="846"/>
      <c r="J787" s="846"/>
      <c r="K787" s="846"/>
      <c r="L787" s="846"/>
      <c r="M787" s="846"/>
      <c r="N787" s="5"/>
      <c r="O787" s="5"/>
      <c r="P787" s="5"/>
      <c r="Q787" s="5"/>
      <c r="R787" s="5"/>
      <c r="S787" s="5"/>
      <c r="T787" s="5"/>
      <c r="U787" s="5"/>
      <c r="V787" s="5"/>
      <c r="W787" s="5"/>
      <c r="X787" s="5"/>
      <c r="Y787" s="5"/>
      <c r="Z787" s="5"/>
      <c r="AA787" s="5"/>
      <c r="AB787" s="5"/>
      <c r="AC787" s="5"/>
      <c r="AD787" s="5"/>
      <c r="AE787" s="5"/>
      <c r="AF787" s="5"/>
      <c r="AG787" s="845"/>
      <c r="AH787" s="805"/>
    </row>
    <row r="788">
      <c r="A788" s="705"/>
      <c r="B788" s="846"/>
      <c r="C788" s="846"/>
      <c r="D788" s="846"/>
      <c r="E788" s="846"/>
      <c r="F788" s="846"/>
      <c r="G788" s="846"/>
      <c r="H788" s="846"/>
      <c r="I788" s="846"/>
      <c r="J788" s="846"/>
      <c r="K788" s="846"/>
      <c r="L788" s="846"/>
      <c r="M788" s="846"/>
      <c r="N788" s="5"/>
      <c r="O788" s="5"/>
      <c r="P788" s="5"/>
      <c r="Q788" s="5"/>
      <c r="R788" s="5"/>
      <c r="S788" s="5"/>
      <c r="T788" s="5"/>
      <c r="U788" s="5"/>
      <c r="V788" s="5"/>
      <c r="W788" s="5"/>
      <c r="X788" s="5"/>
      <c r="Y788" s="5"/>
      <c r="Z788" s="5"/>
      <c r="AA788" s="5"/>
      <c r="AB788" s="5"/>
      <c r="AC788" s="5"/>
      <c r="AD788" s="5"/>
      <c r="AE788" s="5"/>
      <c r="AF788" s="5"/>
      <c r="AG788" s="845"/>
      <c r="AH788" s="805"/>
    </row>
    <row r="789">
      <c r="A789" s="705"/>
      <c r="B789" s="846"/>
      <c r="C789" s="846"/>
      <c r="D789" s="846"/>
      <c r="E789" s="846"/>
      <c r="F789" s="846"/>
      <c r="G789" s="846"/>
      <c r="H789" s="846"/>
      <c r="I789" s="846"/>
      <c r="J789" s="846"/>
      <c r="K789" s="846"/>
      <c r="L789" s="846"/>
      <c r="M789" s="846"/>
      <c r="N789" s="5"/>
      <c r="O789" s="5"/>
      <c r="P789" s="5"/>
      <c r="Q789" s="5"/>
      <c r="R789" s="5"/>
      <c r="S789" s="5"/>
      <c r="T789" s="5"/>
      <c r="U789" s="5"/>
      <c r="V789" s="5"/>
      <c r="W789" s="5"/>
      <c r="X789" s="5"/>
      <c r="Y789" s="5"/>
      <c r="Z789" s="5"/>
      <c r="AA789" s="5"/>
      <c r="AB789" s="5"/>
      <c r="AC789" s="5"/>
      <c r="AD789" s="5"/>
      <c r="AE789" s="5"/>
      <c r="AF789" s="5"/>
      <c r="AG789" s="845"/>
      <c r="AH789" s="805"/>
    </row>
    <row r="790">
      <c r="A790" s="705"/>
      <c r="B790" s="846"/>
      <c r="C790" s="846"/>
      <c r="D790" s="846"/>
      <c r="E790" s="846"/>
      <c r="F790" s="846"/>
      <c r="G790" s="846"/>
      <c r="H790" s="846"/>
      <c r="I790" s="846"/>
      <c r="J790" s="846"/>
      <c r="K790" s="846"/>
      <c r="L790" s="846"/>
      <c r="M790" s="846"/>
      <c r="N790" s="5"/>
      <c r="O790" s="5"/>
      <c r="P790" s="5"/>
      <c r="Q790" s="5"/>
      <c r="R790" s="5"/>
      <c r="S790" s="5"/>
      <c r="T790" s="5"/>
      <c r="U790" s="5"/>
      <c r="V790" s="5"/>
      <c r="W790" s="5"/>
      <c r="X790" s="5"/>
      <c r="Y790" s="5"/>
      <c r="Z790" s="5"/>
      <c r="AA790" s="5"/>
      <c r="AB790" s="5"/>
      <c r="AC790" s="5"/>
      <c r="AD790" s="5"/>
      <c r="AE790" s="5"/>
      <c r="AF790" s="5"/>
      <c r="AG790" s="845"/>
      <c r="AH790" s="805"/>
    </row>
    <row r="791">
      <c r="A791" s="705"/>
      <c r="B791" s="846"/>
      <c r="C791" s="846"/>
      <c r="D791" s="846"/>
      <c r="E791" s="846"/>
      <c r="F791" s="846"/>
      <c r="G791" s="846"/>
      <c r="H791" s="846"/>
      <c r="I791" s="846"/>
      <c r="J791" s="846"/>
      <c r="K791" s="846"/>
      <c r="L791" s="846"/>
      <c r="M791" s="846"/>
      <c r="N791" s="5"/>
      <c r="O791" s="5"/>
      <c r="P791" s="5"/>
      <c r="Q791" s="5"/>
      <c r="R791" s="5"/>
      <c r="S791" s="5"/>
      <c r="T791" s="5"/>
      <c r="U791" s="5"/>
      <c r="V791" s="5"/>
      <c r="W791" s="5"/>
      <c r="X791" s="5"/>
      <c r="Y791" s="5"/>
      <c r="Z791" s="5"/>
      <c r="AA791" s="5"/>
      <c r="AB791" s="5"/>
      <c r="AC791" s="5"/>
      <c r="AD791" s="5"/>
      <c r="AE791" s="5"/>
      <c r="AF791" s="5"/>
      <c r="AG791" s="845"/>
      <c r="AH791" s="805"/>
    </row>
    <row r="792">
      <c r="A792" s="705"/>
      <c r="B792" s="846"/>
      <c r="C792" s="846"/>
      <c r="D792" s="846"/>
      <c r="E792" s="846"/>
      <c r="F792" s="846"/>
      <c r="G792" s="846"/>
      <c r="H792" s="846"/>
      <c r="I792" s="846"/>
      <c r="J792" s="846"/>
      <c r="K792" s="846"/>
      <c r="L792" s="846"/>
      <c r="M792" s="846"/>
      <c r="N792" s="5"/>
      <c r="O792" s="5"/>
      <c r="P792" s="5"/>
      <c r="Q792" s="5"/>
      <c r="R792" s="5"/>
      <c r="S792" s="5"/>
      <c r="T792" s="5"/>
      <c r="U792" s="5"/>
      <c r="V792" s="5"/>
      <c r="W792" s="5"/>
      <c r="X792" s="5"/>
      <c r="Y792" s="5"/>
      <c r="Z792" s="5"/>
      <c r="AA792" s="5"/>
      <c r="AB792" s="5"/>
      <c r="AC792" s="5"/>
      <c r="AD792" s="5"/>
      <c r="AE792" s="5"/>
      <c r="AF792" s="5"/>
      <c r="AG792" s="845"/>
      <c r="AH792" s="805"/>
    </row>
    <row r="793">
      <c r="A793" s="705"/>
      <c r="B793" s="846"/>
      <c r="C793" s="846"/>
      <c r="D793" s="846"/>
      <c r="E793" s="846"/>
      <c r="F793" s="846"/>
      <c r="G793" s="846"/>
      <c r="H793" s="846"/>
      <c r="I793" s="846"/>
      <c r="J793" s="846"/>
      <c r="K793" s="846"/>
      <c r="L793" s="846"/>
      <c r="M793" s="846"/>
      <c r="N793" s="5"/>
      <c r="O793" s="5"/>
      <c r="P793" s="5"/>
      <c r="Q793" s="5"/>
      <c r="R793" s="5"/>
      <c r="S793" s="5"/>
      <c r="T793" s="5"/>
      <c r="U793" s="5"/>
      <c r="V793" s="5"/>
      <c r="W793" s="5"/>
      <c r="X793" s="5"/>
      <c r="Y793" s="5"/>
      <c r="Z793" s="5"/>
      <c r="AA793" s="5"/>
      <c r="AB793" s="5"/>
      <c r="AC793" s="5"/>
      <c r="AD793" s="5"/>
      <c r="AE793" s="5"/>
      <c r="AF793" s="5"/>
      <c r="AG793" s="845"/>
      <c r="AH793" s="805"/>
    </row>
    <row r="794">
      <c r="A794" s="705"/>
      <c r="B794" s="846"/>
      <c r="C794" s="846"/>
      <c r="D794" s="846"/>
      <c r="E794" s="846"/>
      <c r="F794" s="846"/>
      <c r="G794" s="846"/>
      <c r="H794" s="846"/>
      <c r="I794" s="846"/>
      <c r="J794" s="846"/>
      <c r="K794" s="846"/>
      <c r="L794" s="846"/>
      <c r="M794" s="846"/>
      <c r="N794" s="5"/>
      <c r="O794" s="5"/>
      <c r="P794" s="5"/>
      <c r="Q794" s="5"/>
      <c r="R794" s="5"/>
      <c r="S794" s="5"/>
      <c r="T794" s="5"/>
      <c r="U794" s="5"/>
      <c r="V794" s="5"/>
      <c r="W794" s="5"/>
      <c r="X794" s="5"/>
      <c r="Y794" s="5"/>
      <c r="Z794" s="5"/>
      <c r="AA794" s="5"/>
      <c r="AB794" s="5"/>
      <c r="AC794" s="5"/>
      <c r="AD794" s="5"/>
      <c r="AE794" s="5"/>
      <c r="AF794" s="5"/>
      <c r="AG794" s="845"/>
      <c r="AH794" s="805"/>
    </row>
    <row r="795">
      <c r="A795" s="705"/>
      <c r="B795" s="846"/>
      <c r="C795" s="846"/>
      <c r="D795" s="846"/>
      <c r="E795" s="846"/>
      <c r="F795" s="846"/>
      <c r="G795" s="846"/>
      <c r="H795" s="846"/>
      <c r="I795" s="846"/>
      <c r="J795" s="846"/>
      <c r="K795" s="846"/>
      <c r="L795" s="846"/>
      <c r="M795" s="846"/>
      <c r="N795" s="5"/>
      <c r="O795" s="5"/>
      <c r="P795" s="5"/>
      <c r="Q795" s="5"/>
      <c r="R795" s="5"/>
      <c r="S795" s="5"/>
      <c r="T795" s="5"/>
      <c r="U795" s="5"/>
      <c r="V795" s="5"/>
      <c r="W795" s="5"/>
      <c r="X795" s="5"/>
      <c r="Y795" s="5"/>
      <c r="Z795" s="5"/>
      <c r="AA795" s="5"/>
      <c r="AB795" s="5"/>
      <c r="AC795" s="5"/>
      <c r="AD795" s="5"/>
      <c r="AE795" s="5"/>
      <c r="AF795" s="5"/>
      <c r="AG795" s="845"/>
      <c r="AH795" s="805"/>
    </row>
    <row r="796">
      <c r="A796" s="705"/>
      <c r="B796" s="846"/>
      <c r="C796" s="846"/>
      <c r="D796" s="846"/>
      <c r="E796" s="846"/>
      <c r="F796" s="846"/>
      <c r="G796" s="846"/>
      <c r="H796" s="846"/>
      <c r="I796" s="846"/>
      <c r="J796" s="846"/>
      <c r="K796" s="846"/>
      <c r="L796" s="846"/>
      <c r="M796" s="846"/>
      <c r="N796" s="5"/>
      <c r="O796" s="5"/>
      <c r="P796" s="5"/>
      <c r="Q796" s="5"/>
      <c r="R796" s="5"/>
      <c r="S796" s="5"/>
      <c r="T796" s="5"/>
      <c r="U796" s="5"/>
      <c r="V796" s="5"/>
      <c r="W796" s="5"/>
      <c r="X796" s="5"/>
      <c r="Y796" s="5"/>
      <c r="Z796" s="5"/>
      <c r="AA796" s="5"/>
      <c r="AB796" s="5"/>
      <c r="AC796" s="5"/>
      <c r="AD796" s="5"/>
      <c r="AE796" s="5"/>
      <c r="AF796" s="5"/>
      <c r="AG796" s="845"/>
      <c r="AH796" s="805"/>
    </row>
    <row r="797">
      <c r="A797" s="705"/>
      <c r="B797" s="846"/>
      <c r="C797" s="846"/>
      <c r="D797" s="846"/>
      <c r="E797" s="846"/>
      <c r="F797" s="846"/>
      <c r="G797" s="846"/>
      <c r="H797" s="846"/>
      <c r="I797" s="846"/>
      <c r="J797" s="846"/>
      <c r="K797" s="846"/>
      <c r="L797" s="846"/>
      <c r="M797" s="846"/>
      <c r="N797" s="5"/>
      <c r="O797" s="5"/>
      <c r="P797" s="5"/>
      <c r="Q797" s="5"/>
      <c r="R797" s="5"/>
      <c r="S797" s="5"/>
      <c r="T797" s="5"/>
      <c r="U797" s="5"/>
      <c r="V797" s="5"/>
      <c r="W797" s="5"/>
      <c r="X797" s="5"/>
      <c r="Y797" s="5"/>
      <c r="Z797" s="5"/>
      <c r="AA797" s="5"/>
      <c r="AB797" s="5"/>
      <c r="AC797" s="5"/>
      <c r="AD797" s="5"/>
      <c r="AE797" s="5"/>
      <c r="AF797" s="5"/>
      <c r="AG797" s="845"/>
      <c r="AH797" s="805"/>
    </row>
    <row r="798">
      <c r="A798" s="705"/>
      <c r="B798" s="846"/>
      <c r="C798" s="846"/>
      <c r="D798" s="846"/>
      <c r="E798" s="846"/>
      <c r="F798" s="846"/>
      <c r="G798" s="846"/>
      <c r="H798" s="846"/>
      <c r="I798" s="846"/>
      <c r="J798" s="846"/>
      <c r="K798" s="846"/>
      <c r="L798" s="846"/>
      <c r="M798" s="846"/>
      <c r="N798" s="5"/>
      <c r="O798" s="5"/>
      <c r="P798" s="5"/>
      <c r="Q798" s="5"/>
      <c r="R798" s="5"/>
      <c r="S798" s="5"/>
      <c r="T798" s="5"/>
      <c r="U798" s="5"/>
      <c r="V798" s="5"/>
      <c r="W798" s="5"/>
      <c r="X798" s="5"/>
      <c r="Y798" s="5"/>
      <c r="Z798" s="5"/>
      <c r="AA798" s="5"/>
      <c r="AB798" s="5"/>
      <c r="AC798" s="5"/>
      <c r="AD798" s="5"/>
      <c r="AE798" s="5"/>
      <c r="AF798" s="5"/>
      <c r="AG798" s="845"/>
      <c r="AH798" s="805"/>
    </row>
    <row r="799">
      <c r="A799" s="705"/>
      <c r="B799" s="846"/>
      <c r="C799" s="846"/>
      <c r="D799" s="846"/>
      <c r="E799" s="846"/>
      <c r="F799" s="846"/>
      <c r="G799" s="846"/>
      <c r="H799" s="846"/>
      <c r="I799" s="846"/>
      <c r="J799" s="846"/>
      <c r="K799" s="846"/>
      <c r="L799" s="846"/>
      <c r="M799" s="846"/>
      <c r="N799" s="5"/>
      <c r="O799" s="5"/>
      <c r="P799" s="5"/>
      <c r="Q799" s="5"/>
      <c r="R799" s="5"/>
      <c r="S799" s="5"/>
      <c r="T799" s="5"/>
      <c r="U799" s="5"/>
      <c r="V799" s="5"/>
      <c r="W799" s="5"/>
      <c r="X799" s="5"/>
      <c r="Y799" s="5"/>
      <c r="Z799" s="5"/>
      <c r="AA799" s="5"/>
      <c r="AB799" s="5"/>
      <c r="AC799" s="5"/>
      <c r="AD799" s="5"/>
      <c r="AE799" s="5"/>
      <c r="AF799" s="5"/>
      <c r="AG799" s="845"/>
      <c r="AH799" s="805"/>
    </row>
    <row r="800">
      <c r="A800" s="705"/>
      <c r="B800" s="846"/>
      <c r="C800" s="846"/>
      <c r="D800" s="846"/>
      <c r="E800" s="846"/>
      <c r="F800" s="846"/>
      <c r="G800" s="846"/>
      <c r="H800" s="846"/>
      <c r="I800" s="846"/>
      <c r="J800" s="846"/>
      <c r="K800" s="846"/>
      <c r="L800" s="846"/>
      <c r="M800" s="846"/>
      <c r="N800" s="5"/>
      <c r="O800" s="5"/>
      <c r="P800" s="5"/>
      <c r="Q800" s="5"/>
      <c r="R800" s="5"/>
      <c r="S800" s="5"/>
      <c r="T800" s="5"/>
      <c r="U800" s="5"/>
      <c r="V800" s="5"/>
      <c r="W800" s="5"/>
      <c r="X800" s="5"/>
      <c r="Y800" s="5"/>
      <c r="Z800" s="5"/>
      <c r="AA800" s="5"/>
      <c r="AB800" s="5"/>
      <c r="AC800" s="5"/>
      <c r="AD800" s="5"/>
      <c r="AE800" s="5"/>
      <c r="AF800" s="5"/>
      <c r="AG800" s="845"/>
      <c r="AH800" s="805"/>
    </row>
    <row r="801">
      <c r="A801" s="705"/>
      <c r="B801" s="846"/>
      <c r="C801" s="846"/>
      <c r="D801" s="846"/>
      <c r="E801" s="846"/>
      <c r="F801" s="846"/>
      <c r="G801" s="846"/>
      <c r="H801" s="846"/>
      <c r="I801" s="846"/>
      <c r="J801" s="846"/>
      <c r="K801" s="846"/>
      <c r="L801" s="846"/>
      <c r="M801" s="846"/>
      <c r="N801" s="5"/>
      <c r="O801" s="5"/>
      <c r="P801" s="5"/>
      <c r="Q801" s="5"/>
      <c r="R801" s="5"/>
      <c r="S801" s="5"/>
      <c r="T801" s="5"/>
      <c r="U801" s="5"/>
      <c r="V801" s="5"/>
      <c r="W801" s="5"/>
      <c r="X801" s="5"/>
      <c r="Y801" s="5"/>
      <c r="Z801" s="5"/>
      <c r="AA801" s="5"/>
      <c r="AB801" s="5"/>
      <c r="AC801" s="5"/>
      <c r="AD801" s="5"/>
      <c r="AE801" s="5"/>
      <c r="AF801" s="5"/>
      <c r="AG801" s="845"/>
      <c r="AH801" s="805"/>
    </row>
    <row r="802">
      <c r="A802" s="705"/>
      <c r="B802" s="846"/>
      <c r="C802" s="846"/>
      <c r="D802" s="846"/>
      <c r="E802" s="846"/>
      <c r="F802" s="846"/>
      <c r="G802" s="846"/>
      <c r="H802" s="846"/>
      <c r="I802" s="846"/>
      <c r="J802" s="846"/>
      <c r="K802" s="846"/>
      <c r="L802" s="846"/>
      <c r="M802" s="846"/>
      <c r="N802" s="5"/>
      <c r="O802" s="5"/>
      <c r="P802" s="5"/>
      <c r="Q802" s="5"/>
      <c r="R802" s="5"/>
      <c r="S802" s="5"/>
      <c r="T802" s="5"/>
      <c r="U802" s="5"/>
      <c r="V802" s="5"/>
      <c r="W802" s="5"/>
      <c r="X802" s="5"/>
      <c r="Y802" s="5"/>
      <c r="Z802" s="5"/>
      <c r="AA802" s="5"/>
      <c r="AB802" s="5"/>
      <c r="AC802" s="5"/>
      <c r="AD802" s="5"/>
      <c r="AE802" s="5"/>
      <c r="AF802" s="5"/>
      <c r="AG802" s="845"/>
      <c r="AH802" s="805"/>
    </row>
    <row r="803">
      <c r="A803" s="705"/>
      <c r="B803" s="846"/>
      <c r="C803" s="846"/>
      <c r="D803" s="846"/>
      <c r="E803" s="846"/>
      <c r="F803" s="846"/>
      <c r="G803" s="846"/>
      <c r="H803" s="846"/>
      <c r="I803" s="846"/>
      <c r="J803" s="846"/>
      <c r="K803" s="846"/>
      <c r="L803" s="846"/>
      <c r="M803" s="846"/>
      <c r="N803" s="5"/>
      <c r="O803" s="5"/>
      <c r="P803" s="5"/>
      <c r="Q803" s="5"/>
      <c r="R803" s="5"/>
      <c r="S803" s="5"/>
      <c r="T803" s="5"/>
      <c r="U803" s="5"/>
      <c r="V803" s="5"/>
      <c r="W803" s="5"/>
      <c r="X803" s="5"/>
      <c r="Y803" s="5"/>
      <c r="Z803" s="5"/>
      <c r="AA803" s="5"/>
      <c r="AB803" s="5"/>
      <c r="AC803" s="5"/>
      <c r="AD803" s="5"/>
      <c r="AE803" s="5"/>
      <c r="AF803" s="5"/>
      <c r="AG803" s="845"/>
      <c r="AH803" s="805"/>
    </row>
    <row r="804">
      <c r="A804" s="705"/>
      <c r="B804" s="846"/>
      <c r="C804" s="846"/>
      <c r="D804" s="846"/>
      <c r="E804" s="846"/>
      <c r="F804" s="846"/>
      <c r="G804" s="846"/>
      <c r="H804" s="846"/>
      <c r="I804" s="846"/>
      <c r="J804" s="846"/>
      <c r="K804" s="846"/>
      <c r="L804" s="846"/>
      <c r="M804" s="846"/>
      <c r="N804" s="5"/>
      <c r="O804" s="5"/>
      <c r="P804" s="5"/>
      <c r="Q804" s="5"/>
      <c r="R804" s="5"/>
      <c r="S804" s="5"/>
      <c r="T804" s="5"/>
      <c r="U804" s="5"/>
      <c r="V804" s="5"/>
      <c r="W804" s="5"/>
      <c r="X804" s="5"/>
      <c r="Y804" s="5"/>
      <c r="Z804" s="5"/>
      <c r="AA804" s="5"/>
      <c r="AB804" s="5"/>
      <c r="AC804" s="5"/>
      <c r="AD804" s="5"/>
      <c r="AE804" s="5"/>
      <c r="AF804" s="5"/>
      <c r="AG804" s="845"/>
      <c r="AH804" s="805"/>
    </row>
    <row r="805">
      <c r="A805" s="705"/>
      <c r="B805" s="846"/>
      <c r="C805" s="846"/>
      <c r="D805" s="846"/>
      <c r="E805" s="846"/>
      <c r="F805" s="846"/>
      <c r="G805" s="846"/>
      <c r="H805" s="846"/>
      <c r="I805" s="846"/>
      <c r="J805" s="846"/>
      <c r="K805" s="846"/>
      <c r="L805" s="846"/>
      <c r="M805" s="846"/>
      <c r="N805" s="5"/>
      <c r="O805" s="5"/>
      <c r="P805" s="5"/>
      <c r="Q805" s="5"/>
      <c r="R805" s="5"/>
      <c r="S805" s="5"/>
      <c r="T805" s="5"/>
      <c r="U805" s="5"/>
      <c r="V805" s="5"/>
      <c r="W805" s="5"/>
      <c r="X805" s="5"/>
      <c r="Y805" s="5"/>
      <c r="Z805" s="5"/>
      <c r="AA805" s="5"/>
      <c r="AB805" s="5"/>
      <c r="AC805" s="5"/>
      <c r="AD805" s="5"/>
      <c r="AE805" s="5"/>
      <c r="AF805" s="5"/>
      <c r="AG805" s="845"/>
      <c r="AH805" s="805"/>
    </row>
    <row r="806">
      <c r="A806" s="705"/>
      <c r="B806" s="846"/>
      <c r="C806" s="846"/>
      <c r="D806" s="846"/>
      <c r="E806" s="846"/>
      <c r="F806" s="846"/>
      <c r="G806" s="846"/>
      <c r="H806" s="846"/>
      <c r="I806" s="846"/>
      <c r="J806" s="846"/>
      <c r="K806" s="846"/>
      <c r="L806" s="846"/>
      <c r="M806" s="846"/>
      <c r="N806" s="5"/>
      <c r="O806" s="5"/>
      <c r="P806" s="5"/>
      <c r="Q806" s="5"/>
      <c r="R806" s="5"/>
      <c r="S806" s="5"/>
      <c r="T806" s="5"/>
      <c r="U806" s="5"/>
      <c r="V806" s="5"/>
      <c r="W806" s="5"/>
      <c r="X806" s="5"/>
      <c r="Y806" s="5"/>
      <c r="Z806" s="5"/>
      <c r="AA806" s="5"/>
      <c r="AB806" s="5"/>
      <c r="AC806" s="5"/>
      <c r="AD806" s="5"/>
      <c r="AE806" s="5"/>
      <c r="AF806" s="5"/>
      <c r="AG806" s="845"/>
      <c r="AH806" s="805"/>
    </row>
    <row r="807">
      <c r="A807" s="705"/>
      <c r="B807" s="846"/>
      <c r="C807" s="846"/>
      <c r="D807" s="846"/>
      <c r="E807" s="846"/>
      <c r="F807" s="846"/>
      <c r="G807" s="846"/>
      <c r="H807" s="846"/>
      <c r="I807" s="846"/>
      <c r="J807" s="846"/>
      <c r="K807" s="846"/>
      <c r="L807" s="846"/>
      <c r="M807" s="846"/>
      <c r="N807" s="5"/>
      <c r="O807" s="5"/>
      <c r="P807" s="5"/>
      <c r="Q807" s="5"/>
      <c r="R807" s="5"/>
      <c r="S807" s="5"/>
      <c r="T807" s="5"/>
      <c r="U807" s="5"/>
      <c r="V807" s="5"/>
      <c r="W807" s="5"/>
      <c r="X807" s="5"/>
      <c r="Y807" s="5"/>
      <c r="Z807" s="5"/>
      <c r="AA807" s="5"/>
      <c r="AB807" s="5"/>
      <c r="AC807" s="5"/>
      <c r="AD807" s="5"/>
      <c r="AE807" s="5"/>
      <c r="AF807" s="5"/>
      <c r="AG807" s="845"/>
      <c r="AH807" s="805"/>
    </row>
    <row r="808">
      <c r="A808" s="705"/>
      <c r="B808" s="846"/>
      <c r="C808" s="846"/>
      <c r="D808" s="846"/>
      <c r="E808" s="846"/>
      <c r="F808" s="846"/>
      <c r="G808" s="846"/>
      <c r="H808" s="846"/>
      <c r="I808" s="846"/>
      <c r="J808" s="846"/>
      <c r="K808" s="846"/>
      <c r="L808" s="846"/>
      <c r="M808" s="846"/>
      <c r="N808" s="5"/>
      <c r="O808" s="5"/>
      <c r="P808" s="5"/>
      <c r="Q808" s="5"/>
      <c r="R808" s="5"/>
      <c r="S808" s="5"/>
      <c r="T808" s="5"/>
      <c r="U808" s="5"/>
      <c r="V808" s="5"/>
      <c r="W808" s="5"/>
      <c r="X808" s="5"/>
      <c r="Y808" s="5"/>
      <c r="Z808" s="5"/>
      <c r="AA808" s="5"/>
      <c r="AB808" s="5"/>
      <c r="AC808" s="5"/>
      <c r="AD808" s="5"/>
      <c r="AE808" s="5"/>
      <c r="AF808" s="5"/>
      <c r="AG808" s="845"/>
      <c r="AH808" s="805"/>
    </row>
    <row r="809">
      <c r="A809" s="705"/>
      <c r="B809" s="846"/>
      <c r="C809" s="846"/>
      <c r="D809" s="846"/>
      <c r="E809" s="846"/>
      <c r="F809" s="846"/>
      <c r="G809" s="846"/>
      <c r="H809" s="846"/>
      <c r="I809" s="846"/>
      <c r="J809" s="846"/>
      <c r="K809" s="846"/>
      <c r="L809" s="846"/>
      <c r="M809" s="846"/>
      <c r="N809" s="5"/>
      <c r="O809" s="5"/>
      <c r="P809" s="5"/>
      <c r="Q809" s="5"/>
      <c r="R809" s="5"/>
      <c r="S809" s="5"/>
      <c r="T809" s="5"/>
      <c r="U809" s="5"/>
      <c r="V809" s="5"/>
      <c r="W809" s="5"/>
      <c r="X809" s="5"/>
      <c r="Y809" s="5"/>
      <c r="Z809" s="5"/>
      <c r="AA809" s="5"/>
      <c r="AB809" s="5"/>
      <c r="AC809" s="5"/>
      <c r="AD809" s="5"/>
      <c r="AE809" s="5"/>
      <c r="AF809" s="5"/>
      <c r="AG809" s="845"/>
      <c r="AH809" s="805"/>
    </row>
    <row r="810">
      <c r="A810" s="705"/>
      <c r="B810" s="846"/>
      <c r="C810" s="846"/>
      <c r="D810" s="846"/>
      <c r="E810" s="846"/>
      <c r="F810" s="846"/>
      <c r="G810" s="846"/>
      <c r="H810" s="846"/>
      <c r="I810" s="846"/>
      <c r="J810" s="846"/>
      <c r="K810" s="846"/>
      <c r="L810" s="846"/>
      <c r="M810" s="846"/>
      <c r="N810" s="5"/>
      <c r="O810" s="5"/>
      <c r="P810" s="5"/>
      <c r="Q810" s="5"/>
      <c r="R810" s="5"/>
      <c r="S810" s="5"/>
      <c r="T810" s="5"/>
      <c r="U810" s="5"/>
      <c r="V810" s="5"/>
      <c r="W810" s="5"/>
      <c r="X810" s="5"/>
      <c r="Y810" s="5"/>
      <c r="Z810" s="5"/>
      <c r="AA810" s="5"/>
      <c r="AB810" s="5"/>
      <c r="AC810" s="5"/>
      <c r="AD810" s="5"/>
      <c r="AE810" s="5"/>
      <c r="AF810" s="5"/>
      <c r="AG810" s="845"/>
      <c r="AH810" s="805"/>
    </row>
    <row r="811">
      <c r="A811" s="705"/>
      <c r="B811" s="846"/>
      <c r="C811" s="846"/>
      <c r="D811" s="846"/>
      <c r="E811" s="846"/>
      <c r="F811" s="846"/>
      <c r="G811" s="846"/>
      <c r="H811" s="846"/>
      <c r="I811" s="846"/>
      <c r="J811" s="846"/>
      <c r="K811" s="846"/>
      <c r="L811" s="846"/>
      <c r="M811" s="846"/>
      <c r="N811" s="5"/>
      <c r="O811" s="5"/>
      <c r="P811" s="5"/>
      <c r="Q811" s="5"/>
      <c r="R811" s="5"/>
      <c r="S811" s="5"/>
      <c r="T811" s="5"/>
      <c r="U811" s="5"/>
      <c r="V811" s="5"/>
      <c r="W811" s="5"/>
      <c r="X811" s="5"/>
      <c r="Y811" s="5"/>
      <c r="Z811" s="5"/>
      <c r="AA811" s="5"/>
      <c r="AB811" s="5"/>
      <c r="AC811" s="5"/>
      <c r="AD811" s="5"/>
      <c r="AE811" s="5"/>
      <c r="AF811" s="5"/>
      <c r="AG811" s="845"/>
      <c r="AH811" s="805"/>
    </row>
    <row r="812">
      <c r="A812" s="705"/>
      <c r="B812" s="846"/>
      <c r="C812" s="846"/>
      <c r="D812" s="846"/>
      <c r="E812" s="846"/>
      <c r="F812" s="846"/>
      <c r="G812" s="846"/>
      <c r="H812" s="846"/>
      <c r="I812" s="846"/>
      <c r="J812" s="846"/>
      <c r="K812" s="846"/>
      <c r="L812" s="846"/>
      <c r="M812" s="846"/>
      <c r="N812" s="5"/>
      <c r="O812" s="5"/>
      <c r="P812" s="5"/>
      <c r="Q812" s="5"/>
      <c r="R812" s="5"/>
      <c r="S812" s="5"/>
      <c r="T812" s="5"/>
      <c r="U812" s="5"/>
      <c r="V812" s="5"/>
      <c r="W812" s="5"/>
      <c r="X812" s="5"/>
      <c r="Y812" s="5"/>
      <c r="Z812" s="5"/>
      <c r="AA812" s="5"/>
      <c r="AB812" s="5"/>
      <c r="AC812" s="5"/>
      <c r="AD812" s="5"/>
      <c r="AE812" s="5"/>
      <c r="AF812" s="5"/>
      <c r="AG812" s="845"/>
      <c r="AH812" s="805"/>
    </row>
    <row r="813">
      <c r="A813" s="705"/>
      <c r="B813" s="846"/>
      <c r="C813" s="846"/>
      <c r="D813" s="846"/>
      <c r="E813" s="846"/>
      <c r="F813" s="846"/>
      <c r="G813" s="846"/>
      <c r="H813" s="846"/>
      <c r="I813" s="846"/>
      <c r="J813" s="846"/>
      <c r="K813" s="846"/>
      <c r="L813" s="846"/>
      <c r="M813" s="846"/>
      <c r="N813" s="5"/>
      <c r="O813" s="5"/>
      <c r="P813" s="5"/>
      <c r="Q813" s="5"/>
      <c r="R813" s="5"/>
      <c r="S813" s="5"/>
      <c r="T813" s="5"/>
      <c r="U813" s="5"/>
      <c r="V813" s="5"/>
      <c r="W813" s="5"/>
      <c r="X813" s="5"/>
      <c r="Y813" s="5"/>
      <c r="Z813" s="5"/>
      <c r="AA813" s="5"/>
      <c r="AB813" s="5"/>
      <c r="AC813" s="5"/>
      <c r="AD813" s="5"/>
      <c r="AE813" s="5"/>
      <c r="AF813" s="5"/>
      <c r="AG813" s="845"/>
      <c r="AH813" s="805"/>
    </row>
    <row r="814">
      <c r="A814" s="705"/>
      <c r="B814" s="846"/>
      <c r="C814" s="846"/>
      <c r="D814" s="846"/>
      <c r="E814" s="846"/>
      <c r="F814" s="846"/>
      <c r="G814" s="846"/>
      <c r="H814" s="846"/>
      <c r="I814" s="846"/>
      <c r="J814" s="846"/>
      <c r="K814" s="846"/>
      <c r="L814" s="846"/>
      <c r="M814" s="846"/>
      <c r="N814" s="5"/>
      <c r="O814" s="5"/>
      <c r="P814" s="5"/>
      <c r="Q814" s="5"/>
      <c r="R814" s="5"/>
      <c r="S814" s="5"/>
      <c r="T814" s="5"/>
      <c r="U814" s="5"/>
      <c r="V814" s="5"/>
      <c r="W814" s="5"/>
      <c r="X814" s="5"/>
      <c r="Y814" s="5"/>
      <c r="Z814" s="5"/>
      <c r="AA814" s="5"/>
      <c r="AB814" s="5"/>
      <c r="AC814" s="5"/>
      <c r="AD814" s="5"/>
      <c r="AE814" s="5"/>
      <c r="AF814" s="5"/>
      <c r="AG814" s="845"/>
      <c r="AH814" s="805"/>
    </row>
    <row r="815">
      <c r="A815" s="705"/>
      <c r="B815" s="846"/>
      <c r="C815" s="846"/>
      <c r="D815" s="846"/>
      <c r="E815" s="846"/>
      <c r="F815" s="846"/>
      <c r="G815" s="846"/>
      <c r="H815" s="846"/>
      <c r="I815" s="846"/>
      <c r="J815" s="846"/>
      <c r="K815" s="846"/>
      <c r="L815" s="846"/>
      <c r="M815" s="846"/>
      <c r="N815" s="5"/>
      <c r="O815" s="5"/>
      <c r="P815" s="5"/>
      <c r="Q815" s="5"/>
      <c r="R815" s="5"/>
      <c r="S815" s="5"/>
      <c r="T815" s="5"/>
      <c r="U815" s="5"/>
      <c r="V815" s="5"/>
      <c r="W815" s="5"/>
      <c r="X815" s="5"/>
      <c r="Y815" s="5"/>
      <c r="Z815" s="5"/>
      <c r="AA815" s="5"/>
      <c r="AB815" s="5"/>
      <c r="AC815" s="5"/>
      <c r="AD815" s="5"/>
      <c r="AE815" s="5"/>
      <c r="AF815" s="5"/>
      <c r="AG815" s="845"/>
      <c r="AH815" s="805"/>
    </row>
    <row r="816">
      <c r="A816" s="705"/>
      <c r="B816" s="846"/>
      <c r="C816" s="846"/>
      <c r="D816" s="846"/>
      <c r="E816" s="846"/>
      <c r="F816" s="846"/>
      <c r="G816" s="846"/>
      <c r="H816" s="846"/>
      <c r="I816" s="846"/>
      <c r="J816" s="846"/>
      <c r="K816" s="846"/>
      <c r="L816" s="846"/>
      <c r="M816" s="846"/>
      <c r="N816" s="5"/>
      <c r="O816" s="5"/>
      <c r="P816" s="5"/>
      <c r="Q816" s="5"/>
      <c r="R816" s="5"/>
      <c r="S816" s="5"/>
      <c r="T816" s="5"/>
      <c r="U816" s="5"/>
      <c r="V816" s="5"/>
      <c r="W816" s="5"/>
      <c r="X816" s="5"/>
      <c r="Y816" s="5"/>
      <c r="Z816" s="5"/>
      <c r="AA816" s="5"/>
      <c r="AB816" s="5"/>
      <c r="AC816" s="5"/>
      <c r="AD816" s="5"/>
      <c r="AE816" s="5"/>
      <c r="AF816" s="5"/>
      <c r="AG816" s="845"/>
      <c r="AH816" s="805"/>
    </row>
    <row r="817">
      <c r="A817" s="705"/>
      <c r="B817" s="846"/>
      <c r="C817" s="846"/>
      <c r="D817" s="846"/>
      <c r="E817" s="846"/>
      <c r="F817" s="846"/>
      <c r="G817" s="846"/>
      <c r="H817" s="846"/>
      <c r="I817" s="846"/>
      <c r="J817" s="846"/>
      <c r="K817" s="846"/>
      <c r="L817" s="846"/>
      <c r="M817" s="846"/>
      <c r="N817" s="5"/>
      <c r="O817" s="5"/>
      <c r="P817" s="5"/>
      <c r="Q817" s="5"/>
      <c r="R817" s="5"/>
      <c r="S817" s="5"/>
      <c r="T817" s="5"/>
      <c r="U817" s="5"/>
      <c r="V817" s="5"/>
      <c r="W817" s="5"/>
      <c r="X817" s="5"/>
      <c r="Y817" s="5"/>
      <c r="Z817" s="5"/>
      <c r="AA817" s="5"/>
      <c r="AB817" s="5"/>
      <c r="AC817" s="5"/>
      <c r="AD817" s="5"/>
      <c r="AE817" s="5"/>
      <c r="AF817" s="5"/>
      <c r="AG817" s="845"/>
      <c r="AH817" s="805"/>
    </row>
    <row r="818">
      <c r="A818" s="705"/>
      <c r="B818" s="846"/>
      <c r="C818" s="846"/>
      <c r="D818" s="846"/>
      <c r="E818" s="846"/>
      <c r="F818" s="846"/>
      <c r="G818" s="846"/>
      <c r="H818" s="846"/>
      <c r="I818" s="846"/>
      <c r="J818" s="846"/>
      <c r="K818" s="846"/>
      <c r="L818" s="846"/>
      <c r="M818" s="846"/>
      <c r="N818" s="5"/>
      <c r="O818" s="5"/>
      <c r="P818" s="5"/>
      <c r="Q818" s="5"/>
      <c r="R818" s="5"/>
      <c r="S818" s="5"/>
      <c r="T818" s="5"/>
      <c r="U818" s="5"/>
      <c r="V818" s="5"/>
      <c r="W818" s="5"/>
      <c r="X818" s="5"/>
      <c r="Y818" s="5"/>
      <c r="Z818" s="5"/>
      <c r="AA818" s="5"/>
      <c r="AB818" s="5"/>
      <c r="AC818" s="5"/>
      <c r="AD818" s="5"/>
      <c r="AE818" s="5"/>
      <c r="AF818" s="5"/>
      <c r="AG818" s="845"/>
      <c r="AH818" s="805"/>
    </row>
    <row r="819">
      <c r="A819" s="705"/>
      <c r="B819" s="846"/>
      <c r="C819" s="846"/>
      <c r="D819" s="846"/>
      <c r="E819" s="846"/>
      <c r="F819" s="846"/>
      <c r="G819" s="846"/>
      <c r="H819" s="846"/>
      <c r="I819" s="846"/>
      <c r="J819" s="846"/>
      <c r="K819" s="846"/>
      <c r="L819" s="846"/>
      <c r="M819" s="846"/>
      <c r="N819" s="5"/>
      <c r="O819" s="5"/>
      <c r="P819" s="5"/>
      <c r="Q819" s="5"/>
      <c r="R819" s="5"/>
      <c r="S819" s="5"/>
      <c r="T819" s="5"/>
      <c r="U819" s="5"/>
      <c r="V819" s="5"/>
      <c r="W819" s="5"/>
      <c r="X819" s="5"/>
      <c r="Y819" s="5"/>
      <c r="Z819" s="5"/>
      <c r="AA819" s="5"/>
      <c r="AB819" s="5"/>
      <c r="AC819" s="5"/>
      <c r="AD819" s="5"/>
      <c r="AE819" s="5"/>
      <c r="AF819" s="5"/>
      <c r="AG819" s="845"/>
      <c r="AH819" s="805"/>
    </row>
    <row r="820">
      <c r="A820" s="705"/>
      <c r="B820" s="846"/>
      <c r="C820" s="846"/>
      <c r="D820" s="846"/>
      <c r="E820" s="846"/>
      <c r="F820" s="846"/>
      <c r="G820" s="846"/>
      <c r="H820" s="846"/>
      <c r="I820" s="846"/>
      <c r="J820" s="846"/>
      <c r="K820" s="846"/>
      <c r="L820" s="846"/>
      <c r="M820" s="846"/>
      <c r="N820" s="5"/>
      <c r="O820" s="5"/>
      <c r="P820" s="5"/>
      <c r="Q820" s="5"/>
      <c r="R820" s="5"/>
      <c r="S820" s="5"/>
      <c r="T820" s="5"/>
      <c r="U820" s="5"/>
      <c r="V820" s="5"/>
      <c r="W820" s="5"/>
      <c r="X820" s="5"/>
      <c r="Y820" s="5"/>
      <c r="Z820" s="5"/>
      <c r="AA820" s="5"/>
      <c r="AB820" s="5"/>
      <c r="AC820" s="5"/>
      <c r="AD820" s="5"/>
      <c r="AE820" s="5"/>
      <c r="AF820" s="5"/>
      <c r="AG820" s="845"/>
      <c r="AH820" s="805"/>
    </row>
    <row r="821">
      <c r="A821" s="705"/>
      <c r="B821" s="846"/>
      <c r="C821" s="846"/>
      <c r="D821" s="846"/>
      <c r="E821" s="846"/>
      <c r="F821" s="846"/>
      <c r="G821" s="846"/>
      <c r="H821" s="846"/>
      <c r="I821" s="846"/>
      <c r="J821" s="846"/>
      <c r="K821" s="846"/>
      <c r="L821" s="846"/>
      <c r="M821" s="846"/>
      <c r="N821" s="5"/>
      <c r="O821" s="5"/>
      <c r="P821" s="5"/>
      <c r="Q821" s="5"/>
      <c r="R821" s="5"/>
      <c r="S821" s="5"/>
      <c r="T821" s="5"/>
      <c r="U821" s="5"/>
      <c r="V821" s="5"/>
      <c r="W821" s="5"/>
      <c r="X821" s="5"/>
      <c r="Y821" s="5"/>
      <c r="Z821" s="5"/>
      <c r="AA821" s="5"/>
      <c r="AB821" s="5"/>
      <c r="AC821" s="5"/>
      <c r="AD821" s="5"/>
      <c r="AE821" s="5"/>
      <c r="AF821" s="5"/>
      <c r="AG821" s="845"/>
      <c r="AH821" s="805"/>
    </row>
    <row r="822">
      <c r="A822" s="705"/>
      <c r="B822" s="846"/>
      <c r="C822" s="846"/>
      <c r="D822" s="846"/>
      <c r="E822" s="846"/>
      <c r="F822" s="846"/>
      <c r="G822" s="846"/>
      <c r="H822" s="846"/>
      <c r="I822" s="846"/>
      <c r="J822" s="846"/>
      <c r="K822" s="846"/>
      <c r="L822" s="846"/>
      <c r="M822" s="846"/>
      <c r="N822" s="5"/>
      <c r="O822" s="5"/>
      <c r="P822" s="5"/>
      <c r="Q822" s="5"/>
      <c r="R822" s="5"/>
      <c r="S822" s="5"/>
      <c r="T822" s="5"/>
      <c r="U822" s="5"/>
      <c r="V822" s="5"/>
      <c r="W822" s="5"/>
      <c r="X822" s="5"/>
      <c r="Y822" s="5"/>
      <c r="Z822" s="5"/>
      <c r="AA822" s="5"/>
      <c r="AB822" s="5"/>
      <c r="AC822" s="5"/>
      <c r="AD822" s="5"/>
      <c r="AE822" s="5"/>
      <c r="AF822" s="5"/>
      <c r="AG822" s="845"/>
      <c r="AH822" s="805"/>
    </row>
    <row r="823">
      <c r="A823" s="705"/>
      <c r="B823" s="846"/>
      <c r="C823" s="846"/>
      <c r="D823" s="846"/>
      <c r="E823" s="846"/>
      <c r="F823" s="846"/>
      <c r="G823" s="846"/>
      <c r="H823" s="846"/>
      <c r="I823" s="846"/>
      <c r="J823" s="846"/>
      <c r="K823" s="846"/>
      <c r="L823" s="846"/>
      <c r="M823" s="846"/>
      <c r="N823" s="5"/>
      <c r="O823" s="5"/>
      <c r="P823" s="5"/>
      <c r="Q823" s="5"/>
      <c r="R823" s="5"/>
      <c r="S823" s="5"/>
      <c r="T823" s="5"/>
      <c r="U823" s="5"/>
      <c r="V823" s="5"/>
      <c r="W823" s="5"/>
      <c r="X823" s="5"/>
      <c r="Y823" s="5"/>
      <c r="Z823" s="5"/>
      <c r="AA823" s="5"/>
      <c r="AB823" s="5"/>
      <c r="AC823" s="5"/>
      <c r="AD823" s="5"/>
      <c r="AE823" s="5"/>
      <c r="AF823" s="5"/>
      <c r="AG823" s="845"/>
      <c r="AH823" s="805"/>
    </row>
    <row r="824">
      <c r="A824" s="705"/>
      <c r="B824" s="846"/>
      <c r="C824" s="846"/>
      <c r="D824" s="846"/>
      <c r="E824" s="846"/>
      <c r="F824" s="846"/>
      <c r="G824" s="846"/>
      <c r="H824" s="846"/>
      <c r="I824" s="846"/>
      <c r="J824" s="846"/>
      <c r="K824" s="846"/>
      <c r="L824" s="846"/>
      <c r="M824" s="846"/>
      <c r="N824" s="5"/>
      <c r="O824" s="5"/>
      <c r="P824" s="5"/>
      <c r="Q824" s="5"/>
      <c r="R824" s="5"/>
      <c r="S824" s="5"/>
      <c r="T824" s="5"/>
      <c r="U824" s="5"/>
      <c r="V824" s="5"/>
      <c r="W824" s="5"/>
      <c r="X824" s="5"/>
      <c r="Y824" s="5"/>
      <c r="Z824" s="5"/>
      <c r="AA824" s="5"/>
      <c r="AB824" s="5"/>
      <c r="AC824" s="5"/>
      <c r="AD824" s="5"/>
      <c r="AE824" s="5"/>
      <c r="AF824" s="5"/>
      <c r="AG824" s="845"/>
      <c r="AH824" s="805"/>
    </row>
    <row r="825">
      <c r="A825" s="705"/>
      <c r="B825" s="846"/>
      <c r="C825" s="846"/>
      <c r="D825" s="846"/>
      <c r="E825" s="846"/>
      <c r="F825" s="846"/>
      <c r="G825" s="846"/>
      <c r="H825" s="846"/>
      <c r="I825" s="846"/>
      <c r="J825" s="846"/>
      <c r="K825" s="846"/>
      <c r="L825" s="846"/>
      <c r="M825" s="846"/>
      <c r="N825" s="5"/>
      <c r="O825" s="5"/>
      <c r="P825" s="5"/>
      <c r="Q825" s="5"/>
      <c r="R825" s="5"/>
      <c r="S825" s="5"/>
      <c r="T825" s="5"/>
      <c r="U825" s="5"/>
      <c r="V825" s="5"/>
      <c r="W825" s="5"/>
      <c r="X825" s="5"/>
      <c r="Y825" s="5"/>
      <c r="Z825" s="5"/>
      <c r="AA825" s="5"/>
      <c r="AB825" s="5"/>
      <c r="AC825" s="5"/>
      <c r="AD825" s="5"/>
      <c r="AE825" s="5"/>
      <c r="AF825" s="5"/>
      <c r="AG825" s="845"/>
      <c r="AH825" s="805"/>
    </row>
    <row r="826">
      <c r="A826" s="705"/>
      <c r="B826" s="846"/>
      <c r="C826" s="846"/>
      <c r="D826" s="846"/>
      <c r="E826" s="846"/>
      <c r="F826" s="846"/>
      <c r="G826" s="846"/>
      <c r="H826" s="846"/>
      <c r="I826" s="846"/>
      <c r="J826" s="846"/>
      <c r="K826" s="846"/>
      <c r="L826" s="846"/>
      <c r="M826" s="846"/>
      <c r="N826" s="5"/>
      <c r="O826" s="5"/>
      <c r="P826" s="5"/>
      <c r="Q826" s="5"/>
      <c r="R826" s="5"/>
      <c r="S826" s="5"/>
      <c r="T826" s="5"/>
      <c r="U826" s="5"/>
      <c r="V826" s="5"/>
      <c r="W826" s="5"/>
      <c r="X826" s="5"/>
      <c r="Y826" s="5"/>
      <c r="Z826" s="5"/>
      <c r="AA826" s="5"/>
      <c r="AB826" s="5"/>
      <c r="AC826" s="5"/>
      <c r="AD826" s="5"/>
      <c r="AE826" s="5"/>
      <c r="AF826" s="5"/>
      <c r="AG826" s="845"/>
      <c r="AH826" s="805"/>
    </row>
    <row r="827">
      <c r="A827" s="705"/>
      <c r="B827" s="846"/>
      <c r="C827" s="846"/>
      <c r="D827" s="846"/>
      <c r="E827" s="846"/>
      <c r="F827" s="846"/>
      <c r="G827" s="846"/>
      <c r="H827" s="846"/>
      <c r="I827" s="846"/>
      <c r="J827" s="846"/>
      <c r="K827" s="846"/>
      <c r="L827" s="846"/>
      <c r="M827" s="846"/>
      <c r="N827" s="5"/>
      <c r="O827" s="5"/>
      <c r="P827" s="5"/>
      <c r="Q827" s="5"/>
      <c r="R827" s="5"/>
      <c r="S827" s="5"/>
      <c r="T827" s="5"/>
      <c r="U827" s="5"/>
      <c r="V827" s="5"/>
      <c r="W827" s="5"/>
      <c r="X827" s="5"/>
      <c r="Y827" s="5"/>
      <c r="Z827" s="5"/>
      <c r="AA827" s="5"/>
      <c r="AB827" s="5"/>
      <c r="AC827" s="5"/>
      <c r="AD827" s="5"/>
      <c r="AE827" s="5"/>
      <c r="AF827" s="5"/>
      <c r="AG827" s="845"/>
      <c r="AH827" s="805"/>
    </row>
    <row r="828">
      <c r="A828" s="705"/>
      <c r="B828" s="846"/>
      <c r="C828" s="846"/>
      <c r="D828" s="846"/>
      <c r="E828" s="846"/>
      <c r="F828" s="846"/>
      <c r="G828" s="846"/>
      <c r="H828" s="846"/>
      <c r="I828" s="846"/>
      <c r="J828" s="846"/>
      <c r="K828" s="846"/>
      <c r="L828" s="846"/>
      <c r="M828" s="846"/>
      <c r="N828" s="5"/>
      <c r="O828" s="5"/>
      <c r="P828" s="5"/>
      <c r="Q828" s="5"/>
      <c r="R828" s="5"/>
      <c r="S828" s="5"/>
      <c r="T828" s="5"/>
      <c r="U828" s="5"/>
      <c r="V828" s="5"/>
      <c r="W828" s="5"/>
      <c r="X828" s="5"/>
      <c r="Y828" s="5"/>
      <c r="Z828" s="5"/>
      <c r="AA828" s="5"/>
      <c r="AB828" s="5"/>
      <c r="AC828" s="5"/>
      <c r="AD828" s="5"/>
      <c r="AE828" s="5"/>
      <c r="AF828" s="5"/>
      <c r="AG828" s="845"/>
      <c r="AH828" s="805"/>
    </row>
    <row r="829">
      <c r="A829" s="705"/>
      <c r="B829" s="846"/>
      <c r="C829" s="846"/>
      <c r="D829" s="846"/>
      <c r="E829" s="846"/>
      <c r="F829" s="846"/>
      <c r="G829" s="846"/>
      <c r="H829" s="846"/>
      <c r="I829" s="846"/>
      <c r="J829" s="846"/>
      <c r="K829" s="846"/>
      <c r="L829" s="846"/>
      <c r="M829" s="846"/>
      <c r="N829" s="5"/>
      <c r="O829" s="5"/>
      <c r="P829" s="5"/>
      <c r="Q829" s="5"/>
      <c r="R829" s="5"/>
      <c r="S829" s="5"/>
      <c r="T829" s="5"/>
      <c r="U829" s="5"/>
      <c r="V829" s="5"/>
      <c r="W829" s="5"/>
      <c r="X829" s="5"/>
      <c r="Y829" s="5"/>
      <c r="Z829" s="5"/>
      <c r="AA829" s="5"/>
      <c r="AB829" s="5"/>
      <c r="AC829" s="5"/>
      <c r="AD829" s="5"/>
      <c r="AE829" s="5"/>
      <c r="AF829" s="5"/>
      <c r="AG829" s="845"/>
      <c r="AH829" s="805"/>
    </row>
    <row r="830">
      <c r="A830" s="705"/>
      <c r="B830" s="846"/>
      <c r="C830" s="846"/>
      <c r="D830" s="846"/>
      <c r="E830" s="846"/>
      <c r="F830" s="846"/>
      <c r="G830" s="846"/>
      <c r="H830" s="846"/>
      <c r="I830" s="846"/>
      <c r="J830" s="846"/>
      <c r="K830" s="846"/>
      <c r="L830" s="846"/>
      <c r="M830" s="846"/>
      <c r="N830" s="5"/>
      <c r="O830" s="5"/>
      <c r="P830" s="5"/>
      <c r="Q830" s="5"/>
      <c r="R830" s="5"/>
      <c r="S830" s="5"/>
      <c r="T830" s="5"/>
      <c r="U830" s="5"/>
      <c r="V830" s="5"/>
      <c r="W830" s="5"/>
      <c r="X830" s="5"/>
      <c r="Y830" s="5"/>
      <c r="Z830" s="5"/>
      <c r="AA830" s="5"/>
      <c r="AB830" s="5"/>
      <c r="AC830" s="5"/>
      <c r="AD830" s="5"/>
      <c r="AE830" s="5"/>
      <c r="AF830" s="5"/>
      <c r="AG830" s="845"/>
      <c r="AH830" s="805"/>
    </row>
    <row r="831">
      <c r="A831" s="705"/>
      <c r="B831" s="846"/>
      <c r="C831" s="846"/>
      <c r="D831" s="846"/>
      <c r="E831" s="846"/>
      <c r="F831" s="846"/>
      <c r="G831" s="846"/>
      <c r="H831" s="846"/>
      <c r="I831" s="846"/>
      <c r="J831" s="846"/>
      <c r="K831" s="846"/>
      <c r="L831" s="846"/>
      <c r="M831" s="846"/>
      <c r="N831" s="5"/>
      <c r="O831" s="5"/>
      <c r="P831" s="5"/>
      <c r="Q831" s="5"/>
      <c r="R831" s="5"/>
      <c r="S831" s="5"/>
      <c r="T831" s="5"/>
      <c r="U831" s="5"/>
      <c r="V831" s="5"/>
      <c r="W831" s="5"/>
      <c r="X831" s="5"/>
      <c r="Y831" s="5"/>
      <c r="Z831" s="5"/>
      <c r="AA831" s="5"/>
      <c r="AB831" s="5"/>
      <c r="AC831" s="5"/>
      <c r="AD831" s="5"/>
      <c r="AE831" s="5"/>
      <c r="AF831" s="5"/>
      <c r="AG831" s="845"/>
      <c r="AH831" s="805"/>
    </row>
    <row r="832">
      <c r="A832" s="705"/>
      <c r="B832" s="846"/>
      <c r="C832" s="846"/>
      <c r="D832" s="846"/>
      <c r="E832" s="846"/>
      <c r="F832" s="846"/>
      <c r="G832" s="846"/>
      <c r="H832" s="846"/>
      <c r="I832" s="846"/>
      <c r="J832" s="846"/>
      <c r="K832" s="846"/>
      <c r="L832" s="846"/>
      <c r="M832" s="846"/>
      <c r="N832" s="5"/>
      <c r="O832" s="5"/>
      <c r="P832" s="5"/>
      <c r="Q832" s="5"/>
      <c r="R832" s="5"/>
      <c r="S832" s="5"/>
      <c r="T832" s="5"/>
      <c r="U832" s="5"/>
      <c r="V832" s="5"/>
      <c r="W832" s="5"/>
      <c r="X832" s="5"/>
      <c r="Y832" s="5"/>
      <c r="Z832" s="5"/>
      <c r="AA832" s="5"/>
      <c r="AB832" s="5"/>
      <c r="AC832" s="5"/>
      <c r="AD832" s="5"/>
      <c r="AE832" s="5"/>
      <c r="AF832" s="5"/>
      <c r="AG832" s="845"/>
      <c r="AH832" s="805"/>
    </row>
    <row r="833">
      <c r="A833" s="705"/>
      <c r="B833" s="846"/>
      <c r="C833" s="846"/>
      <c r="D833" s="846"/>
      <c r="E833" s="846"/>
      <c r="F833" s="846"/>
      <c r="G833" s="846"/>
      <c r="H833" s="846"/>
      <c r="I833" s="846"/>
      <c r="J833" s="846"/>
      <c r="K833" s="846"/>
      <c r="L833" s="846"/>
      <c r="M833" s="846"/>
      <c r="N833" s="5"/>
      <c r="O833" s="5"/>
      <c r="P833" s="5"/>
      <c r="Q833" s="5"/>
      <c r="R833" s="5"/>
      <c r="S833" s="5"/>
      <c r="T833" s="5"/>
      <c r="U833" s="5"/>
      <c r="V833" s="5"/>
      <c r="W833" s="5"/>
      <c r="X833" s="5"/>
      <c r="Y833" s="5"/>
      <c r="Z833" s="5"/>
      <c r="AA833" s="5"/>
      <c r="AB833" s="5"/>
      <c r="AC833" s="5"/>
      <c r="AD833" s="5"/>
      <c r="AE833" s="5"/>
      <c r="AF833" s="5"/>
      <c r="AG833" s="845"/>
      <c r="AH833" s="805"/>
    </row>
    <row r="834">
      <c r="A834" s="705"/>
      <c r="B834" s="846"/>
      <c r="C834" s="846"/>
      <c r="D834" s="846"/>
      <c r="E834" s="846"/>
      <c r="F834" s="846"/>
      <c r="G834" s="846"/>
      <c r="H834" s="846"/>
      <c r="I834" s="846"/>
      <c r="J834" s="846"/>
      <c r="K834" s="846"/>
      <c r="L834" s="846"/>
      <c r="M834" s="846"/>
      <c r="N834" s="5"/>
      <c r="O834" s="5"/>
      <c r="P834" s="5"/>
      <c r="Q834" s="5"/>
      <c r="R834" s="5"/>
      <c r="S834" s="5"/>
      <c r="T834" s="5"/>
      <c r="U834" s="5"/>
      <c r="V834" s="5"/>
      <c r="W834" s="5"/>
      <c r="X834" s="5"/>
      <c r="Y834" s="5"/>
      <c r="Z834" s="5"/>
      <c r="AA834" s="5"/>
      <c r="AB834" s="5"/>
      <c r="AC834" s="5"/>
      <c r="AD834" s="5"/>
      <c r="AE834" s="5"/>
      <c r="AF834" s="5"/>
      <c r="AG834" s="845"/>
      <c r="AH834" s="805"/>
    </row>
    <row r="835">
      <c r="A835" s="705"/>
      <c r="B835" s="846"/>
      <c r="C835" s="846"/>
      <c r="D835" s="846"/>
      <c r="E835" s="846"/>
      <c r="F835" s="846"/>
      <c r="G835" s="846"/>
      <c r="H835" s="846"/>
      <c r="I835" s="846"/>
      <c r="J835" s="846"/>
      <c r="K835" s="846"/>
      <c r="L835" s="846"/>
      <c r="M835" s="846"/>
      <c r="N835" s="5"/>
      <c r="O835" s="5"/>
      <c r="P835" s="5"/>
      <c r="Q835" s="5"/>
      <c r="R835" s="5"/>
      <c r="S835" s="5"/>
      <c r="T835" s="5"/>
      <c r="U835" s="5"/>
      <c r="V835" s="5"/>
      <c r="W835" s="5"/>
      <c r="X835" s="5"/>
      <c r="Y835" s="5"/>
      <c r="Z835" s="5"/>
      <c r="AA835" s="5"/>
      <c r="AB835" s="5"/>
      <c r="AC835" s="5"/>
      <c r="AD835" s="5"/>
      <c r="AE835" s="5"/>
      <c r="AF835" s="5"/>
      <c r="AG835" s="845"/>
      <c r="AH835" s="805"/>
    </row>
    <row r="836">
      <c r="A836" s="705"/>
      <c r="B836" s="846"/>
      <c r="C836" s="846"/>
      <c r="D836" s="846"/>
      <c r="E836" s="846"/>
      <c r="F836" s="846"/>
      <c r="G836" s="846"/>
      <c r="H836" s="846"/>
      <c r="I836" s="846"/>
      <c r="J836" s="846"/>
      <c r="K836" s="846"/>
      <c r="L836" s="846"/>
      <c r="M836" s="846"/>
      <c r="N836" s="5"/>
      <c r="O836" s="5"/>
      <c r="P836" s="5"/>
      <c r="Q836" s="5"/>
      <c r="R836" s="5"/>
      <c r="S836" s="5"/>
      <c r="T836" s="5"/>
      <c r="U836" s="5"/>
      <c r="V836" s="5"/>
      <c r="W836" s="5"/>
      <c r="X836" s="5"/>
      <c r="Y836" s="5"/>
      <c r="Z836" s="5"/>
      <c r="AA836" s="5"/>
      <c r="AB836" s="5"/>
      <c r="AC836" s="5"/>
      <c r="AD836" s="5"/>
      <c r="AE836" s="5"/>
      <c r="AF836" s="5"/>
      <c r="AG836" s="845"/>
      <c r="AH836" s="805"/>
    </row>
    <row r="837">
      <c r="A837" s="705"/>
      <c r="B837" s="846"/>
      <c r="C837" s="846"/>
      <c r="D837" s="846"/>
      <c r="E837" s="846"/>
      <c r="F837" s="846"/>
      <c r="G837" s="846"/>
      <c r="H837" s="846"/>
      <c r="I837" s="846"/>
      <c r="J837" s="846"/>
      <c r="K837" s="846"/>
      <c r="L837" s="846"/>
      <c r="M837" s="846"/>
      <c r="N837" s="5"/>
      <c r="O837" s="5"/>
      <c r="P837" s="5"/>
      <c r="Q837" s="5"/>
      <c r="R837" s="5"/>
      <c r="S837" s="5"/>
      <c r="T837" s="5"/>
      <c r="U837" s="5"/>
      <c r="V837" s="5"/>
      <c r="W837" s="5"/>
      <c r="X837" s="5"/>
      <c r="Y837" s="5"/>
      <c r="Z837" s="5"/>
      <c r="AA837" s="5"/>
      <c r="AB837" s="5"/>
      <c r="AC837" s="5"/>
      <c r="AD837" s="5"/>
      <c r="AE837" s="5"/>
      <c r="AF837" s="5"/>
      <c r="AG837" s="845"/>
      <c r="AH837" s="805"/>
    </row>
    <row r="838">
      <c r="A838" s="705"/>
      <c r="B838" s="846"/>
      <c r="C838" s="846"/>
      <c r="D838" s="846"/>
      <c r="E838" s="846"/>
      <c r="F838" s="846"/>
      <c r="G838" s="846"/>
      <c r="H838" s="846"/>
      <c r="I838" s="846"/>
      <c r="J838" s="846"/>
      <c r="K838" s="846"/>
      <c r="L838" s="846"/>
      <c r="M838" s="846"/>
      <c r="N838" s="5"/>
      <c r="O838" s="5"/>
      <c r="P838" s="5"/>
      <c r="Q838" s="5"/>
      <c r="R838" s="5"/>
      <c r="S838" s="5"/>
      <c r="T838" s="5"/>
      <c r="U838" s="5"/>
      <c r="V838" s="5"/>
      <c r="W838" s="5"/>
      <c r="X838" s="5"/>
      <c r="Y838" s="5"/>
      <c r="Z838" s="5"/>
      <c r="AA838" s="5"/>
      <c r="AB838" s="5"/>
      <c r="AC838" s="5"/>
      <c r="AD838" s="5"/>
      <c r="AE838" s="5"/>
      <c r="AF838" s="5"/>
      <c r="AG838" s="845"/>
      <c r="AH838" s="805"/>
    </row>
    <row r="839">
      <c r="A839" s="705"/>
      <c r="B839" s="846"/>
      <c r="C839" s="846"/>
      <c r="D839" s="846"/>
      <c r="E839" s="846"/>
      <c r="F839" s="846"/>
      <c r="G839" s="846"/>
      <c r="H839" s="846"/>
      <c r="I839" s="846"/>
      <c r="J839" s="846"/>
      <c r="K839" s="846"/>
      <c r="L839" s="846"/>
      <c r="M839" s="846"/>
      <c r="N839" s="5"/>
      <c r="O839" s="5"/>
      <c r="P839" s="5"/>
      <c r="Q839" s="5"/>
      <c r="R839" s="5"/>
      <c r="S839" s="5"/>
      <c r="T839" s="5"/>
      <c r="U839" s="5"/>
      <c r="V839" s="5"/>
      <c r="W839" s="5"/>
      <c r="X839" s="5"/>
      <c r="Y839" s="5"/>
      <c r="Z839" s="5"/>
      <c r="AA839" s="5"/>
      <c r="AB839" s="5"/>
      <c r="AC839" s="5"/>
      <c r="AD839" s="5"/>
      <c r="AE839" s="5"/>
      <c r="AF839" s="5"/>
      <c r="AG839" s="845"/>
      <c r="AH839" s="805"/>
    </row>
    <row r="840">
      <c r="A840" s="705"/>
      <c r="B840" s="846"/>
      <c r="C840" s="846"/>
      <c r="D840" s="846"/>
      <c r="E840" s="846"/>
      <c r="F840" s="846"/>
      <c r="G840" s="846"/>
      <c r="H840" s="846"/>
      <c r="I840" s="846"/>
      <c r="J840" s="846"/>
      <c r="K840" s="846"/>
      <c r="L840" s="846"/>
      <c r="M840" s="846"/>
      <c r="N840" s="5"/>
      <c r="O840" s="5"/>
      <c r="P840" s="5"/>
      <c r="Q840" s="5"/>
      <c r="R840" s="5"/>
      <c r="S840" s="5"/>
      <c r="T840" s="5"/>
      <c r="U840" s="5"/>
      <c r="V840" s="5"/>
      <c r="W840" s="5"/>
      <c r="X840" s="5"/>
      <c r="Y840" s="5"/>
      <c r="Z840" s="5"/>
      <c r="AA840" s="5"/>
      <c r="AB840" s="5"/>
      <c r="AC840" s="5"/>
      <c r="AD840" s="5"/>
      <c r="AE840" s="5"/>
      <c r="AF840" s="5"/>
      <c r="AG840" s="845"/>
      <c r="AH840" s="805"/>
    </row>
    <row r="841">
      <c r="A841" s="705"/>
      <c r="B841" s="846"/>
      <c r="C841" s="846"/>
      <c r="D841" s="846"/>
      <c r="E841" s="846"/>
      <c r="F841" s="846"/>
      <c r="G841" s="846"/>
      <c r="H841" s="846"/>
      <c r="I841" s="846"/>
      <c r="J841" s="846"/>
      <c r="K841" s="846"/>
      <c r="L841" s="846"/>
      <c r="M841" s="846"/>
      <c r="N841" s="5"/>
      <c r="O841" s="5"/>
      <c r="P841" s="5"/>
      <c r="Q841" s="5"/>
      <c r="R841" s="5"/>
      <c r="S841" s="5"/>
      <c r="T841" s="5"/>
      <c r="U841" s="5"/>
      <c r="V841" s="5"/>
      <c r="W841" s="5"/>
      <c r="X841" s="5"/>
      <c r="Y841" s="5"/>
      <c r="Z841" s="5"/>
      <c r="AA841" s="5"/>
      <c r="AB841" s="5"/>
      <c r="AC841" s="5"/>
      <c r="AD841" s="5"/>
      <c r="AE841" s="5"/>
      <c r="AF841" s="5"/>
      <c r="AG841" s="845"/>
      <c r="AH841" s="805"/>
    </row>
    <row r="842">
      <c r="A842" s="705"/>
      <c r="B842" s="846"/>
      <c r="C842" s="846"/>
      <c r="D842" s="846"/>
      <c r="E842" s="846"/>
      <c r="F842" s="846"/>
      <c r="G842" s="846"/>
      <c r="H842" s="846"/>
      <c r="I842" s="846"/>
      <c r="J842" s="846"/>
      <c r="K842" s="846"/>
      <c r="L842" s="846"/>
      <c r="M842" s="846"/>
      <c r="N842" s="5"/>
      <c r="O842" s="5"/>
      <c r="P842" s="5"/>
      <c r="Q842" s="5"/>
      <c r="R842" s="5"/>
      <c r="S842" s="5"/>
      <c r="T842" s="5"/>
      <c r="U842" s="5"/>
      <c r="V842" s="5"/>
      <c r="W842" s="5"/>
      <c r="X842" s="5"/>
      <c r="Y842" s="5"/>
      <c r="Z842" s="5"/>
      <c r="AA842" s="5"/>
      <c r="AB842" s="5"/>
      <c r="AC842" s="5"/>
      <c r="AD842" s="5"/>
      <c r="AE842" s="5"/>
      <c r="AF842" s="5"/>
      <c r="AG842" s="845"/>
      <c r="AH842" s="805"/>
    </row>
    <row r="843">
      <c r="A843" s="705"/>
      <c r="B843" s="846"/>
      <c r="C843" s="846"/>
      <c r="D843" s="846"/>
      <c r="E843" s="846"/>
      <c r="F843" s="846"/>
      <c r="G843" s="846"/>
      <c r="H843" s="846"/>
      <c r="I843" s="846"/>
      <c r="J843" s="846"/>
      <c r="K843" s="846"/>
      <c r="L843" s="846"/>
      <c r="M843" s="846"/>
      <c r="N843" s="5"/>
      <c r="O843" s="5"/>
      <c r="P843" s="5"/>
      <c r="Q843" s="5"/>
      <c r="R843" s="5"/>
      <c r="S843" s="5"/>
      <c r="T843" s="5"/>
      <c r="U843" s="5"/>
      <c r="V843" s="5"/>
      <c r="W843" s="5"/>
      <c r="X843" s="5"/>
      <c r="Y843" s="5"/>
      <c r="Z843" s="5"/>
      <c r="AA843" s="5"/>
      <c r="AB843" s="5"/>
      <c r="AC843" s="5"/>
      <c r="AD843" s="5"/>
      <c r="AE843" s="5"/>
      <c r="AF843" s="5"/>
      <c r="AG843" s="845"/>
      <c r="AH843" s="805"/>
    </row>
    <row r="844">
      <c r="A844" s="705"/>
      <c r="B844" s="846"/>
      <c r="C844" s="846"/>
      <c r="D844" s="846"/>
      <c r="E844" s="846"/>
      <c r="F844" s="846"/>
      <c r="G844" s="846"/>
      <c r="H844" s="846"/>
      <c r="I844" s="846"/>
      <c r="J844" s="846"/>
      <c r="K844" s="846"/>
      <c r="L844" s="846"/>
      <c r="M844" s="846"/>
      <c r="N844" s="5"/>
      <c r="O844" s="5"/>
      <c r="P844" s="5"/>
      <c r="Q844" s="5"/>
      <c r="R844" s="5"/>
      <c r="S844" s="5"/>
      <c r="T844" s="5"/>
      <c r="U844" s="5"/>
      <c r="V844" s="5"/>
      <c r="W844" s="5"/>
      <c r="X844" s="5"/>
      <c r="Y844" s="5"/>
      <c r="Z844" s="5"/>
      <c r="AA844" s="5"/>
      <c r="AB844" s="5"/>
      <c r="AC844" s="5"/>
      <c r="AD844" s="5"/>
      <c r="AE844" s="5"/>
      <c r="AF844" s="5"/>
      <c r="AG844" s="845"/>
      <c r="AH844" s="805"/>
    </row>
    <row r="845">
      <c r="A845" s="705"/>
      <c r="B845" s="846"/>
      <c r="C845" s="846"/>
      <c r="D845" s="846"/>
      <c r="E845" s="846"/>
      <c r="F845" s="846"/>
      <c r="G845" s="846"/>
      <c r="H845" s="846"/>
      <c r="I845" s="846"/>
      <c r="J845" s="846"/>
      <c r="K845" s="846"/>
      <c r="L845" s="846"/>
      <c r="M845" s="846"/>
      <c r="N845" s="5"/>
      <c r="O845" s="5"/>
      <c r="P845" s="5"/>
      <c r="Q845" s="5"/>
      <c r="R845" s="5"/>
      <c r="S845" s="5"/>
      <c r="T845" s="5"/>
      <c r="U845" s="5"/>
      <c r="V845" s="5"/>
      <c r="W845" s="5"/>
      <c r="X845" s="5"/>
      <c r="Y845" s="5"/>
      <c r="Z845" s="5"/>
      <c r="AA845" s="5"/>
      <c r="AB845" s="5"/>
      <c r="AC845" s="5"/>
      <c r="AD845" s="5"/>
      <c r="AE845" s="5"/>
      <c r="AF845" s="5"/>
      <c r="AG845" s="845"/>
      <c r="AH845" s="805"/>
    </row>
    <row r="846">
      <c r="A846" s="705"/>
      <c r="B846" s="846"/>
      <c r="C846" s="846"/>
      <c r="D846" s="846"/>
      <c r="E846" s="846"/>
      <c r="F846" s="846"/>
      <c r="G846" s="846"/>
      <c r="H846" s="846"/>
      <c r="I846" s="846"/>
      <c r="J846" s="846"/>
      <c r="K846" s="846"/>
      <c r="L846" s="846"/>
      <c r="M846" s="846"/>
      <c r="N846" s="5"/>
      <c r="O846" s="5"/>
      <c r="P846" s="5"/>
      <c r="Q846" s="5"/>
      <c r="R846" s="5"/>
      <c r="S846" s="5"/>
      <c r="T846" s="5"/>
      <c r="U846" s="5"/>
      <c r="V846" s="5"/>
      <c r="W846" s="5"/>
      <c r="X846" s="5"/>
      <c r="Y846" s="5"/>
      <c r="Z846" s="5"/>
      <c r="AA846" s="5"/>
      <c r="AB846" s="5"/>
      <c r="AC846" s="5"/>
      <c r="AD846" s="5"/>
      <c r="AE846" s="5"/>
      <c r="AF846" s="5"/>
      <c r="AG846" s="845"/>
      <c r="AH846" s="805"/>
    </row>
    <row r="847">
      <c r="A847" s="705"/>
      <c r="B847" s="846"/>
      <c r="C847" s="846"/>
      <c r="D847" s="846"/>
      <c r="E847" s="846"/>
      <c r="F847" s="846"/>
      <c r="G847" s="846"/>
      <c r="H847" s="846"/>
      <c r="I847" s="846"/>
      <c r="J847" s="846"/>
      <c r="K847" s="846"/>
      <c r="L847" s="846"/>
      <c r="M847" s="846"/>
      <c r="N847" s="5"/>
      <c r="O847" s="5"/>
      <c r="P847" s="5"/>
      <c r="Q847" s="5"/>
      <c r="R847" s="5"/>
      <c r="S847" s="5"/>
      <c r="T847" s="5"/>
      <c r="U847" s="5"/>
      <c r="V847" s="5"/>
      <c r="W847" s="5"/>
      <c r="X847" s="5"/>
      <c r="Y847" s="5"/>
      <c r="Z847" s="5"/>
      <c r="AA847" s="5"/>
      <c r="AB847" s="5"/>
      <c r="AC847" s="5"/>
      <c r="AD847" s="5"/>
      <c r="AE847" s="5"/>
      <c r="AF847" s="5"/>
      <c r="AG847" s="845"/>
      <c r="AH847" s="805"/>
    </row>
    <row r="848">
      <c r="A848" s="705"/>
      <c r="B848" s="846"/>
      <c r="C848" s="846"/>
      <c r="D848" s="846"/>
      <c r="E848" s="846"/>
      <c r="F848" s="846"/>
      <c r="G848" s="846"/>
      <c r="H848" s="846"/>
      <c r="I848" s="846"/>
      <c r="J848" s="846"/>
      <c r="K848" s="846"/>
      <c r="L848" s="846"/>
      <c r="M848" s="846"/>
      <c r="N848" s="5"/>
      <c r="O848" s="5"/>
      <c r="P848" s="5"/>
      <c r="Q848" s="5"/>
      <c r="R848" s="5"/>
      <c r="S848" s="5"/>
      <c r="T848" s="5"/>
      <c r="U848" s="5"/>
      <c r="V848" s="5"/>
      <c r="W848" s="5"/>
      <c r="X848" s="5"/>
      <c r="Y848" s="5"/>
      <c r="Z848" s="5"/>
      <c r="AA848" s="5"/>
      <c r="AB848" s="5"/>
      <c r="AC848" s="5"/>
      <c r="AD848" s="5"/>
      <c r="AE848" s="5"/>
      <c r="AF848" s="5"/>
      <c r="AG848" s="845"/>
      <c r="AH848" s="805"/>
    </row>
    <row r="849">
      <c r="A849" s="705"/>
      <c r="B849" s="846"/>
      <c r="C849" s="846"/>
      <c r="D849" s="846"/>
      <c r="E849" s="846"/>
      <c r="F849" s="846"/>
      <c r="G849" s="846"/>
      <c r="H849" s="846"/>
      <c r="I849" s="846"/>
      <c r="J849" s="846"/>
      <c r="K849" s="846"/>
      <c r="L849" s="846"/>
      <c r="M849" s="846"/>
      <c r="N849" s="5"/>
      <c r="O849" s="5"/>
      <c r="P849" s="5"/>
      <c r="Q849" s="5"/>
      <c r="R849" s="5"/>
      <c r="S849" s="5"/>
      <c r="T849" s="5"/>
      <c r="U849" s="5"/>
      <c r="V849" s="5"/>
      <c r="W849" s="5"/>
      <c r="X849" s="5"/>
      <c r="Y849" s="5"/>
      <c r="Z849" s="5"/>
      <c r="AA849" s="5"/>
      <c r="AB849" s="5"/>
      <c r="AC849" s="5"/>
      <c r="AD849" s="5"/>
      <c r="AE849" s="5"/>
      <c r="AF849" s="5"/>
      <c r="AG849" s="845"/>
      <c r="AH849" s="805"/>
    </row>
    <row r="850">
      <c r="A850" s="705"/>
      <c r="B850" s="846"/>
      <c r="C850" s="846"/>
      <c r="D850" s="846"/>
      <c r="E850" s="846"/>
      <c r="F850" s="846"/>
      <c r="G850" s="846"/>
      <c r="H850" s="846"/>
      <c r="I850" s="846"/>
      <c r="J850" s="846"/>
      <c r="K850" s="846"/>
      <c r="L850" s="846"/>
      <c r="M850" s="846"/>
      <c r="N850" s="5"/>
      <c r="O850" s="5"/>
      <c r="P850" s="5"/>
      <c r="Q850" s="5"/>
      <c r="R850" s="5"/>
      <c r="S850" s="5"/>
      <c r="T850" s="5"/>
      <c r="U850" s="5"/>
      <c r="V850" s="5"/>
      <c r="W850" s="5"/>
      <c r="X850" s="5"/>
      <c r="Y850" s="5"/>
      <c r="Z850" s="5"/>
      <c r="AA850" s="5"/>
      <c r="AB850" s="5"/>
      <c r="AC850" s="5"/>
      <c r="AD850" s="5"/>
      <c r="AE850" s="5"/>
      <c r="AF850" s="5"/>
      <c r="AG850" s="845"/>
      <c r="AH850" s="805"/>
    </row>
    <row r="851">
      <c r="A851" s="705"/>
      <c r="B851" s="846"/>
      <c r="C851" s="846"/>
      <c r="D851" s="846"/>
      <c r="E851" s="846"/>
      <c r="F851" s="846"/>
      <c r="G851" s="846"/>
      <c r="H851" s="846"/>
      <c r="I851" s="846"/>
      <c r="J851" s="846"/>
      <c r="K851" s="846"/>
      <c r="L851" s="846"/>
      <c r="M851" s="846"/>
      <c r="N851" s="5"/>
      <c r="O851" s="5"/>
      <c r="P851" s="5"/>
      <c r="Q851" s="5"/>
      <c r="R851" s="5"/>
      <c r="S851" s="5"/>
      <c r="T851" s="5"/>
      <c r="U851" s="5"/>
      <c r="V851" s="5"/>
      <c r="W851" s="5"/>
      <c r="X851" s="5"/>
      <c r="Y851" s="5"/>
      <c r="Z851" s="5"/>
      <c r="AA851" s="5"/>
      <c r="AB851" s="5"/>
      <c r="AC851" s="5"/>
      <c r="AD851" s="5"/>
      <c r="AE851" s="5"/>
      <c r="AF851" s="5"/>
      <c r="AG851" s="845"/>
      <c r="AH851" s="805"/>
    </row>
    <row r="852">
      <c r="A852" s="705"/>
      <c r="B852" s="846"/>
      <c r="C852" s="846"/>
      <c r="D852" s="846"/>
      <c r="E852" s="846"/>
      <c r="F852" s="846"/>
      <c r="G852" s="846"/>
      <c r="H852" s="846"/>
      <c r="I852" s="846"/>
      <c r="J852" s="846"/>
      <c r="K852" s="846"/>
      <c r="L852" s="846"/>
      <c r="M852" s="846"/>
      <c r="N852" s="5"/>
      <c r="O852" s="5"/>
      <c r="P852" s="5"/>
      <c r="Q852" s="5"/>
      <c r="R852" s="5"/>
      <c r="S852" s="5"/>
      <c r="T852" s="5"/>
      <c r="U852" s="5"/>
      <c r="V852" s="5"/>
      <c r="W852" s="5"/>
      <c r="X852" s="5"/>
      <c r="Y852" s="5"/>
      <c r="Z852" s="5"/>
      <c r="AA852" s="5"/>
      <c r="AB852" s="5"/>
      <c r="AC852" s="5"/>
      <c r="AD852" s="5"/>
      <c r="AE852" s="5"/>
      <c r="AF852" s="5"/>
      <c r="AG852" s="845"/>
      <c r="AH852" s="805"/>
    </row>
    <row r="853">
      <c r="A853" s="705"/>
      <c r="B853" s="846"/>
      <c r="C853" s="846"/>
      <c r="D853" s="846"/>
      <c r="E853" s="846"/>
      <c r="F853" s="846"/>
      <c r="G853" s="846"/>
      <c r="H853" s="846"/>
      <c r="I853" s="846"/>
      <c r="J853" s="846"/>
      <c r="K853" s="846"/>
      <c r="L853" s="846"/>
      <c r="M853" s="846"/>
      <c r="N853" s="5"/>
      <c r="O853" s="5"/>
      <c r="P853" s="5"/>
      <c r="Q853" s="5"/>
      <c r="R853" s="5"/>
      <c r="S853" s="5"/>
      <c r="T853" s="5"/>
      <c r="U853" s="5"/>
      <c r="V853" s="5"/>
      <c r="W853" s="5"/>
      <c r="X853" s="5"/>
      <c r="Y853" s="5"/>
      <c r="Z853" s="5"/>
      <c r="AA853" s="5"/>
      <c r="AB853" s="5"/>
      <c r="AC853" s="5"/>
      <c r="AD853" s="5"/>
      <c r="AE853" s="5"/>
      <c r="AF853" s="5"/>
      <c r="AG853" s="845"/>
      <c r="AH853" s="805"/>
    </row>
    <row r="854">
      <c r="A854" s="705"/>
      <c r="B854" s="846"/>
      <c r="C854" s="846"/>
      <c r="D854" s="846"/>
      <c r="E854" s="846"/>
      <c r="F854" s="846"/>
      <c r="G854" s="846"/>
      <c r="H854" s="846"/>
      <c r="I854" s="846"/>
      <c r="J854" s="846"/>
      <c r="K854" s="846"/>
      <c r="L854" s="846"/>
      <c r="M854" s="846"/>
      <c r="N854" s="5"/>
      <c r="O854" s="5"/>
      <c r="P854" s="5"/>
      <c r="Q854" s="5"/>
      <c r="R854" s="5"/>
      <c r="S854" s="5"/>
      <c r="T854" s="5"/>
      <c r="U854" s="5"/>
      <c r="V854" s="5"/>
      <c r="W854" s="5"/>
      <c r="X854" s="5"/>
      <c r="Y854" s="5"/>
      <c r="Z854" s="5"/>
      <c r="AA854" s="5"/>
      <c r="AB854" s="5"/>
      <c r="AC854" s="5"/>
      <c r="AD854" s="5"/>
      <c r="AE854" s="5"/>
      <c r="AF854" s="5"/>
      <c r="AG854" s="845"/>
      <c r="AH854" s="805"/>
    </row>
    <row r="855">
      <c r="A855" s="705"/>
      <c r="B855" s="846"/>
      <c r="C855" s="846"/>
      <c r="D855" s="846"/>
      <c r="E855" s="846"/>
      <c r="F855" s="846"/>
      <c r="G855" s="846"/>
      <c r="H855" s="846"/>
      <c r="I855" s="846"/>
      <c r="J855" s="846"/>
      <c r="K855" s="846"/>
      <c r="L855" s="846"/>
      <c r="M855" s="846"/>
      <c r="N855" s="5"/>
      <c r="O855" s="5"/>
      <c r="P855" s="5"/>
      <c r="Q855" s="5"/>
      <c r="R855" s="5"/>
      <c r="S855" s="5"/>
      <c r="T855" s="5"/>
      <c r="U855" s="5"/>
      <c r="V855" s="5"/>
      <c r="W855" s="5"/>
      <c r="X855" s="5"/>
      <c r="Y855" s="5"/>
      <c r="Z855" s="5"/>
      <c r="AA855" s="5"/>
      <c r="AB855" s="5"/>
      <c r="AC855" s="5"/>
      <c r="AD855" s="5"/>
      <c r="AE855" s="5"/>
      <c r="AF855" s="5"/>
      <c r="AG855" s="845"/>
      <c r="AH855" s="805"/>
    </row>
    <row r="856">
      <c r="A856" s="705"/>
      <c r="B856" s="846"/>
      <c r="C856" s="846"/>
      <c r="D856" s="846"/>
      <c r="E856" s="846"/>
      <c r="F856" s="846"/>
      <c r="G856" s="846"/>
      <c r="H856" s="846"/>
      <c r="I856" s="846"/>
      <c r="J856" s="846"/>
      <c r="K856" s="846"/>
      <c r="L856" s="846"/>
      <c r="M856" s="846"/>
      <c r="N856" s="5"/>
      <c r="O856" s="5"/>
      <c r="P856" s="5"/>
      <c r="Q856" s="5"/>
      <c r="R856" s="5"/>
      <c r="S856" s="5"/>
      <c r="T856" s="5"/>
      <c r="U856" s="5"/>
      <c r="V856" s="5"/>
      <c r="W856" s="5"/>
      <c r="X856" s="5"/>
      <c r="Y856" s="5"/>
      <c r="Z856" s="5"/>
      <c r="AA856" s="5"/>
      <c r="AB856" s="5"/>
      <c r="AC856" s="5"/>
      <c r="AD856" s="5"/>
      <c r="AE856" s="5"/>
      <c r="AF856" s="5"/>
      <c r="AG856" s="845"/>
      <c r="AH856" s="805"/>
    </row>
    <row r="857">
      <c r="A857" s="705"/>
      <c r="B857" s="846"/>
      <c r="C857" s="846"/>
      <c r="D857" s="846"/>
      <c r="E857" s="846"/>
      <c r="F857" s="846"/>
      <c r="G857" s="846"/>
      <c r="H857" s="846"/>
      <c r="I857" s="846"/>
      <c r="J857" s="846"/>
      <c r="K857" s="846"/>
      <c r="L857" s="846"/>
      <c r="M857" s="846"/>
      <c r="N857" s="5"/>
      <c r="O857" s="5"/>
      <c r="P857" s="5"/>
      <c r="Q857" s="5"/>
      <c r="R857" s="5"/>
      <c r="S857" s="5"/>
      <c r="T857" s="5"/>
      <c r="U857" s="5"/>
      <c r="V857" s="5"/>
      <c r="W857" s="5"/>
      <c r="X857" s="5"/>
      <c r="Y857" s="5"/>
      <c r="Z857" s="5"/>
      <c r="AA857" s="5"/>
      <c r="AB857" s="5"/>
      <c r="AC857" s="5"/>
      <c r="AD857" s="5"/>
      <c r="AE857" s="5"/>
      <c r="AF857" s="5"/>
      <c r="AG857" s="845"/>
      <c r="AH857" s="805"/>
    </row>
    <row r="858">
      <c r="A858" s="705"/>
      <c r="B858" s="846"/>
      <c r="C858" s="846"/>
      <c r="D858" s="846"/>
      <c r="E858" s="846"/>
      <c r="F858" s="846"/>
      <c r="G858" s="846"/>
      <c r="H858" s="846"/>
      <c r="I858" s="846"/>
      <c r="J858" s="846"/>
      <c r="K858" s="846"/>
      <c r="L858" s="846"/>
      <c r="M858" s="846"/>
      <c r="N858" s="5"/>
      <c r="O858" s="5"/>
      <c r="P858" s="5"/>
      <c r="Q858" s="5"/>
      <c r="R858" s="5"/>
      <c r="S858" s="5"/>
      <c r="T858" s="5"/>
      <c r="U858" s="5"/>
      <c r="V858" s="5"/>
      <c r="W858" s="5"/>
      <c r="X858" s="5"/>
      <c r="Y858" s="5"/>
      <c r="Z858" s="5"/>
      <c r="AA858" s="5"/>
      <c r="AB858" s="5"/>
      <c r="AC858" s="5"/>
      <c r="AD858" s="5"/>
      <c r="AE858" s="5"/>
      <c r="AF858" s="5"/>
      <c r="AG858" s="845"/>
      <c r="AH858" s="805"/>
    </row>
    <row r="859">
      <c r="A859" s="705"/>
      <c r="B859" s="846"/>
      <c r="C859" s="846"/>
      <c r="D859" s="846"/>
      <c r="E859" s="846"/>
      <c r="F859" s="846"/>
      <c r="G859" s="846"/>
      <c r="H859" s="846"/>
      <c r="I859" s="846"/>
      <c r="J859" s="846"/>
      <c r="K859" s="846"/>
      <c r="L859" s="846"/>
      <c r="M859" s="846"/>
      <c r="N859" s="5"/>
      <c r="O859" s="5"/>
      <c r="P859" s="5"/>
      <c r="Q859" s="5"/>
      <c r="R859" s="5"/>
      <c r="S859" s="5"/>
      <c r="T859" s="5"/>
      <c r="U859" s="5"/>
      <c r="V859" s="5"/>
      <c r="W859" s="5"/>
      <c r="X859" s="5"/>
      <c r="Y859" s="5"/>
      <c r="Z859" s="5"/>
      <c r="AA859" s="5"/>
      <c r="AB859" s="5"/>
      <c r="AC859" s="5"/>
      <c r="AD859" s="5"/>
      <c r="AE859" s="5"/>
      <c r="AF859" s="5"/>
      <c r="AG859" s="845"/>
      <c r="AH859" s="805"/>
    </row>
    <row r="860">
      <c r="A860" s="705"/>
      <c r="B860" s="846"/>
      <c r="C860" s="846"/>
      <c r="D860" s="846"/>
      <c r="E860" s="846"/>
      <c r="F860" s="846"/>
      <c r="G860" s="846"/>
      <c r="H860" s="846"/>
      <c r="I860" s="846"/>
      <c r="J860" s="846"/>
      <c r="K860" s="846"/>
      <c r="L860" s="846"/>
      <c r="M860" s="846"/>
      <c r="N860" s="5"/>
      <c r="O860" s="5"/>
      <c r="P860" s="5"/>
      <c r="Q860" s="5"/>
      <c r="R860" s="5"/>
      <c r="S860" s="5"/>
      <c r="T860" s="5"/>
      <c r="U860" s="5"/>
      <c r="V860" s="5"/>
      <c r="W860" s="5"/>
      <c r="X860" s="5"/>
      <c r="Y860" s="5"/>
      <c r="Z860" s="5"/>
      <c r="AA860" s="5"/>
      <c r="AB860" s="5"/>
      <c r="AC860" s="5"/>
      <c r="AD860" s="5"/>
      <c r="AE860" s="5"/>
      <c r="AF860" s="5"/>
      <c r="AG860" s="845"/>
      <c r="AH860" s="805"/>
    </row>
    <row r="861">
      <c r="A861" s="705"/>
      <c r="B861" s="846"/>
      <c r="C861" s="846"/>
      <c r="D861" s="846"/>
      <c r="E861" s="846"/>
      <c r="F861" s="846"/>
      <c r="G861" s="846"/>
      <c r="H861" s="846"/>
      <c r="I861" s="846"/>
      <c r="J861" s="846"/>
      <c r="K861" s="846"/>
      <c r="L861" s="846"/>
      <c r="M861" s="846"/>
      <c r="N861" s="5"/>
      <c r="O861" s="5"/>
      <c r="P861" s="5"/>
      <c r="Q861" s="5"/>
      <c r="R861" s="5"/>
      <c r="S861" s="5"/>
      <c r="T861" s="5"/>
      <c r="U861" s="5"/>
      <c r="V861" s="5"/>
      <c r="W861" s="5"/>
      <c r="X861" s="5"/>
      <c r="Y861" s="5"/>
      <c r="Z861" s="5"/>
      <c r="AA861" s="5"/>
      <c r="AB861" s="5"/>
      <c r="AC861" s="5"/>
      <c r="AD861" s="5"/>
      <c r="AE861" s="5"/>
      <c r="AF861" s="5"/>
      <c r="AG861" s="845"/>
      <c r="AH861" s="805"/>
    </row>
    <row r="862">
      <c r="A862" s="705"/>
      <c r="B862" s="846"/>
      <c r="C862" s="846"/>
      <c r="D862" s="846"/>
      <c r="E862" s="846"/>
      <c r="F862" s="846"/>
      <c r="G862" s="846"/>
      <c r="H862" s="846"/>
      <c r="I862" s="846"/>
      <c r="J862" s="846"/>
      <c r="K862" s="846"/>
      <c r="L862" s="846"/>
      <c r="M862" s="846"/>
      <c r="N862" s="5"/>
      <c r="O862" s="5"/>
      <c r="P862" s="5"/>
      <c r="Q862" s="5"/>
      <c r="R862" s="5"/>
      <c r="S862" s="5"/>
      <c r="T862" s="5"/>
      <c r="U862" s="5"/>
      <c r="V862" s="5"/>
      <c r="W862" s="5"/>
      <c r="X862" s="5"/>
      <c r="Y862" s="5"/>
      <c r="Z862" s="5"/>
      <c r="AA862" s="5"/>
      <c r="AB862" s="5"/>
      <c r="AC862" s="5"/>
      <c r="AD862" s="5"/>
      <c r="AE862" s="5"/>
      <c r="AF862" s="5"/>
      <c r="AG862" s="845"/>
      <c r="AH862" s="805"/>
    </row>
    <row r="863">
      <c r="A863" s="705"/>
      <c r="B863" s="846"/>
      <c r="C863" s="846"/>
      <c r="D863" s="846"/>
      <c r="E863" s="846"/>
      <c r="F863" s="846"/>
      <c r="G863" s="846"/>
      <c r="H863" s="846"/>
      <c r="I863" s="846"/>
      <c r="J863" s="846"/>
      <c r="K863" s="846"/>
      <c r="L863" s="846"/>
      <c r="M863" s="846"/>
      <c r="N863" s="5"/>
      <c r="O863" s="5"/>
      <c r="P863" s="5"/>
      <c r="Q863" s="5"/>
      <c r="R863" s="5"/>
      <c r="S863" s="5"/>
      <c r="T863" s="5"/>
      <c r="U863" s="5"/>
      <c r="V863" s="5"/>
      <c r="W863" s="5"/>
      <c r="X863" s="5"/>
      <c r="Y863" s="5"/>
      <c r="Z863" s="5"/>
      <c r="AA863" s="5"/>
      <c r="AB863" s="5"/>
      <c r="AC863" s="5"/>
      <c r="AD863" s="5"/>
      <c r="AE863" s="5"/>
      <c r="AF863" s="5"/>
      <c r="AG863" s="845"/>
      <c r="AH863" s="805"/>
    </row>
    <row r="864">
      <c r="A864" s="705"/>
      <c r="B864" s="846"/>
      <c r="C864" s="846"/>
      <c r="D864" s="846"/>
      <c r="E864" s="846"/>
      <c r="F864" s="846"/>
      <c r="G864" s="846"/>
      <c r="H864" s="846"/>
      <c r="I864" s="846"/>
      <c r="J864" s="846"/>
      <c r="K864" s="846"/>
      <c r="L864" s="846"/>
      <c r="M864" s="846"/>
      <c r="N864" s="5"/>
      <c r="O864" s="5"/>
      <c r="P864" s="5"/>
      <c r="Q864" s="5"/>
      <c r="R864" s="5"/>
      <c r="S864" s="5"/>
      <c r="T864" s="5"/>
      <c r="U864" s="5"/>
      <c r="V864" s="5"/>
      <c r="W864" s="5"/>
      <c r="X864" s="5"/>
      <c r="Y864" s="5"/>
      <c r="Z864" s="5"/>
      <c r="AA864" s="5"/>
      <c r="AB864" s="5"/>
      <c r="AC864" s="5"/>
      <c r="AD864" s="5"/>
      <c r="AE864" s="5"/>
      <c r="AF864" s="5"/>
      <c r="AG864" s="845"/>
      <c r="AH864" s="805"/>
    </row>
    <row r="865">
      <c r="A865" s="705"/>
      <c r="B865" s="846"/>
      <c r="C865" s="846"/>
      <c r="D865" s="846"/>
      <c r="E865" s="846"/>
      <c r="F865" s="846"/>
      <c r="G865" s="846"/>
      <c r="H865" s="846"/>
      <c r="I865" s="846"/>
      <c r="J865" s="846"/>
      <c r="K865" s="846"/>
      <c r="L865" s="846"/>
      <c r="M865" s="846"/>
      <c r="N865" s="5"/>
      <c r="O865" s="5"/>
      <c r="P865" s="5"/>
      <c r="Q865" s="5"/>
      <c r="R865" s="5"/>
      <c r="S865" s="5"/>
      <c r="T865" s="5"/>
      <c r="U865" s="5"/>
      <c r="V865" s="5"/>
      <c r="W865" s="5"/>
      <c r="X865" s="5"/>
      <c r="Y865" s="5"/>
      <c r="Z865" s="5"/>
      <c r="AA865" s="5"/>
      <c r="AB865" s="5"/>
      <c r="AC865" s="5"/>
      <c r="AD865" s="5"/>
      <c r="AE865" s="5"/>
      <c r="AF865" s="5"/>
      <c r="AG865" s="845"/>
      <c r="AH865" s="805"/>
    </row>
    <row r="866">
      <c r="A866" s="705"/>
      <c r="B866" s="846"/>
      <c r="C866" s="846"/>
      <c r="D866" s="846"/>
      <c r="E866" s="846"/>
      <c r="F866" s="846"/>
      <c r="G866" s="846"/>
      <c r="H866" s="846"/>
      <c r="I866" s="846"/>
      <c r="J866" s="846"/>
      <c r="K866" s="846"/>
      <c r="L866" s="846"/>
      <c r="M866" s="846"/>
      <c r="N866" s="5"/>
      <c r="O866" s="5"/>
      <c r="P866" s="5"/>
      <c r="Q866" s="5"/>
      <c r="R866" s="5"/>
      <c r="S866" s="5"/>
      <c r="T866" s="5"/>
      <c r="U866" s="5"/>
      <c r="V866" s="5"/>
      <c r="W866" s="5"/>
      <c r="X866" s="5"/>
      <c r="Y866" s="5"/>
      <c r="Z866" s="5"/>
      <c r="AA866" s="5"/>
      <c r="AB866" s="5"/>
      <c r="AC866" s="5"/>
      <c r="AD866" s="5"/>
      <c r="AE866" s="5"/>
      <c r="AF866" s="5"/>
      <c r="AG866" s="845"/>
      <c r="AH866" s="805"/>
    </row>
    <row r="867">
      <c r="A867" s="705"/>
      <c r="B867" s="846"/>
      <c r="C867" s="846"/>
      <c r="D867" s="846"/>
      <c r="E867" s="846"/>
      <c r="F867" s="846"/>
      <c r="G867" s="846"/>
      <c r="H867" s="846"/>
      <c r="I867" s="846"/>
      <c r="J867" s="846"/>
      <c r="K867" s="846"/>
      <c r="L867" s="846"/>
      <c r="M867" s="846"/>
      <c r="N867" s="5"/>
      <c r="O867" s="5"/>
      <c r="P867" s="5"/>
      <c r="Q867" s="5"/>
      <c r="R867" s="5"/>
      <c r="S867" s="5"/>
      <c r="T867" s="5"/>
      <c r="U867" s="5"/>
      <c r="V867" s="5"/>
      <c r="W867" s="5"/>
      <c r="X867" s="5"/>
      <c r="Y867" s="5"/>
      <c r="Z867" s="5"/>
      <c r="AA867" s="5"/>
      <c r="AB867" s="5"/>
      <c r="AC867" s="5"/>
      <c r="AD867" s="5"/>
      <c r="AE867" s="5"/>
      <c r="AF867" s="5"/>
      <c r="AG867" s="845"/>
      <c r="AH867" s="805"/>
    </row>
    <row r="868">
      <c r="A868" s="705"/>
      <c r="B868" s="846"/>
      <c r="C868" s="846"/>
      <c r="D868" s="846"/>
      <c r="E868" s="846"/>
      <c r="F868" s="846"/>
      <c r="G868" s="846"/>
      <c r="H868" s="846"/>
      <c r="I868" s="846"/>
      <c r="J868" s="846"/>
      <c r="K868" s="846"/>
      <c r="L868" s="846"/>
      <c r="M868" s="846"/>
      <c r="N868" s="5"/>
      <c r="O868" s="5"/>
      <c r="P868" s="5"/>
      <c r="Q868" s="5"/>
      <c r="R868" s="5"/>
      <c r="S868" s="5"/>
      <c r="T868" s="5"/>
      <c r="U868" s="5"/>
      <c r="V868" s="5"/>
      <c r="W868" s="5"/>
      <c r="X868" s="5"/>
      <c r="Y868" s="5"/>
      <c r="Z868" s="5"/>
      <c r="AA868" s="5"/>
      <c r="AB868" s="5"/>
      <c r="AC868" s="5"/>
      <c r="AD868" s="5"/>
      <c r="AE868" s="5"/>
      <c r="AF868" s="5"/>
      <c r="AG868" s="845"/>
      <c r="AH868" s="805"/>
    </row>
    <row r="869">
      <c r="A869" s="705"/>
      <c r="B869" s="846"/>
      <c r="C869" s="846"/>
      <c r="D869" s="846"/>
      <c r="E869" s="846"/>
      <c r="F869" s="846"/>
      <c r="G869" s="846"/>
      <c r="H869" s="846"/>
      <c r="I869" s="846"/>
      <c r="J869" s="846"/>
      <c r="K869" s="846"/>
      <c r="L869" s="846"/>
      <c r="M869" s="846"/>
      <c r="N869" s="5"/>
      <c r="O869" s="5"/>
      <c r="P869" s="5"/>
      <c r="Q869" s="5"/>
      <c r="R869" s="5"/>
      <c r="S869" s="5"/>
      <c r="T869" s="5"/>
      <c r="U869" s="5"/>
      <c r="V869" s="5"/>
      <c r="W869" s="5"/>
      <c r="X869" s="5"/>
      <c r="Y869" s="5"/>
      <c r="Z869" s="5"/>
      <c r="AA869" s="5"/>
      <c r="AB869" s="5"/>
      <c r="AC869" s="5"/>
      <c r="AD869" s="5"/>
      <c r="AE869" s="5"/>
      <c r="AF869" s="5"/>
      <c r="AG869" s="845"/>
      <c r="AH869" s="805"/>
    </row>
    <row r="870">
      <c r="A870" s="705"/>
      <c r="B870" s="846"/>
      <c r="C870" s="846"/>
      <c r="D870" s="846"/>
      <c r="E870" s="846"/>
      <c r="F870" s="846"/>
      <c r="G870" s="846"/>
      <c r="H870" s="846"/>
      <c r="I870" s="846"/>
      <c r="J870" s="846"/>
      <c r="K870" s="846"/>
      <c r="L870" s="846"/>
      <c r="M870" s="846"/>
      <c r="N870" s="5"/>
      <c r="O870" s="5"/>
      <c r="P870" s="5"/>
      <c r="Q870" s="5"/>
      <c r="R870" s="5"/>
      <c r="S870" s="5"/>
      <c r="T870" s="5"/>
      <c r="U870" s="5"/>
      <c r="V870" s="5"/>
      <c r="W870" s="5"/>
      <c r="X870" s="5"/>
      <c r="Y870" s="5"/>
      <c r="Z870" s="5"/>
      <c r="AA870" s="5"/>
      <c r="AB870" s="5"/>
      <c r="AC870" s="5"/>
      <c r="AD870" s="5"/>
      <c r="AE870" s="5"/>
      <c r="AF870" s="5"/>
      <c r="AG870" s="845"/>
      <c r="AH870" s="805"/>
    </row>
    <row r="871">
      <c r="A871" s="705"/>
      <c r="B871" s="846"/>
      <c r="C871" s="846"/>
      <c r="D871" s="846"/>
      <c r="E871" s="846"/>
      <c r="F871" s="846"/>
      <c r="G871" s="846"/>
      <c r="H871" s="846"/>
      <c r="I871" s="846"/>
      <c r="J871" s="846"/>
      <c r="K871" s="846"/>
      <c r="L871" s="846"/>
      <c r="M871" s="846"/>
      <c r="N871" s="5"/>
      <c r="O871" s="5"/>
      <c r="P871" s="5"/>
      <c r="Q871" s="5"/>
      <c r="R871" s="5"/>
      <c r="S871" s="5"/>
      <c r="T871" s="5"/>
      <c r="U871" s="5"/>
      <c r="V871" s="5"/>
      <c r="W871" s="5"/>
      <c r="X871" s="5"/>
      <c r="Y871" s="5"/>
      <c r="Z871" s="5"/>
      <c r="AA871" s="5"/>
      <c r="AB871" s="5"/>
      <c r="AC871" s="5"/>
      <c r="AD871" s="5"/>
      <c r="AE871" s="5"/>
      <c r="AF871" s="5"/>
      <c r="AG871" s="845"/>
      <c r="AH871" s="805"/>
    </row>
    <row r="872">
      <c r="A872" s="705"/>
      <c r="B872" s="846"/>
      <c r="C872" s="846"/>
      <c r="D872" s="846"/>
      <c r="E872" s="846"/>
      <c r="F872" s="846"/>
      <c r="G872" s="846"/>
      <c r="H872" s="846"/>
      <c r="I872" s="846"/>
      <c r="J872" s="846"/>
      <c r="K872" s="846"/>
      <c r="L872" s="846"/>
      <c r="M872" s="846"/>
      <c r="N872" s="5"/>
      <c r="O872" s="5"/>
      <c r="P872" s="5"/>
      <c r="Q872" s="5"/>
      <c r="R872" s="5"/>
      <c r="S872" s="5"/>
      <c r="T872" s="5"/>
      <c r="U872" s="5"/>
      <c r="V872" s="5"/>
      <c r="W872" s="5"/>
      <c r="X872" s="5"/>
      <c r="Y872" s="5"/>
      <c r="Z872" s="5"/>
      <c r="AA872" s="5"/>
      <c r="AB872" s="5"/>
      <c r="AC872" s="5"/>
      <c r="AD872" s="5"/>
      <c r="AE872" s="5"/>
      <c r="AF872" s="5"/>
      <c r="AG872" s="845"/>
      <c r="AH872" s="805"/>
    </row>
    <row r="873">
      <c r="A873" s="705"/>
      <c r="B873" s="846"/>
      <c r="C873" s="846"/>
      <c r="D873" s="846"/>
      <c r="E873" s="846"/>
      <c r="F873" s="846"/>
      <c r="G873" s="846"/>
      <c r="H873" s="846"/>
      <c r="I873" s="846"/>
      <c r="J873" s="846"/>
      <c r="K873" s="846"/>
      <c r="L873" s="846"/>
      <c r="M873" s="846"/>
      <c r="N873" s="5"/>
      <c r="O873" s="5"/>
      <c r="P873" s="5"/>
      <c r="Q873" s="5"/>
      <c r="R873" s="5"/>
      <c r="S873" s="5"/>
      <c r="T873" s="5"/>
      <c r="U873" s="5"/>
      <c r="V873" s="5"/>
      <c r="W873" s="5"/>
      <c r="X873" s="5"/>
      <c r="Y873" s="5"/>
      <c r="Z873" s="5"/>
      <c r="AA873" s="5"/>
      <c r="AB873" s="5"/>
      <c r="AC873" s="5"/>
      <c r="AD873" s="5"/>
      <c r="AE873" s="5"/>
      <c r="AF873" s="5"/>
      <c r="AG873" s="845"/>
      <c r="AH873" s="805"/>
    </row>
    <row r="874">
      <c r="A874" s="705"/>
      <c r="B874" s="846"/>
      <c r="C874" s="846"/>
      <c r="D874" s="846"/>
      <c r="E874" s="846"/>
      <c r="F874" s="846"/>
      <c r="G874" s="846"/>
      <c r="H874" s="846"/>
      <c r="I874" s="846"/>
      <c r="J874" s="846"/>
      <c r="K874" s="846"/>
      <c r="L874" s="846"/>
      <c r="M874" s="846"/>
      <c r="N874" s="5"/>
      <c r="O874" s="5"/>
      <c r="P874" s="5"/>
      <c r="Q874" s="5"/>
      <c r="R874" s="5"/>
      <c r="S874" s="5"/>
      <c r="T874" s="5"/>
      <c r="U874" s="5"/>
      <c r="V874" s="5"/>
      <c r="W874" s="5"/>
      <c r="X874" s="5"/>
      <c r="Y874" s="5"/>
      <c r="Z874" s="5"/>
      <c r="AA874" s="5"/>
      <c r="AB874" s="5"/>
      <c r="AC874" s="5"/>
      <c r="AD874" s="5"/>
      <c r="AE874" s="5"/>
      <c r="AF874" s="5"/>
      <c r="AG874" s="845"/>
      <c r="AH874" s="805"/>
    </row>
    <row r="875">
      <c r="A875" s="705"/>
      <c r="B875" s="846"/>
      <c r="C875" s="846"/>
      <c r="D875" s="846"/>
      <c r="E875" s="846"/>
      <c r="F875" s="846"/>
      <c r="G875" s="846"/>
      <c r="H875" s="846"/>
      <c r="I875" s="846"/>
      <c r="J875" s="846"/>
      <c r="K875" s="846"/>
      <c r="L875" s="846"/>
      <c r="M875" s="846"/>
      <c r="N875" s="5"/>
      <c r="O875" s="5"/>
      <c r="P875" s="5"/>
      <c r="Q875" s="5"/>
      <c r="R875" s="5"/>
      <c r="S875" s="5"/>
      <c r="T875" s="5"/>
      <c r="U875" s="5"/>
      <c r="V875" s="5"/>
      <c r="W875" s="5"/>
      <c r="X875" s="5"/>
      <c r="Y875" s="5"/>
      <c r="Z875" s="5"/>
      <c r="AA875" s="5"/>
      <c r="AB875" s="5"/>
      <c r="AC875" s="5"/>
      <c r="AD875" s="5"/>
      <c r="AE875" s="5"/>
      <c r="AF875" s="5"/>
      <c r="AG875" s="845"/>
      <c r="AH875" s="805"/>
    </row>
    <row r="876">
      <c r="A876" s="705"/>
      <c r="B876" s="846"/>
      <c r="C876" s="846"/>
      <c r="D876" s="846"/>
      <c r="E876" s="846"/>
      <c r="F876" s="846"/>
      <c r="G876" s="846"/>
      <c r="H876" s="846"/>
      <c r="I876" s="846"/>
      <c r="J876" s="846"/>
      <c r="K876" s="846"/>
      <c r="L876" s="846"/>
      <c r="M876" s="846"/>
      <c r="N876" s="5"/>
      <c r="O876" s="5"/>
      <c r="P876" s="5"/>
      <c r="Q876" s="5"/>
      <c r="R876" s="5"/>
      <c r="S876" s="5"/>
      <c r="T876" s="5"/>
      <c r="U876" s="5"/>
      <c r="V876" s="5"/>
      <c r="W876" s="5"/>
      <c r="X876" s="5"/>
      <c r="Y876" s="5"/>
      <c r="Z876" s="5"/>
      <c r="AA876" s="5"/>
      <c r="AB876" s="5"/>
      <c r="AC876" s="5"/>
      <c r="AD876" s="5"/>
      <c r="AE876" s="5"/>
      <c r="AF876" s="5"/>
      <c r="AG876" s="845"/>
      <c r="AH876" s="805"/>
    </row>
    <row r="877">
      <c r="A877" s="705"/>
      <c r="B877" s="846"/>
      <c r="C877" s="846"/>
      <c r="D877" s="846"/>
      <c r="E877" s="846"/>
      <c r="F877" s="846"/>
      <c r="G877" s="846"/>
      <c r="H877" s="846"/>
      <c r="I877" s="846"/>
      <c r="J877" s="846"/>
      <c r="K877" s="846"/>
      <c r="L877" s="846"/>
      <c r="M877" s="846"/>
      <c r="N877" s="5"/>
      <c r="O877" s="5"/>
      <c r="P877" s="5"/>
      <c r="Q877" s="5"/>
      <c r="R877" s="5"/>
      <c r="S877" s="5"/>
      <c r="T877" s="5"/>
      <c r="U877" s="5"/>
      <c r="V877" s="5"/>
      <c r="W877" s="5"/>
      <c r="X877" s="5"/>
      <c r="Y877" s="5"/>
      <c r="Z877" s="5"/>
      <c r="AA877" s="5"/>
      <c r="AB877" s="5"/>
      <c r="AC877" s="5"/>
      <c r="AD877" s="5"/>
      <c r="AE877" s="5"/>
      <c r="AF877" s="5"/>
      <c r="AG877" s="845"/>
      <c r="AH877" s="805"/>
    </row>
    <row r="878">
      <c r="A878" s="705"/>
      <c r="B878" s="846"/>
      <c r="C878" s="846"/>
      <c r="D878" s="846"/>
      <c r="E878" s="846"/>
      <c r="F878" s="846"/>
      <c r="G878" s="846"/>
      <c r="H878" s="846"/>
      <c r="I878" s="846"/>
      <c r="J878" s="846"/>
      <c r="K878" s="846"/>
      <c r="L878" s="846"/>
      <c r="M878" s="846"/>
      <c r="N878" s="5"/>
      <c r="O878" s="5"/>
      <c r="P878" s="5"/>
      <c r="Q878" s="5"/>
      <c r="R878" s="5"/>
      <c r="S878" s="5"/>
      <c r="T878" s="5"/>
      <c r="U878" s="5"/>
      <c r="V878" s="5"/>
      <c r="W878" s="5"/>
      <c r="X878" s="5"/>
      <c r="Y878" s="5"/>
      <c r="Z878" s="5"/>
      <c r="AA878" s="5"/>
      <c r="AB878" s="5"/>
      <c r="AC878" s="5"/>
      <c r="AD878" s="5"/>
      <c r="AE878" s="5"/>
      <c r="AF878" s="5"/>
      <c r="AG878" s="845"/>
      <c r="AH878" s="805"/>
    </row>
    <row r="879">
      <c r="A879" s="705"/>
      <c r="B879" s="846"/>
      <c r="C879" s="846"/>
      <c r="D879" s="846"/>
      <c r="E879" s="846"/>
      <c r="F879" s="846"/>
      <c r="G879" s="846"/>
      <c r="H879" s="846"/>
      <c r="I879" s="846"/>
      <c r="J879" s="846"/>
      <c r="K879" s="846"/>
      <c r="L879" s="846"/>
      <c r="M879" s="846"/>
      <c r="N879" s="5"/>
      <c r="O879" s="5"/>
      <c r="P879" s="5"/>
      <c r="Q879" s="5"/>
      <c r="R879" s="5"/>
      <c r="S879" s="5"/>
      <c r="T879" s="5"/>
      <c r="U879" s="5"/>
      <c r="V879" s="5"/>
      <c r="W879" s="5"/>
      <c r="X879" s="5"/>
      <c r="Y879" s="5"/>
      <c r="Z879" s="5"/>
      <c r="AA879" s="5"/>
      <c r="AB879" s="5"/>
      <c r="AC879" s="5"/>
      <c r="AD879" s="5"/>
      <c r="AE879" s="5"/>
      <c r="AF879" s="5"/>
      <c r="AG879" s="845"/>
      <c r="AH879" s="805"/>
    </row>
    <row r="880">
      <c r="A880" s="705"/>
      <c r="B880" s="846"/>
      <c r="C880" s="846"/>
      <c r="D880" s="846"/>
      <c r="E880" s="846"/>
      <c r="F880" s="846"/>
      <c r="G880" s="846"/>
      <c r="H880" s="846"/>
      <c r="I880" s="846"/>
      <c r="J880" s="846"/>
      <c r="K880" s="846"/>
      <c r="L880" s="846"/>
      <c r="M880" s="846"/>
      <c r="N880" s="5"/>
      <c r="O880" s="5"/>
      <c r="P880" s="5"/>
      <c r="Q880" s="5"/>
      <c r="R880" s="5"/>
      <c r="S880" s="5"/>
      <c r="T880" s="5"/>
      <c r="U880" s="5"/>
      <c r="V880" s="5"/>
      <c r="W880" s="5"/>
      <c r="X880" s="5"/>
      <c r="Y880" s="5"/>
      <c r="Z880" s="5"/>
      <c r="AA880" s="5"/>
      <c r="AB880" s="5"/>
      <c r="AC880" s="5"/>
      <c r="AD880" s="5"/>
      <c r="AE880" s="5"/>
      <c r="AF880" s="5"/>
      <c r="AG880" s="845"/>
      <c r="AH880" s="805"/>
    </row>
    <row r="881">
      <c r="A881" s="705"/>
      <c r="B881" s="846"/>
      <c r="C881" s="846"/>
      <c r="D881" s="846"/>
      <c r="E881" s="846"/>
      <c r="F881" s="846"/>
      <c r="G881" s="846"/>
      <c r="H881" s="846"/>
      <c r="I881" s="846"/>
      <c r="J881" s="846"/>
      <c r="K881" s="846"/>
      <c r="L881" s="846"/>
      <c r="M881" s="846"/>
      <c r="N881" s="5"/>
      <c r="O881" s="5"/>
      <c r="P881" s="5"/>
      <c r="Q881" s="5"/>
      <c r="R881" s="5"/>
      <c r="S881" s="5"/>
      <c r="T881" s="5"/>
      <c r="U881" s="5"/>
      <c r="V881" s="5"/>
      <c r="W881" s="5"/>
      <c r="X881" s="5"/>
      <c r="Y881" s="5"/>
      <c r="Z881" s="5"/>
      <c r="AA881" s="5"/>
      <c r="AB881" s="5"/>
      <c r="AC881" s="5"/>
      <c r="AD881" s="5"/>
      <c r="AE881" s="5"/>
      <c r="AF881" s="5"/>
      <c r="AG881" s="845"/>
      <c r="AH881" s="805"/>
    </row>
    <row r="882">
      <c r="A882" s="705"/>
      <c r="B882" s="846"/>
      <c r="C882" s="846"/>
      <c r="D882" s="846"/>
      <c r="E882" s="846"/>
      <c r="F882" s="846"/>
      <c r="G882" s="846"/>
      <c r="H882" s="846"/>
      <c r="I882" s="846"/>
      <c r="J882" s="846"/>
      <c r="K882" s="846"/>
      <c r="L882" s="846"/>
      <c r="M882" s="846"/>
      <c r="N882" s="5"/>
      <c r="O882" s="5"/>
      <c r="P882" s="5"/>
      <c r="Q882" s="5"/>
      <c r="R882" s="5"/>
      <c r="S882" s="5"/>
      <c r="T882" s="5"/>
      <c r="U882" s="5"/>
      <c r="V882" s="5"/>
      <c r="W882" s="5"/>
      <c r="X882" s="5"/>
      <c r="Y882" s="5"/>
      <c r="Z882" s="5"/>
      <c r="AA882" s="5"/>
      <c r="AB882" s="5"/>
      <c r="AC882" s="5"/>
      <c r="AD882" s="5"/>
      <c r="AE882" s="5"/>
      <c r="AF882" s="5"/>
      <c r="AG882" s="845"/>
      <c r="AH882" s="805"/>
    </row>
    <row r="883">
      <c r="A883" s="705"/>
      <c r="B883" s="846"/>
      <c r="C883" s="846"/>
      <c r="D883" s="846"/>
      <c r="E883" s="846"/>
      <c r="F883" s="846"/>
      <c r="G883" s="846"/>
      <c r="H883" s="846"/>
      <c r="I883" s="846"/>
      <c r="J883" s="846"/>
      <c r="K883" s="846"/>
      <c r="L883" s="846"/>
      <c r="M883" s="846"/>
      <c r="N883" s="5"/>
      <c r="O883" s="5"/>
      <c r="P883" s="5"/>
      <c r="Q883" s="5"/>
      <c r="R883" s="5"/>
      <c r="S883" s="5"/>
      <c r="T883" s="5"/>
      <c r="U883" s="5"/>
      <c r="V883" s="5"/>
      <c r="W883" s="5"/>
      <c r="X883" s="5"/>
      <c r="Y883" s="5"/>
      <c r="Z883" s="5"/>
      <c r="AA883" s="5"/>
      <c r="AB883" s="5"/>
      <c r="AC883" s="5"/>
      <c r="AD883" s="5"/>
      <c r="AE883" s="5"/>
      <c r="AF883" s="5"/>
      <c r="AG883" s="845"/>
      <c r="AH883" s="805"/>
    </row>
    <row r="884">
      <c r="A884" s="705"/>
      <c r="B884" s="846"/>
      <c r="C884" s="846"/>
      <c r="D884" s="846"/>
      <c r="E884" s="846"/>
      <c r="F884" s="846"/>
      <c r="G884" s="846"/>
      <c r="H884" s="846"/>
      <c r="I884" s="846"/>
      <c r="J884" s="846"/>
      <c r="K884" s="846"/>
      <c r="L884" s="846"/>
      <c r="M884" s="846"/>
      <c r="N884" s="5"/>
      <c r="O884" s="5"/>
      <c r="P884" s="5"/>
      <c r="Q884" s="5"/>
      <c r="R884" s="5"/>
      <c r="S884" s="5"/>
      <c r="T884" s="5"/>
      <c r="U884" s="5"/>
      <c r="V884" s="5"/>
      <c r="W884" s="5"/>
      <c r="X884" s="5"/>
      <c r="Y884" s="5"/>
      <c r="Z884" s="5"/>
      <c r="AA884" s="5"/>
      <c r="AB884" s="5"/>
      <c r="AC884" s="5"/>
      <c r="AD884" s="5"/>
      <c r="AE884" s="5"/>
      <c r="AF884" s="5"/>
      <c r="AG884" s="845"/>
      <c r="AH884" s="805"/>
    </row>
    <row r="885">
      <c r="A885" s="705"/>
      <c r="B885" s="846"/>
      <c r="C885" s="846"/>
      <c r="D885" s="846"/>
      <c r="E885" s="846"/>
      <c r="F885" s="846"/>
      <c r="G885" s="846"/>
      <c r="H885" s="846"/>
      <c r="I885" s="846"/>
      <c r="J885" s="846"/>
      <c r="K885" s="846"/>
      <c r="L885" s="846"/>
      <c r="M885" s="846"/>
      <c r="N885" s="5"/>
      <c r="O885" s="5"/>
      <c r="P885" s="5"/>
      <c r="Q885" s="5"/>
      <c r="R885" s="5"/>
      <c r="S885" s="5"/>
      <c r="T885" s="5"/>
      <c r="U885" s="5"/>
      <c r="V885" s="5"/>
      <c r="W885" s="5"/>
      <c r="X885" s="5"/>
      <c r="Y885" s="5"/>
      <c r="Z885" s="5"/>
      <c r="AA885" s="5"/>
      <c r="AB885" s="5"/>
      <c r="AC885" s="5"/>
      <c r="AD885" s="5"/>
      <c r="AE885" s="5"/>
      <c r="AF885" s="5"/>
      <c r="AG885" s="845"/>
      <c r="AH885" s="805"/>
    </row>
    <row r="886">
      <c r="A886" s="705"/>
      <c r="B886" s="846"/>
      <c r="C886" s="846"/>
      <c r="D886" s="846"/>
      <c r="E886" s="846"/>
      <c r="F886" s="846"/>
      <c r="G886" s="846"/>
      <c r="H886" s="846"/>
      <c r="I886" s="846"/>
      <c r="J886" s="846"/>
      <c r="K886" s="846"/>
      <c r="L886" s="846"/>
      <c r="M886" s="846"/>
      <c r="N886" s="5"/>
      <c r="O886" s="5"/>
      <c r="P886" s="5"/>
      <c r="Q886" s="5"/>
      <c r="R886" s="5"/>
      <c r="S886" s="5"/>
      <c r="T886" s="5"/>
      <c r="U886" s="5"/>
      <c r="V886" s="5"/>
      <c r="W886" s="5"/>
      <c r="X886" s="5"/>
      <c r="Y886" s="5"/>
      <c r="Z886" s="5"/>
      <c r="AA886" s="5"/>
      <c r="AB886" s="5"/>
      <c r="AC886" s="5"/>
      <c r="AD886" s="5"/>
      <c r="AE886" s="5"/>
      <c r="AF886" s="5"/>
      <c r="AG886" s="845"/>
      <c r="AH886" s="805"/>
    </row>
    <row r="887">
      <c r="A887" s="705"/>
      <c r="B887" s="846"/>
      <c r="C887" s="846"/>
      <c r="D887" s="846"/>
      <c r="E887" s="846"/>
      <c r="F887" s="846"/>
      <c r="G887" s="846"/>
      <c r="H887" s="846"/>
      <c r="I887" s="846"/>
      <c r="J887" s="846"/>
      <c r="K887" s="846"/>
      <c r="L887" s="846"/>
      <c r="M887" s="846"/>
      <c r="N887" s="5"/>
      <c r="O887" s="5"/>
      <c r="P887" s="5"/>
      <c r="Q887" s="5"/>
      <c r="R887" s="5"/>
      <c r="S887" s="5"/>
      <c r="T887" s="5"/>
      <c r="U887" s="5"/>
      <c r="V887" s="5"/>
      <c r="W887" s="5"/>
      <c r="X887" s="5"/>
      <c r="Y887" s="5"/>
      <c r="Z887" s="5"/>
      <c r="AA887" s="5"/>
      <c r="AB887" s="5"/>
      <c r="AC887" s="5"/>
      <c r="AD887" s="5"/>
      <c r="AE887" s="5"/>
      <c r="AF887" s="5"/>
      <c r="AG887" s="845"/>
      <c r="AH887" s="805"/>
    </row>
    <row r="888">
      <c r="A888" s="705"/>
      <c r="B888" s="846"/>
      <c r="C888" s="846"/>
      <c r="D888" s="846"/>
      <c r="E888" s="846"/>
      <c r="F888" s="846"/>
      <c r="G888" s="846"/>
      <c r="H888" s="846"/>
      <c r="I888" s="846"/>
      <c r="J888" s="846"/>
      <c r="K888" s="846"/>
      <c r="L888" s="846"/>
      <c r="M888" s="846"/>
      <c r="N888" s="5"/>
      <c r="O888" s="5"/>
      <c r="P888" s="5"/>
      <c r="Q888" s="5"/>
      <c r="R888" s="5"/>
      <c r="S888" s="5"/>
      <c r="T888" s="5"/>
      <c r="U888" s="5"/>
      <c r="V888" s="5"/>
      <c r="W888" s="5"/>
      <c r="X888" s="5"/>
      <c r="Y888" s="5"/>
      <c r="Z888" s="5"/>
      <c r="AA888" s="5"/>
      <c r="AB888" s="5"/>
      <c r="AC888" s="5"/>
      <c r="AD888" s="5"/>
      <c r="AE888" s="5"/>
      <c r="AF888" s="5"/>
      <c r="AG888" s="845"/>
      <c r="AH888" s="805"/>
    </row>
    <row r="889">
      <c r="A889" s="705"/>
      <c r="B889" s="846"/>
      <c r="C889" s="846"/>
      <c r="D889" s="846"/>
      <c r="E889" s="846"/>
      <c r="F889" s="846"/>
      <c r="G889" s="846"/>
      <c r="H889" s="846"/>
      <c r="I889" s="846"/>
      <c r="J889" s="846"/>
      <c r="K889" s="846"/>
      <c r="L889" s="846"/>
      <c r="M889" s="846"/>
      <c r="N889" s="5"/>
      <c r="O889" s="5"/>
      <c r="P889" s="5"/>
      <c r="Q889" s="5"/>
      <c r="R889" s="5"/>
      <c r="S889" s="5"/>
      <c r="T889" s="5"/>
      <c r="U889" s="5"/>
      <c r="V889" s="5"/>
      <c r="W889" s="5"/>
      <c r="X889" s="5"/>
      <c r="Y889" s="5"/>
      <c r="Z889" s="5"/>
      <c r="AA889" s="5"/>
      <c r="AB889" s="5"/>
      <c r="AC889" s="5"/>
      <c r="AD889" s="5"/>
      <c r="AE889" s="5"/>
      <c r="AF889" s="5"/>
      <c r="AG889" s="845"/>
      <c r="AH889" s="805"/>
    </row>
    <row r="890">
      <c r="A890" s="705"/>
      <c r="B890" s="846"/>
      <c r="C890" s="846"/>
      <c r="D890" s="846"/>
      <c r="E890" s="846"/>
      <c r="F890" s="846"/>
      <c r="G890" s="846"/>
      <c r="H890" s="846"/>
      <c r="I890" s="846"/>
      <c r="J890" s="846"/>
      <c r="K890" s="846"/>
      <c r="L890" s="846"/>
      <c r="M890" s="846"/>
      <c r="N890" s="5"/>
      <c r="O890" s="5"/>
      <c r="P890" s="5"/>
      <c r="Q890" s="5"/>
      <c r="R890" s="5"/>
      <c r="S890" s="5"/>
      <c r="T890" s="5"/>
      <c r="U890" s="5"/>
      <c r="V890" s="5"/>
      <c r="W890" s="5"/>
      <c r="X890" s="5"/>
      <c r="Y890" s="5"/>
      <c r="Z890" s="5"/>
      <c r="AA890" s="5"/>
      <c r="AB890" s="5"/>
      <c r="AC890" s="5"/>
      <c r="AD890" s="5"/>
      <c r="AE890" s="5"/>
      <c r="AF890" s="5"/>
      <c r="AG890" s="845"/>
      <c r="AH890" s="805"/>
    </row>
    <row r="891">
      <c r="A891" s="705"/>
      <c r="B891" s="846"/>
      <c r="C891" s="846"/>
      <c r="D891" s="846"/>
      <c r="E891" s="846"/>
      <c r="F891" s="846"/>
      <c r="G891" s="846"/>
      <c r="H891" s="846"/>
      <c r="I891" s="846"/>
      <c r="J891" s="846"/>
      <c r="K891" s="846"/>
      <c r="L891" s="846"/>
      <c r="M891" s="846"/>
      <c r="N891" s="5"/>
      <c r="O891" s="5"/>
      <c r="P891" s="5"/>
      <c r="Q891" s="5"/>
      <c r="R891" s="5"/>
      <c r="S891" s="5"/>
      <c r="T891" s="5"/>
      <c r="U891" s="5"/>
      <c r="V891" s="5"/>
      <c r="W891" s="5"/>
      <c r="X891" s="5"/>
      <c r="Y891" s="5"/>
      <c r="Z891" s="5"/>
      <c r="AA891" s="5"/>
      <c r="AB891" s="5"/>
      <c r="AC891" s="5"/>
      <c r="AD891" s="5"/>
      <c r="AE891" s="5"/>
      <c r="AF891" s="5"/>
      <c r="AG891" s="845"/>
      <c r="AH891" s="805"/>
    </row>
    <row r="892">
      <c r="A892" s="705"/>
      <c r="B892" s="846"/>
      <c r="C892" s="846"/>
      <c r="D892" s="846"/>
      <c r="E892" s="846"/>
      <c r="F892" s="846"/>
      <c r="G892" s="846"/>
      <c r="H892" s="846"/>
      <c r="I892" s="846"/>
      <c r="J892" s="846"/>
      <c r="K892" s="846"/>
      <c r="L892" s="846"/>
      <c r="M892" s="846"/>
      <c r="N892" s="5"/>
      <c r="O892" s="5"/>
      <c r="P892" s="5"/>
      <c r="Q892" s="5"/>
      <c r="R892" s="5"/>
      <c r="S892" s="5"/>
      <c r="T892" s="5"/>
      <c r="U892" s="5"/>
      <c r="V892" s="5"/>
      <c r="W892" s="5"/>
      <c r="X892" s="5"/>
      <c r="Y892" s="5"/>
      <c r="Z892" s="5"/>
      <c r="AA892" s="5"/>
      <c r="AB892" s="5"/>
      <c r="AC892" s="5"/>
      <c r="AD892" s="5"/>
      <c r="AE892" s="5"/>
      <c r="AF892" s="5"/>
      <c r="AG892" s="845"/>
      <c r="AH892" s="805"/>
    </row>
    <row r="893">
      <c r="A893" s="705"/>
      <c r="B893" s="846"/>
      <c r="C893" s="846"/>
      <c r="D893" s="846"/>
      <c r="E893" s="846"/>
      <c r="F893" s="846"/>
      <c r="G893" s="846"/>
      <c r="H893" s="846"/>
      <c r="I893" s="846"/>
      <c r="J893" s="846"/>
      <c r="K893" s="846"/>
      <c r="L893" s="846"/>
      <c r="M893" s="846"/>
      <c r="N893" s="5"/>
      <c r="O893" s="5"/>
      <c r="P893" s="5"/>
      <c r="Q893" s="5"/>
      <c r="R893" s="5"/>
      <c r="S893" s="5"/>
      <c r="T893" s="5"/>
      <c r="U893" s="5"/>
      <c r="V893" s="5"/>
      <c r="W893" s="5"/>
      <c r="X893" s="5"/>
      <c r="Y893" s="5"/>
      <c r="Z893" s="5"/>
      <c r="AA893" s="5"/>
      <c r="AB893" s="5"/>
      <c r="AC893" s="5"/>
      <c r="AD893" s="5"/>
      <c r="AE893" s="5"/>
      <c r="AF893" s="5"/>
      <c r="AG893" s="845"/>
      <c r="AH893" s="805"/>
    </row>
    <row r="894">
      <c r="A894" s="705"/>
      <c r="B894" s="846"/>
      <c r="C894" s="846"/>
      <c r="D894" s="846"/>
      <c r="E894" s="846"/>
      <c r="F894" s="846"/>
      <c r="G894" s="846"/>
      <c r="H894" s="846"/>
      <c r="I894" s="846"/>
      <c r="J894" s="846"/>
      <c r="K894" s="846"/>
      <c r="L894" s="846"/>
      <c r="M894" s="846"/>
      <c r="N894" s="5"/>
      <c r="O894" s="5"/>
      <c r="P894" s="5"/>
      <c r="Q894" s="5"/>
      <c r="R894" s="5"/>
      <c r="S894" s="5"/>
      <c r="T894" s="5"/>
      <c r="U894" s="5"/>
      <c r="V894" s="5"/>
      <c r="W894" s="5"/>
      <c r="X894" s="5"/>
      <c r="Y894" s="5"/>
      <c r="Z894" s="5"/>
      <c r="AA894" s="5"/>
      <c r="AB894" s="5"/>
      <c r="AC894" s="5"/>
      <c r="AD894" s="5"/>
      <c r="AE894" s="5"/>
      <c r="AF894" s="5"/>
      <c r="AG894" s="845"/>
      <c r="AH894" s="805"/>
    </row>
    <row r="895">
      <c r="A895" s="705"/>
      <c r="B895" s="846"/>
      <c r="C895" s="846"/>
      <c r="D895" s="846"/>
      <c r="E895" s="846"/>
      <c r="F895" s="846"/>
      <c r="G895" s="846"/>
      <c r="H895" s="846"/>
      <c r="I895" s="846"/>
      <c r="J895" s="846"/>
      <c r="K895" s="846"/>
      <c r="L895" s="846"/>
      <c r="M895" s="846"/>
      <c r="N895" s="5"/>
      <c r="O895" s="5"/>
      <c r="P895" s="5"/>
      <c r="Q895" s="5"/>
      <c r="R895" s="5"/>
      <c r="S895" s="5"/>
      <c r="T895" s="5"/>
      <c r="U895" s="5"/>
      <c r="V895" s="5"/>
      <c r="W895" s="5"/>
      <c r="X895" s="5"/>
      <c r="Y895" s="5"/>
      <c r="Z895" s="5"/>
      <c r="AA895" s="5"/>
      <c r="AB895" s="5"/>
      <c r="AC895" s="5"/>
      <c r="AD895" s="5"/>
      <c r="AE895" s="5"/>
      <c r="AF895" s="5"/>
      <c r="AG895" s="845"/>
      <c r="AH895" s="805"/>
    </row>
    <row r="896">
      <c r="A896" s="705"/>
      <c r="B896" s="846"/>
      <c r="C896" s="846"/>
      <c r="D896" s="846"/>
      <c r="E896" s="846"/>
      <c r="F896" s="846"/>
      <c r="G896" s="846"/>
      <c r="H896" s="846"/>
      <c r="I896" s="846"/>
      <c r="J896" s="846"/>
      <c r="K896" s="846"/>
      <c r="L896" s="846"/>
      <c r="M896" s="846"/>
      <c r="N896" s="5"/>
      <c r="O896" s="5"/>
      <c r="P896" s="5"/>
      <c r="Q896" s="5"/>
      <c r="R896" s="5"/>
      <c r="S896" s="5"/>
      <c r="T896" s="5"/>
      <c r="U896" s="5"/>
      <c r="V896" s="5"/>
      <c r="W896" s="5"/>
      <c r="X896" s="5"/>
      <c r="Y896" s="5"/>
      <c r="Z896" s="5"/>
      <c r="AA896" s="5"/>
      <c r="AB896" s="5"/>
      <c r="AC896" s="5"/>
      <c r="AD896" s="5"/>
      <c r="AE896" s="5"/>
      <c r="AF896" s="5"/>
      <c r="AG896" s="845"/>
      <c r="AH896" s="805"/>
    </row>
    <row r="897">
      <c r="A897" s="705"/>
      <c r="B897" s="846"/>
      <c r="C897" s="846"/>
      <c r="D897" s="846"/>
      <c r="E897" s="846"/>
      <c r="F897" s="846"/>
      <c r="G897" s="846"/>
      <c r="H897" s="846"/>
      <c r="I897" s="846"/>
      <c r="J897" s="846"/>
      <c r="K897" s="846"/>
      <c r="L897" s="846"/>
      <c r="M897" s="846"/>
      <c r="N897" s="5"/>
      <c r="O897" s="5"/>
      <c r="P897" s="5"/>
      <c r="Q897" s="5"/>
      <c r="R897" s="5"/>
      <c r="S897" s="5"/>
      <c r="T897" s="5"/>
      <c r="U897" s="5"/>
      <c r="V897" s="5"/>
      <c r="W897" s="5"/>
      <c r="X897" s="5"/>
      <c r="Y897" s="5"/>
      <c r="Z897" s="5"/>
      <c r="AA897" s="5"/>
      <c r="AB897" s="5"/>
      <c r="AC897" s="5"/>
      <c r="AD897" s="5"/>
      <c r="AE897" s="5"/>
      <c r="AF897" s="5"/>
      <c r="AG897" s="845"/>
      <c r="AH897" s="805"/>
    </row>
    <row r="898">
      <c r="A898" s="705"/>
      <c r="B898" s="846"/>
      <c r="C898" s="846"/>
      <c r="D898" s="846"/>
      <c r="E898" s="846"/>
      <c r="F898" s="846"/>
      <c r="G898" s="846"/>
      <c r="H898" s="846"/>
      <c r="I898" s="846"/>
      <c r="J898" s="846"/>
      <c r="K898" s="846"/>
      <c r="L898" s="846"/>
      <c r="M898" s="846"/>
      <c r="N898" s="5"/>
      <c r="O898" s="5"/>
      <c r="P898" s="5"/>
      <c r="Q898" s="5"/>
      <c r="R898" s="5"/>
      <c r="S898" s="5"/>
      <c r="T898" s="5"/>
      <c r="U898" s="5"/>
      <c r="V898" s="5"/>
      <c r="W898" s="5"/>
      <c r="X898" s="5"/>
      <c r="Y898" s="5"/>
      <c r="Z898" s="5"/>
      <c r="AA898" s="5"/>
      <c r="AB898" s="5"/>
      <c r="AC898" s="5"/>
      <c r="AD898" s="5"/>
      <c r="AE898" s="5"/>
      <c r="AF898" s="5"/>
      <c r="AG898" s="845"/>
      <c r="AH898" s="805"/>
    </row>
    <row r="899">
      <c r="A899" s="705"/>
      <c r="B899" s="846"/>
      <c r="C899" s="846"/>
      <c r="D899" s="846"/>
      <c r="E899" s="846"/>
      <c r="F899" s="846"/>
      <c r="G899" s="846"/>
      <c r="H899" s="846"/>
      <c r="I899" s="846"/>
      <c r="J899" s="846"/>
      <c r="K899" s="846"/>
      <c r="L899" s="846"/>
      <c r="M899" s="846"/>
      <c r="N899" s="5"/>
      <c r="O899" s="5"/>
      <c r="P899" s="5"/>
      <c r="Q899" s="5"/>
      <c r="R899" s="5"/>
      <c r="S899" s="5"/>
      <c r="T899" s="5"/>
      <c r="U899" s="5"/>
      <c r="V899" s="5"/>
      <c r="W899" s="5"/>
      <c r="X899" s="5"/>
      <c r="Y899" s="5"/>
      <c r="Z899" s="5"/>
      <c r="AA899" s="5"/>
      <c r="AB899" s="5"/>
      <c r="AC899" s="5"/>
      <c r="AD899" s="5"/>
      <c r="AE899" s="5"/>
      <c r="AF899" s="5"/>
      <c r="AG899" s="845"/>
      <c r="AH899" s="805"/>
    </row>
    <row r="900">
      <c r="A900" s="705"/>
      <c r="B900" s="846"/>
      <c r="C900" s="846"/>
      <c r="D900" s="846"/>
      <c r="E900" s="846"/>
      <c r="F900" s="846"/>
      <c r="G900" s="846"/>
      <c r="H900" s="846"/>
      <c r="I900" s="846"/>
      <c r="J900" s="846"/>
      <c r="K900" s="846"/>
      <c r="L900" s="846"/>
      <c r="M900" s="846"/>
      <c r="N900" s="5"/>
      <c r="O900" s="5"/>
      <c r="P900" s="5"/>
      <c r="Q900" s="5"/>
      <c r="R900" s="5"/>
      <c r="S900" s="5"/>
      <c r="T900" s="5"/>
      <c r="U900" s="5"/>
      <c r="V900" s="5"/>
      <c r="W900" s="5"/>
      <c r="X900" s="5"/>
      <c r="Y900" s="5"/>
      <c r="Z900" s="5"/>
      <c r="AA900" s="5"/>
      <c r="AB900" s="5"/>
      <c r="AC900" s="5"/>
      <c r="AD900" s="5"/>
      <c r="AE900" s="5"/>
      <c r="AF900" s="5"/>
      <c r="AG900" s="845"/>
      <c r="AH900" s="805"/>
    </row>
    <row r="901">
      <c r="A901" s="705"/>
      <c r="B901" s="846"/>
      <c r="C901" s="846"/>
      <c r="D901" s="846"/>
      <c r="E901" s="846"/>
      <c r="F901" s="846"/>
      <c r="G901" s="846"/>
      <c r="H901" s="846"/>
      <c r="I901" s="846"/>
      <c r="J901" s="846"/>
      <c r="K901" s="846"/>
      <c r="L901" s="846"/>
      <c r="M901" s="846"/>
      <c r="N901" s="5"/>
      <c r="O901" s="5"/>
      <c r="P901" s="5"/>
      <c r="Q901" s="5"/>
      <c r="R901" s="5"/>
      <c r="S901" s="5"/>
      <c r="T901" s="5"/>
      <c r="U901" s="5"/>
      <c r="V901" s="5"/>
      <c r="W901" s="5"/>
      <c r="X901" s="5"/>
      <c r="Y901" s="5"/>
      <c r="Z901" s="5"/>
      <c r="AA901" s="5"/>
      <c r="AB901" s="5"/>
      <c r="AC901" s="5"/>
      <c r="AD901" s="5"/>
      <c r="AE901" s="5"/>
      <c r="AF901" s="5"/>
      <c r="AG901" s="845"/>
      <c r="AH901" s="805"/>
    </row>
    <row r="902">
      <c r="A902" s="705"/>
      <c r="B902" s="846"/>
      <c r="C902" s="846"/>
      <c r="D902" s="846"/>
      <c r="E902" s="846"/>
      <c r="F902" s="846"/>
      <c r="G902" s="846"/>
      <c r="H902" s="846"/>
      <c r="I902" s="846"/>
      <c r="J902" s="846"/>
      <c r="K902" s="846"/>
      <c r="L902" s="846"/>
      <c r="M902" s="846"/>
      <c r="N902" s="5"/>
      <c r="O902" s="5"/>
      <c r="P902" s="5"/>
      <c r="Q902" s="5"/>
      <c r="R902" s="5"/>
      <c r="S902" s="5"/>
      <c r="T902" s="5"/>
      <c r="U902" s="5"/>
      <c r="V902" s="5"/>
      <c r="W902" s="5"/>
      <c r="X902" s="5"/>
      <c r="Y902" s="5"/>
      <c r="Z902" s="5"/>
      <c r="AA902" s="5"/>
      <c r="AB902" s="5"/>
      <c r="AC902" s="5"/>
      <c r="AD902" s="5"/>
      <c r="AE902" s="5"/>
      <c r="AF902" s="5"/>
      <c r="AG902" s="845"/>
      <c r="AH902" s="805"/>
    </row>
    <row r="903">
      <c r="A903" s="705"/>
      <c r="B903" s="846"/>
      <c r="C903" s="846"/>
      <c r="D903" s="846"/>
      <c r="E903" s="846"/>
      <c r="F903" s="846"/>
      <c r="G903" s="846"/>
      <c r="H903" s="846"/>
      <c r="I903" s="846"/>
      <c r="J903" s="846"/>
      <c r="K903" s="846"/>
      <c r="L903" s="846"/>
      <c r="M903" s="846"/>
      <c r="N903" s="5"/>
      <c r="O903" s="5"/>
      <c r="P903" s="5"/>
      <c r="Q903" s="5"/>
      <c r="R903" s="5"/>
      <c r="S903" s="5"/>
      <c r="T903" s="5"/>
      <c r="U903" s="5"/>
      <c r="V903" s="5"/>
      <c r="W903" s="5"/>
      <c r="X903" s="5"/>
      <c r="Y903" s="5"/>
      <c r="Z903" s="5"/>
      <c r="AA903" s="5"/>
      <c r="AB903" s="5"/>
      <c r="AC903" s="5"/>
      <c r="AD903" s="5"/>
      <c r="AE903" s="5"/>
      <c r="AF903" s="5"/>
      <c r="AG903" s="845"/>
      <c r="AH903" s="805"/>
    </row>
    <row r="904">
      <c r="A904" s="705"/>
      <c r="B904" s="846"/>
      <c r="C904" s="846"/>
      <c r="D904" s="846"/>
      <c r="E904" s="846"/>
      <c r="F904" s="846"/>
      <c r="G904" s="846"/>
      <c r="H904" s="846"/>
      <c r="I904" s="846"/>
      <c r="J904" s="846"/>
      <c r="K904" s="846"/>
      <c r="L904" s="846"/>
      <c r="M904" s="846"/>
      <c r="N904" s="5"/>
      <c r="O904" s="5"/>
      <c r="P904" s="5"/>
      <c r="Q904" s="5"/>
      <c r="R904" s="5"/>
      <c r="S904" s="5"/>
      <c r="T904" s="5"/>
      <c r="U904" s="5"/>
      <c r="V904" s="5"/>
      <c r="W904" s="5"/>
      <c r="X904" s="5"/>
      <c r="Y904" s="5"/>
      <c r="Z904" s="5"/>
      <c r="AA904" s="5"/>
      <c r="AB904" s="5"/>
      <c r="AC904" s="5"/>
      <c r="AD904" s="5"/>
      <c r="AE904" s="5"/>
      <c r="AF904" s="5"/>
      <c r="AG904" s="845"/>
      <c r="AH904" s="805"/>
    </row>
    <row r="905">
      <c r="A905" s="705"/>
      <c r="B905" s="846"/>
      <c r="C905" s="846"/>
      <c r="D905" s="846"/>
      <c r="E905" s="846"/>
      <c r="F905" s="846"/>
      <c r="G905" s="846"/>
      <c r="H905" s="846"/>
      <c r="I905" s="846"/>
      <c r="J905" s="846"/>
      <c r="K905" s="846"/>
      <c r="L905" s="846"/>
      <c r="M905" s="846"/>
      <c r="N905" s="5"/>
      <c r="O905" s="5"/>
      <c r="P905" s="5"/>
      <c r="Q905" s="5"/>
      <c r="R905" s="5"/>
      <c r="S905" s="5"/>
      <c r="T905" s="5"/>
      <c r="U905" s="5"/>
      <c r="V905" s="5"/>
      <c r="W905" s="5"/>
      <c r="X905" s="5"/>
      <c r="Y905" s="5"/>
      <c r="Z905" s="5"/>
      <c r="AA905" s="5"/>
      <c r="AB905" s="5"/>
      <c r="AC905" s="5"/>
      <c r="AD905" s="5"/>
      <c r="AE905" s="5"/>
      <c r="AF905" s="5"/>
      <c r="AG905" s="845"/>
      <c r="AH905" s="805"/>
    </row>
    <row r="906">
      <c r="A906" s="705"/>
      <c r="B906" s="846"/>
      <c r="C906" s="846"/>
      <c r="D906" s="846"/>
      <c r="E906" s="846"/>
      <c r="F906" s="846"/>
      <c r="G906" s="846"/>
      <c r="H906" s="846"/>
      <c r="I906" s="846"/>
      <c r="J906" s="846"/>
      <c r="K906" s="846"/>
      <c r="L906" s="846"/>
      <c r="M906" s="846"/>
      <c r="N906" s="5"/>
      <c r="O906" s="5"/>
      <c r="P906" s="5"/>
      <c r="Q906" s="5"/>
      <c r="R906" s="5"/>
      <c r="S906" s="5"/>
      <c r="T906" s="5"/>
      <c r="U906" s="5"/>
      <c r="V906" s="5"/>
      <c r="W906" s="5"/>
      <c r="X906" s="5"/>
      <c r="Y906" s="5"/>
      <c r="Z906" s="5"/>
      <c r="AA906" s="5"/>
      <c r="AB906" s="5"/>
      <c r="AC906" s="5"/>
      <c r="AD906" s="5"/>
      <c r="AE906" s="5"/>
      <c r="AF906" s="5"/>
      <c r="AG906" s="845"/>
      <c r="AH906" s="805"/>
    </row>
    <row r="907">
      <c r="A907" s="705"/>
      <c r="B907" s="846"/>
      <c r="C907" s="846"/>
      <c r="D907" s="846"/>
      <c r="E907" s="846"/>
      <c r="F907" s="846"/>
      <c r="G907" s="846"/>
      <c r="H907" s="846"/>
      <c r="I907" s="846"/>
      <c r="J907" s="846"/>
      <c r="K907" s="846"/>
      <c r="L907" s="846"/>
      <c r="M907" s="846"/>
      <c r="N907" s="5"/>
      <c r="O907" s="5"/>
      <c r="P907" s="5"/>
      <c r="Q907" s="5"/>
      <c r="R907" s="5"/>
      <c r="S907" s="5"/>
      <c r="T907" s="5"/>
      <c r="U907" s="5"/>
      <c r="V907" s="5"/>
      <c r="W907" s="5"/>
      <c r="X907" s="5"/>
      <c r="Y907" s="5"/>
      <c r="Z907" s="5"/>
      <c r="AA907" s="5"/>
      <c r="AB907" s="5"/>
      <c r="AC907" s="5"/>
      <c r="AD907" s="5"/>
      <c r="AE907" s="5"/>
      <c r="AF907" s="5"/>
      <c r="AG907" s="845"/>
      <c r="AH907" s="805"/>
    </row>
    <row r="908">
      <c r="A908" s="705"/>
      <c r="B908" s="846"/>
      <c r="C908" s="846"/>
      <c r="D908" s="846"/>
      <c r="E908" s="846"/>
      <c r="F908" s="846"/>
      <c r="G908" s="846"/>
      <c r="H908" s="846"/>
      <c r="I908" s="846"/>
      <c r="J908" s="846"/>
      <c r="K908" s="846"/>
      <c r="L908" s="846"/>
      <c r="M908" s="846"/>
      <c r="N908" s="5"/>
      <c r="O908" s="5"/>
      <c r="P908" s="5"/>
      <c r="Q908" s="5"/>
      <c r="R908" s="5"/>
      <c r="S908" s="5"/>
      <c r="T908" s="5"/>
      <c r="U908" s="5"/>
      <c r="V908" s="5"/>
      <c r="W908" s="5"/>
      <c r="X908" s="5"/>
      <c r="Y908" s="5"/>
      <c r="Z908" s="5"/>
      <c r="AA908" s="5"/>
      <c r="AB908" s="5"/>
      <c r="AC908" s="5"/>
      <c r="AD908" s="5"/>
      <c r="AE908" s="5"/>
      <c r="AF908" s="5"/>
      <c r="AG908" s="845"/>
      <c r="AH908" s="805"/>
    </row>
    <row r="909">
      <c r="A909" s="705"/>
      <c r="B909" s="846"/>
      <c r="C909" s="846"/>
      <c r="D909" s="846"/>
      <c r="E909" s="846"/>
      <c r="F909" s="846"/>
      <c r="G909" s="846"/>
      <c r="H909" s="846"/>
      <c r="I909" s="846"/>
      <c r="J909" s="846"/>
      <c r="K909" s="846"/>
      <c r="L909" s="846"/>
      <c r="M909" s="846"/>
      <c r="N909" s="5"/>
      <c r="O909" s="5"/>
      <c r="P909" s="5"/>
      <c r="Q909" s="5"/>
      <c r="R909" s="5"/>
      <c r="S909" s="5"/>
      <c r="T909" s="5"/>
      <c r="U909" s="5"/>
      <c r="V909" s="5"/>
      <c r="W909" s="5"/>
      <c r="X909" s="5"/>
      <c r="Y909" s="5"/>
      <c r="Z909" s="5"/>
      <c r="AA909" s="5"/>
      <c r="AB909" s="5"/>
      <c r="AC909" s="5"/>
      <c r="AD909" s="5"/>
      <c r="AE909" s="5"/>
      <c r="AF909" s="5"/>
      <c r="AG909" s="845"/>
      <c r="AH909" s="805"/>
    </row>
    <row r="910">
      <c r="A910" s="705"/>
      <c r="B910" s="846"/>
      <c r="C910" s="846"/>
      <c r="D910" s="846"/>
      <c r="E910" s="846"/>
      <c r="F910" s="846"/>
      <c r="G910" s="846"/>
      <c r="H910" s="846"/>
      <c r="I910" s="846"/>
      <c r="J910" s="846"/>
      <c r="K910" s="846"/>
      <c r="L910" s="846"/>
      <c r="M910" s="846"/>
      <c r="N910" s="5"/>
      <c r="O910" s="5"/>
      <c r="P910" s="5"/>
      <c r="Q910" s="5"/>
      <c r="R910" s="5"/>
      <c r="S910" s="5"/>
      <c r="T910" s="5"/>
      <c r="U910" s="5"/>
      <c r="V910" s="5"/>
      <c r="W910" s="5"/>
      <c r="X910" s="5"/>
      <c r="Y910" s="5"/>
      <c r="Z910" s="5"/>
      <c r="AA910" s="5"/>
      <c r="AB910" s="5"/>
      <c r="AC910" s="5"/>
      <c r="AD910" s="5"/>
      <c r="AE910" s="5"/>
      <c r="AF910" s="5"/>
      <c r="AG910" s="845"/>
      <c r="AH910" s="805"/>
    </row>
    <row r="911">
      <c r="A911" s="705"/>
      <c r="B911" s="846"/>
      <c r="C911" s="846"/>
      <c r="D911" s="846"/>
      <c r="E911" s="846"/>
      <c r="F911" s="846"/>
      <c r="G911" s="846"/>
      <c r="H911" s="846"/>
      <c r="I911" s="846"/>
      <c r="J911" s="846"/>
      <c r="K911" s="846"/>
      <c r="L911" s="846"/>
      <c r="M911" s="846"/>
      <c r="N911" s="5"/>
      <c r="O911" s="5"/>
      <c r="P911" s="5"/>
      <c r="Q911" s="5"/>
      <c r="R911" s="5"/>
      <c r="S911" s="5"/>
      <c r="T911" s="5"/>
      <c r="U911" s="5"/>
      <c r="V911" s="5"/>
      <c r="W911" s="5"/>
      <c r="X911" s="5"/>
      <c r="Y911" s="5"/>
      <c r="Z911" s="5"/>
      <c r="AA911" s="5"/>
      <c r="AB911" s="5"/>
      <c r="AC911" s="5"/>
      <c r="AD911" s="5"/>
      <c r="AE911" s="5"/>
      <c r="AF911" s="5"/>
      <c r="AG911" s="845"/>
      <c r="AH911" s="805"/>
    </row>
    <row r="912">
      <c r="A912" s="705"/>
      <c r="B912" s="846"/>
      <c r="C912" s="846"/>
      <c r="D912" s="846"/>
      <c r="E912" s="846"/>
      <c r="F912" s="846"/>
      <c r="G912" s="846"/>
      <c r="H912" s="846"/>
      <c r="I912" s="846"/>
      <c r="J912" s="846"/>
      <c r="K912" s="846"/>
      <c r="L912" s="846"/>
      <c r="M912" s="846"/>
      <c r="N912" s="5"/>
      <c r="O912" s="5"/>
      <c r="P912" s="5"/>
      <c r="Q912" s="5"/>
      <c r="R912" s="5"/>
      <c r="S912" s="5"/>
      <c r="T912" s="5"/>
      <c r="U912" s="5"/>
      <c r="V912" s="5"/>
      <c r="W912" s="5"/>
      <c r="X912" s="5"/>
      <c r="Y912" s="5"/>
      <c r="Z912" s="5"/>
      <c r="AA912" s="5"/>
      <c r="AB912" s="5"/>
      <c r="AC912" s="5"/>
      <c r="AD912" s="5"/>
      <c r="AE912" s="5"/>
      <c r="AF912" s="5"/>
      <c r="AG912" s="845"/>
      <c r="AH912" s="805"/>
    </row>
    <row r="913">
      <c r="A913" s="705"/>
      <c r="B913" s="846"/>
      <c r="C913" s="846"/>
      <c r="D913" s="846"/>
      <c r="E913" s="846"/>
      <c r="F913" s="846"/>
      <c r="G913" s="846"/>
      <c r="H913" s="846"/>
      <c r="I913" s="846"/>
      <c r="J913" s="846"/>
      <c r="K913" s="846"/>
      <c r="L913" s="846"/>
      <c r="M913" s="846"/>
      <c r="N913" s="5"/>
      <c r="O913" s="5"/>
      <c r="P913" s="5"/>
      <c r="Q913" s="5"/>
      <c r="R913" s="5"/>
      <c r="S913" s="5"/>
      <c r="T913" s="5"/>
      <c r="U913" s="5"/>
      <c r="V913" s="5"/>
      <c r="W913" s="5"/>
      <c r="X913" s="5"/>
      <c r="Y913" s="5"/>
      <c r="Z913" s="5"/>
      <c r="AA913" s="5"/>
      <c r="AB913" s="5"/>
      <c r="AC913" s="5"/>
      <c r="AD913" s="5"/>
      <c r="AE913" s="5"/>
      <c r="AF913" s="5"/>
      <c r="AG913" s="845"/>
      <c r="AH913" s="805"/>
    </row>
    <row r="914">
      <c r="A914" s="705"/>
      <c r="B914" s="846"/>
      <c r="C914" s="846"/>
      <c r="D914" s="846"/>
      <c r="E914" s="846"/>
      <c r="F914" s="846"/>
      <c r="G914" s="846"/>
      <c r="H914" s="846"/>
      <c r="I914" s="846"/>
      <c r="J914" s="846"/>
      <c r="K914" s="846"/>
      <c r="L914" s="846"/>
      <c r="M914" s="846"/>
      <c r="N914" s="5"/>
      <c r="O914" s="5"/>
      <c r="P914" s="5"/>
      <c r="Q914" s="5"/>
      <c r="R914" s="5"/>
      <c r="S914" s="5"/>
      <c r="T914" s="5"/>
      <c r="U914" s="5"/>
      <c r="V914" s="5"/>
      <c r="W914" s="5"/>
      <c r="X914" s="5"/>
      <c r="Y914" s="5"/>
      <c r="Z914" s="5"/>
      <c r="AA914" s="5"/>
      <c r="AB914" s="5"/>
      <c r="AC914" s="5"/>
      <c r="AD914" s="5"/>
      <c r="AE914" s="5"/>
      <c r="AF914" s="5"/>
      <c r="AG914" s="845"/>
      <c r="AH914" s="805"/>
    </row>
    <row r="915">
      <c r="A915" s="705"/>
      <c r="B915" s="846"/>
      <c r="C915" s="846"/>
      <c r="D915" s="846"/>
      <c r="E915" s="846"/>
      <c r="F915" s="846"/>
      <c r="G915" s="846"/>
      <c r="H915" s="846"/>
      <c r="I915" s="846"/>
      <c r="J915" s="846"/>
      <c r="K915" s="846"/>
      <c r="L915" s="846"/>
      <c r="M915" s="846"/>
      <c r="N915" s="5"/>
      <c r="O915" s="5"/>
      <c r="P915" s="5"/>
      <c r="Q915" s="5"/>
      <c r="R915" s="5"/>
      <c r="S915" s="5"/>
      <c r="T915" s="5"/>
      <c r="U915" s="5"/>
      <c r="V915" s="5"/>
      <c r="W915" s="5"/>
      <c r="X915" s="5"/>
      <c r="Y915" s="5"/>
      <c r="Z915" s="5"/>
      <c r="AA915" s="5"/>
      <c r="AB915" s="5"/>
      <c r="AC915" s="5"/>
      <c r="AD915" s="5"/>
      <c r="AE915" s="5"/>
      <c r="AF915" s="5"/>
      <c r="AG915" s="845"/>
      <c r="AH915" s="805"/>
    </row>
    <row r="916">
      <c r="A916" s="705"/>
      <c r="B916" s="846"/>
      <c r="C916" s="846"/>
      <c r="D916" s="846"/>
      <c r="E916" s="846"/>
      <c r="F916" s="846"/>
      <c r="G916" s="846"/>
      <c r="H916" s="846"/>
      <c r="I916" s="846"/>
      <c r="J916" s="846"/>
      <c r="K916" s="846"/>
      <c r="L916" s="846"/>
      <c r="M916" s="846"/>
      <c r="N916" s="5"/>
      <c r="O916" s="5"/>
      <c r="P916" s="5"/>
      <c r="Q916" s="5"/>
      <c r="R916" s="5"/>
      <c r="S916" s="5"/>
      <c r="T916" s="5"/>
      <c r="U916" s="5"/>
      <c r="V916" s="5"/>
      <c r="W916" s="5"/>
      <c r="X916" s="5"/>
      <c r="Y916" s="5"/>
      <c r="Z916" s="5"/>
      <c r="AA916" s="5"/>
      <c r="AB916" s="5"/>
      <c r="AC916" s="5"/>
      <c r="AD916" s="5"/>
      <c r="AE916" s="5"/>
      <c r="AF916" s="5"/>
      <c r="AG916" s="845"/>
      <c r="AH916" s="805"/>
    </row>
    <row r="917">
      <c r="A917" s="705"/>
      <c r="B917" s="846"/>
      <c r="C917" s="846"/>
      <c r="D917" s="846"/>
      <c r="E917" s="846"/>
      <c r="F917" s="846"/>
      <c r="G917" s="846"/>
      <c r="H917" s="846"/>
      <c r="I917" s="846"/>
      <c r="J917" s="846"/>
      <c r="K917" s="846"/>
      <c r="L917" s="846"/>
      <c r="M917" s="846"/>
      <c r="N917" s="5"/>
      <c r="O917" s="5"/>
      <c r="P917" s="5"/>
      <c r="Q917" s="5"/>
      <c r="R917" s="5"/>
      <c r="S917" s="5"/>
      <c r="T917" s="5"/>
      <c r="U917" s="5"/>
      <c r="V917" s="5"/>
      <c r="W917" s="5"/>
      <c r="X917" s="5"/>
      <c r="Y917" s="5"/>
      <c r="Z917" s="5"/>
      <c r="AA917" s="5"/>
      <c r="AB917" s="5"/>
      <c r="AC917" s="5"/>
      <c r="AD917" s="5"/>
      <c r="AE917" s="5"/>
      <c r="AF917" s="5"/>
      <c r="AG917" s="845"/>
      <c r="AH917" s="805"/>
    </row>
    <row r="918">
      <c r="A918" s="705"/>
      <c r="B918" s="846"/>
      <c r="C918" s="846"/>
      <c r="D918" s="846"/>
      <c r="E918" s="846"/>
      <c r="F918" s="846"/>
      <c r="G918" s="846"/>
      <c r="H918" s="846"/>
      <c r="I918" s="846"/>
      <c r="J918" s="846"/>
      <c r="K918" s="846"/>
      <c r="L918" s="846"/>
      <c r="M918" s="846"/>
      <c r="N918" s="5"/>
      <c r="O918" s="5"/>
      <c r="P918" s="5"/>
      <c r="Q918" s="5"/>
      <c r="R918" s="5"/>
      <c r="S918" s="5"/>
      <c r="T918" s="5"/>
      <c r="U918" s="5"/>
      <c r="V918" s="5"/>
      <c r="W918" s="5"/>
      <c r="X918" s="5"/>
      <c r="Y918" s="5"/>
      <c r="Z918" s="5"/>
      <c r="AA918" s="5"/>
      <c r="AB918" s="5"/>
      <c r="AC918" s="5"/>
      <c r="AD918" s="5"/>
      <c r="AE918" s="5"/>
      <c r="AF918" s="5"/>
      <c r="AG918" s="845"/>
      <c r="AH918" s="805"/>
    </row>
    <row r="919">
      <c r="A919" s="705"/>
      <c r="B919" s="846"/>
      <c r="C919" s="846"/>
      <c r="D919" s="846"/>
      <c r="E919" s="846"/>
      <c r="F919" s="846"/>
      <c r="G919" s="846"/>
      <c r="H919" s="846"/>
      <c r="I919" s="846"/>
      <c r="J919" s="846"/>
      <c r="K919" s="846"/>
      <c r="L919" s="846"/>
      <c r="M919" s="846"/>
      <c r="N919" s="5"/>
      <c r="O919" s="5"/>
      <c r="P919" s="5"/>
      <c r="Q919" s="5"/>
      <c r="R919" s="5"/>
      <c r="S919" s="5"/>
      <c r="T919" s="5"/>
      <c r="U919" s="5"/>
      <c r="V919" s="5"/>
      <c r="W919" s="5"/>
      <c r="X919" s="5"/>
      <c r="Y919" s="5"/>
      <c r="Z919" s="5"/>
      <c r="AA919" s="5"/>
      <c r="AB919" s="5"/>
      <c r="AC919" s="5"/>
      <c r="AD919" s="5"/>
      <c r="AE919" s="5"/>
      <c r="AF919" s="5"/>
      <c r="AG919" s="845"/>
      <c r="AH919" s="805"/>
    </row>
    <row r="920">
      <c r="A920" s="705"/>
      <c r="B920" s="846"/>
      <c r="C920" s="846"/>
      <c r="D920" s="846"/>
      <c r="E920" s="846"/>
      <c r="F920" s="846"/>
      <c r="G920" s="846"/>
      <c r="H920" s="846"/>
      <c r="I920" s="846"/>
      <c r="J920" s="846"/>
      <c r="K920" s="846"/>
      <c r="L920" s="846"/>
      <c r="M920" s="846"/>
      <c r="N920" s="5"/>
      <c r="O920" s="5"/>
      <c r="P920" s="5"/>
      <c r="Q920" s="5"/>
      <c r="R920" s="5"/>
      <c r="S920" s="5"/>
      <c r="T920" s="5"/>
      <c r="U920" s="5"/>
      <c r="V920" s="5"/>
      <c r="W920" s="5"/>
      <c r="X920" s="5"/>
      <c r="Y920" s="5"/>
      <c r="Z920" s="5"/>
      <c r="AA920" s="5"/>
      <c r="AB920" s="5"/>
      <c r="AC920" s="5"/>
      <c r="AD920" s="5"/>
      <c r="AE920" s="5"/>
      <c r="AF920" s="5"/>
      <c r="AG920" s="845"/>
      <c r="AH920" s="805"/>
    </row>
    <row r="921">
      <c r="A921" s="705"/>
      <c r="B921" s="846"/>
      <c r="C921" s="846"/>
      <c r="D921" s="846"/>
      <c r="E921" s="846"/>
      <c r="F921" s="846"/>
      <c r="G921" s="846"/>
      <c r="H921" s="846"/>
      <c r="I921" s="846"/>
      <c r="J921" s="846"/>
      <c r="K921" s="846"/>
      <c r="L921" s="846"/>
      <c r="M921" s="846"/>
      <c r="N921" s="5"/>
      <c r="O921" s="5"/>
      <c r="P921" s="5"/>
      <c r="Q921" s="5"/>
      <c r="R921" s="5"/>
      <c r="S921" s="5"/>
      <c r="T921" s="5"/>
      <c r="U921" s="5"/>
      <c r="V921" s="5"/>
      <c r="W921" s="5"/>
      <c r="X921" s="5"/>
      <c r="Y921" s="5"/>
      <c r="Z921" s="5"/>
      <c r="AA921" s="5"/>
      <c r="AB921" s="5"/>
      <c r="AC921" s="5"/>
      <c r="AD921" s="5"/>
      <c r="AE921" s="5"/>
      <c r="AF921" s="5"/>
      <c r="AG921" s="845"/>
      <c r="AH921" s="805"/>
    </row>
    <row r="922">
      <c r="A922" s="705"/>
      <c r="B922" s="846"/>
      <c r="C922" s="846"/>
      <c r="D922" s="846"/>
      <c r="E922" s="846"/>
      <c r="F922" s="846"/>
      <c r="G922" s="846"/>
      <c r="H922" s="846"/>
      <c r="I922" s="846"/>
      <c r="J922" s="846"/>
      <c r="K922" s="846"/>
      <c r="L922" s="846"/>
      <c r="M922" s="846"/>
      <c r="N922" s="5"/>
      <c r="O922" s="5"/>
      <c r="P922" s="5"/>
      <c r="Q922" s="5"/>
      <c r="R922" s="5"/>
      <c r="S922" s="5"/>
      <c r="T922" s="5"/>
      <c r="U922" s="5"/>
      <c r="V922" s="5"/>
      <c r="W922" s="5"/>
      <c r="X922" s="5"/>
      <c r="Y922" s="5"/>
      <c r="Z922" s="5"/>
      <c r="AA922" s="5"/>
      <c r="AB922" s="5"/>
      <c r="AC922" s="5"/>
      <c r="AD922" s="5"/>
      <c r="AE922" s="5"/>
      <c r="AF922" s="5"/>
      <c r="AG922" s="845"/>
      <c r="AH922" s="805"/>
    </row>
    <row r="923">
      <c r="A923" s="705"/>
      <c r="B923" s="846"/>
      <c r="C923" s="846"/>
      <c r="D923" s="846"/>
      <c r="E923" s="846"/>
      <c r="F923" s="846"/>
      <c r="G923" s="846"/>
      <c r="H923" s="846"/>
      <c r="I923" s="846"/>
      <c r="J923" s="846"/>
      <c r="K923" s="846"/>
      <c r="L923" s="846"/>
      <c r="M923" s="846"/>
      <c r="N923" s="5"/>
      <c r="O923" s="5"/>
      <c r="P923" s="5"/>
      <c r="Q923" s="5"/>
      <c r="R923" s="5"/>
      <c r="S923" s="5"/>
      <c r="T923" s="5"/>
      <c r="U923" s="5"/>
      <c r="V923" s="5"/>
      <c r="W923" s="5"/>
      <c r="X923" s="5"/>
      <c r="Y923" s="5"/>
      <c r="Z923" s="5"/>
      <c r="AA923" s="5"/>
      <c r="AB923" s="5"/>
      <c r="AC923" s="5"/>
      <c r="AD923" s="5"/>
      <c r="AE923" s="5"/>
      <c r="AF923" s="5"/>
      <c r="AG923" s="845"/>
      <c r="AH923" s="805"/>
    </row>
    <row r="924">
      <c r="A924" s="705"/>
      <c r="B924" s="846"/>
      <c r="C924" s="846"/>
      <c r="D924" s="846"/>
      <c r="E924" s="846"/>
      <c r="F924" s="846"/>
      <c r="G924" s="846"/>
      <c r="H924" s="846"/>
      <c r="I924" s="846"/>
      <c r="J924" s="846"/>
      <c r="K924" s="846"/>
      <c r="L924" s="846"/>
      <c r="M924" s="846"/>
      <c r="N924" s="5"/>
      <c r="O924" s="5"/>
      <c r="P924" s="5"/>
      <c r="Q924" s="5"/>
      <c r="R924" s="5"/>
      <c r="S924" s="5"/>
      <c r="T924" s="5"/>
      <c r="U924" s="5"/>
      <c r="V924" s="5"/>
      <c r="W924" s="5"/>
      <c r="X924" s="5"/>
      <c r="Y924" s="5"/>
      <c r="Z924" s="5"/>
      <c r="AA924" s="5"/>
      <c r="AB924" s="5"/>
      <c r="AC924" s="5"/>
      <c r="AD924" s="5"/>
      <c r="AE924" s="5"/>
      <c r="AF924" s="5"/>
      <c r="AG924" s="845"/>
      <c r="AH924" s="805"/>
    </row>
    <row r="925">
      <c r="A925" s="705"/>
      <c r="B925" s="846"/>
      <c r="C925" s="846"/>
      <c r="D925" s="846"/>
      <c r="E925" s="846"/>
      <c r="F925" s="846"/>
      <c r="G925" s="846"/>
      <c r="H925" s="846"/>
      <c r="I925" s="846"/>
      <c r="J925" s="846"/>
      <c r="K925" s="846"/>
      <c r="L925" s="846"/>
      <c r="M925" s="846"/>
      <c r="N925" s="5"/>
      <c r="O925" s="5"/>
      <c r="P925" s="5"/>
      <c r="Q925" s="5"/>
      <c r="R925" s="5"/>
      <c r="S925" s="5"/>
      <c r="T925" s="5"/>
      <c r="U925" s="5"/>
      <c r="V925" s="5"/>
      <c r="W925" s="5"/>
      <c r="X925" s="5"/>
      <c r="Y925" s="5"/>
      <c r="Z925" s="5"/>
      <c r="AA925" s="5"/>
      <c r="AB925" s="5"/>
      <c r="AC925" s="5"/>
      <c r="AD925" s="5"/>
      <c r="AE925" s="5"/>
      <c r="AF925" s="5"/>
      <c r="AG925" s="845"/>
      <c r="AH925" s="805"/>
    </row>
    <row r="926">
      <c r="A926" s="705"/>
      <c r="B926" s="846"/>
      <c r="C926" s="846"/>
      <c r="D926" s="846"/>
      <c r="E926" s="846"/>
      <c r="F926" s="846"/>
      <c r="G926" s="846"/>
      <c r="H926" s="846"/>
      <c r="I926" s="846"/>
      <c r="J926" s="846"/>
      <c r="K926" s="846"/>
      <c r="L926" s="846"/>
      <c r="M926" s="846"/>
      <c r="N926" s="5"/>
      <c r="O926" s="5"/>
      <c r="P926" s="5"/>
      <c r="Q926" s="5"/>
      <c r="R926" s="5"/>
      <c r="S926" s="5"/>
      <c r="T926" s="5"/>
      <c r="U926" s="5"/>
      <c r="V926" s="5"/>
      <c r="W926" s="5"/>
      <c r="X926" s="5"/>
      <c r="Y926" s="5"/>
      <c r="Z926" s="5"/>
      <c r="AA926" s="5"/>
      <c r="AB926" s="5"/>
      <c r="AC926" s="5"/>
      <c r="AD926" s="5"/>
      <c r="AE926" s="5"/>
      <c r="AF926" s="5"/>
      <c r="AG926" s="845"/>
      <c r="AH926" s="805"/>
    </row>
    <row r="927">
      <c r="A927" s="705"/>
      <c r="B927" s="846"/>
      <c r="C927" s="846"/>
      <c r="D927" s="846"/>
      <c r="E927" s="846"/>
      <c r="F927" s="846"/>
      <c r="G927" s="846"/>
      <c r="H927" s="846"/>
      <c r="I927" s="846"/>
      <c r="J927" s="846"/>
      <c r="K927" s="846"/>
      <c r="L927" s="846"/>
      <c r="M927" s="846"/>
      <c r="N927" s="5"/>
      <c r="O927" s="5"/>
      <c r="P927" s="5"/>
      <c r="Q927" s="5"/>
      <c r="R927" s="5"/>
      <c r="S927" s="5"/>
      <c r="T927" s="5"/>
      <c r="U927" s="5"/>
      <c r="V927" s="5"/>
      <c r="W927" s="5"/>
      <c r="X927" s="5"/>
      <c r="Y927" s="5"/>
      <c r="Z927" s="5"/>
      <c r="AA927" s="5"/>
      <c r="AB927" s="5"/>
      <c r="AC927" s="5"/>
      <c r="AD927" s="5"/>
      <c r="AE927" s="5"/>
      <c r="AF927" s="5"/>
      <c r="AG927" s="845"/>
      <c r="AH927" s="805"/>
    </row>
    <row r="928">
      <c r="A928" s="705"/>
      <c r="B928" s="846"/>
      <c r="C928" s="846"/>
      <c r="D928" s="846"/>
      <c r="E928" s="846"/>
      <c r="F928" s="846"/>
      <c r="G928" s="846"/>
      <c r="H928" s="846"/>
      <c r="I928" s="846"/>
      <c r="J928" s="846"/>
      <c r="K928" s="846"/>
      <c r="L928" s="846"/>
      <c r="M928" s="846"/>
      <c r="N928" s="5"/>
      <c r="O928" s="5"/>
      <c r="P928" s="5"/>
      <c r="Q928" s="5"/>
      <c r="R928" s="5"/>
      <c r="S928" s="5"/>
      <c r="T928" s="5"/>
      <c r="U928" s="5"/>
      <c r="V928" s="5"/>
      <c r="W928" s="5"/>
      <c r="X928" s="5"/>
      <c r="Y928" s="5"/>
      <c r="Z928" s="5"/>
      <c r="AA928" s="5"/>
      <c r="AB928" s="5"/>
      <c r="AC928" s="5"/>
      <c r="AD928" s="5"/>
      <c r="AE928" s="5"/>
      <c r="AF928" s="5"/>
      <c r="AG928" s="845"/>
      <c r="AH928" s="805"/>
    </row>
    <row r="929">
      <c r="A929" s="705"/>
      <c r="B929" s="846"/>
      <c r="C929" s="846"/>
      <c r="D929" s="846"/>
      <c r="E929" s="846"/>
      <c r="F929" s="846"/>
      <c r="G929" s="846"/>
      <c r="H929" s="846"/>
      <c r="I929" s="846"/>
      <c r="J929" s="846"/>
      <c r="K929" s="846"/>
      <c r="L929" s="846"/>
      <c r="M929" s="846"/>
      <c r="N929" s="5"/>
      <c r="O929" s="5"/>
      <c r="P929" s="5"/>
      <c r="Q929" s="5"/>
      <c r="R929" s="5"/>
      <c r="S929" s="5"/>
      <c r="T929" s="5"/>
      <c r="U929" s="5"/>
      <c r="V929" s="5"/>
      <c r="W929" s="5"/>
      <c r="X929" s="5"/>
      <c r="Y929" s="5"/>
      <c r="Z929" s="5"/>
      <c r="AA929" s="5"/>
      <c r="AB929" s="5"/>
      <c r="AC929" s="5"/>
      <c r="AD929" s="5"/>
      <c r="AE929" s="5"/>
      <c r="AF929" s="5"/>
      <c r="AG929" s="845"/>
      <c r="AH929" s="805"/>
    </row>
    <row r="930">
      <c r="A930" s="705"/>
      <c r="B930" s="846"/>
      <c r="C930" s="846"/>
      <c r="D930" s="846"/>
      <c r="E930" s="846"/>
      <c r="F930" s="846"/>
      <c r="G930" s="846"/>
      <c r="H930" s="846"/>
      <c r="I930" s="846"/>
      <c r="J930" s="846"/>
      <c r="K930" s="846"/>
      <c r="L930" s="846"/>
      <c r="M930" s="846"/>
      <c r="N930" s="5"/>
      <c r="O930" s="5"/>
      <c r="P930" s="5"/>
      <c r="Q930" s="5"/>
      <c r="R930" s="5"/>
      <c r="S930" s="5"/>
      <c r="T930" s="5"/>
      <c r="U930" s="5"/>
      <c r="V930" s="5"/>
      <c r="W930" s="5"/>
      <c r="X930" s="5"/>
      <c r="Y930" s="5"/>
      <c r="Z930" s="5"/>
      <c r="AA930" s="5"/>
      <c r="AB930" s="5"/>
      <c r="AC930" s="5"/>
      <c r="AD930" s="5"/>
      <c r="AE930" s="5"/>
      <c r="AF930" s="5"/>
      <c r="AG930" s="845"/>
      <c r="AH930" s="805"/>
    </row>
    <row r="931">
      <c r="A931" s="705"/>
      <c r="B931" s="846"/>
      <c r="C931" s="846"/>
      <c r="D931" s="846"/>
      <c r="E931" s="846"/>
      <c r="F931" s="846"/>
      <c r="G931" s="846"/>
      <c r="H931" s="846"/>
      <c r="I931" s="846"/>
      <c r="J931" s="846"/>
      <c r="K931" s="846"/>
      <c r="L931" s="846"/>
      <c r="M931" s="846"/>
      <c r="N931" s="5"/>
      <c r="O931" s="5"/>
      <c r="P931" s="5"/>
      <c r="Q931" s="5"/>
      <c r="R931" s="5"/>
      <c r="S931" s="5"/>
      <c r="T931" s="5"/>
      <c r="U931" s="5"/>
      <c r="V931" s="5"/>
      <c r="W931" s="5"/>
      <c r="X931" s="5"/>
      <c r="Y931" s="5"/>
      <c r="Z931" s="5"/>
      <c r="AA931" s="5"/>
      <c r="AB931" s="5"/>
      <c r="AC931" s="5"/>
      <c r="AD931" s="5"/>
      <c r="AE931" s="5"/>
      <c r="AF931" s="5"/>
      <c r="AG931" s="845"/>
      <c r="AH931" s="805"/>
    </row>
    <row r="932">
      <c r="A932" s="705"/>
      <c r="B932" s="846"/>
      <c r="C932" s="846"/>
      <c r="D932" s="846"/>
      <c r="E932" s="846"/>
      <c r="F932" s="846"/>
      <c r="G932" s="846"/>
      <c r="H932" s="846"/>
      <c r="I932" s="846"/>
      <c r="J932" s="846"/>
      <c r="K932" s="846"/>
      <c r="L932" s="846"/>
      <c r="M932" s="846"/>
      <c r="N932" s="5"/>
      <c r="O932" s="5"/>
      <c r="P932" s="5"/>
      <c r="Q932" s="5"/>
      <c r="R932" s="5"/>
      <c r="S932" s="5"/>
      <c r="T932" s="5"/>
      <c r="U932" s="5"/>
      <c r="V932" s="5"/>
      <c r="W932" s="5"/>
      <c r="X932" s="5"/>
      <c r="Y932" s="5"/>
      <c r="Z932" s="5"/>
      <c r="AA932" s="5"/>
      <c r="AB932" s="5"/>
      <c r="AC932" s="5"/>
      <c r="AD932" s="5"/>
      <c r="AE932" s="5"/>
      <c r="AF932" s="5"/>
      <c r="AG932" s="845"/>
      <c r="AH932" s="805"/>
    </row>
    <row r="933">
      <c r="A933" s="705"/>
      <c r="B933" s="846"/>
      <c r="C933" s="846"/>
      <c r="D933" s="846"/>
      <c r="E933" s="846"/>
      <c r="F933" s="846"/>
      <c r="G933" s="846"/>
      <c r="H933" s="846"/>
      <c r="I933" s="846"/>
      <c r="J933" s="846"/>
      <c r="K933" s="846"/>
      <c r="L933" s="846"/>
      <c r="M933" s="846"/>
      <c r="N933" s="5"/>
      <c r="O933" s="5"/>
      <c r="P933" s="5"/>
      <c r="Q933" s="5"/>
      <c r="R933" s="5"/>
      <c r="S933" s="5"/>
      <c r="T933" s="5"/>
      <c r="U933" s="5"/>
      <c r="V933" s="5"/>
      <c r="W933" s="5"/>
      <c r="X933" s="5"/>
      <c r="Y933" s="5"/>
      <c r="Z933" s="5"/>
      <c r="AA933" s="5"/>
      <c r="AB933" s="5"/>
      <c r="AC933" s="5"/>
      <c r="AD933" s="5"/>
      <c r="AE933" s="5"/>
      <c r="AF933" s="5"/>
      <c r="AG933" s="845"/>
      <c r="AH933" s="805"/>
    </row>
    <row r="934">
      <c r="A934" s="705"/>
      <c r="B934" s="846"/>
      <c r="C934" s="846"/>
      <c r="D934" s="846"/>
      <c r="E934" s="846"/>
      <c r="F934" s="846"/>
      <c r="G934" s="846"/>
      <c r="H934" s="846"/>
      <c r="I934" s="846"/>
      <c r="J934" s="846"/>
      <c r="K934" s="846"/>
      <c r="L934" s="846"/>
      <c r="M934" s="846"/>
      <c r="N934" s="5"/>
      <c r="O934" s="5"/>
      <c r="P934" s="5"/>
      <c r="Q934" s="5"/>
      <c r="R934" s="5"/>
      <c r="S934" s="5"/>
      <c r="T934" s="5"/>
      <c r="U934" s="5"/>
      <c r="V934" s="5"/>
      <c r="W934" s="5"/>
      <c r="X934" s="5"/>
      <c r="Y934" s="5"/>
      <c r="Z934" s="5"/>
      <c r="AA934" s="5"/>
      <c r="AB934" s="5"/>
      <c r="AC934" s="5"/>
      <c r="AD934" s="5"/>
      <c r="AE934" s="5"/>
      <c r="AF934" s="5"/>
      <c r="AG934" s="845"/>
      <c r="AH934" s="805"/>
    </row>
    <row r="935">
      <c r="A935" s="705"/>
      <c r="B935" s="846"/>
      <c r="C935" s="846"/>
      <c r="D935" s="846"/>
      <c r="E935" s="846"/>
      <c r="F935" s="846"/>
      <c r="G935" s="846"/>
      <c r="H935" s="846"/>
      <c r="I935" s="846"/>
      <c r="J935" s="846"/>
      <c r="K935" s="846"/>
      <c r="L935" s="846"/>
      <c r="M935" s="846"/>
      <c r="N935" s="5"/>
      <c r="O935" s="5"/>
      <c r="P935" s="5"/>
      <c r="Q935" s="5"/>
      <c r="R935" s="5"/>
      <c r="S935" s="5"/>
      <c r="T935" s="5"/>
      <c r="U935" s="5"/>
      <c r="V935" s="5"/>
      <c r="W935" s="5"/>
      <c r="X935" s="5"/>
      <c r="Y935" s="5"/>
      <c r="Z935" s="5"/>
      <c r="AA935" s="5"/>
      <c r="AB935" s="5"/>
      <c r="AC935" s="5"/>
      <c r="AD935" s="5"/>
      <c r="AE935" s="5"/>
      <c r="AF935" s="5"/>
      <c r="AG935" s="845"/>
      <c r="AH935" s="805"/>
    </row>
    <row r="936">
      <c r="A936" s="705"/>
      <c r="B936" s="846"/>
      <c r="C936" s="846"/>
      <c r="D936" s="846"/>
      <c r="E936" s="846"/>
      <c r="F936" s="846"/>
      <c r="G936" s="846"/>
      <c r="H936" s="846"/>
      <c r="I936" s="846"/>
      <c r="J936" s="846"/>
      <c r="K936" s="846"/>
      <c r="L936" s="846"/>
      <c r="M936" s="846"/>
      <c r="N936" s="5"/>
      <c r="O936" s="5"/>
      <c r="P936" s="5"/>
      <c r="Q936" s="5"/>
      <c r="R936" s="5"/>
      <c r="S936" s="5"/>
      <c r="T936" s="5"/>
      <c r="U936" s="5"/>
      <c r="V936" s="5"/>
      <c r="W936" s="5"/>
      <c r="X936" s="5"/>
      <c r="Y936" s="5"/>
      <c r="Z936" s="5"/>
      <c r="AA936" s="5"/>
      <c r="AB936" s="5"/>
      <c r="AC936" s="5"/>
      <c r="AD936" s="5"/>
      <c r="AE936" s="5"/>
      <c r="AF936" s="5"/>
      <c r="AG936" s="845"/>
      <c r="AH936" s="805"/>
    </row>
    <row r="937">
      <c r="A937" s="705"/>
      <c r="B937" s="846"/>
      <c r="C937" s="846"/>
      <c r="D937" s="846"/>
      <c r="E937" s="846"/>
      <c r="F937" s="846"/>
      <c r="G937" s="846"/>
      <c r="H937" s="846"/>
      <c r="I937" s="846"/>
      <c r="J937" s="846"/>
      <c r="K937" s="846"/>
      <c r="L937" s="846"/>
      <c r="M937" s="846"/>
      <c r="N937" s="5"/>
      <c r="O937" s="5"/>
      <c r="P937" s="5"/>
      <c r="Q937" s="5"/>
      <c r="R937" s="5"/>
      <c r="S937" s="5"/>
      <c r="T937" s="5"/>
      <c r="U937" s="5"/>
      <c r="V937" s="5"/>
      <c r="W937" s="5"/>
      <c r="X937" s="5"/>
      <c r="Y937" s="5"/>
      <c r="Z937" s="5"/>
      <c r="AA937" s="5"/>
      <c r="AB937" s="5"/>
      <c r="AC937" s="5"/>
      <c r="AD937" s="5"/>
      <c r="AE937" s="5"/>
      <c r="AF937" s="5"/>
      <c r="AG937" s="845"/>
      <c r="AH937" s="805"/>
    </row>
    <row r="938">
      <c r="A938" s="705"/>
      <c r="B938" s="846"/>
      <c r="C938" s="846"/>
      <c r="D938" s="846"/>
      <c r="E938" s="846"/>
      <c r="F938" s="846"/>
      <c r="G938" s="846"/>
      <c r="H938" s="846"/>
      <c r="I938" s="846"/>
      <c r="J938" s="846"/>
      <c r="K938" s="846"/>
      <c r="L938" s="846"/>
      <c r="M938" s="846"/>
      <c r="N938" s="5"/>
      <c r="O938" s="5"/>
      <c r="P938" s="5"/>
      <c r="Q938" s="5"/>
      <c r="R938" s="5"/>
      <c r="S938" s="5"/>
      <c r="T938" s="5"/>
      <c r="U938" s="5"/>
      <c r="V938" s="5"/>
      <c r="W938" s="5"/>
      <c r="X938" s="5"/>
      <c r="Y938" s="5"/>
      <c r="Z938" s="5"/>
      <c r="AA938" s="5"/>
      <c r="AB938" s="5"/>
      <c r="AC938" s="5"/>
      <c r="AD938" s="5"/>
      <c r="AE938" s="5"/>
      <c r="AF938" s="5"/>
      <c r="AG938" s="845"/>
      <c r="AH938" s="805"/>
    </row>
    <row r="939">
      <c r="A939" s="705"/>
      <c r="B939" s="846"/>
      <c r="C939" s="846"/>
      <c r="D939" s="846"/>
      <c r="E939" s="846"/>
      <c r="F939" s="846"/>
      <c r="G939" s="846"/>
      <c r="H939" s="846"/>
      <c r="I939" s="846"/>
      <c r="J939" s="846"/>
      <c r="K939" s="846"/>
      <c r="L939" s="846"/>
      <c r="M939" s="846"/>
      <c r="N939" s="5"/>
      <c r="O939" s="5"/>
      <c r="P939" s="5"/>
      <c r="Q939" s="5"/>
      <c r="R939" s="5"/>
      <c r="S939" s="5"/>
      <c r="T939" s="5"/>
      <c r="U939" s="5"/>
      <c r="V939" s="5"/>
      <c r="W939" s="5"/>
      <c r="X939" s="5"/>
      <c r="Y939" s="5"/>
      <c r="Z939" s="5"/>
      <c r="AA939" s="5"/>
      <c r="AB939" s="5"/>
      <c r="AC939" s="5"/>
      <c r="AD939" s="5"/>
      <c r="AE939" s="5"/>
      <c r="AF939" s="5"/>
      <c r="AG939" s="845"/>
      <c r="AH939" s="805"/>
    </row>
    <row r="940">
      <c r="A940" s="705"/>
      <c r="B940" s="846"/>
      <c r="C940" s="846"/>
      <c r="D940" s="846"/>
      <c r="E940" s="846"/>
      <c r="F940" s="846"/>
      <c r="G940" s="846"/>
      <c r="H940" s="846"/>
      <c r="I940" s="846"/>
      <c r="J940" s="846"/>
      <c r="K940" s="846"/>
      <c r="L940" s="846"/>
      <c r="M940" s="846"/>
      <c r="N940" s="5"/>
      <c r="O940" s="5"/>
      <c r="P940" s="5"/>
      <c r="Q940" s="5"/>
      <c r="R940" s="5"/>
      <c r="S940" s="5"/>
      <c r="T940" s="5"/>
      <c r="U940" s="5"/>
      <c r="V940" s="5"/>
      <c r="W940" s="5"/>
      <c r="X940" s="5"/>
      <c r="Y940" s="5"/>
      <c r="Z940" s="5"/>
      <c r="AA940" s="5"/>
      <c r="AB940" s="5"/>
      <c r="AC940" s="5"/>
      <c r="AD940" s="5"/>
      <c r="AE940" s="5"/>
      <c r="AF940" s="5"/>
      <c r="AG940" s="845"/>
      <c r="AH940" s="805"/>
    </row>
    <row r="941">
      <c r="A941" s="705"/>
      <c r="B941" s="846"/>
      <c r="C941" s="846"/>
      <c r="D941" s="846"/>
      <c r="E941" s="846"/>
      <c r="F941" s="846"/>
      <c r="G941" s="846"/>
      <c r="H941" s="846"/>
      <c r="I941" s="846"/>
      <c r="J941" s="846"/>
      <c r="K941" s="846"/>
      <c r="L941" s="846"/>
      <c r="M941" s="846"/>
      <c r="N941" s="5"/>
      <c r="O941" s="5"/>
      <c r="P941" s="5"/>
      <c r="Q941" s="5"/>
      <c r="R941" s="5"/>
      <c r="S941" s="5"/>
      <c r="T941" s="5"/>
      <c r="U941" s="5"/>
      <c r="V941" s="5"/>
      <c r="W941" s="5"/>
      <c r="X941" s="5"/>
      <c r="Y941" s="5"/>
      <c r="Z941" s="5"/>
      <c r="AA941" s="5"/>
      <c r="AB941" s="5"/>
      <c r="AC941" s="5"/>
      <c r="AD941" s="5"/>
      <c r="AE941" s="5"/>
      <c r="AF941" s="5"/>
      <c r="AG941" s="845"/>
      <c r="AH941" s="805"/>
    </row>
    <row r="942">
      <c r="A942" s="705"/>
      <c r="B942" s="846"/>
      <c r="C942" s="846"/>
      <c r="D942" s="846"/>
      <c r="E942" s="846"/>
      <c r="F942" s="846"/>
      <c r="G942" s="846"/>
      <c r="H942" s="846"/>
      <c r="I942" s="846"/>
      <c r="J942" s="846"/>
      <c r="K942" s="846"/>
      <c r="L942" s="846"/>
      <c r="M942" s="846"/>
      <c r="N942" s="5"/>
      <c r="O942" s="5"/>
      <c r="P942" s="5"/>
      <c r="Q942" s="5"/>
      <c r="R942" s="5"/>
      <c r="S942" s="5"/>
      <c r="T942" s="5"/>
      <c r="U942" s="5"/>
      <c r="V942" s="5"/>
      <c r="W942" s="5"/>
      <c r="X942" s="5"/>
      <c r="Y942" s="5"/>
      <c r="Z942" s="5"/>
      <c r="AA942" s="5"/>
      <c r="AB942" s="5"/>
      <c r="AC942" s="5"/>
      <c r="AD942" s="5"/>
      <c r="AE942" s="5"/>
      <c r="AF942" s="5"/>
      <c r="AG942" s="845"/>
      <c r="AH942" s="805"/>
    </row>
    <row r="943">
      <c r="A943" s="705"/>
      <c r="B943" s="846"/>
      <c r="C943" s="846"/>
      <c r="D943" s="846"/>
      <c r="E943" s="846"/>
      <c r="F943" s="846"/>
      <c r="G943" s="846"/>
      <c r="H943" s="846"/>
      <c r="I943" s="846"/>
      <c r="J943" s="846"/>
      <c r="K943" s="846"/>
      <c r="L943" s="846"/>
      <c r="M943" s="846"/>
      <c r="N943" s="5"/>
      <c r="O943" s="5"/>
      <c r="P943" s="5"/>
      <c r="Q943" s="5"/>
      <c r="R943" s="5"/>
      <c r="S943" s="5"/>
      <c r="T943" s="5"/>
      <c r="U943" s="5"/>
      <c r="V943" s="5"/>
      <c r="W943" s="5"/>
      <c r="X943" s="5"/>
      <c r="Y943" s="5"/>
      <c r="Z943" s="5"/>
      <c r="AA943" s="5"/>
      <c r="AB943" s="5"/>
      <c r="AC943" s="5"/>
      <c r="AD943" s="5"/>
      <c r="AE943" s="5"/>
      <c r="AF943" s="5"/>
      <c r="AG943" s="845"/>
      <c r="AH943" s="805"/>
    </row>
    <row r="944">
      <c r="A944" s="705"/>
      <c r="B944" s="846"/>
      <c r="C944" s="846"/>
      <c r="D944" s="846"/>
      <c r="E944" s="846"/>
      <c r="F944" s="846"/>
      <c r="G944" s="846"/>
      <c r="H944" s="846"/>
      <c r="I944" s="846"/>
      <c r="J944" s="846"/>
      <c r="K944" s="846"/>
      <c r="L944" s="846"/>
      <c r="M944" s="846"/>
      <c r="N944" s="5"/>
      <c r="O944" s="5"/>
      <c r="P944" s="5"/>
      <c r="Q944" s="5"/>
      <c r="R944" s="5"/>
      <c r="S944" s="5"/>
      <c r="T944" s="5"/>
      <c r="U944" s="5"/>
      <c r="V944" s="5"/>
      <c r="W944" s="5"/>
      <c r="X944" s="5"/>
      <c r="Y944" s="5"/>
      <c r="Z944" s="5"/>
      <c r="AA944" s="5"/>
      <c r="AB944" s="5"/>
      <c r="AC944" s="5"/>
      <c r="AD944" s="5"/>
      <c r="AE944" s="5"/>
      <c r="AF944" s="5"/>
      <c r="AG944" s="845"/>
      <c r="AH944" s="805"/>
    </row>
    <row r="945">
      <c r="A945" s="705"/>
      <c r="B945" s="846"/>
      <c r="C945" s="846"/>
      <c r="D945" s="846"/>
      <c r="E945" s="846"/>
      <c r="F945" s="846"/>
      <c r="G945" s="846"/>
      <c r="H945" s="846"/>
      <c r="I945" s="846"/>
      <c r="J945" s="846"/>
      <c r="K945" s="846"/>
      <c r="L945" s="846"/>
      <c r="M945" s="846"/>
      <c r="N945" s="5"/>
      <c r="O945" s="5"/>
      <c r="P945" s="5"/>
      <c r="Q945" s="5"/>
      <c r="R945" s="5"/>
      <c r="S945" s="5"/>
      <c r="T945" s="5"/>
      <c r="U945" s="5"/>
      <c r="V945" s="5"/>
      <c r="W945" s="5"/>
      <c r="X945" s="5"/>
      <c r="Y945" s="5"/>
      <c r="Z945" s="5"/>
      <c r="AA945" s="5"/>
      <c r="AB945" s="5"/>
      <c r="AC945" s="5"/>
      <c r="AD945" s="5"/>
      <c r="AE945" s="5"/>
      <c r="AF945" s="5"/>
      <c r="AG945" s="845"/>
      <c r="AH945" s="805"/>
    </row>
    <row r="946">
      <c r="A946" s="705"/>
      <c r="B946" s="846"/>
      <c r="C946" s="846"/>
      <c r="D946" s="846"/>
      <c r="E946" s="846"/>
      <c r="F946" s="846"/>
      <c r="G946" s="846"/>
      <c r="H946" s="846"/>
      <c r="I946" s="846"/>
      <c r="J946" s="846"/>
      <c r="K946" s="846"/>
      <c r="L946" s="846"/>
      <c r="M946" s="846"/>
      <c r="N946" s="5"/>
      <c r="O946" s="5"/>
      <c r="P946" s="5"/>
      <c r="Q946" s="5"/>
      <c r="R946" s="5"/>
      <c r="S946" s="5"/>
      <c r="T946" s="5"/>
      <c r="U946" s="5"/>
      <c r="V946" s="5"/>
      <c r="W946" s="5"/>
      <c r="X946" s="5"/>
      <c r="Y946" s="5"/>
      <c r="Z946" s="5"/>
      <c r="AA946" s="5"/>
      <c r="AB946" s="5"/>
      <c r="AC946" s="5"/>
      <c r="AD946" s="5"/>
      <c r="AE946" s="5"/>
      <c r="AF946" s="5"/>
      <c r="AG946" s="845"/>
      <c r="AH946" s="805"/>
    </row>
    <row r="947">
      <c r="A947" s="705"/>
      <c r="B947" s="846"/>
      <c r="C947" s="846"/>
      <c r="D947" s="846"/>
      <c r="E947" s="846"/>
      <c r="F947" s="846"/>
      <c r="G947" s="846"/>
      <c r="H947" s="846"/>
      <c r="I947" s="846"/>
      <c r="J947" s="846"/>
      <c r="K947" s="846"/>
      <c r="L947" s="846"/>
      <c r="M947" s="846"/>
      <c r="N947" s="5"/>
      <c r="O947" s="5"/>
      <c r="P947" s="5"/>
      <c r="Q947" s="5"/>
      <c r="R947" s="5"/>
      <c r="S947" s="5"/>
      <c r="T947" s="5"/>
      <c r="U947" s="5"/>
      <c r="V947" s="5"/>
      <c r="W947" s="5"/>
      <c r="X947" s="5"/>
      <c r="Y947" s="5"/>
      <c r="Z947" s="5"/>
      <c r="AA947" s="5"/>
      <c r="AB947" s="5"/>
      <c r="AC947" s="5"/>
      <c r="AD947" s="5"/>
      <c r="AE947" s="5"/>
      <c r="AF947" s="5"/>
      <c r="AG947" s="845"/>
      <c r="AH947" s="805"/>
    </row>
    <row r="948">
      <c r="A948" s="705"/>
      <c r="B948" s="846"/>
      <c r="C948" s="846"/>
      <c r="D948" s="846"/>
      <c r="E948" s="846"/>
      <c r="F948" s="846"/>
      <c r="G948" s="846"/>
      <c r="H948" s="846"/>
      <c r="I948" s="846"/>
      <c r="J948" s="846"/>
      <c r="K948" s="846"/>
      <c r="L948" s="846"/>
      <c r="M948" s="846"/>
      <c r="N948" s="5"/>
      <c r="O948" s="5"/>
      <c r="P948" s="5"/>
      <c r="Q948" s="5"/>
      <c r="R948" s="5"/>
      <c r="S948" s="5"/>
      <c r="T948" s="5"/>
      <c r="U948" s="5"/>
      <c r="V948" s="5"/>
      <c r="W948" s="5"/>
      <c r="X948" s="5"/>
      <c r="Y948" s="5"/>
      <c r="Z948" s="5"/>
      <c r="AA948" s="5"/>
      <c r="AB948" s="5"/>
      <c r="AC948" s="5"/>
      <c r="AD948" s="5"/>
      <c r="AE948" s="5"/>
      <c r="AF948" s="5"/>
      <c r="AG948" s="845"/>
      <c r="AH948" s="805"/>
    </row>
    <row r="949">
      <c r="A949" s="705"/>
      <c r="B949" s="846"/>
      <c r="C949" s="846"/>
      <c r="D949" s="846"/>
      <c r="E949" s="846"/>
      <c r="F949" s="846"/>
      <c r="G949" s="846"/>
      <c r="H949" s="846"/>
      <c r="I949" s="846"/>
      <c r="J949" s="846"/>
      <c r="K949" s="846"/>
      <c r="L949" s="846"/>
      <c r="M949" s="846"/>
      <c r="N949" s="5"/>
      <c r="O949" s="5"/>
      <c r="P949" s="5"/>
      <c r="Q949" s="5"/>
      <c r="R949" s="5"/>
      <c r="S949" s="5"/>
      <c r="T949" s="5"/>
      <c r="U949" s="5"/>
      <c r="V949" s="5"/>
      <c r="W949" s="5"/>
      <c r="X949" s="5"/>
      <c r="Y949" s="5"/>
      <c r="Z949" s="5"/>
      <c r="AA949" s="5"/>
      <c r="AB949" s="5"/>
      <c r="AC949" s="5"/>
      <c r="AD949" s="5"/>
      <c r="AE949" s="5"/>
      <c r="AF949" s="5"/>
      <c r="AG949" s="845"/>
      <c r="AH949" s="805"/>
    </row>
    <row r="950">
      <c r="A950" s="705"/>
      <c r="B950" s="846"/>
      <c r="C950" s="846"/>
      <c r="D950" s="846"/>
      <c r="E950" s="846"/>
      <c r="F950" s="846"/>
      <c r="G950" s="846"/>
      <c r="H950" s="846"/>
      <c r="I950" s="846"/>
      <c r="J950" s="846"/>
      <c r="K950" s="846"/>
      <c r="L950" s="846"/>
      <c r="M950" s="846"/>
      <c r="N950" s="5"/>
      <c r="O950" s="5"/>
      <c r="P950" s="5"/>
      <c r="Q950" s="5"/>
      <c r="R950" s="5"/>
      <c r="S950" s="5"/>
      <c r="T950" s="5"/>
      <c r="U950" s="5"/>
      <c r="V950" s="5"/>
      <c r="W950" s="5"/>
      <c r="X950" s="5"/>
      <c r="Y950" s="5"/>
      <c r="Z950" s="5"/>
      <c r="AA950" s="5"/>
      <c r="AB950" s="5"/>
      <c r="AC950" s="5"/>
      <c r="AD950" s="5"/>
      <c r="AE950" s="5"/>
      <c r="AF950" s="5"/>
      <c r="AG950" s="845"/>
      <c r="AH950" s="805"/>
    </row>
    <row r="951">
      <c r="A951" s="705"/>
      <c r="B951" s="846"/>
      <c r="C951" s="846"/>
      <c r="D951" s="846"/>
      <c r="E951" s="846"/>
      <c r="F951" s="846"/>
      <c r="G951" s="846"/>
      <c r="H951" s="846"/>
      <c r="I951" s="846"/>
      <c r="J951" s="846"/>
      <c r="K951" s="846"/>
      <c r="L951" s="846"/>
      <c r="M951" s="846"/>
      <c r="N951" s="5"/>
      <c r="O951" s="5"/>
      <c r="P951" s="5"/>
      <c r="Q951" s="5"/>
      <c r="R951" s="5"/>
      <c r="S951" s="5"/>
      <c r="T951" s="5"/>
      <c r="U951" s="5"/>
      <c r="V951" s="5"/>
      <c r="W951" s="5"/>
      <c r="X951" s="5"/>
      <c r="Y951" s="5"/>
      <c r="Z951" s="5"/>
      <c r="AA951" s="5"/>
      <c r="AB951" s="5"/>
      <c r="AC951" s="5"/>
      <c r="AD951" s="5"/>
      <c r="AE951" s="5"/>
      <c r="AF951" s="5"/>
      <c r="AG951" s="845"/>
      <c r="AH951" s="805"/>
    </row>
    <row r="952">
      <c r="A952" s="705"/>
      <c r="B952" s="846"/>
      <c r="C952" s="846"/>
      <c r="D952" s="846"/>
      <c r="E952" s="846"/>
      <c r="F952" s="846"/>
      <c r="G952" s="846"/>
      <c r="H952" s="846"/>
      <c r="I952" s="846"/>
      <c r="J952" s="846"/>
      <c r="K952" s="846"/>
      <c r="L952" s="846"/>
      <c r="M952" s="846"/>
      <c r="N952" s="5"/>
      <c r="O952" s="5"/>
      <c r="P952" s="5"/>
      <c r="Q952" s="5"/>
      <c r="R952" s="5"/>
      <c r="S952" s="5"/>
      <c r="T952" s="5"/>
      <c r="U952" s="5"/>
      <c r="V952" s="5"/>
      <c r="W952" s="5"/>
      <c r="X952" s="5"/>
      <c r="Y952" s="5"/>
      <c r="Z952" s="5"/>
      <c r="AA952" s="5"/>
      <c r="AB952" s="5"/>
      <c r="AC952" s="5"/>
      <c r="AD952" s="5"/>
      <c r="AE952" s="5"/>
      <c r="AF952" s="5"/>
      <c r="AG952" s="845"/>
      <c r="AH952" s="805"/>
    </row>
    <row r="953">
      <c r="A953" s="705"/>
      <c r="B953" s="846"/>
      <c r="C953" s="846"/>
      <c r="D953" s="846"/>
      <c r="E953" s="846"/>
      <c r="F953" s="846"/>
      <c r="G953" s="846"/>
      <c r="H953" s="846"/>
      <c r="I953" s="846"/>
      <c r="J953" s="846"/>
      <c r="K953" s="846"/>
      <c r="L953" s="846"/>
      <c r="M953" s="846"/>
      <c r="N953" s="5"/>
      <c r="O953" s="5"/>
      <c r="P953" s="5"/>
      <c r="Q953" s="5"/>
      <c r="R953" s="5"/>
      <c r="S953" s="5"/>
      <c r="T953" s="5"/>
      <c r="U953" s="5"/>
      <c r="V953" s="5"/>
      <c r="W953" s="5"/>
      <c r="X953" s="5"/>
      <c r="Y953" s="5"/>
      <c r="Z953" s="5"/>
      <c r="AA953" s="5"/>
      <c r="AB953" s="5"/>
      <c r="AC953" s="5"/>
      <c r="AD953" s="5"/>
      <c r="AE953" s="5"/>
      <c r="AF953" s="5"/>
      <c r="AG953" s="845"/>
      <c r="AH953" s="805"/>
    </row>
    <row r="954">
      <c r="A954" s="705"/>
      <c r="B954" s="846"/>
      <c r="C954" s="846"/>
      <c r="D954" s="846"/>
      <c r="E954" s="846"/>
      <c r="F954" s="846"/>
      <c r="G954" s="846"/>
      <c r="H954" s="846"/>
      <c r="I954" s="846"/>
      <c r="J954" s="846"/>
      <c r="K954" s="846"/>
      <c r="L954" s="846"/>
      <c r="M954" s="846"/>
      <c r="N954" s="5"/>
      <c r="O954" s="5"/>
      <c r="P954" s="5"/>
      <c r="Q954" s="5"/>
      <c r="R954" s="5"/>
      <c r="S954" s="5"/>
      <c r="T954" s="5"/>
      <c r="U954" s="5"/>
      <c r="V954" s="5"/>
      <c r="W954" s="5"/>
      <c r="X954" s="5"/>
      <c r="Y954" s="5"/>
      <c r="Z954" s="5"/>
      <c r="AA954" s="5"/>
      <c r="AB954" s="5"/>
      <c r="AC954" s="5"/>
      <c r="AD954" s="5"/>
      <c r="AE954" s="5"/>
      <c r="AF954" s="5"/>
      <c r="AG954" s="845"/>
      <c r="AH954" s="805"/>
    </row>
    <row r="955">
      <c r="A955" s="705"/>
      <c r="B955" s="846"/>
      <c r="C955" s="846"/>
      <c r="D955" s="846"/>
      <c r="E955" s="846"/>
      <c r="F955" s="846"/>
      <c r="G955" s="846"/>
      <c r="H955" s="846"/>
      <c r="I955" s="846"/>
      <c r="J955" s="846"/>
      <c r="K955" s="846"/>
      <c r="L955" s="846"/>
      <c r="M955" s="846"/>
      <c r="N955" s="5"/>
      <c r="O955" s="5"/>
      <c r="P955" s="5"/>
      <c r="Q955" s="5"/>
      <c r="R955" s="5"/>
      <c r="S955" s="5"/>
      <c r="T955" s="5"/>
      <c r="U955" s="5"/>
      <c r="V955" s="5"/>
      <c r="W955" s="5"/>
      <c r="X955" s="5"/>
      <c r="Y955" s="5"/>
      <c r="Z955" s="5"/>
      <c r="AA955" s="5"/>
      <c r="AB955" s="5"/>
      <c r="AC955" s="5"/>
      <c r="AD955" s="5"/>
      <c r="AE955" s="5"/>
      <c r="AF955" s="5"/>
      <c r="AG955" s="845"/>
      <c r="AH955" s="805"/>
    </row>
    <row r="956">
      <c r="A956" s="705"/>
      <c r="B956" s="846"/>
      <c r="C956" s="846"/>
      <c r="D956" s="846"/>
      <c r="E956" s="846"/>
      <c r="F956" s="846"/>
      <c r="G956" s="846"/>
      <c r="H956" s="846"/>
      <c r="I956" s="846"/>
      <c r="J956" s="846"/>
      <c r="K956" s="846"/>
      <c r="L956" s="846"/>
      <c r="M956" s="846"/>
      <c r="N956" s="5"/>
      <c r="O956" s="5"/>
      <c r="P956" s="5"/>
      <c r="Q956" s="5"/>
      <c r="R956" s="5"/>
      <c r="S956" s="5"/>
      <c r="T956" s="5"/>
      <c r="U956" s="5"/>
      <c r="V956" s="5"/>
      <c r="W956" s="5"/>
      <c r="X956" s="5"/>
      <c r="Y956" s="5"/>
      <c r="Z956" s="5"/>
      <c r="AA956" s="5"/>
      <c r="AB956" s="5"/>
      <c r="AC956" s="5"/>
      <c r="AD956" s="5"/>
      <c r="AE956" s="5"/>
      <c r="AF956" s="5"/>
      <c r="AG956" s="845"/>
      <c r="AH956" s="805"/>
    </row>
    <row r="957">
      <c r="A957" s="705"/>
      <c r="B957" s="846"/>
      <c r="C957" s="846"/>
      <c r="D957" s="846"/>
      <c r="E957" s="846"/>
      <c r="F957" s="846"/>
      <c r="G957" s="846"/>
      <c r="H957" s="846"/>
      <c r="I957" s="846"/>
      <c r="J957" s="846"/>
      <c r="K957" s="846"/>
      <c r="L957" s="846"/>
      <c r="M957" s="846"/>
      <c r="N957" s="5"/>
      <c r="O957" s="5"/>
      <c r="P957" s="5"/>
      <c r="Q957" s="5"/>
      <c r="R957" s="5"/>
      <c r="S957" s="5"/>
      <c r="T957" s="5"/>
      <c r="U957" s="5"/>
      <c r="V957" s="5"/>
      <c r="W957" s="5"/>
      <c r="X957" s="5"/>
      <c r="Y957" s="5"/>
      <c r="Z957" s="5"/>
      <c r="AA957" s="5"/>
      <c r="AB957" s="5"/>
      <c r="AC957" s="5"/>
      <c r="AD957" s="5"/>
      <c r="AE957" s="5"/>
      <c r="AF957" s="5"/>
      <c r="AG957" s="845"/>
      <c r="AH957" s="805"/>
    </row>
    <row r="958">
      <c r="A958" s="705"/>
      <c r="B958" s="846"/>
      <c r="C958" s="846"/>
      <c r="D958" s="846"/>
      <c r="E958" s="846"/>
      <c r="F958" s="846"/>
      <c r="G958" s="846"/>
      <c r="H958" s="846"/>
      <c r="I958" s="846"/>
      <c r="J958" s="846"/>
      <c r="K958" s="846"/>
      <c r="L958" s="846"/>
      <c r="M958" s="846"/>
      <c r="N958" s="5"/>
      <c r="O958" s="5"/>
      <c r="P958" s="5"/>
      <c r="Q958" s="5"/>
      <c r="R958" s="5"/>
      <c r="S958" s="5"/>
      <c r="T958" s="5"/>
      <c r="U958" s="5"/>
      <c r="V958" s="5"/>
      <c r="W958" s="5"/>
      <c r="X958" s="5"/>
      <c r="Y958" s="5"/>
      <c r="Z958" s="5"/>
      <c r="AA958" s="5"/>
      <c r="AB958" s="5"/>
      <c r="AC958" s="5"/>
      <c r="AD958" s="5"/>
      <c r="AE958" s="5"/>
      <c r="AF958" s="5"/>
      <c r="AG958" s="845"/>
      <c r="AH958" s="805"/>
    </row>
    <row r="959">
      <c r="A959" s="705"/>
      <c r="B959" s="846"/>
      <c r="C959" s="846"/>
      <c r="D959" s="846"/>
      <c r="E959" s="846"/>
      <c r="F959" s="846"/>
      <c r="G959" s="846"/>
      <c r="H959" s="846"/>
      <c r="I959" s="846"/>
      <c r="J959" s="846"/>
      <c r="K959" s="846"/>
      <c r="L959" s="846"/>
      <c r="M959" s="846"/>
      <c r="N959" s="5"/>
      <c r="O959" s="5"/>
      <c r="P959" s="5"/>
      <c r="Q959" s="5"/>
      <c r="R959" s="5"/>
      <c r="S959" s="5"/>
      <c r="T959" s="5"/>
      <c r="U959" s="5"/>
      <c r="V959" s="5"/>
      <c r="W959" s="5"/>
      <c r="X959" s="5"/>
      <c r="Y959" s="5"/>
      <c r="Z959" s="5"/>
      <c r="AA959" s="5"/>
      <c r="AB959" s="5"/>
      <c r="AC959" s="5"/>
      <c r="AD959" s="5"/>
      <c r="AE959" s="5"/>
      <c r="AF959" s="5"/>
      <c r="AG959" s="845"/>
      <c r="AH959" s="805"/>
    </row>
    <row r="960">
      <c r="A960" s="705"/>
      <c r="B960" s="846"/>
      <c r="C960" s="846"/>
      <c r="D960" s="846"/>
      <c r="E960" s="846"/>
      <c r="F960" s="846"/>
      <c r="G960" s="846"/>
      <c r="H960" s="846"/>
      <c r="I960" s="846"/>
      <c r="J960" s="846"/>
      <c r="K960" s="846"/>
      <c r="L960" s="846"/>
      <c r="M960" s="846"/>
      <c r="N960" s="5"/>
      <c r="O960" s="5"/>
      <c r="P960" s="5"/>
      <c r="Q960" s="5"/>
      <c r="R960" s="5"/>
      <c r="S960" s="5"/>
      <c r="T960" s="5"/>
      <c r="U960" s="5"/>
      <c r="V960" s="5"/>
      <c r="W960" s="5"/>
      <c r="X960" s="5"/>
      <c r="Y960" s="5"/>
      <c r="Z960" s="5"/>
      <c r="AA960" s="5"/>
      <c r="AB960" s="5"/>
      <c r="AC960" s="5"/>
      <c r="AD960" s="5"/>
      <c r="AE960" s="5"/>
      <c r="AF960" s="5"/>
      <c r="AG960" s="845"/>
      <c r="AH960" s="805"/>
    </row>
    <row r="961">
      <c r="A961" s="705"/>
      <c r="B961" s="846"/>
      <c r="C961" s="846"/>
      <c r="D961" s="846"/>
      <c r="E961" s="846"/>
      <c r="F961" s="846"/>
      <c r="G961" s="846"/>
      <c r="H961" s="846"/>
      <c r="I961" s="846"/>
      <c r="J961" s="846"/>
      <c r="K961" s="846"/>
      <c r="L961" s="846"/>
      <c r="M961" s="846"/>
      <c r="N961" s="5"/>
      <c r="O961" s="5"/>
      <c r="P961" s="5"/>
      <c r="Q961" s="5"/>
      <c r="R961" s="5"/>
      <c r="S961" s="5"/>
      <c r="T961" s="5"/>
      <c r="U961" s="5"/>
      <c r="V961" s="5"/>
      <c r="W961" s="5"/>
      <c r="X961" s="5"/>
      <c r="Y961" s="5"/>
      <c r="Z961" s="5"/>
      <c r="AA961" s="5"/>
      <c r="AB961" s="5"/>
      <c r="AC961" s="5"/>
      <c r="AD961" s="5"/>
      <c r="AE961" s="5"/>
      <c r="AF961" s="5"/>
      <c r="AG961" s="845"/>
      <c r="AH961" s="805"/>
    </row>
    <row r="962">
      <c r="A962" s="705"/>
      <c r="B962" s="846"/>
      <c r="C962" s="846"/>
      <c r="D962" s="846"/>
      <c r="E962" s="846"/>
      <c r="F962" s="846"/>
      <c r="G962" s="846"/>
      <c r="H962" s="846"/>
      <c r="I962" s="846"/>
      <c r="J962" s="846"/>
      <c r="K962" s="846"/>
      <c r="L962" s="846"/>
      <c r="M962" s="846"/>
      <c r="N962" s="5"/>
      <c r="O962" s="5"/>
      <c r="P962" s="5"/>
      <c r="Q962" s="5"/>
      <c r="R962" s="5"/>
      <c r="S962" s="5"/>
      <c r="T962" s="5"/>
      <c r="U962" s="5"/>
      <c r="V962" s="5"/>
      <c r="W962" s="5"/>
      <c r="X962" s="5"/>
      <c r="Y962" s="5"/>
      <c r="Z962" s="5"/>
      <c r="AA962" s="5"/>
      <c r="AB962" s="5"/>
      <c r="AC962" s="5"/>
      <c r="AD962" s="5"/>
      <c r="AE962" s="5"/>
      <c r="AF962" s="5"/>
      <c r="AG962" s="845"/>
      <c r="AH962" s="805"/>
    </row>
    <row r="963">
      <c r="A963" s="705"/>
      <c r="B963" s="846"/>
      <c r="C963" s="846"/>
      <c r="D963" s="846"/>
      <c r="E963" s="846"/>
      <c r="F963" s="846"/>
      <c r="G963" s="846"/>
      <c r="H963" s="846"/>
      <c r="I963" s="846"/>
      <c r="J963" s="846"/>
      <c r="K963" s="846"/>
      <c r="L963" s="846"/>
      <c r="M963" s="846"/>
      <c r="N963" s="5"/>
      <c r="O963" s="5"/>
      <c r="P963" s="5"/>
      <c r="Q963" s="5"/>
      <c r="R963" s="5"/>
      <c r="S963" s="5"/>
      <c r="T963" s="5"/>
      <c r="U963" s="5"/>
      <c r="V963" s="5"/>
      <c r="W963" s="5"/>
      <c r="X963" s="5"/>
      <c r="Y963" s="5"/>
      <c r="Z963" s="5"/>
      <c r="AA963" s="5"/>
      <c r="AB963" s="5"/>
      <c r="AC963" s="5"/>
      <c r="AD963" s="5"/>
      <c r="AE963" s="5"/>
      <c r="AF963" s="5"/>
      <c r="AG963" s="845"/>
      <c r="AH963" s="805"/>
    </row>
    <row r="964">
      <c r="A964" s="705"/>
      <c r="B964" s="846"/>
      <c r="C964" s="846"/>
      <c r="D964" s="846"/>
      <c r="E964" s="846"/>
      <c r="F964" s="846"/>
      <c r="G964" s="846"/>
      <c r="H964" s="846"/>
      <c r="I964" s="846"/>
      <c r="J964" s="846"/>
      <c r="K964" s="846"/>
      <c r="L964" s="846"/>
      <c r="M964" s="846"/>
      <c r="N964" s="5"/>
      <c r="O964" s="5"/>
      <c r="P964" s="5"/>
      <c r="Q964" s="5"/>
      <c r="R964" s="5"/>
      <c r="S964" s="5"/>
      <c r="T964" s="5"/>
      <c r="U964" s="5"/>
      <c r="V964" s="5"/>
      <c r="W964" s="5"/>
      <c r="X964" s="5"/>
      <c r="Y964" s="5"/>
      <c r="Z964" s="5"/>
      <c r="AA964" s="5"/>
      <c r="AB964" s="5"/>
      <c r="AC964" s="5"/>
      <c r="AD964" s="5"/>
      <c r="AE964" s="5"/>
      <c r="AF964" s="5"/>
      <c r="AG964" s="845"/>
      <c r="AH964" s="805"/>
    </row>
    <row r="965">
      <c r="A965" s="705"/>
      <c r="B965" s="846"/>
      <c r="C965" s="846"/>
      <c r="D965" s="846"/>
      <c r="E965" s="846"/>
      <c r="F965" s="846"/>
      <c r="G965" s="846"/>
      <c r="H965" s="846"/>
      <c r="I965" s="846"/>
      <c r="J965" s="846"/>
      <c r="K965" s="846"/>
      <c r="L965" s="846"/>
      <c r="M965" s="846"/>
      <c r="N965" s="5"/>
      <c r="O965" s="5"/>
      <c r="P965" s="5"/>
      <c r="Q965" s="5"/>
      <c r="R965" s="5"/>
      <c r="S965" s="5"/>
      <c r="T965" s="5"/>
      <c r="U965" s="5"/>
      <c r="V965" s="5"/>
      <c r="W965" s="5"/>
      <c r="X965" s="5"/>
      <c r="Y965" s="5"/>
      <c r="Z965" s="5"/>
      <c r="AA965" s="5"/>
      <c r="AB965" s="5"/>
      <c r="AC965" s="5"/>
      <c r="AD965" s="5"/>
      <c r="AE965" s="5"/>
      <c r="AF965" s="5"/>
      <c r="AG965" s="845"/>
      <c r="AH965" s="805"/>
    </row>
    <row r="966">
      <c r="A966" s="705"/>
      <c r="B966" s="846"/>
      <c r="C966" s="846"/>
      <c r="D966" s="846"/>
      <c r="E966" s="846"/>
      <c r="F966" s="846"/>
      <c r="G966" s="846"/>
      <c r="H966" s="846"/>
      <c r="I966" s="846"/>
      <c r="J966" s="846"/>
      <c r="K966" s="846"/>
      <c r="L966" s="846"/>
      <c r="M966" s="846"/>
      <c r="N966" s="5"/>
      <c r="O966" s="5"/>
      <c r="P966" s="5"/>
      <c r="Q966" s="5"/>
      <c r="R966" s="5"/>
      <c r="S966" s="5"/>
      <c r="T966" s="5"/>
      <c r="U966" s="5"/>
      <c r="V966" s="5"/>
      <c r="W966" s="5"/>
      <c r="X966" s="5"/>
      <c r="Y966" s="5"/>
      <c r="Z966" s="5"/>
      <c r="AA966" s="5"/>
      <c r="AB966" s="5"/>
      <c r="AC966" s="5"/>
      <c r="AD966" s="5"/>
      <c r="AE966" s="5"/>
      <c r="AF966" s="5"/>
      <c r="AG966" s="845"/>
      <c r="AH966" s="805"/>
    </row>
    <row r="967">
      <c r="A967" s="705"/>
      <c r="B967" s="846"/>
      <c r="C967" s="846"/>
      <c r="D967" s="846"/>
      <c r="E967" s="846"/>
      <c r="F967" s="846"/>
      <c r="G967" s="846"/>
      <c r="H967" s="846"/>
      <c r="I967" s="846"/>
      <c r="J967" s="846"/>
      <c r="K967" s="846"/>
      <c r="L967" s="846"/>
      <c r="M967" s="846"/>
      <c r="N967" s="5"/>
      <c r="O967" s="5"/>
      <c r="P967" s="5"/>
      <c r="Q967" s="5"/>
      <c r="R967" s="5"/>
      <c r="S967" s="5"/>
      <c r="T967" s="5"/>
      <c r="U967" s="5"/>
      <c r="V967" s="5"/>
      <c r="W967" s="5"/>
      <c r="X967" s="5"/>
      <c r="Y967" s="5"/>
      <c r="Z967" s="5"/>
      <c r="AA967" s="5"/>
      <c r="AB967" s="5"/>
      <c r="AC967" s="5"/>
      <c r="AD967" s="5"/>
      <c r="AE967" s="5"/>
      <c r="AF967" s="5"/>
      <c r="AG967" s="845"/>
      <c r="AH967" s="805"/>
    </row>
    <row r="968">
      <c r="A968" s="705"/>
      <c r="B968" s="846"/>
      <c r="C968" s="846"/>
      <c r="D968" s="846"/>
      <c r="E968" s="846"/>
      <c r="F968" s="846"/>
      <c r="G968" s="846"/>
      <c r="H968" s="846"/>
      <c r="I968" s="846"/>
      <c r="J968" s="846"/>
      <c r="K968" s="846"/>
      <c r="L968" s="846"/>
      <c r="M968" s="846"/>
      <c r="N968" s="5"/>
      <c r="O968" s="5"/>
      <c r="P968" s="5"/>
      <c r="Q968" s="5"/>
      <c r="R968" s="5"/>
      <c r="S968" s="5"/>
      <c r="T968" s="5"/>
      <c r="U968" s="5"/>
      <c r="V968" s="5"/>
      <c r="W968" s="5"/>
      <c r="X968" s="5"/>
      <c r="Y968" s="5"/>
      <c r="Z968" s="5"/>
      <c r="AA968" s="5"/>
      <c r="AB968" s="5"/>
      <c r="AC968" s="5"/>
      <c r="AD968" s="5"/>
      <c r="AE968" s="5"/>
      <c r="AF968" s="5"/>
      <c r="AG968" s="845"/>
      <c r="AH968" s="805"/>
    </row>
    <row r="969">
      <c r="A969" s="705"/>
      <c r="B969" s="846"/>
      <c r="C969" s="846"/>
      <c r="D969" s="846"/>
      <c r="E969" s="846"/>
      <c r="F969" s="846"/>
      <c r="G969" s="846"/>
      <c r="H969" s="846"/>
      <c r="I969" s="846"/>
      <c r="J969" s="846"/>
      <c r="K969" s="846"/>
      <c r="L969" s="846"/>
      <c r="M969" s="846"/>
      <c r="N969" s="5"/>
      <c r="O969" s="5"/>
      <c r="P969" s="5"/>
      <c r="Q969" s="5"/>
      <c r="R969" s="5"/>
      <c r="S969" s="5"/>
      <c r="T969" s="5"/>
      <c r="U969" s="5"/>
      <c r="V969" s="5"/>
      <c r="W969" s="5"/>
      <c r="X969" s="5"/>
      <c r="Y969" s="5"/>
      <c r="Z969" s="5"/>
      <c r="AA969" s="5"/>
      <c r="AB969" s="5"/>
      <c r="AC969" s="5"/>
      <c r="AD969" s="5"/>
      <c r="AE969" s="5"/>
      <c r="AF969" s="5"/>
      <c r="AG969" s="845"/>
      <c r="AH969" s="805"/>
    </row>
    <row r="970">
      <c r="A970" s="705"/>
      <c r="B970" s="846"/>
      <c r="C970" s="846"/>
      <c r="D970" s="846"/>
      <c r="E970" s="846"/>
      <c r="F970" s="846"/>
      <c r="G970" s="846"/>
      <c r="H970" s="846"/>
      <c r="I970" s="846"/>
      <c r="J970" s="846"/>
      <c r="K970" s="846"/>
      <c r="L970" s="846"/>
      <c r="M970" s="846"/>
      <c r="N970" s="5"/>
      <c r="O970" s="5"/>
      <c r="P970" s="5"/>
      <c r="Q970" s="5"/>
      <c r="R970" s="5"/>
      <c r="S970" s="5"/>
      <c r="T970" s="5"/>
      <c r="U970" s="5"/>
      <c r="V970" s="5"/>
      <c r="W970" s="5"/>
      <c r="X970" s="5"/>
      <c r="Y970" s="5"/>
      <c r="Z970" s="5"/>
      <c r="AA970" s="5"/>
      <c r="AB970" s="5"/>
      <c r="AC970" s="5"/>
      <c r="AD970" s="5"/>
      <c r="AE970" s="5"/>
      <c r="AF970" s="5"/>
      <c r="AG970" s="845"/>
      <c r="AH970" s="805"/>
    </row>
    <row r="971">
      <c r="A971" s="705"/>
      <c r="B971" s="846"/>
      <c r="C971" s="846"/>
      <c r="D971" s="846"/>
      <c r="E971" s="846"/>
      <c r="F971" s="846"/>
      <c r="G971" s="846"/>
      <c r="H971" s="846"/>
      <c r="I971" s="846"/>
      <c r="J971" s="846"/>
      <c r="K971" s="846"/>
      <c r="L971" s="846"/>
      <c r="M971" s="846"/>
      <c r="N971" s="5"/>
      <c r="O971" s="5"/>
      <c r="P971" s="5"/>
      <c r="Q971" s="5"/>
      <c r="R971" s="5"/>
      <c r="S971" s="5"/>
      <c r="T971" s="5"/>
      <c r="U971" s="5"/>
      <c r="V971" s="5"/>
      <c r="W971" s="5"/>
      <c r="X971" s="5"/>
      <c r="Y971" s="5"/>
      <c r="Z971" s="5"/>
      <c r="AA971" s="5"/>
      <c r="AB971" s="5"/>
      <c r="AC971" s="5"/>
      <c r="AD971" s="5"/>
      <c r="AE971" s="5"/>
      <c r="AF971" s="5"/>
      <c r="AG971" s="845"/>
      <c r="AH971" s="805"/>
    </row>
    <row r="972">
      <c r="A972" s="705"/>
      <c r="B972" s="846"/>
      <c r="C972" s="846"/>
      <c r="D972" s="846"/>
      <c r="E972" s="846"/>
      <c r="F972" s="846"/>
      <c r="G972" s="846"/>
      <c r="H972" s="846"/>
      <c r="I972" s="846"/>
      <c r="J972" s="846"/>
      <c r="K972" s="846"/>
      <c r="L972" s="846"/>
      <c r="M972" s="846"/>
      <c r="N972" s="5"/>
      <c r="O972" s="5"/>
      <c r="P972" s="5"/>
      <c r="Q972" s="5"/>
      <c r="R972" s="5"/>
      <c r="S972" s="5"/>
      <c r="T972" s="5"/>
      <c r="U972" s="5"/>
      <c r="V972" s="5"/>
      <c r="W972" s="5"/>
      <c r="X972" s="5"/>
      <c r="Y972" s="5"/>
      <c r="Z972" s="5"/>
      <c r="AA972" s="5"/>
      <c r="AB972" s="5"/>
      <c r="AC972" s="5"/>
      <c r="AD972" s="5"/>
      <c r="AE972" s="5"/>
      <c r="AF972" s="5"/>
      <c r="AG972" s="845"/>
      <c r="AH972" s="805"/>
    </row>
    <row r="973">
      <c r="A973" s="705"/>
      <c r="B973" s="846"/>
      <c r="C973" s="846"/>
      <c r="D973" s="846"/>
      <c r="E973" s="846"/>
      <c r="F973" s="846"/>
      <c r="G973" s="846"/>
      <c r="H973" s="846"/>
      <c r="I973" s="846"/>
      <c r="J973" s="846"/>
      <c r="K973" s="846"/>
      <c r="L973" s="846"/>
      <c r="M973" s="846"/>
      <c r="N973" s="5"/>
      <c r="O973" s="5"/>
      <c r="P973" s="5"/>
      <c r="Q973" s="5"/>
      <c r="R973" s="5"/>
      <c r="S973" s="5"/>
      <c r="T973" s="5"/>
      <c r="U973" s="5"/>
      <c r="V973" s="5"/>
      <c r="W973" s="5"/>
      <c r="X973" s="5"/>
      <c r="Y973" s="5"/>
      <c r="Z973" s="5"/>
      <c r="AA973" s="5"/>
      <c r="AB973" s="5"/>
      <c r="AC973" s="5"/>
      <c r="AD973" s="5"/>
      <c r="AE973" s="5"/>
      <c r="AF973" s="5"/>
      <c r="AG973" s="845"/>
      <c r="AH973" s="805"/>
    </row>
    <row r="974">
      <c r="A974" s="705"/>
      <c r="B974" s="846"/>
      <c r="C974" s="846"/>
      <c r="D974" s="846"/>
      <c r="E974" s="846"/>
      <c r="F974" s="846"/>
      <c r="G974" s="846"/>
      <c r="H974" s="846"/>
      <c r="I974" s="846"/>
      <c r="J974" s="846"/>
      <c r="K974" s="846"/>
      <c r="L974" s="846"/>
      <c r="M974" s="846"/>
      <c r="N974" s="5"/>
      <c r="O974" s="5"/>
      <c r="P974" s="5"/>
      <c r="Q974" s="5"/>
      <c r="R974" s="5"/>
      <c r="S974" s="5"/>
      <c r="T974" s="5"/>
      <c r="U974" s="5"/>
      <c r="V974" s="5"/>
      <c r="W974" s="5"/>
      <c r="X974" s="5"/>
      <c r="Y974" s="5"/>
      <c r="Z974" s="5"/>
      <c r="AA974" s="5"/>
      <c r="AB974" s="5"/>
      <c r="AC974" s="5"/>
      <c r="AD974" s="5"/>
      <c r="AE974" s="5"/>
      <c r="AF974" s="5"/>
      <c r="AG974" s="845"/>
      <c r="AH974" s="805"/>
    </row>
    <row r="975">
      <c r="A975" s="705"/>
      <c r="B975" s="846"/>
      <c r="C975" s="846"/>
      <c r="D975" s="846"/>
      <c r="E975" s="846"/>
      <c r="F975" s="846"/>
      <c r="G975" s="846"/>
      <c r="H975" s="846"/>
      <c r="I975" s="846"/>
      <c r="J975" s="846"/>
      <c r="K975" s="846"/>
      <c r="L975" s="846"/>
      <c r="M975" s="846"/>
      <c r="N975" s="5"/>
      <c r="O975" s="5"/>
      <c r="P975" s="5"/>
      <c r="Q975" s="5"/>
      <c r="R975" s="5"/>
      <c r="S975" s="5"/>
      <c r="T975" s="5"/>
      <c r="U975" s="5"/>
      <c r="V975" s="5"/>
      <c r="W975" s="5"/>
      <c r="X975" s="5"/>
      <c r="Y975" s="5"/>
      <c r="Z975" s="5"/>
      <c r="AA975" s="5"/>
      <c r="AB975" s="5"/>
      <c r="AC975" s="5"/>
      <c r="AD975" s="5"/>
      <c r="AE975" s="5"/>
      <c r="AF975" s="5"/>
      <c r="AG975" s="845"/>
      <c r="AH975" s="805"/>
    </row>
    <row r="976">
      <c r="A976" s="705"/>
      <c r="B976" s="846"/>
      <c r="C976" s="846"/>
      <c r="D976" s="846"/>
      <c r="E976" s="846"/>
      <c r="F976" s="846"/>
      <c r="G976" s="846"/>
      <c r="H976" s="846"/>
      <c r="I976" s="846"/>
      <c r="J976" s="846"/>
      <c r="K976" s="846"/>
      <c r="L976" s="846"/>
      <c r="M976" s="846"/>
      <c r="N976" s="5"/>
      <c r="O976" s="5"/>
      <c r="P976" s="5"/>
      <c r="Q976" s="5"/>
      <c r="R976" s="5"/>
      <c r="S976" s="5"/>
      <c r="T976" s="5"/>
      <c r="U976" s="5"/>
      <c r="V976" s="5"/>
      <c r="W976" s="5"/>
      <c r="X976" s="5"/>
      <c r="Y976" s="5"/>
      <c r="Z976" s="5"/>
      <c r="AA976" s="5"/>
      <c r="AB976" s="5"/>
      <c r="AC976" s="5"/>
      <c r="AD976" s="5"/>
      <c r="AE976" s="5"/>
      <c r="AF976" s="5"/>
      <c r="AG976" s="845"/>
      <c r="AH976" s="805"/>
    </row>
    <row r="977">
      <c r="A977" s="705"/>
      <c r="B977" s="846"/>
      <c r="C977" s="846"/>
      <c r="D977" s="846"/>
      <c r="E977" s="846"/>
      <c r="F977" s="846"/>
      <c r="G977" s="846"/>
      <c r="H977" s="846"/>
      <c r="I977" s="846"/>
      <c r="J977" s="846"/>
      <c r="K977" s="846"/>
      <c r="L977" s="846"/>
      <c r="M977" s="846"/>
      <c r="N977" s="5"/>
      <c r="O977" s="5"/>
      <c r="P977" s="5"/>
      <c r="Q977" s="5"/>
      <c r="R977" s="5"/>
      <c r="S977" s="5"/>
      <c r="T977" s="5"/>
      <c r="U977" s="5"/>
      <c r="V977" s="5"/>
      <c r="W977" s="5"/>
      <c r="X977" s="5"/>
      <c r="Y977" s="5"/>
      <c r="Z977" s="5"/>
      <c r="AA977" s="5"/>
      <c r="AB977" s="5"/>
      <c r="AC977" s="5"/>
      <c r="AD977" s="5"/>
      <c r="AE977" s="5"/>
      <c r="AF977" s="5"/>
      <c r="AG977" s="845"/>
      <c r="AH977" s="805"/>
    </row>
    <row r="978">
      <c r="A978" s="705"/>
      <c r="B978" s="846"/>
      <c r="C978" s="846"/>
      <c r="D978" s="846"/>
      <c r="E978" s="846"/>
      <c r="F978" s="846"/>
      <c r="G978" s="846"/>
      <c r="H978" s="846"/>
      <c r="I978" s="846"/>
      <c r="J978" s="846"/>
      <c r="K978" s="846"/>
      <c r="L978" s="846"/>
      <c r="M978" s="846"/>
      <c r="N978" s="5"/>
      <c r="O978" s="5"/>
      <c r="P978" s="5"/>
      <c r="Q978" s="5"/>
      <c r="R978" s="5"/>
      <c r="S978" s="5"/>
      <c r="T978" s="5"/>
      <c r="U978" s="5"/>
      <c r="V978" s="5"/>
      <c r="W978" s="5"/>
      <c r="X978" s="5"/>
      <c r="Y978" s="5"/>
      <c r="Z978" s="5"/>
      <c r="AA978" s="5"/>
      <c r="AB978" s="5"/>
      <c r="AC978" s="5"/>
      <c r="AD978" s="5"/>
      <c r="AE978" s="5"/>
      <c r="AF978" s="5"/>
      <c r="AG978" s="845"/>
      <c r="AH978" s="805"/>
    </row>
    <row r="979">
      <c r="A979" s="705"/>
      <c r="B979" s="846"/>
      <c r="C979" s="846"/>
      <c r="D979" s="846"/>
      <c r="E979" s="846"/>
      <c r="F979" s="846"/>
      <c r="G979" s="846"/>
      <c r="H979" s="846"/>
      <c r="I979" s="846"/>
      <c r="J979" s="846"/>
      <c r="K979" s="846"/>
      <c r="L979" s="846"/>
      <c r="M979" s="846"/>
      <c r="N979" s="5"/>
      <c r="O979" s="5"/>
      <c r="P979" s="5"/>
      <c r="Q979" s="5"/>
      <c r="R979" s="5"/>
      <c r="S979" s="5"/>
      <c r="T979" s="5"/>
      <c r="U979" s="5"/>
      <c r="V979" s="5"/>
      <c r="W979" s="5"/>
      <c r="X979" s="5"/>
      <c r="Y979" s="5"/>
      <c r="Z979" s="5"/>
      <c r="AA979" s="5"/>
      <c r="AB979" s="5"/>
      <c r="AC979" s="5"/>
      <c r="AD979" s="5"/>
      <c r="AE979" s="5"/>
      <c r="AF979" s="5"/>
      <c r="AG979" s="845"/>
      <c r="AH979" s="805"/>
    </row>
    <row r="980">
      <c r="A980" s="705"/>
      <c r="B980" s="846"/>
      <c r="C980" s="846"/>
      <c r="D980" s="846"/>
      <c r="E980" s="846"/>
      <c r="F980" s="846"/>
      <c r="G980" s="846"/>
      <c r="H980" s="846"/>
      <c r="I980" s="846"/>
      <c r="J980" s="846"/>
      <c r="K980" s="846"/>
      <c r="L980" s="846"/>
      <c r="M980" s="846"/>
      <c r="N980" s="5"/>
      <c r="O980" s="5"/>
      <c r="P980" s="5"/>
      <c r="Q980" s="5"/>
      <c r="R980" s="5"/>
      <c r="S980" s="5"/>
      <c r="T980" s="5"/>
      <c r="U980" s="5"/>
      <c r="V980" s="5"/>
      <c r="W980" s="5"/>
      <c r="X980" s="5"/>
      <c r="Y980" s="5"/>
      <c r="Z980" s="5"/>
      <c r="AA980" s="5"/>
      <c r="AB980" s="5"/>
      <c r="AC980" s="5"/>
      <c r="AD980" s="5"/>
      <c r="AE980" s="5"/>
      <c r="AF980" s="5"/>
      <c r="AG980" s="845"/>
      <c r="AH980" s="805"/>
    </row>
    <row r="981">
      <c r="A981" s="705"/>
      <c r="B981" s="846"/>
      <c r="C981" s="846"/>
      <c r="D981" s="846"/>
      <c r="E981" s="846"/>
      <c r="F981" s="846"/>
      <c r="G981" s="846"/>
      <c r="H981" s="846"/>
      <c r="I981" s="846"/>
      <c r="J981" s="846"/>
      <c r="K981" s="846"/>
      <c r="L981" s="846"/>
      <c r="M981" s="846"/>
      <c r="N981" s="5"/>
      <c r="O981" s="5"/>
      <c r="P981" s="5"/>
      <c r="Q981" s="5"/>
      <c r="R981" s="5"/>
      <c r="S981" s="5"/>
      <c r="T981" s="5"/>
      <c r="U981" s="5"/>
      <c r="V981" s="5"/>
      <c r="W981" s="5"/>
      <c r="X981" s="5"/>
      <c r="Y981" s="5"/>
      <c r="Z981" s="5"/>
      <c r="AA981" s="5"/>
      <c r="AB981" s="5"/>
      <c r="AC981" s="5"/>
      <c r="AD981" s="5"/>
      <c r="AE981" s="5"/>
      <c r="AF981" s="5"/>
      <c r="AG981" s="845"/>
      <c r="AH981" s="805"/>
    </row>
    <row r="982">
      <c r="A982" s="705"/>
      <c r="B982" s="846"/>
      <c r="C982" s="846"/>
      <c r="D982" s="846"/>
      <c r="E982" s="846"/>
      <c r="F982" s="846"/>
      <c r="G982" s="846"/>
      <c r="H982" s="846"/>
      <c r="I982" s="846"/>
      <c r="J982" s="846"/>
      <c r="K982" s="846"/>
      <c r="L982" s="846"/>
      <c r="M982" s="846"/>
      <c r="N982" s="5"/>
      <c r="O982" s="5"/>
      <c r="P982" s="5"/>
      <c r="Q982" s="5"/>
      <c r="R982" s="5"/>
      <c r="S982" s="5"/>
      <c r="T982" s="5"/>
      <c r="U982" s="5"/>
      <c r="V982" s="5"/>
      <c r="W982" s="5"/>
      <c r="X982" s="5"/>
      <c r="Y982" s="5"/>
      <c r="Z982" s="5"/>
      <c r="AA982" s="5"/>
      <c r="AB982" s="5"/>
      <c r="AC982" s="5"/>
      <c r="AD982" s="5"/>
      <c r="AE982" s="5"/>
      <c r="AF982" s="5"/>
      <c r="AG982" s="845"/>
      <c r="AH982" s="805"/>
    </row>
    <row r="983">
      <c r="A983" s="705"/>
      <c r="B983" s="846"/>
      <c r="C983" s="846"/>
      <c r="D983" s="846"/>
      <c r="E983" s="846"/>
      <c r="F983" s="846"/>
      <c r="G983" s="846"/>
      <c r="H983" s="846"/>
      <c r="I983" s="846"/>
      <c r="J983" s="846"/>
      <c r="K983" s="846"/>
      <c r="L983" s="846"/>
      <c r="M983" s="846"/>
      <c r="N983" s="5"/>
      <c r="O983" s="5"/>
      <c r="P983" s="5"/>
      <c r="Q983" s="5"/>
      <c r="R983" s="5"/>
      <c r="S983" s="5"/>
      <c r="T983" s="5"/>
      <c r="U983" s="5"/>
      <c r="V983" s="5"/>
      <c r="W983" s="5"/>
      <c r="X983" s="5"/>
      <c r="Y983" s="5"/>
      <c r="Z983" s="5"/>
      <c r="AA983" s="5"/>
      <c r="AB983" s="5"/>
      <c r="AC983" s="5"/>
      <c r="AD983" s="5"/>
      <c r="AE983" s="5"/>
      <c r="AF983" s="5"/>
      <c r="AG983" s="845"/>
      <c r="AH983" s="805"/>
    </row>
    <row r="984">
      <c r="A984" s="705"/>
      <c r="B984" s="846"/>
      <c r="C984" s="846"/>
      <c r="D984" s="846"/>
      <c r="E984" s="846"/>
      <c r="F984" s="846"/>
      <c r="G984" s="846"/>
      <c r="H984" s="846"/>
      <c r="I984" s="846"/>
      <c r="J984" s="846"/>
      <c r="K984" s="846"/>
      <c r="L984" s="846"/>
      <c r="M984" s="846"/>
      <c r="N984" s="5"/>
      <c r="O984" s="5"/>
      <c r="P984" s="5"/>
      <c r="Q984" s="5"/>
      <c r="R984" s="5"/>
      <c r="S984" s="5"/>
      <c r="T984" s="5"/>
      <c r="U984" s="5"/>
      <c r="V984" s="5"/>
      <c r="W984" s="5"/>
      <c r="X984" s="5"/>
      <c r="Y984" s="5"/>
      <c r="Z984" s="5"/>
      <c r="AA984" s="5"/>
      <c r="AB984" s="5"/>
      <c r="AC984" s="5"/>
      <c r="AD984" s="5"/>
      <c r="AE984" s="5"/>
      <c r="AF984" s="5"/>
      <c r="AG984" s="845"/>
      <c r="AH984" s="805"/>
    </row>
    <row r="985">
      <c r="A985" s="705"/>
      <c r="B985" s="846"/>
      <c r="C985" s="846"/>
      <c r="D985" s="846"/>
      <c r="E985" s="846"/>
      <c r="F985" s="846"/>
      <c r="G985" s="846"/>
      <c r="H985" s="846"/>
      <c r="I985" s="846"/>
      <c r="J985" s="846"/>
      <c r="K985" s="846"/>
      <c r="L985" s="846"/>
      <c r="M985" s="846"/>
      <c r="N985" s="5"/>
      <c r="O985" s="5"/>
      <c r="P985" s="5"/>
      <c r="Q985" s="5"/>
      <c r="R985" s="5"/>
      <c r="S985" s="5"/>
      <c r="T985" s="5"/>
      <c r="U985" s="5"/>
      <c r="V985" s="5"/>
      <c r="W985" s="5"/>
      <c r="X985" s="5"/>
      <c r="Y985" s="5"/>
      <c r="Z985" s="5"/>
      <c r="AA985" s="5"/>
      <c r="AB985" s="5"/>
      <c r="AC985" s="5"/>
      <c r="AD985" s="5"/>
      <c r="AE985" s="5"/>
      <c r="AF985" s="5"/>
      <c r="AG985" s="845"/>
      <c r="AH985" s="805"/>
    </row>
    <row r="986">
      <c r="A986" s="705"/>
      <c r="B986" s="846"/>
      <c r="C986" s="846"/>
      <c r="D986" s="846"/>
      <c r="E986" s="846"/>
      <c r="F986" s="846"/>
      <c r="G986" s="846"/>
      <c r="H986" s="846"/>
      <c r="I986" s="846"/>
      <c r="J986" s="846"/>
      <c r="K986" s="846"/>
      <c r="L986" s="846"/>
      <c r="M986" s="846"/>
      <c r="N986" s="5"/>
      <c r="O986" s="5"/>
      <c r="P986" s="5"/>
      <c r="Q986" s="5"/>
      <c r="R986" s="5"/>
      <c r="S986" s="5"/>
      <c r="T986" s="5"/>
      <c r="U986" s="5"/>
      <c r="V986" s="5"/>
      <c r="W986" s="5"/>
      <c r="X986" s="5"/>
      <c r="Y986" s="5"/>
      <c r="Z986" s="5"/>
      <c r="AA986" s="5"/>
      <c r="AB986" s="5"/>
      <c r="AC986" s="5"/>
      <c r="AD986" s="5"/>
      <c r="AE986" s="5"/>
      <c r="AF986" s="5"/>
      <c r="AG986" s="845"/>
      <c r="AH986" s="805"/>
    </row>
    <row r="987">
      <c r="A987" s="705"/>
      <c r="B987" s="846"/>
      <c r="C987" s="846"/>
      <c r="D987" s="846"/>
      <c r="E987" s="846"/>
      <c r="F987" s="846"/>
      <c r="G987" s="846"/>
      <c r="H987" s="846"/>
      <c r="I987" s="846"/>
      <c r="J987" s="846"/>
      <c r="K987" s="846"/>
      <c r="L987" s="846"/>
      <c r="M987" s="846"/>
      <c r="N987" s="5"/>
      <c r="O987" s="5"/>
      <c r="P987" s="5"/>
      <c r="Q987" s="5"/>
      <c r="R987" s="5"/>
      <c r="S987" s="5"/>
      <c r="T987" s="5"/>
      <c r="U987" s="5"/>
      <c r="V987" s="5"/>
      <c r="W987" s="5"/>
      <c r="X987" s="5"/>
      <c r="Y987" s="5"/>
      <c r="Z987" s="5"/>
      <c r="AA987" s="5"/>
      <c r="AB987" s="5"/>
      <c r="AC987" s="5"/>
      <c r="AD987" s="5"/>
      <c r="AE987" s="5"/>
      <c r="AF987" s="5"/>
      <c r="AG987" s="845"/>
      <c r="AH987" s="805"/>
    </row>
    <row r="988">
      <c r="A988" s="705"/>
      <c r="B988" s="846"/>
      <c r="C988" s="846"/>
      <c r="D988" s="846"/>
      <c r="E988" s="846"/>
      <c r="F988" s="846"/>
      <c r="G988" s="846"/>
      <c r="H988" s="846"/>
      <c r="I988" s="846"/>
      <c r="J988" s="846"/>
      <c r="K988" s="846"/>
      <c r="L988" s="846"/>
      <c r="M988" s="846"/>
      <c r="N988" s="5"/>
      <c r="O988" s="5"/>
      <c r="P988" s="5"/>
      <c r="Q988" s="5"/>
      <c r="R988" s="5"/>
      <c r="S988" s="5"/>
      <c r="T988" s="5"/>
      <c r="U988" s="5"/>
      <c r="V988" s="5"/>
      <c r="W988" s="5"/>
      <c r="X988" s="5"/>
      <c r="Y988" s="5"/>
      <c r="Z988" s="5"/>
      <c r="AA988" s="5"/>
      <c r="AB988" s="5"/>
      <c r="AC988" s="5"/>
      <c r="AD988" s="5"/>
      <c r="AE988" s="5"/>
      <c r="AF988" s="5"/>
      <c r="AG988" s="845"/>
      <c r="AH988" s="805"/>
    </row>
    <row r="989">
      <c r="A989" s="705"/>
      <c r="B989" s="846"/>
      <c r="C989" s="846"/>
      <c r="D989" s="846"/>
      <c r="E989" s="846"/>
      <c r="F989" s="846"/>
      <c r="G989" s="846"/>
      <c r="H989" s="846"/>
      <c r="I989" s="846"/>
      <c r="J989" s="846"/>
      <c r="K989" s="846"/>
      <c r="L989" s="846"/>
      <c r="M989" s="846"/>
      <c r="N989" s="5"/>
      <c r="O989" s="5"/>
      <c r="P989" s="5"/>
      <c r="Q989" s="5"/>
      <c r="R989" s="5"/>
      <c r="S989" s="5"/>
      <c r="T989" s="5"/>
      <c r="U989" s="5"/>
      <c r="V989" s="5"/>
      <c r="W989" s="5"/>
      <c r="X989" s="5"/>
      <c r="Y989" s="5"/>
      <c r="Z989" s="5"/>
      <c r="AA989" s="5"/>
      <c r="AB989" s="5"/>
      <c r="AC989" s="5"/>
      <c r="AD989" s="5"/>
      <c r="AE989" s="5"/>
      <c r="AF989" s="5"/>
      <c r="AG989" s="845"/>
      <c r="AH989" s="805"/>
    </row>
    <row r="990">
      <c r="A990" s="705"/>
      <c r="B990" s="846"/>
      <c r="C990" s="846"/>
      <c r="D990" s="846"/>
      <c r="E990" s="846"/>
      <c r="F990" s="846"/>
      <c r="G990" s="846"/>
      <c r="H990" s="846"/>
      <c r="I990" s="846"/>
      <c r="J990" s="846"/>
      <c r="K990" s="846"/>
      <c r="L990" s="846"/>
      <c r="M990" s="846"/>
      <c r="N990" s="5"/>
      <c r="O990" s="5"/>
      <c r="P990" s="5"/>
      <c r="Q990" s="5"/>
      <c r="R990" s="5"/>
      <c r="S990" s="5"/>
      <c r="T990" s="5"/>
      <c r="U990" s="5"/>
      <c r="V990" s="5"/>
      <c r="W990" s="5"/>
      <c r="X990" s="5"/>
      <c r="Y990" s="5"/>
      <c r="Z990" s="5"/>
      <c r="AA990" s="5"/>
      <c r="AB990" s="5"/>
      <c r="AC990" s="5"/>
      <c r="AD990" s="5"/>
      <c r="AE990" s="5"/>
      <c r="AF990" s="5"/>
      <c r="AG990" s="845"/>
      <c r="AH990" s="805"/>
    </row>
    <row r="991">
      <c r="A991" s="705"/>
      <c r="B991" s="846"/>
      <c r="C991" s="846"/>
      <c r="D991" s="846"/>
      <c r="E991" s="846"/>
      <c r="F991" s="846"/>
      <c r="G991" s="846"/>
      <c r="H991" s="846"/>
      <c r="I991" s="846"/>
      <c r="J991" s="846"/>
      <c r="K991" s="846"/>
      <c r="L991" s="846"/>
      <c r="M991" s="846"/>
      <c r="N991" s="5"/>
      <c r="O991" s="5"/>
      <c r="P991" s="5"/>
      <c r="Q991" s="5"/>
      <c r="R991" s="5"/>
      <c r="S991" s="5"/>
      <c r="T991" s="5"/>
      <c r="U991" s="5"/>
      <c r="V991" s="5"/>
      <c r="W991" s="5"/>
      <c r="X991" s="5"/>
      <c r="Y991" s="5"/>
      <c r="Z991" s="5"/>
      <c r="AA991" s="5"/>
      <c r="AB991" s="5"/>
      <c r="AC991" s="5"/>
      <c r="AD991" s="5"/>
      <c r="AE991" s="5"/>
      <c r="AF991" s="5"/>
      <c r="AG991" s="845"/>
      <c r="AH991" s="805"/>
    </row>
    <row r="992">
      <c r="A992" s="705"/>
      <c r="B992" s="846"/>
      <c r="C992" s="846"/>
      <c r="D992" s="846"/>
      <c r="E992" s="846"/>
      <c r="F992" s="846"/>
      <c r="G992" s="846"/>
      <c r="H992" s="846"/>
      <c r="I992" s="846"/>
      <c r="J992" s="846"/>
      <c r="K992" s="846"/>
      <c r="L992" s="846"/>
      <c r="M992" s="846"/>
      <c r="N992" s="5"/>
      <c r="O992" s="5"/>
      <c r="P992" s="5"/>
      <c r="Q992" s="5"/>
      <c r="R992" s="5"/>
      <c r="S992" s="5"/>
      <c r="T992" s="5"/>
      <c r="U992" s="5"/>
      <c r="V992" s="5"/>
      <c r="W992" s="5"/>
      <c r="X992" s="5"/>
      <c r="Y992" s="5"/>
      <c r="Z992" s="5"/>
      <c r="AA992" s="5"/>
      <c r="AB992" s="5"/>
      <c r="AC992" s="5"/>
      <c r="AD992" s="5"/>
      <c r="AE992" s="5"/>
      <c r="AF992" s="5"/>
      <c r="AG992" s="845"/>
      <c r="AH992" s="805"/>
    </row>
    <row r="993">
      <c r="A993" s="705"/>
      <c r="B993" s="846"/>
      <c r="C993" s="846"/>
      <c r="D993" s="846"/>
      <c r="E993" s="846"/>
      <c r="F993" s="846"/>
      <c r="G993" s="846"/>
      <c r="H993" s="846"/>
      <c r="I993" s="846"/>
      <c r="J993" s="846"/>
      <c r="K993" s="846"/>
      <c r="L993" s="846"/>
      <c r="M993" s="846"/>
      <c r="N993" s="5"/>
      <c r="O993" s="5"/>
      <c r="P993" s="5"/>
      <c r="Q993" s="5"/>
      <c r="R993" s="5"/>
      <c r="S993" s="5"/>
      <c r="T993" s="5"/>
      <c r="U993" s="5"/>
      <c r="V993" s="5"/>
      <c r="W993" s="5"/>
      <c r="X993" s="5"/>
      <c r="Y993" s="5"/>
      <c r="Z993" s="5"/>
      <c r="AA993" s="5"/>
      <c r="AB993" s="5"/>
      <c r="AC993" s="5"/>
      <c r="AD993" s="5"/>
      <c r="AE993" s="5"/>
      <c r="AF993" s="5"/>
      <c r="AG993" s="845"/>
      <c r="AH993" s="805"/>
    </row>
    <row r="994">
      <c r="A994" s="705"/>
      <c r="B994" s="846"/>
      <c r="C994" s="846"/>
      <c r="D994" s="846"/>
      <c r="E994" s="846"/>
      <c r="F994" s="846"/>
      <c r="G994" s="846"/>
      <c r="H994" s="846"/>
      <c r="I994" s="846"/>
      <c r="J994" s="846"/>
      <c r="K994" s="846"/>
      <c r="L994" s="846"/>
      <c r="M994" s="846"/>
      <c r="N994" s="5"/>
      <c r="O994" s="5"/>
      <c r="P994" s="5"/>
      <c r="Q994" s="5"/>
      <c r="R994" s="5"/>
      <c r="S994" s="5"/>
      <c r="T994" s="5"/>
      <c r="U994" s="5"/>
      <c r="V994" s="5"/>
      <c r="W994" s="5"/>
      <c r="X994" s="5"/>
      <c r="Y994" s="5"/>
      <c r="Z994" s="5"/>
      <c r="AA994" s="5"/>
      <c r="AB994" s="5"/>
      <c r="AC994" s="5"/>
      <c r="AD994" s="5"/>
      <c r="AE994" s="5"/>
      <c r="AF994" s="5"/>
      <c r="AG994" s="845"/>
      <c r="AH994" s="805"/>
    </row>
    <row r="995">
      <c r="A995" s="705"/>
      <c r="B995" s="846"/>
      <c r="C995" s="846"/>
      <c r="D995" s="846"/>
      <c r="E995" s="846"/>
      <c r="F995" s="846"/>
      <c r="G995" s="846"/>
      <c r="H995" s="846"/>
      <c r="I995" s="846"/>
      <c r="J995" s="846"/>
      <c r="K995" s="846"/>
      <c r="L995" s="846"/>
      <c r="M995" s="846"/>
      <c r="N995" s="5"/>
      <c r="O995" s="5"/>
      <c r="P995" s="5"/>
      <c r="Q995" s="5"/>
      <c r="R995" s="5"/>
      <c r="S995" s="5"/>
      <c r="T995" s="5"/>
      <c r="U995" s="5"/>
      <c r="V995" s="5"/>
      <c r="W995" s="5"/>
      <c r="X995" s="5"/>
      <c r="Y995" s="5"/>
      <c r="Z995" s="5"/>
      <c r="AA995" s="5"/>
      <c r="AB995" s="5"/>
      <c r="AC995" s="5"/>
      <c r="AD995" s="5"/>
      <c r="AE995" s="5"/>
      <c r="AF995" s="5"/>
      <c r="AG995" s="845"/>
      <c r="AH995" s="805"/>
    </row>
    <row r="996">
      <c r="A996" s="705"/>
      <c r="B996" s="846"/>
      <c r="C996" s="846"/>
      <c r="D996" s="846"/>
      <c r="E996" s="846"/>
      <c r="F996" s="846"/>
      <c r="G996" s="846"/>
      <c r="H996" s="846"/>
      <c r="I996" s="846"/>
      <c r="J996" s="846"/>
      <c r="K996" s="846"/>
      <c r="L996" s="846"/>
      <c r="M996" s="846"/>
      <c r="N996" s="5"/>
      <c r="O996" s="5"/>
      <c r="P996" s="5"/>
      <c r="Q996" s="5"/>
      <c r="R996" s="5"/>
      <c r="S996" s="5"/>
      <c r="T996" s="5"/>
      <c r="U996" s="5"/>
      <c r="V996" s="5"/>
      <c r="W996" s="5"/>
      <c r="X996" s="5"/>
      <c r="Y996" s="5"/>
      <c r="Z996" s="5"/>
      <c r="AA996" s="5"/>
      <c r="AB996" s="5"/>
      <c r="AC996" s="5"/>
      <c r="AD996" s="5"/>
      <c r="AE996" s="5"/>
      <c r="AF996" s="5"/>
      <c r="AG996" s="845"/>
      <c r="AH996" s="805"/>
    </row>
    <row r="997">
      <c r="A997" s="705"/>
      <c r="B997" s="846"/>
      <c r="C997" s="846"/>
      <c r="D997" s="846"/>
      <c r="E997" s="846"/>
      <c r="F997" s="846"/>
      <c r="G997" s="846"/>
      <c r="H997" s="846"/>
      <c r="I997" s="846"/>
      <c r="J997" s="846"/>
      <c r="K997" s="846"/>
      <c r="L997" s="846"/>
      <c r="M997" s="846"/>
      <c r="N997" s="5"/>
      <c r="O997" s="5"/>
      <c r="P997" s="5"/>
      <c r="Q997" s="5"/>
      <c r="R997" s="5"/>
      <c r="S997" s="5"/>
      <c r="T997" s="5"/>
      <c r="U997" s="5"/>
      <c r="V997" s="5"/>
      <c r="W997" s="5"/>
      <c r="X997" s="5"/>
      <c r="Y997" s="5"/>
      <c r="Z997" s="5"/>
      <c r="AA997" s="5"/>
      <c r="AB997" s="5"/>
      <c r="AC997" s="5"/>
      <c r="AD997" s="5"/>
      <c r="AE997" s="5"/>
      <c r="AF997" s="5"/>
      <c r="AG997" s="845"/>
      <c r="AH997" s="805"/>
    </row>
    <row r="998">
      <c r="A998" s="705"/>
      <c r="B998" s="846"/>
      <c r="C998" s="846"/>
      <c r="D998" s="846"/>
      <c r="E998" s="846"/>
      <c r="F998" s="846"/>
      <c r="G998" s="846"/>
      <c r="H998" s="846"/>
      <c r="I998" s="846"/>
      <c r="J998" s="846"/>
      <c r="K998" s="846"/>
      <c r="L998" s="846"/>
      <c r="M998" s="846"/>
      <c r="N998" s="5"/>
      <c r="O998" s="5"/>
      <c r="P998" s="5"/>
      <c r="Q998" s="5"/>
      <c r="R998" s="5"/>
      <c r="S998" s="5"/>
      <c r="T998" s="5"/>
      <c r="U998" s="5"/>
      <c r="V998" s="5"/>
      <c r="W998" s="5"/>
      <c r="X998" s="5"/>
      <c r="Y998" s="5"/>
      <c r="Z998" s="5"/>
      <c r="AA998" s="5"/>
      <c r="AB998" s="5"/>
      <c r="AC998" s="5"/>
      <c r="AD998" s="5"/>
      <c r="AE998" s="5"/>
      <c r="AF998" s="5"/>
      <c r="AG998" s="845"/>
      <c r="AH998" s="805"/>
    </row>
    <row r="999">
      <c r="A999" s="705"/>
      <c r="B999" s="846"/>
      <c r="C999" s="846"/>
      <c r="D999" s="846"/>
      <c r="E999" s="846"/>
      <c r="F999" s="846"/>
      <c r="G999" s="846"/>
      <c r="H999" s="846"/>
      <c r="I999" s="846"/>
      <c r="J999" s="846"/>
      <c r="K999" s="846"/>
      <c r="L999" s="846"/>
      <c r="M999" s="846"/>
      <c r="N999" s="5"/>
      <c r="O999" s="5"/>
      <c r="P999" s="5"/>
      <c r="Q999" s="5"/>
      <c r="R999" s="5"/>
      <c r="S999" s="5"/>
      <c r="T999" s="5"/>
      <c r="U999" s="5"/>
      <c r="V999" s="5"/>
      <c r="W999" s="5"/>
      <c r="X999" s="5"/>
      <c r="Y999" s="5"/>
      <c r="Z999" s="5"/>
      <c r="AA999" s="5"/>
      <c r="AB999" s="5"/>
      <c r="AC999" s="5"/>
      <c r="AD999" s="5"/>
      <c r="AE999" s="5"/>
      <c r="AF999" s="5"/>
      <c r="AG999" s="845"/>
      <c r="AH999" s="805"/>
    </row>
    <row r="1000">
      <c r="A1000" s="705"/>
      <c r="B1000" s="846"/>
      <c r="C1000" s="846"/>
      <c r="D1000" s="846"/>
      <c r="E1000" s="846"/>
      <c r="F1000" s="846"/>
      <c r="G1000" s="846"/>
      <c r="H1000" s="846"/>
      <c r="I1000" s="846"/>
      <c r="J1000" s="846"/>
      <c r="K1000" s="846"/>
      <c r="L1000" s="846"/>
      <c r="M1000" s="846"/>
      <c r="N1000" s="5"/>
      <c r="O1000" s="5"/>
      <c r="P1000" s="5"/>
      <c r="Q1000" s="5"/>
      <c r="R1000" s="5"/>
      <c r="S1000" s="5"/>
      <c r="T1000" s="5"/>
      <c r="U1000" s="5"/>
      <c r="V1000" s="5"/>
      <c r="W1000" s="5"/>
      <c r="X1000" s="5"/>
      <c r="Y1000" s="5"/>
      <c r="Z1000" s="5"/>
      <c r="AA1000" s="5"/>
      <c r="AB1000" s="5"/>
      <c r="AC1000" s="5"/>
      <c r="AD1000" s="5"/>
      <c r="AE1000" s="5"/>
      <c r="AF1000" s="5"/>
      <c r="AG1000" s="845"/>
      <c r="AH1000" s="805"/>
    </row>
    <row r="1001">
      <c r="A1001" s="705"/>
      <c r="B1001" s="846"/>
      <c r="C1001" s="846"/>
      <c r="D1001" s="846"/>
      <c r="E1001" s="846"/>
      <c r="F1001" s="846"/>
      <c r="G1001" s="846"/>
      <c r="H1001" s="846"/>
      <c r="I1001" s="846"/>
      <c r="J1001" s="846"/>
      <c r="K1001" s="846"/>
      <c r="L1001" s="846"/>
      <c r="M1001" s="846"/>
      <c r="N1001" s="5"/>
      <c r="O1001" s="5"/>
      <c r="P1001" s="5"/>
      <c r="Q1001" s="5"/>
      <c r="R1001" s="5"/>
      <c r="S1001" s="5"/>
      <c r="T1001" s="5"/>
      <c r="U1001" s="5"/>
      <c r="V1001" s="5"/>
      <c r="W1001" s="5"/>
      <c r="X1001" s="5"/>
      <c r="Y1001" s="5"/>
      <c r="Z1001" s="5"/>
      <c r="AA1001" s="5"/>
      <c r="AB1001" s="5"/>
      <c r="AC1001" s="5"/>
      <c r="AD1001" s="5"/>
      <c r="AE1001" s="5"/>
      <c r="AF1001" s="5"/>
      <c r="AG1001" s="845"/>
      <c r="AH1001" s="805"/>
    </row>
    <row r="1002">
      <c r="AG1002" s="847"/>
      <c r="AH1002" s="848"/>
    </row>
    <row r="1003">
      <c r="AG1003" s="847"/>
      <c r="AH1003" s="848"/>
    </row>
    <row r="1004">
      <c r="AG1004" s="847"/>
      <c r="AH1004" s="848"/>
    </row>
    <row r="1005">
      <c r="AG1005" s="847"/>
      <c r="AH1005" s="848"/>
    </row>
    <row r="1006">
      <c r="AG1006" s="847"/>
      <c r="AH1006" s="848"/>
    </row>
    <row r="1007">
      <c r="AG1007" s="847"/>
      <c r="AH1007" s="848"/>
    </row>
    <row r="1008">
      <c r="AG1008" s="847"/>
      <c r="AH1008" s="848"/>
    </row>
    <row r="1009">
      <c r="AG1009" s="849"/>
      <c r="AH1009" s="848"/>
    </row>
  </sheetData>
  <mergeCells count="2">
    <mergeCell ref="A58:A59"/>
    <mergeCell ref="A100:A10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50" t="s">
        <v>2429</v>
      </c>
      <c r="B1" s="851"/>
      <c r="C1" s="851"/>
      <c r="D1" s="851"/>
      <c r="E1" s="851"/>
      <c r="F1" s="851"/>
      <c r="G1" s="851"/>
      <c r="H1" s="851"/>
      <c r="I1" s="851"/>
      <c r="J1" s="851"/>
      <c r="K1" s="851"/>
      <c r="L1" s="851"/>
      <c r="M1" s="851"/>
      <c r="N1" s="851"/>
      <c r="O1" s="851"/>
      <c r="P1" s="851"/>
      <c r="Q1" s="851"/>
      <c r="R1" s="851"/>
      <c r="S1" s="851"/>
      <c r="T1" s="851"/>
      <c r="U1" s="851"/>
      <c r="V1" s="851"/>
      <c r="W1" s="851"/>
      <c r="X1" s="851"/>
      <c r="Y1" s="851"/>
      <c r="Z1" s="851"/>
      <c r="AA1" s="851"/>
      <c r="AB1" s="851"/>
      <c r="AC1" s="851"/>
      <c r="AD1" s="851"/>
      <c r="AE1" s="851"/>
      <c r="AF1" s="851"/>
      <c r="AG1" s="851"/>
      <c r="AH1" s="851"/>
      <c r="AI1" s="851"/>
      <c r="AJ1" s="851"/>
      <c r="AK1" s="851"/>
      <c r="AL1" s="851"/>
      <c r="AM1" s="851"/>
      <c r="AN1" s="851"/>
      <c r="AO1" s="851"/>
      <c r="AP1" s="851"/>
      <c r="AQ1" s="851"/>
      <c r="AR1" s="851"/>
      <c r="AS1" s="851"/>
      <c r="AT1" s="851"/>
      <c r="AU1" s="851"/>
      <c r="AV1" s="851"/>
      <c r="AW1" s="851"/>
      <c r="AX1" s="851"/>
      <c r="AY1" s="851"/>
      <c r="AZ1" s="851"/>
      <c r="BA1" s="851"/>
      <c r="BB1" s="851"/>
      <c r="BC1" s="851"/>
      <c r="BD1" s="851"/>
      <c r="BE1" s="851"/>
      <c r="BF1" s="851"/>
      <c r="BG1" s="851"/>
      <c r="BH1" s="851"/>
      <c r="BI1" s="851"/>
      <c r="BJ1" s="851"/>
      <c r="BK1" s="851"/>
      <c r="BL1" s="851"/>
      <c r="BM1" s="851"/>
    </row>
    <row r="2">
      <c r="A2" s="851"/>
      <c r="B2" s="851"/>
      <c r="C2" s="851"/>
      <c r="D2" s="851"/>
      <c r="E2" s="851"/>
      <c r="F2" s="851"/>
      <c r="G2" s="851"/>
      <c r="H2" s="851"/>
      <c r="I2" s="851"/>
      <c r="J2" s="851"/>
      <c r="K2" s="851"/>
      <c r="L2" s="851"/>
      <c r="M2" s="851"/>
      <c r="N2" s="851"/>
      <c r="O2" s="851"/>
      <c r="P2" s="851"/>
      <c r="Q2" s="851"/>
      <c r="R2" s="851"/>
      <c r="S2" s="851"/>
      <c r="T2" s="851"/>
      <c r="U2" s="851"/>
      <c r="V2" s="851"/>
      <c r="W2" s="851"/>
      <c r="X2" s="851"/>
      <c r="Y2" s="851"/>
      <c r="Z2" s="851"/>
      <c r="AA2" s="851"/>
      <c r="AB2" s="851"/>
      <c r="AC2" s="851"/>
      <c r="AD2" s="851"/>
      <c r="AE2" s="851"/>
      <c r="AF2" s="851"/>
      <c r="AG2" s="851"/>
      <c r="AH2" s="851"/>
      <c r="AI2" s="851"/>
      <c r="AJ2" s="851"/>
      <c r="AK2" s="851"/>
      <c r="AL2" s="851"/>
      <c r="AM2" s="851"/>
      <c r="AN2" s="851"/>
      <c r="AO2" s="851"/>
      <c r="AP2" s="851"/>
      <c r="AQ2" s="851"/>
      <c r="AR2" s="851"/>
      <c r="AS2" s="851"/>
      <c r="AT2" s="851"/>
      <c r="AU2" s="851"/>
      <c r="AV2" s="851"/>
      <c r="AW2" s="851"/>
      <c r="AX2" s="851"/>
      <c r="AY2" s="851"/>
      <c r="AZ2" s="851"/>
      <c r="BA2" s="851"/>
      <c r="BB2" s="851"/>
      <c r="BC2" s="851"/>
      <c r="BD2" s="851"/>
      <c r="BE2" s="851"/>
      <c r="BF2" s="851"/>
      <c r="BG2" s="851"/>
      <c r="BH2" s="851"/>
      <c r="BI2" s="851"/>
      <c r="BJ2" s="851"/>
      <c r="BK2" s="851"/>
      <c r="BL2" s="851"/>
      <c r="BM2" s="851"/>
    </row>
    <row r="3">
      <c r="A3" s="852" t="s">
        <v>2430</v>
      </c>
      <c r="B3" s="851"/>
      <c r="C3" s="851"/>
      <c r="D3" s="851"/>
      <c r="E3" s="851"/>
      <c r="F3" s="851"/>
      <c r="G3" s="851"/>
      <c r="H3" s="851"/>
      <c r="I3" s="851"/>
      <c r="J3" s="851"/>
      <c r="K3" s="851"/>
      <c r="L3" s="851"/>
      <c r="M3" s="851"/>
      <c r="N3" s="851"/>
      <c r="O3" s="851"/>
      <c r="P3" s="851"/>
      <c r="Q3" s="851"/>
      <c r="R3" s="851"/>
      <c r="S3" s="851"/>
      <c r="T3" s="851"/>
      <c r="U3" s="851"/>
      <c r="V3" s="851"/>
      <c r="W3" s="851"/>
      <c r="X3" s="851"/>
      <c r="Y3" s="851"/>
      <c r="Z3" s="851"/>
      <c r="AA3" s="851"/>
      <c r="AB3" s="851"/>
      <c r="AC3" s="851"/>
      <c r="AD3" s="851"/>
      <c r="AE3" s="851"/>
      <c r="AF3" s="851"/>
      <c r="AG3" s="851"/>
      <c r="AH3" s="851"/>
      <c r="AI3" s="851"/>
      <c r="AJ3" s="851"/>
      <c r="AK3" s="851"/>
      <c r="AL3" s="851"/>
      <c r="AM3" s="851"/>
      <c r="AN3" s="851"/>
      <c r="AO3" s="851"/>
      <c r="AP3" s="851"/>
      <c r="AQ3" s="851"/>
      <c r="AR3" s="851"/>
      <c r="AS3" s="851"/>
      <c r="AT3" s="851"/>
      <c r="AU3" s="851"/>
      <c r="AV3" s="851"/>
      <c r="AW3" s="851"/>
      <c r="AX3" s="851"/>
      <c r="AY3" s="851"/>
      <c r="AZ3" s="851"/>
      <c r="BA3" s="851"/>
      <c r="BB3" s="851"/>
      <c r="BC3" s="851"/>
      <c r="BD3" s="851"/>
      <c r="BE3" s="851"/>
      <c r="BF3" s="851"/>
      <c r="BG3" s="851"/>
      <c r="BH3" s="851"/>
      <c r="BI3" s="851"/>
      <c r="BJ3" s="851"/>
      <c r="BK3" s="851"/>
      <c r="BL3" s="851"/>
      <c r="BM3" s="851"/>
    </row>
    <row r="4">
      <c r="A4" s="851"/>
      <c r="B4" s="851"/>
      <c r="C4" s="851"/>
      <c r="D4" s="851"/>
      <c r="E4" s="851"/>
      <c r="F4" s="851"/>
      <c r="G4" s="851"/>
      <c r="H4" s="853">
        <v>1.7091262E7</v>
      </c>
      <c r="I4" s="851"/>
      <c r="J4" s="851"/>
      <c r="K4" s="851"/>
      <c r="L4" s="851"/>
      <c r="M4" s="851"/>
      <c r="N4" s="851"/>
      <c r="O4" s="851"/>
      <c r="P4" s="851"/>
      <c r="Q4" s="851"/>
      <c r="R4" s="851"/>
      <c r="S4" s="851"/>
      <c r="T4" s="851"/>
      <c r="U4" s="851"/>
      <c r="V4" s="851"/>
      <c r="W4" s="851"/>
      <c r="X4" s="851"/>
      <c r="Y4" s="851"/>
      <c r="Z4" s="851"/>
      <c r="AA4" s="851"/>
      <c r="AB4" s="851"/>
      <c r="AC4" s="851"/>
      <c r="AD4" s="851"/>
      <c r="AE4" s="851"/>
      <c r="AF4" s="851"/>
      <c r="AG4" s="851"/>
      <c r="AH4" s="851"/>
      <c r="AI4" s="851"/>
      <c r="AJ4" s="851"/>
      <c r="AK4" s="851"/>
      <c r="AL4" s="851"/>
      <c r="AM4" s="851"/>
      <c r="AN4" s="851"/>
      <c r="AO4" s="851"/>
      <c r="AP4" s="851"/>
      <c r="AQ4" s="851"/>
      <c r="AR4" s="851"/>
      <c r="AS4" s="851"/>
      <c r="AT4" s="851"/>
      <c r="AU4" s="851"/>
      <c r="AV4" s="851"/>
      <c r="AW4" s="851"/>
      <c r="AX4" s="851"/>
      <c r="AY4" s="851"/>
      <c r="AZ4" s="851"/>
      <c r="BA4" s="851"/>
      <c r="BB4" s="851"/>
      <c r="BC4" s="851"/>
      <c r="BD4" s="851"/>
      <c r="BE4" s="851"/>
      <c r="BF4" s="851"/>
      <c r="BG4" s="851"/>
      <c r="BH4" s="851"/>
      <c r="BI4" s="851"/>
      <c r="BJ4" s="851"/>
      <c r="BK4" s="851"/>
      <c r="BL4" s="851"/>
      <c r="BM4" s="851"/>
    </row>
    <row r="5">
      <c r="A5" s="854" t="s">
        <v>2431</v>
      </c>
      <c r="B5" s="851"/>
      <c r="C5" s="851"/>
      <c r="D5" s="851"/>
      <c r="E5" s="851"/>
      <c r="F5" s="851"/>
      <c r="G5" s="851"/>
      <c r="H5" s="855"/>
      <c r="I5" s="851"/>
      <c r="J5" s="851"/>
      <c r="K5" s="851"/>
      <c r="L5" s="851"/>
      <c r="M5" s="851"/>
      <c r="N5" s="851"/>
      <c r="O5" s="851"/>
      <c r="P5" s="851"/>
      <c r="Q5" s="851"/>
      <c r="R5" s="851"/>
      <c r="S5" s="851"/>
      <c r="T5" s="851"/>
      <c r="U5" s="851"/>
      <c r="V5" s="851"/>
      <c r="W5" s="851"/>
      <c r="X5" s="851"/>
      <c r="Y5" s="851"/>
      <c r="Z5" s="851"/>
      <c r="AA5" s="851"/>
      <c r="AB5" s="851"/>
      <c r="AC5" s="851"/>
      <c r="AD5" s="851"/>
      <c r="AE5" s="851"/>
      <c r="AF5" s="851"/>
      <c r="AG5" s="851"/>
      <c r="AH5" s="851"/>
      <c r="AI5" s="851"/>
      <c r="AJ5" s="851"/>
      <c r="AK5" s="851"/>
      <c r="AL5" s="851"/>
      <c r="AM5" s="851"/>
      <c r="AN5" s="851"/>
      <c r="AO5" s="851"/>
      <c r="AP5" s="851"/>
      <c r="AQ5" s="851"/>
      <c r="AR5" s="851"/>
      <c r="AS5" s="851"/>
      <c r="AT5" s="851"/>
      <c r="AU5" s="851"/>
      <c r="AV5" s="851"/>
      <c r="AW5" s="851"/>
      <c r="AX5" s="851"/>
      <c r="AY5" s="851"/>
      <c r="AZ5" s="851"/>
      <c r="BA5" s="851"/>
      <c r="BB5" s="851"/>
      <c r="BC5" s="851"/>
      <c r="BD5" s="851"/>
      <c r="BE5" s="851"/>
      <c r="BF5" s="851"/>
      <c r="BG5" s="851"/>
      <c r="BH5" s="851"/>
      <c r="BI5" s="851"/>
      <c r="BJ5" s="851"/>
      <c r="BK5" s="851"/>
      <c r="BL5" s="851"/>
      <c r="BM5" s="851"/>
    </row>
    <row r="6">
      <c r="A6" s="856" t="s">
        <v>2432</v>
      </c>
      <c r="B6" s="857"/>
      <c r="C6" s="857"/>
      <c r="D6" s="857"/>
      <c r="E6" s="857"/>
      <c r="F6" s="857"/>
      <c r="G6" s="858"/>
      <c r="H6" s="855"/>
      <c r="I6" s="851"/>
      <c r="J6" s="851"/>
      <c r="K6" s="851"/>
      <c r="L6" s="851"/>
      <c r="M6" s="851"/>
      <c r="N6" s="851"/>
      <c r="O6" s="851"/>
      <c r="P6" s="851"/>
      <c r="Q6" s="851"/>
      <c r="R6" s="851"/>
      <c r="S6" s="851"/>
      <c r="T6" s="851"/>
      <c r="U6" s="851"/>
      <c r="V6" s="851"/>
      <c r="W6" s="851"/>
      <c r="X6" s="851"/>
      <c r="Y6" s="851"/>
      <c r="Z6" s="851"/>
      <c r="AA6" s="851"/>
      <c r="AB6" s="851"/>
      <c r="AC6" s="851"/>
      <c r="AD6" s="851"/>
      <c r="AE6" s="851"/>
      <c r="AF6" s="851"/>
      <c r="AG6" s="851"/>
      <c r="AH6" s="851"/>
      <c r="AI6" s="851"/>
      <c r="AJ6" s="851"/>
      <c r="AK6" s="851"/>
      <c r="AL6" s="851"/>
      <c r="AM6" s="851"/>
      <c r="AN6" s="851"/>
      <c r="AO6" s="851"/>
      <c r="AP6" s="851"/>
      <c r="AQ6" s="851"/>
      <c r="AR6" s="851"/>
      <c r="AS6" s="851"/>
      <c r="AT6" s="851"/>
      <c r="AU6" s="851"/>
      <c r="AV6" s="851"/>
      <c r="AW6" s="851"/>
      <c r="AX6" s="851"/>
      <c r="AY6" s="851"/>
      <c r="AZ6" s="851"/>
      <c r="BA6" s="851"/>
      <c r="BB6" s="851"/>
      <c r="BC6" s="851"/>
      <c r="BD6" s="851"/>
      <c r="BE6" s="851"/>
      <c r="BF6" s="851"/>
      <c r="BG6" s="851"/>
      <c r="BH6" s="851"/>
      <c r="BI6" s="851"/>
      <c r="BJ6" s="851"/>
      <c r="BK6" s="851"/>
      <c r="BL6" s="851"/>
      <c r="BM6" s="851"/>
    </row>
    <row r="7">
      <c r="A7" s="859"/>
      <c r="B7" s="860"/>
      <c r="C7" s="860"/>
      <c r="D7" s="860"/>
      <c r="E7" s="860"/>
      <c r="F7" s="860"/>
      <c r="G7" s="861"/>
      <c r="H7" s="851"/>
      <c r="I7" s="851"/>
      <c r="J7" s="851"/>
      <c r="K7" s="851"/>
      <c r="L7" s="851"/>
      <c r="M7" s="851"/>
      <c r="N7" s="851"/>
      <c r="O7" s="851"/>
      <c r="P7" s="851"/>
      <c r="Q7" s="851"/>
      <c r="R7" s="851"/>
      <c r="S7" s="851"/>
      <c r="T7" s="851"/>
      <c r="U7" s="851"/>
      <c r="V7" s="851"/>
      <c r="W7" s="851"/>
      <c r="X7" s="851"/>
      <c r="Y7" s="851"/>
      <c r="Z7" s="851"/>
      <c r="AA7" s="851"/>
      <c r="AB7" s="851"/>
      <c r="AC7" s="851"/>
      <c r="AD7" s="851"/>
      <c r="AE7" s="851"/>
      <c r="AF7" s="851"/>
      <c r="AG7" s="851"/>
      <c r="AH7" s="851"/>
      <c r="AI7" s="851"/>
      <c r="AJ7" s="851"/>
      <c r="AK7" s="851"/>
      <c r="AL7" s="851"/>
      <c r="AM7" s="851"/>
      <c r="AN7" s="851"/>
      <c r="AO7" s="851"/>
      <c r="AP7" s="851"/>
      <c r="AQ7" s="851"/>
      <c r="AR7" s="851"/>
      <c r="AS7" s="851"/>
      <c r="AT7" s="851"/>
      <c r="AU7" s="851"/>
      <c r="AV7" s="851"/>
      <c r="AW7" s="851"/>
      <c r="AX7" s="851"/>
      <c r="AY7" s="851"/>
      <c r="AZ7" s="851"/>
      <c r="BA7" s="851"/>
      <c r="BB7" s="851"/>
      <c r="BC7" s="851"/>
      <c r="BD7" s="851"/>
      <c r="BE7" s="851"/>
      <c r="BF7" s="851"/>
      <c r="BG7" s="851"/>
      <c r="BH7" s="851"/>
      <c r="BI7" s="851"/>
      <c r="BJ7" s="851"/>
      <c r="BK7" s="851"/>
      <c r="BL7" s="851"/>
      <c r="BM7" s="851"/>
    </row>
    <row r="8">
      <c r="A8" s="856" t="s">
        <v>2433</v>
      </c>
      <c r="B8" s="857"/>
      <c r="C8" s="857"/>
      <c r="D8" s="857"/>
      <c r="E8" s="857"/>
      <c r="F8" s="857"/>
      <c r="G8" s="858"/>
      <c r="H8" s="862" t="s">
        <v>2434</v>
      </c>
      <c r="I8" s="851"/>
      <c r="J8" s="851"/>
      <c r="K8" s="851"/>
      <c r="L8" s="851"/>
      <c r="M8" s="851"/>
      <c r="N8" s="851"/>
      <c r="O8" s="851"/>
      <c r="P8" s="851"/>
      <c r="Q8" s="851"/>
      <c r="R8" s="851"/>
      <c r="S8" s="851"/>
      <c r="T8" s="851"/>
      <c r="U8" s="851"/>
      <c r="V8" s="851"/>
      <c r="W8" s="851"/>
      <c r="X8" s="851"/>
      <c r="Y8" s="851"/>
      <c r="Z8" s="851"/>
      <c r="AA8" s="851"/>
      <c r="AB8" s="851"/>
      <c r="AC8" s="851"/>
      <c r="AD8" s="851"/>
      <c r="AE8" s="851"/>
      <c r="AF8" s="851"/>
      <c r="AG8" s="851"/>
      <c r="AH8" s="851"/>
      <c r="AI8" s="851"/>
      <c r="AJ8" s="851"/>
      <c r="AK8" s="851"/>
      <c r="AL8" s="851"/>
      <c r="AM8" s="851"/>
      <c r="AN8" s="851"/>
      <c r="AO8" s="851"/>
      <c r="AP8" s="851"/>
      <c r="AQ8" s="851"/>
      <c r="AR8" s="851"/>
      <c r="AS8" s="851"/>
      <c r="AT8" s="851"/>
      <c r="AU8" s="851"/>
      <c r="AV8" s="851"/>
      <c r="AW8" s="851"/>
      <c r="AX8" s="851"/>
      <c r="AY8" s="851"/>
      <c r="AZ8" s="851"/>
      <c r="BA8" s="851"/>
      <c r="BB8" s="851"/>
      <c r="BC8" s="851"/>
      <c r="BD8" s="851"/>
      <c r="BE8" s="851"/>
      <c r="BF8" s="851"/>
      <c r="BG8" s="851"/>
      <c r="BH8" s="851"/>
      <c r="BI8" s="851"/>
      <c r="BJ8" s="851"/>
      <c r="BK8" s="851"/>
      <c r="BL8" s="851"/>
      <c r="BM8" s="851"/>
    </row>
    <row r="9">
      <c r="A9" s="859"/>
      <c r="B9" s="860"/>
      <c r="C9" s="860"/>
      <c r="D9" s="860"/>
      <c r="E9" s="860"/>
      <c r="F9" s="860"/>
      <c r="G9" s="861"/>
      <c r="H9" s="851"/>
      <c r="I9" s="851"/>
      <c r="J9" s="851"/>
      <c r="K9" s="851"/>
      <c r="L9" s="851"/>
      <c r="M9" s="851"/>
      <c r="N9" s="851"/>
      <c r="O9" s="851"/>
      <c r="P9" s="851"/>
      <c r="Q9" s="851"/>
      <c r="R9" s="851"/>
      <c r="S9" s="851"/>
      <c r="T9" s="851"/>
      <c r="U9" s="851"/>
      <c r="V9" s="851"/>
      <c r="W9" s="851"/>
      <c r="X9" s="851"/>
      <c r="Y9" s="851"/>
      <c r="Z9" s="851"/>
      <c r="AA9" s="851"/>
      <c r="AB9" s="851"/>
      <c r="AC9" s="851"/>
      <c r="AD9" s="851"/>
      <c r="AE9" s="851"/>
      <c r="AF9" s="851"/>
      <c r="AG9" s="851"/>
      <c r="AH9" s="851"/>
      <c r="AI9" s="851"/>
      <c r="AJ9" s="851"/>
      <c r="AK9" s="851"/>
      <c r="AL9" s="851"/>
      <c r="AM9" s="851"/>
      <c r="AN9" s="851"/>
      <c r="AO9" s="851"/>
      <c r="AP9" s="851"/>
      <c r="AQ9" s="851"/>
      <c r="AR9" s="851"/>
      <c r="AS9" s="851"/>
      <c r="AT9" s="851"/>
      <c r="AU9" s="851"/>
      <c r="AV9" s="851"/>
      <c r="AW9" s="851"/>
      <c r="AX9" s="851"/>
      <c r="AY9" s="851"/>
      <c r="AZ9" s="851"/>
      <c r="BA9" s="851"/>
      <c r="BB9" s="851"/>
      <c r="BC9" s="851"/>
      <c r="BD9" s="851"/>
      <c r="BE9" s="851"/>
      <c r="BF9" s="851"/>
      <c r="BG9" s="851"/>
      <c r="BH9" s="851"/>
      <c r="BI9" s="851"/>
      <c r="BJ9" s="851"/>
      <c r="BK9" s="851"/>
      <c r="BL9" s="851"/>
      <c r="BM9" s="851"/>
    </row>
    <row r="10">
      <c r="A10" s="856" t="s">
        <v>2435</v>
      </c>
      <c r="B10" s="857"/>
      <c r="C10" s="857"/>
      <c r="D10" s="857"/>
      <c r="E10" s="857"/>
      <c r="F10" s="857"/>
      <c r="G10" s="858"/>
      <c r="H10" s="851"/>
      <c r="I10" s="851"/>
      <c r="J10" s="851"/>
      <c r="K10" s="851"/>
      <c r="L10" s="851"/>
      <c r="M10" s="851"/>
      <c r="N10" s="851"/>
      <c r="O10" s="851"/>
      <c r="P10" s="851"/>
      <c r="Q10" s="851"/>
      <c r="R10" s="851"/>
      <c r="S10" s="851"/>
      <c r="T10" s="851"/>
      <c r="U10" s="851"/>
      <c r="V10" s="851"/>
      <c r="W10" s="851"/>
      <c r="X10" s="851"/>
      <c r="Y10" s="851"/>
      <c r="Z10" s="851"/>
      <c r="AA10" s="851"/>
      <c r="AB10" s="851"/>
      <c r="AC10" s="851"/>
      <c r="AD10" s="851"/>
      <c r="AE10" s="851"/>
      <c r="AF10" s="851"/>
      <c r="AG10" s="851"/>
      <c r="AH10" s="851"/>
      <c r="AI10" s="851"/>
      <c r="AJ10" s="851"/>
      <c r="AK10" s="851"/>
      <c r="AL10" s="851"/>
      <c r="AM10" s="851"/>
      <c r="AN10" s="851"/>
      <c r="AO10" s="851"/>
      <c r="AP10" s="851"/>
      <c r="AQ10" s="851"/>
      <c r="AR10" s="851"/>
      <c r="AS10" s="851"/>
      <c r="AT10" s="851"/>
      <c r="AU10" s="851"/>
      <c r="AV10" s="851"/>
      <c r="AW10" s="851"/>
      <c r="AX10" s="851"/>
      <c r="AY10" s="851"/>
      <c r="AZ10" s="851"/>
      <c r="BA10" s="851"/>
      <c r="BB10" s="851"/>
      <c r="BC10" s="851"/>
      <c r="BD10" s="851"/>
      <c r="BE10" s="851"/>
      <c r="BF10" s="851"/>
      <c r="BG10" s="851"/>
      <c r="BH10" s="851"/>
      <c r="BI10" s="851"/>
      <c r="BJ10" s="851"/>
      <c r="BK10" s="851"/>
      <c r="BL10" s="851"/>
      <c r="BM10" s="851"/>
    </row>
    <row r="11">
      <c r="A11" s="859"/>
      <c r="B11" s="860"/>
      <c r="C11" s="860"/>
      <c r="D11" s="860"/>
      <c r="E11" s="860"/>
      <c r="F11" s="860"/>
      <c r="G11" s="861"/>
      <c r="H11" s="851"/>
      <c r="I11" s="851"/>
      <c r="J11" s="851"/>
      <c r="K11" s="851"/>
      <c r="L11" s="851"/>
      <c r="M11" s="851"/>
      <c r="N11" s="851"/>
      <c r="O11" s="851"/>
      <c r="P11" s="851"/>
      <c r="Q11" s="851"/>
      <c r="R11" s="851"/>
      <c r="S11" s="851"/>
      <c r="T11" s="851"/>
      <c r="U11" s="851"/>
      <c r="V11" s="851"/>
      <c r="W11" s="851"/>
      <c r="X11" s="851"/>
      <c r="Y11" s="851"/>
      <c r="Z11" s="851"/>
      <c r="AA11" s="851"/>
      <c r="AB11" s="851"/>
      <c r="AC11" s="851"/>
      <c r="AD11" s="851"/>
      <c r="AE11" s="851"/>
      <c r="AF11" s="851"/>
      <c r="AG11" s="851"/>
      <c r="AH11" s="851"/>
      <c r="AI11" s="851"/>
      <c r="AJ11" s="851"/>
      <c r="AK11" s="851"/>
      <c r="AL11" s="851"/>
      <c r="AM11" s="851"/>
      <c r="AN11" s="851"/>
      <c r="AO11" s="851"/>
      <c r="AP11" s="851"/>
      <c r="AQ11" s="851"/>
      <c r="AR11" s="851"/>
      <c r="AS11" s="851"/>
      <c r="AT11" s="851"/>
      <c r="AU11" s="851"/>
      <c r="AV11" s="851"/>
      <c r="AW11" s="851"/>
      <c r="AX11" s="851"/>
      <c r="AY11" s="851"/>
      <c r="AZ11" s="851"/>
      <c r="BA11" s="851"/>
      <c r="BB11" s="851"/>
      <c r="BC11" s="851"/>
      <c r="BD11" s="851"/>
      <c r="BE11" s="851"/>
      <c r="BF11" s="851"/>
      <c r="BG11" s="851"/>
      <c r="BH11" s="851"/>
      <c r="BI11" s="851"/>
      <c r="BJ11" s="851"/>
      <c r="BK11" s="851"/>
      <c r="BL11" s="851"/>
      <c r="BM11" s="851"/>
    </row>
    <row r="12">
      <c r="A12" s="851"/>
      <c r="B12" s="851"/>
      <c r="C12" s="851"/>
      <c r="D12" s="851"/>
      <c r="E12" s="851"/>
      <c r="F12" s="851"/>
      <c r="G12" s="851"/>
      <c r="H12" s="851"/>
      <c r="I12" s="851"/>
      <c r="J12" s="851"/>
      <c r="K12" s="851"/>
      <c r="L12" s="851"/>
      <c r="M12" s="851"/>
      <c r="N12" s="851"/>
      <c r="O12" s="851"/>
      <c r="P12" s="851"/>
      <c r="Q12" s="851"/>
      <c r="R12" s="851"/>
      <c r="S12" s="851"/>
      <c r="T12" s="851"/>
      <c r="U12" s="851"/>
      <c r="V12" s="851"/>
      <c r="W12" s="851"/>
      <c r="X12" s="851"/>
      <c r="Y12" s="851"/>
      <c r="Z12" s="851"/>
      <c r="AA12" s="851"/>
      <c r="AB12" s="851"/>
      <c r="AC12" s="851"/>
      <c r="AD12" s="851"/>
      <c r="AE12" s="851"/>
      <c r="AF12" s="851"/>
      <c r="AG12" s="851"/>
      <c r="AH12" s="851"/>
      <c r="AI12" s="851"/>
      <c r="AJ12" s="851"/>
      <c r="AK12" s="851"/>
      <c r="AL12" s="851"/>
      <c r="AM12" s="851"/>
      <c r="AN12" s="851"/>
      <c r="AO12" s="851"/>
      <c r="AP12" s="851"/>
      <c r="AQ12" s="851"/>
      <c r="AR12" s="851"/>
      <c r="AS12" s="851"/>
      <c r="AT12" s="851"/>
      <c r="AU12" s="851"/>
      <c r="AV12" s="851"/>
      <c r="AW12" s="851"/>
      <c r="AX12" s="851"/>
      <c r="AY12" s="851"/>
      <c r="AZ12" s="851"/>
      <c r="BA12" s="851"/>
      <c r="BB12" s="851"/>
      <c r="BC12" s="851"/>
      <c r="BD12" s="851"/>
      <c r="BE12" s="851"/>
      <c r="BF12" s="851"/>
      <c r="BG12" s="851"/>
      <c r="BH12" s="851"/>
      <c r="BI12" s="851"/>
      <c r="BJ12" s="851"/>
      <c r="BK12" s="851"/>
      <c r="BL12" s="851"/>
      <c r="BM12" s="851"/>
    </row>
    <row r="13">
      <c r="A13" s="856" t="s">
        <v>2436</v>
      </c>
      <c r="B13" s="857"/>
      <c r="C13" s="857"/>
      <c r="D13" s="857"/>
      <c r="E13" s="857"/>
      <c r="F13" s="857"/>
      <c r="G13" s="857"/>
      <c r="H13" s="858"/>
      <c r="I13" s="851"/>
      <c r="J13" s="851"/>
      <c r="K13" s="851"/>
      <c r="L13" s="851"/>
      <c r="M13" s="851"/>
      <c r="N13" s="851"/>
      <c r="O13" s="851"/>
      <c r="P13" s="851"/>
      <c r="Q13" s="851"/>
      <c r="R13" s="851"/>
      <c r="S13" s="851"/>
      <c r="T13" s="851"/>
      <c r="U13" s="851"/>
      <c r="V13" s="851"/>
      <c r="W13" s="851"/>
      <c r="X13" s="851"/>
      <c r="Y13" s="851"/>
      <c r="Z13" s="851"/>
      <c r="AA13" s="851"/>
      <c r="AB13" s="851"/>
      <c r="AC13" s="851"/>
      <c r="AD13" s="851"/>
      <c r="AE13" s="851"/>
      <c r="AF13" s="851"/>
      <c r="AG13" s="851"/>
      <c r="AH13" s="851"/>
      <c r="AI13" s="851"/>
      <c r="AJ13" s="851"/>
      <c r="AK13" s="851"/>
      <c r="AL13" s="851"/>
      <c r="AM13" s="851"/>
      <c r="AN13" s="851"/>
      <c r="AO13" s="851"/>
      <c r="AP13" s="851"/>
      <c r="AQ13" s="851"/>
      <c r="AR13" s="851"/>
      <c r="AS13" s="851"/>
      <c r="AT13" s="851"/>
      <c r="AU13" s="851"/>
      <c r="AV13" s="851"/>
      <c r="AW13" s="851"/>
      <c r="AX13" s="851"/>
      <c r="AY13" s="851"/>
      <c r="AZ13" s="851"/>
      <c r="BA13" s="851"/>
      <c r="BB13" s="851"/>
      <c r="BC13" s="851"/>
      <c r="BD13" s="851"/>
      <c r="BE13" s="851"/>
      <c r="BF13" s="851"/>
      <c r="BG13" s="851"/>
      <c r="BH13" s="851"/>
      <c r="BI13" s="851"/>
      <c r="BJ13" s="851"/>
      <c r="BK13" s="851"/>
      <c r="BL13" s="851"/>
      <c r="BM13" s="851"/>
    </row>
    <row r="14">
      <c r="A14" s="863"/>
      <c r="H14" s="864"/>
      <c r="I14" s="851"/>
      <c r="J14" s="851"/>
      <c r="K14" s="851"/>
      <c r="L14" s="851"/>
      <c r="M14" s="851"/>
      <c r="N14" s="851"/>
      <c r="O14" s="851"/>
      <c r="P14" s="851"/>
      <c r="Q14" s="851"/>
      <c r="R14" s="851"/>
      <c r="S14" s="851"/>
      <c r="T14" s="851"/>
      <c r="U14" s="851"/>
      <c r="V14" s="851"/>
      <c r="W14" s="851"/>
      <c r="X14" s="851"/>
      <c r="Y14" s="851"/>
      <c r="Z14" s="851"/>
      <c r="AA14" s="851"/>
      <c r="AB14" s="851"/>
      <c r="AC14" s="851"/>
      <c r="AD14" s="851"/>
      <c r="AE14" s="851"/>
      <c r="AF14" s="851"/>
      <c r="AG14" s="851"/>
      <c r="AH14" s="851"/>
      <c r="AI14" s="851"/>
      <c r="AJ14" s="851"/>
      <c r="AK14" s="851"/>
      <c r="AL14" s="851"/>
      <c r="AM14" s="851"/>
      <c r="AN14" s="851"/>
      <c r="AO14" s="851"/>
      <c r="AP14" s="851"/>
      <c r="AQ14" s="851"/>
      <c r="AR14" s="851"/>
      <c r="AS14" s="851"/>
      <c r="AT14" s="851"/>
      <c r="AU14" s="851"/>
      <c r="AV14" s="851"/>
      <c r="AW14" s="851"/>
      <c r="AX14" s="851"/>
      <c r="AY14" s="851"/>
      <c r="AZ14" s="851"/>
      <c r="BA14" s="851"/>
      <c r="BB14" s="851"/>
      <c r="BC14" s="851"/>
      <c r="BD14" s="851"/>
      <c r="BE14" s="851"/>
      <c r="BF14" s="851"/>
      <c r="BG14" s="851"/>
      <c r="BH14" s="851"/>
      <c r="BI14" s="851"/>
      <c r="BJ14" s="851"/>
      <c r="BK14" s="851"/>
      <c r="BL14" s="851"/>
      <c r="BM14" s="851"/>
    </row>
    <row r="15">
      <c r="A15" s="859"/>
      <c r="B15" s="860"/>
      <c r="C15" s="860"/>
      <c r="D15" s="860"/>
      <c r="E15" s="860"/>
      <c r="F15" s="860"/>
      <c r="G15" s="860"/>
      <c r="H15" s="861"/>
      <c r="I15" s="851"/>
      <c r="J15" s="851"/>
      <c r="K15" s="851"/>
      <c r="L15" s="851"/>
      <c r="M15" s="851"/>
      <c r="N15" s="851"/>
      <c r="O15" s="851"/>
      <c r="P15" s="851"/>
      <c r="Q15" s="851"/>
      <c r="R15" s="851"/>
      <c r="S15" s="851"/>
      <c r="T15" s="851"/>
      <c r="U15" s="851"/>
      <c r="V15" s="851"/>
      <c r="W15" s="851"/>
      <c r="X15" s="851"/>
      <c r="Y15" s="851"/>
      <c r="Z15" s="851"/>
      <c r="AA15" s="851"/>
      <c r="AB15" s="851"/>
      <c r="AC15" s="851"/>
      <c r="AD15" s="851"/>
      <c r="AE15" s="851"/>
      <c r="AF15" s="851"/>
      <c r="AG15" s="851"/>
      <c r="AH15" s="851"/>
      <c r="AI15" s="851"/>
      <c r="AJ15" s="851"/>
      <c r="AK15" s="851"/>
      <c r="AL15" s="851"/>
      <c r="AM15" s="851"/>
      <c r="AN15" s="851"/>
      <c r="AO15" s="851"/>
      <c r="AP15" s="851"/>
      <c r="AQ15" s="851"/>
      <c r="AR15" s="851"/>
      <c r="AS15" s="851"/>
      <c r="AT15" s="851"/>
      <c r="AU15" s="851"/>
      <c r="AV15" s="851"/>
      <c r="AW15" s="851"/>
      <c r="AX15" s="851"/>
      <c r="AY15" s="851"/>
      <c r="AZ15" s="851"/>
      <c r="BA15" s="851"/>
      <c r="BB15" s="851"/>
      <c r="BC15" s="851"/>
      <c r="BD15" s="851"/>
      <c r="BE15" s="851"/>
      <c r="BF15" s="851"/>
      <c r="BG15" s="851"/>
      <c r="BH15" s="851"/>
      <c r="BI15" s="851"/>
      <c r="BJ15" s="851"/>
      <c r="BK15" s="851"/>
      <c r="BL15" s="851"/>
      <c r="BM15" s="851"/>
    </row>
    <row r="16">
      <c r="A16" s="856" t="s">
        <v>2437</v>
      </c>
      <c r="B16" s="857"/>
      <c r="C16" s="857"/>
      <c r="D16" s="857"/>
      <c r="E16" s="857"/>
      <c r="F16" s="857"/>
      <c r="G16" s="857"/>
      <c r="H16" s="858"/>
      <c r="I16" s="851"/>
      <c r="J16" s="851"/>
      <c r="K16" s="851"/>
      <c r="L16" s="851"/>
      <c r="M16" s="851"/>
      <c r="N16" s="851"/>
      <c r="O16" s="851"/>
      <c r="P16" s="851"/>
      <c r="Q16" s="851"/>
      <c r="R16" s="851"/>
      <c r="S16" s="851"/>
      <c r="T16" s="851"/>
      <c r="U16" s="851"/>
      <c r="V16" s="851"/>
      <c r="W16" s="851"/>
      <c r="X16" s="851"/>
      <c r="Y16" s="851"/>
      <c r="Z16" s="851"/>
      <c r="AA16" s="851"/>
      <c r="AB16" s="851"/>
      <c r="AC16" s="851"/>
      <c r="AD16" s="851"/>
      <c r="AE16" s="851"/>
      <c r="AF16" s="851"/>
      <c r="AG16" s="851"/>
      <c r="AH16" s="851"/>
      <c r="AI16" s="851"/>
      <c r="AJ16" s="851"/>
      <c r="AK16" s="851"/>
      <c r="AL16" s="851"/>
      <c r="AM16" s="851"/>
      <c r="AN16" s="851"/>
      <c r="AO16" s="851"/>
      <c r="AP16" s="851"/>
      <c r="AQ16" s="851"/>
      <c r="AR16" s="851"/>
      <c r="AS16" s="851"/>
      <c r="AT16" s="851"/>
      <c r="AU16" s="851"/>
      <c r="AV16" s="851"/>
      <c r="AW16" s="851"/>
      <c r="AX16" s="851"/>
      <c r="AY16" s="851"/>
      <c r="AZ16" s="851"/>
      <c r="BA16" s="851"/>
      <c r="BB16" s="851"/>
      <c r="BC16" s="851"/>
      <c r="BD16" s="851"/>
      <c r="BE16" s="851"/>
      <c r="BF16" s="851"/>
      <c r="BG16" s="851"/>
      <c r="BH16" s="851"/>
      <c r="BI16" s="851"/>
      <c r="BJ16" s="851"/>
      <c r="BK16" s="851"/>
      <c r="BL16" s="851"/>
      <c r="BM16" s="851"/>
    </row>
    <row r="17">
      <c r="A17" s="859"/>
      <c r="B17" s="860"/>
      <c r="C17" s="860"/>
      <c r="D17" s="860"/>
      <c r="E17" s="860"/>
      <c r="F17" s="860"/>
      <c r="G17" s="860"/>
      <c r="H17" s="861"/>
      <c r="I17" s="851"/>
      <c r="J17" s="851"/>
      <c r="K17" s="851"/>
      <c r="L17" s="851"/>
      <c r="M17" s="851"/>
      <c r="N17" s="851"/>
      <c r="O17" s="851"/>
      <c r="P17" s="851"/>
      <c r="Q17" s="851"/>
      <c r="R17" s="851"/>
      <c r="S17" s="851"/>
      <c r="T17" s="851"/>
      <c r="U17" s="851"/>
      <c r="V17" s="851"/>
      <c r="W17" s="851"/>
      <c r="X17" s="851"/>
      <c r="Y17" s="851"/>
      <c r="Z17" s="851"/>
      <c r="AA17" s="851"/>
      <c r="AB17" s="851"/>
      <c r="AC17" s="851"/>
      <c r="AD17" s="851"/>
      <c r="AE17" s="851"/>
      <c r="AF17" s="851"/>
      <c r="AG17" s="851"/>
      <c r="AH17" s="851"/>
      <c r="AI17" s="851"/>
      <c r="AJ17" s="851"/>
      <c r="AK17" s="851"/>
      <c r="AL17" s="851"/>
      <c r="AM17" s="851"/>
      <c r="AN17" s="851"/>
      <c r="AO17" s="851"/>
      <c r="AP17" s="851"/>
      <c r="AQ17" s="851"/>
      <c r="AR17" s="851"/>
      <c r="AS17" s="851"/>
      <c r="AT17" s="851"/>
      <c r="AU17" s="851"/>
      <c r="AV17" s="851"/>
      <c r="AW17" s="851"/>
      <c r="AX17" s="851"/>
      <c r="AY17" s="851"/>
      <c r="AZ17" s="851"/>
      <c r="BA17" s="851"/>
      <c r="BB17" s="851"/>
      <c r="BC17" s="851"/>
      <c r="BD17" s="851"/>
      <c r="BE17" s="851"/>
      <c r="BF17" s="851"/>
      <c r="BG17" s="851"/>
      <c r="BH17" s="851"/>
      <c r="BI17" s="851"/>
      <c r="BJ17" s="851"/>
      <c r="BK17" s="851"/>
      <c r="BL17" s="851"/>
      <c r="BM17" s="851"/>
    </row>
    <row r="18">
      <c r="A18" s="851"/>
      <c r="B18" s="851"/>
      <c r="C18" s="851"/>
      <c r="D18" s="851"/>
      <c r="E18" s="851"/>
      <c r="F18" s="851"/>
      <c r="G18" s="851"/>
      <c r="H18" s="851"/>
      <c r="I18" s="851"/>
      <c r="J18" s="851"/>
      <c r="K18" s="851"/>
      <c r="L18" s="851"/>
      <c r="M18" s="851"/>
      <c r="N18" s="851"/>
      <c r="O18" s="851"/>
      <c r="P18" s="851"/>
      <c r="Q18" s="851"/>
      <c r="R18" s="851"/>
      <c r="S18" s="851"/>
      <c r="T18" s="851"/>
      <c r="U18" s="851"/>
      <c r="V18" s="851"/>
      <c r="W18" s="851"/>
      <c r="X18" s="851"/>
      <c r="Y18" s="851"/>
      <c r="Z18" s="851"/>
      <c r="AA18" s="851"/>
      <c r="AB18" s="851"/>
      <c r="AC18" s="851"/>
      <c r="AD18" s="851"/>
      <c r="AE18" s="851"/>
      <c r="AF18" s="851"/>
      <c r="AG18" s="851"/>
      <c r="AH18" s="851"/>
      <c r="AI18" s="851"/>
      <c r="AJ18" s="851"/>
      <c r="AK18" s="851"/>
      <c r="AL18" s="851"/>
      <c r="AM18" s="851"/>
      <c r="AN18" s="851"/>
      <c r="AO18" s="851"/>
      <c r="AP18" s="851"/>
      <c r="AQ18" s="851"/>
      <c r="AR18" s="851"/>
      <c r="AS18" s="851"/>
      <c r="AT18" s="851"/>
      <c r="AU18" s="851"/>
      <c r="AV18" s="851"/>
      <c r="AW18" s="851"/>
      <c r="AX18" s="851"/>
      <c r="AY18" s="851"/>
      <c r="AZ18" s="851"/>
      <c r="BA18" s="851"/>
      <c r="BB18" s="851"/>
      <c r="BC18" s="851"/>
      <c r="BD18" s="851"/>
      <c r="BE18" s="851"/>
      <c r="BF18" s="851"/>
      <c r="BG18" s="851"/>
      <c r="BH18" s="851"/>
      <c r="BI18" s="851"/>
      <c r="BJ18" s="851"/>
      <c r="BK18" s="851"/>
      <c r="BL18" s="851"/>
      <c r="BM18" s="851"/>
    </row>
    <row r="19">
      <c r="A19" s="865" t="s">
        <v>2438</v>
      </c>
      <c r="B19" s="866"/>
      <c r="C19" s="866"/>
      <c r="D19" s="865" t="s">
        <v>2439</v>
      </c>
      <c r="E19" s="865" t="s">
        <v>2440</v>
      </c>
      <c r="F19" s="866"/>
      <c r="G19" s="865" t="s">
        <v>2441</v>
      </c>
      <c r="H19" s="865" t="s">
        <v>2442</v>
      </c>
      <c r="I19" s="865" t="s">
        <v>2443</v>
      </c>
      <c r="J19" s="865" t="s">
        <v>2444</v>
      </c>
      <c r="K19" s="865" t="s">
        <v>2445</v>
      </c>
      <c r="L19" s="865" t="s">
        <v>2446</v>
      </c>
      <c r="M19" s="865" t="s">
        <v>2447</v>
      </c>
      <c r="N19" s="865" t="s">
        <v>2448</v>
      </c>
      <c r="O19" s="865" t="s">
        <v>2449</v>
      </c>
      <c r="P19" s="866"/>
      <c r="Q19" s="865" t="s">
        <v>2450</v>
      </c>
      <c r="R19" s="865" t="s">
        <v>2451</v>
      </c>
      <c r="S19" s="865" t="s">
        <v>2452</v>
      </c>
      <c r="T19" s="865" t="s">
        <v>2453</v>
      </c>
      <c r="U19" s="865" t="s">
        <v>2454</v>
      </c>
      <c r="V19" s="866"/>
      <c r="W19" s="865" t="s">
        <v>2455</v>
      </c>
      <c r="X19" s="865" t="s">
        <v>2456</v>
      </c>
      <c r="Y19" s="865" t="s">
        <v>2457</v>
      </c>
      <c r="Z19" s="865" t="s">
        <v>2458</v>
      </c>
      <c r="AA19" s="865" t="s">
        <v>2459</v>
      </c>
      <c r="AB19" s="865" t="s">
        <v>2460</v>
      </c>
      <c r="AC19" s="865" t="s">
        <v>2461</v>
      </c>
      <c r="AD19" s="865" t="s">
        <v>2462</v>
      </c>
      <c r="AE19" s="865" t="s">
        <v>2463</v>
      </c>
      <c r="AF19" s="865" t="s">
        <v>2464</v>
      </c>
      <c r="AG19" s="865" t="s">
        <v>2465</v>
      </c>
      <c r="AH19" s="866"/>
      <c r="AI19" s="866"/>
      <c r="AJ19" s="865" t="s">
        <v>2466</v>
      </c>
      <c r="AK19" s="865" t="s">
        <v>2467</v>
      </c>
      <c r="AL19" s="865" t="s">
        <v>2468</v>
      </c>
      <c r="AM19" s="866"/>
      <c r="AN19" s="865" t="s">
        <v>2469</v>
      </c>
      <c r="AO19" s="865" t="s">
        <v>2470</v>
      </c>
      <c r="AP19" s="865" t="s">
        <v>2471</v>
      </c>
      <c r="AQ19" s="865" t="s">
        <v>2472</v>
      </c>
      <c r="AR19" s="866"/>
      <c r="AS19" s="866"/>
      <c r="AT19" s="865" t="s">
        <v>2473</v>
      </c>
      <c r="AU19" s="865" t="s">
        <v>2474</v>
      </c>
      <c r="AV19" s="865" t="s">
        <v>2475</v>
      </c>
      <c r="AW19" s="865" t="s">
        <v>2476</v>
      </c>
      <c r="AX19" s="866"/>
      <c r="AY19" s="866"/>
      <c r="AZ19" s="866"/>
      <c r="BA19" s="866"/>
      <c r="BB19" s="866"/>
      <c r="BC19" s="866"/>
      <c r="BD19" s="866"/>
      <c r="BE19" s="866"/>
      <c r="BF19" s="866"/>
      <c r="BG19" s="866"/>
      <c r="BH19" s="866"/>
      <c r="BI19" s="866"/>
      <c r="BJ19" s="866"/>
      <c r="BK19" s="866"/>
      <c r="BL19" s="866"/>
      <c r="BM19" s="866"/>
    </row>
    <row r="20" hidden="1">
      <c r="A20" s="2" t="s">
        <v>2477</v>
      </c>
      <c r="C20" s="2" t="s">
        <v>2478</v>
      </c>
      <c r="D20" s="2" t="s">
        <v>2479</v>
      </c>
      <c r="E20" s="2" t="s">
        <v>2480</v>
      </c>
      <c r="G20" s="2" t="s">
        <v>2481</v>
      </c>
      <c r="H20" s="2" t="s">
        <v>2482</v>
      </c>
      <c r="I20" s="2" t="s">
        <v>2483</v>
      </c>
      <c r="J20" s="2" t="s">
        <v>2484</v>
      </c>
      <c r="K20" s="2" t="s">
        <v>2485</v>
      </c>
      <c r="L20" s="2" t="s">
        <v>2486</v>
      </c>
      <c r="M20" s="2" t="s">
        <v>2487</v>
      </c>
      <c r="N20" s="2" t="s">
        <v>2488</v>
      </c>
      <c r="O20" s="2" t="s">
        <v>2489</v>
      </c>
      <c r="Q20" s="2" t="s">
        <v>2490</v>
      </c>
      <c r="R20" s="2" t="s">
        <v>2491</v>
      </c>
      <c r="S20" s="2" t="s">
        <v>2492</v>
      </c>
      <c r="T20" s="2" t="s">
        <v>2493</v>
      </c>
      <c r="U20" s="2" t="s">
        <v>2494</v>
      </c>
      <c r="W20" s="2" t="s">
        <v>2495</v>
      </c>
      <c r="X20" s="2" t="s">
        <v>2496</v>
      </c>
      <c r="Y20" s="2" t="s">
        <v>2497</v>
      </c>
      <c r="Z20" s="2" t="s">
        <v>2498</v>
      </c>
      <c r="AA20" s="2" t="s">
        <v>2499</v>
      </c>
      <c r="AB20" s="2" t="s">
        <v>2500</v>
      </c>
      <c r="AC20" s="2" t="s">
        <v>2501</v>
      </c>
      <c r="AD20" s="2" t="s">
        <v>2502</v>
      </c>
      <c r="AE20" s="2" t="s">
        <v>2503</v>
      </c>
      <c r="AF20" s="2" t="s">
        <v>2504</v>
      </c>
      <c r="AG20" s="2" t="s">
        <v>2505</v>
      </c>
      <c r="AJ20" s="2" t="s">
        <v>2506</v>
      </c>
      <c r="AK20" s="2" t="s">
        <v>2507</v>
      </c>
      <c r="AL20" s="2" t="s">
        <v>2508</v>
      </c>
      <c r="AN20" s="2" t="s">
        <v>2509</v>
      </c>
      <c r="AO20" s="2" t="s">
        <v>2510</v>
      </c>
      <c r="AP20" s="2" t="s">
        <v>2511</v>
      </c>
      <c r="AQ20" s="2" t="s">
        <v>2512</v>
      </c>
      <c r="AR20" s="2" t="s">
        <v>2513</v>
      </c>
      <c r="AS20" s="2" t="s">
        <v>2514</v>
      </c>
      <c r="AT20" s="2" t="s">
        <v>2515</v>
      </c>
      <c r="AU20" s="2" t="s">
        <v>2516</v>
      </c>
      <c r="AV20" s="2" t="s">
        <v>2517</v>
      </c>
      <c r="AW20" s="2" t="s">
        <v>2518</v>
      </c>
    </row>
    <row r="21">
      <c r="A21" s="102" t="s">
        <v>2519</v>
      </c>
      <c r="B21" s="867"/>
      <c r="C21" s="867"/>
      <c r="D21" s="102" t="str">
        <f>IFERROR(__xludf.DUMMYFUNCTION("ARRAY_CONSTRAIN(split(CELL(""ADDRESS"",zsupermetrics_FEamnpN5FsVYF0RtUTXAwunZ388Tkc),""!""),1,1)"),"Forecast")</f>
        <v>Forecast</v>
      </c>
      <c r="E21" s="102"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867"/>
      <c r="G21" s="868">
        <v>45336.378599537034</v>
      </c>
      <c r="H21" s="868">
        <v>45350.594409722224</v>
      </c>
      <c r="I21" s="869" t="s">
        <v>2520</v>
      </c>
      <c r="J21" s="870">
        <v>1.709126144659E12</v>
      </c>
      <c r="K21" s="102" t="b">
        <v>0</v>
      </c>
      <c r="L21" s="870">
        <v>2.0</v>
      </c>
      <c r="M21" s="102" t="s">
        <v>2521</v>
      </c>
      <c r="N21" s="867"/>
      <c r="O21" s="102" t="s">
        <v>2522</v>
      </c>
      <c r="P21" s="867"/>
      <c r="Q21" s="102" t="s">
        <v>2523</v>
      </c>
      <c r="R21" s="867"/>
      <c r="S21" s="867"/>
      <c r="T21" s="867"/>
      <c r="U21" s="867"/>
      <c r="V21" s="867"/>
      <c r="W21" s="102" t="s">
        <v>2524</v>
      </c>
      <c r="X21" s="102" t="s">
        <v>2525</v>
      </c>
      <c r="Y21" s="102" t="s">
        <v>2526</v>
      </c>
      <c r="Z21" s="102" t="s">
        <v>2527</v>
      </c>
      <c r="AA21" s="102" t="s">
        <v>2527</v>
      </c>
      <c r="AB21" s="102" t="s">
        <v>2527</v>
      </c>
      <c r="AC21" s="867"/>
      <c r="AD21" s="102">
        <v>10000.0</v>
      </c>
      <c r="AE21" s="867"/>
      <c r="AF21" s="102" t="s">
        <v>2527</v>
      </c>
      <c r="AG21" s="102" t="s">
        <v>2528</v>
      </c>
      <c r="AH21" s="867"/>
      <c r="AI21" s="867"/>
      <c r="AJ21" s="867"/>
      <c r="AK21" s="867"/>
      <c r="AL21" s="867"/>
      <c r="AM21" s="867"/>
      <c r="AN21" s="867"/>
      <c r="AO21" s="867"/>
      <c r="AP21" s="871" t="s">
        <v>2529</v>
      </c>
      <c r="AQ21" s="867"/>
      <c r="AR21" s="867"/>
      <c r="AS21" s="867"/>
      <c r="AT21" s="867"/>
      <c r="AU21" s="102" t="s">
        <v>2530</v>
      </c>
      <c r="AV21" s="867"/>
      <c r="AW21" s="870">
        <v>1.0</v>
      </c>
      <c r="AX21" s="867"/>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872"/>
      <c r="B1" s="873"/>
      <c r="C1" s="874"/>
      <c r="D1" s="872"/>
      <c r="E1" s="872"/>
      <c r="F1" s="874"/>
      <c r="G1" s="875"/>
      <c r="H1" s="875"/>
      <c r="I1" s="875"/>
      <c r="J1" s="875"/>
    </row>
    <row r="2">
      <c r="A2" s="876" t="s">
        <v>2531</v>
      </c>
      <c r="B2" s="877">
        <v>45293.0</v>
      </c>
      <c r="C2" s="878"/>
      <c r="D2" s="876" t="s">
        <v>2532</v>
      </c>
      <c r="E2" s="876" t="s">
        <v>2533</v>
      </c>
      <c r="F2" s="878"/>
      <c r="G2" s="879" t="s">
        <v>2534</v>
      </c>
      <c r="H2" s="652"/>
      <c r="I2" s="880" t="s">
        <v>2535</v>
      </c>
      <c r="J2" s="652"/>
    </row>
    <row r="3">
      <c r="A3" s="881" t="s">
        <v>2536</v>
      </c>
      <c r="B3" s="882">
        <v>29.0</v>
      </c>
      <c r="C3" s="883" t="s">
        <v>2537</v>
      </c>
      <c r="D3" s="749"/>
      <c r="E3" s="749"/>
      <c r="F3" s="747"/>
      <c r="G3" s="884" t="s">
        <v>2538</v>
      </c>
      <c r="H3" s="885"/>
      <c r="I3" s="886" t="s">
        <v>2539</v>
      </c>
      <c r="J3" s="887"/>
    </row>
    <row r="4">
      <c r="A4" s="881" t="s">
        <v>2540</v>
      </c>
      <c r="B4" s="888">
        <f>count(Summary!B96:AD96)</f>
        <v>29</v>
      </c>
      <c r="C4" s="889"/>
      <c r="D4" s="890"/>
      <c r="E4" s="890"/>
      <c r="F4" s="891"/>
      <c r="G4" s="884" t="s">
        <v>2541</v>
      </c>
      <c r="H4" s="892"/>
      <c r="I4" s="886" t="s">
        <v>2542</v>
      </c>
      <c r="J4" s="893"/>
    </row>
    <row r="5">
      <c r="A5" s="894"/>
      <c r="B5" s="895" t="s">
        <v>2543</v>
      </c>
      <c r="C5" s="652"/>
      <c r="D5" s="895" t="s">
        <v>2544</v>
      </c>
      <c r="E5" s="896"/>
      <c r="F5" s="652"/>
      <c r="G5" s="884" t="s">
        <v>2545</v>
      </c>
      <c r="H5" s="885"/>
      <c r="I5" s="886" t="s">
        <v>2546</v>
      </c>
      <c r="J5" s="887"/>
    </row>
    <row r="6">
      <c r="A6" s="897" t="s">
        <v>2547</v>
      </c>
      <c r="B6" s="897" t="s">
        <v>2548</v>
      </c>
      <c r="C6" s="898" t="s">
        <v>2540</v>
      </c>
      <c r="D6" s="897" t="s">
        <v>2544</v>
      </c>
      <c r="E6" s="897" t="s">
        <v>2549</v>
      </c>
      <c r="F6" s="897" t="s">
        <v>2550</v>
      </c>
      <c r="G6" s="884" t="s">
        <v>2551</v>
      </c>
      <c r="H6" s="899"/>
      <c r="I6" s="886" t="s">
        <v>2552</v>
      </c>
      <c r="J6" s="900"/>
    </row>
    <row r="7">
      <c r="A7" s="901">
        <v>1.0</v>
      </c>
      <c r="B7" s="902">
        <f t="shared" ref="B7:B35" si="1">$B$36/$B$3</f>
        <v>41379.31034</v>
      </c>
      <c r="C7" s="903">
        <f>Summary!B47+Summary!B93</f>
        <v>31136.70642</v>
      </c>
      <c r="D7" s="904">
        <f t="shared" ref="D7:D36" si="2">C7/$B$4*$B$3</f>
        <v>31136.70642</v>
      </c>
      <c r="E7" s="905">
        <f t="shared" ref="E7:E36" si="3">D7/B7-1</f>
        <v>-0.2475295949</v>
      </c>
      <c r="F7" s="906">
        <f t="shared" ref="F7:F36" si="4">D7-B7</f>
        <v>-10242.60392</v>
      </c>
      <c r="G7" s="884" t="s">
        <v>2553</v>
      </c>
      <c r="H7" s="892"/>
      <c r="I7" s="907"/>
      <c r="J7" s="907"/>
    </row>
    <row r="8">
      <c r="A8" s="908">
        <v>2.0</v>
      </c>
      <c r="B8" s="909">
        <f t="shared" si="1"/>
        <v>41379.31034</v>
      </c>
      <c r="C8" s="910">
        <f>Summary!C47+Summary!C93</f>
        <v>30219.79107</v>
      </c>
      <c r="D8" s="904">
        <f t="shared" si="2"/>
        <v>30219.79107</v>
      </c>
      <c r="E8" s="911">
        <f t="shared" si="3"/>
        <v>-0.2696883824</v>
      </c>
      <c r="F8" s="912">
        <f t="shared" si="4"/>
        <v>-11159.51927</v>
      </c>
      <c r="G8" s="884" t="s">
        <v>2554</v>
      </c>
      <c r="H8" s="913"/>
      <c r="I8" s="914"/>
      <c r="J8" s="907"/>
    </row>
    <row r="9">
      <c r="A9" s="908">
        <v>3.0</v>
      </c>
      <c r="B9" s="902">
        <f t="shared" si="1"/>
        <v>41379.31034</v>
      </c>
      <c r="C9" s="915">
        <f>Summary!D47+Summary!D93</f>
        <v>23249.62267</v>
      </c>
      <c r="D9" s="904">
        <f t="shared" si="2"/>
        <v>23249.62267</v>
      </c>
      <c r="E9" s="911">
        <f t="shared" si="3"/>
        <v>-0.4381341188</v>
      </c>
      <c r="F9" s="912">
        <f t="shared" si="4"/>
        <v>-18129.68767</v>
      </c>
      <c r="G9" s="916" t="s">
        <v>2555</v>
      </c>
      <c r="H9" s="892"/>
      <c r="I9" s="907"/>
      <c r="J9" s="907"/>
    </row>
    <row r="10">
      <c r="A10" s="908">
        <v>4.0</v>
      </c>
      <c r="B10" s="909">
        <f t="shared" si="1"/>
        <v>41379.31034</v>
      </c>
      <c r="C10" s="910">
        <f>Summary!E47+Summary!E93</f>
        <v>21309.28266</v>
      </c>
      <c r="D10" s="904">
        <f t="shared" si="2"/>
        <v>21309.28266</v>
      </c>
      <c r="E10" s="911">
        <f t="shared" si="3"/>
        <v>-0.485025669</v>
      </c>
      <c r="F10" s="912">
        <f t="shared" si="4"/>
        <v>-20070.02768</v>
      </c>
      <c r="G10" s="884" t="s">
        <v>2556</v>
      </c>
      <c r="H10" s="917"/>
      <c r="I10" s="907"/>
      <c r="J10" s="907"/>
    </row>
    <row r="11">
      <c r="A11" s="908">
        <v>5.0</v>
      </c>
      <c r="B11" s="902">
        <f t="shared" si="1"/>
        <v>41379.31034</v>
      </c>
      <c r="C11" s="915">
        <f>Summary!F47+Summary!F93</f>
        <v>24536.86217</v>
      </c>
      <c r="D11" s="904">
        <f t="shared" si="2"/>
        <v>24536.86217</v>
      </c>
      <c r="E11" s="911">
        <f t="shared" si="3"/>
        <v>-0.407025831</v>
      </c>
      <c r="F11" s="912">
        <f t="shared" si="4"/>
        <v>-16842.44818</v>
      </c>
    </row>
    <row r="12">
      <c r="A12" s="908">
        <v>6.0</v>
      </c>
      <c r="B12" s="909">
        <f t="shared" si="1"/>
        <v>41379.31034</v>
      </c>
      <c r="C12" s="910">
        <f>Summary!G47+Summary!G93</f>
        <v>19523.24019</v>
      </c>
      <c r="D12" s="904">
        <f t="shared" si="2"/>
        <v>19523.24019</v>
      </c>
      <c r="E12" s="911">
        <f t="shared" si="3"/>
        <v>-0.5281883621</v>
      </c>
      <c r="F12" s="912">
        <f t="shared" si="4"/>
        <v>-21856.07016</v>
      </c>
      <c r="G12" s="918" t="s">
        <v>2557</v>
      </c>
      <c r="H12" s="919" t="s">
        <v>2558</v>
      </c>
      <c r="I12" s="919" t="s">
        <v>2559</v>
      </c>
      <c r="J12" s="920" t="s">
        <v>2560</v>
      </c>
      <c r="K12" s="875"/>
    </row>
    <row r="13">
      <c r="A13" s="908">
        <v>7.0</v>
      </c>
      <c r="B13" s="902">
        <f t="shared" si="1"/>
        <v>41379.31034</v>
      </c>
      <c r="C13" s="915">
        <f>Summary!H47+Summary!H93</f>
        <v>55470.51493</v>
      </c>
      <c r="D13" s="904">
        <f t="shared" si="2"/>
        <v>55470.51493</v>
      </c>
      <c r="E13" s="911">
        <f t="shared" si="3"/>
        <v>0.3405374441</v>
      </c>
      <c r="F13" s="912">
        <f t="shared" si="4"/>
        <v>14091.20458</v>
      </c>
      <c r="G13" s="921" t="s">
        <v>2561</v>
      </c>
      <c r="H13" s="922">
        <v>1200000.0</v>
      </c>
      <c r="I13" s="923">
        <f>C36</f>
        <v>812522.1231</v>
      </c>
      <c r="J13" s="924">
        <f t="shared" ref="J13:J20" si="5">I13/H13-1</f>
        <v>-0.3228982307</v>
      </c>
    </row>
    <row r="14">
      <c r="A14" s="908">
        <v>8.0</v>
      </c>
      <c r="B14" s="909">
        <f t="shared" si="1"/>
        <v>41379.31034</v>
      </c>
      <c r="C14" s="910">
        <f>Summary!I47+Summary!I93</f>
        <v>60647.39369</v>
      </c>
      <c r="D14" s="904">
        <f t="shared" si="2"/>
        <v>60647.39369</v>
      </c>
      <c r="E14" s="911">
        <f t="shared" si="3"/>
        <v>0.4656453475</v>
      </c>
      <c r="F14" s="912">
        <f t="shared" si="4"/>
        <v>19268.08335</v>
      </c>
      <c r="G14" s="921" t="s">
        <v>2562</v>
      </c>
      <c r="H14" s="925">
        <v>4000.0</v>
      </c>
      <c r="I14" s="926">
        <f>sum(Summary!B120:AD120)</f>
        <v>3176</v>
      </c>
      <c r="J14" s="924">
        <f t="shared" si="5"/>
        <v>-0.206</v>
      </c>
    </row>
    <row r="15">
      <c r="A15" s="908">
        <v>9.0</v>
      </c>
      <c r="B15" s="902">
        <f t="shared" si="1"/>
        <v>41379.31034</v>
      </c>
      <c r="C15" s="915">
        <f>Summary!J47+Summary!J93</f>
        <v>41936.06624</v>
      </c>
      <c r="D15" s="904">
        <f t="shared" si="2"/>
        <v>41936.06624</v>
      </c>
      <c r="E15" s="911">
        <f t="shared" si="3"/>
        <v>0.01345493404</v>
      </c>
      <c r="F15" s="912">
        <f t="shared" si="4"/>
        <v>556.7558912</v>
      </c>
      <c r="G15" s="921" t="s">
        <v>2563</v>
      </c>
      <c r="H15" s="922">
        <v>350000.0</v>
      </c>
      <c r="I15" s="923">
        <f>sum(Summary!B166:AD166)</f>
        <v>196521.42</v>
      </c>
      <c r="J15" s="924">
        <f t="shared" si="5"/>
        <v>-0.4385102286</v>
      </c>
    </row>
    <row r="16">
      <c r="A16" s="908">
        <v>10.0</v>
      </c>
      <c r="B16" s="909">
        <f t="shared" si="1"/>
        <v>41379.31034</v>
      </c>
      <c r="C16" s="910">
        <f>Summary!K47+Summary!K93</f>
        <v>20794.97535</v>
      </c>
      <c r="D16" s="904">
        <f t="shared" si="2"/>
        <v>20794.97535</v>
      </c>
      <c r="E16" s="911">
        <f t="shared" si="3"/>
        <v>-0.4974547623</v>
      </c>
      <c r="F16" s="912">
        <f t="shared" si="4"/>
        <v>-20584.33499</v>
      </c>
      <c r="G16" s="921" t="s">
        <v>2564</v>
      </c>
      <c r="H16" s="927">
        <f t="shared" ref="H16:I16" si="6">H13/H15</f>
        <v>3.428571429</v>
      </c>
      <c r="I16" s="928">
        <f t="shared" si="6"/>
        <v>4.134521942</v>
      </c>
      <c r="J16" s="924">
        <f t="shared" si="5"/>
        <v>0.2059022332</v>
      </c>
    </row>
    <row r="17">
      <c r="A17" s="908">
        <v>11.0</v>
      </c>
      <c r="B17" s="902">
        <f t="shared" si="1"/>
        <v>41379.31034</v>
      </c>
      <c r="C17" s="915">
        <f>Summary!L47+Summary!L93</f>
        <v>24022.82851</v>
      </c>
      <c r="D17" s="904">
        <f t="shared" si="2"/>
        <v>24022.82851</v>
      </c>
      <c r="E17" s="911">
        <f t="shared" si="3"/>
        <v>-0.4194483109</v>
      </c>
      <c r="F17" s="912">
        <f t="shared" si="4"/>
        <v>-17356.48183</v>
      </c>
      <c r="G17" s="921" t="s">
        <v>2565</v>
      </c>
      <c r="H17" s="929">
        <f t="shared" ref="H17:I17" si="7">H15/H13</f>
        <v>0.2916666667</v>
      </c>
      <c r="I17" s="930">
        <f t="shared" si="7"/>
        <v>0.2418659313</v>
      </c>
      <c r="J17" s="924">
        <f t="shared" si="5"/>
        <v>-0.1707453784</v>
      </c>
    </row>
    <row r="18">
      <c r="A18" s="908">
        <v>12.0</v>
      </c>
      <c r="B18" s="909">
        <f t="shared" si="1"/>
        <v>41379.31034</v>
      </c>
      <c r="C18" s="909">
        <f>Summary!M47+Summary!M93</f>
        <v>26382.20411</v>
      </c>
      <c r="D18" s="904">
        <f t="shared" si="2"/>
        <v>26382.20411</v>
      </c>
      <c r="E18" s="911">
        <f t="shared" si="3"/>
        <v>-0.3624300674</v>
      </c>
      <c r="F18" s="912">
        <f t="shared" si="4"/>
        <v>-14997.10624</v>
      </c>
      <c r="G18" s="921" t="s">
        <v>2566</v>
      </c>
      <c r="H18" s="931">
        <v>0.0125</v>
      </c>
      <c r="I18" s="930">
        <f>L18/I20</f>
        <v>0.005732353741</v>
      </c>
      <c r="J18" s="924">
        <f t="shared" si="5"/>
        <v>-0.5414117007</v>
      </c>
      <c r="K18" s="2" t="s">
        <v>2567</v>
      </c>
      <c r="L18" s="69">
        <f>sum(Summary!B96:AD96)</f>
        <v>2045</v>
      </c>
    </row>
    <row r="19">
      <c r="A19" s="908">
        <v>13.0</v>
      </c>
      <c r="B19" s="902">
        <f t="shared" si="1"/>
        <v>41379.31034</v>
      </c>
      <c r="C19" s="932">
        <f>Summary!N47+Summary!N93</f>
        <v>22849.33788</v>
      </c>
      <c r="D19" s="904">
        <f t="shared" si="2"/>
        <v>22849.33788</v>
      </c>
      <c r="E19" s="911">
        <f t="shared" si="3"/>
        <v>-0.4478076679</v>
      </c>
      <c r="F19" s="912">
        <f t="shared" si="4"/>
        <v>-18529.97247</v>
      </c>
      <c r="G19" s="921" t="s">
        <v>2568</v>
      </c>
      <c r="H19" s="933">
        <v>250.0</v>
      </c>
      <c r="I19" s="933">
        <f>I13/I14</f>
        <v>255.8319027</v>
      </c>
      <c r="J19" s="924">
        <f t="shared" si="5"/>
        <v>0.02332761098</v>
      </c>
    </row>
    <row r="20">
      <c r="A20" s="908">
        <v>14.0</v>
      </c>
      <c r="B20" s="909">
        <f t="shared" si="1"/>
        <v>41379.31034</v>
      </c>
      <c r="C20" s="909">
        <f>Summary!O47+Summary!O93</f>
        <v>21133.3643</v>
      </c>
      <c r="D20" s="904">
        <f t="shared" si="2"/>
        <v>21133.3643</v>
      </c>
      <c r="E20" s="911">
        <f t="shared" si="3"/>
        <v>-0.4892770294</v>
      </c>
      <c r="F20" s="912">
        <f t="shared" si="4"/>
        <v>-20245.94605</v>
      </c>
      <c r="G20" s="921" t="s">
        <v>2569</v>
      </c>
      <c r="H20" s="934">
        <v>300000.0</v>
      </c>
      <c r="I20" s="934">
        <f>sum(C79:C106)</f>
        <v>356747</v>
      </c>
      <c r="J20" s="924">
        <f t="shared" si="5"/>
        <v>0.1891566667</v>
      </c>
    </row>
    <row r="21">
      <c r="A21" s="908">
        <v>15.0</v>
      </c>
      <c r="B21" s="902">
        <f t="shared" si="1"/>
        <v>41379.31034</v>
      </c>
      <c r="C21" s="932">
        <f>Summary!P47+Summary!P93</f>
        <v>16657.81881</v>
      </c>
      <c r="D21" s="904">
        <f t="shared" si="2"/>
        <v>16657.81881</v>
      </c>
      <c r="E21" s="911">
        <f t="shared" si="3"/>
        <v>-0.5974360454</v>
      </c>
      <c r="F21" s="912">
        <f t="shared" si="4"/>
        <v>-24721.49153</v>
      </c>
      <c r="G21" s="935"/>
      <c r="H21" s="875"/>
    </row>
    <row r="22">
      <c r="A22" s="908">
        <v>16.0</v>
      </c>
      <c r="B22" s="909">
        <f t="shared" si="1"/>
        <v>41379.31034</v>
      </c>
      <c r="C22" s="909">
        <f>Summary!Q47+Summary!Q93</f>
        <v>18987.21269</v>
      </c>
      <c r="D22" s="904">
        <f t="shared" si="2"/>
        <v>18987.21269</v>
      </c>
      <c r="E22" s="911">
        <f t="shared" si="3"/>
        <v>-0.5411423601</v>
      </c>
      <c r="F22" s="912">
        <f t="shared" si="4"/>
        <v>-22392.09766</v>
      </c>
      <c r="G22" s="936" t="s">
        <v>2570</v>
      </c>
      <c r="H22" s="937" t="s">
        <v>2571</v>
      </c>
      <c r="I22" s="938" t="s">
        <v>2572</v>
      </c>
    </row>
    <row r="23">
      <c r="A23" s="908">
        <v>17.0</v>
      </c>
      <c r="B23" s="902">
        <f t="shared" si="1"/>
        <v>41379.31034</v>
      </c>
      <c r="C23" s="932">
        <f>Summary!R47+Summary!R93</f>
        <v>22150.80587</v>
      </c>
      <c r="D23" s="904">
        <f t="shared" si="2"/>
        <v>22150.80587</v>
      </c>
      <c r="E23" s="911">
        <f t="shared" si="3"/>
        <v>-0.4646888581</v>
      </c>
      <c r="F23" s="912">
        <f t="shared" si="4"/>
        <v>-19228.50447</v>
      </c>
      <c r="G23" s="936"/>
      <c r="H23" s="939"/>
      <c r="I23" s="940"/>
    </row>
    <row r="24">
      <c r="A24" s="908">
        <v>18.0</v>
      </c>
      <c r="B24" s="909">
        <f t="shared" si="1"/>
        <v>41379.31034</v>
      </c>
      <c r="C24" s="909">
        <f>Summary!S47+Summary!S93</f>
        <v>25175.55089</v>
      </c>
      <c r="D24" s="904">
        <f t="shared" si="2"/>
        <v>25175.55089</v>
      </c>
      <c r="E24" s="911">
        <f t="shared" si="3"/>
        <v>-0.3915908535</v>
      </c>
      <c r="F24" s="912">
        <f t="shared" si="4"/>
        <v>-16203.75946</v>
      </c>
      <c r="G24" s="936"/>
      <c r="H24" s="941"/>
      <c r="I24" s="941"/>
    </row>
    <row r="25">
      <c r="A25" s="908">
        <v>19.0</v>
      </c>
      <c r="B25" s="902">
        <f t="shared" si="1"/>
        <v>41379.31034</v>
      </c>
      <c r="C25" s="932">
        <f>Summary!T47+Summary!T93</f>
        <v>23283.9637</v>
      </c>
      <c r="D25" s="904">
        <f t="shared" si="2"/>
        <v>23283.9637</v>
      </c>
      <c r="E25" s="911">
        <f t="shared" si="3"/>
        <v>-0.4373042105</v>
      </c>
      <c r="F25" s="912">
        <f t="shared" si="4"/>
        <v>-18095.34664</v>
      </c>
      <c r="G25" s="936"/>
      <c r="H25" s="942"/>
      <c r="I25" s="940"/>
    </row>
    <row r="26">
      <c r="A26" s="908">
        <v>20.0</v>
      </c>
      <c r="B26" s="909">
        <f t="shared" si="1"/>
        <v>41379.31034</v>
      </c>
      <c r="C26" s="909">
        <f>Summary!U47+Summary!U93</f>
        <v>25210.02005</v>
      </c>
      <c r="D26" s="904">
        <f t="shared" si="2"/>
        <v>25210.02005</v>
      </c>
      <c r="E26" s="911">
        <f t="shared" si="3"/>
        <v>-0.3907578489</v>
      </c>
      <c r="F26" s="912">
        <f t="shared" si="4"/>
        <v>-16169.2903</v>
      </c>
      <c r="G26" s="943"/>
      <c r="H26" s="941"/>
      <c r="I26" s="940"/>
    </row>
    <row r="27">
      <c r="A27" s="908">
        <v>21.0</v>
      </c>
      <c r="B27" s="902">
        <f t="shared" si="1"/>
        <v>41379.31034</v>
      </c>
      <c r="C27" s="932">
        <f>Summary!V47+Summary!V93</f>
        <v>22121.70096</v>
      </c>
      <c r="D27" s="904">
        <f t="shared" si="2"/>
        <v>22121.70096</v>
      </c>
      <c r="E27" s="911">
        <f t="shared" si="3"/>
        <v>-0.4653922269</v>
      </c>
      <c r="F27" s="912">
        <f t="shared" si="4"/>
        <v>-19257.60939</v>
      </c>
      <c r="G27" s="943"/>
      <c r="H27" s="941"/>
      <c r="I27" s="940"/>
    </row>
    <row r="28">
      <c r="A28" s="908">
        <v>22.0</v>
      </c>
      <c r="B28" s="909">
        <f t="shared" si="1"/>
        <v>41379.31034</v>
      </c>
      <c r="C28" s="909">
        <f>Summary!W47+Summary!W93</f>
        <v>35355.93295</v>
      </c>
      <c r="D28" s="904">
        <f t="shared" si="2"/>
        <v>35355.93295</v>
      </c>
      <c r="E28" s="911">
        <f t="shared" si="3"/>
        <v>-0.1455649537</v>
      </c>
      <c r="F28" s="912">
        <f t="shared" si="4"/>
        <v>-6023.377394</v>
      </c>
      <c r="G28" s="936"/>
      <c r="H28" s="944"/>
      <c r="I28" s="940"/>
    </row>
    <row r="29">
      <c r="A29" s="908">
        <v>23.0</v>
      </c>
      <c r="B29" s="902">
        <f t="shared" si="1"/>
        <v>41379.31034</v>
      </c>
      <c r="C29" s="932">
        <f>Summary!X47+Summary!X93</f>
        <v>28622.7597</v>
      </c>
      <c r="D29" s="904">
        <f t="shared" si="2"/>
        <v>28622.7597</v>
      </c>
      <c r="E29" s="911">
        <f t="shared" si="3"/>
        <v>-0.3082833073</v>
      </c>
      <c r="F29" s="912">
        <f t="shared" si="4"/>
        <v>-12756.55065</v>
      </c>
      <c r="G29" s="943"/>
      <c r="H29" s="939"/>
      <c r="I29" s="940"/>
    </row>
    <row r="30">
      <c r="A30" s="908">
        <v>24.0</v>
      </c>
      <c r="B30" s="909">
        <f t="shared" si="1"/>
        <v>41379.31034</v>
      </c>
      <c r="C30" s="909">
        <f>Summary!Y47+Summary!Y93</f>
        <v>26277.18874</v>
      </c>
      <c r="D30" s="904">
        <f t="shared" si="2"/>
        <v>26277.18874</v>
      </c>
      <c r="E30" s="911">
        <f t="shared" si="3"/>
        <v>-0.3649679388</v>
      </c>
      <c r="F30" s="912">
        <f t="shared" si="4"/>
        <v>-15102.12161</v>
      </c>
    </row>
    <row r="31">
      <c r="A31" s="908">
        <v>25.0</v>
      </c>
      <c r="B31" s="902">
        <f t="shared" si="1"/>
        <v>41379.31034</v>
      </c>
      <c r="C31" s="932">
        <f>Summary!Z47+Summary!Z93</f>
        <v>32284.12107</v>
      </c>
      <c r="D31" s="904">
        <f t="shared" si="2"/>
        <v>32284.12107</v>
      </c>
      <c r="E31" s="911">
        <f t="shared" si="3"/>
        <v>-0.2198004075</v>
      </c>
      <c r="F31" s="912">
        <f t="shared" si="4"/>
        <v>-9095.189277</v>
      </c>
    </row>
    <row r="32">
      <c r="A32" s="908">
        <v>26.0</v>
      </c>
      <c r="B32" s="909">
        <f t="shared" si="1"/>
        <v>41379.31034</v>
      </c>
      <c r="C32" s="909">
        <f>Summary!AA47+Summary!AA93</f>
        <v>29948.93788</v>
      </c>
      <c r="D32" s="904">
        <f t="shared" si="2"/>
        <v>29948.93788</v>
      </c>
      <c r="E32" s="911">
        <f t="shared" si="3"/>
        <v>-0.2762340013</v>
      </c>
      <c r="F32" s="912">
        <f t="shared" si="4"/>
        <v>-11430.37247</v>
      </c>
    </row>
    <row r="33">
      <c r="A33" s="908">
        <v>27.0</v>
      </c>
      <c r="B33" s="902">
        <f t="shared" si="1"/>
        <v>41379.31034</v>
      </c>
      <c r="C33" s="932">
        <f>Summary!AB47+Summary!AB93</f>
        <v>30498.33993</v>
      </c>
      <c r="D33" s="904">
        <f t="shared" si="2"/>
        <v>30498.33993</v>
      </c>
      <c r="E33" s="911">
        <f t="shared" si="3"/>
        <v>-0.2629567851</v>
      </c>
      <c r="F33" s="912">
        <f t="shared" si="4"/>
        <v>-10880.97042</v>
      </c>
    </row>
    <row r="34">
      <c r="A34" s="908">
        <v>28.0</v>
      </c>
      <c r="B34" s="909">
        <f t="shared" si="1"/>
        <v>41379.31034</v>
      </c>
      <c r="C34" s="909">
        <f>Summary!AC47+Summary!AC93</f>
        <v>30558.91396</v>
      </c>
      <c r="D34" s="904">
        <f t="shared" si="2"/>
        <v>30558.91396</v>
      </c>
      <c r="E34" s="911">
        <f t="shared" si="3"/>
        <v>-0.2614929128</v>
      </c>
      <c r="F34" s="912">
        <f t="shared" si="4"/>
        <v>-10820.39639</v>
      </c>
    </row>
    <row r="35">
      <c r="A35" s="945">
        <v>29.0</v>
      </c>
      <c r="B35" s="902">
        <f t="shared" si="1"/>
        <v>41379.31034</v>
      </c>
      <c r="C35" s="932">
        <f>Summary!AD47+Summary!AD93</f>
        <v>22176.66575</v>
      </c>
      <c r="D35" s="904">
        <f t="shared" si="2"/>
        <v>22176.66575</v>
      </c>
      <c r="E35" s="911">
        <f t="shared" si="3"/>
        <v>-0.464063911</v>
      </c>
      <c r="F35" s="912">
        <f t="shared" si="4"/>
        <v>-19202.64459</v>
      </c>
    </row>
    <row r="36">
      <c r="A36" s="946" t="s">
        <v>1314</v>
      </c>
      <c r="B36" s="947">
        <f>H13</f>
        <v>1200000</v>
      </c>
      <c r="C36" s="947">
        <f>sum(C7:C35)</f>
        <v>812522.1231</v>
      </c>
      <c r="D36" s="948">
        <f t="shared" si="2"/>
        <v>812522.1231</v>
      </c>
      <c r="E36" s="949">
        <f t="shared" si="3"/>
        <v>-0.3228982307</v>
      </c>
      <c r="F36" s="947">
        <f t="shared" si="4"/>
        <v>-387477.8769</v>
      </c>
    </row>
    <row r="38">
      <c r="A38" s="876" t="s">
        <v>2531</v>
      </c>
      <c r="B38" s="877">
        <v>45293.0</v>
      </c>
      <c r="C38" s="878"/>
      <c r="D38" s="876" t="s">
        <v>2532</v>
      </c>
      <c r="E38" s="876" t="s">
        <v>2533</v>
      </c>
      <c r="F38" s="878"/>
    </row>
    <row r="39">
      <c r="A39" s="881" t="s">
        <v>2536</v>
      </c>
      <c r="B39" s="882">
        <v>29.0</v>
      </c>
      <c r="C39" s="883" t="s">
        <v>2573</v>
      </c>
      <c r="D39" s="749"/>
      <c r="E39" s="749"/>
      <c r="F39" s="747"/>
    </row>
    <row r="40">
      <c r="A40" s="881" t="s">
        <v>2540</v>
      </c>
      <c r="B40" s="888">
        <f>COUNT(Summary!B96:AD96)</f>
        <v>29</v>
      </c>
      <c r="C40" s="889"/>
      <c r="D40" s="890"/>
      <c r="E40" s="890"/>
      <c r="F40" s="891"/>
    </row>
    <row r="41">
      <c r="A41" s="894"/>
      <c r="B41" s="895" t="s">
        <v>2543</v>
      </c>
      <c r="C41" s="652"/>
      <c r="D41" s="895" t="s">
        <v>2544</v>
      </c>
      <c r="E41" s="896"/>
      <c r="F41" s="652"/>
    </row>
    <row r="42">
      <c r="A42" s="897" t="s">
        <v>2547</v>
      </c>
      <c r="B42" s="897" t="s">
        <v>2574</v>
      </c>
      <c r="C42" s="898" t="s">
        <v>2540</v>
      </c>
      <c r="D42" s="897" t="s">
        <v>2544</v>
      </c>
      <c r="E42" s="897" t="s">
        <v>2549</v>
      </c>
      <c r="F42" s="897" t="s">
        <v>2550</v>
      </c>
    </row>
    <row r="43">
      <c r="A43" s="901">
        <v>1.0</v>
      </c>
      <c r="B43" s="903">
        <f t="shared" ref="B43:B71" si="8">$B$72/$B$39</f>
        <v>12068.96552</v>
      </c>
      <c r="C43" s="903">
        <f>Summary!B166+Summary!B172</f>
        <v>6434.48</v>
      </c>
      <c r="D43" s="904">
        <f t="shared" ref="D43:D72" si="9">C43/$B$4*$B$3</f>
        <v>6434.48</v>
      </c>
      <c r="E43" s="905">
        <f t="shared" ref="E43:E72" si="10">D43/B43-1</f>
        <v>-0.4668573714</v>
      </c>
      <c r="F43" s="906">
        <f t="shared" ref="F43:F72" si="11">D43-B43</f>
        <v>-5634.485517</v>
      </c>
    </row>
    <row r="44">
      <c r="A44" s="908">
        <v>2.0</v>
      </c>
      <c r="B44" s="910">
        <f t="shared" si="8"/>
        <v>12068.96552</v>
      </c>
      <c r="C44" s="910">
        <f>Summary!C166+Summary!C172</f>
        <v>5503.39</v>
      </c>
      <c r="D44" s="904">
        <f t="shared" si="9"/>
        <v>5503.39</v>
      </c>
      <c r="E44" s="911">
        <f t="shared" si="10"/>
        <v>-0.5440048286</v>
      </c>
      <c r="F44" s="912">
        <f t="shared" si="11"/>
        <v>-6565.575517</v>
      </c>
    </row>
    <row r="45">
      <c r="A45" s="908">
        <v>3.0</v>
      </c>
      <c r="B45" s="903">
        <f t="shared" si="8"/>
        <v>12068.96552</v>
      </c>
      <c r="C45" s="915">
        <f>Summary!D166+Summary!D172</f>
        <v>4866.27</v>
      </c>
      <c r="D45" s="904">
        <f t="shared" si="9"/>
        <v>4866.27</v>
      </c>
      <c r="E45" s="911">
        <f t="shared" si="10"/>
        <v>-0.5967947714</v>
      </c>
      <c r="F45" s="912">
        <f t="shared" si="11"/>
        <v>-7202.695517</v>
      </c>
    </row>
    <row r="46">
      <c r="A46" s="908">
        <v>4.0</v>
      </c>
      <c r="B46" s="910">
        <f t="shared" si="8"/>
        <v>12068.96552</v>
      </c>
      <c r="C46" s="910">
        <f>Summary!E166+Summary!E172</f>
        <v>4693.17</v>
      </c>
      <c r="D46" s="904">
        <f t="shared" si="9"/>
        <v>4693.17</v>
      </c>
      <c r="E46" s="911">
        <f t="shared" si="10"/>
        <v>-0.6111373429</v>
      </c>
      <c r="F46" s="912">
        <f t="shared" si="11"/>
        <v>-7375.795517</v>
      </c>
    </row>
    <row r="47">
      <c r="A47" s="908">
        <v>5.0</v>
      </c>
      <c r="B47" s="903">
        <f t="shared" si="8"/>
        <v>12068.96552</v>
      </c>
      <c r="C47" s="915">
        <f>Summary!F166+Summary!F172</f>
        <v>5661.05</v>
      </c>
      <c r="D47" s="904">
        <f t="shared" si="9"/>
        <v>5661.05</v>
      </c>
      <c r="E47" s="911">
        <f t="shared" si="10"/>
        <v>-0.5309415714</v>
      </c>
      <c r="F47" s="912">
        <f t="shared" si="11"/>
        <v>-6407.915517</v>
      </c>
    </row>
    <row r="48">
      <c r="A48" s="908">
        <v>6.0</v>
      </c>
      <c r="B48" s="910">
        <f t="shared" si="8"/>
        <v>12068.96552</v>
      </c>
      <c r="C48" s="910">
        <f>Summary!G166+Summary!G172</f>
        <v>6145.05</v>
      </c>
      <c r="D48" s="904">
        <f t="shared" si="9"/>
        <v>6145.05</v>
      </c>
      <c r="E48" s="911">
        <f t="shared" si="10"/>
        <v>-0.4908387143</v>
      </c>
      <c r="F48" s="912">
        <f t="shared" si="11"/>
        <v>-5923.915517</v>
      </c>
    </row>
    <row r="49">
      <c r="A49" s="908">
        <v>7.0</v>
      </c>
      <c r="B49" s="903">
        <f t="shared" si="8"/>
        <v>12068.96552</v>
      </c>
      <c r="C49" s="915">
        <f>Summary!H166+Summary!H172</f>
        <v>11126.8</v>
      </c>
      <c r="D49" s="904">
        <f t="shared" si="9"/>
        <v>11126.8</v>
      </c>
      <c r="E49" s="911">
        <f t="shared" si="10"/>
        <v>-0.07806514286</v>
      </c>
      <c r="F49" s="912">
        <f t="shared" si="11"/>
        <v>-942.1655172</v>
      </c>
    </row>
    <row r="50">
      <c r="A50" s="908">
        <v>8.0</v>
      </c>
      <c r="B50" s="910">
        <f t="shared" si="8"/>
        <v>12068.96552</v>
      </c>
      <c r="C50" s="910">
        <f>Summary!I166+Summary!I172</f>
        <v>12041.62</v>
      </c>
      <c r="D50" s="904">
        <f t="shared" si="9"/>
        <v>12041.62</v>
      </c>
      <c r="E50" s="911">
        <f t="shared" si="10"/>
        <v>-0.002265771429</v>
      </c>
      <c r="F50" s="912">
        <f t="shared" si="11"/>
        <v>-27.34551724</v>
      </c>
    </row>
    <row r="51">
      <c r="A51" s="908">
        <v>9.0</v>
      </c>
      <c r="B51" s="903">
        <f t="shared" si="8"/>
        <v>12068.96552</v>
      </c>
      <c r="C51" s="915">
        <f>Summary!J166+Summary!J172</f>
        <v>3863.7</v>
      </c>
      <c r="D51" s="904">
        <f t="shared" si="9"/>
        <v>3863.7</v>
      </c>
      <c r="E51" s="911">
        <f t="shared" si="10"/>
        <v>-0.6798648571</v>
      </c>
      <c r="F51" s="912">
        <f t="shared" si="11"/>
        <v>-8205.265517</v>
      </c>
    </row>
    <row r="52">
      <c r="A52" s="908">
        <v>10.0</v>
      </c>
      <c r="B52" s="910">
        <f t="shared" si="8"/>
        <v>12068.96552</v>
      </c>
      <c r="C52" s="910">
        <f>Summary!K166+Summary!K172</f>
        <v>4506.42</v>
      </c>
      <c r="D52" s="904">
        <f t="shared" si="9"/>
        <v>4506.42</v>
      </c>
      <c r="E52" s="911">
        <f t="shared" si="10"/>
        <v>-0.6266109143</v>
      </c>
      <c r="F52" s="912">
        <f t="shared" si="11"/>
        <v>-7562.545517</v>
      </c>
    </row>
    <row r="53">
      <c r="A53" s="908">
        <v>11.0</v>
      </c>
      <c r="B53" s="903">
        <f t="shared" si="8"/>
        <v>12068.96552</v>
      </c>
      <c r="C53" s="915">
        <f>Summary!L166+Summary!L172</f>
        <v>3753.83</v>
      </c>
      <c r="D53" s="904">
        <f t="shared" si="9"/>
        <v>3753.83</v>
      </c>
      <c r="E53" s="911">
        <f t="shared" si="10"/>
        <v>-0.6889683714</v>
      </c>
      <c r="F53" s="912">
        <f t="shared" si="11"/>
        <v>-8315.135517</v>
      </c>
    </row>
    <row r="54">
      <c r="A54" s="908">
        <v>12.0</v>
      </c>
      <c r="B54" s="910">
        <f t="shared" si="8"/>
        <v>12068.96552</v>
      </c>
      <c r="C54" s="909">
        <f>Summary!M166+Summary!M172</f>
        <v>6491.68</v>
      </c>
      <c r="D54" s="904">
        <f t="shared" si="9"/>
        <v>6491.68</v>
      </c>
      <c r="E54" s="911">
        <f t="shared" si="10"/>
        <v>-0.4621179429</v>
      </c>
      <c r="F54" s="912">
        <f t="shared" si="11"/>
        <v>-5577.285517</v>
      </c>
    </row>
    <row r="55">
      <c r="A55" s="908">
        <v>13.0</v>
      </c>
      <c r="B55" s="903">
        <f t="shared" si="8"/>
        <v>12068.96552</v>
      </c>
      <c r="C55" s="932">
        <f>Summary!N166+Summary!N172</f>
        <v>5358.28</v>
      </c>
      <c r="D55" s="904">
        <f t="shared" si="9"/>
        <v>5358.28</v>
      </c>
      <c r="E55" s="911">
        <f t="shared" si="10"/>
        <v>-0.5560282286</v>
      </c>
      <c r="F55" s="912">
        <f t="shared" si="11"/>
        <v>-6710.685517</v>
      </c>
    </row>
    <row r="56">
      <c r="A56" s="908">
        <v>14.0</v>
      </c>
      <c r="B56" s="910">
        <f t="shared" si="8"/>
        <v>12068.96552</v>
      </c>
      <c r="C56" s="909">
        <f>Summary!O166+Summary!O172</f>
        <v>4518.91</v>
      </c>
      <c r="D56" s="904">
        <f t="shared" si="9"/>
        <v>4518.91</v>
      </c>
      <c r="E56" s="911">
        <f t="shared" si="10"/>
        <v>-0.6255760286</v>
      </c>
      <c r="F56" s="912">
        <f t="shared" si="11"/>
        <v>-7550.055517</v>
      </c>
    </row>
    <row r="57">
      <c r="A57" s="908">
        <v>15.0</v>
      </c>
      <c r="B57" s="903">
        <f t="shared" si="8"/>
        <v>12068.96552</v>
      </c>
      <c r="C57" s="932">
        <f>Summary!P166+Summary!P172</f>
        <v>4500.08</v>
      </c>
      <c r="D57" s="904">
        <f t="shared" si="9"/>
        <v>4500.08</v>
      </c>
      <c r="E57" s="911">
        <f t="shared" si="10"/>
        <v>-0.6271362286</v>
      </c>
      <c r="F57" s="912">
        <f t="shared" si="11"/>
        <v>-7568.885517</v>
      </c>
    </row>
    <row r="58">
      <c r="A58" s="908">
        <v>16.0</v>
      </c>
      <c r="B58" s="910">
        <f t="shared" si="8"/>
        <v>12068.96552</v>
      </c>
      <c r="C58" s="909">
        <f>Summary!Q166+Summary!Q172</f>
        <v>3564.88</v>
      </c>
      <c r="D58" s="904">
        <f t="shared" si="9"/>
        <v>3564.88</v>
      </c>
      <c r="E58" s="911">
        <f t="shared" si="10"/>
        <v>-0.7046242286</v>
      </c>
      <c r="F58" s="912">
        <f t="shared" si="11"/>
        <v>-8504.085517</v>
      </c>
    </row>
    <row r="59">
      <c r="A59" s="908">
        <v>17.0</v>
      </c>
      <c r="B59" s="903">
        <f t="shared" si="8"/>
        <v>12068.96552</v>
      </c>
      <c r="C59" s="932">
        <f>Summary!R166+Summary!R172</f>
        <v>4858.28</v>
      </c>
      <c r="D59" s="904">
        <f t="shared" si="9"/>
        <v>4858.28</v>
      </c>
      <c r="E59" s="911">
        <f t="shared" si="10"/>
        <v>-0.5974568</v>
      </c>
      <c r="F59" s="912">
        <f t="shared" si="11"/>
        <v>-7210.685517</v>
      </c>
    </row>
    <row r="60">
      <c r="A60" s="908">
        <v>18.0</v>
      </c>
      <c r="B60" s="910">
        <f t="shared" si="8"/>
        <v>12068.96552</v>
      </c>
      <c r="C60" s="909">
        <f>Summary!S166+Summary!S172</f>
        <v>5171.11</v>
      </c>
      <c r="D60" s="904">
        <f t="shared" si="9"/>
        <v>5171.11</v>
      </c>
      <c r="E60" s="911">
        <f t="shared" si="10"/>
        <v>-0.5715366</v>
      </c>
      <c r="F60" s="912">
        <f t="shared" si="11"/>
        <v>-6897.855517</v>
      </c>
    </row>
    <row r="61">
      <c r="A61" s="908">
        <v>19.0</v>
      </c>
      <c r="B61" s="903">
        <f t="shared" si="8"/>
        <v>12068.96552</v>
      </c>
      <c r="C61" s="932">
        <f>Summary!T166+Summary!T172</f>
        <v>5946.49</v>
      </c>
      <c r="D61" s="904">
        <f t="shared" si="9"/>
        <v>5946.49</v>
      </c>
      <c r="E61" s="911">
        <f t="shared" si="10"/>
        <v>-0.5072908286</v>
      </c>
      <c r="F61" s="912">
        <f t="shared" si="11"/>
        <v>-6122.475517</v>
      </c>
    </row>
    <row r="62">
      <c r="A62" s="908">
        <v>20.0</v>
      </c>
      <c r="B62" s="910">
        <f t="shared" si="8"/>
        <v>12068.96552</v>
      </c>
      <c r="C62" s="909">
        <f>Summary!U166+Summary!U172</f>
        <v>3290.93</v>
      </c>
      <c r="D62" s="904">
        <f t="shared" si="9"/>
        <v>3290.93</v>
      </c>
      <c r="E62" s="911">
        <f t="shared" si="10"/>
        <v>-0.7273229429</v>
      </c>
      <c r="F62" s="912">
        <f t="shared" si="11"/>
        <v>-8778.035517</v>
      </c>
    </row>
    <row r="63">
      <c r="A63" s="908">
        <v>21.0</v>
      </c>
      <c r="B63" s="903">
        <f t="shared" si="8"/>
        <v>12068.96552</v>
      </c>
      <c r="C63" s="932">
        <f>Summary!V166+Summary!V172</f>
        <v>4430.12</v>
      </c>
      <c r="D63" s="904">
        <f t="shared" si="9"/>
        <v>4430.12</v>
      </c>
      <c r="E63" s="911">
        <f t="shared" si="10"/>
        <v>-0.6329329143</v>
      </c>
      <c r="F63" s="912">
        <f t="shared" si="11"/>
        <v>-7638.845517</v>
      </c>
    </row>
    <row r="64">
      <c r="A64" s="908">
        <v>22.0</v>
      </c>
      <c r="B64" s="910">
        <f t="shared" si="8"/>
        <v>12068.96552</v>
      </c>
      <c r="C64" s="909">
        <f>Summary!W166+Summary!W172</f>
        <v>6268.86</v>
      </c>
      <c r="D64" s="904">
        <f t="shared" si="9"/>
        <v>6268.86</v>
      </c>
      <c r="E64" s="911">
        <f t="shared" si="10"/>
        <v>-0.4805801714</v>
      </c>
      <c r="F64" s="912">
        <f t="shared" si="11"/>
        <v>-5800.105517</v>
      </c>
    </row>
    <row r="65">
      <c r="A65" s="908">
        <v>23.0</v>
      </c>
      <c r="B65" s="903">
        <f t="shared" si="8"/>
        <v>12068.96552</v>
      </c>
      <c r="C65" s="932">
        <f>Summary!X166+Summary!X172</f>
        <v>8992.08</v>
      </c>
      <c r="D65" s="904">
        <f t="shared" si="9"/>
        <v>8992.08</v>
      </c>
      <c r="E65" s="911">
        <f t="shared" si="10"/>
        <v>-0.2549419429</v>
      </c>
      <c r="F65" s="912">
        <f t="shared" si="11"/>
        <v>-3076.885517</v>
      </c>
    </row>
    <row r="66">
      <c r="A66" s="908">
        <v>24.0</v>
      </c>
      <c r="B66" s="910">
        <f t="shared" si="8"/>
        <v>12068.96552</v>
      </c>
      <c r="C66" s="909">
        <f>Summary!Y166+Summary!Y172</f>
        <v>10045.32</v>
      </c>
      <c r="D66" s="904">
        <f t="shared" si="9"/>
        <v>10045.32</v>
      </c>
      <c r="E66" s="911">
        <f t="shared" si="10"/>
        <v>-0.1676734857</v>
      </c>
      <c r="F66" s="912">
        <f t="shared" si="11"/>
        <v>-2023.645517</v>
      </c>
    </row>
    <row r="67">
      <c r="A67" s="908">
        <v>25.0</v>
      </c>
      <c r="B67" s="903">
        <f t="shared" si="8"/>
        <v>12068.96552</v>
      </c>
      <c r="C67" s="932">
        <f>Summary!Z166+Summary!Z172</f>
        <v>12658.88</v>
      </c>
      <c r="D67" s="904">
        <f t="shared" si="9"/>
        <v>12658.88</v>
      </c>
      <c r="E67" s="911">
        <f t="shared" si="10"/>
        <v>0.04887862857</v>
      </c>
      <c r="F67" s="912">
        <f t="shared" si="11"/>
        <v>589.9144828</v>
      </c>
    </row>
    <row r="68">
      <c r="A68" s="908">
        <v>26.0</v>
      </c>
      <c r="B68" s="910">
        <f t="shared" si="8"/>
        <v>12068.96552</v>
      </c>
      <c r="C68" s="909">
        <f>Summary!AA166+Summary!AA172</f>
        <v>12310.7</v>
      </c>
      <c r="D68" s="904">
        <f t="shared" si="9"/>
        <v>12310.7</v>
      </c>
      <c r="E68" s="911">
        <f t="shared" si="10"/>
        <v>0.02002942857</v>
      </c>
      <c r="F68" s="912">
        <f t="shared" si="11"/>
        <v>241.7344828</v>
      </c>
    </row>
    <row r="69">
      <c r="A69" s="908">
        <v>27.0</v>
      </c>
      <c r="B69" s="903">
        <f t="shared" si="8"/>
        <v>12068.96552</v>
      </c>
      <c r="C69" s="932">
        <f>Summary!AB166+Summary!AB172</f>
        <v>10014.33</v>
      </c>
      <c r="D69" s="904">
        <f t="shared" si="9"/>
        <v>10014.33</v>
      </c>
      <c r="E69" s="911">
        <f t="shared" si="10"/>
        <v>-0.1702412286</v>
      </c>
      <c r="F69" s="912">
        <f t="shared" si="11"/>
        <v>-2054.635517</v>
      </c>
    </row>
    <row r="70">
      <c r="A70" s="908">
        <v>28.0</v>
      </c>
      <c r="B70" s="910">
        <f t="shared" si="8"/>
        <v>12068.96552</v>
      </c>
      <c r="C70" s="909">
        <f>Summary!AC166+Summary!AC172</f>
        <v>12400.18</v>
      </c>
      <c r="D70" s="904">
        <f t="shared" si="9"/>
        <v>12400.18</v>
      </c>
      <c r="E70" s="911">
        <f t="shared" si="10"/>
        <v>0.02744348571</v>
      </c>
      <c r="F70" s="912">
        <f t="shared" si="11"/>
        <v>331.2144828</v>
      </c>
    </row>
    <row r="71">
      <c r="A71" s="945">
        <v>29.0</v>
      </c>
      <c r="B71" s="903">
        <f t="shared" si="8"/>
        <v>12068.96552</v>
      </c>
      <c r="C71" s="932">
        <f>Summary!AD166+Summary!AD172</f>
        <v>7104.53</v>
      </c>
      <c r="D71" s="904">
        <f t="shared" si="9"/>
        <v>7104.53</v>
      </c>
      <c r="E71" s="911">
        <f t="shared" si="10"/>
        <v>-0.4113389429</v>
      </c>
      <c r="F71" s="912">
        <f t="shared" si="11"/>
        <v>-4964.435517</v>
      </c>
    </row>
    <row r="72">
      <c r="A72" s="946" t="s">
        <v>1314</v>
      </c>
      <c r="B72" s="947">
        <f>H15</f>
        <v>350000</v>
      </c>
      <c r="C72" s="947">
        <f>sum(C43:C71)</f>
        <v>196521.42</v>
      </c>
      <c r="D72" s="947">
        <f t="shared" si="9"/>
        <v>196521.42</v>
      </c>
      <c r="E72" s="950">
        <f t="shared" si="10"/>
        <v>-0.4385102286</v>
      </c>
      <c r="F72" s="951">
        <f t="shared" si="11"/>
        <v>-153478.58</v>
      </c>
    </row>
    <row r="74">
      <c r="A74" s="876" t="s">
        <v>2531</v>
      </c>
      <c r="B74" s="877">
        <v>45293.0</v>
      </c>
      <c r="C74" s="878"/>
      <c r="D74" s="876" t="s">
        <v>2532</v>
      </c>
      <c r="E74" s="876" t="s">
        <v>2533</v>
      </c>
      <c r="F74" s="878"/>
    </row>
    <row r="75">
      <c r="A75" s="881" t="s">
        <v>2536</v>
      </c>
      <c r="B75" s="882">
        <v>29.0</v>
      </c>
      <c r="C75" s="883" t="s">
        <v>2575</v>
      </c>
      <c r="D75" s="749"/>
      <c r="E75" s="749"/>
      <c r="F75" s="747"/>
    </row>
    <row r="76">
      <c r="A76" s="881" t="s">
        <v>2540</v>
      </c>
      <c r="B76" s="888">
        <f>COUNT(C79:C106)</f>
        <v>26</v>
      </c>
      <c r="C76" s="889"/>
      <c r="D76" s="890"/>
      <c r="E76" s="890"/>
      <c r="F76" s="891"/>
    </row>
    <row r="77">
      <c r="A77" s="894"/>
      <c r="B77" s="895" t="s">
        <v>2543</v>
      </c>
      <c r="C77" s="652"/>
      <c r="D77" s="895" t="s">
        <v>2544</v>
      </c>
      <c r="E77" s="896"/>
      <c r="F77" s="652"/>
      <c r="H77" s="952"/>
      <c r="I77" s="952"/>
      <c r="J77" s="952"/>
    </row>
    <row r="78">
      <c r="A78" s="897" t="s">
        <v>2547</v>
      </c>
      <c r="B78" s="897" t="s">
        <v>2576</v>
      </c>
      <c r="C78" s="898" t="s">
        <v>2540</v>
      </c>
      <c r="D78" s="897" t="s">
        <v>2544</v>
      </c>
      <c r="E78" s="897" t="s">
        <v>2549</v>
      </c>
      <c r="F78" s="897" t="s">
        <v>2550</v>
      </c>
      <c r="H78" s="952"/>
      <c r="I78" s="952"/>
      <c r="J78" s="952"/>
    </row>
    <row r="79">
      <c r="A79" s="901">
        <v>1.0</v>
      </c>
      <c r="B79" s="953">
        <f t="shared" ref="B79:B107" si="12">$B$108/$B$75</f>
        <v>10344.82759</v>
      </c>
      <c r="C79" s="954">
        <v>7805.0</v>
      </c>
      <c r="D79" s="955">
        <f t="shared" ref="D79:D108" si="13">C79/$B$4*$B$3</f>
        <v>7805</v>
      </c>
      <c r="E79" s="905">
        <f t="shared" ref="E79:E108" si="14">D79/B79-1</f>
        <v>-0.2455166667</v>
      </c>
      <c r="F79" s="956">
        <f t="shared" ref="F79:F108" si="15">D79-B79</f>
        <v>-2539.827586</v>
      </c>
      <c r="H79" s="952"/>
      <c r="I79" s="952"/>
      <c r="J79" s="952"/>
    </row>
    <row r="80">
      <c r="A80" s="908">
        <v>2.0</v>
      </c>
      <c r="B80" s="957">
        <f t="shared" si="12"/>
        <v>10344.82759</v>
      </c>
      <c r="C80" s="954">
        <v>9042.0</v>
      </c>
      <c r="D80" s="955">
        <f t="shared" si="13"/>
        <v>9042</v>
      </c>
      <c r="E80" s="911">
        <f t="shared" si="14"/>
        <v>-0.12594</v>
      </c>
      <c r="F80" s="958">
        <f t="shared" si="15"/>
        <v>-1302.827586</v>
      </c>
      <c r="H80" s="952"/>
      <c r="I80" s="952"/>
      <c r="J80" s="952"/>
    </row>
    <row r="81">
      <c r="A81" s="908">
        <v>3.0</v>
      </c>
      <c r="B81" s="953">
        <f t="shared" si="12"/>
        <v>10344.82759</v>
      </c>
      <c r="C81" s="954">
        <v>8914.0</v>
      </c>
      <c r="D81" s="955">
        <f t="shared" si="13"/>
        <v>8914</v>
      </c>
      <c r="E81" s="911">
        <f t="shared" si="14"/>
        <v>-0.1383133333</v>
      </c>
      <c r="F81" s="958">
        <f t="shared" si="15"/>
        <v>-1430.827586</v>
      </c>
      <c r="H81" s="952"/>
      <c r="I81" s="959"/>
      <c r="J81" s="952"/>
    </row>
    <row r="82">
      <c r="A82" s="908">
        <v>4.0</v>
      </c>
      <c r="B82" s="957">
        <f t="shared" si="12"/>
        <v>10344.82759</v>
      </c>
      <c r="C82" s="954">
        <v>8905.0</v>
      </c>
      <c r="D82" s="955">
        <f t="shared" si="13"/>
        <v>8905</v>
      </c>
      <c r="E82" s="911">
        <f t="shared" si="14"/>
        <v>-0.1391833333</v>
      </c>
      <c r="F82" s="958">
        <f t="shared" si="15"/>
        <v>-1439.827586</v>
      </c>
      <c r="H82" s="952"/>
      <c r="I82" s="952"/>
      <c r="J82" s="952"/>
    </row>
    <row r="83">
      <c r="A83" s="908">
        <v>5.0</v>
      </c>
      <c r="B83" s="953">
        <f t="shared" si="12"/>
        <v>10344.82759</v>
      </c>
      <c r="C83" s="954">
        <v>10176.0</v>
      </c>
      <c r="D83" s="955">
        <f t="shared" si="13"/>
        <v>10176</v>
      </c>
      <c r="E83" s="911">
        <f t="shared" si="14"/>
        <v>-0.01632</v>
      </c>
      <c r="F83" s="958">
        <f t="shared" si="15"/>
        <v>-168.8275862</v>
      </c>
      <c r="H83" s="952"/>
      <c r="I83" s="952"/>
      <c r="J83" s="952"/>
    </row>
    <row r="84">
      <c r="A84" s="908">
        <v>6.0</v>
      </c>
      <c r="B84" s="957">
        <f t="shared" si="12"/>
        <v>10344.82759</v>
      </c>
      <c r="C84" s="954">
        <v>10266.0</v>
      </c>
      <c r="D84" s="955">
        <f t="shared" si="13"/>
        <v>10266</v>
      </c>
      <c r="E84" s="911">
        <f t="shared" si="14"/>
        <v>-0.00762</v>
      </c>
      <c r="F84" s="958">
        <f t="shared" si="15"/>
        <v>-78.82758621</v>
      </c>
      <c r="I84" s="952"/>
      <c r="J84" s="952"/>
    </row>
    <row r="85">
      <c r="A85" s="908">
        <v>7.0</v>
      </c>
      <c r="B85" s="953">
        <f t="shared" si="12"/>
        <v>10344.82759</v>
      </c>
      <c r="C85" s="954">
        <v>8809.0</v>
      </c>
      <c r="D85" s="955">
        <f t="shared" si="13"/>
        <v>8809</v>
      </c>
      <c r="E85" s="911">
        <f t="shared" si="14"/>
        <v>-0.1484633333</v>
      </c>
      <c r="F85" s="958">
        <f t="shared" si="15"/>
        <v>-1535.827586</v>
      </c>
      <c r="I85" s="952"/>
      <c r="J85" s="952"/>
    </row>
    <row r="86">
      <c r="A86" s="908">
        <v>8.0</v>
      </c>
      <c r="B86" s="957">
        <f t="shared" si="12"/>
        <v>10344.82759</v>
      </c>
      <c r="C86" s="954">
        <v>10764.0</v>
      </c>
      <c r="D86" s="955">
        <f t="shared" si="13"/>
        <v>10764</v>
      </c>
      <c r="E86" s="911">
        <f t="shared" si="14"/>
        <v>0.04052</v>
      </c>
      <c r="F86" s="958">
        <f t="shared" si="15"/>
        <v>419.1724138</v>
      </c>
      <c r="I86" s="952"/>
      <c r="J86" s="952"/>
    </row>
    <row r="87">
      <c r="A87" s="908">
        <v>9.0</v>
      </c>
      <c r="B87" s="953">
        <f t="shared" si="12"/>
        <v>10344.82759</v>
      </c>
      <c r="C87" s="954">
        <v>10676.0</v>
      </c>
      <c r="D87" s="955">
        <f t="shared" si="13"/>
        <v>10676</v>
      </c>
      <c r="E87" s="911">
        <f t="shared" si="14"/>
        <v>0.03201333333</v>
      </c>
      <c r="F87" s="958">
        <f t="shared" si="15"/>
        <v>331.1724138</v>
      </c>
      <c r="I87" s="952"/>
      <c r="J87" s="952"/>
    </row>
    <row r="88">
      <c r="A88" s="908">
        <v>10.0</v>
      </c>
      <c r="B88" s="957">
        <f t="shared" si="12"/>
        <v>10344.82759</v>
      </c>
      <c r="C88" s="954">
        <v>9889.0</v>
      </c>
      <c r="D88" s="955">
        <f t="shared" si="13"/>
        <v>9889</v>
      </c>
      <c r="E88" s="911">
        <f t="shared" si="14"/>
        <v>-0.04406333333</v>
      </c>
      <c r="F88" s="958">
        <f t="shared" si="15"/>
        <v>-455.8275862</v>
      </c>
      <c r="I88" s="952"/>
      <c r="J88" s="952"/>
    </row>
    <row r="89">
      <c r="A89" s="908">
        <v>11.0</v>
      </c>
      <c r="B89" s="953">
        <f t="shared" si="12"/>
        <v>10344.82759</v>
      </c>
      <c r="C89" s="954">
        <v>9278.0</v>
      </c>
      <c r="D89" s="955">
        <f t="shared" si="13"/>
        <v>9278</v>
      </c>
      <c r="E89" s="911">
        <f t="shared" si="14"/>
        <v>-0.1031266667</v>
      </c>
      <c r="F89" s="958">
        <f t="shared" si="15"/>
        <v>-1066.827586</v>
      </c>
      <c r="I89" s="952"/>
      <c r="J89" s="952"/>
    </row>
    <row r="90">
      <c r="A90" s="908">
        <v>12.0</v>
      </c>
      <c r="B90" s="957">
        <f t="shared" si="12"/>
        <v>10344.82759</v>
      </c>
      <c r="C90" s="954">
        <v>8337.0</v>
      </c>
      <c r="D90" s="955">
        <f t="shared" si="13"/>
        <v>8337</v>
      </c>
      <c r="E90" s="911">
        <f t="shared" si="14"/>
        <v>-0.19409</v>
      </c>
      <c r="F90" s="958">
        <f t="shared" si="15"/>
        <v>-2007.827586</v>
      </c>
      <c r="I90" s="952"/>
      <c r="J90" s="952"/>
    </row>
    <row r="91">
      <c r="A91" s="908">
        <v>13.0</v>
      </c>
      <c r="B91" s="953">
        <f t="shared" si="12"/>
        <v>10344.82759</v>
      </c>
      <c r="C91" s="954">
        <v>11177.0</v>
      </c>
      <c r="D91" s="955">
        <f t="shared" si="13"/>
        <v>11177</v>
      </c>
      <c r="E91" s="911">
        <f t="shared" si="14"/>
        <v>0.08044333333</v>
      </c>
      <c r="F91" s="958">
        <f t="shared" si="15"/>
        <v>832.1724138</v>
      </c>
      <c r="I91" s="952"/>
      <c r="J91" s="952"/>
    </row>
    <row r="92">
      <c r="A92" s="908">
        <v>14.0</v>
      </c>
      <c r="B92" s="957">
        <f t="shared" si="12"/>
        <v>10344.82759</v>
      </c>
      <c r="C92" s="954">
        <v>9412.0</v>
      </c>
      <c r="D92" s="955">
        <f t="shared" si="13"/>
        <v>9412</v>
      </c>
      <c r="E92" s="911">
        <f t="shared" si="14"/>
        <v>-0.09017333333</v>
      </c>
      <c r="F92" s="958">
        <f t="shared" si="15"/>
        <v>-932.8275862</v>
      </c>
      <c r="I92" s="960"/>
      <c r="J92" s="952"/>
    </row>
    <row r="93">
      <c r="A93" s="908">
        <v>15.0</v>
      </c>
      <c r="B93" s="953">
        <f t="shared" si="12"/>
        <v>10344.82759</v>
      </c>
      <c r="C93" s="954">
        <v>7159.0</v>
      </c>
      <c r="D93" s="955">
        <f t="shared" si="13"/>
        <v>7159</v>
      </c>
      <c r="E93" s="911">
        <f t="shared" si="14"/>
        <v>-0.3079633333</v>
      </c>
      <c r="F93" s="958">
        <f t="shared" si="15"/>
        <v>-3185.827586</v>
      </c>
      <c r="I93" s="952"/>
      <c r="J93" s="952"/>
    </row>
    <row r="94">
      <c r="A94" s="908">
        <v>16.0</v>
      </c>
      <c r="B94" s="957">
        <f t="shared" si="12"/>
        <v>10344.82759</v>
      </c>
      <c r="C94" s="954">
        <v>14038.0</v>
      </c>
      <c r="D94" s="955">
        <f t="shared" si="13"/>
        <v>14038</v>
      </c>
      <c r="E94" s="911">
        <f t="shared" si="14"/>
        <v>0.3570066667</v>
      </c>
      <c r="F94" s="958">
        <f t="shared" si="15"/>
        <v>3693.172414</v>
      </c>
      <c r="I94" s="952"/>
      <c r="J94" s="952"/>
    </row>
    <row r="95">
      <c r="A95" s="908">
        <v>17.0</v>
      </c>
      <c r="B95" s="953">
        <f t="shared" si="12"/>
        <v>10344.82759</v>
      </c>
      <c r="C95" s="954">
        <v>15117.0</v>
      </c>
      <c r="D95" s="955">
        <f t="shared" si="13"/>
        <v>15117</v>
      </c>
      <c r="E95" s="911">
        <f t="shared" si="14"/>
        <v>0.46131</v>
      </c>
      <c r="F95" s="958">
        <f t="shared" si="15"/>
        <v>4772.172414</v>
      </c>
      <c r="I95" s="952"/>
      <c r="J95" s="952"/>
    </row>
    <row r="96">
      <c r="A96" s="908">
        <v>18.0</v>
      </c>
      <c r="B96" s="957">
        <f t="shared" si="12"/>
        <v>10344.82759</v>
      </c>
      <c r="C96" s="954">
        <v>19152.0</v>
      </c>
      <c r="D96" s="955">
        <f t="shared" si="13"/>
        <v>19152</v>
      </c>
      <c r="E96" s="911">
        <f t="shared" si="14"/>
        <v>0.85136</v>
      </c>
      <c r="F96" s="958">
        <f t="shared" si="15"/>
        <v>8807.172414</v>
      </c>
    </row>
    <row r="97">
      <c r="A97" s="908">
        <v>19.0</v>
      </c>
      <c r="B97" s="953">
        <f t="shared" si="12"/>
        <v>10344.82759</v>
      </c>
      <c r="C97" s="954">
        <v>17647.0</v>
      </c>
      <c r="D97" s="955">
        <f t="shared" si="13"/>
        <v>17647</v>
      </c>
      <c r="E97" s="911">
        <f t="shared" si="14"/>
        <v>0.7058766667</v>
      </c>
      <c r="F97" s="958">
        <f t="shared" si="15"/>
        <v>7302.172414</v>
      </c>
    </row>
    <row r="98">
      <c r="A98" s="908">
        <v>20.0</v>
      </c>
      <c r="B98" s="957">
        <f t="shared" si="12"/>
        <v>10344.82759</v>
      </c>
      <c r="C98" s="954">
        <v>14980.0</v>
      </c>
      <c r="D98" s="955">
        <f t="shared" si="13"/>
        <v>14980</v>
      </c>
      <c r="E98" s="911">
        <f t="shared" si="14"/>
        <v>0.4480666667</v>
      </c>
      <c r="F98" s="958">
        <f t="shared" si="15"/>
        <v>4635.172414</v>
      </c>
    </row>
    <row r="99">
      <c r="A99" s="908">
        <v>21.0</v>
      </c>
      <c r="B99" s="953">
        <f t="shared" si="12"/>
        <v>10344.82759</v>
      </c>
      <c r="C99" s="954">
        <v>14266.0</v>
      </c>
      <c r="D99" s="955">
        <f t="shared" si="13"/>
        <v>14266</v>
      </c>
      <c r="E99" s="911">
        <f t="shared" si="14"/>
        <v>0.3790466667</v>
      </c>
      <c r="F99" s="958">
        <f t="shared" si="15"/>
        <v>3921.172414</v>
      </c>
    </row>
    <row r="100">
      <c r="A100" s="908">
        <v>22.0</v>
      </c>
      <c r="B100" s="957">
        <f t="shared" si="12"/>
        <v>10344.82759</v>
      </c>
      <c r="C100" s="954">
        <v>20320.0</v>
      </c>
      <c r="D100" s="955">
        <f t="shared" si="13"/>
        <v>20320</v>
      </c>
      <c r="E100" s="911">
        <f t="shared" si="14"/>
        <v>0.9642666667</v>
      </c>
      <c r="F100" s="958">
        <f t="shared" si="15"/>
        <v>9975.172414</v>
      </c>
    </row>
    <row r="101">
      <c r="A101" s="908">
        <v>23.0</v>
      </c>
      <c r="B101" s="953">
        <f t="shared" si="12"/>
        <v>10344.82759</v>
      </c>
      <c r="C101" s="954">
        <v>33459.0</v>
      </c>
      <c r="D101" s="955">
        <f t="shared" si="13"/>
        <v>33459</v>
      </c>
      <c r="E101" s="911">
        <f t="shared" si="14"/>
        <v>2.23437</v>
      </c>
      <c r="F101" s="958">
        <f t="shared" si="15"/>
        <v>23114.17241</v>
      </c>
    </row>
    <row r="102">
      <c r="A102" s="908">
        <v>24.0</v>
      </c>
      <c r="B102" s="957">
        <f t="shared" si="12"/>
        <v>10344.82759</v>
      </c>
      <c r="C102" s="954">
        <v>28559.0</v>
      </c>
      <c r="D102" s="955">
        <f t="shared" si="13"/>
        <v>28559</v>
      </c>
      <c r="E102" s="911">
        <f t="shared" si="14"/>
        <v>1.760703333</v>
      </c>
      <c r="F102" s="958">
        <f t="shared" si="15"/>
        <v>18214.17241</v>
      </c>
    </row>
    <row r="103">
      <c r="A103" s="908">
        <v>25.0</v>
      </c>
      <c r="B103" s="953">
        <f t="shared" si="12"/>
        <v>10344.82759</v>
      </c>
      <c r="C103" s="954">
        <v>20694.0</v>
      </c>
      <c r="D103" s="955">
        <f t="shared" si="13"/>
        <v>20694</v>
      </c>
      <c r="E103" s="911">
        <f t="shared" si="14"/>
        <v>1.00042</v>
      </c>
      <c r="F103" s="958">
        <f t="shared" si="15"/>
        <v>10349.17241</v>
      </c>
    </row>
    <row r="104">
      <c r="A104" s="908">
        <v>26.0</v>
      </c>
      <c r="B104" s="957">
        <f t="shared" si="12"/>
        <v>10344.82759</v>
      </c>
      <c r="C104" s="954">
        <v>17906.0</v>
      </c>
      <c r="D104" s="955">
        <f t="shared" si="13"/>
        <v>17906</v>
      </c>
      <c r="E104" s="911">
        <f t="shared" si="14"/>
        <v>0.7309133333</v>
      </c>
      <c r="F104" s="958">
        <f t="shared" si="15"/>
        <v>7561.172414</v>
      </c>
      <c r="I104" s="961"/>
    </row>
    <row r="105">
      <c r="A105" s="908">
        <v>27.0</v>
      </c>
      <c r="B105" s="953">
        <f t="shared" si="12"/>
        <v>10344.82759</v>
      </c>
      <c r="C105" s="962"/>
      <c r="D105" s="955">
        <f t="shared" si="13"/>
        <v>0</v>
      </c>
      <c r="E105" s="911">
        <f t="shared" si="14"/>
        <v>-1</v>
      </c>
      <c r="F105" s="958">
        <f t="shared" si="15"/>
        <v>-10344.82759</v>
      </c>
    </row>
    <row r="106">
      <c r="A106" s="908">
        <v>28.0</v>
      </c>
      <c r="B106" s="957">
        <f t="shared" si="12"/>
        <v>10344.82759</v>
      </c>
      <c r="C106" s="962"/>
      <c r="D106" s="955">
        <f t="shared" si="13"/>
        <v>0</v>
      </c>
      <c r="E106" s="911">
        <f t="shared" si="14"/>
        <v>-1</v>
      </c>
      <c r="F106" s="958">
        <f t="shared" si="15"/>
        <v>-10344.82759</v>
      </c>
    </row>
    <row r="107">
      <c r="A107" s="945">
        <v>29.0</v>
      </c>
      <c r="B107" s="953">
        <f t="shared" si="12"/>
        <v>10344.82759</v>
      </c>
      <c r="C107" s="963"/>
      <c r="D107" s="955">
        <f t="shared" si="13"/>
        <v>0</v>
      </c>
      <c r="E107" s="911">
        <f t="shared" si="14"/>
        <v>-1</v>
      </c>
      <c r="F107" s="958">
        <f t="shared" si="15"/>
        <v>-10344.82759</v>
      </c>
    </row>
    <row r="108">
      <c r="A108" s="946" t="s">
        <v>1314</v>
      </c>
      <c r="B108" s="964">
        <f>H20</f>
        <v>300000</v>
      </c>
      <c r="C108" s="964">
        <f>sum(C79:C107)</f>
        <v>356747</v>
      </c>
      <c r="D108" s="964">
        <f t="shared" si="13"/>
        <v>356747</v>
      </c>
      <c r="E108" s="949">
        <f t="shared" si="14"/>
        <v>0.1891566667</v>
      </c>
      <c r="F108" s="964">
        <f t="shared" si="15"/>
        <v>56747</v>
      </c>
    </row>
    <row r="113">
      <c r="A113" s="2" t="s">
        <v>252</v>
      </c>
      <c r="B113" s="2" t="s">
        <v>2577</v>
      </c>
      <c r="C113" s="2" t="s">
        <v>2578</v>
      </c>
    </row>
    <row r="114">
      <c r="A114" s="965">
        <v>45323.0</v>
      </c>
      <c r="B114" s="966">
        <v>7805.0</v>
      </c>
      <c r="C114" s="966">
        <v>6602.0</v>
      </c>
    </row>
    <row r="115">
      <c r="A115" s="965">
        <v>45324.0</v>
      </c>
      <c r="B115" s="966">
        <v>9042.0</v>
      </c>
      <c r="C115" s="966">
        <v>7908.0</v>
      </c>
    </row>
    <row r="116">
      <c r="A116" s="965">
        <v>45325.0</v>
      </c>
      <c r="B116" s="966">
        <v>8914.0</v>
      </c>
      <c r="C116" s="966">
        <v>7406.0</v>
      </c>
    </row>
    <row r="117">
      <c r="A117" s="965">
        <v>45326.0</v>
      </c>
      <c r="B117" s="966">
        <v>8905.0</v>
      </c>
      <c r="C117" s="966">
        <v>7418.0</v>
      </c>
    </row>
    <row r="118">
      <c r="A118" s="965">
        <v>45327.0</v>
      </c>
      <c r="B118" s="966">
        <v>10176.0</v>
      </c>
      <c r="C118" s="966">
        <v>8644.0</v>
      </c>
    </row>
    <row r="119">
      <c r="A119" s="965">
        <v>45328.0</v>
      </c>
      <c r="B119" s="966">
        <v>10266.0</v>
      </c>
      <c r="C119" s="966">
        <v>8874.0</v>
      </c>
    </row>
    <row r="120">
      <c r="A120" s="965">
        <v>45329.0</v>
      </c>
      <c r="B120" s="966">
        <v>8809.0</v>
      </c>
      <c r="C120" s="966">
        <v>7535.0</v>
      </c>
    </row>
    <row r="121">
      <c r="A121" s="965">
        <v>45330.0</v>
      </c>
      <c r="B121" s="966">
        <v>10764.0</v>
      </c>
      <c r="C121" s="966">
        <v>9475.0</v>
      </c>
    </row>
    <row r="122">
      <c r="A122" s="965">
        <v>45331.0</v>
      </c>
      <c r="B122" s="966">
        <v>10676.0</v>
      </c>
      <c r="C122" s="966">
        <v>9391.0</v>
      </c>
    </row>
    <row r="123">
      <c r="A123" s="965">
        <v>45332.0</v>
      </c>
      <c r="B123" s="966">
        <v>9889.0</v>
      </c>
      <c r="C123" s="966">
        <v>8363.0</v>
      </c>
    </row>
    <row r="124">
      <c r="A124" s="965">
        <v>45333.0</v>
      </c>
      <c r="B124" s="966">
        <v>9278.0</v>
      </c>
      <c r="C124" s="966">
        <v>7913.0</v>
      </c>
    </row>
    <row r="125">
      <c r="A125" s="965">
        <v>45334.0</v>
      </c>
      <c r="B125" s="966">
        <v>8337.0</v>
      </c>
      <c r="C125" s="966">
        <v>7296.0</v>
      </c>
    </row>
    <row r="126">
      <c r="A126" s="965">
        <v>45335.0</v>
      </c>
      <c r="B126" s="966">
        <v>11177.0</v>
      </c>
      <c r="C126" s="966">
        <v>9794.0</v>
      </c>
    </row>
    <row r="127">
      <c r="A127" s="965">
        <v>45336.0</v>
      </c>
      <c r="B127" s="966">
        <v>9412.0</v>
      </c>
      <c r="C127" s="966">
        <v>7821.0</v>
      </c>
    </row>
    <row r="128">
      <c r="A128" s="965">
        <v>45337.0</v>
      </c>
      <c r="B128" s="966">
        <v>7159.0</v>
      </c>
      <c r="C128" s="966">
        <v>5939.0</v>
      </c>
    </row>
    <row r="129">
      <c r="A129" s="965">
        <v>45338.0</v>
      </c>
      <c r="B129" s="966">
        <v>14038.0</v>
      </c>
      <c r="C129" s="966">
        <v>12273.0</v>
      </c>
    </row>
    <row r="130">
      <c r="A130" s="965">
        <v>45339.0</v>
      </c>
      <c r="B130" s="966">
        <v>15117.0</v>
      </c>
      <c r="C130" s="966">
        <v>12898.0</v>
      </c>
    </row>
    <row r="131">
      <c r="A131" s="965">
        <v>45340.0</v>
      </c>
      <c r="B131" s="966">
        <v>19152.0</v>
      </c>
      <c r="C131" s="966">
        <v>17352.0</v>
      </c>
    </row>
    <row r="132">
      <c r="A132" s="965">
        <v>45341.0</v>
      </c>
      <c r="B132" s="966">
        <v>17647.0</v>
      </c>
      <c r="C132" s="966">
        <v>15512.0</v>
      </c>
    </row>
    <row r="133">
      <c r="A133" s="965">
        <v>45342.0</v>
      </c>
      <c r="B133" s="966">
        <v>14980.0</v>
      </c>
      <c r="C133" s="966">
        <v>13047.0</v>
      </c>
    </row>
    <row r="134">
      <c r="A134" s="965">
        <v>45343.0</v>
      </c>
      <c r="B134" s="966">
        <v>14266.0</v>
      </c>
      <c r="C134" s="966">
        <v>12256.0</v>
      </c>
    </row>
    <row r="135">
      <c r="A135" s="965">
        <v>45344.0</v>
      </c>
      <c r="B135" s="966">
        <v>20320.0</v>
      </c>
      <c r="C135" s="966">
        <v>17393.0</v>
      </c>
    </row>
    <row r="136">
      <c r="A136" s="965">
        <v>45345.0</v>
      </c>
      <c r="B136" s="966">
        <v>33459.0</v>
      </c>
      <c r="C136" s="966">
        <v>28253.0</v>
      </c>
    </row>
    <row r="137">
      <c r="A137" s="965">
        <v>45346.0</v>
      </c>
      <c r="B137" s="966">
        <v>28559.0</v>
      </c>
      <c r="C137" s="966">
        <v>22086.0</v>
      </c>
    </row>
    <row r="138">
      <c r="A138" s="965">
        <v>45347.0</v>
      </c>
      <c r="B138" s="966">
        <v>20694.0</v>
      </c>
      <c r="C138" s="966">
        <v>16745.0</v>
      </c>
    </row>
    <row r="139">
      <c r="A139" s="965">
        <v>45348.0</v>
      </c>
      <c r="B139" s="966">
        <v>26675.0</v>
      </c>
      <c r="C139" s="966">
        <v>20744.0</v>
      </c>
    </row>
    <row r="140">
      <c r="A140" s="965">
        <v>45349.0</v>
      </c>
      <c r="B140" s="966">
        <v>20358.0</v>
      </c>
      <c r="C140" s="966">
        <v>16005.0</v>
      </c>
    </row>
    <row r="141">
      <c r="A141" s="965">
        <v>45350.0</v>
      </c>
      <c r="B141" s="966">
        <v>4190.0</v>
      </c>
      <c r="C141" s="966">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967" t="s">
        <v>2579</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403"/>
    </row>
    <row r="2">
      <c r="A2" s="401" t="s">
        <v>268</v>
      </c>
      <c r="B2" s="164" t="s">
        <v>16</v>
      </c>
      <c r="C2" s="164" t="s">
        <v>17</v>
      </c>
      <c r="D2" s="164" t="s">
        <v>18</v>
      </c>
      <c r="E2" s="164" t="s">
        <v>19</v>
      </c>
      <c r="F2" s="164" t="s">
        <v>20</v>
      </c>
      <c r="G2" s="164" t="s">
        <v>21</v>
      </c>
      <c r="H2" s="164" t="s">
        <v>15</v>
      </c>
      <c r="I2" s="164" t="s">
        <v>16</v>
      </c>
      <c r="J2" s="164" t="s">
        <v>17</v>
      </c>
      <c r="K2" s="164" t="s">
        <v>18</v>
      </c>
      <c r="L2" s="164" t="s">
        <v>19</v>
      </c>
      <c r="M2" s="164" t="s">
        <v>20</v>
      </c>
      <c r="N2" s="164" t="s">
        <v>21</v>
      </c>
      <c r="O2" s="164" t="s">
        <v>15</v>
      </c>
      <c r="P2" s="164" t="s">
        <v>16</v>
      </c>
      <c r="Q2" s="164" t="s">
        <v>17</v>
      </c>
      <c r="R2" s="164" t="s">
        <v>18</v>
      </c>
      <c r="S2" s="164" t="s">
        <v>19</v>
      </c>
      <c r="T2" s="164" t="s">
        <v>20</v>
      </c>
      <c r="U2" s="164" t="s">
        <v>21</v>
      </c>
      <c r="V2" s="164" t="s">
        <v>15</v>
      </c>
      <c r="W2" s="164" t="s">
        <v>16</v>
      </c>
      <c r="X2" s="164" t="s">
        <v>17</v>
      </c>
      <c r="Y2" s="164" t="s">
        <v>18</v>
      </c>
      <c r="Z2" s="164" t="s">
        <v>19</v>
      </c>
      <c r="AA2" s="164" t="s">
        <v>20</v>
      </c>
      <c r="AB2" s="164" t="s">
        <v>21</v>
      </c>
      <c r="AC2" s="164" t="s">
        <v>15</v>
      </c>
      <c r="AD2" s="164" t="s">
        <v>16</v>
      </c>
      <c r="AE2" s="403"/>
    </row>
    <row r="3" ht="29.25" customHeight="1">
      <c r="A3" s="513" t="s">
        <v>2580</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423"/>
    </row>
    <row r="4" collapsed="1">
      <c r="A4" s="574" t="s">
        <v>232</v>
      </c>
      <c r="B4" s="208">
        <f>Summary!B51</f>
        <v>1485.90693</v>
      </c>
      <c r="C4" s="208">
        <f>Summary!C52</f>
        <v>559.98</v>
      </c>
      <c r="D4" s="208">
        <f>Summary!D52</f>
        <v>2239.92</v>
      </c>
      <c r="E4" s="208">
        <f>Summary!E52</f>
        <v>559.98</v>
      </c>
      <c r="F4" s="208">
        <f>Summary!F52</f>
        <v>0</v>
      </c>
      <c r="G4" s="208">
        <f>Summary!G52</f>
        <v>809.97</v>
      </c>
      <c r="H4" s="208">
        <f>Summary!H52</f>
        <v>1959.93</v>
      </c>
      <c r="I4" s="208">
        <f>Summary!I52</f>
        <v>809.97</v>
      </c>
      <c r="J4" s="208">
        <f>Summary!J52</f>
        <v>839.97</v>
      </c>
      <c r="K4" s="208">
        <f>Summary!K52</f>
        <v>1089.96</v>
      </c>
      <c r="L4" s="208">
        <f>Summary!L52</f>
        <v>1649.94</v>
      </c>
      <c r="M4" s="208">
        <f>Summary!M52</f>
        <v>0</v>
      </c>
      <c r="N4" s="208">
        <f>Summary!N52</f>
        <v>279.99</v>
      </c>
      <c r="O4" s="208">
        <f>Summary!O52</f>
        <v>1869.93</v>
      </c>
      <c r="P4" s="208">
        <f>Summary!P52</f>
        <v>2239.92</v>
      </c>
      <c r="Q4" s="208">
        <f>Summary!Q52</f>
        <v>1399.95</v>
      </c>
      <c r="R4" s="208">
        <f>Summary!R52</f>
        <v>809.97</v>
      </c>
      <c r="S4" s="208">
        <f>Summary!S52</f>
        <v>1089.96</v>
      </c>
      <c r="T4" s="208">
        <f>Summary!T52</f>
        <v>0</v>
      </c>
      <c r="U4" s="208">
        <f>Summary!U52</f>
        <v>16551.99</v>
      </c>
      <c r="V4" s="208">
        <f>Summary!V51</f>
        <v>2790.4206</v>
      </c>
      <c r="W4" s="208">
        <f>Summary!W51</f>
        <v>772.688586</v>
      </c>
      <c r="X4" s="208">
        <f>Summary!X51</f>
        <v>1522.0476</v>
      </c>
      <c r="Y4" s="208">
        <f>Summary!Y51</f>
        <v>1839.4062</v>
      </c>
      <c r="Z4" s="208">
        <f>Summary!Z51</f>
        <v>1903.0902</v>
      </c>
      <c r="AA4" s="208">
        <f>Summary!AA51</f>
        <v>0</v>
      </c>
      <c r="AB4" s="208">
        <f>Summary!AB51</f>
        <v>761.0238</v>
      </c>
      <c r="AC4" s="208">
        <f>Summary!AC51</f>
        <v>1332.057</v>
      </c>
      <c r="AD4" s="208">
        <f>Summary!AD51</f>
        <v>761.0238</v>
      </c>
      <c r="AE4" s="420">
        <f>sum(B4:AD4)</f>
        <v>47928.99472</v>
      </c>
    </row>
    <row r="5" hidden="1" outlineLevel="1">
      <c r="A5" s="968" t="s">
        <v>315</v>
      </c>
      <c r="B5" s="532"/>
      <c r="C5" s="532"/>
      <c r="D5" s="532"/>
      <c r="E5" s="532"/>
      <c r="F5" s="532"/>
      <c r="G5" s="532"/>
      <c r="H5" s="532"/>
      <c r="I5" s="532"/>
      <c r="J5" s="532"/>
      <c r="K5" s="532"/>
      <c r="L5" s="532"/>
      <c r="M5" s="532"/>
      <c r="N5" s="532"/>
      <c r="O5" s="532"/>
      <c r="P5" s="532"/>
      <c r="Q5" s="532"/>
      <c r="R5" s="532"/>
      <c r="S5" s="532"/>
      <c r="T5" s="532"/>
      <c r="U5" s="532"/>
      <c r="V5" s="532"/>
      <c r="W5" s="532"/>
      <c r="X5" s="532"/>
      <c r="Y5" s="532"/>
      <c r="Z5" s="532"/>
      <c r="AA5" s="532"/>
      <c r="AB5" s="532"/>
      <c r="AC5" s="532"/>
      <c r="AD5" s="532"/>
      <c r="AE5" s="969"/>
    </row>
    <row r="6" hidden="1" outlineLevel="1">
      <c r="A6" s="970" t="s">
        <v>108</v>
      </c>
      <c r="B6" s="208">
        <f>Summary!B53</f>
        <v>85.95693</v>
      </c>
      <c r="C6" s="208">
        <f>Summary!C53</f>
        <v>34.382772</v>
      </c>
      <c r="D6" s="208">
        <f>Summary!D53</f>
        <v>137.531088</v>
      </c>
      <c r="E6" s="208">
        <f>Summary!E53</f>
        <v>34.382772</v>
      </c>
      <c r="F6" s="208">
        <f>Summary!F53</f>
        <v>0</v>
      </c>
      <c r="G6" s="208">
        <f>Summary!G53</f>
        <v>49.732158</v>
      </c>
      <c r="H6" s="208">
        <f>Summary!H53</f>
        <v>120.339702</v>
      </c>
      <c r="I6" s="208">
        <f>Summary!I53</f>
        <v>49.732158</v>
      </c>
      <c r="J6" s="208">
        <f>Summary!J53</f>
        <v>51.574158</v>
      </c>
      <c r="K6" s="208">
        <f>Summary!K53</f>
        <v>66.923544</v>
      </c>
      <c r="L6" s="208">
        <f>Summary!L53</f>
        <v>101.306316</v>
      </c>
      <c r="M6" s="208">
        <f>Summary!M53</f>
        <v>0</v>
      </c>
      <c r="N6" s="208">
        <f>Summary!N53</f>
        <v>17.191386</v>
      </c>
      <c r="O6" s="208">
        <f>Summary!O53</f>
        <v>114.813702</v>
      </c>
      <c r="P6" s="208">
        <f>Summary!P53</f>
        <v>137.531088</v>
      </c>
      <c r="Q6" s="208">
        <f>Summary!Q53</f>
        <v>85.95693</v>
      </c>
      <c r="R6" s="208">
        <f>Summary!R53</f>
        <v>49.732158</v>
      </c>
      <c r="S6" s="208">
        <f>Summary!S53</f>
        <v>66.923544</v>
      </c>
      <c r="T6" s="208">
        <f>Summary!T53</f>
        <v>0</v>
      </c>
      <c r="U6" s="208">
        <f>Summary!U53</f>
        <v>1016.292186</v>
      </c>
      <c r="V6" s="208">
        <f>Summary!V53</f>
        <v>161.4206</v>
      </c>
      <c r="W6" s="208">
        <f>Summary!W53</f>
        <v>44.698586</v>
      </c>
      <c r="X6" s="208">
        <f>Summary!X53</f>
        <v>88.0476</v>
      </c>
      <c r="Y6" s="208">
        <f>Summary!Y53</f>
        <v>106.4062</v>
      </c>
      <c r="Z6" s="208">
        <f>Summary!Z53</f>
        <v>110.0902</v>
      </c>
      <c r="AA6" s="208">
        <f>Summary!AA53</f>
        <v>0</v>
      </c>
      <c r="AB6" s="208">
        <f>Summary!AB53</f>
        <v>44.0238</v>
      </c>
      <c r="AC6" s="208">
        <f>Summary!AC53</f>
        <v>77.057</v>
      </c>
      <c r="AD6" s="208">
        <f>Summary!AD53</f>
        <v>44.0238</v>
      </c>
      <c r="AE6" s="423">
        <f t="shared" ref="AE6:AE8" si="1">sum(B6:AD6)</f>
        <v>2896.070378</v>
      </c>
    </row>
    <row r="7" hidden="1" outlineLevel="1">
      <c r="A7" s="970" t="s">
        <v>1877</v>
      </c>
      <c r="B7" s="208" t="str">
        <f>Summary!B54</f>
        <v/>
      </c>
      <c r="C7" s="208" t="str">
        <f>Summary!C54</f>
        <v/>
      </c>
      <c r="D7" s="208" t="str">
        <f>Summary!D54</f>
        <v/>
      </c>
      <c r="E7" s="208" t="str">
        <f>Summary!E54</f>
        <v/>
      </c>
      <c r="F7" s="208" t="str">
        <f>Summary!F54</f>
        <v/>
      </c>
      <c r="G7" s="208" t="str">
        <f>Summary!G54</f>
        <v/>
      </c>
      <c r="H7" s="208" t="str">
        <f>Summary!H54</f>
        <v/>
      </c>
      <c r="I7" s="208" t="str">
        <f>Summary!I54</f>
        <v/>
      </c>
      <c r="J7" s="208" t="str">
        <f>Summary!J54</f>
        <v/>
      </c>
      <c r="K7" s="208" t="str">
        <f>Summary!K54</f>
        <v/>
      </c>
      <c r="L7" s="208" t="str">
        <f>Summary!L54</f>
        <v/>
      </c>
      <c r="M7" s="208" t="str">
        <f>Summary!M54</f>
        <v/>
      </c>
      <c r="N7" s="208" t="str">
        <f>Summary!N54</f>
        <v/>
      </c>
      <c r="O7" s="208" t="str">
        <f>Summary!O54</f>
        <v/>
      </c>
      <c r="P7" s="208" t="str">
        <f>Summary!P54</f>
        <v/>
      </c>
      <c r="Q7" s="208" t="str">
        <f>Summary!Q54</f>
        <v/>
      </c>
      <c r="R7" s="208" t="str">
        <f>Summary!R54</f>
        <v/>
      </c>
      <c r="S7" s="208" t="str">
        <f>Summary!S54</f>
        <v/>
      </c>
      <c r="T7" s="208" t="str">
        <f>Summary!T54</f>
        <v/>
      </c>
      <c r="U7" s="208" t="str">
        <f>Summary!U54</f>
        <v/>
      </c>
      <c r="V7" s="208" t="str">
        <f>Summary!V54</f>
        <v/>
      </c>
      <c r="W7" s="208" t="str">
        <f>Summary!W54</f>
        <v/>
      </c>
      <c r="X7" s="208" t="str">
        <f>Summary!X54</f>
        <v/>
      </c>
      <c r="Y7" s="208" t="str">
        <f>Summary!Y54</f>
        <v/>
      </c>
      <c r="Z7" s="208" t="str">
        <f>Summary!Z54</f>
        <v/>
      </c>
      <c r="AA7" s="208" t="str">
        <f>Summary!AA54</f>
        <v/>
      </c>
      <c r="AB7" s="208" t="str">
        <f>Summary!AB54</f>
        <v/>
      </c>
      <c r="AC7" s="208" t="str">
        <f>Summary!AC54</f>
        <v/>
      </c>
      <c r="AD7" s="208" t="str">
        <f>Summary!AD54</f>
        <v/>
      </c>
      <c r="AE7" s="423">
        <f t="shared" si="1"/>
        <v>0</v>
      </c>
    </row>
    <row r="8">
      <c r="A8" s="574" t="s">
        <v>244</v>
      </c>
      <c r="B8" s="354">
        <f>Summary!B124</f>
        <v>5</v>
      </c>
      <c r="C8" s="354">
        <f>Summary!C124</f>
        <v>2</v>
      </c>
      <c r="D8" s="354">
        <f>Summary!D124</f>
        <v>8</v>
      </c>
      <c r="E8" s="354">
        <f>Summary!E124</f>
        <v>2</v>
      </c>
      <c r="F8" s="354">
        <f>Summary!F124</f>
        <v>0</v>
      </c>
      <c r="G8" s="354">
        <f>Summary!G124</f>
        <v>3</v>
      </c>
      <c r="H8" s="354">
        <f>Summary!H124</f>
        <v>7</v>
      </c>
      <c r="I8" s="354">
        <f>Summary!I124</f>
        <v>3</v>
      </c>
      <c r="J8" s="354">
        <f>Summary!J124</f>
        <v>3</v>
      </c>
      <c r="K8" s="354">
        <f>Summary!K124</f>
        <v>4</v>
      </c>
      <c r="L8" s="354">
        <f>Summary!L124</f>
        <v>6</v>
      </c>
      <c r="M8" s="354">
        <f>Summary!M124</f>
        <v>0</v>
      </c>
      <c r="N8" s="354">
        <f>Summary!N124</f>
        <v>1</v>
      </c>
      <c r="O8" s="354">
        <f>Summary!O124</f>
        <v>7</v>
      </c>
      <c r="P8" s="354">
        <f>Summary!P124</f>
        <v>8</v>
      </c>
      <c r="Q8" s="354">
        <f>Summary!Q124</f>
        <v>5</v>
      </c>
      <c r="R8" s="354">
        <f>Summary!R124</f>
        <v>3</v>
      </c>
      <c r="S8" s="354">
        <f>Summary!S124</f>
        <v>4</v>
      </c>
      <c r="T8" s="354">
        <f>Summary!T124</f>
        <v>0</v>
      </c>
      <c r="U8" s="354">
        <f>Summary!U124</f>
        <v>69</v>
      </c>
      <c r="V8" s="354">
        <f>Summary!V124</f>
        <v>11</v>
      </c>
      <c r="W8" s="354">
        <f>Summary!W124</f>
        <v>3</v>
      </c>
      <c r="X8" s="354">
        <f>Summary!X124</f>
        <v>6</v>
      </c>
      <c r="Y8" s="354">
        <f>Summary!Y124</f>
        <v>7</v>
      </c>
      <c r="Z8" s="354">
        <f>Summary!Z124</f>
        <v>7</v>
      </c>
      <c r="AA8" s="354">
        <f>Summary!AA124</f>
        <v>0</v>
      </c>
      <c r="AB8" s="354">
        <f>Summary!AB124</f>
        <v>3</v>
      </c>
      <c r="AC8" s="354">
        <f>Summary!AC124</f>
        <v>5</v>
      </c>
      <c r="AD8" s="354">
        <f>Summary!AD124</f>
        <v>3</v>
      </c>
      <c r="AE8" s="423">
        <f t="shared" si="1"/>
        <v>185</v>
      </c>
    </row>
    <row r="9">
      <c r="A9" s="175"/>
      <c r="B9" s="168"/>
      <c r="C9" s="168"/>
      <c r="D9" s="168"/>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423"/>
    </row>
    <row r="10">
      <c r="A10" s="277" t="s">
        <v>2581</v>
      </c>
      <c r="B10" s="168"/>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423">
        <f>sum(B10:AD10)</f>
        <v>0</v>
      </c>
    </row>
    <row r="11">
      <c r="A11" s="414" t="s">
        <v>2582</v>
      </c>
      <c r="B11" s="168"/>
      <c r="C11" s="168"/>
      <c r="D11" s="168"/>
      <c r="E11" s="168"/>
      <c r="F11" s="168"/>
      <c r="G11" s="168"/>
      <c r="H11" s="168"/>
      <c r="I11" s="168"/>
      <c r="J11" s="168"/>
      <c r="K11" s="168"/>
      <c r="L11" s="168"/>
      <c r="M11" s="168"/>
      <c r="N11" s="168"/>
      <c r="O11" s="168"/>
      <c r="P11" s="168"/>
      <c r="Q11" s="168"/>
      <c r="R11" s="168"/>
      <c r="S11" s="168"/>
      <c r="T11" s="168"/>
      <c r="U11" s="168"/>
      <c r="V11" s="168"/>
      <c r="W11" s="168"/>
      <c r="X11" s="168"/>
      <c r="Y11" s="168"/>
      <c r="Z11" s="168"/>
      <c r="AA11" s="168"/>
      <c r="AB11" s="168"/>
      <c r="AC11" s="168"/>
      <c r="AD11" s="168"/>
      <c r="AE11" s="416"/>
    </row>
    <row r="12">
      <c r="A12" s="474" t="s">
        <v>2583</v>
      </c>
      <c r="B12" s="242"/>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423"/>
    </row>
    <row r="13">
      <c r="A13" s="235" t="s">
        <v>2584</v>
      </c>
      <c r="B13" s="971"/>
      <c r="C13" s="971"/>
      <c r="D13" s="971"/>
      <c r="E13" s="971"/>
      <c r="F13" s="971"/>
      <c r="G13" s="971"/>
      <c r="H13" s="971"/>
      <c r="I13" s="971"/>
      <c r="J13" s="971"/>
      <c r="K13" s="971"/>
      <c r="L13" s="971"/>
      <c r="M13" s="971"/>
      <c r="N13" s="971"/>
      <c r="O13" s="971"/>
      <c r="P13" s="971"/>
      <c r="Q13" s="971"/>
      <c r="R13" s="971"/>
      <c r="S13" s="971"/>
      <c r="T13" s="971"/>
      <c r="U13" s="971"/>
      <c r="V13" s="971"/>
      <c r="W13" s="971"/>
      <c r="X13" s="971"/>
      <c r="Y13" s="971"/>
      <c r="Z13" s="971"/>
      <c r="AA13" s="971"/>
      <c r="AB13" s="971"/>
      <c r="AC13" s="971"/>
      <c r="AD13" s="971"/>
      <c r="AE13" s="423">
        <f t="shared" ref="AE13:AE17" si="2">sum(B13:AD13)</f>
        <v>0</v>
      </c>
    </row>
    <row r="14">
      <c r="A14" s="235" t="s">
        <v>2585</v>
      </c>
      <c r="B14" s="971"/>
      <c r="C14" s="971"/>
      <c r="D14" s="971"/>
      <c r="E14" s="971"/>
      <c r="F14" s="971"/>
      <c r="G14" s="971"/>
      <c r="H14" s="971"/>
      <c r="I14" s="971"/>
      <c r="J14" s="971"/>
      <c r="K14" s="971"/>
      <c r="L14" s="971"/>
      <c r="M14" s="971"/>
      <c r="N14" s="971"/>
      <c r="O14" s="971"/>
      <c r="P14" s="971"/>
      <c r="Q14" s="971"/>
      <c r="R14" s="971"/>
      <c r="S14" s="971"/>
      <c r="T14" s="971"/>
      <c r="U14" s="971"/>
      <c r="V14" s="971"/>
      <c r="W14" s="971"/>
      <c r="X14" s="971"/>
      <c r="Y14" s="971"/>
      <c r="Z14" s="971"/>
      <c r="AA14" s="971"/>
      <c r="AB14" s="971"/>
      <c r="AC14" s="971"/>
      <c r="AD14" s="971"/>
      <c r="AE14" s="423">
        <f t="shared" si="2"/>
        <v>0</v>
      </c>
    </row>
    <row r="15">
      <c r="A15" s="972" t="s">
        <v>2586</v>
      </c>
      <c r="B15" s="354">
        <f t="shared" ref="B15:AD15" si="3">B8</f>
        <v>5</v>
      </c>
      <c r="C15" s="354">
        <f t="shared" si="3"/>
        <v>2</v>
      </c>
      <c r="D15" s="354">
        <f t="shared" si="3"/>
        <v>8</v>
      </c>
      <c r="E15" s="354">
        <f t="shared" si="3"/>
        <v>2</v>
      </c>
      <c r="F15" s="354">
        <f t="shared" si="3"/>
        <v>0</v>
      </c>
      <c r="G15" s="354">
        <f t="shared" si="3"/>
        <v>3</v>
      </c>
      <c r="H15" s="354">
        <f t="shared" si="3"/>
        <v>7</v>
      </c>
      <c r="I15" s="354">
        <f t="shared" si="3"/>
        <v>3</v>
      </c>
      <c r="J15" s="354">
        <f t="shared" si="3"/>
        <v>3</v>
      </c>
      <c r="K15" s="354">
        <f t="shared" si="3"/>
        <v>4</v>
      </c>
      <c r="L15" s="354">
        <f t="shared" si="3"/>
        <v>6</v>
      </c>
      <c r="M15" s="354">
        <f t="shared" si="3"/>
        <v>0</v>
      </c>
      <c r="N15" s="354">
        <f t="shared" si="3"/>
        <v>1</v>
      </c>
      <c r="O15" s="354">
        <f t="shared" si="3"/>
        <v>7</v>
      </c>
      <c r="P15" s="354">
        <f t="shared" si="3"/>
        <v>8</v>
      </c>
      <c r="Q15" s="354">
        <f t="shared" si="3"/>
        <v>5</v>
      </c>
      <c r="R15" s="354">
        <f t="shared" si="3"/>
        <v>3</v>
      </c>
      <c r="S15" s="354">
        <f t="shared" si="3"/>
        <v>4</v>
      </c>
      <c r="T15" s="354">
        <f t="shared" si="3"/>
        <v>0</v>
      </c>
      <c r="U15" s="354">
        <f t="shared" si="3"/>
        <v>69</v>
      </c>
      <c r="V15" s="354">
        <f t="shared" si="3"/>
        <v>11</v>
      </c>
      <c r="W15" s="354">
        <f t="shared" si="3"/>
        <v>3</v>
      </c>
      <c r="X15" s="354">
        <f t="shared" si="3"/>
        <v>6</v>
      </c>
      <c r="Y15" s="354">
        <f t="shared" si="3"/>
        <v>7</v>
      </c>
      <c r="Z15" s="354">
        <f t="shared" si="3"/>
        <v>7</v>
      </c>
      <c r="AA15" s="354">
        <f t="shared" si="3"/>
        <v>0</v>
      </c>
      <c r="AB15" s="354">
        <f t="shared" si="3"/>
        <v>3</v>
      </c>
      <c r="AC15" s="354">
        <f t="shared" si="3"/>
        <v>5</v>
      </c>
      <c r="AD15" s="354">
        <f t="shared" si="3"/>
        <v>3</v>
      </c>
      <c r="AE15" s="423">
        <f t="shared" si="2"/>
        <v>185</v>
      </c>
    </row>
    <row r="16">
      <c r="A16" s="235" t="s">
        <v>2587</v>
      </c>
      <c r="B16" s="971"/>
      <c r="C16" s="971"/>
      <c r="D16" s="971"/>
      <c r="E16" s="971"/>
      <c r="F16" s="971"/>
      <c r="G16" s="971"/>
      <c r="H16" s="971"/>
      <c r="I16" s="971"/>
      <c r="J16" s="971"/>
      <c r="K16" s="971"/>
      <c r="L16" s="971"/>
      <c r="M16" s="971"/>
      <c r="N16" s="971"/>
      <c r="O16" s="971"/>
      <c r="P16" s="971"/>
      <c r="Q16" s="354"/>
      <c r="R16" s="354"/>
      <c r="S16" s="354"/>
      <c r="T16" s="354"/>
      <c r="U16" s="354"/>
      <c r="V16" s="354"/>
      <c r="W16" s="354"/>
      <c r="X16" s="354"/>
      <c r="Y16" s="354"/>
      <c r="Z16" s="354"/>
      <c r="AA16" s="354"/>
      <c r="AB16" s="354"/>
      <c r="AC16" s="354"/>
      <c r="AD16" s="354"/>
      <c r="AE16" s="423">
        <f t="shared" si="2"/>
        <v>0</v>
      </c>
    </row>
    <row r="17">
      <c r="A17" s="241" t="s">
        <v>283</v>
      </c>
      <c r="B17" s="535">
        <f t="shared" ref="B17:AD17" si="4">SUM(B13:B16)</f>
        <v>5</v>
      </c>
      <c r="C17" s="535">
        <f t="shared" si="4"/>
        <v>2</v>
      </c>
      <c r="D17" s="535">
        <f t="shared" si="4"/>
        <v>8</v>
      </c>
      <c r="E17" s="535">
        <f t="shared" si="4"/>
        <v>2</v>
      </c>
      <c r="F17" s="535">
        <f t="shared" si="4"/>
        <v>0</v>
      </c>
      <c r="G17" s="535">
        <f t="shared" si="4"/>
        <v>3</v>
      </c>
      <c r="H17" s="535">
        <f t="shared" si="4"/>
        <v>7</v>
      </c>
      <c r="I17" s="535">
        <f t="shared" si="4"/>
        <v>3</v>
      </c>
      <c r="J17" s="535">
        <f t="shared" si="4"/>
        <v>3</v>
      </c>
      <c r="K17" s="535">
        <f t="shared" si="4"/>
        <v>4</v>
      </c>
      <c r="L17" s="535">
        <f t="shared" si="4"/>
        <v>6</v>
      </c>
      <c r="M17" s="535">
        <f t="shared" si="4"/>
        <v>0</v>
      </c>
      <c r="N17" s="535">
        <f t="shared" si="4"/>
        <v>1</v>
      </c>
      <c r="O17" s="535">
        <f t="shared" si="4"/>
        <v>7</v>
      </c>
      <c r="P17" s="535">
        <f t="shared" si="4"/>
        <v>8</v>
      </c>
      <c r="Q17" s="535">
        <f t="shared" si="4"/>
        <v>5</v>
      </c>
      <c r="R17" s="535">
        <f t="shared" si="4"/>
        <v>3</v>
      </c>
      <c r="S17" s="535">
        <f t="shared" si="4"/>
        <v>4</v>
      </c>
      <c r="T17" s="535">
        <f t="shared" si="4"/>
        <v>0</v>
      </c>
      <c r="U17" s="535">
        <f t="shared" si="4"/>
        <v>69</v>
      </c>
      <c r="V17" s="535">
        <f t="shared" si="4"/>
        <v>11</v>
      </c>
      <c r="W17" s="535">
        <f t="shared" si="4"/>
        <v>3</v>
      </c>
      <c r="X17" s="535">
        <f t="shared" si="4"/>
        <v>6</v>
      </c>
      <c r="Y17" s="535">
        <f t="shared" si="4"/>
        <v>7</v>
      </c>
      <c r="Z17" s="535">
        <f t="shared" si="4"/>
        <v>7</v>
      </c>
      <c r="AA17" s="535">
        <f t="shared" si="4"/>
        <v>0</v>
      </c>
      <c r="AB17" s="535">
        <f t="shared" si="4"/>
        <v>3</v>
      </c>
      <c r="AC17" s="535">
        <f t="shared" si="4"/>
        <v>5</v>
      </c>
      <c r="AD17" s="535">
        <f t="shared" si="4"/>
        <v>3</v>
      </c>
      <c r="AE17" s="423">
        <f t="shared" si="2"/>
        <v>185</v>
      </c>
    </row>
    <row r="18">
      <c r="A18" s="175"/>
      <c r="B18" s="973"/>
      <c r="C18" s="973"/>
      <c r="D18" s="973"/>
      <c r="E18" s="973"/>
      <c r="F18" s="973"/>
      <c r="G18" s="973"/>
      <c r="H18" s="973"/>
      <c r="I18" s="973"/>
      <c r="J18" s="168"/>
      <c r="K18" s="168"/>
      <c r="L18" s="168"/>
      <c r="M18" s="168"/>
      <c r="N18" s="168"/>
      <c r="O18" s="168"/>
      <c r="P18" s="168"/>
      <c r="Q18" s="168"/>
      <c r="R18" s="168"/>
      <c r="S18" s="168"/>
      <c r="T18" s="168"/>
      <c r="U18" s="168"/>
      <c r="V18" s="168"/>
      <c r="W18" s="168"/>
      <c r="X18" s="168"/>
      <c r="Y18" s="168"/>
      <c r="Z18" s="168"/>
      <c r="AA18" s="168"/>
      <c r="AB18" s="168"/>
      <c r="AC18" s="168"/>
      <c r="AD18" s="168"/>
      <c r="AE18" s="623"/>
    </row>
    <row r="19">
      <c r="A19" s="235" t="s">
        <v>287</v>
      </c>
      <c r="B19" s="974"/>
      <c r="C19" s="974"/>
      <c r="D19" s="974"/>
      <c r="E19" s="974"/>
      <c r="F19" s="974"/>
      <c r="G19" s="974"/>
      <c r="H19" s="974"/>
      <c r="I19" s="974"/>
      <c r="J19" s="974"/>
      <c r="K19" s="974"/>
      <c r="L19" s="974"/>
      <c r="M19" s="971"/>
      <c r="N19" s="971"/>
      <c r="O19" s="971"/>
      <c r="P19" s="971"/>
      <c r="Q19" s="971"/>
      <c r="R19" s="971"/>
      <c r="S19" s="971"/>
      <c r="T19" s="971"/>
      <c r="U19" s="971"/>
      <c r="V19" s="971"/>
      <c r="W19" s="971"/>
      <c r="X19" s="971"/>
      <c r="Y19" s="971"/>
      <c r="Z19" s="971"/>
      <c r="AA19" s="971"/>
      <c r="AB19" s="971"/>
      <c r="AC19" s="971"/>
      <c r="AD19" s="971"/>
      <c r="AE19" s="423">
        <f t="shared" ref="AE19:AE27" si="5">sum(B19:AD19)</f>
        <v>0</v>
      </c>
    </row>
    <row r="20">
      <c r="A20" s="235" t="s">
        <v>288</v>
      </c>
      <c r="B20" s="974"/>
      <c r="C20" s="974"/>
      <c r="D20" s="974"/>
      <c r="E20" s="974"/>
      <c r="F20" s="974"/>
      <c r="G20" s="974"/>
      <c r="H20" s="974"/>
      <c r="I20" s="974"/>
      <c r="J20" s="974"/>
      <c r="K20" s="974"/>
      <c r="L20" s="974"/>
      <c r="M20" s="971"/>
      <c r="N20" s="971"/>
      <c r="O20" s="971"/>
      <c r="P20" s="971"/>
      <c r="Q20" s="971"/>
      <c r="R20" s="971"/>
      <c r="S20" s="971"/>
      <c r="T20" s="971"/>
      <c r="U20" s="971"/>
      <c r="V20" s="971"/>
      <c r="W20" s="971"/>
      <c r="X20" s="971"/>
      <c r="Y20" s="971"/>
      <c r="Z20" s="971"/>
      <c r="AA20" s="971"/>
      <c r="AB20" s="971"/>
      <c r="AC20" s="971"/>
      <c r="AD20" s="971"/>
      <c r="AE20" s="423">
        <f t="shared" si="5"/>
        <v>0</v>
      </c>
    </row>
    <row r="21">
      <c r="A21" s="235" t="s">
        <v>2588</v>
      </c>
      <c r="B21" s="974"/>
      <c r="C21" s="974"/>
      <c r="D21" s="974"/>
      <c r="E21" s="974"/>
      <c r="F21" s="974"/>
      <c r="G21" s="974"/>
      <c r="H21" s="974"/>
      <c r="I21" s="974"/>
      <c r="J21" s="974"/>
      <c r="K21" s="974"/>
      <c r="L21" s="974"/>
      <c r="M21" s="971"/>
      <c r="N21" s="971"/>
      <c r="O21" s="971"/>
      <c r="P21" s="971"/>
      <c r="Q21" s="971"/>
      <c r="R21" s="971"/>
      <c r="S21" s="971"/>
      <c r="T21" s="971"/>
      <c r="U21" s="971"/>
      <c r="V21" s="971"/>
      <c r="W21" s="971"/>
      <c r="X21" s="971"/>
      <c r="Y21" s="971"/>
      <c r="Z21" s="971"/>
      <c r="AA21" s="971"/>
      <c r="AB21" s="971"/>
      <c r="AC21" s="971"/>
      <c r="AD21" s="971"/>
      <c r="AE21" s="423">
        <f t="shared" si="5"/>
        <v>0</v>
      </c>
    </row>
    <row r="22">
      <c r="A22" s="235" t="s">
        <v>2589</v>
      </c>
      <c r="B22" s="975"/>
      <c r="C22" s="975"/>
      <c r="D22" s="975"/>
      <c r="E22" s="975"/>
      <c r="F22" s="975"/>
      <c r="G22" s="974"/>
      <c r="H22" s="974"/>
      <c r="I22" s="974"/>
      <c r="J22" s="974"/>
      <c r="K22" s="974"/>
      <c r="L22" s="974"/>
      <c r="M22" s="971"/>
      <c r="N22" s="971"/>
      <c r="O22" s="971"/>
      <c r="P22" s="971"/>
      <c r="Q22" s="971"/>
      <c r="R22" s="971"/>
      <c r="S22" s="971"/>
      <c r="T22" s="971"/>
      <c r="U22" s="971"/>
      <c r="V22" s="971"/>
      <c r="W22" s="971"/>
      <c r="X22" s="971"/>
      <c r="Y22" s="971"/>
      <c r="Z22" s="971"/>
      <c r="AA22" s="971"/>
      <c r="AB22" s="971"/>
      <c r="AC22" s="971"/>
      <c r="AD22" s="971"/>
      <c r="AE22" s="423">
        <f t="shared" si="5"/>
        <v>0</v>
      </c>
    </row>
    <row r="23">
      <c r="A23" s="235" t="s">
        <v>2590</v>
      </c>
      <c r="B23" s="974"/>
      <c r="C23" s="974"/>
      <c r="D23" s="974"/>
      <c r="E23" s="974"/>
      <c r="F23" s="974"/>
      <c r="G23" s="974"/>
      <c r="H23" s="974"/>
      <c r="I23" s="974"/>
      <c r="J23" s="974"/>
      <c r="K23" s="974"/>
      <c r="L23" s="974"/>
      <c r="M23" s="971"/>
      <c r="N23" s="971"/>
      <c r="O23" s="971"/>
      <c r="P23" s="971"/>
      <c r="Q23" s="971"/>
      <c r="R23" s="971"/>
      <c r="S23" s="971"/>
      <c r="T23" s="971"/>
      <c r="U23" s="971"/>
      <c r="V23" s="971"/>
      <c r="W23" s="971"/>
      <c r="X23" s="971"/>
      <c r="Y23" s="971"/>
      <c r="Z23" s="971"/>
      <c r="AA23" s="971"/>
      <c r="AB23" s="971"/>
      <c r="AC23" s="971"/>
      <c r="AD23" s="971"/>
      <c r="AE23" s="423">
        <f t="shared" si="5"/>
        <v>0</v>
      </c>
    </row>
    <row r="24">
      <c r="A24" s="235" t="s">
        <v>2591</v>
      </c>
      <c r="B24" s="975"/>
      <c r="C24" s="975"/>
      <c r="D24" s="975"/>
      <c r="E24" s="975"/>
      <c r="F24" s="975"/>
      <c r="G24" s="974"/>
      <c r="H24" s="974"/>
      <c r="I24" s="974"/>
      <c r="J24" s="974"/>
      <c r="K24" s="974"/>
      <c r="L24" s="974"/>
      <c r="M24" s="971"/>
      <c r="N24" s="971"/>
      <c r="O24" s="971"/>
      <c r="P24" s="971"/>
      <c r="Q24" s="971"/>
      <c r="R24" s="971"/>
      <c r="S24" s="971"/>
      <c r="T24" s="971"/>
      <c r="U24" s="971"/>
      <c r="V24" s="971"/>
      <c r="W24" s="971"/>
      <c r="X24" s="971"/>
      <c r="Y24" s="971"/>
      <c r="Z24" s="971"/>
      <c r="AA24" s="971"/>
      <c r="AB24" s="971"/>
      <c r="AC24" s="971"/>
      <c r="AD24" s="971"/>
      <c r="AE24" s="423">
        <f t="shared" si="5"/>
        <v>0</v>
      </c>
    </row>
    <row r="25">
      <c r="A25" s="235" t="s">
        <v>2592</v>
      </c>
      <c r="B25" s="974"/>
      <c r="C25" s="974"/>
      <c r="D25" s="974"/>
      <c r="E25" s="974"/>
      <c r="F25" s="974"/>
      <c r="G25" s="974"/>
      <c r="H25" s="974"/>
      <c r="I25" s="974"/>
      <c r="J25" s="974"/>
      <c r="K25" s="974"/>
      <c r="L25" s="974"/>
      <c r="M25" s="971"/>
      <c r="N25" s="971"/>
      <c r="O25" s="971"/>
      <c r="P25" s="971"/>
      <c r="Q25" s="971"/>
      <c r="R25" s="971"/>
      <c r="S25" s="971"/>
      <c r="T25" s="971"/>
      <c r="U25" s="971"/>
      <c r="V25" s="971"/>
      <c r="W25" s="971"/>
      <c r="X25" s="971"/>
      <c r="Y25" s="971"/>
      <c r="Z25" s="971"/>
      <c r="AA25" s="971"/>
      <c r="AB25" s="971"/>
      <c r="AC25" s="971"/>
      <c r="AD25" s="971"/>
      <c r="AE25" s="423">
        <f t="shared" si="5"/>
        <v>0</v>
      </c>
    </row>
    <row r="26">
      <c r="A26" s="235" t="s">
        <v>2593</v>
      </c>
      <c r="B26" s="974"/>
      <c r="C26" s="974"/>
      <c r="D26" s="974"/>
      <c r="E26" s="974"/>
      <c r="F26" s="974"/>
      <c r="G26" s="974"/>
      <c r="H26" s="974"/>
      <c r="I26" s="974"/>
      <c r="J26" s="974"/>
      <c r="K26" s="974"/>
      <c r="L26" s="974"/>
      <c r="M26" s="971"/>
      <c r="N26" s="971"/>
      <c r="O26" s="971"/>
      <c r="P26" s="971"/>
      <c r="Q26" s="971"/>
      <c r="R26" s="971"/>
      <c r="S26" s="971"/>
      <c r="T26" s="971"/>
      <c r="U26" s="971"/>
      <c r="V26" s="971"/>
      <c r="W26" s="971"/>
      <c r="X26" s="971"/>
      <c r="Y26" s="971"/>
      <c r="Z26" s="971"/>
      <c r="AA26" s="971"/>
      <c r="AB26" s="971"/>
      <c r="AC26" s="971"/>
      <c r="AD26" s="971"/>
      <c r="AE26" s="423">
        <f t="shared" si="5"/>
        <v>0</v>
      </c>
    </row>
    <row r="27">
      <c r="A27" s="241" t="s">
        <v>298</v>
      </c>
      <c r="B27" s="535">
        <f t="shared" ref="B27:AD27" si="6">SUM(B19:B26)</f>
        <v>0</v>
      </c>
      <c r="C27" s="535">
        <f t="shared" si="6"/>
        <v>0</v>
      </c>
      <c r="D27" s="535">
        <f t="shared" si="6"/>
        <v>0</v>
      </c>
      <c r="E27" s="535">
        <f t="shared" si="6"/>
        <v>0</v>
      </c>
      <c r="F27" s="535">
        <f t="shared" si="6"/>
        <v>0</v>
      </c>
      <c r="G27" s="535">
        <f t="shared" si="6"/>
        <v>0</v>
      </c>
      <c r="H27" s="535">
        <f t="shared" si="6"/>
        <v>0</v>
      </c>
      <c r="I27" s="535">
        <f t="shared" si="6"/>
        <v>0</v>
      </c>
      <c r="J27" s="535">
        <f t="shared" si="6"/>
        <v>0</v>
      </c>
      <c r="K27" s="535">
        <f t="shared" si="6"/>
        <v>0</v>
      </c>
      <c r="L27" s="535">
        <f t="shared" si="6"/>
        <v>0</v>
      </c>
      <c r="M27" s="535">
        <f t="shared" si="6"/>
        <v>0</v>
      </c>
      <c r="N27" s="535">
        <f t="shared" si="6"/>
        <v>0</v>
      </c>
      <c r="O27" s="535">
        <f t="shared" si="6"/>
        <v>0</v>
      </c>
      <c r="P27" s="535">
        <f t="shared" si="6"/>
        <v>0</v>
      </c>
      <c r="Q27" s="535">
        <f t="shared" si="6"/>
        <v>0</v>
      </c>
      <c r="R27" s="535">
        <f t="shared" si="6"/>
        <v>0</v>
      </c>
      <c r="S27" s="535">
        <f t="shared" si="6"/>
        <v>0</v>
      </c>
      <c r="T27" s="535">
        <f t="shared" si="6"/>
        <v>0</v>
      </c>
      <c r="U27" s="535">
        <f t="shared" si="6"/>
        <v>0</v>
      </c>
      <c r="V27" s="535">
        <f t="shared" si="6"/>
        <v>0</v>
      </c>
      <c r="W27" s="535">
        <f t="shared" si="6"/>
        <v>0</v>
      </c>
      <c r="X27" s="535">
        <f t="shared" si="6"/>
        <v>0</v>
      </c>
      <c r="Y27" s="535">
        <f t="shared" si="6"/>
        <v>0</v>
      </c>
      <c r="Z27" s="535">
        <f t="shared" si="6"/>
        <v>0</v>
      </c>
      <c r="AA27" s="535">
        <f t="shared" si="6"/>
        <v>0</v>
      </c>
      <c r="AB27" s="535">
        <f t="shared" si="6"/>
        <v>0</v>
      </c>
      <c r="AC27" s="535">
        <f t="shared" si="6"/>
        <v>0</v>
      </c>
      <c r="AD27" s="535">
        <f t="shared" si="6"/>
        <v>0</v>
      </c>
      <c r="AE27" s="423">
        <f t="shared" si="5"/>
        <v>0</v>
      </c>
    </row>
    <row r="28">
      <c r="A28" s="175"/>
      <c r="B28" s="168"/>
      <c r="C28" s="168"/>
      <c r="D28" s="168"/>
      <c r="E28" s="168"/>
      <c r="F28" s="168"/>
      <c r="G28" s="168"/>
      <c r="H28" s="168"/>
      <c r="I28" s="168"/>
      <c r="J28" s="168"/>
      <c r="K28" s="168"/>
      <c r="L28" s="168"/>
      <c r="M28" s="168"/>
      <c r="N28" s="168"/>
      <c r="O28" s="168"/>
      <c r="P28" s="168"/>
      <c r="Q28" s="168"/>
      <c r="R28" s="168"/>
      <c r="S28" s="168"/>
      <c r="T28" s="168"/>
      <c r="U28" s="168"/>
      <c r="V28" s="168"/>
      <c r="W28" s="168"/>
      <c r="X28" s="168"/>
      <c r="Y28" s="168"/>
      <c r="Z28" s="168"/>
      <c r="AA28" s="168"/>
      <c r="AB28" s="168"/>
      <c r="AC28" s="168"/>
      <c r="AD28" s="168"/>
      <c r="AE28" s="423"/>
    </row>
    <row r="29">
      <c r="A29" s="976" t="s">
        <v>2594</v>
      </c>
      <c r="B29" s="538"/>
      <c r="C29" s="538"/>
      <c r="D29" s="538"/>
      <c r="E29" s="538"/>
      <c r="F29" s="538"/>
      <c r="G29" s="538"/>
      <c r="H29" s="538"/>
      <c r="I29" s="538"/>
      <c r="J29" s="538"/>
      <c r="K29" s="538"/>
      <c r="L29" s="538"/>
      <c r="M29" s="538"/>
      <c r="N29" s="538"/>
      <c r="O29" s="538"/>
      <c r="P29" s="538"/>
      <c r="Q29" s="538"/>
      <c r="R29" s="538"/>
      <c r="S29" s="538"/>
      <c r="T29" s="538"/>
      <c r="U29" s="538"/>
      <c r="V29" s="538"/>
      <c r="W29" s="538"/>
      <c r="X29" s="538"/>
      <c r="Y29" s="538"/>
      <c r="Z29" s="538"/>
      <c r="AA29" s="538"/>
      <c r="AB29" s="538"/>
      <c r="AC29" s="538"/>
      <c r="AD29" s="538"/>
      <c r="AE29" s="505"/>
    </row>
    <row r="30" outlineLevel="1">
      <c r="A30" s="977"/>
      <c r="AE30" s="505"/>
    </row>
    <row r="31" outlineLevel="1">
      <c r="A31" s="583" t="s">
        <v>2595</v>
      </c>
      <c r="B31" s="978"/>
      <c r="C31" s="978"/>
      <c r="D31" s="978"/>
      <c r="E31" s="978"/>
      <c r="F31" s="978"/>
      <c r="G31" s="978"/>
      <c r="H31" s="978"/>
      <c r="I31" s="979"/>
      <c r="J31" s="979"/>
      <c r="K31" s="979"/>
      <c r="L31" s="979"/>
      <c r="M31" s="979"/>
      <c r="N31" s="979"/>
      <c r="O31" s="979"/>
      <c r="P31" s="979"/>
      <c r="Q31" s="979"/>
      <c r="R31" s="979"/>
      <c r="S31" s="979"/>
      <c r="T31" s="979"/>
      <c r="U31" s="979"/>
      <c r="V31" s="979"/>
      <c r="W31" s="979"/>
      <c r="X31" s="979"/>
      <c r="Y31" s="979"/>
      <c r="Z31" s="979"/>
      <c r="AA31" s="979"/>
      <c r="AB31" s="979"/>
      <c r="AC31" s="979"/>
      <c r="AD31" s="979"/>
      <c r="AE31" s="980"/>
    </row>
    <row r="32" outlineLevel="1">
      <c r="A32" s="277" t="s">
        <v>2596</v>
      </c>
      <c r="B32" s="339"/>
      <c r="C32" s="339"/>
      <c r="D32" s="339"/>
      <c r="E32" s="339"/>
      <c r="F32" s="339"/>
      <c r="G32" s="339"/>
      <c r="H32" s="339"/>
      <c r="I32" s="339"/>
      <c r="J32" s="339"/>
      <c r="K32" s="339"/>
      <c r="L32" s="339"/>
      <c r="M32" s="339"/>
      <c r="N32" s="339"/>
      <c r="O32" s="339"/>
      <c r="P32" s="339"/>
      <c r="Q32" s="339"/>
      <c r="R32" s="339"/>
      <c r="S32" s="339"/>
      <c r="T32" s="339"/>
      <c r="U32" s="339"/>
      <c r="V32" s="339"/>
      <c r="W32" s="339"/>
      <c r="X32" s="339"/>
      <c r="Y32" s="339"/>
      <c r="Z32" s="339"/>
      <c r="AA32" s="339"/>
      <c r="AB32" s="339"/>
      <c r="AC32" s="339"/>
      <c r="AD32" s="339"/>
      <c r="AE32" s="423">
        <f t="shared" ref="AE32:AE37" si="7">SUM(B32:AD32)</f>
        <v>0</v>
      </c>
    </row>
    <row r="33" outlineLevel="1">
      <c r="A33" s="277" t="s">
        <v>2597</v>
      </c>
      <c r="B33" s="339"/>
      <c r="C33" s="339"/>
      <c r="D33" s="339"/>
      <c r="E33" s="339"/>
      <c r="F33" s="339"/>
      <c r="G33" s="339"/>
      <c r="H33" s="339"/>
      <c r="I33" s="339"/>
      <c r="J33" s="339"/>
      <c r="K33" s="339"/>
      <c r="L33" s="339"/>
      <c r="M33" s="339"/>
      <c r="N33" s="339"/>
      <c r="O33" s="339"/>
      <c r="P33" s="339"/>
      <c r="Q33" s="339"/>
      <c r="R33" s="339"/>
      <c r="S33" s="339"/>
      <c r="T33" s="339"/>
      <c r="U33" s="339"/>
      <c r="V33" s="339"/>
      <c r="W33" s="339"/>
      <c r="X33" s="339"/>
      <c r="Y33" s="339"/>
      <c r="Z33" s="339"/>
      <c r="AA33" s="339"/>
      <c r="AB33" s="339"/>
      <c r="AC33" s="339"/>
      <c r="AD33" s="339"/>
      <c r="AE33" s="423">
        <f t="shared" si="7"/>
        <v>0</v>
      </c>
    </row>
    <row r="34" outlineLevel="1">
      <c r="A34" s="277" t="s">
        <v>2598</v>
      </c>
      <c r="B34" s="975"/>
      <c r="C34" s="975"/>
      <c r="D34" s="975"/>
      <c r="E34" s="975"/>
      <c r="F34" s="975"/>
      <c r="G34" s="339"/>
      <c r="H34" s="339"/>
      <c r="I34" s="339"/>
      <c r="J34" s="339"/>
      <c r="K34" s="339"/>
      <c r="L34" s="339"/>
      <c r="M34" s="339"/>
      <c r="N34" s="339"/>
      <c r="O34" s="339"/>
      <c r="P34" s="339"/>
      <c r="Q34" s="339"/>
      <c r="R34" s="339"/>
      <c r="S34" s="339"/>
      <c r="T34" s="339"/>
      <c r="U34" s="339"/>
      <c r="V34" s="339"/>
      <c r="W34" s="339"/>
      <c r="X34" s="339"/>
      <c r="Y34" s="339"/>
      <c r="Z34" s="339"/>
      <c r="AA34" s="339"/>
      <c r="AB34" s="339"/>
      <c r="AC34" s="339"/>
      <c r="AD34" s="339"/>
      <c r="AE34" s="423">
        <f t="shared" si="7"/>
        <v>0</v>
      </c>
    </row>
    <row r="35" outlineLevel="1">
      <c r="A35" s="277" t="s">
        <v>2599</v>
      </c>
      <c r="B35" s="975"/>
      <c r="C35" s="975"/>
      <c r="D35" s="975"/>
      <c r="E35" s="975"/>
      <c r="F35" s="975"/>
      <c r="G35" s="339"/>
      <c r="H35" s="339"/>
      <c r="I35" s="339"/>
      <c r="J35" s="339"/>
      <c r="K35" s="339"/>
      <c r="L35" s="339"/>
      <c r="M35" s="339"/>
      <c r="N35" s="339"/>
      <c r="O35" s="339"/>
      <c r="P35" s="339"/>
      <c r="Q35" s="339"/>
      <c r="R35" s="339"/>
      <c r="S35" s="339"/>
      <c r="T35" s="339"/>
      <c r="U35" s="339"/>
      <c r="V35" s="339"/>
      <c r="W35" s="339"/>
      <c r="X35" s="339"/>
      <c r="Y35" s="339"/>
      <c r="Z35" s="339"/>
      <c r="AA35" s="339"/>
      <c r="AB35" s="339"/>
      <c r="AC35" s="339"/>
      <c r="AD35" s="339"/>
      <c r="AE35" s="423">
        <f t="shared" si="7"/>
        <v>0</v>
      </c>
    </row>
    <row r="36" outlineLevel="1">
      <c r="A36" s="281" t="s">
        <v>439</v>
      </c>
      <c r="B36" s="458">
        <f t="shared" ref="B36:AD36" si="8">SUM(B32:B33)</f>
        <v>0</v>
      </c>
      <c r="C36" s="458">
        <f t="shared" si="8"/>
        <v>0</v>
      </c>
      <c r="D36" s="458">
        <f t="shared" si="8"/>
        <v>0</v>
      </c>
      <c r="E36" s="458">
        <f t="shared" si="8"/>
        <v>0</v>
      </c>
      <c r="F36" s="458">
        <f t="shared" si="8"/>
        <v>0</v>
      </c>
      <c r="G36" s="458">
        <f t="shared" si="8"/>
        <v>0</v>
      </c>
      <c r="H36" s="458">
        <f t="shared" si="8"/>
        <v>0</v>
      </c>
      <c r="I36" s="458">
        <f t="shared" si="8"/>
        <v>0</v>
      </c>
      <c r="J36" s="458">
        <f t="shared" si="8"/>
        <v>0</v>
      </c>
      <c r="K36" s="458">
        <f t="shared" si="8"/>
        <v>0</v>
      </c>
      <c r="L36" s="458">
        <f t="shared" si="8"/>
        <v>0</v>
      </c>
      <c r="M36" s="458">
        <f t="shared" si="8"/>
        <v>0</v>
      </c>
      <c r="N36" s="458">
        <f t="shared" si="8"/>
        <v>0</v>
      </c>
      <c r="O36" s="458">
        <f t="shared" si="8"/>
        <v>0</v>
      </c>
      <c r="P36" s="458">
        <f t="shared" si="8"/>
        <v>0</v>
      </c>
      <c r="Q36" s="458">
        <f t="shared" si="8"/>
        <v>0</v>
      </c>
      <c r="R36" s="458">
        <f t="shared" si="8"/>
        <v>0</v>
      </c>
      <c r="S36" s="458">
        <f t="shared" si="8"/>
        <v>0</v>
      </c>
      <c r="T36" s="458">
        <f t="shared" si="8"/>
        <v>0</v>
      </c>
      <c r="U36" s="458">
        <f t="shared" si="8"/>
        <v>0</v>
      </c>
      <c r="V36" s="458">
        <f t="shared" si="8"/>
        <v>0</v>
      </c>
      <c r="W36" s="458">
        <f t="shared" si="8"/>
        <v>0</v>
      </c>
      <c r="X36" s="458">
        <f t="shared" si="8"/>
        <v>0</v>
      </c>
      <c r="Y36" s="458">
        <f t="shared" si="8"/>
        <v>0</v>
      </c>
      <c r="Z36" s="458">
        <f t="shared" si="8"/>
        <v>0</v>
      </c>
      <c r="AA36" s="458">
        <f t="shared" si="8"/>
        <v>0</v>
      </c>
      <c r="AB36" s="458">
        <f t="shared" si="8"/>
        <v>0</v>
      </c>
      <c r="AC36" s="458">
        <f t="shared" si="8"/>
        <v>0</v>
      </c>
      <c r="AD36" s="458">
        <f t="shared" si="8"/>
        <v>0</v>
      </c>
      <c r="AE36" s="423">
        <f t="shared" si="7"/>
        <v>0</v>
      </c>
    </row>
    <row r="37" outlineLevel="1">
      <c r="A37" s="281" t="s">
        <v>440</v>
      </c>
      <c r="B37" s="458">
        <f t="shared" ref="B37:AD37" si="9">SUM(B34:B35)</f>
        <v>0</v>
      </c>
      <c r="C37" s="458">
        <f t="shared" si="9"/>
        <v>0</v>
      </c>
      <c r="D37" s="458">
        <f t="shared" si="9"/>
        <v>0</v>
      </c>
      <c r="E37" s="458">
        <f t="shared" si="9"/>
        <v>0</v>
      </c>
      <c r="F37" s="458">
        <f t="shared" si="9"/>
        <v>0</v>
      </c>
      <c r="G37" s="458">
        <f t="shared" si="9"/>
        <v>0</v>
      </c>
      <c r="H37" s="458">
        <f t="shared" si="9"/>
        <v>0</v>
      </c>
      <c r="I37" s="458">
        <f t="shared" si="9"/>
        <v>0</v>
      </c>
      <c r="J37" s="458">
        <f t="shared" si="9"/>
        <v>0</v>
      </c>
      <c r="K37" s="458">
        <f t="shared" si="9"/>
        <v>0</v>
      </c>
      <c r="L37" s="458">
        <f t="shared" si="9"/>
        <v>0</v>
      </c>
      <c r="M37" s="458">
        <f t="shared" si="9"/>
        <v>0</v>
      </c>
      <c r="N37" s="458">
        <f t="shared" si="9"/>
        <v>0</v>
      </c>
      <c r="O37" s="458">
        <f t="shared" si="9"/>
        <v>0</v>
      </c>
      <c r="P37" s="458">
        <f t="shared" si="9"/>
        <v>0</v>
      </c>
      <c r="Q37" s="458">
        <f t="shared" si="9"/>
        <v>0</v>
      </c>
      <c r="R37" s="458">
        <f t="shared" si="9"/>
        <v>0</v>
      </c>
      <c r="S37" s="458">
        <f t="shared" si="9"/>
        <v>0</v>
      </c>
      <c r="T37" s="458">
        <f t="shared" si="9"/>
        <v>0</v>
      </c>
      <c r="U37" s="458">
        <f t="shared" si="9"/>
        <v>0</v>
      </c>
      <c r="V37" s="458">
        <f t="shared" si="9"/>
        <v>0</v>
      </c>
      <c r="W37" s="458">
        <f t="shared" si="9"/>
        <v>0</v>
      </c>
      <c r="X37" s="458">
        <f t="shared" si="9"/>
        <v>0</v>
      </c>
      <c r="Y37" s="458">
        <f t="shared" si="9"/>
        <v>0</v>
      </c>
      <c r="Z37" s="458">
        <f t="shared" si="9"/>
        <v>0</v>
      </c>
      <c r="AA37" s="458">
        <f t="shared" si="9"/>
        <v>0</v>
      </c>
      <c r="AB37" s="458">
        <f t="shared" si="9"/>
        <v>0</v>
      </c>
      <c r="AC37" s="458">
        <f t="shared" si="9"/>
        <v>0</v>
      </c>
      <c r="AD37" s="458">
        <f t="shared" si="9"/>
        <v>0</v>
      </c>
      <c r="AE37" s="423">
        <f t="shared" si="7"/>
        <v>0</v>
      </c>
    </row>
    <row r="38" outlineLevel="1">
      <c r="A38" s="175"/>
      <c r="B38" s="200"/>
      <c r="C38" s="200"/>
      <c r="D38" s="200"/>
      <c r="E38" s="200"/>
      <c r="F38" s="200"/>
      <c r="G38" s="200"/>
      <c r="H38" s="200"/>
      <c r="I38" s="168"/>
      <c r="J38" s="168"/>
      <c r="K38" s="168"/>
      <c r="L38" s="168"/>
      <c r="M38" s="168"/>
      <c r="N38" s="168"/>
      <c r="O38" s="168"/>
      <c r="P38" s="168"/>
      <c r="Q38" s="168"/>
      <c r="R38" s="168"/>
      <c r="S38" s="168"/>
      <c r="T38" s="168"/>
      <c r="U38" s="168"/>
      <c r="V38" s="168"/>
      <c r="W38" s="168"/>
      <c r="X38" s="168"/>
      <c r="Y38" s="168"/>
      <c r="Z38" s="168"/>
      <c r="AA38" s="168"/>
      <c r="AB38" s="168"/>
      <c r="AC38" s="168"/>
      <c r="AD38" s="168"/>
      <c r="AE38" s="423"/>
    </row>
    <row r="39" outlineLevel="1">
      <c r="A39" s="277" t="s">
        <v>442</v>
      </c>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c r="AA39" s="339"/>
      <c r="AB39" s="339"/>
      <c r="AC39" s="339"/>
      <c r="AD39" s="339"/>
      <c r="AE39" s="423">
        <f t="shared" ref="AE39:AE47" si="10">SUM(B39:AD39)</f>
        <v>0</v>
      </c>
    </row>
    <row r="40" outlineLevel="1">
      <c r="A40" s="277" t="s">
        <v>443</v>
      </c>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c r="AA40" s="339"/>
      <c r="AB40" s="339"/>
      <c r="AC40" s="339"/>
      <c r="AD40" s="339"/>
      <c r="AE40" s="423">
        <f t="shared" si="10"/>
        <v>0</v>
      </c>
    </row>
    <row r="41" outlineLevel="1">
      <c r="A41" s="277" t="s">
        <v>2600</v>
      </c>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423">
        <f t="shared" si="10"/>
        <v>0</v>
      </c>
    </row>
    <row r="42" outlineLevel="1">
      <c r="A42" s="277" t="s">
        <v>2601</v>
      </c>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423">
        <f t="shared" si="10"/>
        <v>0</v>
      </c>
    </row>
    <row r="43" outlineLevel="1">
      <c r="A43" s="277" t="s">
        <v>2602</v>
      </c>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423">
        <f t="shared" si="10"/>
        <v>0</v>
      </c>
    </row>
    <row r="44" outlineLevel="1">
      <c r="A44" s="277" t="s">
        <v>2603</v>
      </c>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423">
        <f t="shared" si="10"/>
        <v>0</v>
      </c>
    </row>
    <row r="45" outlineLevel="1">
      <c r="A45" s="277" t="s">
        <v>2604</v>
      </c>
      <c r="B45" s="339"/>
      <c r="C45" s="339"/>
      <c r="D45" s="339"/>
      <c r="E45" s="339"/>
      <c r="F45" s="339"/>
      <c r="G45" s="339"/>
      <c r="H45" s="339"/>
      <c r="I45" s="339"/>
      <c r="J45" s="339"/>
      <c r="K45" s="339"/>
      <c r="L45" s="339"/>
      <c r="M45" s="339"/>
      <c r="N45" s="339"/>
      <c r="O45" s="339"/>
      <c r="P45" s="339"/>
      <c r="Q45" s="339"/>
      <c r="R45" s="339"/>
      <c r="S45" s="339"/>
      <c r="T45" s="339"/>
      <c r="U45" s="339"/>
      <c r="V45" s="339"/>
      <c r="W45" s="339"/>
      <c r="X45" s="339"/>
      <c r="Y45" s="339"/>
      <c r="Z45" s="339"/>
      <c r="AA45" s="339"/>
      <c r="AB45" s="339"/>
      <c r="AC45" s="339"/>
      <c r="AD45" s="339"/>
      <c r="AE45" s="423">
        <f t="shared" si="10"/>
        <v>0</v>
      </c>
    </row>
    <row r="46" outlineLevel="1">
      <c r="A46" s="277" t="s">
        <v>2605</v>
      </c>
      <c r="B46" s="339"/>
      <c r="C46" s="339"/>
      <c r="D46" s="339"/>
      <c r="E46" s="339"/>
      <c r="F46" s="339"/>
      <c r="G46" s="339"/>
      <c r="H46" s="339"/>
      <c r="I46" s="339"/>
      <c r="J46" s="339"/>
      <c r="K46" s="339"/>
      <c r="L46" s="339"/>
      <c r="M46" s="339"/>
      <c r="N46" s="339"/>
      <c r="O46" s="339"/>
      <c r="P46" s="339"/>
      <c r="Q46" s="339"/>
      <c r="R46" s="339"/>
      <c r="S46" s="339"/>
      <c r="T46" s="339"/>
      <c r="U46" s="339"/>
      <c r="V46" s="339"/>
      <c r="W46" s="339"/>
      <c r="X46" s="339"/>
      <c r="Y46" s="339"/>
      <c r="Z46" s="339"/>
      <c r="AA46" s="339"/>
      <c r="AB46" s="339"/>
      <c r="AC46" s="339"/>
      <c r="AD46" s="339"/>
      <c r="AE46" s="423">
        <f t="shared" si="10"/>
        <v>0</v>
      </c>
    </row>
    <row r="47" outlineLevel="1">
      <c r="A47" s="462" t="s">
        <v>298</v>
      </c>
      <c r="B47" s="458">
        <f t="shared" ref="B47:AD47" si="11">SUM(B39:B46)</f>
        <v>0</v>
      </c>
      <c r="C47" s="458">
        <f t="shared" si="11"/>
        <v>0</v>
      </c>
      <c r="D47" s="458">
        <f t="shared" si="11"/>
        <v>0</v>
      </c>
      <c r="E47" s="458">
        <f t="shared" si="11"/>
        <v>0</v>
      </c>
      <c r="F47" s="458">
        <f t="shared" si="11"/>
        <v>0</v>
      </c>
      <c r="G47" s="458">
        <f t="shared" si="11"/>
        <v>0</v>
      </c>
      <c r="H47" s="458">
        <f t="shared" si="11"/>
        <v>0</v>
      </c>
      <c r="I47" s="458">
        <f t="shared" si="11"/>
        <v>0</v>
      </c>
      <c r="J47" s="458">
        <f t="shared" si="11"/>
        <v>0</v>
      </c>
      <c r="K47" s="458">
        <f t="shared" si="11"/>
        <v>0</v>
      </c>
      <c r="L47" s="458">
        <f t="shared" si="11"/>
        <v>0</v>
      </c>
      <c r="M47" s="458">
        <f t="shared" si="11"/>
        <v>0</v>
      </c>
      <c r="N47" s="458">
        <f t="shared" si="11"/>
        <v>0</v>
      </c>
      <c r="O47" s="458">
        <f t="shared" si="11"/>
        <v>0</v>
      </c>
      <c r="P47" s="458">
        <f t="shared" si="11"/>
        <v>0</v>
      </c>
      <c r="Q47" s="458">
        <f t="shared" si="11"/>
        <v>0</v>
      </c>
      <c r="R47" s="458">
        <f t="shared" si="11"/>
        <v>0</v>
      </c>
      <c r="S47" s="458">
        <f t="shared" si="11"/>
        <v>0</v>
      </c>
      <c r="T47" s="458">
        <f t="shared" si="11"/>
        <v>0</v>
      </c>
      <c r="U47" s="458">
        <f t="shared" si="11"/>
        <v>0</v>
      </c>
      <c r="V47" s="458">
        <f t="shared" si="11"/>
        <v>0</v>
      </c>
      <c r="W47" s="458">
        <f t="shared" si="11"/>
        <v>0</v>
      </c>
      <c r="X47" s="458">
        <f t="shared" si="11"/>
        <v>0</v>
      </c>
      <c r="Y47" s="458">
        <f t="shared" si="11"/>
        <v>0</v>
      </c>
      <c r="Z47" s="458">
        <f t="shared" si="11"/>
        <v>0</v>
      </c>
      <c r="AA47" s="458">
        <f t="shared" si="11"/>
        <v>0</v>
      </c>
      <c r="AB47" s="458">
        <f t="shared" si="11"/>
        <v>0</v>
      </c>
      <c r="AC47" s="458">
        <f t="shared" si="11"/>
        <v>0</v>
      </c>
      <c r="AD47" s="458">
        <f t="shared" si="11"/>
        <v>0</v>
      </c>
      <c r="AE47" s="423">
        <f t="shared" si="10"/>
        <v>0</v>
      </c>
    </row>
    <row r="48" outlineLevel="1">
      <c r="A48" s="175"/>
      <c r="B48" s="200"/>
      <c r="C48" s="200"/>
      <c r="D48" s="200"/>
      <c r="E48" s="200"/>
      <c r="F48" s="200"/>
      <c r="G48" s="200"/>
      <c r="H48" s="200"/>
      <c r="I48" s="168"/>
      <c r="J48" s="168"/>
      <c r="K48" s="168"/>
      <c r="L48" s="168"/>
      <c r="M48" s="168"/>
      <c r="N48" s="168"/>
      <c r="O48" s="168"/>
      <c r="P48" s="168"/>
      <c r="Q48" s="168"/>
      <c r="R48" s="168"/>
      <c r="S48" s="168"/>
      <c r="T48" s="168"/>
      <c r="U48" s="168"/>
      <c r="V48" s="168"/>
      <c r="W48" s="168"/>
      <c r="X48" s="168"/>
      <c r="Y48" s="168"/>
      <c r="Z48" s="168"/>
      <c r="AA48" s="168"/>
      <c r="AB48" s="168"/>
      <c r="AC48" s="168"/>
      <c r="AD48" s="168"/>
      <c r="AE48" s="423"/>
    </row>
    <row r="49" outlineLevel="1">
      <c r="A49" s="474" t="s">
        <v>2606</v>
      </c>
      <c r="B49" s="200"/>
      <c r="C49" s="200"/>
      <c r="D49" s="200"/>
      <c r="E49" s="200"/>
      <c r="F49" s="200"/>
      <c r="G49" s="262"/>
      <c r="H49" s="200"/>
      <c r="I49" s="168"/>
      <c r="J49" s="168"/>
      <c r="K49" s="168"/>
      <c r="L49" s="168"/>
      <c r="M49" s="168"/>
      <c r="N49" s="168"/>
      <c r="O49" s="168"/>
      <c r="P49" s="168"/>
      <c r="Q49" s="168"/>
      <c r="R49" s="168"/>
      <c r="S49" s="168"/>
      <c r="T49" s="168"/>
      <c r="U49" s="168"/>
      <c r="V49" s="168"/>
      <c r="W49" s="168"/>
      <c r="X49" s="168"/>
      <c r="Y49" s="168"/>
      <c r="Z49" s="168"/>
      <c r="AA49" s="168"/>
      <c r="AB49" s="168"/>
      <c r="AC49" s="168"/>
      <c r="AD49" s="168"/>
      <c r="AE49" s="463"/>
    </row>
    <row r="50" outlineLevel="1">
      <c r="A50" s="277" t="s">
        <v>1911</v>
      </c>
      <c r="B50" s="262"/>
      <c r="C50" s="262"/>
      <c r="D50" s="262"/>
      <c r="E50" s="262"/>
      <c r="F50" s="262"/>
      <c r="G50" s="262"/>
      <c r="H50" s="262"/>
      <c r="I50" s="262"/>
      <c r="J50" s="262"/>
      <c r="K50" s="262"/>
      <c r="L50" s="262"/>
      <c r="M50" s="262"/>
      <c r="N50" s="262"/>
      <c r="O50" s="262"/>
      <c r="P50" s="262"/>
      <c r="Q50" s="262"/>
      <c r="R50" s="262"/>
      <c r="S50" s="262"/>
      <c r="T50" s="262"/>
      <c r="U50" s="262"/>
      <c r="V50" s="262"/>
      <c r="W50" s="262"/>
      <c r="X50" s="262"/>
      <c r="Y50" s="262"/>
      <c r="Z50" s="262"/>
      <c r="AA50" s="262"/>
      <c r="AB50" s="262"/>
      <c r="AC50" s="262"/>
      <c r="AD50" s="262"/>
      <c r="AE50" s="420">
        <f t="shared" ref="AE50:AE53" si="12">SUM(B50:AD50)</f>
        <v>0</v>
      </c>
    </row>
    <row r="51" outlineLevel="1">
      <c r="A51" s="277" t="s">
        <v>1346</v>
      </c>
      <c r="B51" s="189"/>
      <c r="C51" s="189"/>
      <c r="D51" s="189"/>
      <c r="E51" s="189"/>
      <c r="F51" s="189"/>
      <c r="G51" s="189"/>
      <c r="H51" s="189"/>
      <c r="I51" s="189"/>
      <c r="J51" s="189"/>
      <c r="K51" s="189"/>
      <c r="L51" s="189"/>
      <c r="M51" s="189"/>
      <c r="N51" s="189"/>
      <c r="O51" s="189"/>
      <c r="P51" s="189"/>
      <c r="Q51" s="189"/>
      <c r="R51" s="189"/>
      <c r="S51" s="189"/>
      <c r="T51" s="189"/>
      <c r="U51" s="189"/>
      <c r="V51" s="189"/>
      <c r="W51" s="189"/>
      <c r="X51" s="189"/>
      <c r="Y51" s="189"/>
      <c r="Z51" s="189"/>
      <c r="AA51" s="189"/>
      <c r="AB51" s="189"/>
      <c r="AC51" s="189"/>
      <c r="AD51" s="189"/>
      <c r="AE51" s="420">
        <f t="shared" si="12"/>
        <v>0</v>
      </c>
    </row>
    <row r="52" outlineLevel="1">
      <c r="A52" s="277" t="s">
        <v>1912</v>
      </c>
      <c r="B52" s="189"/>
      <c r="C52" s="189"/>
      <c r="D52" s="189"/>
      <c r="E52" s="189"/>
      <c r="F52" s="189"/>
      <c r="G52" s="189"/>
      <c r="H52" s="189"/>
      <c r="I52" s="189"/>
      <c r="J52" s="189"/>
      <c r="K52" s="189"/>
      <c r="L52" s="189"/>
      <c r="M52" s="189"/>
      <c r="N52" s="189"/>
      <c r="O52" s="189"/>
      <c r="P52" s="189"/>
      <c r="Q52" s="189"/>
      <c r="R52" s="189"/>
      <c r="S52" s="189"/>
      <c r="T52" s="189"/>
      <c r="U52" s="189"/>
      <c r="V52" s="189"/>
      <c r="W52" s="189"/>
      <c r="X52" s="189"/>
      <c r="Y52" s="189"/>
      <c r="Z52" s="189"/>
      <c r="AA52" s="189"/>
      <c r="AB52" s="189"/>
      <c r="AC52" s="189"/>
      <c r="AD52" s="189"/>
      <c r="AE52" s="420">
        <f t="shared" si="12"/>
        <v>0</v>
      </c>
    </row>
    <row r="53" outlineLevel="1">
      <c r="A53" s="482" t="s">
        <v>1913</v>
      </c>
      <c r="B53" s="468">
        <f t="shared" ref="B53:AD53" si="13">SUM(B50:B52)</f>
        <v>0</v>
      </c>
      <c r="C53" s="468">
        <f t="shared" si="13"/>
        <v>0</v>
      </c>
      <c r="D53" s="468">
        <f t="shared" si="13"/>
        <v>0</v>
      </c>
      <c r="E53" s="468">
        <f t="shared" si="13"/>
        <v>0</v>
      </c>
      <c r="F53" s="468">
        <f t="shared" si="13"/>
        <v>0</v>
      </c>
      <c r="G53" s="468">
        <f t="shared" si="13"/>
        <v>0</v>
      </c>
      <c r="H53" s="468">
        <f t="shared" si="13"/>
        <v>0</v>
      </c>
      <c r="I53" s="468">
        <f t="shared" si="13"/>
        <v>0</v>
      </c>
      <c r="J53" s="468">
        <f t="shared" si="13"/>
        <v>0</v>
      </c>
      <c r="K53" s="468">
        <f t="shared" si="13"/>
        <v>0</v>
      </c>
      <c r="L53" s="468">
        <f t="shared" si="13"/>
        <v>0</v>
      </c>
      <c r="M53" s="468">
        <f t="shared" si="13"/>
        <v>0</v>
      </c>
      <c r="N53" s="468">
        <f t="shared" si="13"/>
        <v>0</v>
      </c>
      <c r="O53" s="468">
        <f t="shared" si="13"/>
        <v>0</v>
      </c>
      <c r="P53" s="468">
        <f t="shared" si="13"/>
        <v>0</v>
      </c>
      <c r="Q53" s="468">
        <f t="shared" si="13"/>
        <v>0</v>
      </c>
      <c r="R53" s="468">
        <f t="shared" si="13"/>
        <v>0</v>
      </c>
      <c r="S53" s="468">
        <f t="shared" si="13"/>
        <v>0</v>
      </c>
      <c r="T53" s="468">
        <f t="shared" si="13"/>
        <v>0</v>
      </c>
      <c r="U53" s="468">
        <f t="shared" si="13"/>
        <v>0</v>
      </c>
      <c r="V53" s="468">
        <f t="shared" si="13"/>
        <v>0</v>
      </c>
      <c r="W53" s="468">
        <f t="shared" si="13"/>
        <v>0</v>
      </c>
      <c r="X53" s="468">
        <f t="shared" si="13"/>
        <v>0</v>
      </c>
      <c r="Y53" s="468">
        <f t="shared" si="13"/>
        <v>0</v>
      </c>
      <c r="Z53" s="468">
        <f t="shared" si="13"/>
        <v>0</v>
      </c>
      <c r="AA53" s="468">
        <f t="shared" si="13"/>
        <v>0</v>
      </c>
      <c r="AB53" s="468">
        <f t="shared" si="13"/>
        <v>0</v>
      </c>
      <c r="AC53" s="468">
        <f t="shared" si="13"/>
        <v>0</v>
      </c>
      <c r="AD53" s="468">
        <f t="shared" si="13"/>
        <v>0</v>
      </c>
      <c r="AE53" s="420">
        <f t="shared" si="12"/>
        <v>0</v>
      </c>
    </row>
    <row r="54" outlineLevel="1">
      <c r="A54" s="175"/>
      <c r="B54" s="200"/>
      <c r="C54" s="200"/>
      <c r="D54" s="200"/>
      <c r="E54" s="200"/>
      <c r="F54" s="200"/>
      <c r="G54" s="200"/>
      <c r="H54" s="200"/>
      <c r="I54" s="168"/>
      <c r="J54" s="168"/>
      <c r="K54" s="168"/>
      <c r="L54" s="168"/>
      <c r="M54" s="168"/>
      <c r="N54" s="168"/>
      <c r="O54" s="168"/>
      <c r="P54" s="168"/>
      <c r="Q54" s="168"/>
      <c r="R54" s="168"/>
      <c r="S54" s="168"/>
      <c r="T54" s="168"/>
      <c r="U54" s="168"/>
      <c r="V54" s="168"/>
      <c r="W54" s="168"/>
      <c r="X54" s="168"/>
      <c r="Y54" s="168"/>
      <c r="Z54" s="168"/>
      <c r="AA54" s="168"/>
      <c r="AB54" s="168"/>
      <c r="AC54" s="168"/>
      <c r="AD54" s="168"/>
      <c r="AE54" s="423"/>
    </row>
    <row r="55" outlineLevel="1">
      <c r="A55" s="583" t="s">
        <v>2607</v>
      </c>
      <c r="B55" s="981"/>
      <c r="C55" s="981"/>
      <c r="D55" s="981"/>
      <c r="E55" s="981"/>
      <c r="F55" s="981"/>
      <c r="G55" s="981"/>
      <c r="H55" s="981"/>
      <c r="I55" s="981"/>
      <c r="J55" s="981"/>
      <c r="K55" s="981"/>
      <c r="L55" s="981"/>
      <c r="M55" s="981"/>
      <c r="N55" s="981"/>
      <c r="O55" s="981"/>
      <c r="P55" s="981"/>
      <c r="Q55" s="981"/>
      <c r="R55" s="981"/>
      <c r="S55" s="981"/>
      <c r="T55" s="982"/>
      <c r="U55" s="982"/>
      <c r="V55" s="982"/>
      <c r="W55" s="982"/>
      <c r="X55" s="982"/>
      <c r="Y55" s="982"/>
      <c r="Z55" s="982"/>
      <c r="AA55" s="982"/>
      <c r="AB55" s="982"/>
      <c r="AC55" s="982"/>
      <c r="AD55" s="982"/>
      <c r="AE55" s="980"/>
    </row>
    <row r="56" outlineLevel="1">
      <c r="A56" s="277" t="s">
        <v>2608</v>
      </c>
      <c r="B56" s="339"/>
      <c r="C56" s="339"/>
      <c r="D56" s="339"/>
      <c r="E56" s="339"/>
      <c r="F56" s="339"/>
      <c r="G56" s="339"/>
      <c r="H56" s="339"/>
      <c r="I56" s="339"/>
      <c r="J56" s="339"/>
      <c r="K56" s="339"/>
      <c r="L56" s="339"/>
      <c r="M56" s="339"/>
      <c r="N56" s="339"/>
      <c r="O56" s="339"/>
      <c r="P56" s="339"/>
      <c r="Q56" s="339"/>
      <c r="R56" s="339"/>
      <c r="S56" s="339"/>
      <c r="T56" s="339"/>
      <c r="U56" s="339"/>
      <c r="V56" s="339"/>
      <c r="W56" s="339"/>
      <c r="X56" s="339"/>
      <c r="Y56" s="339"/>
      <c r="Z56" s="339"/>
      <c r="AA56" s="339"/>
      <c r="AB56" s="339"/>
      <c r="AC56" s="339"/>
      <c r="AD56" s="339"/>
      <c r="AE56" s="423">
        <f t="shared" ref="AE56:AE61" si="14">SUM(B56:AD56)</f>
        <v>0</v>
      </c>
    </row>
    <row r="57" outlineLevel="1">
      <c r="A57" s="277" t="s">
        <v>2609</v>
      </c>
      <c r="B57" s="339"/>
      <c r="C57" s="339"/>
      <c r="D57" s="339"/>
      <c r="E57" s="339"/>
      <c r="F57" s="339"/>
      <c r="G57" s="339"/>
      <c r="H57" s="339"/>
      <c r="I57" s="339"/>
      <c r="J57" s="339"/>
      <c r="K57" s="339"/>
      <c r="L57" s="339"/>
      <c r="M57" s="339"/>
      <c r="N57" s="339"/>
      <c r="O57" s="339"/>
      <c r="P57" s="339"/>
      <c r="Q57" s="339"/>
      <c r="R57" s="339"/>
      <c r="S57" s="339"/>
      <c r="T57" s="339"/>
      <c r="U57" s="339"/>
      <c r="V57" s="339"/>
      <c r="W57" s="339"/>
      <c r="X57" s="339"/>
      <c r="Y57" s="339"/>
      <c r="Z57" s="339"/>
      <c r="AA57" s="339"/>
      <c r="AB57" s="339"/>
      <c r="AC57" s="339"/>
      <c r="AD57" s="339"/>
      <c r="AE57" s="423">
        <f t="shared" si="14"/>
        <v>0</v>
      </c>
    </row>
    <row r="58" outlineLevel="1">
      <c r="A58" s="277" t="s">
        <v>2610</v>
      </c>
      <c r="B58" s="339"/>
      <c r="C58" s="339"/>
      <c r="D58" s="339"/>
      <c r="E58" s="339"/>
      <c r="F58" s="339"/>
      <c r="G58" s="339"/>
      <c r="H58" s="339"/>
      <c r="I58" s="339"/>
      <c r="J58" s="339"/>
      <c r="K58" s="339"/>
      <c r="L58" s="339"/>
      <c r="M58" s="339"/>
      <c r="N58" s="339"/>
      <c r="O58" s="339"/>
      <c r="P58" s="339"/>
      <c r="Q58" s="339"/>
      <c r="R58" s="339"/>
      <c r="S58" s="339"/>
      <c r="T58" s="339"/>
      <c r="U58" s="339"/>
      <c r="V58" s="339"/>
      <c r="W58" s="339"/>
      <c r="X58" s="339"/>
      <c r="Y58" s="339"/>
      <c r="Z58" s="339"/>
      <c r="AA58" s="339"/>
      <c r="AB58" s="339"/>
      <c r="AC58" s="339"/>
      <c r="AD58" s="339"/>
      <c r="AE58" s="423">
        <f t="shared" si="14"/>
        <v>0</v>
      </c>
    </row>
    <row r="59" outlineLevel="1">
      <c r="A59" s="277" t="s">
        <v>2611</v>
      </c>
      <c r="B59" s="339"/>
      <c r="C59" s="339"/>
      <c r="D59" s="339"/>
      <c r="E59" s="339"/>
      <c r="F59" s="339"/>
      <c r="G59" s="339"/>
      <c r="H59" s="339"/>
      <c r="I59" s="339"/>
      <c r="J59" s="339"/>
      <c r="K59" s="339"/>
      <c r="L59" s="339"/>
      <c r="M59" s="339"/>
      <c r="N59" s="339"/>
      <c r="O59" s="339"/>
      <c r="P59" s="339"/>
      <c r="Q59" s="339"/>
      <c r="R59" s="339"/>
      <c r="S59" s="339"/>
      <c r="T59" s="339"/>
      <c r="U59" s="339"/>
      <c r="V59" s="339"/>
      <c r="W59" s="339"/>
      <c r="X59" s="339"/>
      <c r="Y59" s="339"/>
      <c r="Z59" s="339"/>
      <c r="AA59" s="339"/>
      <c r="AB59" s="339"/>
      <c r="AC59" s="339"/>
      <c r="AD59" s="339"/>
      <c r="AE59" s="423">
        <f t="shared" si="14"/>
        <v>0</v>
      </c>
    </row>
    <row r="60" outlineLevel="1">
      <c r="A60" s="281" t="s">
        <v>439</v>
      </c>
      <c r="B60" s="458">
        <f t="shared" ref="B60:AD60" si="15">SUM(B56:B57)</f>
        <v>0</v>
      </c>
      <c r="C60" s="458">
        <f t="shared" si="15"/>
        <v>0</v>
      </c>
      <c r="D60" s="458">
        <f t="shared" si="15"/>
        <v>0</v>
      </c>
      <c r="E60" s="458">
        <f t="shared" si="15"/>
        <v>0</v>
      </c>
      <c r="F60" s="458">
        <f t="shared" si="15"/>
        <v>0</v>
      </c>
      <c r="G60" s="458">
        <f t="shared" si="15"/>
        <v>0</v>
      </c>
      <c r="H60" s="458">
        <f t="shared" si="15"/>
        <v>0</v>
      </c>
      <c r="I60" s="458">
        <f t="shared" si="15"/>
        <v>0</v>
      </c>
      <c r="J60" s="458">
        <f t="shared" si="15"/>
        <v>0</v>
      </c>
      <c r="K60" s="458">
        <f t="shared" si="15"/>
        <v>0</v>
      </c>
      <c r="L60" s="458">
        <f t="shared" si="15"/>
        <v>0</v>
      </c>
      <c r="M60" s="458">
        <f t="shared" si="15"/>
        <v>0</v>
      </c>
      <c r="N60" s="458">
        <f t="shared" si="15"/>
        <v>0</v>
      </c>
      <c r="O60" s="458">
        <f t="shared" si="15"/>
        <v>0</v>
      </c>
      <c r="P60" s="458">
        <f t="shared" si="15"/>
        <v>0</v>
      </c>
      <c r="Q60" s="458">
        <f t="shared" si="15"/>
        <v>0</v>
      </c>
      <c r="R60" s="458">
        <f t="shared" si="15"/>
        <v>0</v>
      </c>
      <c r="S60" s="458">
        <f t="shared" si="15"/>
        <v>0</v>
      </c>
      <c r="T60" s="458">
        <f t="shared" si="15"/>
        <v>0</v>
      </c>
      <c r="U60" s="458">
        <f t="shared" si="15"/>
        <v>0</v>
      </c>
      <c r="V60" s="458">
        <f t="shared" si="15"/>
        <v>0</v>
      </c>
      <c r="W60" s="458">
        <f t="shared" si="15"/>
        <v>0</v>
      </c>
      <c r="X60" s="458">
        <f t="shared" si="15"/>
        <v>0</v>
      </c>
      <c r="Y60" s="458">
        <f t="shared" si="15"/>
        <v>0</v>
      </c>
      <c r="Z60" s="458">
        <f t="shared" si="15"/>
        <v>0</v>
      </c>
      <c r="AA60" s="458">
        <f t="shared" si="15"/>
        <v>0</v>
      </c>
      <c r="AB60" s="458">
        <f t="shared" si="15"/>
        <v>0</v>
      </c>
      <c r="AC60" s="458">
        <f t="shared" si="15"/>
        <v>0</v>
      </c>
      <c r="AD60" s="458">
        <f t="shared" si="15"/>
        <v>0</v>
      </c>
      <c r="AE60" s="423">
        <f t="shared" si="14"/>
        <v>0</v>
      </c>
    </row>
    <row r="61" outlineLevel="1">
      <c r="A61" s="281" t="s">
        <v>440</v>
      </c>
      <c r="B61" s="458">
        <f t="shared" ref="B61:AD61" si="16">SUM(B58:B59)</f>
        <v>0</v>
      </c>
      <c r="C61" s="458">
        <f t="shared" si="16"/>
        <v>0</v>
      </c>
      <c r="D61" s="458">
        <f t="shared" si="16"/>
        <v>0</v>
      </c>
      <c r="E61" s="458">
        <f t="shared" si="16"/>
        <v>0</v>
      </c>
      <c r="F61" s="458">
        <f t="shared" si="16"/>
        <v>0</v>
      </c>
      <c r="G61" s="458">
        <f t="shared" si="16"/>
        <v>0</v>
      </c>
      <c r="H61" s="458">
        <f t="shared" si="16"/>
        <v>0</v>
      </c>
      <c r="I61" s="458">
        <f t="shared" si="16"/>
        <v>0</v>
      </c>
      <c r="J61" s="458">
        <f t="shared" si="16"/>
        <v>0</v>
      </c>
      <c r="K61" s="458">
        <f t="shared" si="16"/>
        <v>0</v>
      </c>
      <c r="L61" s="458">
        <f t="shared" si="16"/>
        <v>0</v>
      </c>
      <c r="M61" s="458">
        <f t="shared" si="16"/>
        <v>0</v>
      </c>
      <c r="N61" s="458">
        <f t="shared" si="16"/>
        <v>0</v>
      </c>
      <c r="O61" s="458">
        <f t="shared" si="16"/>
        <v>0</v>
      </c>
      <c r="P61" s="458">
        <f t="shared" si="16"/>
        <v>0</v>
      </c>
      <c r="Q61" s="458">
        <f t="shared" si="16"/>
        <v>0</v>
      </c>
      <c r="R61" s="458">
        <f t="shared" si="16"/>
        <v>0</v>
      </c>
      <c r="S61" s="458">
        <f t="shared" si="16"/>
        <v>0</v>
      </c>
      <c r="T61" s="458">
        <f t="shared" si="16"/>
        <v>0</v>
      </c>
      <c r="U61" s="458">
        <f t="shared" si="16"/>
        <v>0</v>
      </c>
      <c r="V61" s="458">
        <f t="shared" si="16"/>
        <v>0</v>
      </c>
      <c r="W61" s="458">
        <f t="shared" si="16"/>
        <v>0</v>
      </c>
      <c r="X61" s="458">
        <f t="shared" si="16"/>
        <v>0</v>
      </c>
      <c r="Y61" s="458">
        <f t="shared" si="16"/>
        <v>0</v>
      </c>
      <c r="Z61" s="458">
        <f t="shared" si="16"/>
        <v>0</v>
      </c>
      <c r="AA61" s="458">
        <f t="shared" si="16"/>
        <v>0</v>
      </c>
      <c r="AB61" s="458">
        <f t="shared" si="16"/>
        <v>0</v>
      </c>
      <c r="AC61" s="458">
        <f t="shared" si="16"/>
        <v>0</v>
      </c>
      <c r="AD61" s="458">
        <f t="shared" si="16"/>
        <v>0</v>
      </c>
      <c r="AE61" s="423">
        <f t="shared" si="14"/>
        <v>0</v>
      </c>
    </row>
    <row r="62" outlineLevel="1">
      <c r="A62" s="175"/>
      <c r="B62" s="267"/>
      <c r="C62" s="267"/>
      <c r="D62" s="267"/>
      <c r="E62" s="267"/>
      <c r="F62" s="267"/>
      <c r="G62" s="267"/>
      <c r="H62" s="267"/>
      <c r="I62" s="267"/>
      <c r="J62" s="267"/>
      <c r="K62" s="267"/>
      <c r="L62" s="267"/>
      <c r="M62" s="267"/>
      <c r="N62" s="267"/>
      <c r="O62" s="267"/>
      <c r="P62" s="267"/>
      <c r="Q62" s="267"/>
      <c r="R62" s="267"/>
      <c r="S62" s="267"/>
      <c r="T62" s="267"/>
      <c r="U62" s="267"/>
      <c r="V62" s="267"/>
      <c r="W62" s="267"/>
      <c r="X62" s="267"/>
      <c r="Y62" s="267"/>
      <c r="Z62" s="267"/>
      <c r="AA62" s="267"/>
      <c r="AB62" s="267"/>
      <c r="AC62" s="267"/>
      <c r="AD62" s="267"/>
      <c r="AE62" s="463"/>
    </row>
    <row r="63" outlineLevel="1">
      <c r="A63" s="277" t="s">
        <v>442</v>
      </c>
      <c r="B63" s="339"/>
      <c r="C63" s="339"/>
      <c r="D63" s="339"/>
      <c r="E63" s="339"/>
      <c r="F63" s="339"/>
      <c r="G63" s="339"/>
      <c r="H63" s="339"/>
      <c r="I63" s="339"/>
      <c r="J63" s="339"/>
      <c r="K63" s="339"/>
      <c r="L63" s="339"/>
      <c r="M63" s="339"/>
      <c r="N63" s="339"/>
      <c r="O63" s="339"/>
      <c r="P63" s="339"/>
      <c r="Q63" s="339"/>
      <c r="R63" s="339"/>
      <c r="S63" s="339"/>
      <c r="T63" s="339"/>
      <c r="U63" s="339"/>
      <c r="V63" s="339"/>
      <c r="W63" s="339"/>
      <c r="X63" s="339"/>
      <c r="Y63" s="339"/>
      <c r="Z63" s="339"/>
      <c r="AA63" s="339"/>
      <c r="AB63" s="339"/>
      <c r="AC63" s="339"/>
      <c r="AD63" s="339"/>
      <c r="AE63" s="423">
        <f t="shared" ref="AE63:AE71" si="17">SUM(B63:AD63)</f>
        <v>0</v>
      </c>
    </row>
    <row r="64" outlineLevel="1">
      <c r="A64" s="277" t="s">
        <v>443</v>
      </c>
      <c r="B64" s="339"/>
      <c r="C64" s="339"/>
      <c r="D64" s="339"/>
      <c r="E64" s="339"/>
      <c r="F64" s="339"/>
      <c r="G64" s="339"/>
      <c r="H64" s="339"/>
      <c r="I64" s="339"/>
      <c r="J64" s="339"/>
      <c r="K64" s="339"/>
      <c r="L64" s="339"/>
      <c r="M64" s="339"/>
      <c r="N64" s="339"/>
      <c r="O64" s="339"/>
      <c r="P64" s="339"/>
      <c r="Q64" s="339"/>
      <c r="R64" s="339"/>
      <c r="S64" s="339"/>
      <c r="T64" s="339"/>
      <c r="U64" s="339"/>
      <c r="V64" s="339"/>
      <c r="W64" s="339"/>
      <c r="X64" s="339"/>
      <c r="Y64" s="339"/>
      <c r="Z64" s="339"/>
      <c r="AA64" s="339"/>
      <c r="AB64" s="339"/>
      <c r="AC64" s="339"/>
      <c r="AD64" s="339"/>
      <c r="AE64" s="423">
        <f t="shared" si="17"/>
        <v>0</v>
      </c>
    </row>
    <row r="65" outlineLevel="1">
      <c r="A65" s="277" t="s">
        <v>2612</v>
      </c>
      <c r="B65" s="339"/>
      <c r="C65" s="339"/>
      <c r="D65" s="339"/>
      <c r="E65" s="339"/>
      <c r="F65" s="339"/>
      <c r="G65" s="339"/>
      <c r="H65" s="339"/>
      <c r="I65" s="339"/>
      <c r="J65" s="339"/>
      <c r="K65" s="339"/>
      <c r="L65" s="339"/>
      <c r="M65" s="339"/>
      <c r="N65" s="339"/>
      <c r="O65" s="339"/>
      <c r="P65" s="339"/>
      <c r="Q65" s="339"/>
      <c r="R65" s="339"/>
      <c r="S65" s="339"/>
      <c r="T65" s="339"/>
      <c r="U65" s="339"/>
      <c r="V65" s="339"/>
      <c r="W65" s="339"/>
      <c r="X65" s="339"/>
      <c r="Y65" s="339"/>
      <c r="Z65" s="339"/>
      <c r="AA65" s="339"/>
      <c r="AB65" s="339"/>
      <c r="AC65" s="339"/>
      <c r="AD65" s="339"/>
      <c r="AE65" s="423">
        <f t="shared" si="17"/>
        <v>0</v>
      </c>
    </row>
    <row r="66" outlineLevel="1">
      <c r="A66" s="277" t="s">
        <v>2613</v>
      </c>
      <c r="B66" s="339"/>
      <c r="C66" s="339"/>
      <c r="D66" s="339"/>
      <c r="E66" s="339"/>
      <c r="F66" s="339"/>
      <c r="G66" s="339"/>
      <c r="H66" s="339"/>
      <c r="I66" s="339"/>
      <c r="J66" s="339"/>
      <c r="K66" s="339"/>
      <c r="L66" s="339"/>
      <c r="M66" s="339"/>
      <c r="N66" s="339"/>
      <c r="O66" s="339"/>
      <c r="P66" s="339"/>
      <c r="Q66" s="339"/>
      <c r="R66" s="339"/>
      <c r="S66" s="339"/>
      <c r="T66" s="339"/>
      <c r="U66" s="339"/>
      <c r="V66" s="339"/>
      <c r="W66" s="339"/>
      <c r="X66" s="339"/>
      <c r="Y66" s="339"/>
      <c r="Z66" s="339"/>
      <c r="AA66" s="339"/>
      <c r="AB66" s="339"/>
      <c r="AC66" s="339"/>
      <c r="AD66" s="339"/>
      <c r="AE66" s="423">
        <f t="shared" si="17"/>
        <v>0</v>
      </c>
    </row>
    <row r="67" outlineLevel="1">
      <c r="A67" s="277" t="s">
        <v>2614</v>
      </c>
      <c r="B67" s="339"/>
      <c r="C67" s="339"/>
      <c r="D67" s="339"/>
      <c r="E67" s="339"/>
      <c r="F67" s="339"/>
      <c r="G67" s="339"/>
      <c r="H67" s="339"/>
      <c r="I67" s="339"/>
      <c r="J67" s="339"/>
      <c r="K67" s="339"/>
      <c r="L67" s="339"/>
      <c r="M67" s="339"/>
      <c r="N67" s="339"/>
      <c r="O67" s="339"/>
      <c r="P67" s="339"/>
      <c r="Q67" s="339"/>
      <c r="R67" s="339"/>
      <c r="S67" s="339"/>
      <c r="T67" s="339"/>
      <c r="U67" s="339"/>
      <c r="V67" s="339"/>
      <c r="W67" s="339"/>
      <c r="X67" s="339"/>
      <c r="Y67" s="339"/>
      <c r="Z67" s="339"/>
      <c r="AA67" s="339"/>
      <c r="AB67" s="339"/>
      <c r="AC67" s="339"/>
      <c r="AD67" s="339"/>
      <c r="AE67" s="423">
        <f t="shared" si="17"/>
        <v>0</v>
      </c>
    </row>
    <row r="68" outlineLevel="1">
      <c r="A68" s="277" t="s">
        <v>2615</v>
      </c>
      <c r="B68" s="339"/>
      <c r="C68" s="339"/>
      <c r="D68" s="339"/>
      <c r="E68" s="339"/>
      <c r="F68" s="339"/>
      <c r="G68" s="339"/>
      <c r="H68" s="339"/>
      <c r="I68" s="339"/>
      <c r="J68" s="339"/>
      <c r="K68" s="339"/>
      <c r="L68" s="339"/>
      <c r="M68" s="339"/>
      <c r="N68" s="339"/>
      <c r="O68" s="339"/>
      <c r="P68" s="339"/>
      <c r="Q68" s="339"/>
      <c r="R68" s="339"/>
      <c r="S68" s="339"/>
      <c r="T68" s="339"/>
      <c r="U68" s="339"/>
      <c r="V68" s="339"/>
      <c r="W68" s="339"/>
      <c r="X68" s="339"/>
      <c r="Y68" s="339"/>
      <c r="Z68" s="339"/>
      <c r="AA68" s="339"/>
      <c r="AB68" s="339"/>
      <c r="AC68" s="339"/>
      <c r="AD68" s="339"/>
      <c r="AE68" s="423">
        <f t="shared" si="17"/>
        <v>0</v>
      </c>
    </row>
    <row r="69" outlineLevel="1">
      <c r="A69" s="277" t="s">
        <v>2616</v>
      </c>
      <c r="B69" s="339"/>
      <c r="C69" s="339"/>
      <c r="D69" s="339"/>
      <c r="E69" s="339"/>
      <c r="F69" s="339"/>
      <c r="G69" s="339"/>
      <c r="H69" s="339"/>
      <c r="I69" s="339"/>
      <c r="J69" s="339"/>
      <c r="K69" s="339"/>
      <c r="L69" s="339"/>
      <c r="M69" s="339"/>
      <c r="N69" s="339"/>
      <c r="O69" s="339"/>
      <c r="P69" s="339"/>
      <c r="Q69" s="339"/>
      <c r="R69" s="339"/>
      <c r="S69" s="339"/>
      <c r="T69" s="339"/>
      <c r="U69" s="339"/>
      <c r="V69" s="339"/>
      <c r="W69" s="339"/>
      <c r="X69" s="339"/>
      <c r="Y69" s="339"/>
      <c r="Z69" s="339"/>
      <c r="AA69" s="339"/>
      <c r="AB69" s="339"/>
      <c r="AC69" s="339"/>
      <c r="AD69" s="339"/>
      <c r="AE69" s="423">
        <f t="shared" si="17"/>
        <v>0</v>
      </c>
    </row>
    <row r="70" outlineLevel="1">
      <c r="A70" s="277" t="s">
        <v>2617</v>
      </c>
      <c r="B70" s="339"/>
      <c r="C70" s="339"/>
      <c r="D70" s="339"/>
      <c r="E70" s="339"/>
      <c r="F70" s="339"/>
      <c r="G70" s="339"/>
      <c r="H70" s="339"/>
      <c r="I70" s="339"/>
      <c r="J70" s="339"/>
      <c r="K70" s="339"/>
      <c r="L70" s="339"/>
      <c r="M70" s="339"/>
      <c r="N70" s="339"/>
      <c r="O70" s="339"/>
      <c r="P70" s="339"/>
      <c r="Q70" s="339"/>
      <c r="R70" s="339"/>
      <c r="S70" s="339"/>
      <c r="T70" s="339"/>
      <c r="U70" s="339"/>
      <c r="V70" s="339"/>
      <c r="W70" s="339"/>
      <c r="X70" s="339"/>
      <c r="Y70" s="339"/>
      <c r="Z70" s="339"/>
      <c r="AA70" s="339"/>
      <c r="AB70" s="339"/>
      <c r="AC70" s="339"/>
      <c r="AD70" s="339"/>
      <c r="AE70" s="423">
        <f t="shared" si="17"/>
        <v>0</v>
      </c>
    </row>
    <row r="71" outlineLevel="1">
      <c r="A71" s="462" t="s">
        <v>298</v>
      </c>
      <c r="B71" s="458">
        <f t="shared" ref="B71:AD71" si="18">SUM(B63:B70)</f>
        <v>0</v>
      </c>
      <c r="C71" s="458">
        <f t="shared" si="18"/>
        <v>0</v>
      </c>
      <c r="D71" s="458">
        <f t="shared" si="18"/>
        <v>0</v>
      </c>
      <c r="E71" s="458">
        <f t="shared" si="18"/>
        <v>0</v>
      </c>
      <c r="F71" s="458">
        <f t="shared" si="18"/>
        <v>0</v>
      </c>
      <c r="G71" s="458">
        <f t="shared" si="18"/>
        <v>0</v>
      </c>
      <c r="H71" s="458">
        <f t="shared" si="18"/>
        <v>0</v>
      </c>
      <c r="I71" s="458">
        <f t="shared" si="18"/>
        <v>0</v>
      </c>
      <c r="J71" s="458">
        <f t="shared" si="18"/>
        <v>0</v>
      </c>
      <c r="K71" s="458">
        <f t="shared" si="18"/>
        <v>0</v>
      </c>
      <c r="L71" s="458">
        <f t="shared" si="18"/>
        <v>0</v>
      </c>
      <c r="M71" s="458">
        <f t="shared" si="18"/>
        <v>0</v>
      </c>
      <c r="N71" s="458">
        <f t="shared" si="18"/>
        <v>0</v>
      </c>
      <c r="O71" s="458">
        <f t="shared" si="18"/>
        <v>0</v>
      </c>
      <c r="P71" s="458">
        <f t="shared" si="18"/>
        <v>0</v>
      </c>
      <c r="Q71" s="458">
        <f t="shared" si="18"/>
        <v>0</v>
      </c>
      <c r="R71" s="458">
        <f t="shared" si="18"/>
        <v>0</v>
      </c>
      <c r="S71" s="458">
        <f t="shared" si="18"/>
        <v>0</v>
      </c>
      <c r="T71" s="458">
        <f t="shared" si="18"/>
        <v>0</v>
      </c>
      <c r="U71" s="458">
        <f t="shared" si="18"/>
        <v>0</v>
      </c>
      <c r="V71" s="458">
        <f t="shared" si="18"/>
        <v>0</v>
      </c>
      <c r="W71" s="458">
        <f t="shared" si="18"/>
        <v>0</v>
      </c>
      <c r="X71" s="458">
        <f t="shared" si="18"/>
        <v>0</v>
      </c>
      <c r="Y71" s="458">
        <f t="shared" si="18"/>
        <v>0</v>
      </c>
      <c r="Z71" s="458">
        <f t="shared" si="18"/>
        <v>0</v>
      </c>
      <c r="AA71" s="458">
        <f t="shared" si="18"/>
        <v>0</v>
      </c>
      <c r="AB71" s="458">
        <f t="shared" si="18"/>
        <v>0</v>
      </c>
      <c r="AC71" s="458">
        <f t="shared" si="18"/>
        <v>0</v>
      </c>
      <c r="AD71" s="458">
        <f t="shared" si="18"/>
        <v>0</v>
      </c>
      <c r="AE71" s="423">
        <f t="shared" si="17"/>
        <v>0</v>
      </c>
    </row>
    <row r="72" outlineLevel="1">
      <c r="A72" s="437"/>
      <c r="B72" s="267"/>
      <c r="C72" s="267"/>
      <c r="D72" s="267"/>
      <c r="E72" s="267"/>
      <c r="F72" s="267"/>
      <c r="G72" s="267"/>
      <c r="H72" s="267"/>
      <c r="I72" s="267"/>
      <c r="J72" s="267"/>
      <c r="K72" s="267"/>
      <c r="L72" s="267"/>
      <c r="M72" s="267"/>
      <c r="N72" s="267"/>
      <c r="O72" s="267"/>
      <c r="P72" s="267"/>
      <c r="Q72" s="267"/>
      <c r="R72" s="267"/>
      <c r="S72" s="267"/>
      <c r="T72" s="267"/>
      <c r="U72" s="267"/>
      <c r="V72" s="267"/>
      <c r="W72" s="267"/>
      <c r="X72" s="267"/>
      <c r="Y72" s="267"/>
      <c r="Z72" s="267"/>
      <c r="AA72" s="267"/>
      <c r="AB72" s="267"/>
      <c r="AC72" s="267"/>
      <c r="AD72" s="267"/>
      <c r="AE72" s="420"/>
    </row>
    <row r="73" outlineLevel="1">
      <c r="A73" s="474" t="s">
        <v>2618</v>
      </c>
      <c r="B73" s="267"/>
      <c r="C73" s="267"/>
      <c r="D73" s="267"/>
      <c r="E73" s="267"/>
      <c r="F73" s="267"/>
      <c r="G73" s="267"/>
      <c r="H73" s="267"/>
      <c r="I73" s="267"/>
      <c r="J73" s="267"/>
      <c r="K73" s="267"/>
      <c r="L73" s="267"/>
      <c r="M73" s="267"/>
      <c r="N73" s="267"/>
      <c r="O73" s="267"/>
      <c r="P73" s="267"/>
      <c r="Q73" s="267"/>
      <c r="R73" s="267"/>
      <c r="S73" s="267"/>
      <c r="T73" s="267"/>
      <c r="U73" s="267"/>
      <c r="V73" s="267"/>
      <c r="W73" s="267"/>
      <c r="X73" s="267"/>
      <c r="Y73" s="267"/>
      <c r="Z73" s="267"/>
      <c r="AA73" s="267"/>
      <c r="AB73" s="267"/>
      <c r="AC73" s="267"/>
      <c r="AD73" s="267"/>
      <c r="AE73" s="463"/>
    </row>
    <row r="74" outlineLevel="1">
      <c r="A74" s="277" t="s">
        <v>1911</v>
      </c>
      <c r="B74" s="262"/>
      <c r="C74" s="262"/>
      <c r="D74" s="262"/>
      <c r="E74" s="367"/>
      <c r="F74" s="367"/>
      <c r="G74" s="367"/>
      <c r="H74" s="367"/>
      <c r="I74" s="367"/>
      <c r="J74" s="367"/>
      <c r="K74" s="367"/>
      <c r="L74" s="262"/>
      <c r="M74" s="367"/>
      <c r="N74" s="367"/>
      <c r="O74" s="367"/>
      <c r="P74" s="367"/>
      <c r="Q74" s="367"/>
      <c r="R74" s="367"/>
      <c r="S74" s="367"/>
      <c r="T74" s="367"/>
      <c r="U74" s="367"/>
      <c r="V74" s="367"/>
      <c r="W74" s="367"/>
      <c r="X74" s="262"/>
      <c r="Y74" s="367"/>
      <c r="Z74" s="367"/>
      <c r="AA74" s="367"/>
      <c r="AB74" s="367"/>
      <c r="AC74" s="367"/>
      <c r="AD74" s="262"/>
      <c r="AE74" s="420">
        <f t="shared" ref="AE74:AE77" si="19">SUM(B74:AD74)</f>
        <v>0</v>
      </c>
    </row>
    <row r="75" outlineLevel="1">
      <c r="A75" s="277" t="s">
        <v>1346</v>
      </c>
      <c r="B75" s="174"/>
      <c r="C75" s="174"/>
      <c r="D75" s="174"/>
      <c r="E75" s="174"/>
      <c r="F75" s="174"/>
      <c r="G75" s="543"/>
      <c r="H75" s="543"/>
      <c r="I75" s="543"/>
      <c r="J75" s="543"/>
      <c r="K75" s="174"/>
      <c r="L75" s="543"/>
      <c r="M75" s="543"/>
      <c r="N75" s="543"/>
      <c r="O75" s="543"/>
      <c r="P75" s="543"/>
      <c r="Q75" s="543"/>
      <c r="R75" s="543"/>
      <c r="S75" s="543"/>
      <c r="T75" s="543"/>
      <c r="U75" s="543"/>
      <c r="V75" s="543"/>
      <c r="W75" s="543"/>
      <c r="X75" s="543"/>
      <c r="Y75" s="543"/>
      <c r="Z75" s="543"/>
      <c r="AA75" s="543"/>
      <c r="AB75" s="543"/>
      <c r="AC75" s="543"/>
      <c r="AD75" s="543"/>
      <c r="AE75" s="420">
        <f t="shared" si="19"/>
        <v>0</v>
      </c>
    </row>
    <row r="76" outlineLevel="1">
      <c r="A76" s="277" t="s">
        <v>1912</v>
      </c>
      <c r="B76" s="174"/>
      <c r="C76" s="174"/>
      <c r="D76" s="174"/>
      <c r="E76" s="174"/>
      <c r="F76" s="174"/>
      <c r="G76" s="543"/>
      <c r="H76" s="543"/>
      <c r="I76" s="543"/>
      <c r="J76" s="543"/>
      <c r="K76" s="174"/>
      <c r="L76" s="543"/>
      <c r="M76" s="543"/>
      <c r="N76" s="543"/>
      <c r="O76" s="543"/>
      <c r="P76" s="543"/>
      <c r="Q76" s="543"/>
      <c r="R76" s="543"/>
      <c r="S76" s="543"/>
      <c r="T76" s="543"/>
      <c r="U76" s="543"/>
      <c r="V76" s="543"/>
      <c r="W76" s="543"/>
      <c r="X76" s="543"/>
      <c r="Y76" s="543"/>
      <c r="Z76" s="543"/>
      <c r="AA76" s="543"/>
      <c r="AB76" s="543"/>
      <c r="AC76" s="543"/>
      <c r="AD76" s="543"/>
      <c r="AE76" s="420">
        <f t="shared" si="19"/>
        <v>0</v>
      </c>
    </row>
    <row r="77" outlineLevel="1">
      <c r="A77" s="582" t="s">
        <v>1913</v>
      </c>
      <c r="B77" s="545">
        <f t="shared" ref="B77:AD77" si="20">sum(B74:B76)</f>
        <v>0</v>
      </c>
      <c r="C77" s="545">
        <f t="shared" si="20"/>
        <v>0</v>
      </c>
      <c r="D77" s="545">
        <f t="shared" si="20"/>
        <v>0</v>
      </c>
      <c r="E77" s="545">
        <f t="shared" si="20"/>
        <v>0</v>
      </c>
      <c r="F77" s="545">
        <f t="shared" si="20"/>
        <v>0</v>
      </c>
      <c r="G77" s="545">
        <f t="shared" si="20"/>
        <v>0</v>
      </c>
      <c r="H77" s="545">
        <f t="shared" si="20"/>
        <v>0</v>
      </c>
      <c r="I77" s="545">
        <f t="shared" si="20"/>
        <v>0</v>
      </c>
      <c r="J77" s="545">
        <f t="shared" si="20"/>
        <v>0</v>
      </c>
      <c r="K77" s="545">
        <f t="shared" si="20"/>
        <v>0</v>
      </c>
      <c r="L77" s="545">
        <f t="shared" si="20"/>
        <v>0</v>
      </c>
      <c r="M77" s="545">
        <f t="shared" si="20"/>
        <v>0</v>
      </c>
      <c r="N77" s="545">
        <f t="shared" si="20"/>
        <v>0</v>
      </c>
      <c r="O77" s="545">
        <f t="shared" si="20"/>
        <v>0</v>
      </c>
      <c r="P77" s="545">
        <f t="shared" si="20"/>
        <v>0</v>
      </c>
      <c r="Q77" s="545">
        <f t="shared" si="20"/>
        <v>0</v>
      </c>
      <c r="R77" s="545">
        <f t="shared" si="20"/>
        <v>0</v>
      </c>
      <c r="S77" s="545">
        <f t="shared" si="20"/>
        <v>0</v>
      </c>
      <c r="T77" s="545">
        <f t="shared" si="20"/>
        <v>0</v>
      </c>
      <c r="U77" s="545">
        <f t="shared" si="20"/>
        <v>0</v>
      </c>
      <c r="V77" s="545">
        <f t="shared" si="20"/>
        <v>0</v>
      </c>
      <c r="W77" s="545">
        <f t="shared" si="20"/>
        <v>0</v>
      </c>
      <c r="X77" s="545">
        <f t="shared" si="20"/>
        <v>0</v>
      </c>
      <c r="Y77" s="545">
        <f t="shared" si="20"/>
        <v>0</v>
      </c>
      <c r="Z77" s="545">
        <f t="shared" si="20"/>
        <v>0</v>
      </c>
      <c r="AA77" s="545">
        <f t="shared" si="20"/>
        <v>0</v>
      </c>
      <c r="AB77" s="545">
        <f t="shared" si="20"/>
        <v>0</v>
      </c>
      <c r="AC77" s="545">
        <f t="shared" si="20"/>
        <v>0</v>
      </c>
      <c r="AD77" s="545">
        <f t="shared" si="20"/>
        <v>0</v>
      </c>
      <c r="AE77" s="983">
        <f t="shared" si="19"/>
        <v>0</v>
      </c>
    </row>
    <row r="78">
      <c r="A78" s="168"/>
      <c r="B78" s="168"/>
      <c r="C78" s="168"/>
      <c r="D78" s="168"/>
      <c r="E78" s="168"/>
      <c r="F78" s="168"/>
      <c r="G78" s="168"/>
      <c r="H78" s="168"/>
      <c r="I78" s="168"/>
      <c r="J78" s="168"/>
      <c r="K78" s="168"/>
      <c r="L78" s="168"/>
      <c r="M78" s="168"/>
      <c r="N78" s="168"/>
      <c r="O78" s="168"/>
      <c r="P78" s="168"/>
      <c r="Q78" s="168"/>
      <c r="R78" s="168"/>
      <c r="S78" s="168"/>
      <c r="T78" s="168"/>
      <c r="U78" s="168"/>
      <c r="V78" s="168"/>
      <c r="W78" s="168"/>
      <c r="X78" s="168"/>
      <c r="Y78" s="168"/>
      <c r="Z78" s="168"/>
      <c r="AA78" s="168"/>
      <c r="AB78" s="168"/>
      <c r="AC78" s="168"/>
      <c r="AD78" s="168"/>
      <c r="AE78" s="423"/>
    </row>
    <row r="79">
      <c r="A79" s="168"/>
      <c r="B79" s="168"/>
      <c r="C79" s="168"/>
      <c r="D79" s="168"/>
      <c r="E79" s="168"/>
      <c r="F79" s="168"/>
      <c r="G79" s="168"/>
      <c r="H79" s="168"/>
      <c r="I79" s="168"/>
      <c r="J79" s="168"/>
      <c r="K79" s="168"/>
      <c r="L79" s="168"/>
      <c r="M79" s="168"/>
      <c r="N79" s="168"/>
      <c r="O79" s="168"/>
      <c r="P79" s="168"/>
      <c r="Q79" s="168"/>
      <c r="R79" s="168"/>
      <c r="S79" s="168"/>
      <c r="T79" s="168"/>
      <c r="U79" s="168"/>
      <c r="V79" s="168"/>
      <c r="W79" s="168"/>
      <c r="X79" s="168"/>
      <c r="Y79" s="168"/>
      <c r="Z79" s="168"/>
      <c r="AA79" s="168"/>
      <c r="AB79" s="168"/>
      <c r="AC79" s="168"/>
      <c r="AD79" s="168"/>
      <c r="AE79" s="423"/>
    </row>
    <row r="80">
      <c r="A80" s="168"/>
      <c r="B80" s="168"/>
      <c r="C80" s="168"/>
      <c r="D80" s="168"/>
      <c r="E80" s="168"/>
      <c r="F80" s="168"/>
      <c r="G80" s="168"/>
      <c r="H80" s="168"/>
      <c r="I80" s="168"/>
      <c r="J80" s="168"/>
      <c r="K80" s="168"/>
      <c r="L80" s="168"/>
      <c r="M80" s="168"/>
      <c r="N80" s="168"/>
      <c r="O80" s="168"/>
      <c r="P80" s="168"/>
      <c r="Q80" s="168"/>
      <c r="R80" s="168"/>
      <c r="S80" s="168"/>
      <c r="T80" s="168"/>
      <c r="U80" s="168"/>
      <c r="V80" s="168"/>
      <c r="W80" s="168"/>
      <c r="X80" s="168"/>
      <c r="Y80" s="168"/>
      <c r="Z80" s="168"/>
      <c r="AA80" s="168"/>
      <c r="AB80" s="168"/>
      <c r="AC80" s="168"/>
      <c r="AD80" s="168"/>
      <c r="AE80" s="423"/>
    </row>
    <row r="81" ht="30.75" customHeight="1">
      <c r="A81" s="513" t="s">
        <v>2619</v>
      </c>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2"/>
      <c r="AD81" s="222"/>
      <c r="AE81" s="423"/>
    </row>
    <row r="82" collapsed="1">
      <c r="A82" s="574" t="s">
        <v>232</v>
      </c>
      <c r="B82" s="208">
        <f>Summary!B55</f>
        <v>2220.4488</v>
      </c>
      <c r="C82" s="208">
        <f>Summary!C55</f>
        <v>3082.3056</v>
      </c>
      <c r="D82" s="208">
        <f>Summary!D55</f>
        <v>3281.8488</v>
      </c>
      <c r="E82" s="208">
        <f>Summary!E55</f>
        <v>1775.7222</v>
      </c>
      <c r="F82" s="208">
        <f>Summary!F55</f>
        <v>2384.9658</v>
      </c>
      <c r="G82" s="208">
        <f>Summary!G55</f>
        <v>1484.8986</v>
      </c>
      <c r="H82" s="208">
        <f>Summary!H55</f>
        <v>2808.4644</v>
      </c>
      <c r="I82" s="208">
        <f>Summary!I55</f>
        <v>998.7774</v>
      </c>
      <c r="J82" s="208">
        <f>Summary!J55</f>
        <v>1942.362</v>
      </c>
      <c r="K82" s="208">
        <f>Summary!K55</f>
        <v>2110.0632</v>
      </c>
      <c r="L82" s="208">
        <f>Summary!L55</f>
        <v>3810.426</v>
      </c>
      <c r="M82" s="208">
        <f>Summary!M55</f>
        <v>1911.5814</v>
      </c>
      <c r="N82" s="208">
        <f>Summary!N55</f>
        <v>989.2248</v>
      </c>
      <c r="O82" s="208">
        <f>Summary!O55</f>
        <v>496.7352</v>
      </c>
      <c r="P82" s="208">
        <f>Summary!P55</f>
        <v>2666.2368</v>
      </c>
      <c r="Q82" s="208">
        <f>Summary!Q55</f>
        <v>1195.1364</v>
      </c>
      <c r="R82" s="208">
        <f>Summary!R55</f>
        <v>3302.0154</v>
      </c>
      <c r="S82" s="208">
        <f>Summary!S55</f>
        <v>3472.9008</v>
      </c>
      <c r="T82" s="208">
        <f>Summary!T55</f>
        <v>2705.5086</v>
      </c>
      <c r="U82" s="208">
        <f>Summary!U55</f>
        <v>2536.746</v>
      </c>
      <c r="V82" s="208">
        <f>Summary!V55</f>
        <v>2505.9654</v>
      </c>
      <c r="W82" s="208">
        <f>Summary!W55</f>
        <v>2918.85</v>
      </c>
      <c r="X82" s="208">
        <f>Summary!X55</f>
        <v>1945.5462</v>
      </c>
      <c r="Y82" s="208">
        <f>Summary!Y55</f>
        <v>1754.4942</v>
      </c>
      <c r="Z82" s="208">
        <f>Summary!Z55</f>
        <v>2752.2102</v>
      </c>
      <c r="AA82" s="208">
        <f>Summary!AA55</f>
        <v>2518.7022</v>
      </c>
      <c r="AB82" s="208">
        <f>Summary!AB55</f>
        <v>2918.85</v>
      </c>
      <c r="AC82" s="208">
        <f>Summary!AC55</f>
        <v>3044.0952</v>
      </c>
      <c r="AD82" s="208">
        <f>Summary!AD55</f>
        <v>1522.0476</v>
      </c>
      <c r="AE82" s="423">
        <f>sum(B82:AD82)</f>
        <v>67057.1292</v>
      </c>
    </row>
    <row r="83" hidden="1" outlineLevel="1">
      <c r="A83" s="968" t="s">
        <v>315</v>
      </c>
      <c r="B83" s="532"/>
      <c r="C83" s="532"/>
      <c r="D83" s="532"/>
      <c r="E83" s="532"/>
      <c r="F83" s="532"/>
      <c r="G83" s="532"/>
      <c r="H83" s="532"/>
      <c r="I83" s="532"/>
      <c r="J83" s="532"/>
      <c r="K83" s="532"/>
      <c r="L83" s="532"/>
      <c r="M83" s="532"/>
      <c r="N83" s="532"/>
      <c r="O83" s="532"/>
      <c r="P83" s="532"/>
      <c r="Q83" s="532"/>
      <c r="R83" s="532"/>
      <c r="S83" s="532"/>
      <c r="T83" s="532"/>
      <c r="U83" s="532"/>
      <c r="V83" s="532"/>
      <c r="W83" s="532"/>
      <c r="X83" s="532"/>
      <c r="Y83" s="532"/>
      <c r="Z83" s="532"/>
      <c r="AA83" s="532"/>
      <c r="AB83" s="532"/>
      <c r="AC83" s="532"/>
      <c r="AD83" s="532"/>
      <c r="AE83" s="423"/>
    </row>
    <row r="84" hidden="1" outlineLevel="1">
      <c r="A84" s="970" t="s">
        <v>108</v>
      </c>
      <c r="B84" s="208">
        <f>Summary!B57</f>
        <v>128.4488</v>
      </c>
      <c r="C84" s="208">
        <f>Summary!C57</f>
        <v>178.3056</v>
      </c>
      <c r="D84" s="208">
        <f>Summary!D57</f>
        <v>189.8488</v>
      </c>
      <c r="E84" s="208">
        <f>Summary!E57</f>
        <v>102.7222</v>
      </c>
      <c r="F84" s="208">
        <f>Summary!F57</f>
        <v>137.9658</v>
      </c>
      <c r="G84" s="208">
        <f>Summary!G57</f>
        <v>85.8986</v>
      </c>
      <c r="H84" s="208">
        <f>Summary!H57</f>
        <v>162.4644</v>
      </c>
      <c r="I84" s="208">
        <f>Summary!I57</f>
        <v>57.7774</v>
      </c>
      <c r="J84" s="208">
        <f>Summary!J57</f>
        <v>112.362</v>
      </c>
      <c r="K84" s="208">
        <f>Summary!K57</f>
        <v>122.0632</v>
      </c>
      <c r="L84" s="208">
        <f>Summary!L57</f>
        <v>220.426</v>
      </c>
      <c r="M84" s="208">
        <f>Summary!M57</f>
        <v>110.5814</v>
      </c>
      <c r="N84" s="208">
        <f>Summary!N57</f>
        <v>57.2248</v>
      </c>
      <c r="O84" s="208">
        <f>Summary!O57</f>
        <v>28.7352</v>
      </c>
      <c r="P84" s="208">
        <f>Summary!P57</f>
        <v>154.2368</v>
      </c>
      <c r="Q84" s="208">
        <f>Summary!Q57</f>
        <v>69.1364</v>
      </c>
      <c r="R84" s="208">
        <f>Summary!R57</f>
        <v>191.0154</v>
      </c>
      <c r="S84" s="208">
        <f>Summary!S57</f>
        <v>200.9008</v>
      </c>
      <c r="T84" s="208">
        <f>Summary!T57</f>
        <v>156.5086</v>
      </c>
      <c r="U84" s="208">
        <f>Summary!U57</f>
        <v>146.746</v>
      </c>
      <c r="V84" s="208">
        <f>Summary!V57</f>
        <v>144.9654</v>
      </c>
      <c r="W84" s="208">
        <f>Summary!W57</f>
        <v>168.85</v>
      </c>
      <c r="X84" s="208">
        <f>Summary!X57</f>
        <v>112.5462</v>
      </c>
      <c r="Y84" s="208">
        <f>Summary!Y57</f>
        <v>101.4942</v>
      </c>
      <c r="Z84" s="208">
        <f>Summary!Z57</f>
        <v>159.2102</v>
      </c>
      <c r="AA84" s="208">
        <f>Summary!AA57</f>
        <v>145.7022</v>
      </c>
      <c r="AB84" s="208">
        <f>Summary!AB57</f>
        <v>168.85</v>
      </c>
      <c r="AC84" s="208">
        <f>Summary!AC57</f>
        <v>176.0952</v>
      </c>
      <c r="AD84" s="208">
        <f>Summary!AD57</f>
        <v>88.0476</v>
      </c>
      <c r="AE84" s="423">
        <f t="shared" ref="AE84:AE86" si="21">sum(B84:AD84)</f>
        <v>3879.1292</v>
      </c>
    </row>
    <row r="85" hidden="1" outlineLevel="1">
      <c r="A85" s="970" t="s">
        <v>1877</v>
      </c>
      <c r="B85" s="208" t="str">
        <f>Summary!B58</f>
        <v/>
      </c>
      <c r="C85" s="208" t="str">
        <f>Summary!C58</f>
        <v/>
      </c>
      <c r="D85" s="208" t="str">
        <f>Summary!D58</f>
        <v/>
      </c>
      <c r="E85" s="208" t="str">
        <f>Summary!E58</f>
        <v/>
      </c>
      <c r="F85" s="208" t="str">
        <f>Summary!F58</f>
        <v/>
      </c>
      <c r="G85" s="208" t="str">
        <f>Summary!G58</f>
        <v/>
      </c>
      <c r="H85" s="208" t="str">
        <f>Summary!H58</f>
        <v/>
      </c>
      <c r="I85" s="208" t="str">
        <f>Summary!I58</f>
        <v/>
      </c>
      <c r="J85" s="208" t="str">
        <f>Summary!J58</f>
        <v/>
      </c>
      <c r="K85" s="208" t="str">
        <f>Summary!K58</f>
        <v/>
      </c>
      <c r="L85" s="208" t="str">
        <f>Summary!L58</f>
        <v/>
      </c>
      <c r="M85" s="208" t="str">
        <f>Summary!M58</f>
        <v/>
      </c>
      <c r="N85" s="208" t="str">
        <f>Summary!N58</f>
        <v/>
      </c>
      <c r="O85" s="208" t="str">
        <f>Summary!O58</f>
        <v/>
      </c>
      <c r="P85" s="208" t="str">
        <f>Summary!P58</f>
        <v/>
      </c>
      <c r="Q85" s="208" t="str">
        <f>Summary!Q58</f>
        <v/>
      </c>
      <c r="R85" s="208" t="str">
        <f>Summary!R58</f>
        <v/>
      </c>
      <c r="S85" s="208" t="str">
        <f>Summary!S58</f>
        <v/>
      </c>
      <c r="T85" s="208" t="str">
        <f>Summary!T58</f>
        <v/>
      </c>
      <c r="U85" s="208" t="str">
        <f>Summary!U58</f>
        <v/>
      </c>
      <c r="V85" s="208" t="str">
        <f>Summary!V58</f>
        <v/>
      </c>
      <c r="W85" s="208" t="str">
        <f>Summary!W58</f>
        <v/>
      </c>
      <c r="X85" s="208" t="str">
        <f>Summary!X58</f>
        <v/>
      </c>
      <c r="Y85" s="208" t="str">
        <f>Summary!Y58</f>
        <v/>
      </c>
      <c r="Z85" s="208" t="str">
        <f>Summary!Z58</f>
        <v/>
      </c>
      <c r="AA85" s="208" t="str">
        <f>Summary!AA58</f>
        <v/>
      </c>
      <c r="AB85" s="208" t="str">
        <f>Summary!AB58</f>
        <v/>
      </c>
      <c r="AC85" s="208" t="str">
        <f>Summary!AC58</f>
        <v/>
      </c>
      <c r="AD85" s="208" t="str">
        <f>Summary!AD58</f>
        <v/>
      </c>
      <c r="AE85" s="423">
        <f t="shared" si="21"/>
        <v>0</v>
      </c>
    </row>
    <row r="86">
      <c r="A86" s="574" t="s">
        <v>244</v>
      </c>
      <c r="B86" s="354">
        <f>Summary!B125</f>
        <v>9</v>
      </c>
      <c r="C86" s="354">
        <f>Summary!C125</f>
        <v>13</v>
      </c>
      <c r="D86" s="354">
        <f>Summary!D125</f>
        <v>13</v>
      </c>
      <c r="E86" s="354">
        <f>Summary!E125</f>
        <v>7</v>
      </c>
      <c r="F86" s="354">
        <f>Summary!F125</f>
        <v>9</v>
      </c>
      <c r="G86" s="354">
        <f>Summary!G125</f>
        <v>6</v>
      </c>
      <c r="H86" s="354">
        <f>Summary!H125</f>
        <v>11</v>
      </c>
      <c r="I86" s="354">
        <f>Summary!I125</f>
        <v>4</v>
      </c>
      <c r="J86" s="354">
        <f>Summary!J125</f>
        <v>8</v>
      </c>
      <c r="K86" s="354">
        <f>Summary!K125</f>
        <v>8</v>
      </c>
      <c r="L86" s="354">
        <f>Summary!L125</f>
        <v>15</v>
      </c>
      <c r="M86" s="354">
        <f>Summary!M125</f>
        <v>8</v>
      </c>
      <c r="N86" s="354">
        <f>Summary!N125</f>
        <v>4</v>
      </c>
      <c r="O86" s="354">
        <f>Summary!O125</f>
        <v>2</v>
      </c>
      <c r="P86" s="354">
        <f>Summary!P125</f>
        <v>11</v>
      </c>
      <c r="Q86" s="354">
        <f>Summary!Q125</f>
        <v>5</v>
      </c>
      <c r="R86" s="354">
        <f>Summary!R125</f>
        <v>14</v>
      </c>
      <c r="S86" s="354">
        <f>Summary!S125</f>
        <v>14</v>
      </c>
      <c r="T86" s="354">
        <f>Summary!T125</f>
        <v>11</v>
      </c>
      <c r="U86" s="354">
        <f>Summary!U125</f>
        <v>10</v>
      </c>
      <c r="V86" s="354">
        <f>Summary!V125</f>
        <v>10</v>
      </c>
      <c r="W86" s="354">
        <f>Summary!W125</f>
        <v>12</v>
      </c>
      <c r="X86" s="354">
        <f>Summary!X125</f>
        <v>8</v>
      </c>
      <c r="Y86" s="354">
        <f>Summary!Y125</f>
        <v>7</v>
      </c>
      <c r="Z86" s="354">
        <f>Summary!Z125</f>
        <v>11</v>
      </c>
      <c r="AA86" s="354">
        <f>Summary!AA125</f>
        <v>10</v>
      </c>
      <c r="AB86" s="354">
        <f>Summary!AB125</f>
        <v>13</v>
      </c>
      <c r="AC86" s="354">
        <f>Summary!AC125</f>
        <v>12</v>
      </c>
      <c r="AD86" s="354">
        <f>Summary!AD125</f>
        <v>6</v>
      </c>
      <c r="AE86" s="423">
        <f t="shared" si="21"/>
        <v>271</v>
      </c>
    </row>
    <row r="87">
      <c r="A87" s="175"/>
      <c r="B87" s="168"/>
      <c r="C87" s="168"/>
      <c r="D87" s="168"/>
      <c r="E87" s="168"/>
      <c r="F87" s="168"/>
      <c r="G87" s="168"/>
      <c r="H87" s="168"/>
      <c r="I87" s="168"/>
      <c r="J87" s="168"/>
      <c r="K87" s="168"/>
      <c r="L87" s="168"/>
      <c r="M87" s="168"/>
      <c r="N87" s="168"/>
      <c r="O87" s="168"/>
      <c r="P87" s="168"/>
      <c r="Q87" s="168"/>
      <c r="R87" s="168"/>
      <c r="S87" s="168"/>
      <c r="T87" s="168"/>
      <c r="U87" s="168"/>
      <c r="V87" s="168"/>
      <c r="W87" s="168"/>
      <c r="X87" s="168"/>
      <c r="Y87" s="168"/>
      <c r="Z87" s="168"/>
      <c r="AA87" s="168"/>
      <c r="AB87" s="168"/>
      <c r="AC87" s="168"/>
      <c r="AD87" s="168"/>
      <c r="AE87" s="416"/>
    </row>
    <row r="88">
      <c r="A88" s="277" t="s">
        <v>2620</v>
      </c>
      <c r="B88" s="168"/>
      <c r="C88" s="168"/>
      <c r="D88" s="168"/>
      <c r="E88" s="168"/>
      <c r="F88" s="168"/>
      <c r="G88" s="168"/>
      <c r="H88" s="168"/>
      <c r="I88" s="168"/>
      <c r="J88" s="168"/>
      <c r="K88" s="168"/>
      <c r="L88" s="168"/>
      <c r="M88" s="168"/>
      <c r="N88" s="168"/>
      <c r="O88" s="168"/>
      <c r="P88" s="168"/>
      <c r="Q88" s="168"/>
      <c r="R88" s="168"/>
      <c r="S88" s="168"/>
      <c r="T88" s="168"/>
      <c r="U88" s="168"/>
      <c r="V88" s="168"/>
      <c r="W88" s="168"/>
      <c r="X88" s="168"/>
      <c r="Y88" s="168"/>
      <c r="Z88" s="168"/>
      <c r="AA88" s="168"/>
      <c r="AB88" s="168"/>
      <c r="AC88" s="168"/>
      <c r="AD88" s="168"/>
      <c r="AE88" s="416"/>
    </row>
    <row r="89">
      <c r="A89" s="175"/>
      <c r="B89" s="168"/>
      <c r="C89" s="168"/>
      <c r="D89" s="168"/>
      <c r="E89" s="168"/>
      <c r="F89" s="168"/>
      <c r="G89" s="168"/>
      <c r="H89" s="168"/>
      <c r="I89" s="168"/>
      <c r="J89" s="168"/>
      <c r="K89" s="168"/>
      <c r="L89" s="168"/>
      <c r="M89" s="168"/>
      <c r="N89" s="168"/>
      <c r="O89" s="168"/>
      <c r="P89" s="168"/>
      <c r="Q89" s="168"/>
      <c r="R89" s="168"/>
      <c r="S89" s="168"/>
      <c r="T89" s="168"/>
      <c r="U89" s="168"/>
      <c r="V89" s="168"/>
      <c r="W89" s="168"/>
      <c r="X89" s="168"/>
      <c r="Y89" s="168"/>
      <c r="Z89" s="168"/>
      <c r="AA89" s="168"/>
      <c r="AB89" s="168"/>
      <c r="AC89" s="168"/>
      <c r="AD89" s="168"/>
      <c r="AE89" s="416"/>
    </row>
    <row r="90">
      <c r="A90" s="474" t="s">
        <v>2621</v>
      </c>
      <c r="B90" s="242"/>
      <c r="C90" s="168"/>
      <c r="D90" s="168"/>
      <c r="E90" s="168"/>
      <c r="F90" s="168"/>
      <c r="G90" s="168"/>
      <c r="H90" s="168"/>
      <c r="I90" s="984"/>
      <c r="J90" s="168"/>
      <c r="K90" s="168"/>
      <c r="L90" s="168"/>
      <c r="M90" s="168"/>
      <c r="N90" s="168"/>
      <c r="O90" s="168"/>
      <c r="P90" s="168"/>
      <c r="Q90" s="168"/>
      <c r="R90" s="168"/>
      <c r="S90" s="168"/>
      <c r="T90" s="168"/>
      <c r="U90" s="168"/>
      <c r="V90" s="168"/>
      <c r="W90" s="168"/>
      <c r="X90" s="168"/>
      <c r="Y90" s="168"/>
      <c r="Z90" s="168"/>
      <c r="AA90" s="168"/>
      <c r="AB90" s="168"/>
      <c r="AC90" s="168"/>
      <c r="AD90" s="168"/>
      <c r="AE90" s="423"/>
    </row>
    <row r="91">
      <c r="A91" s="235" t="s">
        <v>2622</v>
      </c>
      <c r="B91" s="242">
        <f t="shared" ref="B91:AD91" si="22">B86</f>
        <v>9</v>
      </c>
      <c r="C91" s="242">
        <f t="shared" si="22"/>
        <v>13</v>
      </c>
      <c r="D91" s="242">
        <f t="shared" si="22"/>
        <v>13</v>
      </c>
      <c r="E91" s="242">
        <f t="shared" si="22"/>
        <v>7</v>
      </c>
      <c r="F91" s="242">
        <f t="shared" si="22"/>
        <v>9</v>
      </c>
      <c r="G91" s="242">
        <f t="shared" si="22"/>
        <v>6</v>
      </c>
      <c r="H91" s="242">
        <f t="shared" si="22"/>
        <v>11</v>
      </c>
      <c r="I91" s="242">
        <f t="shared" si="22"/>
        <v>4</v>
      </c>
      <c r="J91" s="242">
        <f t="shared" si="22"/>
        <v>8</v>
      </c>
      <c r="K91" s="242">
        <f t="shared" si="22"/>
        <v>8</v>
      </c>
      <c r="L91" s="242">
        <f t="shared" si="22"/>
        <v>15</v>
      </c>
      <c r="M91" s="242">
        <f t="shared" si="22"/>
        <v>8</v>
      </c>
      <c r="N91" s="242">
        <f t="shared" si="22"/>
        <v>4</v>
      </c>
      <c r="O91" s="242">
        <f t="shared" si="22"/>
        <v>2</v>
      </c>
      <c r="P91" s="242">
        <f t="shared" si="22"/>
        <v>11</v>
      </c>
      <c r="Q91" s="242">
        <f t="shared" si="22"/>
        <v>5</v>
      </c>
      <c r="R91" s="242">
        <f t="shared" si="22"/>
        <v>14</v>
      </c>
      <c r="S91" s="242">
        <f t="shared" si="22"/>
        <v>14</v>
      </c>
      <c r="T91" s="242">
        <f t="shared" si="22"/>
        <v>11</v>
      </c>
      <c r="U91" s="242">
        <f t="shared" si="22"/>
        <v>10</v>
      </c>
      <c r="V91" s="242">
        <f t="shared" si="22"/>
        <v>10</v>
      </c>
      <c r="W91" s="242">
        <f t="shared" si="22"/>
        <v>12</v>
      </c>
      <c r="X91" s="242">
        <f t="shared" si="22"/>
        <v>8</v>
      </c>
      <c r="Y91" s="242">
        <f t="shared" si="22"/>
        <v>7</v>
      </c>
      <c r="Z91" s="242">
        <f t="shared" si="22"/>
        <v>11</v>
      </c>
      <c r="AA91" s="242">
        <f t="shared" si="22"/>
        <v>10</v>
      </c>
      <c r="AB91" s="242">
        <f t="shared" si="22"/>
        <v>13</v>
      </c>
      <c r="AC91" s="242">
        <f t="shared" si="22"/>
        <v>12</v>
      </c>
      <c r="AD91" s="242">
        <f t="shared" si="22"/>
        <v>6</v>
      </c>
      <c r="AE91" s="423">
        <f t="shared" ref="AE91:AE95" si="23">sum(B91:AD91)</f>
        <v>271</v>
      </c>
    </row>
    <row r="92">
      <c r="A92" s="235" t="s">
        <v>2623</v>
      </c>
      <c r="B92" s="974"/>
      <c r="C92" s="974"/>
      <c r="D92" s="974"/>
      <c r="E92" s="974"/>
      <c r="F92" s="974"/>
      <c r="G92" s="974"/>
      <c r="H92" s="974"/>
      <c r="I92" s="971"/>
      <c r="J92" s="971"/>
      <c r="K92" s="971"/>
      <c r="L92" s="971"/>
      <c r="M92" s="971"/>
      <c r="N92" s="971"/>
      <c r="O92" s="985"/>
      <c r="P92" s="985"/>
      <c r="Q92" s="985"/>
      <c r="R92" s="971"/>
      <c r="S92" s="986"/>
      <c r="T92" s="986"/>
      <c r="U92" s="986"/>
      <c r="V92" s="986"/>
      <c r="W92" s="986"/>
      <c r="X92" s="986"/>
      <c r="Y92" s="986"/>
      <c r="Z92" s="987"/>
      <c r="AA92" s="986"/>
      <c r="AB92" s="986"/>
      <c r="AC92" s="987"/>
      <c r="AD92" s="987"/>
      <c r="AE92" s="423">
        <f t="shared" si="23"/>
        <v>0</v>
      </c>
    </row>
    <row r="93">
      <c r="A93" s="972" t="s">
        <v>2624</v>
      </c>
      <c r="B93" s="974"/>
      <c r="C93" s="974"/>
      <c r="D93" s="974"/>
      <c r="E93" s="974"/>
      <c r="F93" s="974"/>
      <c r="G93" s="974"/>
      <c r="H93" s="974"/>
      <c r="I93" s="971"/>
      <c r="J93" s="971"/>
      <c r="K93" s="971"/>
      <c r="L93" s="971"/>
      <c r="M93" s="971"/>
      <c r="N93" s="971"/>
      <c r="O93" s="985"/>
      <c r="P93" s="985"/>
      <c r="Q93" s="985"/>
      <c r="R93" s="971"/>
      <c r="S93" s="986"/>
      <c r="T93" s="986"/>
      <c r="U93" s="986"/>
      <c r="V93" s="986"/>
      <c r="W93" s="986"/>
      <c r="X93" s="986"/>
      <c r="Y93" s="986"/>
      <c r="Z93" s="988"/>
      <c r="AA93" s="986"/>
      <c r="AB93" s="986"/>
      <c r="AC93" s="986"/>
      <c r="AD93" s="986"/>
      <c r="AE93" s="423">
        <f t="shared" si="23"/>
        <v>0</v>
      </c>
    </row>
    <row r="94">
      <c r="A94" s="235" t="s">
        <v>2625</v>
      </c>
      <c r="B94" s="974"/>
      <c r="C94" s="974"/>
      <c r="D94" s="974"/>
      <c r="E94" s="974"/>
      <c r="F94" s="974"/>
      <c r="G94" s="974"/>
      <c r="H94" s="974"/>
      <c r="I94" s="971"/>
      <c r="J94" s="971"/>
      <c r="K94" s="971"/>
      <c r="L94" s="971"/>
      <c r="M94" s="971"/>
      <c r="N94" s="971"/>
      <c r="O94" s="985"/>
      <c r="P94" s="985"/>
      <c r="Q94" s="985"/>
      <c r="R94" s="971"/>
      <c r="S94" s="986"/>
      <c r="T94" s="986"/>
      <c r="U94" s="986"/>
      <c r="V94" s="986"/>
      <c r="W94" s="986"/>
      <c r="X94" s="986"/>
      <c r="Y94" s="986"/>
      <c r="Z94" s="988"/>
      <c r="AA94" s="986"/>
      <c r="AB94" s="986"/>
      <c r="AC94" s="986"/>
      <c r="AD94" s="986"/>
      <c r="AE94" s="423">
        <f t="shared" si="23"/>
        <v>0</v>
      </c>
    </row>
    <row r="95">
      <c r="A95" s="241" t="s">
        <v>283</v>
      </c>
      <c r="B95" s="535">
        <f t="shared" ref="B95:AD95" si="24">SUM(B91:B94)</f>
        <v>9</v>
      </c>
      <c r="C95" s="535">
        <f t="shared" si="24"/>
        <v>13</v>
      </c>
      <c r="D95" s="535">
        <f t="shared" si="24"/>
        <v>13</v>
      </c>
      <c r="E95" s="535">
        <f t="shared" si="24"/>
        <v>7</v>
      </c>
      <c r="F95" s="535">
        <f t="shared" si="24"/>
        <v>9</v>
      </c>
      <c r="G95" s="535">
        <f t="shared" si="24"/>
        <v>6</v>
      </c>
      <c r="H95" s="535">
        <f t="shared" si="24"/>
        <v>11</v>
      </c>
      <c r="I95" s="535">
        <f t="shared" si="24"/>
        <v>4</v>
      </c>
      <c r="J95" s="535">
        <f t="shared" si="24"/>
        <v>8</v>
      </c>
      <c r="K95" s="535">
        <f t="shared" si="24"/>
        <v>8</v>
      </c>
      <c r="L95" s="535">
        <f t="shared" si="24"/>
        <v>15</v>
      </c>
      <c r="M95" s="535">
        <f t="shared" si="24"/>
        <v>8</v>
      </c>
      <c r="N95" s="535">
        <f t="shared" si="24"/>
        <v>4</v>
      </c>
      <c r="O95" s="535">
        <f t="shared" si="24"/>
        <v>2</v>
      </c>
      <c r="P95" s="535">
        <f t="shared" si="24"/>
        <v>11</v>
      </c>
      <c r="Q95" s="535">
        <f t="shared" si="24"/>
        <v>5</v>
      </c>
      <c r="R95" s="535">
        <f t="shared" si="24"/>
        <v>14</v>
      </c>
      <c r="S95" s="535">
        <f t="shared" si="24"/>
        <v>14</v>
      </c>
      <c r="T95" s="535">
        <f t="shared" si="24"/>
        <v>11</v>
      </c>
      <c r="U95" s="535">
        <f t="shared" si="24"/>
        <v>10</v>
      </c>
      <c r="V95" s="535">
        <f t="shared" si="24"/>
        <v>10</v>
      </c>
      <c r="W95" s="535">
        <f t="shared" si="24"/>
        <v>12</v>
      </c>
      <c r="X95" s="535">
        <f t="shared" si="24"/>
        <v>8</v>
      </c>
      <c r="Y95" s="535">
        <f t="shared" si="24"/>
        <v>7</v>
      </c>
      <c r="Z95" s="535">
        <f t="shared" si="24"/>
        <v>11</v>
      </c>
      <c r="AA95" s="535">
        <f t="shared" si="24"/>
        <v>10</v>
      </c>
      <c r="AB95" s="535">
        <f t="shared" si="24"/>
        <v>13</v>
      </c>
      <c r="AC95" s="535">
        <f t="shared" si="24"/>
        <v>12</v>
      </c>
      <c r="AD95" s="535">
        <f t="shared" si="24"/>
        <v>6</v>
      </c>
      <c r="AE95" s="423">
        <f t="shared" si="23"/>
        <v>271</v>
      </c>
    </row>
    <row r="96">
      <c r="A96" s="175"/>
      <c r="B96" s="973"/>
      <c r="C96" s="973"/>
      <c r="D96" s="973"/>
      <c r="E96" s="973"/>
      <c r="F96" s="973"/>
      <c r="G96" s="973"/>
      <c r="H96" s="973"/>
      <c r="I96" s="973"/>
      <c r="J96" s="168"/>
      <c r="K96" s="168"/>
      <c r="L96" s="168"/>
      <c r="M96" s="168"/>
      <c r="N96" s="168"/>
      <c r="O96" s="168"/>
      <c r="P96" s="168"/>
      <c r="Q96" s="168"/>
      <c r="R96" s="168"/>
      <c r="S96" s="168"/>
      <c r="T96" s="168"/>
      <c r="U96" s="168"/>
      <c r="V96" s="168"/>
      <c r="W96" s="168"/>
      <c r="X96" s="168"/>
      <c r="Y96" s="168"/>
      <c r="Z96" s="168"/>
      <c r="AA96" s="168"/>
      <c r="AB96" s="168"/>
      <c r="AC96" s="168"/>
      <c r="AD96" s="168"/>
      <c r="AE96" s="623"/>
    </row>
    <row r="97">
      <c r="A97" s="235" t="s">
        <v>287</v>
      </c>
      <c r="B97" s="974"/>
      <c r="C97" s="974"/>
      <c r="D97" s="974"/>
      <c r="E97" s="974"/>
      <c r="F97" s="974"/>
      <c r="G97" s="974"/>
      <c r="H97" s="974"/>
      <c r="I97" s="974"/>
      <c r="J97" s="974"/>
      <c r="K97" s="974"/>
      <c r="L97" s="974"/>
      <c r="M97" s="971"/>
      <c r="N97" s="971"/>
      <c r="O97" s="971"/>
      <c r="P97" s="971"/>
      <c r="Q97" s="971"/>
      <c r="R97" s="971"/>
      <c r="S97" s="986"/>
      <c r="T97" s="986"/>
      <c r="U97" s="986"/>
      <c r="V97" s="986"/>
      <c r="W97" s="986"/>
      <c r="X97" s="986"/>
      <c r="Y97" s="986"/>
      <c r="Z97" s="989"/>
      <c r="AA97" s="986"/>
      <c r="AB97" s="986"/>
      <c r="AC97" s="989"/>
      <c r="AD97" s="989"/>
      <c r="AE97" s="423">
        <f t="shared" ref="AE97:AE105" si="25">sum(B97:AD97)</f>
        <v>0</v>
      </c>
    </row>
    <row r="98">
      <c r="A98" s="235" t="s">
        <v>288</v>
      </c>
      <c r="B98" s="974"/>
      <c r="C98" s="974"/>
      <c r="D98" s="974"/>
      <c r="E98" s="974"/>
      <c r="F98" s="974"/>
      <c r="G98" s="974"/>
      <c r="H98" s="974"/>
      <c r="I98" s="974"/>
      <c r="J98" s="974"/>
      <c r="K98" s="974"/>
      <c r="L98" s="974"/>
      <c r="M98" s="971"/>
      <c r="N98" s="971"/>
      <c r="O98" s="971"/>
      <c r="P98" s="971"/>
      <c r="Q98" s="971"/>
      <c r="R98" s="971"/>
      <c r="S98" s="986"/>
      <c r="T98" s="986"/>
      <c r="U98" s="986"/>
      <c r="V98" s="986"/>
      <c r="W98" s="986"/>
      <c r="X98" s="986"/>
      <c r="Y98" s="986"/>
      <c r="Z98" s="987"/>
      <c r="AA98" s="990"/>
      <c r="AB98" s="986"/>
      <c r="AC98" s="990"/>
      <c r="AD98" s="990"/>
      <c r="AE98" s="423">
        <f t="shared" si="25"/>
        <v>0</v>
      </c>
    </row>
    <row r="99">
      <c r="A99" s="235" t="s">
        <v>2626</v>
      </c>
      <c r="B99" s="974"/>
      <c r="C99" s="974"/>
      <c r="D99" s="974"/>
      <c r="E99" s="974"/>
      <c r="F99" s="974"/>
      <c r="G99" s="974"/>
      <c r="H99" s="974"/>
      <c r="I99" s="974"/>
      <c r="J99" s="974"/>
      <c r="K99" s="974"/>
      <c r="L99" s="974"/>
      <c r="M99" s="974"/>
      <c r="N99" s="974"/>
      <c r="O99" s="974"/>
      <c r="P99" s="974"/>
      <c r="Q99" s="974"/>
      <c r="R99" s="974"/>
      <c r="S99" s="974"/>
      <c r="T99" s="974"/>
      <c r="U99" s="974"/>
      <c r="V99" s="974"/>
      <c r="W99" s="974"/>
      <c r="X99" s="974"/>
      <c r="Y99" s="974"/>
      <c r="Z99" s="991"/>
      <c r="AA99" s="974"/>
      <c r="AB99" s="974"/>
      <c r="AC99" s="991"/>
      <c r="AD99" s="991"/>
      <c r="AE99" s="423">
        <f t="shared" si="25"/>
        <v>0</v>
      </c>
    </row>
    <row r="100">
      <c r="A100" s="235" t="s">
        <v>2627</v>
      </c>
      <c r="B100" s="975"/>
      <c r="C100" s="975"/>
      <c r="D100" s="975"/>
      <c r="E100" s="975"/>
      <c r="F100" s="975"/>
      <c r="G100" s="974"/>
      <c r="H100" s="974"/>
      <c r="I100" s="974"/>
      <c r="J100" s="974"/>
      <c r="K100" s="974"/>
      <c r="L100" s="974"/>
      <c r="M100" s="971"/>
      <c r="N100" s="971"/>
      <c r="O100" s="985"/>
      <c r="P100" s="985"/>
      <c r="Q100" s="985"/>
      <c r="R100" s="985"/>
      <c r="S100" s="986"/>
      <c r="T100" s="986"/>
      <c r="U100" s="986"/>
      <c r="V100" s="974"/>
      <c r="W100" s="974"/>
      <c r="X100" s="974"/>
      <c r="Y100" s="974"/>
      <c r="Z100" s="991"/>
      <c r="AA100" s="974"/>
      <c r="AB100" s="974"/>
      <c r="AC100" s="991"/>
      <c r="AD100" s="991"/>
      <c r="AE100" s="423">
        <f t="shared" si="25"/>
        <v>0</v>
      </c>
    </row>
    <row r="101">
      <c r="A101" s="235" t="s">
        <v>2628</v>
      </c>
      <c r="B101" s="974"/>
      <c r="C101" s="974"/>
      <c r="D101" s="974"/>
      <c r="E101" s="974"/>
      <c r="F101" s="974"/>
      <c r="G101" s="974"/>
      <c r="H101" s="974"/>
      <c r="I101" s="974"/>
      <c r="J101" s="974"/>
      <c r="K101" s="974"/>
      <c r="L101" s="974"/>
      <c r="M101" s="974"/>
      <c r="N101" s="974"/>
      <c r="O101" s="974"/>
      <c r="P101" s="974"/>
      <c r="Q101" s="974"/>
      <c r="R101" s="974"/>
      <c r="S101" s="974"/>
      <c r="T101" s="974"/>
      <c r="U101" s="974"/>
      <c r="V101" s="974"/>
      <c r="W101" s="974"/>
      <c r="X101" s="974"/>
      <c r="Y101" s="974"/>
      <c r="Z101" s="974"/>
      <c r="AA101" s="986"/>
      <c r="AB101" s="974"/>
      <c r="AC101" s="991"/>
      <c r="AD101" s="991"/>
      <c r="AE101" s="423">
        <f t="shared" si="25"/>
        <v>0</v>
      </c>
    </row>
    <row r="102">
      <c r="A102" s="235" t="s">
        <v>2629</v>
      </c>
      <c r="B102" s="975"/>
      <c r="C102" s="975"/>
      <c r="D102" s="975"/>
      <c r="E102" s="975"/>
      <c r="F102" s="975"/>
      <c r="G102" s="974"/>
      <c r="H102" s="974"/>
      <c r="I102" s="974"/>
      <c r="J102" s="974"/>
      <c r="K102" s="974"/>
      <c r="L102" s="974"/>
      <c r="M102" s="971"/>
      <c r="N102" s="971"/>
      <c r="O102" s="985"/>
      <c r="P102" s="985"/>
      <c r="Q102" s="985"/>
      <c r="R102" s="985"/>
      <c r="S102" s="986"/>
      <c r="T102" s="986"/>
      <c r="U102" s="986"/>
      <c r="V102" s="974"/>
      <c r="W102" s="974"/>
      <c r="X102" s="974"/>
      <c r="Y102" s="974"/>
      <c r="Z102" s="974"/>
      <c r="AA102" s="986"/>
      <c r="AB102" s="974"/>
      <c r="AC102" s="991"/>
      <c r="AD102" s="991"/>
      <c r="AE102" s="423">
        <f t="shared" si="25"/>
        <v>0</v>
      </c>
    </row>
    <row r="103">
      <c r="A103" s="235" t="s">
        <v>2630</v>
      </c>
      <c r="B103" s="974"/>
      <c r="C103" s="974"/>
      <c r="D103" s="974"/>
      <c r="E103" s="974"/>
      <c r="F103" s="974"/>
      <c r="G103" s="974"/>
      <c r="H103" s="974"/>
      <c r="I103" s="974"/>
      <c r="J103" s="974"/>
      <c r="K103" s="974"/>
      <c r="L103" s="974"/>
      <c r="M103" s="974"/>
      <c r="N103" s="974"/>
      <c r="O103" s="974"/>
      <c r="P103" s="974"/>
      <c r="Q103" s="974"/>
      <c r="R103" s="974"/>
      <c r="S103" s="974"/>
      <c r="T103" s="974"/>
      <c r="U103" s="974"/>
      <c r="V103" s="974"/>
      <c r="W103" s="974"/>
      <c r="X103" s="974"/>
      <c r="Y103" s="974"/>
      <c r="Z103" s="974"/>
      <c r="AA103" s="986"/>
      <c r="AB103" s="974"/>
      <c r="AC103" s="991"/>
      <c r="AD103" s="991"/>
      <c r="AE103" s="423">
        <f t="shared" si="25"/>
        <v>0</v>
      </c>
    </row>
    <row r="104">
      <c r="A104" s="235" t="s">
        <v>2631</v>
      </c>
      <c r="B104" s="974"/>
      <c r="C104" s="974"/>
      <c r="D104" s="974"/>
      <c r="E104" s="974"/>
      <c r="F104" s="974"/>
      <c r="G104" s="974"/>
      <c r="H104" s="974"/>
      <c r="I104" s="974"/>
      <c r="J104" s="974"/>
      <c r="K104" s="974"/>
      <c r="L104" s="974"/>
      <c r="M104" s="974"/>
      <c r="N104" s="974"/>
      <c r="O104" s="974"/>
      <c r="P104" s="974"/>
      <c r="Q104" s="974"/>
      <c r="R104" s="974"/>
      <c r="S104" s="986"/>
      <c r="T104" s="986"/>
      <c r="U104" s="986"/>
      <c r="V104" s="974"/>
      <c r="W104" s="974"/>
      <c r="X104" s="974"/>
      <c r="Y104" s="974"/>
      <c r="Z104" s="974"/>
      <c r="AA104" s="986"/>
      <c r="AB104" s="974"/>
      <c r="AC104" s="991"/>
      <c r="AD104" s="991"/>
      <c r="AE104" s="423">
        <f t="shared" si="25"/>
        <v>0</v>
      </c>
    </row>
    <row r="105">
      <c r="A105" s="992" t="s">
        <v>298</v>
      </c>
      <c r="B105" s="993">
        <f t="shared" ref="B105:AD105" si="26">SUM(B97:B104)</f>
        <v>0</v>
      </c>
      <c r="C105" s="993">
        <f t="shared" si="26"/>
        <v>0</v>
      </c>
      <c r="D105" s="993">
        <f t="shared" si="26"/>
        <v>0</v>
      </c>
      <c r="E105" s="993">
        <f t="shared" si="26"/>
        <v>0</v>
      </c>
      <c r="F105" s="993">
        <f t="shared" si="26"/>
        <v>0</v>
      </c>
      <c r="G105" s="993">
        <f t="shared" si="26"/>
        <v>0</v>
      </c>
      <c r="H105" s="993">
        <f t="shared" si="26"/>
        <v>0</v>
      </c>
      <c r="I105" s="993">
        <f t="shared" si="26"/>
        <v>0</v>
      </c>
      <c r="J105" s="993">
        <f t="shared" si="26"/>
        <v>0</v>
      </c>
      <c r="K105" s="993">
        <f t="shared" si="26"/>
        <v>0</v>
      </c>
      <c r="L105" s="993">
        <f t="shared" si="26"/>
        <v>0</v>
      </c>
      <c r="M105" s="993">
        <f t="shared" si="26"/>
        <v>0</v>
      </c>
      <c r="N105" s="993">
        <f t="shared" si="26"/>
        <v>0</v>
      </c>
      <c r="O105" s="993">
        <f t="shared" si="26"/>
        <v>0</v>
      </c>
      <c r="P105" s="993">
        <f t="shared" si="26"/>
        <v>0</v>
      </c>
      <c r="Q105" s="993">
        <f t="shared" si="26"/>
        <v>0</v>
      </c>
      <c r="R105" s="993">
        <f t="shared" si="26"/>
        <v>0</v>
      </c>
      <c r="S105" s="993">
        <f t="shared" si="26"/>
        <v>0</v>
      </c>
      <c r="T105" s="993">
        <f t="shared" si="26"/>
        <v>0</v>
      </c>
      <c r="U105" s="993">
        <f t="shared" si="26"/>
        <v>0</v>
      </c>
      <c r="V105" s="993">
        <f t="shared" si="26"/>
        <v>0</v>
      </c>
      <c r="W105" s="993">
        <f t="shared" si="26"/>
        <v>0</v>
      </c>
      <c r="X105" s="993">
        <f t="shared" si="26"/>
        <v>0</v>
      </c>
      <c r="Y105" s="993">
        <f t="shared" si="26"/>
        <v>0</v>
      </c>
      <c r="Z105" s="993">
        <f t="shared" si="26"/>
        <v>0</v>
      </c>
      <c r="AA105" s="993">
        <f t="shared" si="26"/>
        <v>0</v>
      </c>
      <c r="AB105" s="993">
        <f t="shared" si="26"/>
        <v>0</v>
      </c>
      <c r="AC105" s="993">
        <f t="shared" si="26"/>
        <v>0</v>
      </c>
      <c r="AD105" s="993">
        <f t="shared" si="26"/>
        <v>0</v>
      </c>
      <c r="AE105" s="994">
        <f t="shared" si="25"/>
        <v>0</v>
      </c>
    </row>
    <row r="106">
      <c r="A106" s="168"/>
      <c r="B106" s="200"/>
      <c r="C106" s="200"/>
      <c r="D106" s="200"/>
      <c r="E106" s="200"/>
      <c r="F106" s="200"/>
      <c r="G106" s="200"/>
      <c r="H106" s="200"/>
      <c r="I106" s="168"/>
      <c r="J106" s="168"/>
      <c r="K106" s="168"/>
      <c r="L106" s="168"/>
      <c r="M106" s="168"/>
      <c r="N106" s="168"/>
      <c r="O106" s="168"/>
      <c r="P106" s="168"/>
      <c r="Q106" s="168"/>
      <c r="R106" s="168"/>
      <c r="S106" s="168"/>
      <c r="T106" s="168"/>
      <c r="U106" s="168"/>
      <c r="V106" s="168"/>
      <c r="W106" s="168"/>
      <c r="X106" s="168"/>
      <c r="Y106" s="168"/>
      <c r="Z106" s="168"/>
      <c r="AA106" s="168"/>
      <c r="AB106" s="168"/>
      <c r="AC106" s="168"/>
      <c r="AD106" s="168"/>
      <c r="AE106" s="423"/>
    </row>
    <row r="107">
      <c r="A107" s="976" t="s">
        <v>2632</v>
      </c>
      <c r="B107" s="538"/>
      <c r="C107" s="538"/>
      <c r="D107" s="538"/>
      <c r="E107" s="538"/>
      <c r="F107" s="538"/>
      <c r="G107" s="538"/>
      <c r="H107" s="538"/>
      <c r="I107" s="538"/>
      <c r="J107" s="538"/>
      <c r="K107" s="538"/>
      <c r="L107" s="538"/>
      <c r="M107" s="538"/>
      <c r="N107" s="538"/>
      <c r="O107" s="538"/>
      <c r="P107" s="538"/>
      <c r="Q107" s="538"/>
      <c r="R107" s="538"/>
      <c r="S107" s="538"/>
      <c r="T107" s="538"/>
      <c r="U107" s="538"/>
      <c r="V107" s="538"/>
      <c r="W107" s="538"/>
      <c r="X107" s="538"/>
      <c r="Y107" s="538"/>
      <c r="Z107" s="538"/>
      <c r="AA107" s="538"/>
      <c r="AB107" s="538"/>
      <c r="AC107" s="538"/>
      <c r="AD107" s="538"/>
      <c r="AE107" s="505"/>
    </row>
    <row r="108" outlineLevel="1">
      <c r="A108" s="977"/>
      <c r="AE108" s="505"/>
    </row>
    <row r="109" outlineLevel="1">
      <c r="A109" s="583" t="s">
        <v>2633</v>
      </c>
      <c r="B109" s="978"/>
      <c r="C109" s="978"/>
      <c r="D109" s="978"/>
      <c r="E109" s="978"/>
      <c r="F109" s="978"/>
      <c r="G109" s="978"/>
      <c r="H109" s="978"/>
      <c r="I109" s="979"/>
      <c r="J109" s="979"/>
      <c r="K109" s="979"/>
      <c r="L109" s="979"/>
      <c r="M109" s="979"/>
      <c r="N109" s="979"/>
      <c r="O109" s="979"/>
      <c r="P109" s="979"/>
      <c r="Q109" s="979"/>
      <c r="R109" s="979"/>
      <c r="S109" s="979"/>
      <c r="T109" s="979"/>
      <c r="U109" s="979"/>
      <c r="V109" s="979"/>
      <c r="W109" s="979"/>
      <c r="X109" s="979"/>
      <c r="Y109" s="979"/>
      <c r="Z109" s="979"/>
      <c r="AA109" s="979"/>
      <c r="AB109" s="979"/>
      <c r="AC109" s="979"/>
      <c r="AD109" s="979"/>
      <c r="AE109" s="980"/>
    </row>
    <row r="110" outlineLevel="1">
      <c r="A110" s="277" t="s">
        <v>2634</v>
      </c>
      <c r="B110" s="339"/>
      <c r="C110" s="339"/>
      <c r="D110" s="339"/>
      <c r="E110" s="339"/>
      <c r="F110" s="339"/>
      <c r="G110" s="339"/>
      <c r="H110" s="339"/>
      <c r="I110" s="339"/>
      <c r="J110" s="339"/>
      <c r="K110" s="339"/>
      <c r="L110" s="339"/>
      <c r="M110" s="339"/>
      <c r="N110" s="339"/>
      <c r="O110" s="339"/>
      <c r="P110" s="339"/>
      <c r="Q110" s="339"/>
      <c r="R110" s="339"/>
      <c r="S110" s="339"/>
      <c r="T110" s="339"/>
      <c r="U110" s="339"/>
      <c r="V110" s="339"/>
      <c r="W110" s="339"/>
      <c r="X110" s="339"/>
      <c r="Y110" s="339"/>
      <c r="Z110" s="339"/>
      <c r="AA110" s="339"/>
      <c r="AB110" s="339"/>
      <c r="AC110" s="339"/>
      <c r="AD110" s="339"/>
      <c r="AE110" s="423">
        <f t="shared" ref="AE110:AE115" si="27">SUM(B110:AD110)</f>
        <v>0</v>
      </c>
    </row>
    <row r="111" outlineLevel="1">
      <c r="A111" s="277" t="s">
        <v>2635</v>
      </c>
      <c r="B111" s="339"/>
      <c r="C111" s="339"/>
      <c r="D111" s="339"/>
      <c r="E111" s="339"/>
      <c r="F111" s="339"/>
      <c r="G111" s="339"/>
      <c r="H111" s="339"/>
      <c r="I111" s="339"/>
      <c r="J111" s="339"/>
      <c r="K111" s="339"/>
      <c r="L111" s="339"/>
      <c r="M111" s="339"/>
      <c r="N111" s="339"/>
      <c r="O111" s="339"/>
      <c r="P111" s="339"/>
      <c r="Q111" s="339"/>
      <c r="R111" s="339"/>
      <c r="S111" s="339"/>
      <c r="T111" s="339"/>
      <c r="U111" s="339"/>
      <c r="V111" s="339"/>
      <c r="W111" s="339"/>
      <c r="X111" s="339"/>
      <c r="Y111" s="339"/>
      <c r="Z111" s="339"/>
      <c r="AA111" s="339"/>
      <c r="AB111" s="339"/>
      <c r="AC111" s="339"/>
      <c r="AD111" s="339"/>
      <c r="AE111" s="423">
        <f t="shared" si="27"/>
        <v>0</v>
      </c>
    </row>
    <row r="112" outlineLevel="1">
      <c r="A112" s="277" t="s">
        <v>2636</v>
      </c>
      <c r="B112" s="975"/>
      <c r="C112" s="975"/>
      <c r="D112" s="975"/>
      <c r="E112" s="975"/>
      <c r="F112" s="975"/>
      <c r="G112" s="339"/>
      <c r="H112" s="339"/>
      <c r="I112" s="339"/>
      <c r="J112" s="339"/>
      <c r="K112" s="339"/>
      <c r="L112" s="339"/>
      <c r="M112" s="339"/>
      <c r="N112" s="339"/>
      <c r="O112" s="339"/>
      <c r="P112" s="339"/>
      <c r="Q112" s="339"/>
      <c r="R112" s="339"/>
      <c r="S112" s="339"/>
      <c r="T112" s="339"/>
      <c r="U112" s="339"/>
      <c r="V112" s="339"/>
      <c r="W112" s="339"/>
      <c r="X112" s="339"/>
      <c r="Y112" s="339"/>
      <c r="Z112" s="339"/>
      <c r="AA112" s="339"/>
      <c r="AB112" s="339"/>
      <c r="AC112" s="339"/>
      <c r="AD112" s="339"/>
      <c r="AE112" s="423">
        <f t="shared" si="27"/>
        <v>0</v>
      </c>
    </row>
    <row r="113" outlineLevel="1">
      <c r="A113" s="277" t="s">
        <v>2637</v>
      </c>
      <c r="B113" s="975"/>
      <c r="C113" s="975"/>
      <c r="D113" s="975"/>
      <c r="E113" s="975"/>
      <c r="F113" s="975"/>
      <c r="G113" s="339"/>
      <c r="H113" s="339"/>
      <c r="I113" s="339"/>
      <c r="J113" s="339"/>
      <c r="K113" s="339"/>
      <c r="L113" s="339"/>
      <c r="M113" s="339"/>
      <c r="N113" s="339"/>
      <c r="O113" s="339"/>
      <c r="P113" s="339"/>
      <c r="Q113" s="339"/>
      <c r="R113" s="339"/>
      <c r="S113" s="339"/>
      <c r="T113" s="339"/>
      <c r="U113" s="339"/>
      <c r="V113" s="339"/>
      <c r="W113" s="339"/>
      <c r="X113" s="339"/>
      <c r="Y113" s="339"/>
      <c r="Z113" s="339"/>
      <c r="AA113" s="339"/>
      <c r="AB113" s="339"/>
      <c r="AC113" s="339"/>
      <c r="AD113" s="339"/>
      <c r="AE113" s="423">
        <f t="shared" si="27"/>
        <v>0</v>
      </c>
    </row>
    <row r="114" outlineLevel="1">
      <c r="A114" s="281" t="s">
        <v>439</v>
      </c>
      <c r="B114" s="458">
        <f t="shared" ref="B114:AD114" si="28">SUM(B110:B111)</f>
        <v>0</v>
      </c>
      <c r="C114" s="458">
        <f t="shared" si="28"/>
        <v>0</v>
      </c>
      <c r="D114" s="458">
        <f t="shared" si="28"/>
        <v>0</v>
      </c>
      <c r="E114" s="458">
        <f t="shared" si="28"/>
        <v>0</v>
      </c>
      <c r="F114" s="458">
        <f t="shared" si="28"/>
        <v>0</v>
      </c>
      <c r="G114" s="458">
        <f t="shared" si="28"/>
        <v>0</v>
      </c>
      <c r="H114" s="458">
        <f t="shared" si="28"/>
        <v>0</v>
      </c>
      <c r="I114" s="458">
        <f t="shared" si="28"/>
        <v>0</v>
      </c>
      <c r="J114" s="458">
        <f t="shared" si="28"/>
        <v>0</v>
      </c>
      <c r="K114" s="458">
        <f t="shared" si="28"/>
        <v>0</v>
      </c>
      <c r="L114" s="458">
        <f t="shared" si="28"/>
        <v>0</v>
      </c>
      <c r="M114" s="458">
        <f t="shared" si="28"/>
        <v>0</v>
      </c>
      <c r="N114" s="458">
        <f t="shared" si="28"/>
        <v>0</v>
      </c>
      <c r="O114" s="458">
        <f t="shared" si="28"/>
        <v>0</v>
      </c>
      <c r="P114" s="458">
        <f t="shared" si="28"/>
        <v>0</v>
      </c>
      <c r="Q114" s="458">
        <f t="shared" si="28"/>
        <v>0</v>
      </c>
      <c r="R114" s="458">
        <f t="shared" si="28"/>
        <v>0</v>
      </c>
      <c r="S114" s="458">
        <f t="shared" si="28"/>
        <v>0</v>
      </c>
      <c r="T114" s="458">
        <f t="shared" si="28"/>
        <v>0</v>
      </c>
      <c r="U114" s="458">
        <f t="shared" si="28"/>
        <v>0</v>
      </c>
      <c r="V114" s="458">
        <f t="shared" si="28"/>
        <v>0</v>
      </c>
      <c r="W114" s="458">
        <f t="shared" si="28"/>
        <v>0</v>
      </c>
      <c r="X114" s="458">
        <f t="shared" si="28"/>
        <v>0</v>
      </c>
      <c r="Y114" s="458">
        <f t="shared" si="28"/>
        <v>0</v>
      </c>
      <c r="Z114" s="458">
        <f t="shared" si="28"/>
        <v>0</v>
      </c>
      <c r="AA114" s="458">
        <f t="shared" si="28"/>
        <v>0</v>
      </c>
      <c r="AB114" s="458">
        <f t="shared" si="28"/>
        <v>0</v>
      </c>
      <c r="AC114" s="458">
        <f t="shared" si="28"/>
        <v>0</v>
      </c>
      <c r="AD114" s="458">
        <f t="shared" si="28"/>
        <v>0</v>
      </c>
      <c r="AE114" s="423">
        <f t="shared" si="27"/>
        <v>0</v>
      </c>
    </row>
    <row r="115" outlineLevel="1">
      <c r="A115" s="281" t="s">
        <v>440</v>
      </c>
      <c r="B115" s="458">
        <f t="shared" ref="B115:AD115" si="29">SUM(B112:B113)</f>
        <v>0</v>
      </c>
      <c r="C115" s="458">
        <f t="shared" si="29"/>
        <v>0</v>
      </c>
      <c r="D115" s="458">
        <f t="shared" si="29"/>
        <v>0</v>
      </c>
      <c r="E115" s="458">
        <f t="shared" si="29"/>
        <v>0</v>
      </c>
      <c r="F115" s="458">
        <f t="shared" si="29"/>
        <v>0</v>
      </c>
      <c r="G115" s="458">
        <f t="shared" si="29"/>
        <v>0</v>
      </c>
      <c r="H115" s="458">
        <f t="shared" si="29"/>
        <v>0</v>
      </c>
      <c r="I115" s="458">
        <f t="shared" si="29"/>
        <v>0</v>
      </c>
      <c r="J115" s="458">
        <f t="shared" si="29"/>
        <v>0</v>
      </c>
      <c r="K115" s="458">
        <f t="shared" si="29"/>
        <v>0</v>
      </c>
      <c r="L115" s="458">
        <f t="shared" si="29"/>
        <v>0</v>
      </c>
      <c r="M115" s="458">
        <f t="shared" si="29"/>
        <v>0</v>
      </c>
      <c r="N115" s="458">
        <f t="shared" si="29"/>
        <v>0</v>
      </c>
      <c r="O115" s="458">
        <f t="shared" si="29"/>
        <v>0</v>
      </c>
      <c r="P115" s="458">
        <f t="shared" si="29"/>
        <v>0</v>
      </c>
      <c r="Q115" s="458">
        <f t="shared" si="29"/>
        <v>0</v>
      </c>
      <c r="R115" s="458">
        <f t="shared" si="29"/>
        <v>0</v>
      </c>
      <c r="S115" s="458">
        <f t="shared" si="29"/>
        <v>0</v>
      </c>
      <c r="T115" s="458">
        <f t="shared" si="29"/>
        <v>0</v>
      </c>
      <c r="U115" s="458">
        <f t="shared" si="29"/>
        <v>0</v>
      </c>
      <c r="V115" s="458">
        <f t="shared" si="29"/>
        <v>0</v>
      </c>
      <c r="W115" s="458">
        <f t="shared" si="29"/>
        <v>0</v>
      </c>
      <c r="X115" s="458">
        <f t="shared" si="29"/>
        <v>0</v>
      </c>
      <c r="Y115" s="458">
        <f t="shared" si="29"/>
        <v>0</v>
      </c>
      <c r="Z115" s="458">
        <f t="shared" si="29"/>
        <v>0</v>
      </c>
      <c r="AA115" s="458">
        <f t="shared" si="29"/>
        <v>0</v>
      </c>
      <c r="AB115" s="458">
        <f t="shared" si="29"/>
        <v>0</v>
      </c>
      <c r="AC115" s="458">
        <f t="shared" si="29"/>
        <v>0</v>
      </c>
      <c r="AD115" s="458">
        <f t="shared" si="29"/>
        <v>0</v>
      </c>
      <c r="AE115" s="423">
        <f t="shared" si="27"/>
        <v>0</v>
      </c>
    </row>
    <row r="116" outlineLevel="1">
      <c r="A116" s="175"/>
      <c r="B116" s="200"/>
      <c r="C116" s="200"/>
      <c r="D116" s="200"/>
      <c r="E116" s="200"/>
      <c r="F116" s="200"/>
      <c r="G116" s="200"/>
      <c r="H116" s="200"/>
      <c r="I116" s="168"/>
      <c r="J116" s="168"/>
      <c r="K116" s="168"/>
      <c r="L116" s="168"/>
      <c r="M116" s="168"/>
      <c r="N116" s="168"/>
      <c r="O116" s="168"/>
      <c r="P116" s="168"/>
      <c r="Q116" s="168"/>
      <c r="R116" s="168"/>
      <c r="S116" s="168"/>
      <c r="T116" s="168"/>
      <c r="U116" s="168"/>
      <c r="V116" s="168"/>
      <c r="W116" s="168"/>
      <c r="X116" s="168"/>
      <c r="Y116" s="168"/>
      <c r="Z116" s="168"/>
      <c r="AA116" s="168"/>
      <c r="AB116" s="168"/>
      <c r="AC116" s="168"/>
      <c r="AD116" s="168"/>
      <c r="AE116" s="423"/>
    </row>
    <row r="117" outlineLevel="1">
      <c r="A117" s="277" t="s">
        <v>442</v>
      </c>
      <c r="B117" s="339"/>
      <c r="C117" s="339"/>
      <c r="D117" s="339"/>
      <c r="E117" s="339"/>
      <c r="F117" s="339"/>
      <c r="G117" s="339"/>
      <c r="H117" s="339"/>
      <c r="I117" s="339"/>
      <c r="J117" s="339"/>
      <c r="K117" s="339"/>
      <c r="L117" s="339"/>
      <c r="M117" s="339"/>
      <c r="N117" s="339"/>
      <c r="O117" s="339"/>
      <c r="P117" s="339"/>
      <c r="Q117" s="339"/>
      <c r="R117" s="339"/>
      <c r="S117" s="339"/>
      <c r="T117" s="339"/>
      <c r="U117" s="339"/>
      <c r="V117" s="339"/>
      <c r="W117" s="339"/>
      <c r="X117" s="339"/>
      <c r="Y117" s="339"/>
      <c r="Z117" s="339"/>
      <c r="AA117" s="339"/>
      <c r="AB117" s="339"/>
      <c r="AC117" s="339"/>
      <c r="AD117" s="339"/>
      <c r="AE117" s="423">
        <f t="shared" ref="AE117:AE125" si="30">SUM(B117:AD117)</f>
        <v>0</v>
      </c>
    </row>
    <row r="118" outlineLevel="1">
      <c r="A118" s="277" t="s">
        <v>443</v>
      </c>
      <c r="B118" s="339"/>
      <c r="C118" s="339"/>
      <c r="D118" s="339"/>
      <c r="E118" s="339"/>
      <c r="F118" s="339"/>
      <c r="G118" s="339"/>
      <c r="H118" s="339"/>
      <c r="I118" s="339"/>
      <c r="J118" s="339"/>
      <c r="K118" s="339"/>
      <c r="L118" s="339"/>
      <c r="M118" s="339"/>
      <c r="N118" s="339"/>
      <c r="O118" s="339"/>
      <c r="P118" s="339"/>
      <c r="Q118" s="339"/>
      <c r="R118" s="339"/>
      <c r="S118" s="339"/>
      <c r="T118" s="339"/>
      <c r="U118" s="339"/>
      <c r="V118" s="339"/>
      <c r="W118" s="339"/>
      <c r="X118" s="339"/>
      <c r="Y118" s="339"/>
      <c r="Z118" s="339"/>
      <c r="AA118" s="339"/>
      <c r="AB118" s="339"/>
      <c r="AC118" s="339"/>
      <c r="AD118" s="339"/>
      <c r="AE118" s="423">
        <f t="shared" si="30"/>
        <v>0</v>
      </c>
    </row>
    <row r="119" outlineLevel="1">
      <c r="A119" s="277" t="s">
        <v>2638</v>
      </c>
      <c r="B119" s="339"/>
      <c r="C119" s="339"/>
      <c r="D119" s="339"/>
      <c r="E119" s="339"/>
      <c r="F119" s="339"/>
      <c r="G119" s="339"/>
      <c r="H119" s="339"/>
      <c r="I119" s="339"/>
      <c r="J119" s="339"/>
      <c r="K119" s="339"/>
      <c r="L119" s="339"/>
      <c r="M119" s="339"/>
      <c r="N119" s="339"/>
      <c r="O119" s="339"/>
      <c r="P119" s="339"/>
      <c r="Q119" s="339"/>
      <c r="R119" s="339"/>
      <c r="S119" s="339"/>
      <c r="T119" s="339"/>
      <c r="U119" s="339"/>
      <c r="V119" s="339"/>
      <c r="W119" s="339"/>
      <c r="X119" s="339"/>
      <c r="Y119" s="339"/>
      <c r="Z119" s="339"/>
      <c r="AA119" s="339"/>
      <c r="AB119" s="339"/>
      <c r="AC119" s="339"/>
      <c r="AD119" s="339"/>
      <c r="AE119" s="423">
        <f t="shared" si="30"/>
        <v>0</v>
      </c>
    </row>
    <row r="120" outlineLevel="1">
      <c r="A120" s="277" t="s">
        <v>2639</v>
      </c>
      <c r="B120" s="339"/>
      <c r="C120" s="339"/>
      <c r="D120" s="339"/>
      <c r="E120" s="339"/>
      <c r="F120" s="339"/>
      <c r="G120" s="339"/>
      <c r="H120" s="339"/>
      <c r="I120" s="339"/>
      <c r="J120" s="339"/>
      <c r="K120" s="339"/>
      <c r="L120" s="339"/>
      <c r="M120" s="339"/>
      <c r="N120" s="339"/>
      <c r="O120" s="339"/>
      <c r="P120" s="339"/>
      <c r="Q120" s="339"/>
      <c r="R120" s="339"/>
      <c r="S120" s="339"/>
      <c r="T120" s="339"/>
      <c r="U120" s="339"/>
      <c r="V120" s="339"/>
      <c r="W120" s="339"/>
      <c r="X120" s="339"/>
      <c r="Y120" s="339"/>
      <c r="Z120" s="339"/>
      <c r="AA120" s="339"/>
      <c r="AB120" s="339"/>
      <c r="AC120" s="339"/>
      <c r="AD120" s="339"/>
      <c r="AE120" s="423">
        <f t="shared" si="30"/>
        <v>0</v>
      </c>
    </row>
    <row r="121" outlineLevel="1">
      <c r="A121" s="277" t="s">
        <v>2640</v>
      </c>
      <c r="B121" s="339"/>
      <c r="C121" s="339"/>
      <c r="D121" s="339"/>
      <c r="E121" s="339"/>
      <c r="F121" s="339"/>
      <c r="G121" s="339"/>
      <c r="H121" s="339"/>
      <c r="I121" s="339"/>
      <c r="J121" s="339"/>
      <c r="K121" s="339"/>
      <c r="L121" s="339"/>
      <c r="M121" s="339"/>
      <c r="N121" s="339"/>
      <c r="O121" s="339"/>
      <c r="P121" s="339"/>
      <c r="Q121" s="339"/>
      <c r="R121" s="339"/>
      <c r="S121" s="339"/>
      <c r="T121" s="339"/>
      <c r="U121" s="339"/>
      <c r="V121" s="339"/>
      <c r="W121" s="339"/>
      <c r="X121" s="339"/>
      <c r="Y121" s="339"/>
      <c r="Z121" s="339"/>
      <c r="AA121" s="339"/>
      <c r="AB121" s="339"/>
      <c r="AC121" s="339"/>
      <c r="AD121" s="339"/>
      <c r="AE121" s="423">
        <f t="shared" si="30"/>
        <v>0</v>
      </c>
    </row>
    <row r="122" outlineLevel="1">
      <c r="A122" s="277" t="s">
        <v>2641</v>
      </c>
      <c r="B122" s="339"/>
      <c r="C122" s="339"/>
      <c r="D122" s="339"/>
      <c r="E122" s="339"/>
      <c r="F122" s="339"/>
      <c r="G122" s="339"/>
      <c r="H122" s="339"/>
      <c r="I122" s="339"/>
      <c r="J122" s="339"/>
      <c r="K122" s="339"/>
      <c r="L122" s="339"/>
      <c r="M122" s="339"/>
      <c r="N122" s="339"/>
      <c r="O122" s="339"/>
      <c r="P122" s="339"/>
      <c r="Q122" s="339"/>
      <c r="R122" s="339"/>
      <c r="S122" s="339"/>
      <c r="T122" s="339"/>
      <c r="U122" s="339"/>
      <c r="V122" s="339"/>
      <c r="W122" s="339"/>
      <c r="X122" s="339"/>
      <c r="Y122" s="339"/>
      <c r="Z122" s="339"/>
      <c r="AA122" s="339"/>
      <c r="AB122" s="339"/>
      <c r="AC122" s="339"/>
      <c r="AD122" s="339"/>
      <c r="AE122" s="423">
        <f t="shared" si="30"/>
        <v>0</v>
      </c>
    </row>
    <row r="123" outlineLevel="1">
      <c r="A123" s="277" t="s">
        <v>2642</v>
      </c>
      <c r="B123" s="339"/>
      <c r="C123" s="339"/>
      <c r="D123" s="339"/>
      <c r="E123" s="339"/>
      <c r="F123" s="339"/>
      <c r="G123" s="339"/>
      <c r="H123" s="339"/>
      <c r="I123" s="339"/>
      <c r="J123" s="339"/>
      <c r="K123" s="339"/>
      <c r="L123" s="339"/>
      <c r="M123" s="339"/>
      <c r="N123" s="339"/>
      <c r="O123" s="339"/>
      <c r="P123" s="339"/>
      <c r="Q123" s="339"/>
      <c r="R123" s="339"/>
      <c r="S123" s="339"/>
      <c r="T123" s="339"/>
      <c r="U123" s="339"/>
      <c r="V123" s="339"/>
      <c r="W123" s="339"/>
      <c r="X123" s="339"/>
      <c r="Y123" s="339"/>
      <c r="Z123" s="339"/>
      <c r="AA123" s="339"/>
      <c r="AB123" s="339"/>
      <c r="AC123" s="339"/>
      <c r="AD123" s="339"/>
      <c r="AE123" s="423">
        <f t="shared" si="30"/>
        <v>0</v>
      </c>
    </row>
    <row r="124" outlineLevel="1">
      <c r="A124" s="277" t="s">
        <v>2643</v>
      </c>
      <c r="B124" s="339"/>
      <c r="C124" s="339"/>
      <c r="D124" s="339"/>
      <c r="E124" s="339"/>
      <c r="F124" s="339"/>
      <c r="G124" s="339"/>
      <c r="H124" s="339"/>
      <c r="I124" s="339"/>
      <c r="J124" s="339"/>
      <c r="K124" s="339"/>
      <c r="L124" s="339"/>
      <c r="M124" s="339"/>
      <c r="N124" s="339"/>
      <c r="O124" s="339"/>
      <c r="P124" s="339"/>
      <c r="Q124" s="339"/>
      <c r="R124" s="339"/>
      <c r="S124" s="339"/>
      <c r="T124" s="339"/>
      <c r="U124" s="339"/>
      <c r="V124" s="339"/>
      <c r="W124" s="339"/>
      <c r="X124" s="339"/>
      <c r="Y124" s="339"/>
      <c r="Z124" s="339"/>
      <c r="AA124" s="339"/>
      <c r="AB124" s="339"/>
      <c r="AC124" s="339"/>
      <c r="AD124" s="339"/>
      <c r="AE124" s="423">
        <f t="shared" si="30"/>
        <v>0</v>
      </c>
    </row>
    <row r="125" outlineLevel="1">
      <c r="A125" s="462" t="s">
        <v>298</v>
      </c>
      <c r="B125" s="458">
        <f t="shared" ref="B125:AD125" si="31">SUM(B117:B124)</f>
        <v>0</v>
      </c>
      <c r="C125" s="458">
        <f t="shared" si="31"/>
        <v>0</v>
      </c>
      <c r="D125" s="458">
        <f t="shared" si="31"/>
        <v>0</v>
      </c>
      <c r="E125" s="458">
        <f t="shared" si="31"/>
        <v>0</v>
      </c>
      <c r="F125" s="458">
        <f t="shared" si="31"/>
        <v>0</v>
      </c>
      <c r="G125" s="458">
        <f t="shared" si="31"/>
        <v>0</v>
      </c>
      <c r="H125" s="458">
        <f t="shared" si="31"/>
        <v>0</v>
      </c>
      <c r="I125" s="458">
        <f t="shared" si="31"/>
        <v>0</v>
      </c>
      <c r="J125" s="458">
        <f t="shared" si="31"/>
        <v>0</v>
      </c>
      <c r="K125" s="458">
        <f t="shared" si="31"/>
        <v>0</v>
      </c>
      <c r="L125" s="458">
        <f t="shared" si="31"/>
        <v>0</v>
      </c>
      <c r="M125" s="458">
        <f t="shared" si="31"/>
        <v>0</v>
      </c>
      <c r="N125" s="458">
        <f t="shared" si="31"/>
        <v>0</v>
      </c>
      <c r="O125" s="458">
        <f t="shared" si="31"/>
        <v>0</v>
      </c>
      <c r="P125" s="458">
        <f t="shared" si="31"/>
        <v>0</v>
      </c>
      <c r="Q125" s="458">
        <f t="shared" si="31"/>
        <v>0</v>
      </c>
      <c r="R125" s="458">
        <f t="shared" si="31"/>
        <v>0</v>
      </c>
      <c r="S125" s="458">
        <f t="shared" si="31"/>
        <v>0</v>
      </c>
      <c r="T125" s="458">
        <f t="shared" si="31"/>
        <v>0</v>
      </c>
      <c r="U125" s="458">
        <f t="shared" si="31"/>
        <v>0</v>
      </c>
      <c r="V125" s="458">
        <f t="shared" si="31"/>
        <v>0</v>
      </c>
      <c r="W125" s="458">
        <f t="shared" si="31"/>
        <v>0</v>
      </c>
      <c r="X125" s="458">
        <f t="shared" si="31"/>
        <v>0</v>
      </c>
      <c r="Y125" s="458">
        <f t="shared" si="31"/>
        <v>0</v>
      </c>
      <c r="Z125" s="458">
        <f t="shared" si="31"/>
        <v>0</v>
      </c>
      <c r="AA125" s="458">
        <f t="shared" si="31"/>
        <v>0</v>
      </c>
      <c r="AB125" s="458">
        <f t="shared" si="31"/>
        <v>0</v>
      </c>
      <c r="AC125" s="458">
        <f t="shared" si="31"/>
        <v>0</v>
      </c>
      <c r="AD125" s="458">
        <f t="shared" si="31"/>
        <v>0</v>
      </c>
      <c r="AE125" s="423">
        <f t="shared" si="30"/>
        <v>0</v>
      </c>
    </row>
    <row r="126" outlineLevel="1">
      <c r="A126" s="175"/>
      <c r="B126" s="200"/>
      <c r="C126" s="200"/>
      <c r="D126" s="200"/>
      <c r="E126" s="200"/>
      <c r="F126" s="200"/>
      <c r="G126" s="200"/>
      <c r="H126" s="200"/>
      <c r="I126" s="168"/>
      <c r="J126" s="168"/>
      <c r="K126" s="168"/>
      <c r="L126" s="168"/>
      <c r="M126" s="168"/>
      <c r="N126" s="168"/>
      <c r="O126" s="168"/>
      <c r="P126" s="168"/>
      <c r="Q126" s="168"/>
      <c r="R126" s="168"/>
      <c r="S126" s="168"/>
      <c r="T126" s="168"/>
      <c r="U126" s="168"/>
      <c r="V126" s="168"/>
      <c r="W126" s="168"/>
      <c r="X126" s="168"/>
      <c r="Y126" s="168"/>
      <c r="Z126" s="168"/>
      <c r="AA126" s="168"/>
      <c r="AB126" s="168"/>
      <c r="AC126" s="168"/>
      <c r="AD126" s="168"/>
      <c r="AE126" s="423"/>
    </row>
    <row r="127" outlineLevel="1">
      <c r="A127" s="474" t="s">
        <v>2644</v>
      </c>
      <c r="B127" s="200"/>
      <c r="C127" s="200"/>
      <c r="D127" s="200"/>
      <c r="E127" s="200"/>
      <c r="F127" s="200"/>
      <c r="G127" s="262"/>
      <c r="H127" s="200"/>
      <c r="I127" s="168"/>
      <c r="J127" s="168"/>
      <c r="K127" s="168"/>
      <c r="L127" s="168"/>
      <c r="M127" s="168"/>
      <c r="N127" s="168"/>
      <c r="O127" s="168"/>
      <c r="P127" s="168"/>
      <c r="Q127" s="168"/>
      <c r="R127" s="168"/>
      <c r="S127" s="168"/>
      <c r="T127" s="168"/>
      <c r="U127" s="168"/>
      <c r="V127" s="168"/>
      <c r="W127" s="168"/>
      <c r="X127" s="168"/>
      <c r="Y127" s="168"/>
      <c r="Z127" s="168"/>
      <c r="AA127" s="168"/>
      <c r="AB127" s="168"/>
      <c r="AC127" s="168"/>
      <c r="AD127" s="168"/>
      <c r="AE127" s="505"/>
    </row>
    <row r="128" outlineLevel="1">
      <c r="A128" s="277" t="s">
        <v>1911</v>
      </c>
      <c r="B128" s="262"/>
      <c r="C128" s="262"/>
      <c r="D128" s="262"/>
      <c r="E128" s="262"/>
      <c r="F128" s="262"/>
      <c r="G128" s="262"/>
      <c r="H128" s="262"/>
      <c r="I128" s="262"/>
      <c r="J128" s="262"/>
      <c r="K128" s="262"/>
      <c r="L128" s="262"/>
      <c r="M128" s="262"/>
      <c r="N128" s="262"/>
      <c r="O128" s="262"/>
      <c r="P128" s="262"/>
      <c r="Q128" s="262"/>
      <c r="R128" s="262"/>
      <c r="S128" s="262"/>
      <c r="T128" s="262"/>
      <c r="U128" s="262"/>
      <c r="V128" s="262"/>
      <c r="W128" s="262"/>
      <c r="X128" s="262"/>
      <c r="Y128" s="262"/>
      <c r="Z128" s="262"/>
      <c r="AA128" s="262"/>
      <c r="AB128" s="262"/>
      <c r="AC128" s="262"/>
      <c r="AD128" s="262"/>
      <c r="AE128" s="505"/>
    </row>
    <row r="129" outlineLevel="1">
      <c r="A129" s="277" t="s">
        <v>1346</v>
      </c>
      <c r="B129" s="189"/>
      <c r="C129" s="189"/>
      <c r="D129" s="189"/>
      <c r="E129" s="189"/>
      <c r="F129" s="189"/>
      <c r="G129" s="189"/>
      <c r="H129" s="189"/>
      <c r="I129" s="189"/>
      <c r="J129" s="189"/>
      <c r="K129" s="189"/>
      <c r="L129" s="189"/>
      <c r="M129" s="189"/>
      <c r="N129" s="189"/>
      <c r="O129" s="189"/>
      <c r="P129" s="189"/>
      <c r="Q129" s="189"/>
      <c r="R129" s="189"/>
      <c r="S129" s="189"/>
      <c r="T129" s="189"/>
      <c r="U129" s="189"/>
      <c r="V129" s="189"/>
      <c r="W129" s="189"/>
      <c r="X129" s="189"/>
      <c r="Y129" s="189"/>
      <c r="Z129" s="189"/>
      <c r="AA129" s="189"/>
      <c r="AB129" s="189"/>
      <c r="AC129" s="189"/>
      <c r="AD129" s="189"/>
      <c r="AE129" s="505"/>
    </row>
    <row r="130" outlineLevel="1">
      <c r="A130" s="277" t="s">
        <v>1912</v>
      </c>
      <c r="B130" s="189"/>
      <c r="C130" s="189"/>
      <c r="D130" s="189"/>
      <c r="E130" s="189"/>
      <c r="F130" s="189"/>
      <c r="G130" s="189"/>
      <c r="H130" s="189"/>
      <c r="I130" s="189"/>
      <c r="J130" s="189"/>
      <c r="K130" s="189"/>
      <c r="L130" s="189"/>
      <c r="M130" s="189"/>
      <c r="N130" s="189"/>
      <c r="O130" s="189"/>
      <c r="P130" s="189"/>
      <c r="Q130" s="189"/>
      <c r="R130" s="189"/>
      <c r="S130" s="189"/>
      <c r="T130" s="189"/>
      <c r="U130" s="189"/>
      <c r="V130" s="189"/>
      <c r="W130" s="189"/>
      <c r="X130" s="189"/>
      <c r="Y130" s="189"/>
      <c r="Z130" s="189"/>
      <c r="AA130" s="189"/>
      <c r="AB130" s="189"/>
      <c r="AC130" s="189"/>
      <c r="AD130" s="189"/>
      <c r="AE130" s="505"/>
    </row>
    <row r="131" outlineLevel="1">
      <c r="A131" s="482" t="s">
        <v>1913</v>
      </c>
      <c r="B131" s="468">
        <f t="shared" ref="B131:AD131" si="32">SUM(B128:B130)</f>
        <v>0</v>
      </c>
      <c r="C131" s="468">
        <f t="shared" si="32"/>
        <v>0</v>
      </c>
      <c r="D131" s="468">
        <f t="shared" si="32"/>
        <v>0</v>
      </c>
      <c r="E131" s="468">
        <f t="shared" si="32"/>
        <v>0</v>
      </c>
      <c r="F131" s="468">
        <f t="shared" si="32"/>
        <v>0</v>
      </c>
      <c r="G131" s="468">
        <f t="shared" si="32"/>
        <v>0</v>
      </c>
      <c r="H131" s="468">
        <f t="shared" si="32"/>
        <v>0</v>
      </c>
      <c r="I131" s="468">
        <f t="shared" si="32"/>
        <v>0</v>
      </c>
      <c r="J131" s="468">
        <f t="shared" si="32"/>
        <v>0</v>
      </c>
      <c r="K131" s="468">
        <f t="shared" si="32"/>
        <v>0</v>
      </c>
      <c r="L131" s="468">
        <f t="shared" si="32"/>
        <v>0</v>
      </c>
      <c r="M131" s="468">
        <f t="shared" si="32"/>
        <v>0</v>
      </c>
      <c r="N131" s="468">
        <f t="shared" si="32"/>
        <v>0</v>
      </c>
      <c r="O131" s="468">
        <f t="shared" si="32"/>
        <v>0</v>
      </c>
      <c r="P131" s="468">
        <f t="shared" si="32"/>
        <v>0</v>
      </c>
      <c r="Q131" s="468">
        <f t="shared" si="32"/>
        <v>0</v>
      </c>
      <c r="R131" s="468">
        <f t="shared" si="32"/>
        <v>0</v>
      </c>
      <c r="S131" s="468">
        <f t="shared" si="32"/>
        <v>0</v>
      </c>
      <c r="T131" s="468">
        <f t="shared" si="32"/>
        <v>0</v>
      </c>
      <c r="U131" s="468">
        <f t="shared" si="32"/>
        <v>0</v>
      </c>
      <c r="V131" s="468">
        <f t="shared" si="32"/>
        <v>0</v>
      </c>
      <c r="W131" s="468">
        <f t="shared" si="32"/>
        <v>0</v>
      </c>
      <c r="X131" s="468">
        <f t="shared" si="32"/>
        <v>0</v>
      </c>
      <c r="Y131" s="468">
        <f t="shared" si="32"/>
        <v>0</v>
      </c>
      <c r="Z131" s="468">
        <f t="shared" si="32"/>
        <v>0</v>
      </c>
      <c r="AA131" s="468">
        <f t="shared" si="32"/>
        <v>0</v>
      </c>
      <c r="AB131" s="468">
        <f t="shared" si="32"/>
        <v>0</v>
      </c>
      <c r="AC131" s="468">
        <f t="shared" si="32"/>
        <v>0</v>
      </c>
      <c r="AD131" s="468">
        <f t="shared" si="32"/>
        <v>0</v>
      </c>
      <c r="AE131" s="423"/>
    </row>
    <row r="132" outlineLevel="1">
      <c r="A132" s="175"/>
      <c r="B132" s="200"/>
      <c r="C132" s="200"/>
      <c r="D132" s="200"/>
      <c r="E132" s="200"/>
      <c r="F132" s="200"/>
      <c r="G132" s="200"/>
      <c r="H132" s="200"/>
      <c r="I132" s="168"/>
      <c r="J132" s="168"/>
      <c r="K132" s="168"/>
      <c r="L132" s="168"/>
      <c r="M132" s="168"/>
      <c r="N132" s="168"/>
      <c r="O132" s="168"/>
      <c r="P132" s="168"/>
      <c r="Q132" s="168"/>
      <c r="R132" s="168"/>
      <c r="S132" s="168"/>
      <c r="T132" s="168"/>
      <c r="U132" s="168"/>
      <c r="V132" s="168"/>
      <c r="W132" s="168"/>
      <c r="X132" s="168"/>
      <c r="Y132" s="168"/>
      <c r="Z132" s="168"/>
      <c r="AA132" s="168"/>
      <c r="AB132" s="168"/>
      <c r="AC132" s="168"/>
      <c r="AD132" s="168"/>
      <c r="AE132" s="423"/>
    </row>
    <row r="133" outlineLevel="1">
      <c r="A133" s="583" t="s">
        <v>2645</v>
      </c>
      <c r="B133" s="981"/>
      <c r="C133" s="981"/>
      <c r="D133" s="981"/>
      <c r="E133" s="981"/>
      <c r="F133" s="981"/>
      <c r="G133" s="981"/>
      <c r="H133" s="981"/>
      <c r="I133" s="981"/>
      <c r="J133" s="981"/>
      <c r="K133" s="981"/>
      <c r="L133" s="981"/>
      <c r="M133" s="981"/>
      <c r="N133" s="981"/>
      <c r="O133" s="981"/>
      <c r="P133" s="981"/>
      <c r="Q133" s="981"/>
      <c r="R133" s="981"/>
      <c r="S133" s="981"/>
      <c r="T133" s="982"/>
      <c r="U133" s="982"/>
      <c r="V133" s="982"/>
      <c r="W133" s="982"/>
      <c r="X133" s="982"/>
      <c r="Y133" s="982"/>
      <c r="Z133" s="982"/>
      <c r="AA133" s="982"/>
      <c r="AB133" s="982"/>
      <c r="AC133" s="982"/>
      <c r="AD133" s="982"/>
      <c r="AE133" s="980"/>
    </row>
    <row r="134" outlineLevel="1">
      <c r="A134" s="277" t="s">
        <v>2646</v>
      </c>
      <c r="B134" s="236"/>
      <c r="C134" s="236"/>
      <c r="D134" s="236"/>
      <c r="E134" s="236"/>
      <c r="F134" s="236"/>
      <c r="G134" s="236"/>
      <c r="H134" s="236"/>
      <c r="I134" s="236"/>
      <c r="J134" s="236">
        <v>1.0</v>
      </c>
      <c r="K134" s="236"/>
      <c r="L134" s="236"/>
      <c r="M134" s="236"/>
      <c r="N134" s="236"/>
      <c r="O134" s="236"/>
      <c r="P134" s="236"/>
      <c r="Q134" s="236"/>
      <c r="R134" s="236"/>
      <c r="S134" s="236"/>
      <c r="T134" s="236"/>
      <c r="U134" s="236"/>
      <c r="V134" s="236"/>
      <c r="W134" s="236"/>
      <c r="X134" s="236"/>
      <c r="Y134" s="236"/>
      <c r="Z134" s="236"/>
      <c r="AA134" s="236"/>
      <c r="AB134" s="236"/>
      <c r="AC134" s="236"/>
      <c r="AD134" s="236"/>
      <c r="AE134" s="423">
        <f t="shared" ref="AE134:AE139" si="33">SUM(B134:AD134)</f>
        <v>1</v>
      </c>
    </row>
    <row r="135" outlineLevel="1">
      <c r="A135" s="277" t="s">
        <v>2647</v>
      </c>
      <c r="B135" s="339"/>
      <c r="C135" s="339"/>
      <c r="D135" s="339"/>
      <c r="E135" s="339"/>
      <c r="F135" s="339"/>
      <c r="G135" s="339"/>
      <c r="H135" s="339"/>
      <c r="I135" s="339"/>
      <c r="J135" s="339"/>
      <c r="K135" s="339"/>
      <c r="L135" s="339"/>
      <c r="M135" s="339"/>
      <c r="N135" s="339"/>
      <c r="O135" s="339"/>
      <c r="P135" s="339"/>
      <c r="Q135" s="339"/>
      <c r="R135" s="339"/>
      <c r="S135" s="339"/>
      <c r="T135" s="339"/>
      <c r="U135" s="339"/>
      <c r="V135" s="339"/>
      <c r="W135" s="339"/>
      <c r="X135" s="339"/>
      <c r="Y135" s="339"/>
      <c r="Z135" s="339"/>
      <c r="AA135" s="339"/>
      <c r="AB135" s="339"/>
      <c r="AC135" s="339"/>
      <c r="AD135" s="339"/>
      <c r="AE135" s="423">
        <f t="shared" si="33"/>
        <v>0</v>
      </c>
    </row>
    <row r="136" outlineLevel="1">
      <c r="A136" s="277" t="s">
        <v>2648</v>
      </c>
      <c r="B136" s="339"/>
      <c r="C136" s="339"/>
      <c r="D136" s="339"/>
      <c r="E136" s="339"/>
      <c r="F136" s="339"/>
      <c r="G136" s="339"/>
      <c r="H136" s="339"/>
      <c r="I136" s="339"/>
      <c r="J136" s="339"/>
      <c r="K136" s="339"/>
      <c r="L136" s="339"/>
      <c r="M136" s="339"/>
      <c r="N136" s="339"/>
      <c r="O136" s="339"/>
      <c r="P136" s="339"/>
      <c r="Q136" s="339"/>
      <c r="R136" s="339"/>
      <c r="S136" s="339"/>
      <c r="T136" s="339"/>
      <c r="U136" s="339"/>
      <c r="V136" s="339"/>
      <c r="W136" s="339"/>
      <c r="X136" s="339"/>
      <c r="Y136" s="339"/>
      <c r="Z136" s="339"/>
      <c r="AA136" s="339"/>
      <c r="AB136" s="339"/>
      <c r="AC136" s="339"/>
      <c r="AD136" s="339"/>
      <c r="AE136" s="423">
        <f t="shared" si="33"/>
        <v>0</v>
      </c>
    </row>
    <row r="137" outlineLevel="1">
      <c r="A137" s="277" t="s">
        <v>2649</v>
      </c>
      <c r="B137" s="339"/>
      <c r="C137" s="339"/>
      <c r="D137" s="339"/>
      <c r="E137" s="339"/>
      <c r="F137" s="339"/>
      <c r="G137" s="339"/>
      <c r="H137" s="339"/>
      <c r="I137" s="339"/>
      <c r="J137" s="339"/>
      <c r="K137" s="339"/>
      <c r="L137" s="339"/>
      <c r="M137" s="339"/>
      <c r="N137" s="339"/>
      <c r="O137" s="339"/>
      <c r="P137" s="339"/>
      <c r="Q137" s="339"/>
      <c r="R137" s="339"/>
      <c r="S137" s="339"/>
      <c r="T137" s="339"/>
      <c r="U137" s="339"/>
      <c r="V137" s="339"/>
      <c r="W137" s="339"/>
      <c r="X137" s="339"/>
      <c r="Y137" s="339"/>
      <c r="Z137" s="339"/>
      <c r="AA137" s="339"/>
      <c r="AB137" s="339"/>
      <c r="AC137" s="339"/>
      <c r="AD137" s="339"/>
      <c r="AE137" s="423">
        <f t="shared" si="33"/>
        <v>0</v>
      </c>
    </row>
    <row r="138" outlineLevel="1">
      <c r="A138" s="281" t="s">
        <v>439</v>
      </c>
      <c r="B138" s="458">
        <f t="shared" ref="B138:AD138" si="34">SUM(B134:B135)</f>
        <v>0</v>
      </c>
      <c r="C138" s="458">
        <f t="shared" si="34"/>
        <v>0</v>
      </c>
      <c r="D138" s="458">
        <f t="shared" si="34"/>
        <v>0</v>
      </c>
      <c r="E138" s="458">
        <f t="shared" si="34"/>
        <v>0</v>
      </c>
      <c r="F138" s="458">
        <f t="shared" si="34"/>
        <v>0</v>
      </c>
      <c r="G138" s="458">
        <f t="shared" si="34"/>
        <v>0</v>
      </c>
      <c r="H138" s="458">
        <f t="shared" si="34"/>
        <v>0</v>
      </c>
      <c r="I138" s="458">
        <f t="shared" si="34"/>
        <v>0</v>
      </c>
      <c r="J138" s="458">
        <f t="shared" si="34"/>
        <v>1</v>
      </c>
      <c r="K138" s="458">
        <f t="shared" si="34"/>
        <v>0</v>
      </c>
      <c r="L138" s="458">
        <f t="shared" si="34"/>
        <v>0</v>
      </c>
      <c r="M138" s="458">
        <f t="shared" si="34"/>
        <v>0</v>
      </c>
      <c r="N138" s="458">
        <f t="shared" si="34"/>
        <v>0</v>
      </c>
      <c r="O138" s="458">
        <f t="shared" si="34"/>
        <v>0</v>
      </c>
      <c r="P138" s="458">
        <f t="shared" si="34"/>
        <v>0</v>
      </c>
      <c r="Q138" s="458">
        <f t="shared" si="34"/>
        <v>0</v>
      </c>
      <c r="R138" s="458">
        <f t="shared" si="34"/>
        <v>0</v>
      </c>
      <c r="S138" s="458">
        <f t="shared" si="34"/>
        <v>0</v>
      </c>
      <c r="T138" s="458">
        <f t="shared" si="34"/>
        <v>0</v>
      </c>
      <c r="U138" s="458">
        <f t="shared" si="34"/>
        <v>0</v>
      </c>
      <c r="V138" s="458">
        <f t="shared" si="34"/>
        <v>0</v>
      </c>
      <c r="W138" s="458">
        <f t="shared" si="34"/>
        <v>0</v>
      </c>
      <c r="X138" s="458">
        <f t="shared" si="34"/>
        <v>0</v>
      </c>
      <c r="Y138" s="458">
        <f t="shared" si="34"/>
        <v>0</v>
      </c>
      <c r="Z138" s="458">
        <f t="shared" si="34"/>
        <v>0</v>
      </c>
      <c r="AA138" s="458">
        <f t="shared" si="34"/>
        <v>0</v>
      </c>
      <c r="AB138" s="458">
        <f t="shared" si="34"/>
        <v>0</v>
      </c>
      <c r="AC138" s="458">
        <f t="shared" si="34"/>
        <v>0</v>
      </c>
      <c r="AD138" s="458">
        <f t="shared" si="34"/>
        <v>0</v>
      </c>
      <c r="AE138" s="423">
        <f t="shared" si="33"/>
        <v>1</v>
      </c>
    </row>
    <row r="139" outlineLevel="1">
      <c r="A139" s="281" t="s">
        <v>440</v>
      </c>
      <c r="B139" s="458">
        <f t="shared" ref="B139:AD139" si="35">SUM(B136:B137)</f>
        <v>0</v>
      </c>
      <c r="C139" s="458">
        <f t="shared" si="35"/>
        <v>0</v>
      </c>
      <c r="D139" s="458">
        <f t="shared" si="35"/>
        <v>0</v>
      </c>
      <c r="E139" s="458">
        <f t="shared" si="35"/>
        <v>0</v>
      </c>
      <c r="F139" s="458">
        <f t="shared" si="35"/>
        <v>0</v>
      </c>
      <c r="G139" s="458">
        <f t="shared" si="35"/>
        <v>0</v>
      </c>
      <c r="H139" s="458">
        <f t="shared" si="35"/>
        <v>0</v>
      </c>
      <c r="I139" s="458">
        <f t="shared" si="35"/>
        <v>0</v>
      </c>
      <c r="J139" s="458">
        <f t="shared" si="35"/>
        <v>0</v>
      </c>
      <c r="K139" s="458">
        <f t="shared" si="35"/>
        <v>0</v>
      </c>
      <c r="L139" s="458">
        <f t="shared" si="35"/>
        <v>0</v>
      </c>
      <c r="M139" s="458">
        <f t="shared" si="35"/>
        <v>0</v>
      </c>
      <c r="N139" s="458">
        <f t="shared" si="35"/>
        <v>0</v>
      </c>
      <c r="O139" s="458">
        <f t="shared" si="35"/>
        <v>0</v>
      </c>
      <c r="P139" s="458">
        <f t="shared" si="35"/>
        <v>0</v>
      </c>
      <c r="Q139" s="458">
        <f t="shared" si="35"/>
        <v>0</v>
      </c>
      <c r="R139" s="458">
        <f t="shared" si="35"/>
        <v>0</v>
      </c>
      <c r="S139" s="458">
        <f t="shared" si="35"/>
        <v>0</v>
      </c>
      <c r="T139" s="458">
        <f t="shared" si="35"/>
        <v>0</v>
      </c>
      <c r="U139" s="458">
        <f t="shared" si="35"/>
        <v>0</v>
      </c>
      <c r="V139" s="458">
        <f t="shared" si="35"/>
        <v>0</v>
      </c>
      <c r="W139" s="458">
        <f t="shared" si="35"/>
        <v>0</v>
      </c>
      <c r="X139" s="458">
        <f t="shared" si="35"/>
        <v>0</v>
      </c>
      <c r="Y139" s="458">
        <f t="shared" si="35"/>
        <v>0</v>
      </c>
      <c r="Z139" s="458">
        <f t="shared" si="35"/>
        <v>0</v>
      </c>
      <c r="AA139" s="458">
        <f t="shared" si="35"/>
        <v>0</v>
      </c>
      <c r="AB139" s="458">
        <f t="shared" si="35"/>
        <v>0</v>
      </c>
      <c r="AC139" s="458">
        <f t="shared" si="35"/>
        <v>0</v>
      </c>
      <c r="AD139" s="458">
        <f t="shared" si="35"/>
        <v>0</v>
      </c>
      <c r="AE139" s="423">
        <f t="shared" si="33"/>
        <v>0</v>
      </c>
    </row>
    <row r="140" outlineLevel="1">
      <c r="A140" s="175"/>
      <c r="B140" s="267"/>
      <c r="C140" s="267"/>
      <c r="D140" s="267"/>
      <c r="E140" s="267"/>
      <c r="F140" s="267"/>
      <c r="G140" s="267"/>
      <c r="H140" s="267"/>
      <c r="I140" s="267"/>
      <c r="J140" s="267"/>
      <c r="K140" s="267"/>
      <c r="L140" s="267"/>
      <c r="M140" s="267"/>
      <c r="N140" s="267"/>
      <c r="O140" s="267"/>
      <c r="P140" s="267"/>
      <c r="Q140" s="267"/>
      <c r="R140" s="267"/>
      <c r="S140" s="267"/>
      <c r="T140" s="267"/>
      <c r="U140" s="267"/>
      <c r="V140" s="267"/>
      <c r="W140" s="267"/>
      <c r="X140" s="267"/>
      <c r="Y140" s="267"/>
      <c r="Z140" s="267"/>
      <c r="AA140" s="267"/>
      <c r="AB140" s="267"/>
      <c r="AC140" s="267"/>
      <c r="AD140" s="267"/>
      <c r="AE140" s="463"/>
    </row>
    <row r="141" outlineLevel="1">
      <c r="A141" s="277" t="s">
        <v>442</v>
      </c>
      <c r="B141" s="339"/>
      <c r="C141" s="339"/>
      <c r="D141" s="339"/>
      <c r="E141" s="339"/>
      <c r="F141" s="339"/>
      <c r="G141" s="339"/>
      <c r="H141" s="339"/>
      <c r="I141" s="339"/>
      <c r="J141" s="339"/>
      <c r="K141" s="339"/>
      <c r="L141" s="339"/>
      <c r="M141" s="339"/>
      <c r="N141" s="339"/>
      <c r="O141" s="339"/>
      <c r="P141" s="339"/>
      <c r="Q141" s="339"/>
      <c r="R141" s="339"/>
      <c r="S141" s="339"/>
      <c r="T141" s="339"/>
      <c r="U141" s="339"/>
      <c r="V141" s="339"/>
      <c r="W141" s="339"/>
      <c r="X141" s="339"/>
      <c r="Y141" s="339"/>
      <c r="Z141" s="339"/>
      <c r="AA141" s="339"/>
      <c r="AB141" s="339"/>
      <c r="AC141" s="339"/>
      <c r="AD141" s="339"/>
      <c r="AE141" s="423">
        <f t="shared" ref="AE141:AE149" si="36">SUM(B141:AD141)</f>
        <v>0</v>
      </c>
    </row>
    <row r="142" outlineLevel="1">
      <c r="A142" s="277" t="s">
        <v>443</v>
      </c>
      <c r="B142" s="339"/>
      <c r="C142" s="339"/>
      <c r="D142" s="339"/>
      <c r="E142" s="339"/>
      <c r="F142" s="339"/>
      <c r="G142" s="339"/>
      <c r="H142" s="339"/>
      <c r="I142" s="339"/>
      <c r="J142" s="339"/>
      <c r="K142" s="339"/>
      <c r="L142" s="339"/>
      <c r="M142" s="339"/>
      <c r="N142" s="339"/>
      <c r="O142" s="339"/>
      <c r="P142" s="339"/>
      <c r="Q142" s="339"/>
      <c r="R142" s="339"/>
      <c r="S142" s="339"/>
      <c r="T142" s="339"/>
      <c r="U142" s="339"/>
      <c r="V142" s="339"/>
      <c r="W142" s="339"/>
      <c r="X142" s="339"/>
      <c r="Y142" s="339"/>
      <c r="Z142" s="339"/>
      <c r="AA142" s="339"/>
      <c r="AB142" s="339"/>
      <c r="AC142" s="339"/>
      <c r="AD142" s="339"/>
      <c r="AE142" s="423">
        <f t="shared" si="36"/>
        <v>0</v>
      </c>
    </row>
    <row r="143" outlineLevel="1">
      <c r="A143" s="277" t="s">
        <v>2650</v>
      </c>
      <c r="B143" s="339"/>
      <c r="C143" s="339"/>
      <c r="D143" s="339"/>
      <c r="E143" s="339"/>
      <c r="F143" s="339"/>
      <c r="G143" s="339"/>
      <c r="H143" s="339"/>
      <c r="I143" s="339"/>
      <c r="J143" s="339"/>
      <c r="K143" s="339"/>
      <c r="L143" s="339"/>
      <c r="M143" s="339"/>
      <c r="N143" s="339"/>
      <c r="O143" s="339"/>
      <c r="P143" s="339"/>
      <c r="Q143" s="339"/>
      <c r="R143" s="339"/>
      <c r="S143" s="339"/>
      <c r="T143" s="339"/>
      <c r="U143" s="339"/>
      <c r="V143" s="339"/>
      <c r="W143" s="339"/>
      <c r="X143" s="339"/>
      <c r="Y143" s="339"/>
      <c r="Z143" s="339"/>
      <c r="AA143" s="339"/>
      <c r="AB143" s="339"/>
      <c r="AC143" s="339"/>
      <c r="AD143" s="339"/>
      <c r="AE143" s="423">
        <f t="shared" si="36"/>
        <v>0</v>
      </c>
    </row>
    <row r="144" outlineLevel="1">
      <c r="A144" s="277" t="s">
        <v>2651</v>
      </c>
      <c r="B144" s="339"/>
      <c r="C144" s="339"/>
      <c r="D144" s="339"/>
      <c r="E144" s="339"/>
      <c r="F144" s="339"/>
      <c r="G144" s="339"/>
      <c r="H144" s="339"/>
      <c r="I144" s="339"/>
      <c r="J144" s="339"/>
      <c r="K144" s="339"/>
      <c r="L144" s="339"/>
      <c r="M144" s="339"/>
      <c r="N144" s="339"/>
      <c r="O144" s="339"/>
      <c r="P144" s="339"/>
      <c r="Q144" s="339"/>
      <c r="R144" s="339"/>
      <c r="S144" s="339"/>
      <c r="T144" s="339"/>
      <c r="U144" s="339"/>
      <c r="V144" s="339"/>
      <c r="W144" s="339"/>
      <c r="X144" s="339"/>
      <c r="Y144" s="339"/>
      <c r="Z144" s="339"/>
      <c r="AA144" s="339"/>
      <c r="AB144" s="339"/>
      <c r="AC144" s="339"/>
      <c r="AD144" s="339"/>
      <c r="AE144" s="423">
        <f t="shared" si="36"/>
        <v>0</v>
      </c>
    </row>
    <row r="145" outlineLevel="1">
      <c r="A145" s="277" t="s">
        <v>2652</v>
      </c>
      <c r="B145" s="339"/>
      <c r="C145" s="339"/>
      <c r="D145" s="339"/>
      <c r="E145" s="339"/>
      <c r="F145" s="339"/>
      <c r="G145" s="339"/>
      <c r="H145" s="339"/>
      <c r="I145" s="339"/>
      <c r="J145" s="339"/>
      <c r="K145" s="339"/>
      <c r="L145" s="339"/>
      <c r="M145" s="339"/>
      <c r="N145" s="339"/>
      <c r="O145" s="339"/>
      <c r="P145" s="339"/>
      <c r="Q145" s="339"/>
      <c r="R145" s="339"/>
      <c r="S145" s="339"/>
      <c r="T145" s="339"/>
      <c r="U145" s="339"/>
      <c r="V145" s="339"/>
      <c r="W145" s="339"/>
      <c r="X145" s="339"/>
      <c r="Y145" s="339"/>
      <c r="Z145" s="339"/>
      <c r="AA145" s="339"/>
      <c r="AB145" s="339"/>
      <c r="AC145" s="339"/>
      <c r="AD145" s="339"/>
      <c r="AE145" s="423">
        <f t="shared" si="36"/>
        <v>0</v>
      </c>
    </row>
    <row r="146" outlineLevel="1">
      <c r="A146" s="277" t="s">
        <v>2653</v>
      </c>
      <c r="B146" s="339"/>
      <c r="C146" s="339"/>
      <c r="D146" s="339"/>
      <c r="E146" s="339"/>
      <c r="F146" s="339"/>
      <c r="G146" s="339"/>
      <c r="H146" s="339"/>
      <c r="I146" s="339"/>
      <c r="J146" s="339"/>
      <c r="K146" s="339"/>
      <c r="L146" s="339"/>
      <c r="M146" s="339"/>
      <c r="N146" s="339"/>
      <c r="O146" s="339"/>
      <c r="P146" s="339"/>
      <c r="Q146" s="339"/>
      <c r="R146" s="339"/>
      <c r="S146" s="339"/>
      <c r="T146" s="339"/>
      <c r="U146" s="339"/>
      <c r="V146" s="339"/>
      <c r="W146" s="339"/>
      <c r="X146" s="339"/>
      <c r="Y146" s="339"/>
      <c r="Z146" s="339"/>
      <c r="AA146" s="339"/>
      <c r="AB146" s="339"/>
      <c r="AC146" s="339"/>
      <c r="AD146" s="339"/>
      <c r="AE146" s="423">
        <f t="shared" si="36"/>
        <v>0</v>
      </c>
    </row>
    <row r="147" outlineLevel="1">
      <c r="A147" s="277" t="s">
        <v>2654</v>
      </c>
      <c r="B147" s="339"/>
      <c r="C147" s="339"/>
      <c r="D147" s="339"/>
      <c r="E147" s="339"/>
      <c r="F147" s="339"/>
      <c r="G147" s="339"/>
      <c r="H147" s="339"/>
      <c r="I147" s="339"/>
      <c r="J147" s="339"/>
      <c r="K147" s="339"/>
      <c r="L147" s="339"/>
      <c r="M147" s="339"/>
      <c r="N147" s="339"/>
      <c r="O147" s="339"/>
      <c r="P147" s="339"/>
      <c r="Q147" s="339"/>
      <c r="R147" s="339"/>
      <c r="S147" s="339"/>
      <c r="T147" s="339"/>
      <c r="U147" s="339"/>
      <c r="V147" s="339"/>
      <c r="W147" s="339"/>
      <c r="X147" s="339"/>
      <c r="Y147" s="339"/>
      <c r="Z147" s="339"/>
      <c r="AA147" s="339"/>
      <c r="AB147" s="339"/>
      <c r="AC147" s="339"/>
      <c r="AD147" s="339"/>
      <c r="AE147" s="423">
        <f t="shared" si="36"/>
        <v>0</v>
      </c>
    </row>
    <row r="148" outlineLevel="1">
      <c r="A148" s="277" t="s">
        <v>2655</v>
      </c>
      <c r="B148" s="339"/>
      <c r="C148" s="339"/>
      <c r="D148" s="339"/>
      <c r="E148" s="339"/>
      <c r="F148" s="339"/>
      <c r="G148" s="339"/>
      <c r="H148" s="339"/>
      <c r="I148" s="339"/>
      <c r="J148" s="339"/>
      <c r="K148" s="339"/>
      <c r="L148" s="339"/>
      <c r="M148" s="339"/>
      <c r="N148" s="339"/>
      <c r="O148" s="339"/>
      <c r="P148" s="339"/>
      <c r="Q148" s="339"/>
      <c r="R148" s="339"/>
      <c r="S148" s="339"/>
      <c r="T148" s="339"/>
      <c r="U148" s="339"/>
      <c r="V148" s="339"/>
      <c r="W148" s="339"/>
      <c r="X148" s="339"/>
      <c r="Y148" s="339"/>
      <c r="Z148" s="339"/>
      <c r="AA148" s="339"/>
      <c r="AB148" s="339"/>
      <c r="AC148" s="339"/>
      <c r="AD148" s="339"/>
      <c r="AE148" s="423">
        <f t="shared" si="36"/>
        <v>0</v>
      </c>
    </row>
    <row r="149" outlineLevel="1">
      <c r="A149" s="462" t="s">
        <v>298</v>
      </c>
      <c r="B149" s="458">
        <f t="shared" ref="B149:AD149" si="37">SUM(B141:B148)</f>
        <v>0</v>
      </c>
      <c r="C149" s="458">
        <f t="shared" si="37"/>
        <v>0</v>
      </c>
      <c r="D149" s="458">
        <f t="shared" si="37"/>
        <v>0</v>
      </c>
      <c r="E149" s="458">
        <f t="shared" si="37"/>
        <v>0</v>
      </c>
      <c r="F149" s="458">
        <f t="shared" si="37"/>
        <v>0</v>
      </c>
      <c r="G149" s="458">
        <f t="shared" si="37"/>
        <v>0</v>
      </c>
      <c r="H149" s="458">
        <f t="shared" si="37"/>
        <v>0</v>
      </c>
      <c r="I149" s="458">
        <f t="shared" si="37"/>
        <v>0</v>
      </c>
      <c r="J149" s="458">
        <f t="shared" si="37"/>
        <v>0</v>
      </c>
      <c r="K149" s="458">
        <f t="shared" si="37"/>
        <v>0</v>
      </c>
      <c r="L149" s="458">
        <f t="shared" si="37"/>
        <v>0</v>
      </c>
      <c r="M149" s="458">
        <f t="shared" si="37"/>
        <v>0</v>
      </c>
      <c r="N149" s="458">
        <f t="shared" si="37"/>
        <v>0</v>
      </c>
      <c r="O149" s="458">
        <f t="shared" si="37"/>
        <v>0</v>
      </c>
      <c r="P149" s="458">
        <f t="shared" si="37"/>
        <v>0</v>
      </c>
      <c r="Q149" s="458">
        <f t="shared" si="37"/>
        <v>0</v>
      </c>
      <c r="R149" s="458">
        <f t="shared" si="37"/>
        <v>0</v>
      </c>
      <c r="S149" s="458">
        <f t="shared" si="37"/>
        <v>0</v>
      </c>
      <c r="T149" s="458">
        <f t="shared" si="37"/>
        <v>0</v>
      </c>
      <c r="U149" s="458">
        <f t="shared" si="37"/>
        <v>0</v>
      </c>
      <c r="V149" s="458">
        <f t="shared" si="37"/>
        <v>0</v>
      </c>
      <c r="W149" s="458">
        <f t="shared" si="37"/>
        <v>0</v>
      </c>
      <c r="X149" s="458">
        <f t="shared" si="37"/>
        <v>0</v>
      </c>
      <c r="Y149" s="458">
        <f t="shared" si="37"/>
        <v>0</v>
      </c>
      <c r="Z149" s="458">
        <f t="shared" si="37"/>
        <v>0</v>
      </c>
      <c r="AA149" s="458">
        <f t="shared" si="37"/>
        <v>0</v>
      </c>
      <c r="AB149" s="458">
        <f t="shared" si="37"/>
        <v>0</v>
      </c>
      <c r="AC149" s="458">
        <f t="shared" si="37"/>
        <v>0</v>
      </c>
      <c r="AD149" s="458">
        <f t="shared" si="37"/>
        <v>0</v>
      </c>
      <c r="AE149" s="423">
        <f t="shared" si="36"/>
        <v>0</v>
      </c>
    </row>
    <row r="150" outlineLevel="1">
      <c r="A150" s="437"/>
      <c r="B150" s="267"/>
      <c r="C150" s="267"/>
      <c r="D150" s="267"/>
      <c r="E150" s="267"/>
      <c r="F150" s="267"/>
      <c r="G150" s="267"/>
      <c r="H150" s="267"/>
      <c r="I150" s="267"/>
      <c r="J150" s="267"/>
      <c r="K150" s="267"/>
      <c r="L150" s="267"/>
      <c r="M150" s="267"/>
      <c r="N150" s="267"/>
      <c r="O150" s="267"/>
      <c r="P150" s="267"/>
      <c r="Q150" s="267"/>
      <c r="R150" s="267"/>
      <c r="S150" s="267"/>
      <c r="T150" s="267"/>
      <c r="U150" s="267"/>
      <c r="V150" s="267"/>
      <c r="W150" s="267"/>
      <c r="X150" s="267"/>
      <c r="Y150" s="267"/>
      <c r="Z150" s="267"/>
      <c r="AA150" s="267"/>
      <c r="AB150" s="267"/>
      <c r="AC150" s="267"/>
      <c r="AD150" s="267"/>
      <c r="AE150" s="423"/>
    </row>
    <row r="151" outlineLevel="1">
      <c r="A151" s="474" t="s">
        <v>2656</v>
      </c>
      <c r="B151" s="267"/>
      <c r="C151" s="267"/>
      <c r="D151" s="267"/>
      <c r="E151" s="267"/>
      <c r="F151" s="267"/>
      <c r="G151" s="267"/>
      <c r="H151" s="267"/>
      <c r="I151" s="267"/>
      <c r="J151" s="267"/>
      <c r="K151" s="267"/>
      <c r="L151" s="267"/>
      <c r="M151" s="267"/>
      <c r="N151" s="267"/>
      <c r="O151" s="267"/>
      <c r="P151" s="267"/>
      <c r="Q151" s="267"/>
      <c r="R151" s="267"/>
      <c r="S151" s="267"/>
      <c r="T151" s="267"/>
      <c r="U151" s="267"/>
      <c r="V151" s="267"/>
      <c r="W151" s="267"/>
      <c r="X151" s="267"/>
      <c r="Y151" s="267"/>
      <c r="Z151" s="267"/>
      <c r="AA151" s="267"/>
      <c r="AB151" s="267"/>
      <c r="AC151" s="267"/>
      <c r="AD151" s="267"/>
      <c r="AE151" s="423"/>
    </row>
    <row r="152" outlineLevel="1">
      <c r="A152" s="277" t="s">
        <v>1911</v>
      </c>
      <c r="B152" s="262"/>
      <c r="C152" s="262"/>
      <c r="D152" s="262"/>
      <c r="E152" s="367"/>
      <c r="F152" s="367"/>
      <c r="G152" s="367"/>
      <c r="H152" s="367"/>
      <c r="I152" s="367"/>
      <c r="J152" s="367"/>
      <c r="K152" s="367"/>
      <c r="L152" s="262"/>
      <c r="M152" s="367"/>
      <c r="N152" s="367"/>
      <c r="O152" s="367"/>
      <c r="P152" s="367"/>
      <c r="Q152" s="367"/>
      <c r="R152" s="367"/>
      <c r="S152" s="367"/>
      <c r="T152" s="367"/>
      <c r="U152" s="367"/>
      <c r="V152" s="367"/>
      <c r="W152" s="367"/>
      <c r="X152" s="262"/>
      <c r="Y152" s="367"/>
      <c r="Z152" s="367"/>
      <c r="AA152" s="367"/>
      <c r="AB152" s="367"/>
      <c r="AC152" s="367"/>
      <c r="AD152" s="262"/>
      <c r="AE152" s="423"/>
    </row>
    <row r="153" outlineLevel="1">
      <c r="A153" s="277" t="s">
        <v>1346</v>
      </c>
      <c r="B153" s="174"/>
      <c r="C153" s="174"/>
      <c r="D153" s="174"/>
      <c r="E153" s="174"/>
      <c r="F153" s="174"/>
      <c r="G153" s="543"/>
      <c r="H153" s="543"/>
      <c r="I153" s="543"/>
      <c r="J153" s="543"/>
      <c r="K153" s="174"/>
      <c r="L153" s="543"/>
      <c r="M153" s="543"/>
      <c r="N153" s="543"/>
      <c r="O153" s="543"/>
      <c r="P153" s="543"/>
      <c r="Q153" s="543"/>
      <c r="R153" s="543"/>
      <c r="S153" s="543"/>
      <c r="T153" s="543"/>
      <c r="U153" s="543"/>
      <c r="V153" s="543"/>
      <c r="W153" s="543"/>
      <c r="X153" s="543"/>
      <c r="Y153" s="543"/>
      <c r="Z153" s="543"/>
      <c r="AA153" s="543"/>
      <c r="AB153" s="543"/>
      <c r="AC153" s="543"/>
      <c r="AD153" s="543"/>
      <c r="AE153" s="423"/>
    </row>
    <row r="154" outlineLevel="1">
      <c r="A154" s="277" t="s">
        <v>1912</v>
      </c>
      <c r="B154" s="174"/>
      <c r="C154" s="174"/>
      <c r="D154" s="174"/>
      <c r="E154" s="174"/>
      <c r="F154" s="174"/>
      <c r="G154" s="543"/>
      <c r="H154" s="543"/>
      <c r="I154" s="543"/>
      <c r="J154" s="543"/>
      <c r="K154" s="174"/>
      <c r="L154" s="543"/>
      <c r="M154" s="543"/>
      <c r="N154" s="543"/>
      <c r="O154" s="543"/>
      <c r="P154" s="543"/>
      <c r="Q154" s="543"/>
      <c r="R154" s="543"/>
      <c r="S154" s="543"/>
      <c r="T154" s="543"/>
      <c r="U154" s="543"/>
      <c r="V154" s="543"/>
      <c r="W154" s="543"/>
      <c r="X154" s="543"/>
      <c r="Y154" s="543"/>
      <c r="Z154" s="543"/>
      <c r="AA154" s="543"/>
      <c r="AB154" s="543"/>
      <c r="AC154" s="543"/>
      <c r="AD154" s="543"/>
      <c r="AE154" s="423"/>
    </row>
    <row r="155" outlineLevel="1">
      <c r="A155" s="482" t="s">
        <v>1913</v>
      </c>
      <c r="B155" s="472">
        <f t="shared" ref="B155:AD155" si="38">sum(B152:B154)</f>
        <v>0</v>
      </c>
      <c r="C155" s="472">
        <f t="shared" si="38"/>
        <v>0</v>
      </c>
      <c r="D155" s="472">
        <f t="shared" si="38"/>
        <v>0</v>
      </c>
      <c r="E155" s="472">
        <f t="shared" si="38"/>
        <v>0</v>
      </c>
      <c r="F155" s="472">
        <f t="shared" si="38"/>
        <v>0</v>
      </c>
      <c r="G155" s="472">
        <f t="shared" si="38"/>
        <v>0</v>
      </c>
      <c r="H155" s="472">
        <f t="shared" si="38"/>
        <v>0</v>
      </c>
      <c r="I155" s="472">
        <f t="shared" si="38"/>
        <v>0</v>
      </c>
      <c r="J155" s="472">
        <f t="shared" si="38"/>
        <v>0</v>
      </c>
      <c r="K155" s="472">
        <f t="shared" si="38"/>
        <v>0</v>
      </c>
      <c r="L155" s="472">
        <f t="shared" si="38"/>
        <v>0</v>
      </c>
      <c r="M155" s="472">
        <f t="shared" si="38"/>
        <v>0</v>
      </c>
      <c r="N155" s="472">
        <f t="shared" si="38"/>
        <v>0</v>
      </c>
      <c r="O155" s="472">
        <f t="shared" si="38"/>
        <v>0</v>
      </c>
      <c r="P155" s="472">
        <f t="shared" si="38"/>
        <v>0</v>
      </c>
      <c r="Q155" s="472">
        <f t="shared" si="38"/>
        <v>0</v>
      </c>
      <c r="R155" s="472">
        <f t="shared" si="38"/>
        <v>0</v>
      </c>
      <c r="S155" s="472">
        <f t="shared" si="38"/>
        <v>0</v>
      </c>
      <c r="T155" s="472">
        <f t="shared" si="38"/>
        <v>0</v>
      </c>
      <c r="U155" s="472">
        <f t="shared" si="38"/>
        <v>0</v>
      </c>
      <c r="V155" s="472">
        <f t="shared" si="38"/>
        <v>0</v>
      </c>
      <c r="W155" s="472">
        <f t="shared" si="38"/>
        <v>0</v>
      </c>
      <c r="X155" s="472">
        <f t="shared" si="38"/>
        <v>0</v>
      </c>
      <c r="Y155" s="472">
        <f t="shared" si="38"/>
        <v>0</v>
      </c>
      <c r="Z155" s="472">
        <f t="shared" si="38"/>
        <v>0</v>
      </c>
      <c r="AA155" s="472">
        <f t="shared" si="38"/>
        <v>0</v>
      </c>
      <c r="AB155" s="472">
        <f t="shared" si="38"/>
        <v>0</v>
      </c>
      <c r="AC155" s="472">
        <f t="shared" si="38"/>
        <v>0</v>
      </c>
      <c r="AD155" s="472">
        <f t="shared" si="38"/>
        <v>0</v>
      </c>
      <c r="AE155" s="423"/>
    </row>
    <row r="156">
      <c r="A156" s="168"/>
      <c r="B156" s="200"/>
      <c r="C156" s="200"/>
      <c r="D156" s="200"/>
      <c r="E156" s="200"/>
      <c r="F156" s="200"/>
      <c r="G156" s="200"/>
      <c r="H156" s="200"/>
      <c r="I156" s="168"/>
      <c r="J156" s="168"/>
      <c r="K156" s="168"/>
      <c r="L156" s="168"/>
      <c r="M156" s="168"/>
      <c r="N156" s="168"/>
      <c r="O156" s="168"/>
      <c r="P156" s="168"/>
      <c r="Q156" s="168"/>
      <c r="R156" s="168"/>
      <c r="S156" s="168"/>
      <c r="T156" s="168"/>
      <c r="U156" s="168"/>
      <c r="V156" s="168"/>
      <c r="W156" s="168"/>
      <c r="X156" s="168"/>
      <c r="Y156" s="168"/>
      <c r="Z156" s="168"/>
      <c r="AA156" s="168"/>
      <c r="AB156" s="168"/>
      <c r="AC156" s="168"/>
      <c r="AD156" s="168"/>
      <c r="AE156" s="423"/>
    </row>
    <row r="157">
      <c r="A157" s="995"/>
      <c r="B157" s="996"/>
      <c r="C157" s="996"/>
      <c r="D157" s="996"/>
      <c r="E157" s="996"/>
      <c r="F157" s="996"/>
      <c r="G157" s="996"/>
      <c r="H157" s="996"/>
      <c r="I157" s="996"/>
      <c r="J157" s="996"/>
      <c r="K157" s="996"/>
      <c r="L157" s="996"/>
      <c r="M157" s="996"/>
      <c r="N157" s="996"/>
      <c r="O157" s="996"/>
      <c r="P157" s="996"/>
      <c r="Q157" s="996"/>
      <c r="R157" s="996"/>
      <c r="S157" s="996"/>
      <c r="T157" s="996"/>
      <c r="U157" s="996"/>
      <c r="V157" s="996"/>
      <c r="W157" s="996"/>
      <c r="X157" s="996"/>
      <c r="Y157" s="996"/>
      <c r="Z157" s="996"/>
      <c r="AA157" s="996"/>
      <c r="AB157" s="996"/>
      <c r="AC157" s="996"/>
      <c r="AD157" s="996"/>
      <c r="AE157" s="463"/>
    </row>
    <row r="158">
      <c r="AE158" s="505"/>
    </row>
    <row r="159">
      <c r="A159" s="997" t="s">
        <v>640</v>
      </c>
      <c r="B159" s="168"/>
      <c r="C159" s="168"/>
      <c r="D159" s="168"/>
      <c r="E159" s="168"/>
      <c r="F159" s="168"/>
      <c r="G159" s="168"/>
      <c r="H159" s="168"/>
      <c r="I159" s="168"/>
      <c r="J159" s="168"/>
      <c r="K159" s="168"/>
      <c r="L159" s="168"/>
      <c r="M159" s="168"/>
      <c r="N159" s="168"/>
      <c r="O159" s="168"/>
      <c r="P159" s="168"/>
      <c r="Q159" s="168"/>
      <c r="R159" s="168"/>
      <c r="S159" s="168"/>
      <c r="T159" s="168"/>
      <c r="U159" s="168"/>
      <c r="V159" s="168"/>
      <c r="W159" s="168"/>
      <c r="X159" s="168"/>
      <c r="Y159" s="168"/>
      <c r="Z159" s="168"/>
      <c r="AA159" s="168"/>
      <c r="AB159" s="168"/>
      <c r="AC159" s="168"/>
      <c r="AD159" s="168"/>
      <c r="AE159" s="463"/>
    </row>
    <row r="160">
      <c r="A160" s="998" t="s">
        <v>2657</v>
      </c>
      <c r="B160" s="308">
        <f t="shared" ref="B160:AD160" si="39">B10+B88</f>
        <v>0</v>
      </c>
      <c r="C160" s="308">
        <f t="shared" si="39"/>
        <v>0</v>
      </c>
      <c r="D160" s="308">
        <f t="shared" si="39"/>
        <v>0</v>
      </c>
      <c r="E160" s="308">
        <f t="shared" si="39"/>
        <v>0</v>
      </c>
      <c r="F160" s="308">
        <f t="shared" si="39"/>
        <v>0</v>
      </c>
      <c r="G160" s="308">
        <f t="shared" si="39"/>
        <v>0</v>
      </c>
      <c r="H160" s="308">
        <f t="shared" si="39"/>
        <v>0</v>
      </c>
      <c r="I160" s="308">
        <f t="shared" si="39"/>
        <v>0</v>
      </c>
      <c r="J160" s="308">
        <f t="shared" si="39"/>
        <v>0</v>
      </c>
      <c r="K160" s="308">
        <f t="shared" si="39"/>
        <v>0</v>
      </c>
      <c r="L160" s="308">
        <f t="shared" si="39"/>
        <v>0</v>
      </c>
      <c r="M160" s="308">
        <f t="shared" si="39"/>
        <v>0</v>
      </c>
      <c r="N160" s="308">
        <f t="shared" si="39"/>
        <v>0</v>
      </c>
      <c r="O160" s="308">
        <f t="shared" si="39"/>
        <v>0</v>
      </c>
      <c r="P160" s="308">
        <f t="shared" si="39"/>
        <v>0</v>
      </c>
      <c r="Q160" s="308">
        <f t="shared" si="39"/>
        <v>0</v>
      </c>
      <c r="R160" s="308">
        <f t="shared" si="39"/>
        <v>0</v>
      </c>
      <c r="S160" s="308">
        <f t="shared" si="39"/>
        <v>0</v>
      </c>
      <c r="T160" s="308">
        <f t="shared" si="39"/>
        <v>0</v>
      </c>
      <c r="U160" s="308">
        <f t="shared" si="39"/>
        <v>0</v>
      </c>
      <c r="V160" s="308">
        <f t="shared" si="39"/>
        <v>0</v>
      </c>
      <c r="W160" s="308">
        <f t="shared" si="39"/>
        <v>0</v>
      </c>
      <c r="X160" s="308">
        <f t="shared" si="39"/>
        <v>0</v>
      </c>
      <c r="Y160" s="308">
        <f t="shared" si="39"/>
        <v>0</v>
      </c>
      <c r="Z160" s="308">
        <f t="shared" si="39"/>
        <v>0</v>
      </c>
      <c r="AA160" s="308">
        <f t="shared" si="39"/>
        <v>0</v>
      </c>
      <c r="AB160" s="308">
        <f t="shared" si="39"/>
        <v>0</v>
      </c>
      <c r="AC160" s="308">
        <f t="shared" si="39"/>
        <v>0</v>
      </c>
      <c r="AD160" s="308">
        <f t="shared" si="39"/>
        <v>0</v>
      </c>
      <c r="AE160" s="999">
        <f t="shared" ref="AE160:AE171" si="40">SUM(B160:AD160)</f>
        <v>0</v>
      </c>
    </row>
    <row r="161">
      <c r="A161" s="587" t="s">
        <v>2658</v>
      </c>
      <c r="B161" s="208">
        <f>(B13+B14+B91+B92)*'Data - P&amp;L'!$C$3</f>
        <v>754.83</v>
      </c>
      <c r="C161" s="208">
        <f>(C13+C14+C91+C92)*'Data - P&amp;L'!$C$3</f>
        <v>1090.31</v>
      </c>
      <c r="D161" s="208">
        <f>(D13+D14+D91+D92)*'Data - P&amp;L'!$C$3</f>
        <v>1090.31</v>
      </c>
      <c r="E161" s="208">
        <f>(E13+E14+E91+E92)*'Data - P&amp;L'!$C$3</f>
        <v>587.09</v>
      </c>
      <c r="F161" s="208">
        <f>(F13+F14+F91+F92)*'Data - P&amp;L'!$C$3</f>
        <v>754.83</v>
      </c>
      <c r="G161" s="208">
        <f>(G13+G14+G91+G92)*'Data - P&amp;L'!$C$3</f>
        <v>503.22</v>
      </c>
      <c r="H161" s="208">
        <f>(H13+H14+H91+H92)*'Data - P&amp;L'!$C$3</f>
        <v>922.57</v>
      </c>
      <c r="I161" s="208">
        <f>(I13+I14+I91+I92)*'Data - P&amp;L'!$C$3</f>
        <v>335.48</v>
      </c>
      <c r="J161" s="208">
        <f>(J13+J14+J91+J92)*'Data - P&amp;L'!$C$3</f>
        <v>670.96</v>
      </c>
      <c r="K161" s="208">
        <f>(K13+K14+K91+K92)*'Data - P&amp;L'!$C$3</f>
        <v>670.96</v>
      </c>
      <c r="L161" s="208">
        <f>(L13+L14+L91+L92)*'Data - P&amp;L'!$C$3</f>
        <v>1258.05</v>
      </c>
      <c r="M161" s="208">
        <f>(M13+M14+M91+M92)*'Data - P&amp;L'!$C$3</f>
        <v>670.96</v>
      </c>
      <c r="N161" s="208">
        <f>(N13+N14+N91+N92)*'Data - P&amp;L'!$C$3</f>
        <v>335.48</v>
      </c>
      <c r="O161" s="208">
        <f>(O13+O14+O91+O92)*'Data - P&amp;L'!$C$3</f>
        <v>167.74</v>
      </c>
      <c r="P161" s="208">
        <f>(P13+P14+P91+P92)*'Data - P&amp;L'!$C$3</f>
        <v>922.57</v>
      </c>
      <c r="Q161" s="208">
        <f>(Q13+Q14+Q91+Q92)*'Data - P&amp;L'!$C$3</f>
        <v>419.35</v>
      </c>
      <c r="R161" s="208">
        <f>(R13+R14+R91+R92)*'Data - P&amp;L'!$C$3</f>
        <v>1174.18</v>
      </c>
      <c r="S161" s="208">
        <f>(S13+S14+S91+S92)*'Data - P&amp;L'!$C$3</f>
        <v>1174.18</v>
      </c>
      <c r="T161" s="208">
        <f>(T13+T14+T91+T92)*'Data - P&amp;L'!$C$3</f>
        <v>922.57</v>
      </c>
      <c r="U161" s="208">
        <f>(U13+U14+U91+U92)*'Data - P&amp;L'!$C$3</f>
        <v>838.7</v>
      </c>
      <c r="V161" s="208">
        <f>(V13+V14+V91+V92)*'Data - P&amp;L'!$C$3</f>
        <v>838.7</v>
      </c>
      <c r="W161" s="208">
        <f>(W13+W14+W91+W92)*'Data - P&amp;L'!$C$3</f>
        <v>1006.44</v>
      </c>
      <c r="X161" s="208">
        <f>(X13+X14+X91+X92)*'Data - P&amp;L'!$C$3</f>
        <v>670.96</v>
      </c>
      <c r="Y161" s="208">
        <f>(Y13+Y14+Y91+Y92)*'Data - P&amp;L'!$C$3</f>
        <v>587.09</v>
      </c>
      <c r="Z161" s="208">
        <f>(Z13+Z14+Z91+Z92)*'Data - P&amp;L'!$C$3</f>
        <v>922.57</v>
      </c>
      <c r="AA161" s="208">
        <f>(AA13+AA14+AA91+AA92)*'Data - P&amp;L'!$C$3</f>
        <v>838.7</v>
      </c>
      <c r="AB161" s="208">
        <f>(AB13+AB14+AB91+AB92)*'Data - P&amp;L'!$C$3</f>
        <v>1090.31</v>
      </c>
      <c r="AC161" s="208">
        <f>(AC13+AC14+AC91+AC92)*'Data - P&amp;L'!$C$3</f>
        <v>1006.44</v>
      </c>
      <c r="AD161" s="208">
        <f>(AD13+AD14+AD91+AD92)*'Data - P&amp;L'!$C$3</f>
        <v>503.22</v>
      </c>
      <c r="AE161" s="409">
        <f t="shared" si="40"/>
        <v>22728.77</v>
      </c>
    </row>
    <row r="162">
      <c r="A162" s="588" t="s">
        <v>2659</v>
      </c>
      <c r="B162" s="208">
        <f>(B15+B16+B93+B94)*'Data - P&amp;L'!$C$4</f>
        <v>477.9</v>
      </c>
      <c r="C162" s="208">
        <f>(C15+C16+C93+C94)*'Data - P&amp;L'!$C$4</f>
        <v>191.16</v>
      </c>
      <c r="D162" s="208">
        <f>(D15+D16+D93+D94)*'Data - P&amp;L'!$C$4</f>
        <v>764.64</v>
      </c>
      <c r="E162" s="208">
        <f>(E15+E16+E93+E94)*'Data - P&amp;L'!$C$4</f>
        <v>191.16</v>
      </c>
      <c r="F162" s="208">
        <f>(F15+F16+F93+F94)*'Data - P&amp;L'!$C$4</f>
        <v>0</v>
      </c>
      <c r="G162" s="208">
        <f>(G15+G16+G93+G94)*'Data - P&amp;L'!$C$4</f>
        <v>286.74</v>
      </c>
      <c r="H162" s="208">
        <f>(H15+H16+H93+H94)*'Data - P&amp;L'!$C$4</f>
        <v>669.06</v>
      </c>
      <c r="I162" s="208">
        <f>(I15+I16+I93+I94)*'Data - P&amp;L'!$C$4</f>
        <v>286.74</v>
      </c>
      <c r="J162" s="208">
        <f>(J15+J16+J93+J94)*'Data - P&amp;L'!$C$4</f>
        <v>286.74</v>
      </c>
      <c r="K162" s="208">
        <f>(K15+K16+K93+K94)*'Data - P&amp;L'!$C$4</f>
        <v>382.32</v>
      </c>
      <c r="L162" s="208">
        <f>(L15+L16+L93+L94)*'Data - P&amp;L'!$C$4</f>
        <v>573.48</v>
      </c>
      <c r="M162" s="208">
        <f>(M15+M16+M93+M94)*'Data - P&amp;L'!$C$4</f>
        <v>0</v>
      </c>
      <c r="N162" s="208">
        <f>(N15+N16+N93+N94)*'Data - P&amp;L'!$C$4</f>
        <v>95.58</v>
      </c>
      <c r="O162" s="208">
        <f>(O15+O16+O93+O94)*'Data - P&amp;L'!$C$4</f>
        <v>669.06</v>
      </c>
      <c r="P162" s="208">
        <f>(P15+P16+P93+P94)*'Data - P&amp;L'!$C$4</f>
        <v>764.64</v>
      </c>
      <c r="Q162" s="208">
        <f>(Q15+Q16+Q93+Q94)*'Data - P&amp;L'!$C$4</f>
        <v>477.9</v>
      </c>
      <c r="R162" s="208">
        <f>(R15+R16+R93+R94)*'Data - P&amp;L'!$C$4</f>
        <v>286.74</v>
      </c>
      <c r="S162" s="208">
        <f>(S15+S16+S93+S94)*'Data - P&amp;L'!$C$4</f>
        <v>382.32</v>
      </c>
      <c r="T162" s="208">
        <f>(T15+T16+T93+T94)*'Data - P&amp;L'!$C$4</f>
        <v>0</v>
      </c>
      <c r="U162" s="208">
        <f>(U15+U16+U93+U94)*'Data - P&amp;L'!$C$4</f>
        <v>6595.02</v>
      </c>
      <c r="V162" s="208">
        <f>(V15+V16+V93+V94)*'Data - P&amp;L'!$C$4</f>
        <v>1051.38</v>
      </c>
      <c r="W162" s="208">
        <f>(W15+W16+W93+W94)*'Data - P&amp;L'!$C$4</f>
        <v>286.74</v>
      </c>
      <c r="X162" s="208">
        <f>(X15+X16+X93+X94)*'Data - P&amp;L'!$C$4</f>
        <v>573.48</v>
      </c>
      <c r="Y162" s="208">
        <f>(Y15+Y16+Y93+Y94)*'Data - P&amp;L'!$C$4</f>
        <v>669.06</v>
      </c>
      <c r="Z162" s="208">
        <f>(Z15+Z16+Z93+Z94)*'Data - P&amp;L'!$C$4</f>
        <v>669.06</v>
      </c>
      <c r="AA162" s="208">
        <f>(AA15+AA16+AA93+AA94)*'Data - P&amp;L'!$C$4</f>
        <v>0</v>
      </c>
      <c r="AB162" s="208">
        <f>(AB15+AB16+AB93+AB94)*'Data - P&amp;L'!$C$4</f>
        <v>286.74</v>
      </c>
      <c r="AC162" s="208">
        <f>(AC15+AC16+AC93+AC94)*'Data - P&amp;L'!$C$4</f>
        <v>477.9</v>
      </c>
      <c r="AD162" s="208">
        <f>(AD15+AD16+AD93+AD94)*'Data - P&amp;L'!$C$4</f>
        <v>286.74</v>
      </c>
      <c r="AE162" s="409">
        <f t="shared" si="40"/>
        <v>17682.3</v>
      </c>
    </row>
    <row r="163">
      <c r="A163" s="588" t="s">
        <v>2660</v>
      </c>
      <c r="B163" s="208">
        <f>(B19+B97)*'Data - P&amp;L'!$C$6</f>
        <v>0</v>
      </c>
      <c r="C163" s="208">
        <f>(C19+C97)*'Data - P&amp;L'!$C$6</f>
        <v>0</v>
      </c>
      <c r="D163" s="208">
        <f>(D19+D97)*'Data - P&amp;L'!$C$6</f>
        <v>0</v>
      </c>
      <c r="E163" s="208">
        <f>(E19+E97)*'Data - P&amp;L'!$C$6</f>
        <v>0</v>
      </c>
      <c r="F163" s="208">
        <f>(F19+F97)*'Data - P&amp;L'!$C$6</f>
        <v>0</v>
      </c>
      <c r="G163" s="208">
        <f>(G19+G97)*'Data - P&amp;L'!$C$6</f>
        <v>0</v>
      </c>
      <c r="H163" s="208">
        <f>(H19+H97)*'Data - P&amp;L'!$C$6</f>
        <v>0</v>
      </c>
      <c r="I163" s="208">
        <f>(I19+I97)*'Data - P&amp;L'!$C$6</f>
        <v>0</v>
      </c>
      <c r="J163" s="208">
        <f>(J19+J97)*'Data - P&amp;L'!$C$6</f>
        <v>0</v>
      </c>
      <c r="K163" s="208">
        <f>(K19+K97)*'Data - P&amp;L'!$C$6</f>
        <v>0</v>
      </c>
      <c r="L163" s="208">
        <f>(L19+L97)*'Data - P&amp;L'!$C$6</f>
        <v>0</v>
      </c>
      <c r="M163" s="208">
        <f>(M19+M97)*'Data - P&amp;L'!$C$6</f>
        <v>0</v>
      </c>
      <c r="N163" s="208">
        <f>(N19+N97)*'Data - P&amp;L'!$C$6</f>
        <v>0</v>
      </c>
      <c r="O163" s="208">
        <f>(O19+O97)*'Data - P&amp;L'!$C$6</f>
        <v>0</v>
      </c>
      <c r="P163" s="208">
        <f>(P19+P97)*'Data - P&amp;L'!$C$6</f>
        <v>0</v>
      </c>
      <c r="Q163" s="208">
        <f>(Q19+Q97)*'Data - P&amp;L'!$C$6</f>
        <v>0</v>
      </c>
      <c r="R163" s="208">
        <f>(R19+R97)*'Data - P&amp;L'!$C$6</f>
        <v>0</v>
      </c>
      <c r="S163" s="208">
        <f>(S19+S97)*'Data - P&amp;L'!$C$6</f>
        <v>0</v>
      </c>
      <c r="T163" s="208">
        <f>(T19+T97)*'Data - P&amp;L'!$C$6</f>
        <v>0</v>
      </c>
      <c r="U163" s="208">
        <f>(U19+U97)*'Data - P&amp;L'!$C$6</f>
        <v>0</v>
      </c>
      <c r="V163" s="208">
        <f>(V19+V97)*'Data - P&amp;L'!$C$6</f>
        <v>0</v>
      </c>
      <c r="W163" s="208">
        <f>(W19+W97)*'Data - P&amp;L'!$C$6</f>
        <v>0</v>
      </c>
      <c r="X163" s="208">
        <f>(X19+X97)*'Data - P&amp;L'!$C$6</f>
        <v>0</v>
      </c>
      <c r="Y163" s="208">
        <f>(Y19+Y97)*'Data - P&amp;L'!$C$6</f>
        <v>0</v>
      </c>
      <c r="Z163" s="208">
        <f>(Z19+Z97)*'Data - P&amp;L'!$C$6</f>
        <v>0</v>
      </c>
      <c r="AA163" s="208">
        <f>(AA19+AA97)*'Data - P&amp;L'!$C$6</f>
        <v>0</v>
      </c>
      <c r="AB163" s="208">
        <f>(AB19+AB97)*'Data - P&amp;L'!$C$6</f>
        <v>0</v>
      </c>
      <c r="AC163" s="208">
        <f>(AC19+AC97)*'Data - P&amp;L'!$C$6</f>
        <v>0</v>
      </c>
      <c r="AD163" s="208">
        <f>(AD19+AD97)*'Data - P&amp;L'!$C$6</f>
        <v>0</v>
      </c>
      <c r="AE163" s="409">
        <f t="shared" si="40"/>
        <v>0</v>
      </c>
    </row>
    <row r="164">
      <c r="A164" s="588" t="s">
        <v>2661</v>
      </c>
      <c r="B164" s="208">
        <f>(B20+B98)*'Data - P&amp;L'!$C$8</f>
        <v>0</v>
      </c>
      <c r="C164" s="208">
        <f>(C20+C98)*'Data - P&amp;L'!$C$8</f>
        <v>0</v>
      </c>
      <c r="D164" s="208">
        <f>(D20+D98)*'Data - P&amp;L'!$C$8</f>
        <v>0</v>
      </c>
      <c r="E164" s="208">
        <f>(E20+E98)*'Data - P&amp;L'!$C$8</f>
        <v>0</v>
      </c>
      <c r="F164" s="208">
        <f>(F20+F98)*'Data - P&amp;L'!$C$8</f>
        <v>0</v>
      </c>
      <c r="G164" s="208">
        <f>(G20+G98)*'Data - P&amp;L'!$C$8</f>
        <v>0</v>
      </c>
      <c r="H164" s="208">
        <f>(H20+H98)*'Data - P&amp;L'!$C$8</f>
        <v>0</v>
      </c>
      <c r="I164" s="208">
        <f>(I20+I98)*'Data - P&amp;L'!$C$8</f>
        <v>0</v>
      </c>
      <c r="J164" s="208">
        <f>(J20+J98)*'Data - P&amp;L'!$C$8</f>
        <v>0</v>
      </c>
      <c r="K164" s="208">
        <f>(K20+K98)*'Data - P&amp;L'!$C$8</f>
        <v>0</v>
      </c>
      <c r="L164" s="208">
        <f>(L20+L98)*'Data - P&amp;L'!$C$8</f>
        <v>0</v>
      </c>
      <c r="M164" s="208">
        <f>(M20+M98)*'Data - P&amp;L'!$C$8</f>
        <v>0</v>
      </c>
      <c r="N164" s="208">
        <f>(N20+N98)*'Data - P&amp;L'!$C$8</f>
        <v>0</v>
      </c>
      <c r="O164" s="208">
        <f>(O20+O98)*'Data - P&amp;L'!$C$8</f>
        <v>0</v>
      </c>
      <c r="P164" s="208">
        <f>(P20+P98)*'Data - P&amp;L'!$C$8</f>
        <v>0</v>
      </c>
      <c r="Q164" s="208">
        <f>(Q20+Q98)*'Data - P&amp;L'!$C$8</f>
        <v>0</v>
      </c>
      <c r="R164" s="208">
        <f>(R20+R98)*'Data - P&amp;L'!$C$8</f>
        <v>0</v>
      </c>
      <c r="S164" s="208">
        <f>(S20+S98)*'Data - P&amp;L'!$C$8</f>
        <v>0</v>
      </c>
      <c r="T164" s="208">
        <f>(T20+T98)*'Data - P&amp;L'!$C$8</f>
        <v>0</v>
      </c>
      <c r="U164" s="208">
        <f>(U20+U98)*'Data - P&amp;L'!$C$8</f>
        <v>0</v>
      </c>
      <c r="V164" s="208">
        <f>(V20+V98)*'Data - P&amp;L'!$C$8</f>
        <v>0</v>
      </c>
      <c r="W164" s="208">
        <f>(W20+W98)*'Data - P&amp;L'!$C$8</f>
        <v>0</v>
      </c>
      <c r="X164" s="208">
        <f>(X20+X98)*'Data - P&amp;L'!$C$8</f>
        <v>0</v>
      </c>
      <c r="Y164" s="208">
        <f>(Y20+Y98)*'Data - P&amp;L'!$C$8</f>
        <v>0</v>
      </c>
      <c r="Z164" s="208">
        <f>(Z20+Z98)*'Data - P&amp;L'!$C$8</f>
        <v>0</v>
      </c>
      <c r="AA164" s="208">
        <f>(AA20+AA98)*'Data - P&amp;L'!$C$8</f>
        <v>0</v>
      </c>
      <c r="AB164" s="208">
        <f>(AB20+AB98)*'Data - P&amp;L'!$C$8</f>
        <v>0</v>
      </c>
      <c r="AC164" s="208">
        <f>(AC20+AC98)*'Data - P&amp;L'!$C$8</f>
        <v>0</v>
      </c>
      <c r="AD164" s="208">
        <f>(AD20+AD98)*'Data - P&amp;L'!$C$8</f>
        <v>0</v>
      </c>
      <c r="AE164" s="409">
        <f t="shared" si="40"/>
        <v>0</v>
      </c>
    </row>
    <row r="165">
      <c r="A165" s="588" t="s">
        <v>2662</v>
      </c>
      <c r="B165" s="208">
        <f>(B21+B22+B99+B100)*'Data - P&amp;L'!$C$9</f>
        <v>0</v>
      </c>
      <c r="C165" s="208">
        <f>(C21+C22+C99+C100)*'Data - P&amp;L'!$C$9</f>
        <v>0</v>
      </c>
      <c r="D165" s="208">
        <f>(D21+D22+D99+D100)*'Data - P&amp;L'!$C$9</f>
        <v>0</v>
      </c>
      <c r="E165" s="208">
        <f>(E21+E22+E99+E100)*'Data - P&amp;L'!$C$9</f>
        <v>0</v>
      </c>
      <c r="F165" s="208">
        <f>(F21+F22+F99+F100)*'Data - P&amp;L'!$C$9</f>
        <v>0</v>
      </c>
      <c r="G165" s="208">
        <f>(G21+G22+G99+G100)*'Data - P&amp;L'!$C$9</f>
        <v>0</v>
      </c>
      <c r="H165" s="208">
        <f>(H21+H22+H99+H100)*'Data - P&amp;L'!$C$9</f>
        <v>0</v>
      </c>
      <c r="I165" s="208">
        <f>(I21+I22+I99+I100)*'Data - P&amp;L'!$C$9</f>
        <v>0</v>
      </c>
      <c r="J165" s="208">
        <f>(J21+J22+J99+J100)*'Data - P&amp;L'!$C$9</f>
        <v>0</v>
      </c>
      <c r="K165" s="208">
        <f>(K21+K22+K99+K100)*'Data - P&amp;L'!$C$9</f>
        <v>0</v>
      </c>
      <c r="L165" s="208">
        <f>(L21+L22+L99+L100)*'Data - P&amp;L'!$C$9</f>
        <v>0</v>
      </c>
      <c r="M165" s="208">
        <f>(M21+M22+M99+M100)*'Data - P&amp;L'!$C$9</f>
        <v>0</v>
      </c>
      <c r="N165" s="208">
        <f>(N21+N22+N99+N100)*'Data - P&amp;L'!$C$9</f>
        <v>0</v>
      </c>
      <c r="O165" s="208">
        <f>(O21+O22+O99+O100)*'Data - P&amp;L'!$C$9</f>
        <v>0</v>
      </c>
      <c r="P165" s="208">
        <f>(P21+P22+P99+P100)*'Data - P&amp;L'!$C$9</f>
        <v>0</v>
      </c>
      <c r="Q165" s="208">
        <f>(Q21+Q22+Q99+Q100)*'Data - P&amp;L'!$C$9</f>
        <v>0</v>
      </c>
      <c r="R165" s="208">
        <f>(R21+R22+R99+R100)*'Data - P&amp;L'!$C$9</f>
        <v>0</v>
      </c>
      <c r="S165" s="208">
        <f>(S21+S22+S99+S100)*'Data - P&amp;L'!$C$9</f>
        <v>0</v>
      </c>
      <c r="T165" s="208">
        <f>(T21+T22+T99+T100)*'Data - P&amp;L'!$C$9</f>
        <v>0</v>
      </c>
      <c r="U165" s="208">
        <f>(U21+U22+U99+U100)*'Data - P&amp;L'!$C$9</f>
        <v>0</v>
      </c>
      <c r="V165" s="208">
        <f>(V21+V22+V99+V100)*'Data - P&amp;L'!$C$9</f>
        <v>0</v>
      </c>
      <c r="W165" s="208">
        <f>(W21+W22+W99+W100)*'Data - P&amp;L'!$C$9</f>
        <v>0</v>
      </c>
      <c r="X165" s="208">
        <f>(X21+X22+X99+X100)*'Data - P&amp;L'!$C$9</f>
        <v>0</v>
      </c>
      <c r="Y165" s="208">
        <f>(Y21+Y22+Y99+Y100)*'Data - P&amp;L'!$C$9</f>
        <v>0</v>
      </c>
      <c r="Z165" s="208">
        <f>(Z21+Z22+Z99+Z100)*'Data - P&amp;L'!$C$9</f>
        <v>0</v>
      </c>
      <c r="AA165" s="208">
        <f>(AA21+AA22+AA99+AA100)*'Data - P&amp;L'!$C$9</f>
        <v>0</v>
      </c>
      <c r="AB165" s="208">
        <f>(AB21+AB22+AB99+AB100)*'Data - P&amp;L'!$C$9</f>
        <v>0</v>
      </c>
      <c r="AC165" s="208">
        <f>(AC21+AC22+AC99+AC100)*'Data - P&amp;L'!$C$9</f>
        <v>0</v>
      </c>
      <c r="AD165" s="208">
        <f>(AD21+AD22+AD99+AD100)*'Data - P&amp;L'!$C$9</f>
        <v>0</v>
      </c>
      <c r="AE165" s="409">
        <f t="shared" si="40"/>
        <v>0</v>
      </c>
    </row>
    <row r="166">
      <c r="A166" s="588" t="s">
        <v>2663</v>
      </c>
      <c r="B166" s="208">
        <f>(B23+B24+B101+B102)*'Data - P&amp;L'!$C$5</f>
        <v>0</v>
      </c>
      <c r="C166" s="208">
        <f>(C23+C24+C101+C102)*'Data - P&amp;L'!$C$5</f>
        <v>0</v>
      </c>
      <c r="D166" s="208">
        <f>(D23+D24+D101+D102)*'Data - P&amp;L'!$C$5</f>
        <v>0</v>
      </c>
      <c r="E166" s="208">
        <f>(E23+E24+E101+E102)*'Data - P&amp;L'!$C$5</f>
        <v>0</v>
      </c>
      <c r="F166" s="208">
        <f>(F23+F24+F101+F102)*'Data - P&amp;L'!$C$5</f>
        <v>0</v>
      </c>
      <c r="G166" s="208">
        <f>(G23+G24+G101+G102)*'Data - P&amp;L'!$C$5</f>
        <v>0</v>
      </c>
      <c r="H166" s="208">
        <f>(H23+H24+H101+H102)*'Data - P&amp;L'!$C$5</f>
        <v>0</v>
      </c>
      <c r="I166" s="208">
        <f>(I23+I24+I101+I102)*'Data - P&amp;L'!$C$5</f>
        <v>0</v>
      </c>
      <c r="J166" s="208">
        <f>(J23+J24+J101+J102)*'Data - P&amp;L'!$C$5</f>
        <v>0</v>
      </c>
      <c r="K166" s="208">
        <f>(K23+K24+K101+K102)*'Data - P&amp;L'!$C$5</f>
        <v>0</v>
      </c>
      <c r="L166" s="208">
        <f>(L23+L24+L101+L102)*'Data - P&amp;L'!$C$5</f>
        <v>0</v>
      </c>
      <c r="M166" s="208">
        <f>(M23+M24+M101+M102)*'Data - P&amp;L'!$C$5</f>
        <v>0</v>
      </c>
      <c r="N166" s="208">
        <f>(N23+N24+N101+N102)*'Data - P&amp;L'!$C$5</f>
        <v>0</v>
      </c>
      <c r="O166" s="208">
        <f>(O23+O24+O101+O102)*'Data - P&amp;L'!$C$5</f>
        <v>0</v>
      </c>
      <c r="P166" s="208">
        <f>(P23+P24+P101+P102)*'Data - P&amp;L'!$C$5</f>
        <v>0</v>
      </c>
      <c r="Q166" s="208">
        <f>(Q23+Q24+Q101+Q102)*'Data - P&amp;L'!$C$5</f>
        <v>0</v>
      </c>
      <c r="R166" s="208">
        <f>(R23+R24+R101+R102)*'Data - P&amp;L'!$C$5</f>
        <v>0</v>
      </c>
      <c r="S166" s="208">
        <f>(S23+S24+S101+S102)*'Data - P&amp;L'!$C$5</f>
        <v>0</v>
      </c>
      <c r="T166" s="208">
        <f>(T23+T24+T101+T102)*'Data - P&amp;L'!$C$5</f>
        <v>0</v>
      </c>
      <c r="U166" s="208">
        <f>(U23+U24+U101+U102)*'Data - P&amp;L'!$C$5</f>
        <v>0</v>
      </c>
      <c r="V166" s="208">
        <f>(V23+V24+V101+V102)*'Data - P&amp;L'!$C$5</f>
        <v>0</v>
      </c>
      <c r="W166" s="208">
        <f>(W23+W24+W101+W102)*'Data - P&amp;L'!$C$5</f>
        <v>0</v>
      </c>
      <c r="X166" s="208">
        <f>(X23+X24+X101+X102)*'Data - P&amp;L'!$C$5</f>
        <v>0</v>
      </c>
      <c r="Y166" s="208">
        <f>(Y23+Y24+Y101+Y102)*'Data - P&amp;L'!$C$5</f>
        <v>0</v>
      </c>
      <c r="Z166" s="208">
        <f>(Z23+Z24+Z101+Z102)*'Data - P&amp;L'!$C$5</f>
        <v>0</v>
      </c>
      <c r="AA166" s="208">
        <f>(AA23+AA24+AA101+AA102)*'Data - P&amp;L'!$C$5</f>
        <v>0</v>
      </c>
      <c r="AB166" s="208">
        <f>(AB23+AB24+AB101+AB102)*'Data - P&amp;L'!$C$5</f>
        <v>0</v>
      </c>
      <c r="AC166" s="208">
        <f>(AC23+AC24+AC101+AC102)*'Data - P&amp;L'!$C$5</f>
        <v>0</v>
      </c>
      <c r="AD166" s="208">
        <f>(AD23+AD24+AD101+AD102)*'Data - P&amp;L'!$C$5</f>
        <v>0</v>
      </c>
      <c r="AE166" s="409">
        <f t="shared" si="40"/>
        <v>0</v>
      </c>
    </row>
    <row r="167">
      <c r="A167" s="588" t="s">
        <v>2664</v>
      </c>
      <c r="B167" s="208">
        <f>(B25+B26+B103+B104)*'Data - P&amp;L'!$C$10</f>
        <v>0</v>
      </c>
      <c r="C167" s="208">
        <f>(C25+C26+C103+C104)*'Data - P&amp;L'!$C$10</f>
        <v>0</v>
      </c>
      <c r="D167" s="208">
        <f>(D25+D26+D103+D104)*'Data - P&amp;L'!$C$10</f>
        <v>0</v>
      </c>
      <c r="E167" s="208">
        <f>(E25+E26+E103+E104)*'Data - P&amp;L'!$C$10</f>
        <v>0</v>
      </c>
      <c r="F167" s="208">
        <f>(F25+F26+F103+F104)*'Data - P&amp;L'!$C$10</f>
        <v>0</v>
      </c>
      <c r="G167" s="208">
        <f>(G25+G26+G103+G104)*'Data - P&amp;L'!$C$10</f>
        <v>0</v>
      </c>
      <c r="H167" s="208">
        <f>(H25+H26+H103+H104)*'Data - P&amp;L'!$C$10</f>
        <v>0</v>
      </c>
      <c r="I167" s="208">
        <f>(I25+I26+I103+I104)*'Data - P&amp;L'!$C$10</f>
        <v>0</v>
      </c>
      <c r="J167" s="208">
        <f>(J25+J26+J103+J104)*'Data - P&amp;L'!$C$10</f>
        <v>0</v>
      </c>
      <c r="K167" s="208">
        <f>(K25+K26+K103+K104)*'Data - P&amp;L'!$C$10</f>
        <v>0</v>
      </c>
      <c r="L167" s="208">
        <f>(L25+L26+L103+L104)*'Data - P&amp;L'!$C$10</f>
        <v>0</v>
      </c>
      <c r="M167" s="208">
        <f>(M25+M26+M103+M104)*'Data - P&amp;L'!$C$10</f>
        <v>0</v>
      </c>
      <c r="N167" s="208">
        <f>(N25+N26+N103+N104)*'Data - P&amp;L'!$C$10</f>
        <v>0</v>
      </c>
      <c r="O167" s="208">
        <f>(O25+O26+O103+O104)*'Data - P&amp;L'!$C$10</f>
        <v>0</v>
      </c>
      <c r="P167" s="208">
        <f>(P25+P26+P103+P104)*'Data - P&amp;L'!$C$10</f>
        <v>0</v>
      </c>
      <c r="Q167" s="208">
        <f>(Q25+Q26+Q103+Q104)*'Data - P&amp;L'!$C$10</f>
        <v>0</v>
      </c>
      <c r="R167" s="208">
        <f>(R25+R26+R103+R104)*'Data - P&amp;L'!$C$10</f>
        <v>0</v>
      </c>
      <c r="S167" s="208">
        <f>(S25+S26+S103+S104)*'Data - P&amp;L'!$C$10</f>
        <v>0</v>
      </c>
      <c r="T167" s="208">
        <f>(T25+T26+T103+T104)*'Data - P&amp;L'!$C$10</f>
        <v>0</v>
      </c>
      <c r="U167" s="208">
        <f>(U25+U26+U103+U104)*'Data - P&amp;L'!$C$10</f>
        <v>0</v>
      </c>
      <c r="V167" s="208">
        <f>(V25+V26+V103+V104)*'Data - P&amp;L'!$C$10</f>
        <v>0</v>
      </c>
      <c r="W167" s="208">
        <f>(W25+W26+W103+W104)*'Data - P&amp;L'!$C$10</f>
        <v>0</v>
      </c>
      <c r="X167" s="208">
        <f>(X25+X26+X103+X104)*'Data - P&amp;L'!$C$10</f>
        <v>0</v>
      </c>
      <c r="Y167" s="208">
        <f>(Y25+Y26+Y103+Y104)*'Data - P&amp;L'!$C$10</f>
        <v>0</v>
      </c>
      <c r="Z167" s="208">
        <f>(Z25+Z26+Z103+Z104)*'Data - P&amp;L'!$C$10</f>
        <v>0</v>
      </c>
      <c r="AA167" s="208">
        <f>(AA25+AA26+AA103+AA104)*'Data - P&amp;L'!$C$10</f>
        <v>0</v>
      </c>
      <c r="AB167" s="208">
        <f>(AB25+AB26+AB103+AB104)*'Data - P&amp;L'!$C$10</f>
        <v>0</v>
      </c>
      <c r="AC167" s="208">
        <f>(AC25+AC26+AC103+AC104)*'Data - P&amp;L'!$C$10</f>
        <v>0</v>
      </c>
      <c r="AD167" s="208">
        <f>(AD25+AD26+AD103+AD104)*'Data - P&amp;L'!$C$10</f>
        <v>0</v>
      </c>
      <c r="AE167" s="409">
        <f t="shared" si="40"/>
        <v>0</v>
      </c>
    </row>
    <row r="168">
      <c r="A168" s="590" t="s">
        <v>2665</v>
      </c>
      <c r="B168" s="302">
        <f>(B17*'Data - P&amp;L'!$C$38)+(B95*'Data - P&amp;L'!$C$39)</f>
        <v>167.16</v>
      </c>
      <c r="C168" s="302">
        <f>(C17*'Data - P&amp;L'!$C$38)+(C95*'Data - P&amp;L'!$C$39)</f>
        <v>179.1</v>
      </c>
      <c r="D168" s="302">
        <f>(D17*'Data - P&amp;L'!$C$38)+(D95*'Data - P&amp;L'!$C$39)</f>
        <v>250.74</v>
      </c>
      <c r="E168" s="302">
        <f>(E17*'Data - P&amp;L'!$C$38)+(E95*'Data - P&amp;L'!$C$39)</f>
        <v>107.46</v>
      </c>
      <c r="F168" s="302">
        <f>(F17*'Data - P&amp;L'!$C$38)+(F95*'Data - P&amp;L'!$C$39)</f>
        <v>107.46</v>
      </c>
      <c r="G168" s="302">
        <f>(G17*'Data - P&amp;L'!$C$38)+(G95*'Data - P&amp;L'!$C$39)</f>
        <v>107.46</v>
      </c>
      <c r="H168" s="302">
        <f>(H17*'Data - P&amp;L'!$C$38)+(H95*'Data - P&amp;L'!$C$39)</f>
        <v>214.92</v>
      </c>
      <c r="I168" s="302">
        <f>(I17*'Data - P&amp;L'!$C$38)+(I95*'Data - P&amp;L'!$C$39)</f>
        <v>83.58</v>
      </c>
      <c r="J168" s="302">
        <f>(J17*'Data - P&amp;L'!$C$38)+(J95*'Data - P&amp;L'!$C$39)</f>
        <v>131.34</v>
      </c>
      <c r="K168" s="302">
        <f>(K17*'Data - P&amp;L'!$C$38)+(K95*'Data - P&amp;L'!$C$39)</f>
        <v>143.28</v>
      </c>
      <c r="L168" s="302">
        <f>(L17*'Data - P&amp;L'!$C$38)+(L95*'Data - P&amp;L'!$C$39)</f>
        <v>250.74</v>
      </c>
      <c r="M168" s="302">
        <f>(M17*'Data - P&amp;L'!$C$38)+(M95*'Data - P&amp;L'!$C$39)</f>
        <v>95.52</v>
      </c>
      <c r="N168" s="302">
        <f>(N17*'Data - P&amp;L'!$C$38)+(N95*'Data - P&amp;L'!$C$39)</f>
        <v>59.7</v>
      </c>
      <c r="O168" s="302">
        <f>(O17*'Data - P&amp;L'!$C$38)+(O95*'Data - P&amp;L'!$C$39)</f>
        <v>107.46</v>
      </c>
      <c r="P168" s="302">
        <f>(P17*'Data - P&amp;L'!$C$38)+(P95*'Data - P&amp;L'!$C$39)</f>
        <v>226.86</v>
      </c>
      <c r="Q168" s="302">
        <f>(Q17*'Data - P&amp;L'!$C$38)+(Q95*'Data - P&amp;L'!$C$39)</f>
        <v>119.4</v>
      </c>
      <c r="R168" s="302">
        <f>(R17*'Data - P&amp;L'!$C$38)+(R95*'Data - P&amp;L'!$C$39)</f>
        <v>202.98</v>
      </c>
      <c r="S168" s="302">
        <f>(S17*'Data - P&amp;L'!$C$38)+(S95*'Data - P&amp;L'!$C$39)</f>
        <v>214.92</v>
      </c>
      <c r="T168" s="302">
        <f>(T17*'Data - P&amp;L'!$C$38)+(T95*'Data - P&amp;L'!$C$39)</f>
        <v>131.34</v>
      </c>
      <c r="U168" s="302">
        <f>(U17*'Data - P&amp;L'!$C$38)+(U95*'Data - P&amp;L'!$C$39)</f>
        <v>943.26</v>
      </c>
      <c r="V168" s="302">
        <f>(V17*'Data - P&amp;L'!$C$38)+(V95*'Data - P&amp;L'!$C$39)</f>
        <v>250.74</v>
      </c>
      <c r="W168" s="302">
        <f>(W17*'Data - P&amp;L'!$C$38)+(W95*'Data - P&amp;L'!$C$39)</f>
        <v>179.1</v>
      </c>
      <c r="X168" s="302">
        <f>(X17*'Data - P&amp;L'!$C$38)+(X95*'Data - P&amp;L'!$C$39)</f>
        <v>167.16</v>
      </c>
      <c r="Y168" s="302">
        <f>(Y17*'Data - P&amp;L'!$C$38)+(Y95*'Data - P&amp;L'!$C$39)</f>
        <v>167.16</v>
      </c>
      <c r="Z168" s="302">
        <f>(Z17*'Data - P&amp;L'!$C$38)+(Z95*'Data - P&amp;L'!$C$39)</f>
        <v>214.92</v>
      </c>
      <c r="AA168" s="302">
        <f>(AA17*'Data - P&amp;L'!$C$38)+(AA95*'Data - P&amp;L'!$C$39)</f>
        <v>119.4</v>
      </c>
      <c r="AB168" s="302">
        <f>(AB17*'Data - P&amp;L'!$C$38)+(AB95*'Data - P&amp;L'!$C$39)</f>
        <v>191.04</v>
      </c>
      <c r="AC168" s="302">
        <f>(AC17*'Data - P&amp;L'!$C$38)+(AC95*'Data - P&amp;L'!$C$39)</f>
        <v>202.98</v>
      </c>
      <c r="AD168" s="302">
        <f>(AD17*'Data - P&amp;L'!$C$38)+(AD95*'Data - P&amp;L'!$C$39)</f>
        <v>107.46</v>
      </c>
      <c r="AE168" s="1000">
        <f t="shared" si="40"/>
        <v>5444.64</v>
      </c>
    </row>
    <row r="169">
      <c r="A169" s="588" t="s">
        <v>2666</v>
      </c>
      <c r="B169" s="208">
        <f>(B17*'Data - P&amp;L'!$C$34)+(B95*'Data - P&amp;L'!$C$35)</f>
        <v>195.24</v>
      </c>
      <c r="C169" s="208">
        <f>(C17*'Data - P&amp;L'!$C$34)+(C95*'Data - P&amp;L'!$C$35)</f>
        <v>219.66</v>
      </c>
      <c r="D169" s="208">
        <f>(D17*'Data - P&amp;L'!$C$34)+(D95*'Data - P&amp;L'!$C$35)</f>
        <v>291.3</v>
      </c>
      <c r="E169" s="208">
        <f>(E17*'Data - P&amp;L'!$C$34)+(E95*'Data - P&amp;L'!$C$35)</f>
        <v>129.3</v>
      </c>
      <c r="F169" s="208">
        <f>(F17*'Data - P&amp;L'!$C$34)+(F95*'Data - P&amp;L'!$C$35)</f>
        <v>135.54</v>
      </c>
      <c r="G169" s="208">
        <f>(G17*'Data - P&amp;L'!$C$34)+(G95*'Data - P&amp;L'!$C$35)</f>
        <v>126.18</v>
      </c>
      <c r="H169" s="208">
        <f>(H17*'Data - P&amp;L'!$C$34)+(H95*'Data - P&amp;L'!$C$35)</f>
        <v>249.24</v>
      </c>
      <c r="I169" s="208">
        <f>(I17*'Data - P&amp;L'!$C$34)+(I95*'Data - P&amp;L'!$C$35)</f>
        <v>96.06</v>
      </c>
      <c r="J169" s="208">
        <f>(J17*'Data - P&amp;L'!$C$34)+(J95*'Data - P&amp;L'!$C$35)</f>
        <v>156.3</v>
      </c>
      <c r="K169" s="208">
        <f>(K17*'Data - P&amp;L'!$C$34)+(K95*'Data - P&amp;L'!$C$35)</f>
        <v>168.24</v>
      </c>
      <c r="L169" s="208">
        <f>(L17*'Data - P&amp;L'!$C$34)+(L95*'Data - P&amp;L'!$C$35)</f>
        <v>297.54</v>
      </c>
      <c r="M169" s="208">
        <f>(M17*'Data - P&amp;L'!$C$34)+(M95*'Data - P&amp;L'!$C$35)</f>
        <v>120.48</v>
      </c>
      <c r="N169" s="208">
        <f>(N17*'Data - P&amp;L'!$C$34)+(N95*'Data - P&amp;L'!$C$35)</f>
        <v>72.18</v>
      </c>
      <c r="O169" s="208">
        <f>(O17*'Data - P&amp;L'!$C$34)+(O95*'Data - P&amp;L'!$C$35)</f>
        <v>113.7</v>
      </c>
      <c r="P169" s="208">
        <f>(P17*'Data - P&amp;L'!$C$34)+(P95*'Data - P&amp;L'!$C$35)</f>
        <v>261.18</v>
      </c>
      <c r="Q169" s="208">
        <f>(Q17*'Data - P&amp;L'!$C$34)+(Q95*'Data - P&amp;L'!$C$35)</f>
        <v>135</v>
      </c>
      <c r="R169" s="208">
        <f>(R17*'Data - P&amp;L'!$C$34)+(R95*'Data - P&amp;L'!$C$35)</f>
        <v>246.66</v>
      </c>
      <c r="S169" s="208">
        <f>(S17*'Data - P&amp;L'!$C$34)+(S95*'Data - P&amp;L'!$C$35)</f>
        <v>258.6</v>
      </c>
      <c r="T169" s="208">
        <f>(T17*'Data - P&amp;L'!$C$34)+(T95*'Data - P&amp;L'!$C$35)</f>
        <v>165.66</v>
      </c>
      <c r="U169" s="208">
        <f>(U17*'Data - P&amp;L'!$C$34)+(U95*'Data - P&amp;L'!$C$35)</f>
        <v>974.46</v>
      </c>
      <c r="V169" s="208">
        <f>(V17*'Data - P&amp;L'!$C$34)+(V95*'Data - P&amp;L'!$C$35)</f>
        <v>281.94</v>
      </c>
      <c r="W169" s="208">
        <f>(W17*'Data - P&amp;L'!$C$34)+(W95*'Data - P&amp;L'!$C$35)</f>
        <v>216.54</v>
      </c>
      <c r="X169" s="208">
        <f>(X17*'Data - P&amp;L'!$C$34)+(X95*'Data - P&amp;L'!$C$35)</f>
        <v>192.12</v>
      </c>
      <c r="Y169" s="208">
        <f>(Y17*'Data - P&amp;L'!$C$34)+(Y95*'Data - P&amp;L'!$C$35)</f>
        <v>189</v>
      </c>
      <c r="Z169" s="208">
        <f>(Z17*'Data - P&amp;L'!$C$34)+(Z95*'Data - P&amp;L'!$C$35)</f>
        <v>249.24</v>
      </c>
      <c r="AA169" s="208">
        <f>(AA17*'Data - P&amp;L'!$C$34)+(AA95*'Data - P&amp;L'!$C$35)</f>
        <v>150.6</v>
      </c>
      <c r="AB169" s="208">
        <f>(AB17*'Data - P&amp;L'!$C$34)+(AB95*'Data - P&amp;L'!$C$35)</f>
        <v>231.6</v>
      </c>
      <c r="AC169" s="208">
        <f>(AC17*'Data - P&amp;L'!$C$34)+(AC95*'Data - P&amp;L'!$C$35)</f>
        <v>240.42</v>
      </c>
      <c r="AD169" s="208">
        <f>(AD17*'Data - P&amp;L'!$C$34)+(AD95*'Data - P&amp;L'!$C$35)</f>
        <v>126.18</v>
      </c>
      <c r="AE169" s="409">
        <f t="shared" si="40"/>
        <v>6290.16</v>
      </c>
    </row>
    <row r="170">
      <c r="A170" s="588" t="s">
        <v>2667</v>
      </c>
      <c r="B170" s="208">
        <f>(B27*'Data - P&amp;L'!$D$38)+(B105*'Data - P&amp;L'!$D$39)</f>
        <v>0</v>
      </c>
      <c r="C170" s="208">
        <f>(C27*'Data - P&amp;L'!$D$38)+(C105*'Data - P&amp;L'!$D$39)</f>
        <v>0</v>
      </c>
      <c r="D170" s="208">
        <f>(D27*'Data - P&amp;L'!$D$38)+(D105*'Data - P&amp;L'!$D$39)</f>
        <v>0</v>
      </c>
      <c r="E170" s="208">
        <f>(E27*'Data - P&amp;L'!$D$38)+(E105*'Data - P&amp;L'!$D$39)</f>
        <v>0</v>
      </c>
      <c r="F170" s="208">
        <f>(F27*'Data - P&amp;L'!$D$38)+(F105*'Data - P&amp;L'!$D$39)</f>
        <v>0</v>
      </c>
      <c r="G170" s="208">
        <f>(G27*'Data - P&amp;L'!$D$38)+(G105*'Data - P&amp;L'!$D$39)</f>
        <v>0</v>
      </c>
      <c r="H170" s="208">
        <f>(H27*'Data - P&amp;L'!$D$38)+(H105*'Data - P&amp;L'!$D$39)</f>
        <v>0</v>
      </c>
      <c r="I170" s="208">
        <f>(I27*'Data - P&amp;L'!$D$38)+(I105*'Data - P&amp;L'!$D$39)</f>
        <v>0</v>
      </c>
      <c r="J170" s="208">
        <f>(J27*'Data - P&amp;L'!$D$38)+(J105*'Data - P&amp;L'!$D$39)</f>
        <v>0</v>
      </c>
      <c r="K170" s="208">
        <f>(K27*'Data - P&amp;L'!$D$38)+(K105*'Data - P&amp;L'!$D$39)</f>
        <v>0</v>
      </c>
      <c r="L170" s="208">
        <f>(L27*'Data - P&amp;L'!$D$38)+(L105*'Data - P&amp;L'!$D$39)</f>
        <v>0</v>
      </c>
      <c r="M170" s="208">
        <f>(M27*'Data - P&amp;L'!$D$38)+(M105*'Data - P&amp;L'!$D$39)</f>
        <v>0</v>
      </c>
      <c r="N170" s="208">
        <f>(N27*'Data - P&amp;L'!$D$38)+(N105*'Data - P&amp;L'!$D$39)</f>
        <v>0</v>
      </c>
      <c r="O170" s="208">
        <f>(O27*'Data - P&amp;L'!$D$38)+(O105*'Data - P&amp;L'!$D$39)</f>
        <v>0</v>
      </c>
      <c r="P170" s="208">
        <f>(P27*'Data - P&amp;L'!$D$38)+(P105*'Data - P&amp;L'!$D$39)</f>
        <v>0</v>
      </c>
      <c r="Q170" s="208">
        <f>(Q27*'Data - P&amp;L'!$D$38)+(Q105*'Data - P&amp;L'!$D$39)</f>
        <v>0</v>
      </c>
      <c r="R170" s="208">
        <f>(R27*'Data - P&amp;L'!$D$38)+(R105*'Data - P&amp;L'!$D$39)</f>
        <v>0</v>
      </c>
      <c r="S170" s="208">
        <f>(S27*'Data - P&amp;L'!$D$38)+(S105*'Data - P&amp;L'!$D$39)</f>
        <v>0</v>
      </c>
      <c r="T170" s="208">
        <f>(T27*'Data - P&amp;L'!$D$38)+(T105*'Data - P&amp;L'!$D$39)</f>
        <v>0</v>
      </c>
      <c r="U170" s="208">
        <f>(U27*'Data - P&amp;L'!$D$38)+(U105*'Data - P&amp;L'!$D$39)</f>
        <v>0</v>
      </c>
      <c r="V170" s="208">
        <f>(V27*'Data - P&amp;L'!$D$38)+(V105*'Data - P&amp;L'!$D$39)</f>
        <v>0</v>
      </c>
      <c r="W170" s="208">
        <f>(W27*'Data - P&amp;L'!$D$38)+(W105*'Data - P&amp;L'!$D$39)</f>
        <v>0</v>
      </c>
      <c r="X170" s="208">
        <f>(X27*'Data - P&amp;L'!$D$38)+(X105*'Data - P&amp;L'!$D$39)</f>
        <v>0</v>
      </c>
      <c r="Y170" s="208">
        <f>(Y27*'Data - P&amp;L'!$D$38)+(Y105*'Data - P&amp;L'!$D$39)</f>
        <v>0</v>
      </c>
      <c r="Z170" s="208">
        <f>(Z27*'Data - P&amp;L'!$D$38)+(Z105*'Data - P&amp;L'!$D$39)</f>
        <v>0</v>
      </c>
      <c r="AA170" s="208">
        <f>(AA27*'Data - P&amp;L'!$D$38)+(AA105*'Data - P&amp;L'!$D$39)</f>
        <v>0</v>
      </c>
      <c r="AB170" s="208">
        <f>(AB27*'Data - P&amp;L'!$D$38)+(AB105*'Data - P&amp;L'!$D$39)</f>
        <v>0</v>
      </c>
      <c r="AC170" s="208">
        <f>(AC27*'Data - P&amp;L'!$D$38)+(AC105*'Data - P&amp;L'!$D$39)</f>
        <v>0</v>
      </c>
      <c r="AD170" s="208">
        <f>(AD27*'Data - P&amp;L'!$D$38)+(AD105*'Data - P&amp;L'!$D$39)</f>
        <v>0</v>
      </c>
      <c r="AE170" s="409">
        <f t="shared" si="40"/>
        <v>0</v>
      </c>
    </row>
    <row r="171">
      <c r="A171" s="589" t="s">
        <v>2668</v>
      </c>
      <c r="B171" s="308">
        <f>(B27*'Data - P&amp;L'!$D$34)+(B105*'Data - P&amp;L'!$D$35)</f>
        <v>0</v>
      </c>
      <c r="C171" s="308">
        <f>(C27*'Data - P&amp;L'!$D$34)+(C105*'Data - P&amp;L'!$D$35)</f>
        <v>0</v>
      </c>
      <c r="D171" s="308">
        <f>(D27*'Data - P&amp;L'!$D$34)+(D105*'Data - P&amp;L'!$D$35)</f>
        <v>0</v>
      </c>
      <c r="E171" s="308">
        <f>(E27*'Data - P&amp;L'!$D$34)+(E105*'Data - P&amp;L'!$D$35)</f>
        <v>0</v>
      </c>
      <c r="F171" s="308">
        <f>(F27*'Data - P&amp;L'!$D$34)+(F105*'Data - P&amp;L'!$D$35)</f>
        <v>0</v>
      </c>
      <c r="G171" s="308">
        <f>(G27*'Data - P&amp;L'!$D$34)+(G105*'Data - P&amp;L'!$D$35)</f>
        <v>0</v>
      </c>
      <c r="H171" s="308">
        <f>(H27*'Data - P&amp;L'!$D$34)+(H105*'Data - P&amp;L'!$D$35)</f>
        <v>0</v>
      </c>
      <c r="I171" s="308">
        <f>(I27*'Data - P&amp;L'!$D$34)+(I105*'Data - P&amp;L'!$D$35)</f>
        <v>0</v>
      </c>
      <c r="J171" s="308">
        <f>(J27*'Data - P&amp;L'!$D$34)+(J105*'Data - P&amp;L'!$D$35)</f>
        <v>0</v>
      </c>
      <c r="K171" s="308">
        <f>(K27*'Data - P&amp;L'!$D$34)+(K105*'Data - P&amp;L'!$D$35)</f>
        <v>0</v>
      </c>
      <c r="L171" s="308">
        <f>(L27*'Data - P&amp;L'!$D$34)+(L105*'Data - P&amp;L'!$D$35)</f>
        <v>0</v>
      </c>
      <c r="M171" s="308">
        <f>(M27*'Data - P&amp;L'!$D$34)+(M105*'Data - P&amp;L'!$D$35)</f>
        <v>0</v>
      </c>
      <c r="N171" s="308">
        <f>(N27*'Data - P&amp;L'!$D$34)+(N105*'Data - P&amp;L'!$D$35)</f>
        <v>0</v>
      </c>
      <c r="O171" s="308">
        <f>(O27*'Data - P&amp;L'!$D$34)+(O105*'Data - P&amp;L'!$D$35)</f>
        <v>0</v>
      </c>
      <c r="P171" s="308">
        <f>(P27*'Data - P&amp;L'!$D$34)+(P105*'Data - P&amp;L'!$D$35)</f>
        <v>0</v>
      </c>
      <c r="Q171" s="308">
        <f>(Q27*'Data - P&amp;L'!$D$34)+(Q105*'Data - P&amp;L'!$D$35)</f>
        <v>0</v>
      </c>
      <c r="R171" s="308">
        <f>(R27*'Data - P&amp;L'!$D$34)+(R105*'Data - P&amp;L'!$D$35)</f>
        <v>0</v>
      </c>
      <c r="S171" s="308">
        <f>(S27*'Data - P&amp;L'!$D$34)+(S105*'Data - P&amp;L'!$D$35)</f>
        <v>0</v>
      </c>
      <c r="T171" s="308">
        <f>(T27*'Data - P&amp;L'!$D$34)+(T105*'Data - P&amp;L'!$D$35)</f>
        <v>0</v>
      </c>
      <c r="U171" s="308">
        <f>(U27*'Data - P&amp;L'!$D$34)+(U105*'Data - P&amp;L'!$D$35)</f>
        <v>0</v>
      </c>
      <c r="V171" s="308">
        <f>(V27*'Data - P&amp;L'!$D$34)+(V105*'Data - P&amp;L'!$D$35)</f>
        <v>0</v>
      </c>
      <c r="W171" s="308">
        <f>(W27*'Data - P&amp;L'!$D$34)+(W105*'Data - P&amp;L'!$D$35)</f>
        <v>0</v>
      </c>
      <c r="X171" s="308">
        <f>(X27*'Data - P&amp;L'!$D$34)+(X105*'Data - P&amp;L'!$D$35)</f>
        <v>0</v>
      </c>
      <c r="Y171" s="308">
        <f>(Y27*'Data - P&amp;L'!$D$34)+(Y105*'Data - P&amp;L'!$D$35)</f>
        <v>0</v>
      </c>
      <c r="Z171" s="308">
        <f>(Z27*'Data - P&amp;L'!$D$34)+(Z105*'Data - P&amp;L'!$D$35)</f>
        <v>0</v>
      </c>
      <c r="AA171" s="308">
        <f>(AA27*'Data - P&amp;L'!$D$34)+(AA105*'Data - P&amp;L'!$D$35)</f>
        <v>0</v>
      </c>
      <c r="AB171" s="308">
        <f>(AB27*'Data - P&amp;L'!$D$34)+(AB105*'Data - P&amp;L'!$D$35)</f>
        <v>0</v>
      </c>
      <c r="AC171" s="308">
        <f>(AC27*'Data - P&amp;L'!$D$34)+(AC105*'Data - P&amp;L'!$D$35)</f>
        <v>0</v>
      </c>
      <c r="AD171" s="308">
        <f>(AD27*'Data - P&amp;L'!$D$34)+(AD105*'Data - P&amp;L'!$D$35)</f>
        <v>0</v>
      </c>
      <c r="AE171" s="999">
        <f t="shared" si="40"/>
        <v>0</v>
      </c>
    </row>
    <row r="172">
      <c r="AE172" s="505"/>
    </row>
    <row r="173">
      <c r="A173" s="1001" t="s">
        <v>2669</v>
      </c>
      <c r="B173" s="318"/>
      <c r="C173" s="318"/>
      <c r="D173" s="318"/>
      <c r="E173" s="318"/>
      <c r="F173" s="318"/>
      <c r="G173" s="318"/>
      <c r="H173" s="318"/>
      <c r="I173" s="318"/>
      <c r="J173" s="318"/>
      <c r="K173" s="318"/>
      <c r="L173" s="318"/>
      <c r="M173" s="318"/>
      <c r="N173" s="318"/>
      <c r="O173" s="318"/>
      <c r="P173" s="318"/>
      <c r="Q173" s="318"/>
      <c r="R173" s="318"/>
      <c r="S173" s="318"/>
      <c r="T173" s="318"/>
      <c r="U173" s="318"/>
      <c r="V173" s="318"/>
      <c r="W173" s="318"/>
      <c r="X173" s="318"/>
      <c r="Y173" s="318"/>
      <c r="Z173" s="318"/>
      <c r="AA173" s="318"/>
      <c r="AB173" s="318"/>
      <c r="AC173" s="318"/>
      <c r="AD173" s="318"/>
      <c r="AE173" s="489"/>
    </row>
    <row r="174">
      <c r="A174" s="320">
        <f>SUM(B173:AD173)</f>
        <v>0</v>
      </c>
      <c r="B174" s="313"/>
      <c r="C174" s="313"/>
      <c r="D174" s="313"/>
      <c r="E174" s="313"/>
      <c r="F174" s="313"/>
      <c r="G174" s="313"/>
      <c r="H174" s="313"/>
      <c r="I174" s="313"/>
      <c r="J174" s="313"/>
      <c r="K174" s="313"/>
      <c r="L174" s="313"/>
      <c r="M174" s="313"/>
      <c r="N174" s="313"/>
      <c r="O174" s="313"/>
      <c r="P174" s="313"/>
      <c r="Q174" s="313"/>
      <c r="R174" s="313"/>
      <c r="S174" s="313"/>
      <c r="T174" s="313"/>
      <c r="U174" s="313"/>
      <c r="V174" s="313"/>
      <c r="W174" s="313"/>
      <c r="X174" s="313"/>
      <c r="Y174" s="313"/>
      <c r="Z174" s="313"/>
      <c r="AA174" s="313"/>
      <c r="AB174" s="313"/>
      <c r="AC174" s="313"/>
      <c r="AD174" s="313"/>
      <c r="AE174" s="409"/>
    </row>
    <row r="175">
      <c r="A175" s="1002" t="s">
        <v>2670</v>
      </c>
      <c r="B175" s="313"/>
      <c r="C175" s="313"/>
      <c r="D175" s="313"/>
      <c r="E175" s="313"/>
      <c r="F175" s="313"/>
      <c r="G175" s="313"/>
      <c r="H175" s="313"/>
      <c r="I175" s="313"/>
      <c r="J175" s="313"/>
      <c r="K175" s="313"/>
      <c r="L175" s="313"/>
      <c r="M175" s="313"/>
      <c r="N175" s="313"/>
      <c r="O175" s="313"/>
      <c r="P175" s="313"/>
      <c r="Q175" s="313"/>
      <c r="R175" s="313"/>
      <c r="S175" s="313"/>
      <c r="T175" s="313"/>
      <c r="U175" s="313"/>
      <c r="V175" s="313"/>
      <c r="W175" s="313"/>
      <c r="X175" s="313"/>
      <c r="Y175" s="313"/>
      <c r="Z175" s="313"/>
      <c r="AA175" s="313"/>
      <c r="AB175" s="313"/>
      <c r="AC175" s="313"/>
      <c r="AD175" s="313"/>
      <c r="AE175" s="409"/>
    </row>
    <row r="176">
      <c r="A176" s="320">
        <f>SUM(B175:AD175)</f>
        <v>0</v>
      </c>
      <c r="B176" s="313"/>
      <c r="C176" s="313"/>
      <c r="D176" s="313"/>
      <c r="E176" s="313"/>
      <c r="F176" s="313"/>
      <c r="G176" s="313"/>
      <c r="H176" s="313"/>
      <c r="I176" s="313"/>
      <c r="J176" s="313"/>
      <c r="K176" s="313"/>
      <c r="L176" s="313"/>
      <c r="M176" s="313"/>
      <c r="N176" s="313"/>
      <c r="O176" s="313"/>
      <c r="P176" s="313"/>
      <c r="Q176" s="313"/>
      <c r="R176" s="313"/>
      <c r="S176" s="313"/>
      <c r="T176" s="313"/>
      <c r="U176" s="313"/>
      <c r="V176" s="313"/>
      <c r="W176" s="313"/>
      <c r="X176" s="313"/>
      <c r="Y176" s="313"/>
      <c r="Z176" s="313"/>
      <c r="AA176" s="313"/>
      <c r="AB176" s="313"/>
      <c r="AC176" s="313"/>
      <c r="AD176" s="313"/>
      <c r="AE176" s="409"/>
    </row>
    <row r="177">
      <c r="A177" s="1001" t="s">
        <v>2671</v>
      </c>
      <c r="B177" s="318" t="str">
        <f t="shared" ref="B177:AD177" si="41">#REF!-B169</f>
        <v>#REF!</v>
      </c>
      <c r="C177" s="318" t="str">
        <f t="shared" si="41"/>
        <v>#REF!</v>
      </c>
      <c r="D177" s="318" t="str">
        <f t="shared" si="41"/>
        <v>#REF!</v>
      </c>
      <c r="E177" s="318" t="str">
        <f t="shared" si="41"/>
        <v>#REF!</v>
      </c>
      <c r="F177" s="318" t="str">
        <f t="shared" si="41"/>
        <v>#REF!</v>
      </c>
      <c r="G177" s="318" t="str">
        <f t="shared" si="41"/>
        <v>#REF!</v>
      </c>
      <c r="H177" s="318" t="str">
        <f t="shared" si="41"/>
        <v>#REF!</v>
      </c>
      <c r="I177" s="318" t="str">
        <f t="shared" si="41"/>
        <v>#REF!</v>
      </c>
      <c r="J177" s="318" t="str">
        <f t="shared" si="41"/>
        <v>#REF!</v>
      </c>
      <c r="K177" s="318" t="str">
        <f t="shared" si="41"/>
        <v>#REF!</v>
      </c>
      <c r="L177" s="318" t="str">
        <f t="shared" si="41"/>
        <v>#REF!</v>
      </c>
      <c r="M177" s="318" t="str">
        <f t="shared" si="41"/>
        <v>#REF!</v>
      </c>
      <c r="N177" s="318" t="str">
        <f t="shared" si="41"/>
        <v>#REF!</v>
      </c>
      <c r="O177" s="318" t="str">
        <f t="shared" si="41"/>
        <v>#REF!</v>
      </c>
      <c r="P177" s="318" t="str">
        <f t="shared" si="41"/>
        <v>#REF!</v>
      </c>
      <c r="Q177" s="318" t="str">
        <f t="shared" si="41"/>
        <v>#REF!</v>
      </c>
      <c r="R177" s="318" t="str">
        <f t="shared" si="41"/>
        <v>#REF!</v>
      </c>
      <c r="S177" s="318" t="str">
        <f t="shared" si="41"/>
        <v>#REF!</v>
      </c>
      <c r="T177" s="318" t="str">
        <f t="shared" si="41"/>
        <v>#REF!</v>
      </c>
      <c r="U177" s="318" t="str">
        <f t="shared" si="41"/>
        <v>#REF!</v>
      </c>
      <c r="V177" s="318" t="str">
        <f t="shared" si="41"/>
        <v>#REF!</v>
      </c>
      <c r="W177" s="318" t="str">
        <f t="shared" si="41"/>
        <v>#REF!</v>
      </c>
      <c r="X177" s="318" t="str">
        <f t="shared" si="41"/>
        <v>#REF!</v>
      </c>
      <c r="Y177" s="318" t="str">
        <f t="shared" si="41"/>
        <v>#REF!</v>
      </c>
      <c r="Z177" s="318" t="str">
        <f t="shared" si="41"/>
        <v>#REF!</v>
      </c>
      <c r="AA177" s="318" t="str">
        <f t="shared" si="41"/>
        <v>#REF!</v>
      </c>
      <c r="AB177" s="318" t="str">
        <f t="shared" si="41"/>
        <v>#REF!</v>
      </c>
      <c r="AC177" s="318" t="str">
        <f t="shared" si="41"/>
        <v>#REF!</v>
      </c>
      <c r="AD177" s="318" t="str">
        <f t="shared" si="41"/>
        <v>#REF!</v>
      </c>
      <c r="AE177" s="489" t="str">
        <f>SUM(B177:AD177)</f>
        <v>#REF!</v>
      </c>
    </row>
    <row r="178">
      <c r="A178" s="596" t="str">
        <f>SUM(B177:AD177)</f>
        <v>#REF!</v>
      </c>
      <c r="B178" s="322"/>
      <c r="C178" s="322"/>
      <c r="D178" s="322"/>
      <c r="E178" s="322"/>
      <c r="F178" s="322"/>
      <c r="G178" s="322"/>
      <c r="H178" s="322"/>
      <c r="I178" s="322"/>
      <c r="J178" s="322"/>
      <c r="K178" s="322"/>
      <c r="L178" s="322"/>
      <c r="M178" s="322"/>
      <c r="N178" s="322"/>
      <c r="O178" s="322"/>
      <c r="P178" s="322"/>
      <c r="Q178" s="322"/>
      <c r="R178" s="322"/>
      <c r="S178" s="322"/>
      <c r="T178" s="322"/>
      <c r="U178" s="322"/>
      <c r="V178" s="322"/>
      <c r="W178" s="322"/>
      <c r="X178" s="322"/>
      <c r="Y178" s="322"/>
      <c r="Z178" s="322"/>
      <c r="AA178" s="322"/>
      <c r="AB178" s="322"/>
      <c r="AC178" s="322"/>
      <c r="AD178" s="322"/>
      <c r="AE178" s="409"/>
    </row>
    <row r="179">
      <c r="A179" s="1002" t="s">
        <v>2672</v>
      </c>
      <c r="B179" s="313" t="str">
        <f t="shared" ref="B179:AD179" si="42">#REF!-B171</f>
        <v>#REF!</v>
      </c>
      <c r="C179" s="313" t="str">
        <f t="shared" si="42"/>
        <v>#REF!</v>
      </c>
      <c r="D179" s="313" t="str">
        <f t="shared" si="42"/>
        <v>#REF!</v>
      </c>
      <c r="E179" s="313" t="str">
        <f t="shared" si="42"/>
        <v>#REF!</v>
      </c>
      <c r="F179" s="313" t="str">
        <f t="shared" si="42"/>
        <v>#REF!</v>
      </c>
      <c r="G179" s="313" t="str">
        <f t="shared" si="42"/>
        <v>#REF!</v>
      </c>
      <c r="H179" s="313" t="str">
        <f t="shared" si="42"/>
        <v>#REF!</v>
      </c>
      <c r="I179" s="313" t="str">
        <f t="shared" si="42"/>
        <v>#REF!</v>
      </c>
      <c r="J179" s="313" t="str">
        <f t="shared" si="42"/>
        <v>#REF!</v>
      </c>
      <c r="K179" s="313" t="str">
        <f t="shared" si="42"/>
        <v>#REF!</v>
      </c>
      <c r="L179" s="313" t="str">
        <f t="shared" si="42"/>
        <v>#REF!</v>
      </c>
      <c r="M179" s="313" t="str">
        <f t="shared" si="42"/>
        <v>#REF!</v>
      </c>
      <c r="N179" s="313" t="str">
        <f t="shared" si="42"/>
        <v>#REF!</v>
      </c>
      <c r="O179" s="313" t="str">
        <f t="shared" si="42"/>
        <v>#REF!</v>
      </c>
      <c r="P179" s="313" t="str">
        <f t="shared" si="42"/>
        <v>#REF!</v>
      </c>
      <c r="Q179" s="313" t="str">
        <f t="shared" si="42"/>
        <v>#REF!</v>
      </c>
      <c r="R179" s="313" t="str">
        <f t="shared" si="42"/>
        <v>#REF!</v>
      </c>
      <c r="S179" s="313" t="str">
        <f t="shared" si="42"/>
        <v>#REF!</v>
      </c>
      <c r="T179" s="313" t="str">
        <f t="shared" si="42"/>
        <v>#REF!</v>
      </c>
      <c r="U179" s="313" t="str">
        <f t="shared" si="42"/>
        <v>#REF!</v>
      </c>
      <c r="V179" s="313" t="str">
        <f t="shared" si="42"/>
        <v>#REF!</v>
      </c>
      <c r="W179" s="313" t="str">
        <f t="shared" si="42"/>
        <v>#REF!</v>
      </c>
      <c r="X179" s="313" t="str">
        <f t="shared" si="42"/>
        <v>#REF!</v>
      </c>
      <c r="Y179" s="313" t="str">
        <f t="shared" si="42"/>
        <v>#REF!</v>
      </c>
      <c r="Z179" s="313" t="str">
        <f t="shared" si="42"/>
        <v>#REF!</v>
      </c>
      <c r="AA179" s="313" t="str">
        <f t="shared" si="42"/>
        <v>#REF!</v>
      </c>
      <c r="AB179" s="313" t="str">
        <f t="shared" si="42"/>
        <v>#REF!</v>
      </c>
      <c r="AC179" s="313" t="str">
        <f t="shared" si="42"/>
        <v>#REF!</v>
      </c>
      <c r="AD179" s="313" t="str">
        <f t="shared" si="42"/>
        <v>#REF!</v>
      </c>
      <c r="AE179" s="409" t="str">
        <f>SUM(B179:AD179)</f>
        <v>#REF!</v>
      </c>
    </row>
    <row r="180">
      <c r="A180" s="1003" t="str">
        <f>SUM(B179:AD179)</f>
        <v>#REF!</v>
      </c>
      <c r="B180" s="571"/>
      <c r="C180" s="571"/>
      <c r="D180" s="571"/>
      <c r="E180" s="571"/>
      <c r="F180" s="571"/>
      <c r="G180" s="571"/>
      <c r="H180" s="571"/>
      <c r="I180" s="571"/>
      <c r="J180" s="571"/>
      <c r="K180" s="571"/>
      <c r="L180" s="571"/>
      <c r="M180" s="571"/>
      <c r="N180" s="571"/>
      <c r="O180" s="571"/>
      <c r="P180" s="571"/>
      <c r="Q180" s="571"/>
      <c r="R180" s="571"/>
      <c r="S180" s="571"/>
      <c r="T180" s="571"/>
      <c r="U180" s="571"/>
      <c r="V180" s="571"/>
      <c r="W180" s="571"/>
      <c r="X180" s="571"/>
      <c r="Y180" s="571"/>
      <c r="Z180" s="571"/>
      <c r="AA180" s="571"/>
      <c r="AB180" s="571"/>
      <c r="AC180" s="571"/>
      <c r="AD180" s="571"/>
      <c r="AE180" s="493"/>
    </row>
    <row r="181">
      <c r="AE181" s="505"/>
    </row>
    <row r="182">
      <c r="AE182" s="505"/>
    </row>
    <row r="183">
      <c r="AE183" s="505"/>
    </row>
    <row r="184">
      <c r="AE184" s="505"/>
    </row>
    <row r="185">
      <c r="AE185" s="505"/>
    </row>
    <row r="186">
      <c r="AE186" s="505"/>
    </row>
    <row r="187">
      <c r="AE187" s="505"/>
    </row>
    <row r="188">
      <c r="AE188" s="505"/>
    </row>
    <row r="189">
      <c r="AE189" s="505"/>
    </row>
    <row r="190">
      <c r="AE190" s="505"/>
    </row>
    <row r="191">
      <c r="AE191" s="505"/>
    </row>
    <row r="192">
      <c r="AE192" s="505"/>
    </row>
    <row r="193">
      <c r="AE193" s="505"/>
    </row>
    <row r="194">
      <c r="AE194" s="505"/>
    </row>
    <row r="195">
      <c r="AE195" s="505"/>
    </row>
    <row r="196">
      <c r="AE196" s="505"/>
    </row>
    <row r="197">
      <c r="AE197" s="505"/>
    </row>
    <row r="198">
      <c r="AE198" s="505"/>
    </row>
    <row r="199">
      <c r="AE199" s="505"/>
    </row>
    <row r="200">
      <c r="AE200" s="505"/>
    </row>
    <row r="201">
      <c r="AE201" s="505"/>
    </row>
    <row r="202">
      <c r="AE202" s="505"/>
    </row>
    <row r="203">
      <c r="AE203" s="505"/>
    </row>
    <row r="204">
      <c r="AE204" s="505"/>
    </row>
    <row r="205">
      <c r="AE205" s="505"/>
    </row>
    <row r="206">
      <c r="AE206" s="505"/>
    </row>
    <row r="207">
      <c r="AE207" s="505"/>
    </row>
    <row r="208">
      <c r="AE208" s="505"/>
    </row>
    <row r="209">
      <c r="AE209" s="505"/>
    </row>
    <row r="210">
      <c r="AE210" s="505"/>
    </row>
    <row r="211">
      <c r="AE211" s="505"/>
    </row>
    <row r="212">
      <c r="AE212" s="505"/>
    </row>
    <row r="213">
      <c r="AE213" s="505"/>
    </row>
    <row r="214">
      <c r="AE214" s="505"/>
    </row>
    <row r="215">
      <c r="AE215" s="505"/>
    </row>
    <row r="216">
      <c r="AE216" s="505"/>
    </row>
    <row r="217">
      <c r="AE217" s="505"/>
    </row>
    <row r="218">
      <c r="AE218" s="505"/>
    </row>
    <row r="219">
      <c r="AE219" s="505"/>
    </row>
    <row r="220">
      <c r="AE220" s="505"/>
    </row>
    <row r="221">
      <c r="AE221" s="505"/>
    </row>
    <row r="222">
      <c r="AE222" s="505"/>
    </row>
    <row r="223">
      <c r="AE223" s="505"/>
    </row>
    <row r="224">
      <c r="AE224" s="505"/>
    </row>
    <row r="225">
      <c r="AE225" s="505"/>
    </row>
    <row r="226">
      <c r="AE226" s="505"/>
    </row>
    <row r="227">
      <c r="AE227" s="505"/>
    </row>
    <row r="228">
      <c r="AE228" s="505"/>
    </row>
    <row r="229">
      <c r="AE229" s="505"/>
    </row>
    <row r="230">
      <c r="AE230" s="505"/>
    </row>
    <row r="231">
      <c r="AE231" s="505"/>
    </row>
    <row r="232">
      <c r="AE232" s="505"/>
    </row>
    <row r="233">
      <c r="AE233" s="505"/>
    </row>
    <row r="234">
      <c r="AE234" s="505"/>
    </row>
    <row r="235">
      <c r="AE235" s="505"/>
    </row>
    <row r="236">
      <c r="AE236" s="505"/>
    </row>
    <row r="237">
      <c r="AE237" s="505"/>
    </row>
    <row r="238">
      <c r="AE238" s="505"/>
    </row>
    <row r="239">
      <c r="AE239" s="505"/>
    </row>
    <row r="240">
      <c r="AE240" s="505"/>
    </row>
    <row r="241">
      <c r="AE241" s="505"/>
    </row>
    <row r="242">
      <c r="AE242" s="505"/>
    </row>
    <row r="243">
      <c r="AE243" s="505"/>
    </row>
    <row r="244">
      <c r="AE244" s="505"/>
    </row>
    <row r="245">
      <c r="AE245" s="505"/>
    </row>
    <row r="246">
      <c r="AE246" s="505"/>
    </row>
    <row r="247">
      <c r="AE247" s="505"/>
    </row>
    <row r="248">
      <c r="AE248" s="505"/>
    </row>
    <row r="249">
      <c r="AE249" s="505"/>
    </row>
    <row r="250">
      <c r="AE250" s="505"/>
    </row>
    <row r="251">
      <c r="AE251" s="505"/>
    </row>
    <row r="252">
      <c r="AE252" s="505"/>
    </row>
    <row r="253">
      <c r="AE253" s="505"/>
    </row>
    <row r="254">
      <c r="AE254" s="505"/>
    </row>
    <row r="255">
      <c r="AE255" s="505"/>
    </row>
    <row r="256">
      <c r="AE256" s="505"/>
    </row>
    <row r="257">
      <c r="AE257" s="505"/>
    </row>
    <row r="258">
      <c r="AE258" s="505"/>
    </row>
    <row r="259">
      <c r="AE259" s="505"/>
    </row>
    <row r="260">
      <c r="AE260" s="505"/>
    </row>
    <row r="261">
      <c r="AE261" s="505"/>
    </row>
    <row r="262">
      <c r="AE262" s="505"/>
    </row>
    <row r="263">
      <c r="AE263" s="505"/>
    </row>
    <row r="264">
      <c r="AE264" s="505"/>
    </row>
    <row r="265">
      <c r="AE265" s="505"/>
    </row>
    <row r="266">
      <c r="AE266" s="505"/>
    </row>
    <row r="267">
      <c r="AE267" s="505"/>
    </row>
    <row r="268">
      <c r="AE268" s="505"/>
    </row>
    <row r="269">
      <c r="AE269" s="505"/>
    </row>
    <row r="270">
      <c r="AE270" s="505"/>
    </row>
    <row r="271">
      <c r="AE271" s="505"/>
    </row>
    <row r="272">
      <c r="AE272" s="505"/>
    </row>
    <row r="273">
      <c r="AE273" s="505"/>
    </row>
    <row r="274">
      <c r="AE274" s="505"/>
    </row>
    <row r="275">
      <c r="AE275" s="505"/>
    </row>
    <row r="276">
      <c r="AE276" s="505"/>
    </row>
    <row r="277">
      <c r="AE277" s="505"/>
    </row>
    <row r="278">
      <c r="AE278" s="505"/>
    </row>
    <row r="279">
      <c r="AE279" s="505"/>
    </row>
    <row r="280">
      <c r="AE280" s="505"/>
    </row>
    <row r="281">
      <c r="AE281" s="505"/>
    </row>
    <row r="282">
      <c r="AE282" s="505"/>
    </row>
    <row r="283">
      <c r="AE283" s="505"/>
    </row>
    <row r="284">
      <c r="AE284" s="505"/>
    </row>
    <row r="285">
      <c r="AE285" s="505"/>
    </row>
    <row r="286">
      <c r="AE286" s="505"/>
    </row>
    <row r="287">
      <c r="AE287" s="505"/>
    </row>
    <row r="288">
      <c r="AE288" s="505"/>
    </row>
    <row r="289">
      <c r="AE289" s="505"/>
    </row>
    <row r="290">
      <c r="AE290" s="505"/>
    </row>
    <row r="291">
      <c r="AE291" s="505"/>
    </row>
    <row r="292">
      <c r="AE292" s="505"/>
    </row>
    <row r="293">
      <c r="AE293" s="505"/>
    </row>
    <row r="294">
      <c r="AE294" s="505"/>
    </row>
    <row r="295">
      <c r="AE295" s="505"/>
    </row>
    <row r="296">
      <c r="AE296" s="505"/>
    </row>
    <row r="297">
      <c r="AE297" s="505"/>
    </row>
    <row r="298">
      <c r="AE298" s="505"/>
    </row>
    <row r="299">
      <c r="AE299" s="505"/>
    </row>
    <row r="300">
      <c r="AE300" s="505"/>
    </row>
    <row r="301">
      <c r="AE301" s="505"/>
    </row>
    <row r="302">
      <c r="AE302" s="505"/>
    </row>
    <row r="303">
      <c r="AE303" s="505"/>
    </row>
    <row r="304">
      <c r="AE304" s="505"/>
    </row>
    <row r="305">
      <c r="AE305" s="505"/>
    </row>
    <row r="306">
      <c r="AE306" s="505"/>
    </row>
    <row r="307">
      <c r="AE307" s="505"/>
    </row>
    <row r="308">
      <c r="AE308" s="505"/>
    </row>
    <row r="309">
      <c r="AE309" s="505"/>
    </row>
    <row r="310">
      <c r="AE310" s="505"/>
    </row>
    <row r="311">
      <c r="AE311" s="505"/>
    </row>
    <row r="312">
      <c r="AE312" s="505"/>
    </row>
    <row r="313">
      <c r="AE313" s="505"/>
    </row>
    <row r="314">
      <c r="AE314" s="505"/>
    </row>
    <row r="315">
      <c r="AE315" s="505"/>
    </row>
    <row r="316">
      <c r="AE316" s="505"/>
    </row>
    <row r="317">
      <c r="AE317" s="505"/>
    </row>
    <row r="318">
      <c r="AE318" s="505"/>
    </row>
    <row r="319">
      <c r="AE319" s="505"/>
    </row>
    <row r="320">
      <c r="AE320" s="505"/>
    </row>
    <row r="321">
      <c r="AE321" s="505"/>
    </row>
    <row r="322">
      <c r="AE322" s="505"/>
    </row>
    <row r="323">
      <c r="AE323" s="505"/>
    </row>
    <row r="324">
      <c r="AE324" s="505"/>
    </row>
    <row r="325">
      <c r="AE325" s="505"/>
    </row>
    <row r="326">
      <c r="AE326" s="505"/>
    </row>
    <row r="327">
      <c r="AE327" s="505"/>
    </row>
    <row r="328">
      <c r="AE328" s="505"/>
    </row>
    <row r="329">
      <c r="AE329" s="505"/>
    </row>
    <row r="330">
      <c r="AE330" s="505"/>
    </row>
    <row r="331">
      <c r="AE331" s="505"/>
    </row>
    <row r="332">
      <c r="AE332" s="505"/>
    </row>
    <row r="333">
      <c r="AE333" s="505"/>
    </row>
    <row r="334">
      <c r="AE334" s="505"/>
    </row>
    <row r="335">
      <c r="AE335" s="505"/>
    </row>
    <row r="336">
      <c r="AE336" s="505"/>
    </row>
    <row r="337">
      <c r="AE337" s="505"/>
    </row>
    <row r="338">
      <c r="AE338" s="505"/>
    </row>
    <row r="339">
      <c r="AE339" s="505"/>
    </row>
    <row r="340">
      <c r="AE340" s="505"/>
    </row>
    <row r="341">
      <c r="AE341" s="505"/>
    </row>
    <row r="342">
      <c r="AE342" s="505"/>
    </row>
    <row r="343">
      <c r="AE343" s="505"/>
    </row>
    <row r="344">
      <c r="AE344" s="505"/>
    </row>
    <row r="345">
      <c r="AE345" s="505"/>
    </row>
    <row r="346">
      <c r="AE346" s="505"/>
    </row>
    <row r="347">
      <c r="AE347" s="505"/>
    </row>
    <row r="348">
      <c r="AE348" s="505"/>
    </row>
    <row r="349">
      <c r="AE349" s="505"/>
    </row>
    <row r="350">
      <c r="AE350" s="505"/>
    </row>
    <row r="351">
      <c r="AE351" s="505"/>
    </row>
    <row r="352">
      <c r="AE352" s="505"/>
    </row>
    <row r="353">
      <c r="AE353" s="505"/>
    </row>
    <row r="354">
      <c r="AE354" s="505"/>
    </row>
    <row r="355">
      <c r="AE355" s="505"/>
    </row>
    <row r="356">
      <c r="AE356" s="505"/>
    </row>
    <row r="357">
      <c r="AE357" s="505"/>
    </row>
    <row r="358">
      <c r="AE358" s="505"/>
    </row>
    <row r="359">
      <c r="AE359" s="505"/>
    </row>
    <row r="360">
      <c r="AE360" s="505"/>
    </row>
    <row r="361">
      <c r="AE361" s="505"/>
    </row>
    <row r="362">
      <c r="AE362" s="505"/>
    </row>
    <row r="363">
      <c r="AE363" s="505"/>
    </row>
    <row r="364">
      <c r="AE364" s="505"/>
    </row>
    <row r="365">
      <c r="AE365" s="505"/>
    </row>
    <row r="366">
      <c r="AE366" s="505"/>
    </row>
    <row r="367">
      <c r="AE367" s="505"/>
    </row>
    <row r="368">
      <c r="AE368" s="505"/>
    </row>
    <row r="369">
      <c r="AE369" s="505"/>
    </row>
    <row r="370">
      <c r="AE370" s="505"/>
    </row>
    <row r="371">
      <c r="AE371" s="505"/>
    </row>
    <row r="372">
      <c r="AE372" s="505"/>
    </row>
    <row r="373">
      <c r="AE373" s="505"/>
    </row>
    <row r="374">
      <c r="AE374" s="505"/>
    </row>
    <row r="375">
      <c r="AE375" s="505"/>
    </row>
    <row r="376">
      <c r="AE376" s="505"/>
    </row>
    <row r="377">
      <c r="AE377" s="505"/>
    </row>
    <row r="378">
      <c r="AE378" s="505"/>
    </row>
    <row r="379">
      <c r="AE379" s="505"/>
    </row>
    <row r="380">
      <c r="AE380" s="505"/>
    </row>
    <row r="381">
      <c r="AE381" s="505"/>
    </row>
    <row r="382">
      <c r="AE382" s="505"/>
    </row>
    <row r="383">
      <c r="AE383" s="505"/>
    </row>
    <row r="384">
      <c r="AE384" s="505"/>
    </row>
    <row r="385">
      <c r="AE385" s="505"/>
    </row>
    <row r="386">
      <c r="AE386" s="505"/>
    </row>
    <row r="387">
      <c r="AE387" s="505"/>
    </row>
    <row r="388">
      <c r="AE388" s="505"/>
    </row>
    <row r="389">
      <c r="AE389" s="505"/>
    </row>
    <row r="390">
      <c r="AE390" s="505"/>
    </row>
    <row r="391">
      <c r="AE391" s="505"/>
    </row>
    <row r="392">
      <c r="AE392" s="505"/>
    </row>
    <row r="393">
      <c r="AE393" s="505"/>
    </row>
    <row r="394">
      <c r="AE394" s="505"/>
    </row>
    <row r="395">
      <c r="AE395" s="505"/>
    </row>
    <row r="396">
      <c r="AE396" s="505"/>
    </row>
    <row r="397">
      <c r="AE397" s="505"/>
    </row>
    <row r="398">
      <c r="AE398" s="505"/>
    </row>
    <row r="399">
      <c r="AE399" s="505"/>
    </row>
    <row r="400">
      <c r="AE400" s="505"/>
    </row>
    <row r="401">
      <c r="AE401" s="505"/>
    </row>
    <row r="402">
      <c r="AE402" s="505"/>
    </row>
    <row r="403">
      <c r="AE403" s="505"/>
    </row>
    <row r="404">
      <c r="AE404" s="505"/>
    </row>
    <row r="405">
      <c r="AE405" s="505"/>
    </row>
    <row r="406">
      <c r="AE406" s="505"/>
    </row>
    <row r="407">
      <c r="AE407" s="505"/>
    </row>
    <row r="408">
      <c r="AE408" s="505"/>
    </row>
    <row r="409">
      <c r="AE409" s="505"/>
    </row>
    <row r="410">
      <c r="AE410" s="505"/>
    </row>
    <row r="411">
      <c r="AE411" s="505"/>
    </row>
    <row r="412">
      <c r="AE412" s="505"/>
    </row>
    <row r="413">
      <c r="AE413" s="505"/>
    </row>
    <row r="414">
      <c r="AE414" s="505"/>
    </row>
    <row r="415">
      <c r="AE415" s="505"/>
    </row>
    <row r="416">
      <c r="AE416" s="505"/>
    </row>
    <row r="417">
      <c r="AE417" s="505"/>
    </row>
    <row r="418">
      <c r="AE418" s="505"/>
    </row>
    <row r="419">
      <c r="AE419" s="505"/>
    </row>
    <row r="420">
      <c r="AE420" s="505"/>
    </row>
    <row r="421">
      <c r="AE421" s="505"/>
    </row>
    <row r="422">
      <c r="AE422" s="505"/>
    </row>
    <row r="423">
      <c r="AE423" s="505"/>
    </row>
    <row r="424">
      <c r="AE424" s="505"/>
    </row>
    <row r="425">
      <c r="AE425" s="505"/>
    </row>
    <row r="426">
      <c r="AE426" s="505"/>
    </row>
    <row r="427">
      <c r="AE427" s="505"/>
    </row>
    <row r="428">
      <c r="AE428" s="505"/>
    </row>
    <row r="429">
      <c r="AE429" s="505"/>
    </row>
    <row r="430">
      <c r="AE430" s="505"/>
    </row>
    <row r="431">
      <c r="AE431" s="505"/>
    </row>
    <row r="432">
      <c r="AE432" s="505"/>
    </row>
    <row r="433">
      <c r="AE433" s="505"/>
    </row>
    <row r="434">
      <c r="AE434" s="505"/>
    </row>
    <row r="435">
      <c r="AE435" s="505"/>
    </row>
    <row r="436">
      <c r="AE436" s="505"/>
    </row>
    <row r="437">
      <c r="AE437" s="505"/>
    </row>
    <row r="438">
      <c r="AE438" s="505"/>
    </row>
    <row r="439">
      <c r="AE439" s="505"/>
    </row>
    <row r="440">
      <c r="AE440" s="505"/>
    </row>
    <row r="441">
      <c r="AE441" s="505"/>
    </row>
    <row r="442">
      <c r="AE442" s="505"/>
    </row>
    <row r="443">
      <c r="AE443" s="505"/>
    </row>
    <row r="444">
      <c r="AE444" s="505"/>
    </row>
    <row r="445">
      <c r="AE445" s="505"/>
    </row>
    <row r="446">
      <c r="AE446" s="505"/>
    </row>
    <row r="447">
      <c r="AE447" s="505"/>
    </row>
    <row r="448">
      <c r="AE448" s="505"/>
    </row>
    <row r="449">
      <c r="AE449" s="505"/>
    </row>
    <row r="450">
      <c r="AE450" s="505"/>
    </row>
    <row r="451">
      <c r="AE451" s="505"/>
    </row>
    <row r="452">
      <c r="AE452" s="505"/>
    </row>
    <row r="453">
      <c r="AE453" s="505"/>
    </row>
    <row r="454">
      <c r="AE454" s="505"/>
    </row>
    <row r="455">
      <c r="AE455" s="505"/>
    </row>
    <row r="456">
      <c r="AE456" s="505"/>
    </row>
    <row r="457">
      <c r="AE457" s="505"/>
    </row>
    <row r="458">
      <c r="AE458" s="505"/>
    </row>
    <row r="459">
      <c r="AE459" s="505"/>
    </row>
    <row r="460">
      <c r="AE460" s="505"/>
    </row>
    <row r="461">
      <c r="AE461" s="505"/>
    </row>
    <row r="462">
      <c r="AE462" s="505"/>
    </row>
    <row r="463">
      <c r="AE463" s="505"/>
    </row>
    <row r="464">
      <c r="AE464" s="505"/>
    </row>
    <row r="465">
      <c r="AE465" s="505"/>
    </row>
    <row r="466">
      <c r="AE466" s="505"/>
    </row>
    <row r="467">
      <c r="AE467" s="505"/>
    </row>
    <row r="468">
      <c r="AE468" s="505"/>
    </row>
    <row r="469">
      <c r="AE469" s="505"/>
    </row>
    <row r="470">
      <c r="AE470" s="505"/>
    </row>
    <row r="471">
      <c r="AE471" s="505"/>
    </row>
    <row r="472">
      <c r="AE472" s="505"/>
    </row>
    <row r="473">
      <c r="AE473" s="505"/>
    </row>
    <row r="474">
      <c r="AE474" s="505"/>
    </row>
    <row r="475">
      <c r="AE475" s="505"/>
    </row>
    <row r="476">
      <c r="AE476" s="505"/>
    </row>
    <row r="477">
      <c r="AE477" s="505"/>
    </row>
    <row r="478">
      <c r="AE478" s="505"/>
    </row>
    <row r="479">
      <c r="AE479" s="505"/>
    </row>
    <row r="480">
      <c r="AE480" s="505"/>
    </row>
    <row r="481">
      <c r="AE481" s="505"/>
    </row>
    <row r="482">
      <c r="AE482" s="505"/>
    </row>
    <row r="483">
      <c r="AE483" s="505"/>
    </row>
    <row r="484">
      <c r="AE484" s="505"/>
    </row>
    <row r="485">
      <c r="AE485" s="505"/>
    </row>
    <row r="486">
      <c r="AE486" s="505"/>
    </row>
    <row r="487">
      <c r="AE487" s="505"/>
    </row>
    <row r="488">
      <c r="AE488" s="505"/>
    </row>
    <row r="489">
      <c r="AE489" s="505"/>
    </row>
    <row r="490">
      <c r="AE490" s="505"/>
    </row>
    <row r="491">
      <c r="AE491" s="505"/>
    </row>
    <row r="492">
      <c r="AE492" s="505"/>
    </row>
    <row r="493">
      <c r="AE493" s="505"/>
    </row>
    <row r="494">
      <c r="AE494" s="505"/>
    </row>
    <row r="495">
      <c r="AE495" s="505"/>
    </row>
    <row r="496">
      <c r="AE496" s="505"/>
    </row>
    <row r="497">
      <c r="AE497" s="505"/>
    </row>
    <row r="498">
      <c r="AE498" s="505"/>
    </row>
    <row r="499">
      <c r="AE499" s="505"/>
    </row>
    <row r="500">
      <c r="AE500" s="505"/>
    </row>
    <row r="501">
      <c r="AE501" s="505"/>
    </row>
    <row r="502">
      <c r="AE502" s="505"/>
    </row>
    <row r="503">
      <c r="AE503" s="505"/>
    </row>
    <row r="504">
      <c r="AE504" s="505"/>
    </row>
    <row r="505">
      <c r="AE505" s="505"/>
    </row>
    <row r="506">
      <c r="AE506" s="505"/>
    </row>
    <row r="507">
      <c r="AE507" s="505"/>
    </row>
    <row r="508">
      <c r="AE508" s="505"/>
    </row>
    <row r="509">
      <c r="AE509" s="505"/>
    </row>
    <row r="510">
      <c r="AE510" s="505"/>
    </row>
    <row r="511">
      <c r="AE511" s="505"/>
    </row>
    <row r="512">
      <c r="AE512" s="505"/>
    </row>
    <row r="513">
      <c r="AE513" s="505"/>
    </row>
    <row r="514">
      <c r="AE514" s="505"/>
    </row>
    <row r="515">
      <c r="AE515" s="505"/>
    </row>
    <row r="516">
      <c r="AE516" s="505"/>
    </row>
    <row r="517">
      <c r="AE517" s="505"/>
    </row>
    <row r="518">
      <c r="AE518" s="505"/>
    </row>
    <row r="519">
      <c r="AE519" s="505"/>
    </row>
    <row r="520">
      <c r="AE520" s="505"/>
    </row>
    <row r="521">
      <c r="AE521" s="505"/>
    </row>
    <row r="522">
      <c r="AE522" s="505"/>
    </row>
    <row r="523">
      <c r="AE523" s="505"/>
    </row>
    <row r="524">
      <c r="AE524" s="505"/>
    </row>
    <row r="525">
      <c r="AE525" s="505"/>
    </row>
    <row r="526">
      <c r="AE526" s="505"/>
    </row>
    <row r="527">
      <c r="AE527" s="505"/>
    </row>
    <row r="528">
      <c r="AE528" s="505"/>
    </row>
    <row r="529">
      <c r="AE529" s="505"/>
    </row>
    <row r="530">
      <c r="AE530" s="505"/>
    </row>
    <row r="531">
      <c r="AE531" s="505"/>
    </row>
    <row r="532">
      <c r="AE532" s="505"/>
    </row>
    <row r="533">
      <c r="AE533" s="505"/>
    </row>
    <row r="534">
      <c r="AE534" s="505"/>
    </row>
    <row r="535">
      <c r="AE535" s="505"/>
    </row>
    <row r="536">
      <c r="AE536" s="505"/>
    </row>
    <row r="537">
      <c r="AE537" s="505"/>
    </row>
    <row r="538">
      <c r="AE538" s="505"/>
    </row>
    <row r="539">
      <c r="AE539" s="505"/>
    </row>
    <row r="540">
      <c r="AE540" s="505"/>
    </row>
    <row r="541">
      <c r="AE541" s="505"/>
    </row>
    <row r="542">
      <c r="AE542" s="505"/>
    </row>
    <row r="543">
      <c r="AE543" s="505"/>
    </row>
    <row r="544">
      <c r="AE544" s="505"/>
    </row>
    <row r="545">
      <c r="AE545" s="505"/>
    </row>
    <row r="546">
      <c r="AE546" s="505"/>
    </row>
    <row r="547">
      <c r="AE547" s="505"/>
    </row>
    <row r="548">
      <c r="AE548" s="505"/>
    </row>
    <row r="549">
      <c r="AE549" s="505"/>
    </row>
    <row r="550">
      <c r="AE550" s="505"/>
    </row>
    <row r="551">
      <c r="AE551" s="505"/>
    </row>
    <row r="552">
      <c r="AE552" s="505"/>
    </row>
    <row r="553">
      <c r="AE553" s="505"/>
    </row>
    <row r="554">
      <c r="AE554" s="505"/>
    </row>
    <row r="555">
      <c r="AE555" s="505"/>
    </row>
    <row r="556">
      <c r="AE556" s="505"/>
    </row>
    <row r="557">
      <c r="AE557" s="505"/>
    </row>
    <row r="558">
      <c r="AE558" s="505"/>
    </row>
    <row r="559">
      <c r="AE559" s="505"/>
    </row>
    <row r="560">
      <c r="AE560" s="505"/>
    </row>
    <row r="561">
      <c r="AE561" s="505"/>
    </row>
    <row r="562">
      <c r="AE562" s="505"/>
    </row>
    <row r="563">
      <c r="AE563" s="505"/>
    </row>
    <row r="564">
      <c r="AE564" s="505"/>
    </row>
    <row r="565">
      <c r="AE565" s="505"/>
    </row>
    <row r="566">
      <c r="AE566" s="505"/>
    </row>
    <row r="567">
      <c r="AE567" s="505"/>
    </row>
    <row r="568">
      <c r="AE568" s="505"/>
    </row>
    <row r="569">
      <c r="AE569" s="505"/>
    </row>
    <row r="570">
      <c r="AE570" s="505"/>
    </row>
    <row r="571">
      <c r="AE571" s="505"/>
    </row>
    <row r="572">
      <c r="AE572" s="505"/>
    </row>
    <row r="573">
      <c r="AE573" s="505"/>
    </row>
    <row r="574">
      <c r="AE574" s="505"/>
    </row>
    <row r="575">
      <c r="AE575" s="505"/>
    </row>
    <row r="576">
      <c r="AE576" s="505"/>
    </row>
    <row r="577">
      <c r="AE577" s="505"/>
    </row>
    <row r="578">
      <c r="AE578" s="505"/>
    </row>
    <row r="579">
      <c r="AE579" s="505"/>
    </row>
    <row r="580">
      <c r="AE580" s="505"/>
    </row>
    <row r="581">
      <c r="AE581" s="505"/>
    </row>
    <row r="582">
      <c r="AE582" s="505"/>
    </row>
    <row r="583">
      <c r="AE583" s="505"/>
    </row>
    <row r="584">
      <c r="AE584" s="505"/>
    </row>
    <row r="585">
      <c r="AE585" s="505"/>
    </row>
    <row r="586">
      <c r="AE586" s="505"/>
    </row>
    <row r="587">
      <c r="AE587" s="505"/>
    </row>
    <row r="588">
      <c r="AE588" s="505"/>
    </row>
    <row r="589">
      <c r="AE589" s="505"/>
    </row>
    <row r="590">
      <c r="AE590" s="505"/>
    </row>
    <row r="591">
      <c r="AE591" s="505"/>
    </row>
    <row r="592">
      <c r="AE592" s="505"/>
    </row>
    <row r="593">
      <c r="AE593" s="505"/>
    </row>
    <row r="594">
      <c r="AE594" s="505"/>
    </row>
    <row r="595">
      <c r="AE595" s="505"/>
    </row>
    <row r="596">
      <c r="AE596" s="505"/>
    </row>
    <row r="597">
      <c r="AE597" s="505"/>
    </row>
    <row r="598">
      <c r="AE598" s="505"/>
    </row>
    <row r="599">
      <c r="AE599" s="505"/>
    </row>
    <row r="600">
      <c r="AE600" s="505"/>
    </row>
    <row r="601">
      <c r="AE601" s="505"/>
    </row>
    <row r="602">
      <c r="AE602" s="505"/>
    </row>
    <row r="603">
      <c r="AE603" s="505"/>
    </row>
    <row r="604">
      <c r="AE604" s="505"/>
    </row>
    <row r="605">
      <c r="AE605" s="505"/>
    </row>
    <row r="606">
      <c r="AE606" s="505"/>
    </row>
    <row r="607">
      <c r="AE607" s="505"/>
    </row>
    <row r="608">
      <c r="AE608" s="505"/>
    </row>
    <row r="609">
      <c r="AE609" s="505"/>
    </row>
    <row r="610">
      <c r="AE610" s="505"/>
    </row>
    <row r="611">
      <c r="AE611" s="505"/>
    </row>
    <row r="612">
      <c r="AE612" s="505"/>
    </row>
    <row r="613">
      <c r="AE613" s="505"/>
    </row>
    <row r="614">
      <c r="AE614" s="505"/>
    </row>
    <row r="615">
      <c r="AE615" s="505"/>
    </row>
    <row r="616">
      <c r="AE616" s="505"/>
    </row>
    <row r="617">
      <c r="AE617" s="505"/>
    </row>
    <row r="618">
      <c r="AE618" s="505"/>
    </row>
    <row r="619">
      <c r="AE619" s="505"/>
    </row>
    <row r="620">
      <c r="AE620" s="505"/>
    </row>
    <row r="621">
      <c r="AE621" s="505"/>
    </row>
    <row r="622">
      <c r="AE622" s="505"/>
    </row>
    <row r="623">
      <c r="AE623" s="505"/>
    </row>
    <row r="624">
      <c r="AE624" s="505"/>
    </row>
    <row r="625">
      <c r="AE625" s="505"/>
    </row>
    <row r="626">
      <c r="AE626" s="505"/>
    </row>
    <row r="627">
      <c r="AE627" s="505"/>
    </row>
    <row r="628">
      <c r="AE628" s="505"/>
    </row>
    <row r="629">
      <c r="AE629" s="505"/>
    </row>
    <row r="630">
      <c r="AE630" s="505"/>
    </row>
    <row r="631">
      <c r="AE631" s="505"/>
    </row>
    <row r="632">
      <c r="AE632" s="505"/>
    </row>
    <row r="633">
      <c r="AE633" s="505"/>
    </row>
    <row r="634">
      <c r="AE634" s="505"/>
    </row>
    <row r="635">
      <c r="AE635" s="505"/>
    </row>
    <row r="636">
      <c r="AE636" s="505"/>
    </row>
    <row r="637">
      <c r="AE637" s="505"/>
    </row>
    <row r="638">
      <c r="AE638" s="505"/>
    </row>
    <row r="639">
      <c r="AE639" s="505"/>
    </row>
    <row r="640">
      <c r="AE640" s="505"/>
    </row>
    <row r="641">
      <c r="AE641" s="505"/>
    </row>
    <row r="642">
      <c r="AE642" s="505"/>
    </row>
    <row r="643">
      <c r="AE643" s="505"/>
    </row>
    <row r="644">
      <c r="AE644" s="505"/>
    </row>
    <row r="645">
      <c r="AE645" s="505"/>
    </row>
    <row r="646">
      <c r="AE646" s="505"/>
    </row>
    <row r="647">
      <c r="AE647" s="505"/>
    </row>
    <row r="648">
      <c r="AE648" s="505"/>
    </row>
    <row r="649">
      <c r="AE649" s="505"/>
    </row>
    <row r="650">
      <c r="AE650" s="505"/>
    </row>
    <row r="651">
      <c r="AE651" s="505"/>
    </row>
    <row r="652">
      <c r="AE652" s="505"/>
    </row>
    <row r="653">
      <c r="AE653" s="505"/>
    </row>
    <row r="654">
      <c r="AE654" s="505"/>
    </row>
    <row r="655">
      <c r="AE655" s="505"/>
    </row>
    <row r="656">
      <c r="AE656" s="505"/>
    </row>
    <row r="657">
      <c r="AE657" s="505"/>
    </row>
    <row r="658">
      <c r="AE658" s="505"/>
    </row>
    <row r="659">
      <c r="AE659" s="505"/>
    </row>
    <row r="660">
      <c r="AE660" s="505"/>
    </row>
    <row r="661">
      <c r="AE661" s="505"/>
    </row>
    <row r="662">
      <c r="AE662" s="505"/>
    </row>
    <row r="663">
      <c r="AE663" s="505"/>
    </row>
    <row r="664">
      <c r="AE664" s="505"/>
    </row>
    <row r="665">
      <c r="AE665" s="505"/>
    </row>
    <row r="666">
      <c r="AE666" s="505"/>
    </row>
    <row r="667">
      <c r="AE667" s="505"/>
    </row>
    <row r="668">
      <c r="AE668" s="505"/>
    </row>
    <row r="669">
      <c r="AE669" s="505"/>
    </row>
    <row r="670">
      <c r="AE670" s="505"/>
    </row>
    <row r="671">
      <c r="AE671" s="505"/>
    </row>
    <row r="672">
      <c r="AE672" s="505"/>
    </row>
    <row r="673">
      <c r="AE673" s="505"/>
    </row>
    <row r="674">
      <c r="AE674" s="505"/>
    </row>
    <row r="675">
      <c r="AE675" s="505"/>
    </row>
    <row r="676">
      <c r="AE676" s="505"/>
    </row>
    <row r="677">
      <c r="AE677" s="505"/>
    </row>
    <row r="678">
      <c r="AE678" s="505"/>
    </row>
    <row r="679">
      <c r="AE679" s="505"/>
    </row>
    <row r="680">
      <c r="AE680" s="505"/>
    </row>
    <row r="681">
      <c r="AE681" s="505"/>
    </row>
    <row r="682">
      <c r="AE682" s="505"/>
    </row>
    <row r="683">
      <c r="AE683" s="505"/>
    </row>
    <row r="684">
      <c r="AE684" s="505"/>
    </row>
    <row r="685">
      <c r="AE685" s="505"/>
    </row>
    <row r="686">
      <c r="AE686" s="505"/>
    </row>
    <row r="687">
      <c r="AE687" s="505"/>
    </row>
    <row r="688">
      <c r="AE688" s="505"/>
    </row>
    <row r="689">
      <c r="AE689" s="505"/>
    </row>
    <row r="690">
      <c r="AE690" s="505"/>
    </row>
    <row r="691">
      <c r="AE691" s="505"/>
    </row>
    <row r="692">
      <c r="AE692" s="505"/>
    </row>
    <row r="693">
      <c r="AE693" s="505"/>
    </row>
    <row r="694">
      <c r="AE694" s="505"/>
    </row>
    <row r="695">
      <c r="AE695" s="505"/>
    </row>
    <row r="696">
      <c r="AE696" s="505"/>
    </row>
    <row r="697">
      <c r="AE697" s="505"/>
    </row>
    <row r="698">
      <c r="AE698" s="505"/>
    </row>
    <row r="699">
      <c r="AE699" s="505"/>
    </row>
    <row r="700">
      <c r="AE700" s="505"/>
    </row>
    <row r="701">
      <c r="AE701" s="505"/>
    </row>
    <row r="702">
      <c r="AE702" s="505"/>
    </row>
    <row r="703">
      <c r="AE703" s="505"/>
    </row>
    <row r="704">
      <c r="AE704" s="505"/>
    </row>
    <row r="705">
      <c r="AE705" s="505"/>
    </row>
    <row r="706">
      <c r="AE706" s="505"/>
    </row>
    <row r="707">
      <c r="AE707" s="505"/>
    </row>
    <row r="708">
      <c r="AE708" s="505"/>
    </row>
    <row r="709">
      <c r="AE709" s="505"/>
    </row>
    <row r="710">
      <c r="AE710" s="505"/>
    </row>
    <row r="711">
      <c r="AE711" s="505"/>
    </row>
    <row r="712">
      <c r="AE712" s="505"/>
    </row>
    <row r="713">
      <c r="AE713" s="505"/>
    </row>
    <row r="714">
      <c r="AE714" s="505"/>
    </row>
    <row r="715">
      <c r="AE715" s="505"/>
    </row>
    <row r="716">
      <c r="AE716" s="505"/>
    </row>
    <row r="717">
      <c r="AE717" s="505"/>
    </row>
    <row r="718">
      <c r="AE718" s="505"/>
    </row>
    <row r="719">
      <c r="AE719" s="505"/>
    </row>
    <row r="720">
      <c r="AE720" s="505"/>
    </row>
    <row r="721">
      <c r="AE721" s="505"/>
    </row>
    <row r="722">
      <c r="AE722" s="505"/>
    </row>
    <row r="723">
      <c r="AE723" s="505"/>
    </row>
    <row r="724">
      <c r="AE724" s="505"/>
    </row>
    <row r="725">
      <c r="AE725" s="505"/>
    </row>
    <row r="726">
      <c r="AE726" s="505"/>
    </row>
    <row r="727">
      <c r="AE727" s="505"/>
    </row>
    <row r="728">
      <c r="AE728" s="505"/>
    </row>
    <row r="729">
      <c r="AE729" s="505"/>
    </row>
    <row r="730">
      <c r="AE730" s="505"/>
    </row>
    <row r="731">
      <c r="AE731" s="505"/>
    </row>
    <row r="732">
      <c r="AE732" s="505"/>
    </row>
    <row r="733">
      <c r="AE733" s="505"/>
    </row>
    <row r="734">
      <c r="AE734" s="505"/>
    </row>
    <row r="735">
      <c r="AE735" s="505"/>
    </row>
    <row r="736">
      <c r="AE736" s="505"/>
    </row>
    <row r="737">
      <c r="AE737" s="505"/>
    </row>
    <row r="738">
      <c r="AE738" s="505"/>
    </row>
    <row r="739">
      <c r="AE739" s="505"/>
    </row>
    <row r="740">
      <c r="AE740" s="505"/>
    </row>
    <row r="741">
      <c r="AE741" s="505"/>
    </row>
    <row r="742">
      <c r="AE742" s="505"/>
    </row>
    <row r="743">
      <c r="AE743" s="505"/>
    </row>
    <row r="744">
      <c r="AE744" s="505"/>
    </row>
    <row r="745">
      <c r="AE745" s="505"/>
    </row>
    <row r="746">
      <c r="AE746" s="505"/>
    </row>
    <row r="747">
      <c r="AE747" s="505"/>
    </row>
    <row r="748">
      <c r="AE748" s="505"/>
    </row>
    <row r="749">
      <c r="AE749" s="505"/>
    </row>
    <row r="750">
      <c r="AE750" s="505"/>
    </row>
    <row r="751">
      <c r="AE751" s="505"/>
    </row>
    <row r="752">
      <c r="AE752" s="505"/>
    </row>
    <row r="753">
      <c r="AE753" s="505"/>
    </row>
    <row r="754">
      <c r="AE754" s="505"/>
    </row>
    <row r="755">
      <c r="AE755" s="505"/>
    </row>
    <row r="756">
      <c r="AE756" s="505"/>
    </row>
    <row r="757">
      <c r="AE757" s="505"/>
    </row>
    <row r="758">
      <c r="AE758" s="505"/>
    </row>
    <row r="759">
      <c r="AE759" s="505"/>
    </row>
    <row r="760">
      <c r="AE760" s="505"/>
    </row>
    <row r="761">
      <c r="AE761" s="505"/>
    </row>
    <row r="762">
      <c r="AE762" s="505"/>
    </row>
    <row r="763">
      <c r="AE763" s="505"/>
    </row>
    <row r="764">
      <c r="AE764" s="505"/>
    </row>
    <row r="765">
      <c r="AE765" s="505"/>
    </row>
    <row r="766">
      <c r="AE766" s="505"/>
    </row>
    <row r="767">
      <c r="AE767" s="505"/>
    </row>
    <row r="768">
      <c r="AE768" s="505"/>
    </row>
    <row r="769">
      <c r="AE769" s="505"/>
    </row>
    <row r="770">
      <c r="AE770" s="505"/>
    </row>
    <row r="771">
      <c r="AE771" s="505"/>
    </row>
    <row r="772">
      <c r="AE772" s="505"/>
    </row>
    <row r="773">
      <c r="AE773" s="505"/>
    </row>
    <row r="774">
      <c r="AE774" s="505"/>
    </row>
    <row r="775">
      <c r="AE775" s="505"/>
    </row>
    <row r="776">
      <c r="AE776" s="505"/>
    </row>
    <row r="777">
      <c r="AE777" s="505"/>
    </row>
    <row r="778">
      <c r="AE778" s="505"/>
    </row>
    <row r="779">
      <c r="AE779" s="505"/>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967" t="s">
        <v>2579</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1004"/>
    </row>
    <row r="2">
      <c r="A2" s="401" t="s">
        <v>268</v>
      </c>
      <c r="B2" s="164" t="s">
        <v>20</v>
      </c>
      <c r="C2" s="164" t="s">
        <v>21</v>
      </c>
      <c r="D2" s="164" t="s">
        <v>15</v>
      </c>
      <c r="E2" s="164" t="s">
        <v>16</v>
      </c>
      <c r="F2" s="164" t="s">
        <v>17</v>
      </c>
      <c r="G2" s="164" t="s">
        <v>18</v>
      </c>
      <c r="H2" s="164" t="s">
        <v>19</v>
      </c>
      <c r="I2" s="164" t="s">
        <v>20</v>
      </c>
      <c r="J2" s="164" t="s">
        <v>21</v>
      </c>
      <c r="K2" s="164" t="s">
        <v>15</v>
      </c>
      <c r="L2" s="164" t="s">
        <v>16</v>
      </c>
      <c r="M2" s="164" t="s">
        <v>17</v>
      </c>
      <c r="N2" s="164" t="s">
        <v>18</v>
      </c>
      <c r="O2" s="164" t="s">
        <v>19</v>
      </c>
      <c r="P2" s="164" t="s">
        <v>20</v>
      </c>
      <c r="Q2" s="164" t="s">
        <v>21</v>
      </c>
      <c r="R2" s="164" t="s">
        <v>15</v>
      </c>
      <c r="S2" s="164" t="s">
        <v>16</v>
      </c>
      <c r="T2" s="164" t="s">
        <v>17</v>
      </c>
      <c r="U2" s="164" t="s">
        <v>18</v>
      </c>
      <c r="V2" s="164" t="s">
        <v>19</v>
      </c>
      <c r="W2" s="164" t="s">
        <v>20</v>
      </c>
      <c r="X2" s="164" t="s">
        <v>21</v>
      </c>
      <c r="Y2" s="164" t="s">
        <v>15</v>
      </c>
      <c r="Z2" s="164" t="s">
        <v>16</v>
      </c>
      <c r="AA2" s="164" t="s">
        <v>17</v>
      </c>
      <c r="AB2" s="164" t="s">
        <v>18</v>
      </c>
      <c r="AC2" s="164" t="s">
        <v>19</v>
      </c>
      <c r="AD2" s="164" t="s">
        <v>20</v>
      </c>
      <c r="AE2" s="164" t="s">
        <v>21</v>
      </c>
      <c r="AF2" s="164" t="s">
        <v>15</v>
      </c>
      <c r="AG2" s="1004"/>
    </row>
    <row r="3">
      <c r="A3" s="206" t="s">
        <v>232</v>
      </c>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005"/>
    </row>
    <row r="4">
      <c r="A4" s="574" t="s">
        <v>2673</v>
      </c>
      <c r="B4" s="208" t="str">
        <f t="shared" ref="B4:AF4" si="1">#REF!</f>
        <v>#REF!</v>
      </c>
      <c r="C4" s="208" t="str">
        <f t="shared" si="1"/>
        <v>#REF!</v>
      </c>
      <c r="D4" s="208" t="str">
        <f t="shared" si="1"/>
        <v>#REF!</v>
      </c>
      <c r="E4" s="208" t="str">
        <f t="shared" si="1"/>
        <v>#REF!</v>
      </c>
      <c r="F4" s="208" t="str">
        <f t="shared" si="1"/>
        <v>#REF!</v>
      </c>
      <c r="G4" s="208" t="str">
        <f t="shared" si="1"/>
        <v>#REF!</v>
      </c>
      <c r="H4" s="208" t="str">
        <f t="shared" si="1"/>
        <v>#REF!</v>
      </c>
      <c r="I4" s="208" t="str">
        <f t="shared" si="1"/>
        <v>#REF!</v>
      </c>
      <c r="J4" s="208" t="str">
        <f t="shared" si="1"/>
        <v>#REF!</v>
      </c>
      <c r="K4" s="208" t="str">
        <f t="shared" si="1"/>
        <v>#REF!</v>
      </c>
      <c r="L4" s="208" t="str">
        <f t="shared" si="1"/>
        <v>#REF!</v>
      </c>
      <c r="M4" s="208" t="str">
        <f t="shared" si="1"/>
        <v>#REF!</v>
      </c>
      <c r="N4" s="208" t="str">
        <f t="shared" si="1"/>
        <v>#REF!</v>
      </c>
      <c r="O4" s="208" t="str">
        <f t="shared" si="1"/>
        <v>#REF!</v>
      </c>
      <c r="P4" s="208" t="str">
        <f t="shared" si="1"/>
        <v>#REF!</v>
      </c>
      <c r="Q4" s="208" t="str">
        <f t="shared" si="1"/>
        <v>#REF!</v>
      </c>
      <c r="R4" s="208" t="str">
        <f t="shared" si="1"/>
        <v>#REF!</v>
      </c>
      <c r="S4" s="208" t="str">
        <f t="shared" si="1"/>
        <v>#REF!</v>
      </c>
      <c r="T4" s="208" t="str">
        <f t="shared" si="1"/>
        <v>#REF!</v>
      </c>
      <c r="U4" s="208" t="str">
        <f t="shared" si="1"/>
        <v>#REF!</v>
      </c>
      <c r="V4" s="208" t="str">
        <f t="shared" si="1"/>
        <v>#REF!</v>
      </c>
      <c r="W4" s="208" t="str">
        <f t="shared" si="1"/>
        <v>#REF!</v>
      </c>
      <c r="X4" s="208" t="str">
        <f t="shared" si="1"/>
        <v>#REF!</v>
      </c>
      <c r="Y4" s="208" t="str">
        <f t="shared" si="1"/>
        <v>#REF!</v>
      </c>
      <c r="Z4" s="208" t="str">
        <f t="shared" si="1"/>
        <v>#REF!</v>
      </c>
      <c r="AA4" s="208" t="str">
        <f t="shared" si="1"/>
        <v>#REF!</v>
      </c>
      <c r="AB4" s="208" t="str">
        <f t="shared" si="1"/>
        <v>#REF!</v>
      </c>
      <c r="AC4" s="208" t="str">
        <f t="shared" si="1"/>
        <v>#REF!</v>
      </c>
      <c r="AD4" s="208" t="str">
        <f t="shared" si="1"/>
        <v>#REF!</v>
      </c>
      <c r="AE4" s="208" t="str">
        <f t="shared" si="1"/>
        <v>#REF!</v>
      </c>
      <c r="AF4" s="208" t="str">
        <f t="shared" si="1"/>
        <v>#REF!</v>
      </c>
      <c r="AG4" s="1005" t="str">
        <f t="shared" ref="AG4:AG7" si="3">sum(B4:AF4)</f>
        <v>#REF!</v>
      </c>
    </row>
    <row r="5">
      <c r="A5" s="574" t="s">
        <v>2674</v>
      </c>
      <c r="B5" s="1006" t="str">
        <f t="shared" ref="B5:AF5" si="2">#REF!</f>
        <v>#REF!</v>
      </c>
      <c r="C5" s="1006" t="str">
        <f t="shared" si="2"/>
        <v>#REF!</v>
      </c>
      <c r="D5" s="1006" t="str">
        <f t="shared" si="2"/>
        <v>#REF!</v>
      </c>
      <c r="E5" s="1006" t="str">
        <f t="shared" si="2"/>
        <v>#REF!</v>
      </c>
      <c r="F5" s="1006" t="str">
        <f t="shared" si="2"/>
        <v>#REF!</v>
      </c>
      <c r="G5" s="1006" t="str">
        <f t="shared" si="2"/>
        <v>#REF!</v>
      </c>
      <c r="H5" s="208" t="str">
        <f t="shared" si="2"/>
        <v>#REF!</v>
      </c>
      <c r="I5" s="208" t="str">
        <f t="shared" si="2"/>
        <v>#REF!</v>
      </c>
      <c r="J5" s="208" t="str">
        <f t="shared" si="2"/>
        <v>#REF!</v>
      </c>
      <c r="K5" s="208" t="str">
        <f t="shared" si="2"/>
        <v>#REF!</v>
      </c>
      <c r="L5" s="208" t="str">
        <f t="shared" si="2"/>
        <v>#REF!</v>
      </c>
      <c r="M5" s="208" t="str">
        <f t="shared" si="2"/>
        <v>#REF!</v>
      </c>
      <c r="N5" s="208" t="str">
        <f t="shared" si="2"/>
        <v>#REF!</v>
      </c>
      <c r="O5" s="208" t="str">
        <f t="shared" si="2"/>
        <v>#REF!</v>
      </c>
      <c r="P5" s="208" t="str">
        <f t="shared" si="2"/>
        <v>#REF!</v>
      </c>
      <c r="Q5" s="208" t="str">
        <f t="shared" si="2"/>
        <v>#REF!</v>
      </c>
      <c r="R5" s="208" t="str">
        <f t="shared" si="2"/>
        <v>#REF!</v>
      </c>
      <c r="S5" s="208" t="str">
        <f t="shared" si="2"/>
        <v>#REF!</v>
      </c>
      <c r="T5" s="208" t="str">
        <f t="shared" si="2"/>
        <v>#REF!</v>
      </c>
      <c r="U5" s="208" t="str">
        <f t="shared" si="2"/>
        <v>#REF!</v>
      </c>
      <c r="V5" s="208" t="str">
        <f t="shared" si="2"/>
        <v>#REF!</v>
      </c>
      <c r="W5" s="208" t="str">
        <f t="shared" si="2"/>
        <v>#REF!</v>
      </c>
      <c r="X5" s="208" t="str">
        <f t="shared" si="2"/>
        <v>#REF!</v>
      </c>
      <c r="Y5" s="208" t="str">
        <f t="shared" si="2"/>
        <v>#REF!</v>
      </c>
      <c r="Z5" s="208" t="str">
        <f t="shared" si="2"/>
        <v>#REF!</v>
      </c>
      <c r="AA5" s="208" t="str">
        <f t="shared" si="2"/>
        <v>#REF!</v>
      </c>
      <c r="AB5" s="208" t="str">
        <f t="shared" si="2"/>
        <v>#REF!</v>
      </c>
      <c r="AC5" s="208" t="str">
        <f t="shared" si="2"/>
        <v>#REF!</v>
      </c>
      <c r="AD5" s="208" t="str">
        <f t="shared" si="2"/>
        <v>#REF!</v>
      </c>
      <c r="AE5" s="208" t="str">
        <f t="shared" si="2"/>
        <v>#REF!</v>
      </c>
      <c r="AF5" s="208" t="str">
        <f t="shared" si="2"/>
        <v>#REF!</v>
      </c>
      <c r="AG5" s="1005" t="str">
        <f t="shared" si="3"/>
        <v>#REF!</v>
      </c>
    </row>
    <row r="6">
      <c r="A6" s="574" t="s">
        <v>2675</v>
      </c>
      <c r="B6" s="1007">
        <f>Summary!B51</f>
        <v>1485.90693</v>
      </c>
      <c r="C6" s="1007">
        <f>Summary!C52</f>
        <v>559.98</v>
      </c>
      <c r="D6" s="1007">
        <f>Summary!D52</f>
        <v>2239.92</v>
      </c>
      <c r="E6" s="1007">
        <f>Summary!E52</f>
        <v>559.98</v>
      </c>
      <c r="F6" s="1007">
        <f>Summary!F52</f>
        <v>0</v>
      </c>
      <c r="G6" s="1007">
        <f>Summary!G52</f>
        <v>809.97</v>
      </c>
      <c r="H6" s="1007">
        <f>Summary!H52</f>
        <v>1959.93</v>
      </c>
      <c r="I6" s="1007">
        <f>Summary!I52</f>
        <v>809.97</v>
      </c>
      <c r="J6" s="1007">
        <f>Summary!J52</f>
        <v>839.97</v>
      </c>
      <c r="K6" s="1007">
        <f>Summary!K52</f>
        <v>1089.96</v>
      </c>
      <c r="L6" s="1007">
        <f>Summary!L52</f>
        <v>1649.94</v>
      </c>
      <c r="M6" s="1007">
        <f>Summary!M52</f>
        <v>0</v>
      </c>
      <c r="N6" s="1007">
        <f>Summary!N52</f>
        <v>279.99</v>
      </c>
      <c r="O6" s="1007">
        <f>Summary!O52</f>
        <v>1869.93</v>
      </c>
      <c r="P6" s="1007">
        <f>Summary!P52</f>
        <v>2239.92</v>
      </c>
      <c r="Q6" s="1007">
        <f>Summary!Q52</f>
        <v>1399.95</v>
      </c>
      <c r="R6" s="1007">
        <f>Summary!R52</f>
        <v>809.97</v>
      </c>
      <c r="S6" s="1007">
        <f>Summary!S52</f>
        <v>1089.96</v>
      </c>
      <c r="T6" s="1007">
        <f>Summary!T52</f>
        <v>0</v>
      </c>
      <c r="U6" s="1007">
        <f>Summary!U52</f>
        <v>16551.99</v>
      </c>
      <c r="V6" s="1007">
        <f>Summary!V51</f>
        <v>2790.4206</v>
      </c>
      <c r="W6" s="1007">
        <f>Summary!W51</f>
        <v>772.688586</v>
      </c>
      <c r="X6" s="1007">
        <f>Summary!X51</f>
        <v>1522.0476</v>
      </c>
      <c r="Y6" s="1007">
        <f>Summary!Y51</f>
        <v>1839.4062</v>
      </c>
      <c r="Z6" s="1007">
        <f>Summary!Z51</f>
        <v>1903.0902</v>
      </c>
      <c r="AA6" s="1007">
        <f>Summary!AA51</f>
        <v>0</v>
      </c>
      <c r="AB6" s="1007">
        <f>Summary!AB51</f>
        <v>761.0238</v>
      </c>
      <c r="AC6" s="1007">
        <f>Summary!AC51</f>
        <v>1332.057</v>
      </c>
      <c r="AD6" s="1007">
        <f>Summary!AD51</f>
        <v>761.0238</v>
      </c>
      <c r="AE6" s="1007" t="str">
        <f t="shared" ref="AE6:AF6" si="4">#REF!</f>
        <v>#REF!</v>
      </c>
      <c r="AF6" s="1007" t="str">
        <f t="shared" si="4"/>
        <v>#REF!</v>
      </c>
      <c r="AG6" s="1005" t="str">
        <f t="shared" si="3"/>
        <v>#REF!</v>
      </c>
    </row>
    <row r="7">
      <c r="A7" s="1008" t="s">
        <v>2676</v>
      </c>
      <c r="B7" s="1007" t="str">
        <f t="shared" ref="B7:AF7" si="5">SUM(B4:B6)</f>
        <v>#REF!</v>
      </c>
      <c r="C7" s="1007" t="str">
        <f t="shared" si="5"/>
        <v>#REF!</v>
      </c>
      <c r="D7" s="1007" t="str">
        <f t="shared" si="5"/>
        <v>#REF!</v>
      </c>
      <c r="E7" s="1007" t="str">
        <f t="shared" si="5"/>
        <v>#REF!</v>
      </c>
      <c r="F7" s="1007" t="str">
        <f t="shared" si="5"/>
        <v>#REF!</v>
      </c>
      <c r="G7" s="1007" t="str">
        <f t="shared" si="5"/>
        <v>#REF!</v>
      </c>
      <c r="H7" s="1007" t="str">
        <f t="shared" si="5"/>
        <v>#REF!</v>
      </c>
      <c r="I7" s="1007" t="str">
        <f t="shared" si="5"/>
        <v>#REF!</v>
      </c>
      <c r="J7" s="1007" t="str">
        <f t="shared" si="5"/>
        <v>#REF!</v>
      </c>
      <c r="K7" s="1007" t="str">
        <f t="shared" si="5"/>
        <v>#REF!</v>
      </c>
      <c r="L7" s="1007" t="str">
        <f t="shared" si="5"/>
        <v>#REF!</v>
      </c>
      <c r="M7" s="1007" t="str">
        <f t="shared" si="5"/>
        <v>#REF!</v>
      </c>
      <c r="N7" s="1007" t="str">
        <f t="shared" si="5"/>
        <v>#REF!</v>
      </c>
      <c r="O7" s="1007" t="str">
        <f t="shared" si="5"/>
        <v>#REF!</v>
      </c>
      <c r="P7" s="1007" t="str">
        <f t="shared" si="5"/>
        <v>#REF!</v>
      </c>
      <c r="Q7" s="1007" t="str">
        <f t="shared" si="5"/>
        <v>#REF!</v>
      </c>
      <c r="R7" s="1007" t="str">
        <f t="shared" si="5"/>
        <v>#REF!</v>
      </c>
      <c r="S7" s="1007" t="str">
        <f t="shared" si="5"/>
        <v>#REF!</v>
      </c>
      <c r="T7" s="1007" t="str">
        <f t="shared" si="5"/>
        <v>#REF!</v>
      </c>
      <c r="U7" s="1007" t="str">
        <f t="shared" si="5"/>
        <v>#REF!</v>
      </c>
      <c r="V7" s="1007" t="str">
        <f t="shared" si="5"/>
        <v>#REF!</v>
      </c>
      <c r="W7" s="1007" t="str">
        <f t="shared" si="5"/>
        <v>#REF!</v>
      </c>
      <c r="X7" s="1007" t="str">
        <f t="shared" si="5"/>
        <v>#REF!</v>
      </c>
      <c r="Y7" s="1007" t="str">
        <f t="shared" si="5"/>
        <v>#REF!</v>
      </c>
      <c r="Z7" s="1007" t="str">
        <f t="shared" si="5"/>
        <v>#REF!</v>
      </c>
      <c r="AA7" s="1007" t="str">
        <f t="shared" si="5"/>
        <v>#REF!</v>
      </c>
      <c r="AB7" s="1007" t="str">
        <f t="shared" si="5"/>
        <v>#REF!</v>
      </c>
      <c r="AC7" s="1007" t="str">
        <f t="shared" si="5"/>
        <v>#REF!</v>
      </c>
      <c r="AD7" s="1007" t="str">
        <f t="shared" si="5"/>
        <v>#REF!</v>
      </c>
      <c r="AE7" s="1007" t="str">
        <f t="shared" si="5"/>
        <v>#REF!</v>
      </c>
      <c r="AF7" s="1007" t="str">
        <f t="shared" si="5"/>
        <v>#REF!</v>
      </c>
      <c r="AG7" s="1005" t="str">
        <f t="shared" si="3"/>
        <v>#REF!</v>
      </c>
    </row>
    <row r="8">
      <c r="A8" s="175"/>
      <c r="B8" s="168"/>
      <c r="C8" s="168"/>
      <c r="D8" s="168"/>
      <c r="E8" s="168"/>
      <c r="F8" s="168"/>
      <c r="G8" s="168"/>
      <c r="H8" s="168"/>
      <c r="I8" s="168"/>
      <c r="J8" s="168"/>
      <c r="K8" s="168"/>
      <c r="L8" s="168"/>
      <c r="M8" s="168"/>
      <c r="N8" s="168"/>
      <c r="O8" s="168"/>
      <c r="P8" s="168"/>
      <c r="Q8" s="168"/>
      <c r="R8" s="168"/>
      <c r="S8" s="168"/>
      <c r="T8" s="168"/>
      <c r="U8" s="168"/>
      <c r="V8" s="168"/>
      <c r="W8" s="168"/>
      <c r="X8" s="168"/>
      <c r="Y8" s="168"/>
      <c r="Z8" s="168"/>
      <c r="AA8" s="168"/>
      <c r="AB8" s="168"/>
      <c r="AC8" s="168"/>
      <c r="AD8" s="168"/>
      <c r="AE8" s="168"/>
      <c r="AF8" s="168"/>
      <c r="AG8" s="1009"/>
    </row>
    <row r="9">
      <c r="A9" s="474" t="s">
        <v>244</v>
      </c>
      <c r="B9" s="168"/>
      <c r="C9" s="168"/>
      <c r="D9" s="168"/>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1009"/>
    </row>
    <row r="10">
      <c r="A10" s="1010" t="s">
        <v>2677</v>
      </c>
      <c r="B10" s="354" t="str">
        <f t="shared" ref="B10:AF10" si="6">#REF!</f>
        <v>#REF!</v>
      </c>
      <c r="C10" s="354" t="str">
        <f t="shared" si="6"/>
        <v>#REF!</v>
      </c>
      <c r="D10" s="354" t="str">
        <f t="shared" si="6"/>
        <v>#REF!</v>
      </c>
      <c r="E10" s="354" t="str">
        <f t="shared" si="6"/>
        <v>#REF!</v>
      </c>
      <c r="F10" s="354" t="str">
        <f t="shared" si="6"/>
        <v>#REF!</v>
      </c>
      <c r="G10" s="354" t="str">
        <f t="shared" si="6"/>
        <v>#REF!</v>
      </c>
      <c r="H10" s="354" t="str">
        <f t="shared" si="6"/>
        <v>#REF!</v>
      </c>
      <c r="I10" s="354" t="str">
        <f t="shared" si="6"/>
        <v>#REF!</v>
      </c>
      <c r="J10" s="354" t="str">
        <f t="shared" si="6"/>
        <v>#REF!</v>
      </c>
      <c r="K10" s="354" t="str">
        <f t="shared" si="6"/>
        <v>#REF!</v>
      </c>
      <c r="L10" s="354" t="str">
        <f t="shared" si="6"/>
        <v>#REF!</v>
      </c>
      <c r="M10" s="354" t="str">
        <f t="shared" si="6"/>
        <v>#REF!</v>
      </c>
      <c r="N10" s="354" t="str">
        <f t="shared" si="6"/>
        <v>#REF!</v>
      </c>
      <c r="O10" s="354" t="str">
        <f t="shared" si="6"/>
        <v>#REF!</v>
      </c>
      <c r="P10" s="354" t="str">
        <f t="shared" si="6"/>
        <v>#REF!</v>
      </c>
      <c r="Q10" s="354" t="str">
        <f t="shared" si="6"/>
        <v>#REF!</v>
      </c>
      <c r="R10" s="354" t="str">
        <f t="shared" si="6"/>
        <v>#REF!</v>
      </c>
      <c r="S10" s="354" t="str">
        <f t="shared" si="6"/>
        <v>#REF!</v>
      </c>
      <c r="T10" s="354" t="str">
        <f t="shared" si="6"/>
        <v>#REF!</v>
      </c>
      <c r="U10" s="354" t="str">
        <f t="shared" si="6"/>
        <v>#REF!</v>
      </c>
      <c r="V10" s="354" t="str">
        <f t="shared" si="6"/>
        <v>#REF!</v>
      </c>
      <c r="W10" s="354" t="str">
        <f t="shared" si="6"/>
        <v>#REF!</v>
      </c>
      <c r="X10" s="354" t="str">
        <f t="shared" si="6"/>
        <v>#REF!</v>
      </c>
      <c r="Y10" s="354" t="str">
        <f t="shared" si="6"/>
        <v>#REF!</v>
      </c>
      <c r="Z10" s="354" t="str">
        <f t="shared" si="6"/>
        <v>#REF!</v>
      </c>
      <c r="AA10" s="354" t="str">
        <f t="shared" si="6"/>
        <v>#REF!</v>
      </c>
      <c r="AB10" s="354" t="str">
        <f t="shared" si="6"/>
        <v>#REF!</v>
      </c>
      <c r="AC10" s="354" t="str">
        <f t="shared" si="6"/>
        <v>#REF!</v>
      </c>
      <c r="AD10" s="354" t="str">
        <f t="shared" si="6"/>
        <v>#REF!</v>
      </c>
      <c r="AE10" s="354" t="str">
        <f t="shared" si="6"/>
        <v>#REF!</v>
      </c>
      <c r="AF10" s="354" t="str">
        <f t="shared" si="6"/>
        <v>#REF!</v>
      </c>
      <c r="AG10" s="1005" t="str">
        <f t="shared" ref="AG10:AG13" si="8">sum(B10:AF10)</f>
        <v>#REF!</v>
      </c>
    </row>
    <row r="11">
      <c r="A11" s="1010" t="s">
        <v>2678</v>
      </c>
      <c r="B11" s="604" t="str">
        <f t="shared" ref="B11:AF11" si="7">#REF!</f>
        <v>#REF!</v>
      </c>
      <c r="C11" s="604" t="str">
        <f t="shared" si="7"/>
        <v>#REF!</v>
      </c>
      <c r="D11" s="604" t="str">
        <f t="shared" si="7"/>
        <v>#REF!</v>
      </c>
      <c r="E11" s="604" t="str">
        <f t="shared" si="7"/>
        <v>#REF!</v>
      </c>
      <c r="F11" s="604" t="str">
        <f t="shared" si="7"/>
        <v>#REF!</v>
      </c>
      <c r="G11" s="604" t="str">
        <f t="shared" si="7"/>
        <v>#REF!</v>
      </c>
      <c r="H11" s="354" t="str">
        <f t="shared" si="7"/>
        <v>#REF!</v>
      </c>
      <c r="I11" s="354" t="str">
        <f t="shared" si="7"/>
        <v>#REF!</v>
      </c>
      <c r="J11" s="354" t="str">
        <f t="shared" si="7"/>
        <v>#REF!</v>
      </c>
      <c r="K11" s="354" t="str">
        <f t="shared" si="7"/>
        <v>#REF!</v>
      </c>
      <c r="L11" s="354" t="str">
        <f t="shared" si="7"/>
        <v>#REF!</v>
      </c>
      <c r="M11" s="354" t="str">
        <f t="shared" si="7"/>
        <v>#REF!</v>
      </c>
      <c r="N11" s="354" t="str">
        <f t="shared" si="7"/>
        <v>#REF!</v>
      </c>
      <c r="O11" s="354" t="str">
        <f t="shared" si="7"/>
        <v>#REF!</v>
      </c>
      <c r="P11" s="354" t="str">
        <f t="shared" si="7"/>
        <v>#REF!</v>
      </c>
      <c r="Q11" s="354" t="str">
        <f t="shared" si="7"/>
        <v>#REF!</v>
      </c>
      <c r="R11" s="354" t="str">
        <f t="shared" si="7"/>
        <v>#REF!</v>
      </c>
      <c r="S11" s="354" t="str">
        <f t="shared" si="7"/>
        <v>#REF!</v>
      </c>
      <c r="T11" s="354" t="str">
        <f t="shared" si="7"/>
        <v>#REF!</v>
      </c>
      <c r="U11" s="354" t="str">
        <f t="shared" si="7"/>
        <v>#REF!</v>
      </c>
      <c r="V11" s="354" t="str">
        <f t="shared" si="7"/>
        <v>#REF!</v>
      </c>
      <c r="W11" s="354" t="str">
        <f t="shared" si="7"/>
        <v>#REF!</v>
      </c>
      <c r="X11" s="354" t="str">
        <f t="shared" si="7"/>
        <v>#REF!</v>
      </c>
      <c r="Y11" s="354" t="str">
        <f t="shared" si="7"/>
        <v>#REF!</v>
      </c>
      <c r="Z11" s="354" t="str">
        <f t="shared" si="7"/>
        <v>#REF!</v>
      </c>
      <c r="AA11" s="354" t="str">
        <f t="shared" si="7"/>
        <v>#REF!</v>
      </c>
      <c r="AB11" s="354" t="str">
        <f t="shared" si="7"/>
        <v>#REF!</v>
      </c>
      <c r="AC11" s="354" t="str">
        <f t="shared" si="7"/>
        <v>#REF!</v>
      </c>
      <c r="AD11" s="354" t="str">
        <f t="shared" si="7"/>
        <v>#REF!</v>
      </c>
      <c r="AE11" s="354" t="str">
        <f t="shared" si="7"/>
        <v>#REF!</v>
      </c>
      <c r="AF11" s="354" t="str">
        <f t="shared" si="7"/>
        <v>#REF!</v>
      </c>
      <c r="AG11" s="1005" t="str">
        <f t="shared" si="8"/>
        <v>#REF!</v>
      </c>
    </row>
    <row r="12">
      <c r="A12" s="1010" t="s">
        <v>2679</v>
      </c>
      <c r="B12" s="1011">
        <f>Summary!B124</f>
        <v>5</v>
      </c>
      <c r="C12" s="1011">
        <f>Summary!C124</f>
        <v>2</v>
      </c>
      <c r="D12" s="1011">
        <f>Summary!D124</f>
        <v>8</v>
      </c>
      <c r="E12" s="1011">
        <f>Summary!E124</f>
        <v>2</v>
      </c>
      <c r="F12" s="1011">
        <f>Summary!F124</f>
        <v>0</v>
      </c>
      <c r="G12" s="1011">
        <f>Summary!G124</f>
        <v>3</v>
      </c>
      <c r="H12" s="1011">
        <f>Summary!H124</f>
        <v>7</v>
      </c>
      <c r="I12" s="1011">
        <f>Summary!I124</f>
        <v>3</v>
      </c>
      <c r="J12" s="1011">
        <f>Summary!J124</f>
        <v>3</v>
      </c>
      <c r="K12" s="1011">
        <f>Summary!K124</f>
        <v>4</v>
      </c>
      <c r="L12" s="1011">
        <f>Summary!L124</f>
        <v>6</v>
      </c>
      <c r="M12" s="1011">
        <f>Summary!M124</f>
        <v>0</v>
      </c>
      <c r="N12" s="1011">
        <f>Summary!N124</f>
        <v>1</v>
      </c>
      <c r="O12" s="1011">
        <f>Summary!O124</f>
        <v>7</v>
      </c>
      <c r="P12" s="1011">
        <f>Summary!P124</f>
        <v>8</v>
      </c>
      <c r="Q12" s="1011">
        <f>Summary!Q124</f>
        <v>5</v>
      </c>
      <c r="R12" s="1011">
        <f>Summary!R124</f>
        <v>3</v>
      </c>
      <c r="S12" s="1011">
        <f>Summary!S124</f>
        <v>4</v>
      </c>
      <c r="T12" s="1011">
        <f>Summary!T124</f>
        <v>0</v>
      </c>
      <c r="U12" s="1011">
        <f>Summary!U124</f>
        <v>69</v>
      </c>
      <c r="V12" s="1011">
        <f>Summary!V124</f>
        <v>11</v>
      </c>
      <c r="W12" s="1011">
        <f>Summary!W124</f>
        <v>3</v>
      </c>
      <c r="X12" s="1011">
        <f>Summary!X124</f>
        <v>6</v>
      </c>
      <c r="Y12" s="1011">
        <f>Summary!Y124</f>
        <v>7</v>
      </c>
      <c r="Z12" s="1011">
        <f>Summary!Z124</f>
        <v>7</v>
      </c>
      <c r="AA12" s="1011">
        <f>Summary!AA124</f>
        <v>0</v>
      </c>
      <c r="AB12" s="1011">
        <f>Summary!AB124</f>
        <v>3</v>
      </c>
      <c r="AC12" s="1011">
        <f>Summary!AC124</f>
        <v>5</v>
      </c>
      <c r="AD12" s="1011">
        <f>Summary!AD124</f>
        <v>3</v>
      </c>
      <c r="AE12" s="1011" t="str">
        <f t="shared" ref="AE12:AF12" si="9">#REF!</f>
        <v>#REF!</v>
      </c>
      <c r="AF12" s="1011" t="str">
        <f t="shared" si="9"/>
        <v>#REF!</v>
      </c>
      <c r="AG12" s="1005" t="str">
        <f t="shared" si="8"/>
        <v>#REF!</v>
      </c>
    </row>
    <row r="13">
      <c r="A13" s="1010" t="s">
        <v>2680</v>
      </c>
      <c r="B13" s="1011" t="str">
        <f t="shared" ref="B13:AF13" si="10">SUM(B10:B12)</f>
        <v>#REF!</v>
      </c>
      <c r="C13" s="1011" t="str">
        <f t="shared" si="10"/>
        <v>#REF!</v>
      </c>
      <c r="D13" s="1011" t="str">
        <f t="shared" si="10"/>
        <v>#REF!</v>
      </c>
      <c r="E13" s="1011" t="str">
        <f t="shared" si="10"/>
        <v>#REF!</v>
      </c>
      <c r="F13" s="1011" t="str">
        <f t="shared" si="10"/>
        <v>#REF!</v>
      </c>
      <c r="G13" s="1011" t="str">
        <f t="shared" si="10"/>
        <v>#REF!</v>
      </c>
      <c r="H13" s="1011" t="str">
        <f t="shared" si="10"/>
        <v>#REF!</v>
      </c>
      <c r="I13" s="1011" t="str">
        <f t="shared" si="10"/>
        <v>#REF!</v>
      </c>
      <c r="J13" s="1011" t="str">
        <f t="shared" si="10"/>
        <v>#REF!</v>
      </c>
      <c r="K13" s="1011" t="str">
        <f t="shared" si="10"/>
        <v>#REF!</v>
      </c>
      <c r="L13" s="1011" t="str">
        <f t="shared" si="10"/>
        <v>#REF!</v>
      </c>
      <c r="M13" s="1011" t="str">
        <f t="shared" si="10"/>
        <v>#REF!</v>
      </c>
      <c r="N13" s="1011" t="str">
        <f t="shared" si="10"/>
        <v>#REF!</v>
      </c>
      <c r="O13" s="1011" t="str">
        <f t="shared" si="10"/>
        <v>#REF!</v>
      </c>
      <c r="P13" s="1011" t="str">
        <f t="shared" si="10"/>
        <v>#REF!</v>
      </c>
      <c r="Q13" s="1011" t="str">
        <f t="shared" si="10"/>
        <v>#REF!</v>
      </c>
      <c r="R13" s="1011" t="str">
        <f t="shared" si="10"/>
        <v>#REF!</v>
      </c>
      <c r="S13" s="1011" t="str">
        <f t="shared" si="10"/>
        <v>#REF!</v>
      </c>
      <c r="T13" s="1011" t="str">
        <f t="shared" si="10"/>
        <v>#REF!</v>
      </c>
      <c r="U13" s="1011" t="str">
        <f t="shared" si="10"/>
        <v>#REF!</v>
      </c>
      <c r="V13" s="1011" t="str">
        <f t="shared" si="10"/>
        <v>#REF!</v>
      </c>
      <c r="W13" s="1011" t="str">
        <f t="shared" si="10"/>
        <v>#REF!</v>
      </c>
      <c r="X13" s="1011" t="str">
        <f t="shared" si="10"/>
        <v>#REF!</v>
      </c>
      <c r="Y13" s="1011" t="str">
        <f t="shared" si="10"/>
        <v>#REF!</v>
      </c>
      <c r="Z13" s="1011" t="str">
        <f t="shared" si="10"/>
        <v>#REF!</v>
      </c>
      <c r="AA13" s="1011" t="str">
        <f t="shared" si="10"/>
        <v>#REF!</v>
      </c>
      <c r="AB13" s="1011" t="str">
        <f t="shared" si="10"/>
        <v>#REF!</v>
      </c>
      <c r="AC13" s="1011" t="str">
        <f t="shared" si="10"/>
        <v>#REF!</v>
      </c>
      <c r="AD13" s="1011" t="str">
        <f t="shared" si="10"/>
        <v>#REF!</v>
      </c>
      <c r="AE13" s="1011" t="str">
        <f t="shared" si="10"/>
        <v>#REF!</v>
      </c>
      <c r="AF13" s="1011" t="str">
        <f t="shared" si="10"/>
        <v>#REF!</v>
      </c>
      <c r="AG13" s="1005" t="str">
        <f t="shared" si="8"/>
        <v>#REF!</v>
      </c>
    </row>
    <row r="14">
      <c r="A14" s="175"/>
      <c r="B14" s="168"/>
      <c r="C14" s="168"/>
      <c r="D14" s="168"/>
      <c r="E14" s="168"/>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009"/>
    </row>
    <row r="15">
      <c r="A15" s="474" t="s">
        <v>2681</v>
      </c>
      <c r="B15" s="168"/>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009"/>
    </row>
    <row r="16">
      <c r="A16" s="225" t="s">
        <v>2682</v>
      </c>
      <c r="B16" s="224" t="str">
        <f t="shared" ref="B16:AF16" si="11">#REF!</f>
        <v>#REF!</v>
      </c>
      <c r="C16" s="224" t="str">
        <f t="shared" si="11"/>
        <v>#REF!</v>
      </c>
      <c r="D16" s="224" t="str">
        <f t="shared" si="11"/>
        <v>#REF!</v>
      </c>
      <c r="E16" s="224" t="str">
        <f t="shared" si="11"/>
        <v>#REF!</v>
      </c>
      <c r="F16" s="224" t="str">
        <f t="shared" si="11"/>
        <v>#REF!</v>
      </c>
      <c r="G16" s="224" t="str">
        <f t="shared" si="11"/>
        <v>#REF!</v>
      </c>
      <c r="H16" s="224" t="str">
        <f t="shared" si="11"/>
        <v>#REF!</v>
      </c>
      <c r="I16" s="224" t="str">
        <f t="shared" si="11"/>
        <v>#REF!</v>
      </c>
      <c r="J16" s="224" t="str">
        <f t="shared" si="11"/>
        <v>#REF!</v>
      </c>
      <c r="K16" s="224" t="str">
        <f t="shared" si="11"/>
        <v>#REF!</v>
      </c>
      <c r="L16" s="224" t="str">
        <f t="shared" si="11"/>
        <v>#REF!</v>
      </c>
      <c r="M16" s="224" t="str">
        <f t="shared" si="11"/>
        <v>#REF!</v>
      </c>
      <c r="N16" s="224" t="str">
        <f t="shared" si="11"/>
        <v>#REF!</v>
      </c>
      <c r="O16" s="224" t="str">
        <f t="shared" si="11"/>
        <v>#REF!</v>
      </c>
      <c r="P16" s="224" t="str">
        <f t="shared" si="11"/>
        <v>#REF!</v>
      </c>
      <c r="Q16" s="224" t="str">
        <f t="shared" si="11"/>
        <v>#REF!</v>
      </c>
      <c r="R16" s="224" t="str">
        <f t="shared" si="11"/>
        <v>#REF!</v>
      </c>
      <c r="S16" s="224" t="str">
        <f t="shared" si="11"/>
        <v>#REF!</v>
      </c>
      <c r="T16" s="224" t="str">
        <f t="shared" si="11"/>
        <v>#REF!</v>
      </c>
      <c r="U16" s="224" t="str">
        <f t="shared" si="11"/>
        <v>#REF!</v>
      </c>
      <c r="V16" s="224" t="str">
        <f t="shared" si="11"/>
        <v>#REF!</v>
      </c>
      <c r="W16" s="224" t="str">
        <f t="shared" si="11"/>
        <v>#REF!</v>
      </c>
      <c r="X16" s="224" t="str">
        <f t="shared" si="11"/>
        <v>#REF!</v>
      </c>
      <c r="Y16" s="224" t="str">
        <f t="shared" si="11"/>
        <v>#REF!</v>
      </c>
      <c r="Z16" s="224" t="str">
        <f t="shared" si="11"/>
        <v>#REF!</v>
      </c>
      <c r="AA16" s="224" t="str">
        <f t="shared" si="11"/>
        <v>#REF!</v>
      </c>
      <c r="AB16" s="224" t="str">
        <f t="shared" si="11"/>
        <v>#REF!</v>
      </c>
      <c r="AC16" s="224" t="str">
        <f t="shared" si="11"/>
        <v>#REF!</v>
      </c>
      <c r="AD16" s="224" t="str">
        <f t="shared" si="11"/>
        <v>#REF!</v>
      </c>
      <c r="AE16" s="224" t="str">
        <f t="shared" si="11"/>
        <v>#REF!</v>
      </c>
      <c r="AF16" s="224" t="str">
        <f t="shared" si="11"/>
        <v>#REF!</v>
      </c>
      <c r="AG16" s="1012" t="str">
        <f t="shared" ref="AG16:AG20" si="12">SUM(B16:AF16)</f>
        <v>#REF!</v>
      </c>
    </row>
    <row r="17">
      <c r="A17" s="225" t="s">
        <v>2683</v>
      </c>
      <c r="B17" s="224">
        <v>0.0</v>
      </c>
      <c r="C17" s="224">
        <v>0.0</v>
      </c>
      <c r="D17" s="224">
        <v>0.0</v>
      </c>
      <c r="E17" s="224">
        <v>0.0</v>
      </c>
      <c r="F17" s="224">
        <v>0.0</v>
      </c>
      <c r="G17" s="224">
        <v>0.0</v>
      </c>
      <c r="H17" s="224">
        <v>0.0</v>
      </c>
      <c r="I17" s="224">
        <v>0.0</v>
      </c>
      <c r="J17" s="224">
        <v>0.0</v>
      </c>
      <c r="K17" s="224">
        <v>0.0</v>
      </c>
      <c r="L17" s="224">
        <v>0.0</v>
      </c>
      <c r="M17" s="224">
        <v>0.0</v>
      </c>
      <c r="N17" s="224">
        <v>0.0</v>
      </c>
      <c r="O17" s="224">
        <v>0.0</v>
      </c>
      <c r="P17" s="224">
        <v>0.0</v>
      </c>
      <c r="Q17" s="1013">
        <v>0.0</v>
      </c>
      <c r="R17" s="224">
        <v>0.0</v>
      </c>
      <c r="S17" s="224">
        <v>0.0</v>
      </c>
      <c r="T17" s="224">
        <v>0.0</v>
      </c>
      <c r="U17" s="1013">
        <v>0.0</v>
      </c>
      <c r="V17" s="224">
        <v>0.0</v>
      </c>
      <c r="W17" s="224">
        <v>0.0</v>
      </c>
      <c r="X17" s="224">
        <v>0.0</v>
      </c>
      <c r="Y17" s="224">
        <v>0.0</v>
      </c>
      <c r="Z17" s="224">
        <v>0.0</v>
      </c>
      <c r="AA17" s="224">
        <v>0.0</v>
      </c>
      <c r="AB17" s="224">
        <v>0.0</v>
      </c>
      <c r="AC17" s="224"/>
      <c r="AD17" s="224"/>
      <c r="AE17" s="224"/>
      <c r="AF17" s="224"/>
      <c r="AG17" s="1012">
        <f t="shared" si="12"/>
        <v>0</v>
      </c>
    </row>
    <row r="18">
      <c r="A18" s="225" t="s">
        <v>2684</v>
      </c>
      <c r="B18" s="224">
        <v>0.0</v>
      </c>
      <c r="C18" s="224">
        <v>0.0</v>
      </c>
      <c r="D18" s="224">
        <v>0.0</v>
      </c>
      <c r="E18" s="224">
        <v>0.0</v>
      </c>
      <c r="F18" s="224">
        <v>0.0</v>
      </c>
      <c r="G18" s="224">
        <v>0.0</v>
      </c>
      <c r="H18" s="224">
        <v>0.0</v>
      </c>
      <c r="I18" s="224">
        <v>0.0</v>
      </c>
      <c r="J18" s="224">
        <v>0.0</v>
      </c>
      <c r="K18" s="224">
        <v>0.0</v>
      </c>
      <c r="L18" s="224">
        <v>0.0</v>
      </c>
      <c r="M18" s="224">
        <v>0.0</v>
      </c>
      <c r="N18" s="224">
        <v>0.0</v>
      </c>
      <c r="O18" s="224">
        <v>0.0</v>
      </c>
      <c r="P18" s="224">
        <v>0.0</v>
      </c>
      <c r="Q18" s="224">
        <v>0.0</v>
      </c>
      <c r="R18" s="224">
        <v>0.0</v>
      </c>
      <c r="S18" s="224">
        <v>0.0</v>
      </c>
      <c r="T18" s="224">
        <v>0.0</v>
      </c>
      <c r="U18" s="224">
        <v>0.0</v>
      </c>
      <c r="V18" s="224">
        <v>0.0</v>
      </c>
      <c r="W18" s="224">
        <v>0.0</v>
      </c>
      <c r="X18" s="224">
        <v>0.0</v>
      </c>
      <c r="Y18" s="224">
        <v>0.0</v>
      </c>
      <c r="Z18" s="224">
        <v>0.0</v>
      </c>
      <c r="AA18" s="224">
        <v>0.0</v>
      </c>
      <c r="AB18" s="224">
        <v>0.0</v>
      </c>
      <c r="AC18" s="224">
        <v>0.0</v>
      </c>
      <c r="AD18" s="224">
        <v>0.0</v>
      </c>
      <c r="AE18" s="224">
        <v>0.0</v>
      </c>
      <c r="AF18" s="224">
        <v>0.0</v>
      </c>
      <c r="AG18" s="1012">
        <f t="shared" si="12"/>
        <v>0</v>
      </c>
    </row>
    <row r="19">
      <c r="A19" s="225" t="s">
        <v>2685</v>
      </c>
      <c r="B19" s="224">
        <v>0.0</v>
      </c>
      <c r="C19" s="224">
        <v>0.0</v>
      </c>
      <c r="D19" s="224">
        <v>0.0</v>
      </c>
      <c r="E19" s="224">
        <v>0.0</v>
      </c>
      <c r="F19" s="224">
        <v>0.0</v>
      </c>
      <c r="G19" s="224">
        <v>0.0</v>
      </c>
      <c r="H19" s="224">
        <v>0.0</v>
      </c>
      <c r="I19" s="224">
        <v>0.0</v>
      </c>
      <c r="J19" s="224">
        <v>0.0</v>
      </c>
      <c r="K19" s="224">
        <v>0.0</v>
      </c>
      <c r="L19" s="224">
        <v>0.0</v>
      </c>
      <c r="M19" s="224">
        <v>0.0</v>
      </c>
      <c r="N19" s="224">
        <v>0.0</v>
      </c>
      <c r="O19" s="224">
        <v>0.0</v>
      </c>
      <c r="P19" s="224">
        <v>0.0</v>
      </c>
      <c r="Q19" s="224">
        <v>0.0</v>
      </c>
      <c r="R19" s="224">
        <v>0.0</v>
      </c>
      <c r="S19" s="224">
        <v>0.0</v>
      </c>
      <c r="T19" s="224">
        <v>0.0</v>
      </c>
      <c r="U19" s="224">
        <v>0.0</v>
      </c>
      <c r="V19" s="224">
        <v>0.0</v>
      </c>
      <c r="W19" s="224">
        <v>0.0</v>
      </c>
      <c r="X19" s="224">
        <v>0.0</v>
      </c>
      <c r="Y19" s="224">
        <v>0.0</v>
      </c>
      <c r="Z19" s="224">
        <v>0.0</v>
      </c>
      <c r="AA19" s="224">
        <v>0.0</v>
      </c>
      <c r="AB19" s="224">
        <v>0.0</v>
      </c>
      <c r="AC19" s="224">
        <v>0.0</v>
      </c>
      <c r="AD19" s="224">
        <v>0.0</v>
      </c>
      <c r="AE19" s="224">
        <v>0.0</v>
      </c>
      <c r="AF19" s="224">
        <v>0.0</v>
      </c>
      <c r="AG19" s="1012">
        <f t="shared" si="12"/>
        <v>0</v>
      </c>
    </row>
    <row r="20">
      <c r="A20" s="421" t="s">
        <v>2686</v>
      </c>
      <c r="B20" s="422" t="str">
        <f t="shared" ref="B20:AF20" si="13">SUM(B16:B19)</f>
        <v>#REF!</v>
      </c>
      <c r="C20" s="422" t="str">
        <f t="shared" si="13"/>
        <v>#REF!</v>
      </c>
      <c r="D20" s="422" t="str">
        <f t="shared" si="13"/>
        <v>#REF!</v>
      </c>
      <c r="E20" s="422" t="str">
        <f t="shared" si="13"/>
        <v>#REF!</v>
      </c>
      <c r="F20" s="422" t="str">
        <f t="shared" si="13"/>
        <v>#REF!</v>
      </c>
      <c r="G20" s="422" t="str">
        <f t="shared" si="13"/>
        <v>#REF!</v>
      </c>
      <c r="H20" s="422" t="str">
        <f t="shared" si="13"/>
        <v>#REF!</v>
      </c>
      <c r="I20" s="422" t="str">
        <f t="shared" si="13"/>
        <v>#REF!</v>
      </c>
      <c r="J20" s="422" t="str">
        <f t="shared" si="13"/>
        <v>#REF!</v>
      </c>
      <c r="K20" s="422" t="str">
        <f t="shared" si="13"/>
        <v>#REF!</v>
      </c>
      <c r="L20" s="422" t="str">
        <f t="shared" si="13"/>
        <v>#REF!</v>
      </c>
      <c r="M20" s="422" t="str">
        <f t="shared" si="13"/>
        <v>#REF!</v>
      </c>
      <c r="N20" s="422" t="str">
        <f t="shared" si="13"/>
        <v>#REF!</v>
      </c>
      <c r="O20" s="422" t="str">
        <f t="shared" si="13"/>
        <v>#REF!</v>
      </c>
      <c r="P20" s="422" t="str">
        <f t="shared" si="13"/>
        <v>#REF!</v>
      </c>
      <c r="Q20" s="422" t="str">
        <f t="shared" si="13"/>
        <v>#REF!</v>
      </c>
      <c r="R20" s="422" t="str">
        <f t="shared" si="13"/>
        <v>#REF!</v>
      </c>
      <c r="S20" s="422" t="str">
        <f t="shared" si="13"/>
        <v>#REF!</v>
      </c>
      <c r="T20" s="422" t="str">
        <f t="shared" si="13"/>
        <v>#REF!</v>
      </c>
      <c r="U20" s="422" t="str">
        <f t="shared" si="13"/>
        <v>#REF!</v>
      </c>
      <c r="V20" s="422" t="str">
        <f t="shared" si="13"/>
        <v>#REF!</v>
      </c>
      <c r="W20" s="422" t="str">
        <f t="shared" si="13"/>
        <v>#REF!</v>
      </c>
      <c r="X20" s="422" t="str">
        <f t="shared" si="13"/>
        <v>#REF!</v>
      </c>
      <c r="Y20" s="422" t="str">
        <f t="shared" si="13"/>
        <v>#REF!</v>
      </c>
      <c r="Z20" s="422" t="str">
        <f t="shared" si="13"/>
        <v>#REF!</v>
      </c>
      <c r="AA20" s="422" t="str">
        <f t="shared" si="13"/>
        <v>#REF!</v>
      </c>
      <c r="AB20" s="422" t="str">
        <f t="shared" si="13"/>
        <v>#REF!</v>
      </c>
      <c r="AC20" s="422" t="str">
        <f t="shared" si="13"/>
        <v>#REF!</v>
      </c>
      <c r="AD20" s="422" t="str">
        <f t="shared" si="13"/>
        <v>#REF!</v>
      </c>
      <c r="AE20" s="422" t="str">
        <f t="shared" si="13"/>
        <v>#REF!</v>
      </c>
      <c r="AF20" s="422" t="str">
        <f t="shared" si="13"/>
        <v>#REF!</v>
      </c>
      <c r="AG20" s="1012" t="str">
        <f t="shared" si="12"/>
        <v>#REF!</v>
      </c>
    </row>
    <row r="21">
      <c r="A21" s="175"/>
      <c r="B21" s="168"/>
      <c r="C21" s="168"/>
      <c r="D21" s="168"/>
      <c r="E21" s="168"/>
      <c r="F21" s="168"/>
      <c r="G21" s="168"/>
      <c r="H21" s="168"/>
      <c r="I21" s="168"/>
      <c r="J21" s="168"/>
      <c r="K21" s="168"/>
      <c r="L21" s="168"/>
      <c r="M21" s="168"/>
      <c r="N21" s="168"/>
      <c r="O21" s="168"/>
      <c r="P21" s="168"/>
      <c r="Q21" s="168"/>
      <c r="R21" s="168"/>
      <c r="S21" s="168"/>
      <c r="T21" s="168"/>
      <c r="U21" s="168"/>
      <c r="V21" s="168"/>
      <c r="W21" s="168"/>
      <c r="X21" s="168"/>
      <c r="Y21" s="168"/>
      <c r="Z21" s="168"/>
      <c r="AA21" s="168"/>
      <c r="AB21" s="168"/>
      <c r="AC21" s="168"/>
      <c r="AD21" s="168"/>
      <c r="AE21" s="168"/>
      <c r="AF21" s="168"/>
      <c r="AG21" s="1009"/>
    </row>
    <row r="22">
      <c r="A22" s="474" t="s">
        <v>2071</v>
      </c>
      <c r="B22" s="242"/>
      <c r="C22" s="168"/>
      <c r="D22" s="168"/>
      <c r="E22" s="168"/>
      <c r="F22" s="168"/>
      <c r="G22" s="168"/>
      <c r="H22" s="168"/>
      <c r="I22" s="168"/>
      <c r="J22" s="168"/>
      <c r="K22" s="168"/>
      <c r="L22" s="168"/>
      <c r="M22" s="168"/>
      <c r="N22" s="168"/>
      <c r="O22" s="168"/>
      <c r="P22" s="168"/>
      <c r="Q22" s="168"/>
      <c r="R22" s="168"/>
      <c r="S22" s="168"/>
      <c r="T22" s="168"/>
      <c r="U22" s="168"/>
      <c r="V22" s="168"/>
      <c r="W22" s="168"/>
      <c r="X22" s="168"/>
      <c r="Y22" s="168"/>
      <c r="Z22" s="168"/>
      <c r="AA22" s="168"/>
      <c r="AB22" s="168"/>
      <c r="AC22" s="168"/>
      <c r="AD22" s="168"/>
      <c r="AE22" s="168"/>
      <c r="AF22" s="168"/>
      <c r="AG22" s="1005"/>
    </row>
    <row r="23">
      <c r="A23" s="235" t="s">
        <v>2687</v>
      </c>
      <c r="B23" s="242">
        <f t="shared" ref="B23:AF23" si="14">B75-B40</f>
        <v>0</v>
      </c>
      <c r="C23" s="242">
        <f t="shared" si="14"/>
        <v>0</v>
      </c>
      <c r="D23" s="242">
        <f t="shared" si="14"/>
        <v>0</v>
      </c>
      <c r="E23" s="242">
        <f t="shared" si="14"/>
        <v>0</v>
      </c>
      <c r="F23" s="242">
        <f t="shared" si="14"/>
        <v>0</v>
      </c>
      <c r="G23" s="242">
        <f t="shared" si="14"/>
        <v>0</v>
      </c>
      <c r="H23" s="242">
        <f t="shared" si="14"/>
        <v>1</v>
      </c>
      <c r="I23" s="354">
        <f t="shared" si="14"/>
        <v>1</v>
      </c>
      <c r="J23" s="354">
        <f t="shared" si="14"/>
        <v>0</v>
      </c>
      <c r="K23" s="354">
        <f t="shared" si="14"/>
        <v>1</v>
      </c>
      <c r="L23" s="354">
        <f t="shared" si="14"/>
        <v>0</v>
      </c>
      <c r="M23" s="354">
        <f t="shared" si="14"/>
        <v>2</v>
      </c>
      <c r="N23" s="354">
        <f t="shared" si="14"/>
        <v>3</v>
      </c>
      <c r="O23" s="217">
        <f t="shared" si="14"/>
        <v>0</v>
      </c>
      <c r="P23" s="217">
        <f t="shared" si="14"/>
        <v>0</v>
      </c>
      <c r="Q23" s="217">
        <f t="shared" si="14"/>
        <v>0</v>
      </c>
      <c r="R23" s="354">
        <f t="shared" si="14"/>
        <v>0</v>
      </c>
      <c r="S23" s="354">
        <f t="shared" si="14"/>
        <v>0</v>
      </c>
      <c r="T23" s="354">
        <f t="shared" si="14"/>
        <v>0</v>
      </c>
      <c r="U23" s="354">
        <f t="shared" si="14"/>
        <v>0</v>
      </c>
      <c r="V23" s="354">
        <f t="shared" si="14"/>
        <v>0</v>
      </c>
      <c r="W23" s="354">
        <f t="shared" si="14"/>
        <v>0</v>
      </c>
      <c r="X23" s="354">
        <f t="shared" si="14"/>
        <v>0</v>
      </c>
      <c r="Y23" s="354">
        <f t="shared" si="14"/>
        <v>0</v>
      </c>
      <c r="Z23" s="217">
        <f t="shared" si="14"/>
        <v>0</v>
      </c>
      <c r="AA23" s="354">
        <f t="shared" si="14"/>
        <v>0</v>
      </c>
      <c r="AB23" s="354">
        <f t="shared" si="14"/>
        <v>0</v>
      </c>
      <c r="AC23" s="217">
        <f t="shared" si="14"/>
        <v>0</v>
      </c>
      <c r="AD23" s="217">
        <f t="shared" si="14"/>
        <v>0</v>
      </c>
      <c r="AE23" s="217">
        <f t="shared" si="14"/>
        <v>0</v>
      </c>
      <c r="AF23" s="217">
        <f t="shared" si="14"/>
        <v>0</v>
      </c>
      <c r="AG23" s="1005">
        <f t="shared" ref="AG23:AG27" si="16">sum(B23:AF23)</f>
        <v>8</v>
      </c>
    </row>
    <row r="24">
      <c r="A24" s="235" t="s">
        <v>2688</v>
      </c>
      <c r="B24" s="242">
        <f t="shared" ref="B24:AF24" si="15">B76-B41</f>
        <v>0</v>
      </c>
      <c r="C24" s="242">
        <f t="shared" si="15"/>
        <v>0</v>
      </c>
      <c r="D24" s="242">
        <f t="shared" si="15"/>
        <v>0</v>
      </c>
      <c r="E24" s="242">
        <f t="shared" si="15"/>
        <v>0</v>
      </c>
      <c r="F24" s="242">
        <f t="shared" si="15"/>
        <v>0</v>
      </c>
      <c r="G24" s="242">
        <f t="shared" si="15"/>
        <v>0</v>
      </c>
      <c r="H24" s="242">
        <f t="shared" si="15"/>
        <v>1</v>
      </c>
      <c r="I24" s="354">
        <f t="shared" si="15"/>
        <v>1</v>
      </c>
      <c r="J24" s="354">
        <f t="shared" si="15"/>
        <v>1</v>
      </c>
      <c r="K24" s="354">
        <f t="shared" si="15"/>
        <v>0</v>
      </c>
      <c r="L24" s="354">
        <f t="shared" si="15"/>
        <v>0</v>
      </c>
      <c r="M24" s="354">
        <f t="shared" si="15"/>
        <v>1</v>
      </c>
      <c r="N24" s="354">
        <f t="shared" si="15"/>
        <v>0</v>
      </c>
      <c r="O24" s="217">
        <f t="shared" si="15"/>
        <v>0</v>
      </c>
      <c r="P24" s="217">
        <f t="shared" si="15"/>
        <v>0</v>
      </c>
      <c r="Q24" s="217">
        <f t="shared" si="15"/>
        <v>0</v>
      </c>
      <c r="R24" s="354">
        <f t="shared" si="15"/>
        <v>0</v>
      </c>
      <c r="S24" s="354">
        <f t="shared" si="15"/>
        <v>0</v>
      </c>
      <c r="T24" s="354">
        <f t="shared" si="15"/>
        <v>0</v>
      </c>
      <c r="U24" s="354">
        <f t="shared" si="15"/>
        <v>0</v>
      </c>
      <c r="V24" s="354">
        <f t="shared" si="15"/>
        <v>0</v>
      </c>
      <c r="W24" s="354">
        <f t="shared" si="15"/>
        <v>0</v>
      </c>
      <c r="X24" s="354">
        <f t="shared" si="15"/>
        <v>0</v>
      </c>
      <c r="Y24" s="354">
        <f t="shared" si="15"/>
        <v>0</v>
      </c>
      <c r="Z24" s="217">
        <f t="shared" si="15"/>
        <v>0</v>
      </c>
      <c r="AA24" s="354">
        <f t="shared" si="15"/>
        <v>0</v>
      </c>
      <c r="AB24" s="354">
        <f t="shared" si="15"/>
        <v>0</v>
      </c>
      <c r="AC24" s="217">
        <f t="shared" si="15"/>
        <v>0</v>
      </c>
      <c r="AD24" s="217">
        <f t="shared" si="15"/>
        <v>0</v>
      </c>
      <c r="AE24" s="217">
        <f t="shared" si="15"/>
        <v>0</v>
      </c>
      <c r="AF24" s="217">
        <f t="shared" si="15"/>
        <v>0</v>
      </c>
      <c r="AG24" s="1005">
        <f t="shared" si="16"/>
        <v>4</v>
      </c>
    </row>
    <row r="25">
      <c r="A25" s="235" t="s">
        <v>2689</v>
      </c>
      <c r="B25" s="242">
        <f t="shared" ref="B25:AF25" si="17">B77-B42</f>
        <v>3</v>
      </c>
      <c r="C25" s="242">
        <f t="shared" si="17"/>
        <v>0</v>
      </c>
      <c r="D25" s="242">
        <f t="shared" si="17"/>
        <v>2</v>
      </c>
      <c r="E25" s="242">
        <f t="shared" si="17"/>
        <v>1</v>
      </c>
      <c r="F25" s="242">
        <f t="shared" si="17"/>
        <v>1</v>
      </c>
      <c r="G25" s="242">
        <f t="shared" si="17"/>
        <v>0</v>
      </c>
      <c r="H25" s="242">
        <f t="shared" si="17"/>
        <v>0</v>
      </c>
      <c r="I25" s="354">
        <f t="shared" si="17"/>
        <v>2</v>
      </c>
      <c r="J25" s="354">
        <f t="shared" si="17"/>
        <v>2</v>
      </c>
      <c r="K25" s="354">
        <f t="shared" si="17"/>
        <v>2</v>
      </c>
      <c r="L25" s="354">
        <f t="shared" si="17"/>
        <v>4</v>
      </c>
      <c r="M25" s="354">
        <f t="shared" si="17"/>
        <v>64</v>
      </c>
      <c r="N25" s="354">
        <f t="shared" si="17"/>
        <v>14</v>
      </c>
      <c r="O25" s="217">
        <f t="shared" si="17"/>
        <v>0</v>
      </c>
      <c r="P25" s="217">
        <f t="shared" si="17"/>
        <v>0</v>
      </c>
      <c r="Q25" s="217">
        <f t="shared" si="17"/>
        <v>0</v>
      </c>
      <c r="R25" s="354">
        <f t="shared" si="17"/>
        <v>1</v>
      </c>
      <c r="S25" s="354">
        <f t="shared" si="17"/>
        <v>2</v>
      </c>
      <c r="T25" s="354">
        <f t="shared" si="17"/>
        <v>0</v>
      </c>
      <c r="U25" s="354">
        <f t="shared" si="17"/>
        <v>0</v>
      </c>
      <c r="V25" s="354">
        <f t="shared" si="17"/>
        <v>0</v>
      </c>
      <c r="W25" s="354">
        <f t="shared" si="17"/>
        <v>0</v>
      </c>
      <c r="X25" s="354">
        <f t="shared" si="17"/>
        <v>0</v>
      </c>
      <c r="Y25" s="354">
        <f t="shared" si="17"/>
        <v>0</v>
      </c>
      <c r="Z25" s="354">
        <f t="shared" si="17"/>
        <v>0</v>
      </c>
      <c r="AA25" s="354">
        <f t="shared" si="17"/>
        <v>0</v>
      </c>
      <c r="AB25" s="354">
        <f t="shared" si="17"/>
        <v>0</v>
      </c>
      <c r="AC25" s="354">
        <f t="shared" si="17"/>
        <v>0</v>
      </c>
      <c r="AD25" s="354">
        <f t="shared" si="17"/>
        <v>0</v>
      </c>
      <c r="AE25" s="354">
        <f t="shared" si="17"/>
        <v>0</v>
      </c>
      <c r="AF25" s="354">
        <f t="shared" si="17"/>
        <v>0</v>
      </c>
      <c r="AG25" s="1005">
        <f t="shared" si="16"/>
        <v>98</v>
      </c>
    </row>
    <row r="26">
      <c r="A26" s="235" t="s">
        <v>2690</v>
      </c>
      <c r="B26" s="242">
        <f t="shared" ref="B26:AF26" si="18">B78-B43</f>
        <v>3</v>
      </c>
      <c r="C26" s="242">
        <f t="shared" si="18"/>
        <v>1</v>
      </c>
      <c r="D26" s="242">
        <f t="shared" si="18"/>
        <v>0</v>
      </c>
      <c r="E26" s="242">
        <f t="shared" si="18"/>
        <v>0</v>
      </c>
      <c r="F26" s="242">
        <f t="shared" si="18"/>
        <v>0</v>
      </c>
      <c r="G26" s="242">
        <f t="shared" si="18"/>
        <v>0</v>
      </c>
      <c r="H26" s="242">
        <f t="shared" si="18"/>
        <v>0</v>
      </c>
      <c r="I26" s="354">
        <f t="shared" si="18"/>
        <v>6</v>
      </c>
      <c r="J26" s="354">
        <f t="shared" si="18"/>
        <v>0</v>
      </c>
      <c r="K26" s="354">
        <f t="shared" si="18"/>
        <v>0</v>
      </c>
      <c r="L26" s="354">
        <f t="shared" si="18"/>
        <v>0</v>
      </c>
      <c r="M26" s="354">
        <f t="shared" si="18"/>
        <v>20</v>
      </c>
      <c r="N26" s="354">
        <f t="shared" si="18"/>
        <v>9</v>
      </c>
      <c r="O26" s="217">
        <f t="shared" si="18"/>
        <v>0</v>
      </c>
      <c r="P26" s="217">
        <f t="shared" si="18"/>
        <v>0</v>
      </c>
      <c r="Q26" s="217">
        <f t="shared" si="18"/>
        <v>0</v>
      </c>
      <c r="R26" s="354">
        <f t="shared" si="18"/>
        <v>1</v>
      </c>
      <c r="S26" s="354">
        <f t="shared" si="18"/>
        <v>0</v>
      </c>
      <c r="T26" s="354">
        <f t="shared" si="18"/>
        <v>0</v>
      </c>
      <c r="U26" s="354">
        <f t="shared" si="18"/>
        <v>0</v>
      </c>
      <c r="V26" s="354">
        <f t="shared" si="18"/>
        <v>0</v>
      </c>
      <c r="W26" s="354">
        <f t="shared" si="18"/>
        <v>0</v>
      </c>
      <c r="X26" s="354">
        <f t="shared" si="18"/>
        <v>0</v>
      </c>
      <c r="Y26" s="354">
        <f t="shared" si="18"/>
        <v>0</v>
      </c>
      <c r="Z26" s="354">
        <f t="shared" si="18"/>
        <v>0</v>
      </c>
      <c r="AA26" s="354">
        <f t="shared" si="18"/>
        <v>0</v>
      </c>
      <c r="AB26" s="354">
        <f t="shared" si="18"/>
        <v>0</v>
      </c>
      <c r="AC26" s="354">
        <f t="shared" si="18"/>
        <v>0</v>
      </c>
      <c r="AD26" s="354">
        <f t="shared" si="18"/>
        <v>0</v>
      </c>
      <c r="AE26" s="354">
        <f t="shared" si="18"/>
        <v>0</v>
      </c>
      <c r="AF26" s="354">
        <f t="shared" si="18"/>
        <v>0</v>
      </c>
      <c r="AG26" s="1005">
        <f t="shared" si="16"/>
        <v>40</v>
      </c>
    </row>
    <row r="27">
      <c r="A27" s="1014" t="s">
        <v>1390</v>
      </c>
      <c r="B27" s="535">
        <f t="shared" ref="B27:AF27" si="19">SUM(B23:B26)</f>
        <v>6</v>
      </c>
      <c r="C27" s="535">
        <f t="shared" si="19"/>
        <v>1</v>
      </c>
      <c r="D27" s="535">
        <f t="shared" si="19"/>
        <v>2</v>
      </c>
      <c r="E27" s="535">
        <f t="shared" si="19"/>
        <v>1</v>
      </c>
      <c r="F27" s="535">
        <f t="shared" si="19"/>
        <v>1</v>
      </c>
      <c r="G27" s="535">
        <f t="shared" si="19"/>
        <v>0</v>
      </c>
      <c r="H27" s="535">
        <f t="shared" si="19"/>
        <v>2</v>
      </c>
      <c r="I27" s="535">
        <f t="shared" si="19"/>
        <v>10</v>
      </c>
      <c r="J27" s="535">
        <f t="shared" si="19"/>
        <v>3</v>
      </c>
      <c r="K27" s="535">
        <f t="shared" si="19"/>
        <v>3</v>
      </c>
      <c r="L27" s="535">
        <f t="shared" si="19"/>
        <v>4</v>
      </c>
      <c r="M27" s="535">
        <f t="shared" si="19"/>
        <v>87</v>
      </c>
      <c r="N27" s="535">
        <f t="shared" si="19"/>
        <v>26</v>
      </c>
      <c r="O27" s="535">
        <f t="shared" si="19"/>
        <v>0</v>
      </c>
      <c r="P27" s="535">
        <f t="shared" si="19"/>
        <v>0</v>
      </c>
      <c r="Q27" s="535">
        <f t="shared" si="19"/>
        <v>0</v>
      </c>
      <c r="R27" s="535">
        <f t="shared" si="19"/>
        <v>2</v>
      </c>
      <c r="S27" s="535">
        <f t="shared" si="19"/>
        <v>2</v>
      </c>
      <c r="T27" s="535">
        <f t="shared" si="19"/>
        <v>0</v>
      </c>
      <c r="U27" s="535">
        <f t="shared" si="19"/>
        <v>0</v>
      </c>
      <c r="V27" s="535">
        <f t="shared" si="19"/>
        <v>0</v>
      </c>
      <c r="W27" s="535">
        <f t="shared" si="19"/>
        <v>0</v>
      </c>
      <c r="X27" s="535">
        <f t="shared" si="19"/>
        <v>0</v>
      </c>
      <c r="Y27" s="535">
        <f t="shared" si="19"/>
        <v>0</v>
      </c>
      <c r="Z27" s="535">
        <f t="shared" si="19"/>
        <v>0</v>
      </c>
      <c r="AA27" s="535">
        <f t="shared" si="19"/>
        <v>0</v>
      </c>
      <c r="AB27" s="535">
        <f t="shared" si="19"/>
        <v>0</v>
      </c>
      <c r="AC27" s="535">
        <f t="shared" si="19"/>
        <v>0</v>
      </c>
      <c r="AD27" s="535">
        <f t="shared" si="19"/>
        <v>0</v>
      </c>
      <c r="AE27" s="535">
        <f t="shared" si="19"/>
        <v>0</v>
      </c>
      <c r="AF27" s="535">
        <f t="shared" si="19"/>
        <v>0</v>
      </c>
      <c r="AG27" s="1005">
        <f t="shared" si="16"/>
        <v>150</v>
      </c>
    </row>
    <row r="28">
      <c r="A28" s="175"/>
      <c r="B28" s="973"/>
      <c r="C28" s="973"/>
      <c r="D28" s="973"/>
      <c r="E28" s="973"/>
      <c r="F28" s="973"/>
      <c r="G28" s="973"/>
      <c r="H28" s="973"/>
      <c r="I28" s="973"/>
      <c r="J28" s="168"/>
      <c r="K28" s="168"/>
      <c r="L28" s="168"/>
      <c r="M28" s="168"/>
      <c r="N28" s="168"/>
      <c r="O28" s="168"/>
      <c r="P28" s="168"/>
      <c r="Q28" s="168"/>
      <c r="R28" s="168"/>
      <c r="S28" s="168"/>
      <c r="T28" s="168"/>
      <c r="U28" s="168"/>
      <c r="V28" s="168"/>
      <c r="W28" s="168"/>
      <c r="X28" s="168"/>
      <c r="Y28" s="168"/>
      <c r="Z28" s="168"/>
      <c r="AA28" s="168"/>
      <c r="AB28" s="168"/>
      <c r="AC28" s="168"/>
      <c r="AD28" s="168"/>
      <c r="AE28" s="168"/>
      <c r="AF28" s="168"/>
      <c r="AG28" s="1015"/>
    </row>
    <row r="29">
      <c r="A29" s="235" t="s">
        <v>287</v>
      </c>
      <c r="B29" s="974"/>
      <c r="C29" s="974"/>
      <c r="D29" s="974"/>
      <c r="E29" s="974"/>
      <c r="F29" s="974"/>
      <c r="G29" s="974"/>
      <c r="H29" s="974"/>
      <c r="I29" s="974"/>
      <c r="J29" s="974"/>
      <c r="K29" s="974"/>
      <c r="L29" s="974"/>
      <c r="M29" s="974"/>
      <c r="N29" s="974"/>
      <c r="O29" s="974"/>
      <c r="P29" s="974"/>
      <c r="Q29" s="974"/>
      <c r="R29" s="974"/>
      <c r="S29" s="974"/>
      <c r="T29" s="974"/>
      <c r="U29" s="974"/>
      <c r="V29" s="974"/>
      <c r="W29" s="974"/>
      <c r="X29" s="974"/>
      <c r="Y29" s="974"/>
      <c r="Z29" s="974"/>
      <c r="AA29" s="974"/>
      <c r="AB29" s="974"/>
      <c r="AC29" s="974"/>
      <c r="AD29" s="974"/>
      <c r="AE29" s="974"/>
      <c r="AF29" s="974"/>
      <c r="AG29" s="1005">
        <f t="shared" ref="AG29:AG37" si="20">sum(B29:AF29)</f>
        <v>0</v>
      </c>
    </row>
    <row r="30">
      <c r="A30" s="235" t="s">
        <v>288</v>
      </c>
      <c r="B30" s="974"/>
      <c r="C30" s="974"/>
      <c r="D30" s="974"/>
      <c r="E30" s="974"/>
      <c r="F30" s="974"/>
      <c r="G30" s="974"/>
      <c r="H30" s="974"/>
      <c r="I30" s="974"/>
      <c r="J30" s="974"/>
      <c r="K30" s="974"/>
      <c r="L30" s="974"/>
      <c r="M30" s="974"/>
      <c r="N30" s="974"/>
      <c r="O30" s="974"/>
      <c r="P30" s="974"/>
      <c r="Q30" s="974"/>
      <c r="R30" s="974"/>
      <c r="S30" s="974"/>
      <c r="T30" s="974"/>
      <c r="U30" s="974"/>
      <c r="V30" s="974"/>
      <c r="W30" s="974"/>
      <c r="X30" s="974"/>
      <c r="Y30" s="974"/>
      <c r="Z30" s="974"/>
      <c r="AA30" s="974"/>
      <c r="AB30" s="974"/>
      <c r="AC30" s="974"/>
      <c r="AD30" s="974"/>
      <c r="AE30" s="974"/>
      <c r="AF30" s="974"/>
      <c r="AG30" s="1005">
        <f t="shared" si="20"/>
        <v>0</v>
      </c>
    </row>
    <row r="31">
      <c r="A31" s="235" t="s">
        <v>2691</v>
      </c>
      <c r="B31" s="974"/>
      <c r="C31" s="974"/>
      <c r="D31" s="974"/>
      <c r="E31" s="974"/>
      <c r="F31" s="974"/>
      <c r="G31" s="974"/>
      <c r="H31" s="974"/>
      <c r="I31" s="974"/>
      <c r="J31" s="974"/>
      <c r="K31" s="974"/>
      <c r="L31" s="974"/>
      <c r="M31" s="974"/>
      <c r="N31" s="974"/>
      <c r="O31" s="974"/>
      <c r="P31" s="974"/>
      <c r="Q31" s="974"/>
      <c r="R31" s="974"/>
      <c r="S31" s="974"/>
      <c r="T31" s="974"/>
      <c r="U31" s="974"/>
      <c r="V31" s="974"/>
      <c r="W31" s="974"/>
      <c r="X31" s="974"/>
      <c r="Y31" s="974"/>
      <c r="Z31" s="974"/>
      <c r="AA31" s="974"/>
      <c r="AB31" s="974"/>
      <c r="AC31" s="974"/>
      <c r="AD31" s="974"/>
      <c r="AE31" s="974"/>
      <c r="AF31" s="974"/>
      <c r="AG31" s="1005">
        <f t="shared" si="20"/>
        <v>0</v>
      </c>
    </row>
    <row r="32">
      <c r="A32" s="235" t="s">
        <v>2692</v>
      </c>
      <c r="B32" s="974"/>
      <c r="C32" s="974"/>
      <c r="D32" s="974"/>
      <c r="E32" s="974"/>
      <c r="F32" s="974"/>
      <c r="G32" s="974"/>
      <c r="H32" s="974"/>
      <c r="I32" s="974"/>
      <c r="J32" s="974"/>
      <c r="K32" s="974"/>
      <c r="L32" s="974"/>
      <c r="M32" s="974"/>
      <c r="N32" s="974"/>
      <c r="O32" s="974"/>
      <c r="P32" s="974"/>
      <c r="Q32" s="974"/>
      <c r="R32" s="974"/>
      <c r="S32" s="974"/>
      <c r="T32" s="974"/>
      <c r="U32" s="974"/>
      <c r="V32" s="974"/>
      <c r="W32" s="974"/>
      <c r="X32" s="974"/>
      <c r="Y32" s="974"/>
      <c r="Z32" s="974"/>
      <c r="AA32" s="974"/>
      <c r="AB32" s="974"/>
      <c r="AC32" s="974"/>
      <c r="AD32" s="974"/>
      <c r="AE32" s="974"/>
      <c r="AF32" s="974"/>
      <c r="AG32" s="1005">
        <f t="shared" si="20"/>
        <v>0</v>
      </c>
    </row>
    <row r="33">
      <c r="A33" s="235" t="s">
        <v>2693</v>
      </c>
      <c r="B33" s="974"/>
      <c r="C33" s="974"/>
      <c r="D33" s="974"/>
      <c r="E33" s="974"/>
      <c r="F33" s="974"/>
      <c r="G33" s="974"/>
      <c r="H33" s="974"/>
      <c r="I33" s="974"/>
      <c r="J33" s="974"/>
      <c r="K33" s="974"/>
      <c r="L33" s="974"/>
      <c r="M33" s="974"/>
      <c r="N33" s="974"/>
      <c r="O33" s="974"/>
      <c r="P33" s="974"/>
      <c r="Q33" s="974"/>
      <c r="R33" s="974"/>
      <c r="S33" s="974"/>
      <c r="T33" s="974"/>
      <c r="U33" s="974"/>
      <c r="V33" s="974"/>
      <c r="W33" s="974"/>
      <c r="X33" s="974"/>
      <c r="Y33" s="974"/>
      <c r="Z33" s="974"/>
      <c r="AA33" s="974"/>
      <c r="AB33" s="974"/>
      <c r="AC33" s="974"/>
      <c r="AD33" s="974"/>
      <c r="AE33" s="974"/>
      <c r="AF33" s="974"/>
      <c r="AG33" s="1005">
        <f t="shared" si="20"/>
        <v>0</v>
      </c>
    </row>
    <row r="34">
      <c r="A34" s="235" t="s">
        <v>2694</v>
      </c>
      <c r="B34" s="974"/>
      <c r="C34" s="974"/>
      <c r="D34" s="974"/>
      <c r="E34" s="974"/>
      <c r="F34" s="974"/>
      <c r="G34" s="974"/>
      <c r="H34" s="974"/>
      <c r="I34" s="974"/>
      <c r="J34" s="974"/>
      <c r="K34" s="974"/>
      <c r="L34" s="974"/>
      <c r="M34" s="974"/>
      <c r="N34" s="974"/>
      <c r="O34" s="974"/>
      <c r="P34" s="974"/>
      <c r="Q34" s="974"/>
      <c r="R34" s="974"/>
      <c r="S34" s="974"/>
      <c r="T34" s="974"/>
      <c r="U34" s="974"/>
      <c r="V34" s="974"/>
      <c r="W34" s="974"/>
      <c r="X34" s="974"/>
      <c r="Y34" s="974"/>
      <c r="Z34" s="974"/>
      <c r="AA34" s="974"/>
      <c r="AB34" s="974"/>
      <c r="AC34" s="974"/>
      <c r="AD34" s="974"/>
      <c r="AE34" s="974"/>
      <c r="AF34" s="974"/>
      <c r="AG34" s="1005">
        <f t="shared" si="20"/>
        <v>0</v>
      </c>
    </row>
    <row r="35">
      <c r="A35" s="235" t="s">
        <v>2695</v>
      </c>
      <c r="B35" s="974"/>
      <c r="C35" s="974"/>
      <c r="D35" s="974"/>
      <c r="E35" s="974"/>
      <c r="F35" s="974"/>
      <c r="G35" s="974"/>
      <c r="H35" s="974"/>
      <c r="I35" s="974"/>
      <c r="J35" s="974"/>
      <c r="K35" s="974"/>
      <c r="L35" s="974"/>
      <c r="M35" s="974"/>
      <c r="N35" s="974"/>
      <c r="O35" s="974"/>
      <c r="P35" s="974"/>
      <c r="Q35" s="974"/>
      <c r="R35" s="974"/>
      <c r="S35" s="974"/>
      <c r="T35" s="974"/>
      <c r="U35" s="974"/>
      <c r="V35" s="974"/>
      <c r="W35" s="974"/>
      <c r="X35" s="974"/>
      <c r="Y35" s="974"/>
      <c r="Z35" s="974"/>
      <c r="AA35" s="974"/>
      <c r="AB35" s="974"/>
      <c r="AC35" s="974"/>
      <c r="AD35" s="974"/>
      <c r="AE35" s="974"/>
      <c r="AF35" s="974"/>
      <c r="AG35" s="1005">
        <f t="shared" si="20"/>
        <v>0</v>
      </c>
    </row>
    <row r="36">
      <c r="A36" s="235" t="s">
        <v>2696</v>
      </c>
      <c r="B36" s="974"/>
      <c r="C36" s="974"/>
      <c r="D36" s="974"/>
      <c r="E36" s="974"/>
      <c r="F36" s="974"/>
      <c r="G36" s="974"/>
      <c r="H36" s="974"/>
      <c r="I36" s="974"/>
      <c r="J36" s="974"/>
      <c r="K36" s="974"/>
      <c r="L36" s="974"/>
      <c r="M36" s="974"/>
      <c r="N36" s="974"/>
      <c r="O36" s="974"/>
      <c r="P36" s="974"/>
      <c r="Q36" s="974"/>
      <c r="R36" s="974"/>
      <c r="S36" s="974"/>
      <c r="T36" s="974"/>
      <c r="U36" s="974"/>
      <c r="V36" s="974"/>
      <c r="W36" s="974"/>
      <c r="X36" s="974"/>
      <c r="Y36" s="974"/>
      <c r="Z36" s="974"/>
      <c r="AA36" s="974"/>
      <c r="AB36" s="974"/>
      <c r="AC36" s="974"/>
      <c r="AD36" s="974"/>
      <c r="AE36" s="974"/>
      <c r="AF36" s="974"/>
      <c r="AG36" s="1005">
        <f t="shared" si="20"/>
        <v>0</v>
      </c>
    </row>
    <row r="37">
      <c r="A37" s="1014" t="s">
        <v>308</v>
      </c>
      <c r="B37" s="535">
        <f t="shared" ref="B37:AF37" si="21">SUM(B29:B36)</f>
        <v>0</v>
      </c>
      <c r="C37" s="535">
        <f t="shared" si="21"/>
        <v>0</v>
      </c>
      <c r="D37" s="535">
        <f t="shared" si="21"/>
        <v>0</v>
      </c>
      <c r="E37" s="535">
        <f t="shared" si="21"/>
        <v>0</v>
      </c>
      <c r="F37" s="535">
        <f t="shared" si="21"/>
        <v>0</v>
      </c>
      <c r="G37" s="535">
        <f t="shared" si="21"/>
        <v>0</v>
      </c>
      <c r="H37" s="535">
        <f t="shared" si="21"/>
        <v>0</v>
      </c>
      <c r="I37" s="535">
        <f t="shared" si="21"/>
        <v>0</v>
      </c>
      <c r="J37" s="535">
        <f t="shared" si="21"/>
        <v>0</v>
      </c>
      <c r="K37" s="535">
        <f t="shared" si="21"/>
        <v>0</v>
      </c>
      <c r="L37" s="535">
        <f t="shared" si="21"/>
        <v>0</v>
      </c>
      <c r="M37" s="535">
        <f t="shared" si="21"/>
        <v>0</v>
      </c>
      <c r="N37" s="535">
        <f t="shared" si="21"/>
        <v>0</v>
      </c>
      <c r="O37" s="535">
        <f t="shared" si="21"/>
        <v>0</v>
      </c>
      <c r="P37" s="535">
        <f t="shared" si="21"/>
        <v>0</v>
      </c>
      <c r="Q37" s="535">
        <f t="shared" si="21"/>
        <v>0</v>
      </c>
      <c r="R37" s="535">
        <f t="shared" si="21"/>
        <v>0</v>
      </c>
      <c r="S37" s="535">
        <f t="shared" si="21"/>
        <v>0</v>
      </c>
      <c r="T37" s="535">
        <f t="shared" si="21"/>
        <v>0</v>
      </c>
      <c r="U37" s="535">
        <f t="shared" si="21"/>
        <v>0</v>
      </c>
      <c r="V37" s="535">
        <f t="shared" si="21"/>
        <v>0</v>
      </c>
      <c r="W37" s="535">
        <f t="shared" si="21"/>
        <v>0</v>
      </c>
      <c r="X37" s="535">
        <f t="shared" si="21"/>
        <v>0</v>
      </c>
      <c r="Y37" s="535">
        <f t="shared" si="21"/>
        <v>0</v>
      </c>
      <c r="Z37" s="535">
        <f t="shared" si="21"/>
        <v>0</v>
      </c>
      <c r="AA37" s="535">
        <f t="shared" si="21"/>
        <v>0</v>
      </c>
      <c r="AB37" s="535">
        <f t="shared" si="21"/>
        <v>0</v>
      </c>
      <c r="AC37" s="535">
        <f t="shared" si="21"/>
        <v>0</v>
      </c>
      <c r="AD37" s="535">
        <f t="shared" si="21"/>
        <v>0</v>
      </c>
      <c r="AE37" s="535">
        <f t="shared" si="21"/>
        <v>0</v>
      </c>
      <c r="AF37" s="535">
        <f t="shared" si="21"/>
        <v>0</v>
      </c>
      <c r="AG37" s="1005">
        <f t="shared" si="20"/>
        <v>0</v>
      </c>
    </row>
    <row r="38">
      <c r="A38" s="1016"/>
      <c r="B38" s="242"/>
      <c r="C38" s="168"/>
      <c r="D38" s="168"/>
      <c r="E38" s="168"/>
      <c r="F38" s="168"/>
      <c r="G38" s="168"/>
      <c r="H38" s="168"/>
      <c r="I38" s="168"/>
      <c r="J38" s="168"/>
      <c r="K38" s="168"/>
      <c r="L38" s="168"/>
      <c r="M38" s="168"/>
      <c r="N38" s="168"/>
      <c r="O38" s="168"/>
      <c r="P38" s="168"/>
      <c r="Q38" s="168"/>
      <c r="R38" s="168"/>
      <c r="S38" s="168"/>
      <c r="T38" s="168"/>
      <c r="U38" s="168"/>
      <c r="V38" s="168"/>
      <c r="W38" s="168"/>
      <c r="X38" s="168"/>
      <c r="Y38" s="168"/>
      <c r="Z38" s="168"/>
      <c r="AA38" s="168"/>
      <c r="AB38" s="168"/>
      <c r="AC38" s="168"/>
      <c r="AD38" s="168"/>
      <c r="AE38" s="168"/>
      <c r="AF38" s="168"/>
      <c r="AG38" s="1005"/>
    </row>
    <row r="39">
      <c r="A39" s="474" t="s">
        <v>2120</v>
      </c>
      <c r="B39" s="242"/>
      <c r="C39" s="168"/>
      <c r="D39" s="168"/>
      <c r="E39" s="168"/>
      <c r="F39" s="168"/>
      <c r="G39" s="168"/>
      <c r="H39" s="168"/>
      <c r="I39" s="168"/>
      <c r="J39" s="168"/>
      <c r="K39" s="168"/>
      <c r="L39" s="168"/>
      <c r="M39" s="168"/>
      <c r="N39" s="168"/>
      <c r="O39" s="168"/>
      <c r="P39" s="168"/>
      <c r="Q39" s="168"/>
      <c r="R39" s="168"/>
      <c r="S39" s="168"/>
      <c r="T39" s="168"/>
      <c r="U39" s="168"/>
      <c r="V39" s="168"/>
      <c r="W39" s="168"/>
      <c r="X39" s="168"/>
      <c r="Y39" s="168"/>
      <c r="Z39" s="168"/>
      <c r="AA39" s="168"/>
      <c r="AB39" s="168"/>
      <c r="AC39" s="168"/>
      <c r="AD39" s="168"/>
      <c r="AE39" s="168"/>
      <c r="AF39" s="168"/>
      <c r="AG39" s="1005"/>
    </row>
    <row r="40">
      <c r="A40" s="235" t="s">
        <v>2697</v>
      </c>
      <c r="B40" s="974"/>
      <c r="C40" s="974"/>
      <c r="D40" s="974"/>
      <c r="E40" s="974"/>
      <c r="F40" s="974"/>
      <c r="G40" s="974"/>
      <c r="H40" s="974"/>
      <c r="I40" s="971"/>
      <c r="J40" s="971"/>
      <c r="K40" s="354">
        <v>1.0</v>
      </c>
      <c r="L40" s="971"/>
      <c r="M40" s="354">
        <v>1.0</v>
      </c>
      <c r="N40" s="971"/>
      <c r="O40" s="985"/>
      <c r="P40" s="985"/>
      <c r="Q40" s="985"/>
      <c r="R40" s="971"/>
      <c r="S40" s="986"/>
      <c r="T40" s="986"/>
      <c r="U40" s="986"/>
      <c r="V40" s="986"/>
      <c r="W40" s="986"/>
      <c r="X40" s="986"/>
      <c r="Y40" s="986"/>
      <c r="Z40" s="987"/>
      <c r="AA40" s="986"/>
      <c r="AB40" s="986"/>
      <c r="AC40" s="987"/>
      <c r="AD40" s="987"/>
      <c r="AE40" s="987"/>
      <c r="AF40" s="987"/>
      <c r="AG40" s="1005">
        <f t="shared" ref="AG40:AG44" si="22">sum(B40:AF40)</f>
        <v>2</v>
      </c>
    </row>
    <row r="41">
      <c r="A41" s="235" t="s">
        <v>2698</v>
      </c>
      <c r="B41" s="974"/>
      <c r="C41" s="974"/>
      <c r="D41" s="974"/>
      <c r="E41" s="974"/>
      <c r="F41" s="974"/>
      <c r="G41" s="974"/>
      <c r="H41" s="974"/>
      <c r="I41" s="971"/>
      <c r="J41" s="971"/>
      <c r="K41" s="354">
        <v>0.0</v>
      </c>
      <c r="L41" s="354">
        <v>1.0</v>
      </c>
      <c r="M41" s="354">
        <v>1.0</v>
      </c>
      <c r="N41" s="354">
        <v>2.0</v>
      </c>
      <c r="O41" s="985"/>
      <c r="P41" s="985"/>
      <c r="Q41" s="985"/>
      <c r="R41" s="971"/>
      <c r="S41" s="986"/>
      <c r="T41" s="986"/>
      <c r="U41" s="986"/>
      <c r="V41" s="986"/>
      <c r="W41" s="986"/>
      <c r="X41" s="986"/>
      <c r="Y41" s="986"/>
      <c r="Z41" s="987"/>
      <c r="AA41" s="986"/>
      <c r="AB41" s="986"/>
      <c r="AC41" s="987"/>
      <c r="AD41" s="987"/>
      <c r="AE41" s="987"/>
      <c r="AF41" s="987"/>
      <c r="AG41" s="1005">
        <f t="shared" si="22"/>
        <v>4</v>
      </c>
    </row>
    <row r="42">
      <c r="A42" s="235" t="s">
        <v>2699</v>
      </c>
      <c r="B42" s="974"/>
      <c r="C42" s="974"/>
      <c r="D42" s="974"/>
      <c r="E42" s="974"/>
      <c r="F42" s="974"/>
      <c r="G42" s="974"/>
      <c r="H42" s="242">
        <v>3.0</v>
      </c>
      <c r="I42" s="354">
        <v>8.0</v>
      </c>
      <c r="J42" s="971"/>
      <c r="K42" s="971"/>
      <c r="L42" s="971"/>
      <c r="M42" s="354">
        <v>2.0</v>
      </c>
      <c r="N42" s="354">
        <v>1.0</v>
      </c>
      <c r="O42" s="985"/>
      <c r="P42" s="985"/>
      <c r="Q42" s="985"/>
      <c r="R42" s="354">
        <v>1.0</v>
      </c>
      <c r="S42" s="986"/>
      <c r="T42" s="986"/>
      <c r="U42" s="986"/>
      <c r="V42" s="986"/>
      <c r="W42" s="986"/>
      <c r="X42" s="986"/>
      <c r="Y42" s="986"/>
      <c r="Z42" s="988"/>
      <c r="AA42" s="986"/>
      <c r="AB42" s="986"/>
      <c r="AC42" s="986"/>
      <c r="AD42" s="986"/>
      <c r="AE42" s="986"/>
      <c r="AF42" s="986"/>
      <c r="AG42" s="1005">
        <f t="shared" si="22"/>
        <v>15</v>
      </c>
    </row>
    <row r="43">
      <c r="A43" s="235" t="s">
        <v>2700</v>
      </c>
      <c r="B43" s="974"/>
      <c r="C43" s="974"/>
      <c r="D43" s="974"/>
      <c r="E43" s="974"/>
      <c r="F43" s="974"/>
      <c r="G43" s="974"/>
      <c r="H43" s="974"/>
      <c r="I43" s="354">
        <v>1.0</v>
      </c>
      <c r="J43" s="971"/>
      <c r="K43" s="971"/>
      <c r="L43" s="971"/>
      <c r="M43" s="354">
        <v>1.0</v>
      </c>
      <c r="N43" s="971"/>
      <c r="O43" s="985"/>
      <c r="P43" s="985"/>
      <c r="Q43" s="985"/>
      <c r="R43" s="971"/>
      <c r="S43" s="986"/>
      <c r="T43" s="986"/>
      <c r="U43" s="986"/>
      <c r="V43" s="986"/>
      <c r="W43" s="986"/>
      <c r="X43" s="986"/>
      <c r="Y43" s="986"/>
      <c r="Z43" s="988"/>
      <c r="AA43" s="986"/>
      <c r="AB43" s="986"/>
      <c r="AC43" s="986"/>
      <c r="AD43" s="986"/>
      <c r="AE43" s="986"/>
      <c r="AF43" s="986"/>
      <c r="AG43" s="1005">
        <f t="shared" si="22"/>
        <v>2</v>
      </c>
    </row>
    <row r="44">
      <c r="A44" s="1014" t="s">
        <v>1390</v>
      </c>
      <c r="B44" s="535">
        <f t="shared" ref="B44:AF44" si="23">SUM(B40:B43)</f>
        <v>0</v>
      </c>
      <c r="C44" s="535">
        <f t="shared" si="23"/>
        <v>0</v>
      </c>
      <c r="D44" s="535">
        <f t="shared" si="23"/>
        <v>0</v>
      </c>
      <c r="E44" s="535">
        <f t="shared" si="23"/>
        <v>0</v>
      </c>
      <c r="F44" s="535">
        <f t="shared" si="23"/>
        <v>0</v>
      </c>
      <c r="G44" s="535">
        <f t="shared" si="23"/>
        <v>0</v>
      </c>
      <c r="H44" s="535">
        <f t="shared" si="23"/>
        <v>3</v>
      </c>
      <c r="I44" s="535">
        <f t="shared" si="23"/>
        <v>9</v>
      </c>
      <c r="J44" s="535">
        <f t="shared" si="23"/>
        <v>0</v>
      </c>
      <c r="K44" s="535">
        <f t="shared" si="23"/>
        <v>1</v>
      </c>
      <c r="L44" s="535">
        <f t="shared" si="23"/>
        <v>1</v>
      </c>
      <c r="M44" s="535">
        <f t="shared" si="23"/>
        <v>5</v>
      </c>
      <c r="N44" s="535">
        <f t="shared" si="23"/>
        <v>3</v>
      </c>
      <c r="O44" s="535">
        <f t="shared" si="23"/>
        <v>0</v>
      </c>
      <c r="P44" s="535">
        <f t="shared" si="23"/>
        <v>0</v>
      </c>
      <c r="Q44" s="535">
        <f t="shared" si="23"/>
        <v>0</v>
      </c>
      <c r="R44" s="535">
        <f t="shared" si="23"/>
        <v>1</v>
      </c>
      <c r="S44" s="535">
        <f t="shared" si="23"/>
        <v>0</v>
      </c>
      <c r="T44" s="535">
        <f t="shared" si="23"/>
        <v>0</v>
      </c>
      <c r="U44" s="535">
        <f t="shared" si="23"/>
        <v>0</v>
      </c>
      <c r="V44" s="535">
        <f t="shared" si="23"/>
        <v>0</v>
      </c>
      <c r="W44" s="535">
        <f t="shared" si="23"/>
        <v>0</v>
      </c>
      <c r="X44" s="535">
        <f t="shared" si="23"/>
        <v>0</v>
      </c>
      <c r="Y44" s="535">
        <f t="shared" si="23"/>
        <v>0</v>
      </c>
      <c r="Z44" s="535">
        <f t="shared" si="23"/>
        <v>0</v>
      </c>
      <c r="AA44" s="535">
        <f t="shared" si="23"/>
        <v>0</v>
      </c>
      <c r="AB44" s="535">
        <f t="shared" si="23"/>
        <v>0</v>
      </c>
      <c r="AC44" s="535">
        <f t="shared" si="23"/>
        <v>0</v>
      </c>
      <c r="AD44" s="535">
        <f t="shared" si="23"/>
        <v>0</v>
      </c>
      <c r="AE44" s="535">
        <f t="shared" si="23"/>
        <v>0</v>
      </c>
      <c r="AF44" s="535">
        <f t="shared" si="23"/>
        <v>0</v>
      </c>
      <c r="AG44" s="1005">
        <f t="shared" si="22"/>
        <v>23</v>
      </c>
    </row>
    <row r="45">
      <c r="A45" s="175"/>
      <c r="B45" s="973"/>
      <c r="C45" s="973"/>
      <c r="D45" s="973"/>
      <c r="E45" s="973"/>
      <c r="F45" s="973"/>
      <c r="G45" s="973"/>
      <c r="H45" s="973"/>
      <c r="I45" s="973"/>
      <c r="J45" s="168"/>
      <c r="K45" s="168"/>
      <c r="L45" s="168"/>
      <c r="M45" s="168"/>
      <c r="N45" s="168"/>
      <c r="O45" s="168"/>
      <c r="P45" s="168"/>
      <c r="Q45" s="168"/>
      <c r="R45" s="168"/>
      <c r="S45" s="168"/>
      <c r="T45" s="168"/>
      <c r="U45" s="168"/>
      <c r="V45" s="168"/>
      <c r="W45" s="168"/>
      <c r="X45" s="168"/>
      <c r="Y45" s="168"/>
      <c r="Z45" s="168"/>
      <c r="AA45" s="168"/>
      <c r="AB45" s="168"/>
      <c r="AC45" s="168"/>
      <c r="AD45" s="168"/>
      <c r="AE45" s="168"/>
      <c r="AF45" s="168"/>
      <c r="AG45" s="1015"/>
    </row>
    <row r="46">
      <c r="A46" s="235" t="s">
        <v>287</v>
      </c>
      <c r="B46" s="974"/>
      <c r="C46" s="974"/>
      <c r="D46" s="974"/>
      <c r="E46" s="974"/>
      <c r="F46" s="974"/>
      <c r="G46" s="974"/>
      <c r="H46" s="974"/>
      <c r="I46" s="974"/>
      <c r="J46" s="974"/>
      <c r="K46" s="974"/>
      <c r="L46" s="974"/>
      <c r="M46" s="971"/>
      <c r="N46" s="971"/>
      <c r="O46" s="971"/>
      <c r="P46" s="971"/>
      <c r="Q46" s="971"/>
      <c r="R46" s="971"/>
      <c r="S46" s="986"/>
      <c r="T46" s="986"/>
      <c r="U46" s="986"/>
      <c r="V46" s="986"/>
      <c r="W46" s="986"/>
      <c r="X46" s="986"/>
      <c r="Y46" s="986"/>
      <c r="Z46" s="989"/>
      <c r="AA46" s="986"/>
      <c r="AB46" s="986"/>
      <c r="AC46" s="989"/>
      <c r="AD46" s="989"/>
      <c r="AE46" s="989"/>
      <c r="AF46" s="989"/>
      <c r="AG46" s="1005">
        <f t="shared" ref="AG46:AG54" si="24">sum(B46:AF46)</f>
        <v>0</v>
      </c>
    </row>
    <row r="47">
      <c r="A47" s="235" t="s">
        <v>288</v>
      </c>
      <c r="B47" s="974"/>
      <c r="C47" s="974"/>
      <c r="D47" s="974"/>
      <c r="E47" s="974"/>
      <c r="F47" s="974"/>
      <c r="G47" s="974"/>
      <c r="H47" s="974"/>
      <c r="I47" s="974"/>
      <c r="J47" s="974"/>
      <c r="K47" s="974"/>
      <c r="L47" s="974"/>
      <c r="M47" s="971"/>
      <c r="N47" s="971"/>
      <c r="O47" s="971"/>
      <c r="P47" s="971"/>
      <c r="Q47" s="971"/>
      <c r="R47" s="971"/>
      <c r="S47" s="986"/>
      <c r="T47" s="986"/>
      <c r="U47" s="986"/>
      <c r="V47" s="986"/>
      <c r="W47" s="986"/>
      <c r="X47" s="986"/>
      <c r="Y47" s="986"/>
      <c r="Z47" s="987"/>
      <c r="AA47" s="990"/>
      <c r="AB47" s="986"/>
      <c r="AC47" s="990"/>
      <c r="AD47" s="990"/>
      <c r="AE47" s="990"/>
      <c r="AF47" s="990"/>
      <c r="AG47" s="1005">
        <f t="shared" si="24"/>
        <v>0</v>
      </c>
    </row>
    <row r="48">
      <c r="A48" s="235" t="s">
        <v>2701</v>
      </c>
      <c r="B48" s="974"/>
      <c r="C48" s="974"/>
      <c r="D48" s="974"/>
      <c r="E48" s="974"/>
      <c r="F48" s="974"/>
      <c r="G48" s="974"/>
      <c r="H48" s="974"/>
      <c r="I48" s="974"/>
      <c r="J48" s="974"/>
      <c r="K48" s="974"/>
      <c r="L48" s="974"/>
      <c r="M48" s="974"/>
      <c r="N48" s="974"/>
      <c r="O48" s="974"/>
      <c r="P48" s="974"/>
      <c r="Q48" s="974"/>
      <c r="R48" s="974"/>
      <c r="S48" s="974"/>
      <c r="T48" s="974"/>
      <c r="U48" s="974"/>
      <c r="V48" s="974"/>
      <c r="W48" s="974"/>
      <c r="X48" s="974"/>
      <c r="Y48" s="974"/>
      <c r="Z48" s="991"/>
      <c r="AA48" s="974"/>
      <c r="AB48" s="974"/>
      <c r="AC48" s="991"/>
      <c r="AD48" s="991"/>
      <c r="AE48" s="991"/>
      <c r="AF48" s="991"/>
      <c r="AG48" s="1005">
        <f t="shared" si="24"/>
        <v>0</v>
      </c>
    </row>
    <row r="49">
      <c r="A49" s="235" t="s">
        <v>2702</v>
      </c>
      <c r="B49" s="975"/>
      <c r="C49" s="975"/>
      <c r="D49" s="975"/>
      <c r="E49" s="975"/>
      <c r="F49" s="975"/>
      <c r="G49" s="974"/>
      <c r="H49" s="974"/>
      <c r="I49" s="974"/>
      <c r="J49" s="974"/>
      <c r="K49" s="974"/>
      <c r="L49" s="974"/>
      <c r="M49" s="971"/>
      <c r="N49" s="971"/>
      <c r="O49" s="985"/>
      <c r="P49" s="985"/>
      <c r="Q49" s="985"/>
      <c r="R49" s="985"/>
      <c r="S49" s="986"/>
      <c r="T49" s="986"/>
      <c r="U49" s="986"/>
      <c r="V49" s="974"/>
      <c r="W49" s="974"/>
      <c r="X49" s="974"/>
      <c r="Y49" s="974"/>
      <c r="Z49" s="991"/>
      <c r="AA49" s="974"/>
      <c r="AB49" s="974"/>
      <c r="AC49" s="991"/>
      <c r="AD49" s="991"/>
      <c r="AE49" s="991"/>
      <c r="AF49" s="991"/>
      <c r="AG49" s="1005">
        <f t="shared" si="24"/>
        <v>0</v>
      </c>
    </row>
    <row r="50">
      <c r="A50" s="235" t="s">
        <v>2703</v>
      </c>
      <c r="B50" s="974"/>
      <c r="C50" s="974"/>
      <c r="D50" s="974"/>
      <c r="E50" s="974"/>
      <c r="F50" s="974"/>
      <c r="G50" s="974"/>
      <c r="H50" s="974"/>
      <c r="I50" s="974"/>
      <c r="J50" s="974"/>
      <c r="K50" s="974"/>
      <c r="L50" s="974"/>
      <c r="M50" s="974"/>
      <c r="N50" s="974"/>
      <c r="O50" s="974"/>
      <c r="P50" s="974"/>
      <c r="Q50" s="974"/>
      <c r="R50" s="974"/>
      <c r="S50" s="974"/>
      <c r="T50" s="974"/>
      <c r="U50" s="974"/>
      <c r="V50" s="974"/>
      <c r="W50" s="974"/>
      <c r="X50" s="974"/>
      <c r="Y50" s="974"/>
      <c r="Z50" s="974"/>
      <c r="AA50" s="986"/>
      <c r="AB50" s="974"/>
      <c r="AC50" s="991"/>
      <c r="AD50" s="991"/>
      <c r="AE50" s="991"/>
      <c r="AF50" s="991"/>
      <c r="AG50" s="1005">
        <f t="shared" si="24"/>
        <v>0</v>
      </c>
    </row>
    <row r="51">
      <c r="A51" s="235" t="s">
        <v>2704</v>
      </c>
      <c r="B51" s="975"/>
      <c r="C51" s="975"/>
      <c r="D51" s="975"/>
      <c r="E51" s="975"/>
      <c r="F51" s="975"/>
      <c r="G51" s="974"/>
      <c r="H51" s="974"/>
      <c r="I51" s="974"/>
      <c r="J51" s="974"/>
      <c r="K51" s="974"/>
      <c r="L51" s="974"/>
      <c r="M51" s="971"/>
      <c r="N51" s="971"/>
      <c r="O51" s="985"/>
      <c r="P51" s="985"/>
      <c r="Q51" s="985"/>
      <c r="R51" s="985"/>
      <c r="S51" s="986"/>
      <c r="T51" s="986"/>
      <c r="U51" s="986"/>
      <c r="V51" s="974"/>
      <c r="W51" s="974"/>
      <c r="X51" s="974"/>
      <c r="Y51" s="974"/>
      <c r="Z51" s="974"/>
      <c r="AA51" s="986"/>
      <c r="AB51" s="974"/>
      <c r="AC51" s="991"/>
      <c r="AD51" s="991"/>
      <c r="AE51" s="991"/>
      <c r="AF51" s="991"/>
      <c r="AG51" s="1005">
        <f t="shared" si="24"/>
        <v>0</v>
      </c>
    </row>
    <row r="52">
      <c r="A52" s="235" t="s">
        <v>2705</v>
      </c>
      <c r="B52" s="974"/>
      <c r="C52" s="974"/>
      <c r="D52" s="974"/>
      <c r="E52" s="974"/>
      <c r="F52" s="974"/>
      <c r="G52" s="974"/>
      <c r="H52" s="974"/>
      <c r="I52" s="974"/>
      <c r="J52" s="974"/>
      <c r="K52" s="974"/>
      <c r="L52" s="974"/>
      <c r="M52" s="974"/>
      <c r="N52" s="974"/>
      <c r="O52" s="974"/>
      <c r="P52" s="974"/>
      <c r="Q52" s="974"/>
      <c r="R52" s="974"/>
      <c r="S52" s="974"/>
      <c r="T52" s="974"/>
      <c r="U52" s="974"/>
      <c r="V52" s="974"/>
      <c r="W52" s="974"/>
      <c r="X52" s="974"/>
      <c r="Y52" s="974"/>
      <c r="Z52" s="974"/>
      <c r="AA52" s="986"/>
      <c r="AB52" s="974"/>
      <c r="AC52" s="991"/>
      <c r="AD52" s="991"/>
      <c r="AE52" s="991"/>
      <c r="AF52" s="991"/>
      <c r="AG52" s="1005">
        <f t="shared" si="24"/>
        <v>0</v>
      </c>
    </row>
    <row r="53">
      <c r="A53" s="235" t="s">
        <v>2706</v>
      </c>
      <c r="B53" s="974"/>
      <c r="C53" s="974"/>
      <c r="D53" s="974"/>
      <c r="E53" s="974"/>
      <c r="F53" s="974"/>
      <c r="G53" s="974"/>
      <c r="H53" s="974"/>
      <c r="I53" s="974"/>
      <c r="J53" s="974"/>
      <c r="K53" s="974"/>
      <c r="L53" s="974"/>
      <c r="M53" s="974"/>
      <c r="N53" s="974"/>
      <c r="O53" s="974"/>
      <c r="P53" s="974"/>
      <c r="Q53" s="974"/>
      <c r="R53" s="974"/>
      <c r="S53" s="986"/>
      <c r="T53" s="986"/>
      <c r="U53" s="986"/>
      <c r="V53" s="974"/>
      <c r="W53" s="974"/>
      <c r="X53" s="974"/>
      <c r="Y53" s="974"/>
      <c r="Z53" s="974"/>
      <c r="AA53" s="986"/>
      <c r="AB53" s="974"/>
      <c r="AC53" s="991"/>
      <c r="AD53" s="991"/>
      <c r="AE53" s="991"/>
      <c r="AF53" s="991"/>
      <c r="AG53" s="1005">
        <f t="shared" si="24"/>
        <v>0</v>
      </c>
    </row>
    <row r="54">
      <c r="A54" s="1014" t="s">
        <v>308</v>
      </c>
      <c r="B54" s="535">
        <f t="shared" ref="B54:AF54" si="25">SUM(B46:B53)</f>
        <v>0</v>
      </c>
      <c r="C54" s="535">
        <f t="shared" si="25"/>
        <v>0</v>
      </c>
      <c r="D54" s="535">
        <f t="shared" si="25"/>
        <v>0</v>
      </c>
      <c r="E54" s="535">
        <f t="shared" si="25"/>
        <v>0</v>
      </c>
      <c r="F54" s="535">
        <f t="shared" si="25"/>
        <v>0</v>
      </c>
      <c r="G54" s="535">
        <f t="shared" si="25"/>
        <v>0</v>
      </c>
      <c r="H54" s="535">
        <f t="shared" si="25"/>
        <v>0</v>
      </c>
      <c r="I54" s="535">
        <f t="shared" si="25"/>
        <v>0</v>
      </c>
      <c r="J54" s="535">
        <f t="shared" si="25"/>
        <v>0</v>
      </c>
      <c r="K54" s="535">
        <f t="shared" si="25"/>
        <v>0</v>
      </c>
      <c r="L54" s="535">
        <f t="shared" si="25"/>
        <v>0</v>
      </c>
      <c r="M54" s="535">
        <f t="shared" si="25"/>
        <v>0</v>
      </c>
      <c r="N54" s="535">
        <f t="shared" si="25"/>
        <v>0</v>
      </c>
      <c r="O54" s="535">
        <f t="shared" si="25"/>
        <v>0</v>
      </c>
      <c r="P54" s="535">
        <f t="shared" si="25"/>
        <v>0</v>
      </c>
      <c r="Q54" s="535">
        <f t="shared" si="25"/>
        <v>0</v>
      </c>
      <c r="R54" s="535">
        <f t="shared" si="25"/>
        <v>0</v>
      </c>
      <c r="S54" s="535">
        <f t="shared" si="25"/>
        <v>0</v>
      </c>
      <c r="T54" s="535">
        <f t="shared" si="25"/>
        <v>0</v>
      </c>
      <c r="U54" s="535">
        <f t="shared" si="25"/>
        <v>0</v>
      </c>
      <c r="V54" s="535">
        <f t="shared" si="25"/>
        <v>0</v>
      </c>
      <c r="W54" s="535">
        <f t="shared" si="25"/>
        <v>0</v>
      </c>
      <c r="X54" s="535">
        <f t="shared" si="25"/>
        <v>0</v>
      </c>
      <c r="Y54" s="535">
        <f t="shared" si="25"/>
        <v>0</v>
      </c>
      <c r="Z54" s="535">
        <f t="shared" si="25"/>
        <v>0</v>
      </c>
      <c r="AA54" s="535">
        <f t="shared" si="25"/>
        <v>0</v>
      </c>
      <c r="AB54" s="535">
        <f t="shared" si="25"/>
        <v>0</v>
      </c>
      <c r="AC54" s="535">
        <f t="shared" si="25"/>
        <v>0</v>
      </c>
      <c r="AD54" s="535">
        <f t="shared" si="25"/>
        <v>0</v>
      </c>
      <c r="AE54" s="535">
        <f t="shared" si="25"/>
        <v>0</v>
      </c>
      <c r="AF54" s="535">
        <f t="shared" si="25"/>
        <v>0</v>
      </c>
      <c r="AG54" s="1005">
        <f t="shared" si="24"/>
        <v>0</v>
      </c>
    </row>
    <row r="55">
      <c r="A55" s="1016"/>
      <c r="B55" s="242"/>
      <c r="C55" s="168"/>
      <c r="D55" s="168"/>
      <c r="E55" s="168"/>
      <c r="F55" s="168"/>
      <c r="G55" s="168"/>
      <c r="H55" s="168"/>
      <c r="I55" s="168"/>
      <c r="J55" s="168"/>
      <c r="K55" s="168"/>
      <c r="L55" s="168"/>
      <c r="M55" s="168"/>
      <c r="N55" s="168"/>
      <c r="O55" s="168"/>
      <c r="P55" s="168"/>
      <c r="Q55" s="168"/>
      <c r="R55" s="168"/>
      <c r="S55" s="168"/>
      <c r="T55" s="168"/>
      <c r="U55" s="168"/>
      <c r="V55" s="168"/>
      <c r="W55" s="168"/>
      <c r="X55" s="168"/>
      <c r="Y55" s="168"/>
      <c r="Z55" s="168"/>
      <c r="AA55" s="168"/>
      <c r="AB55" s="168"/>
      <c r="AC55" s="168"/>
      <c r="AD55" s="168"/>
      <c r="AE55" s="168"/>
      <c r="AF55" s="168"/>
      <c r="AG55" s="1005"/>
    </row>
    <row r="56">
      <c r="A56" s="474" t="s">
        <v>2707</v>
      </c>
      <c r="B56" s="242"/>
      <c r="C56" s="168"/>
      <c r="D56" s="168"/>
      <c r="E56" s="168"/>
      <c r="F56" s="168"/>
      <c r="G56" s="168"/>
      <c r="H56" s="168"/>
      <c r="I56" s="168"/>
      <c r="J56" s="168"/>
      <c r="K56" s="168"/>
      <c r="L56" s="168"/>
      <c r="M56" s="168"/>
      <c r="N56" s="168"/>
      <c r="O56" s="168"/>
      <c r="P56" s="168"/>
      <c r="Q56" s="168"/>
      <c r="R56" s="168"/>
      <c r="S56" s="168"/>
      <c r="T56" s="168"/>
      <c r="U56" s="168"/>
      <c r="V56" s="168"/>
      <c r="W56" s="168"/>
      <c r="X56" s="168"/>
      <c r="Y56" s="168"/>
      <c r="Z56" s="168"/>
      <c r="AA56" s="168"/>
      <c r="AB56" s="168"/>
      <c r="AC56" s="168"/>
      <c r="AD56" s="168"/>
      <c r="AE56" s="168"/>
      <c r="AF56" s="168"/>
      <c r="AG56" s="1005"/>
    </row>
    <row r="57">
      <c r="A57" s="235" t="s">
        <v>2708</v>
      </c>
      <c r="B57" s="975"/>
      <c r="C57" s="974"/>
      <c r="D57" s="974"/>
      <c r="E57" s="974"/>
      <c r="F57" s="975"/>
      <c r="G57" s="974"/>
      <c r="H57" s="974"/>
      <c r="I57" s="971"/>
      <c r="J57" s="971"/>
      <c r="K57" s="971"/>
      <c r="L57" s="971"/>
      <c r="M57" s="971"/>
      <c r="N57" s="971"/>
      <c r="O57" s="985"/>
      <c r="P57" s="971"/>
      <c r="Q57" s="971"/>
      <c r="R57" s="971"/>
      <c r="S57" s="986"/>
      <c r="T57" s="986"/>
      <c r="U57" s="986"/>
      <c r="V57" s="986"/>
      <c r="W57" s="986"/>
      <c r="X57" s="986"/>
      <c r="Y57" s="986"/>
      <c r="Z57" s="987"/>
      <c r="AA57" s="986"/>
      <c r="AB57" s="986"/>
      <c r="AC57" s="987"/>
      <c r="AD57" s="987"/>
      <c r="AE57" s="987"/>
      <c r="AF57" s="987"/>
      <c r="AG57" s="1017">
        <f t="shared" ref="AG57:AG61" si="26">sum(B57:AF57)</f>
        <v>0</v>
      </c>
    </row>
    <row r="58">
      <c r="A58" s="235" t="s">
        <v>2709</v>
      </c>
      <c r="B58" s="975"/>
      <c r="C58" s="974"/>
      <c r="D58" s="974"/>
      <c r="E58" s="974"/>
      <c r="F58" s="975"/>
      <c r="G58" s="974"/>
      <c r="H58" s="974"/>
      <c r="I58" s="971"/>
      <c r="J58" s="971"/>
      <c r="K58" s="971"/>
      <c r="L58" s="971"/>
      <c r="M58" s="971"/>
      <c r="N58" s="971"/>
      <c r="O58" s="985"/>
      <c r="P58" s="971"/>
      <c r="Q58" s="971"/>
      <c r="R58" s="971"/>
      <c r="S58" s="986"/>
      <c r="T58" s="986"/>
      <c r="U58" s="986"/>
      <c r="V58" s="986"/>
      <c r="W58" s="986"/>
      <c r="X58" s="986"/>
      <c r="Y58" s="986"/>
      <c r="Z58" s="987"/>
      <c r="AA58" s="986"/>
      <c r="AB58" s="986"/>
      <c r="AC58" s="987"/>
      <c r="AD58" s="987"/>
      <c r="AE58" s="987"/>
      <c r="AF58" s="987"/>
      <c r="AG58" s="1017">
        <f t="shared" si="26"/>
        <v>0</v>
      </c>
    </row>
    <row r="59">
      <c r="A59" s="235" t="s">
        <v>2710</v>
      </c>
      <c r="B59" s="242">
        <f>Summary!B124</f>
        <v>5</v>
      </c>
      <c r="C59" s="242">
        <f>Summary!C124</f>
        <v>2</v>
      </c>
      <c r="D59" s="242">
        <f>Summary!D124</f>
        <v>8</v>
      </c>
      <c r="E59" s="242">
        <f>Summary!E124</f>
        <v>2</v>
      </c>
      <c r="F59" s="242">
        <f>Summary!F124</f>
        <v>0</v>
      </c>
      <c r="G59" s="242">
        <f>Summary!G124</f>
        <v>3</v>
      </c>
      <c r="H59" s="242">
        <f>Summary!H124</f>
        <v>7</v>
      </c>
      <c r="I59" s="242">
        <f>Summary!I124</f>
        <v>3</v>
      </c>
      <c r="J59" s="242">
        <f>Summary!J124</f>
        <v>3</v>
      </c>
      <c r="K59" s="242">
        <f>Summary!K124</f>
        <v>4</v>
      </c>
      <c r="L59" s="242">
        <f>Summary!L124</f>
        <v>6</v>
      </c>
      <c r="M59" s="242">
        <f>Summary!M124</f>
        <v>0</v>
      </c>
      <c r="N59" s="242">
        <f>Summary!N124</f>
        <v>1</v>
      </c>
      <c r="O59" s="242">
        <f>Summary!O124</f>
        <v>7</v>
      </c>
      <c r="P59" s="242">
        <f>Summary!P124</f>
        <v>8</v>
      </c>
      <c r="Q59" s="242">
        <f>Summary!Q124</f>
        <v>5</v>
      </c>
      <c r="R59" s="242">
        <f>Summary!R124</f>
        <v>3</v>
      </c>
      <c r="S59" s="242">
        <f>Summary!S124</f>
        <v>4</v>
      </c>
      <c r="T59" s="242">
        <f>Summary!T124</f>
        <v>0</v>
      </c>
      <c r="U59" s="242">
        <f>Summary!U124</f>
        <v>69</v>
      </c>
      <c r="V59" s="242">
        <f>Summary!V124</f>
        <v>11</v>
      </c>
      <c r="W59" s="242">
        <f>Summary!W124</f>
        <v>3</v>
      </c>
      <c r="X59" s="242">
        <v>0.0</v>
      </c>
      <c r="Y59" s="242">
        <f>Summary!Y124</f>
        <v>7</v>
      </c>
      <c r="Z59" s="242">
        <f>Summary!Z124</f>
        <v>7</v>
      </c>
      <c r="AA59" s="242">
        <f>Summary!AA124</f>
        <v>0</v>
      </c>
      <c r="AB59" s="242">
        <f>Summary!AB124</f>
        <v>3</v>
      </c>
      <c r="AC59" s="242">
        <f>Summary!AC124</f>
        <v>5</v>
      </c>
      <c r="AD59" s="242">
        <f>Summary!AD124</f>
        <v>3</v>
      </c>
      <c r="AE59" s="242" t="str">
        <f t="shared" ref="AE59:AF59" si="27">#REF!</f>
        <v>#REF!</v>
      </c>
      <c r="AF59" s="242" t="str">
        <f t="shared" si="27"/>
        <v>#REF!</v>
      </c>
      <c r="AG59" s="1005" t="str">
        <f t="shared" si="26"/>
        <v>#REF!</v>
      </c>
    </row>
    <row r="60">
      <c r="A60" s="235" t="s">
        <v>2711</v>
      </c>
      <c r="B60" s="975"/>
      <c r="C60" s="974"/>
      <c r="D60" s="974"/>
      <c r="E60" s="974"/>
      <c r="F60" s="974"/>
      <c r="G60" s="974"/>
      <c r="H60" s="974"/>
      <c r="I60" s="971"/>
      <c r="J60" s="971"/>
      <c r="K60" s="971"/>
      <c r="L60" s="971"/>
      <c r="M60" s="971"/>
      <c r="N60" s="971"/>
      <c r="O60" s="985"/>
      <c r="P60" s="971"/>
      <c r="Q60" s="971"/>
      <c r="R60" s="971"/>
      <c r="S60" s="986"/>
      <c r="T60" s="986"/>
      <c r="U60" s="986"/>
      <c r="V60" s="986"/>
      <c r="W60" s="986"/>
      <c r="X60" s="986"/>
      <c r="Y60" s="986"/>
      <c r="Z60" s="988"/>
      <c r="AA60" s="986"/>
      <c r="AB60" s="986"/>
      <c r="AC60" s="986"/>
      <c r="AD60" s="986"/>
      <c r="AE60" s="986"/>
      <c r="AF60" s="986"/>
      <c r="AG60" s="1017">
        <f t="shared" si="26"/>
        <v>0</v>
      </c>
    </row>
    <row r="61">
      <c r="A61" s="1014" t="s">
        <v>1390</v>
      </c>
      <c r="B61" s="535">
        <f t="shared" ref="B61:AF61" si="28">SUM(B57:B60)</f>
        <v>5</v>
      </c>
      <c r="C61" s="535">
        <f t="shared" si="28"/>
        <v>2</v>
      </c>
      <c r="D61" s="535">
        <f t="shared" si="28"/>
        <v>8</v>
      </c>
      <c r="E61" s="535">
        <f t="shared" si="28"/>
        <v>2</v>
      </c>
      <c r="F61" s="535">
        <f t="shared" si="28"/>
        <v>0</v>
      </c>
      <c r="G61" s="535">
        <f t="shared" si="28"/>
        <v>3</v>
      </c>
      <c r="H61" s="535">
        <f t="shared" si="28"/>
        <v>7</v>
      </c>
      <c r="I61" s="535">
        <f t="shared" si="28"/>
        <v>3</v>
      </c>
      <c r="J61" s="535">
        <f t="shared" si="28"/>
        <v>3</v>
      </c>
      <c r="K61" s="535">
        <f t="shared" si="28"/>
        <v>4</v>
      </c>
      <c r="L61" s="535">
        <f t="shared" si="28"/>
        <v>6</v>
      </c>
      <c r="M61" s="535">
        <f t="shared" si="28"/>
        <v>0</v>
      </c>
      <c r="N61" s="535">
        <f t="shared" si="28"/>
        <v>1</v>
      </c>
      <c r="O61" s="535">
        <f t="shared" si="28"/>
        <v>7</v>
      </c>
      <c r="P61" s="535">
        <f t="shared" si="28"/>
        <v>8</v>
      </c>
      <c r="Q61" s="535">
        <f t="shared" si="28"/>
        <v>5</v>
      </c>
      <c r="R61" s="535">
        <f t="shared" si="28"/>
        <v>3</v>
      </c>
      <c r="S61" s="535">
        <f t="shared" si="28"/>
        <v>4</v>
      </c>
      <c r="T61" s="535">
        <f t="shared" si="28"/>
        <v>0</v>
      </c>
      <c r="U61" s="535">
        <f t="shared" si="28"/>
        <v>69</v>
      </c>
      <c r="V61" s="535">
        <f t="shared" si="28"/>
        <v>11</v>
      </c>
      <c r="W61" s="535">
        <f t="shared" si="28"/>
        <v>3</v>
      </c>
      <c r="X61" s="535">
        <f t="shared" si="28"/>
        <v>0</v>
      </c>
      <c r="Y61" s="535">
        <f t="shared" si="28"/>
        <v>7</v>
      </c>
      <c r="Z61" s="535">
        <f t="shared" si="28"/>
        <v>7</v>
      </c>
      <c r="AA61" s="535">
        <f t="shared" si="28"/>
        <v>0</v>
      </c>
      <c r="AB61" s="535">
        <f t="shared" si="28"/>
        <v>3</v>
      </c>
      <c r="AC61" s="535">
        <f t="shared" si="28"/>
        <v>5</v>
      </c>
      <c r="AD61" s="535">
        <f t="shared" si="28"/>
        <v>3</v>
      </c>
      <c r="AE61" s="535" t="str">
        <f t="shared" si="28"/>
        <v>#REF!</v>
      </c>
      <c r="AF61" s="535" t="str">
        <f t="shared" si="28"/>
        <v>#REF!</v>
      </c>
      <c r="AG61" s="1005" t="str">
        <f t="shared" si="26"/>
        <v>#REF!</v>
      </c>
    </row>
    <row r="62">
      <c r="A62" s="175"/>
      <c r="B62" s="973"/>
      <c r="C62" s="973"/>
      <c r="D62" s="973"/>
      <c r="E62" s="973"/>
      <c r="F62" s="973"/>
      <c r="G62" s="973"/>
      <c r="H62" s="973"/>
      <c r="I62" s="973"/>
      <c r="J62" s="168"/>
      <c r="K62" s="168"/>
      <c r="L62" s="168"/>
      <c r="M62" s="168"/>
      <c r="N62" s="168"/>
      <c r="O62" s="168"/>
      <c r="P62" s="168"/>
      <c r="Q62" s="168"/>
      <c r="R62" s="168"/>
      <c r="S62" s="168"/>
      <c r="T62" s="168"/>
      <c r="U62" s="168"/>
      <c r="V62" s="168"/>
      <c r="W62" s="168"/>
      <c r="X62" s="168"/>
      <c r="Y62" s="168"/>
      <c r="Z62" s="168"/>
      <c r="AA62" s="168"/>
      <c r="AB62" s="168"/>
      <c r="AC62" s="168"/>
      <c r="AD62" s="168"/>
      <c r="AE62" s="168"/>
      <c r="AF62" s="168"/>
      <c r="AG62" s="1015"/>
    </row>
    <row r="63">
      <c r="A63" s="235" t="s">
        <v>287</v>
      </c>
      <c r="B63" s="974"/>
      <c r="C63" s="974"/>
      <c r="D63" s="974"/>
      <c r="E63" s="974"/>
      <c r="F63" s="974"/>
      <c r="G63" s="974"/>
      <c r="H63" s="974"/>
      <c r="I63" s="971"/>
      <c r="J63" s="971"/>
      <c r="K63" s="971"/>
      <c r="L63" s="971"/>
      <c r="M63" s="971"/>
      <c r="N63" s="971"/>
      <c r="O63" s="971"/>
      <c r="P63" s="971"/>
      <c r="Q63" s="971"/>
      <c r="R63" s="971"/>
      <c r="S63" s="986"/>
      <c r="T63" s="986"/>
      <c r="U63" s="986"/>
      <c r="V63" s="986"/>
      <c r="W63" s="986"/>
      <c r="X63" s="986"/>
      <c r="Y63" s="986"/>
      <c r="Z63" s="989"/>
      <c r="AA63" s="986"/>
      <c r="AB63" s="986"/>
      <c r="AC63" s="989"/>
      <c r="AD63" s="989"/>
      <c r="AE63" s="989"/>
      <c r="AF63" s="989"/>
      <c r="AG63" s="1017">
        <f t="shared" ref="AG63:AG71" si="29">sum(B63:AF63)</f>
        <v>0</v>
      </c>
    </row>
    <row r="64">
      <c r="A64" s="235" t="s">
        <v>288</v>
      </c>
      <c r="B64" s="974"/>
      <c r="C64" s="974"/>
      <c r="D64" s="974"/>
      <c r="E64" s="974"/>
      <c r="F64" s="974"/>
      <c r="G64" s="974"/>
      <c r="H64" s="974"/>
      <c r="I64" s="971"/>
      <c r="J64" s="971"/>
      <c r="K64" s="971"/>
      <c r="L64" s="971"/>
      <c r="M64" s="971"/>
      <c r="N64" s="974"/>
      <c r="O64" s="971"/>
      <c r="P64" s="974"/>
      <c r="Q64" s="971"/>
      <c r="R64" s="971"/>
      <c r="S64" s="986"/>
      <c r="T64" s="986"/>
      <c r="U64" s="986"/>
      <c r="V64" s="986"/>
      <c r="W64" s="986"/>
      <c r="X64" s="986"/>
      <c r="Y64" s="986"/>
      <c r="Z64" s="987"/>
      <c r="AA64" s="990"/>
      <c r="AB64" s="986"/>
      <c r="AC64" s="990"/>
      <c r="AD64" s="990"/>
      <c r="AE64" s="990"/>
      <c r="AF64" s="990"/>
      <c r="AG64" s="1017">
        <f t="shared" si="29"/>
        <v>0</v>
      </c>
    </row>
    <row r="65">
      <c r="A65" s="235" t="s">
        <v>2712</v>
      </c>
      <c r="B65" s="974"/>
      <c r="C65" s="974"/>
      <c r="D65" s="974"/>
      <c r="E65" s="974"/>
      <c r="F65" s="974"/>
      <c r="G65" s="974"/>
      <c r="H65" s="974"/>
      <c r="I65" s="974"/>
      <c r="J65" s="974"/>
      <c r="K65" s="974"/>
      <c r="L65" s="974"/>
      <c r="M65" s="974"/>
      <c r="N65" s="974"/>
      <c r="O65" s="974"/>
      <c r="P65" s="974"/>
      <c r="Q65" s="974"/>
      <c r="R65" s="974"/>
      <c r="S65" s="974"/>
      <c r="T65" s="974"/>
      <c r="U65" s="974"/>
      <c r="V65" s="974"/>
      <c r="W65" s="974"/>
      <c r="X65" s="974"/>
      <c r="Y65" s="974"/>
      <c r="Z65" s="991"/>
      <c r="AA65" s="974"/>
      <c r="AB65" s="974"/>
      <c r="AC65" s="991"/>
      <c r="AD65" s="991"/>
      <c r="AE65" s="991"/>
      <c r="AF65" s="991"/>
      <c r="AG65" s="1017">
        <f t="shared" si="29"/>
        <v>0</v>
      </c>
    </row>
    <row r="66">
      <c r="A66" s="235" t="s">
        <v>2713</v>
      </c>
      <c r="B66" s="975"/>
      <c r="C66" s="974"/>
      <c r="D66" s="974"/>
      <c r="E66" s="974"/>
      <c r="F66" s="974"/>
      <c r="G66" s="974"/>
      <c r="H66" s="974"/>
      <c r="I66" s="971"/>
      <c r="J66" s="971"/>
      <c r="K66" s="971"/>
      <c r="L66" s="971"/>
      <c r="M66" s="971"/>
      <c r="N66" s="971"/>
      <c r="O66" s="985"/>
      <c r="P66" s="971"/>
      <c r="Q66" s="971"/>
      <c r="R66" s="971"/>
      <c r="S66" s="986"/>
      <c r="T66" s="986"/>
      <c r="U66" s="974"/>
      <c r="V66" s="974"/>
      <c r="W66" s="974"/>
      <c r="X66" s="974"/>
      <c r="Y66" s="974"/>
      <c r="Z66" s="991"/>
      <c r="AA66" s="974"/>
      <c r="AB66" s="974"/>
      <c r="AC66" s="991"/>
      <c r="AD66" s="991"/>
      <c r="AE66" s="991"/>
      <c r="AF66" s="991"/>
      <c r="AG66" s="1017">
        <f t="shared" si="29"/>
        <v>0</v>
      </c>
    </row>
    <row r="67">
      <c r="A67" s="235" t="s">
        <v>2714</v>
      </c>
      <c r="B67" s="974"/>
      <c r="C67" s="974"/>
      <c r="D67" s="974"/>
      <c r="E67" s="974"/>
      <c r="F67" s="974"/>
      <c r="G67" s="974"/>
      <c r="H67" s="974"/>
      <c r="I67" s="974"/>
      <c r="J67" s="974"/>
      <c r="K67" s="974"/>
      <c r="L67" s="974"/>
      <c r="M67" s="974"/>
      <c r="N67" s="974"/>
      <c r="O67" s="974"/>
      <c r="P67" s="974"/>
      <c r="Q67" s="974"/>
      <c r="R67" s="974"/>
      <c r="S67" s="974"/>
      <c r="T67" s="974"/>
      <c r="U67" s="974"/>
      <c r="V67" s="974"/>
      <c r="W67" s="974"/>
      <c r="X67" s="974"/>
      <c r="Y67" s="974"/>
      <c r="Z67" s="974"/>
      <c r="AA67" s="986"/>
      <c r="AB67" s="974"/>
      <c r="AC67" s="991"/>
      <c r="AD67" s="991"/>
      <c r="AE67" s="991"/>
      <c r="AF67" s="991"/>
      <c r="AG67" s="1017">
        <f t="shared" si="29"/>
        <v>0</v>
      </c>
    </row>
    <row r="68">
      <c r="A68" s="235" t="s">
        <v>2715</v>
      </c>
      <c r="B68" s="975"/>
      <c r="C68" s="974"/>
      <c r="D68" s="974"/>
      <c r="E68" s="974"/>
      <c r="F68" s="974"/>
      <c r="G68" s="974"/>
      <c r="H68" s="974"/>
      <c r="I68" s="971"/>
      <c r="J68" s="971"/>
      <c r="K68" s="971"/>
      <c r="L68" s="971"/>
      <c r="M68" s="971"/>
      <c r="N68" s="971"/>
      <c r="O68" s="985"/>
      <c r="P68" s="971"/>
      <c r="Q68" s="971"/>
      <c r="R68" s="971"/>
      <c r="S68" s="986"/>
      <c r="T68" s="986"/>
      <c r="U68" s="974"/>
      <c r="V68" s="974"/>
      <c r="W68" s="974"/>
      <c r="X68" s="974"/>
      <c r="Y68" s="974"/>
      <c r="Z68" s="974"/>
      <c r="AA68" s="986"/>
      <c r="AB68" s="974"/>
      <c r="AC68" s="991"/>
      <c r="AD68" s="991"/>
      <c r="AE68" s="991"/>
      <c r="AF68" s="991"/>
      <c r="AG68" s="1017">
        <f t="shared" si="29"/>
        <v>0</v>
      </c>
    </row>
    <row r="69">
      <c r="A69" s="235" t="s">
        <v>2716</v>
      </c>
      <c r="B69" s="974"/>
      <c r="C69" s="974"/>
      <c r="D69" s="974"/>
      <c r="E69" s="974"/>
      <c r="F69" s="974"/>
      <c r="G69" s="974"/>
      <c r="H69" s="974"/>
      <c r="I69" s="974"/>
      <c r="J69" s="974"/>
      <c r="K69" s="974"/>
      <c r="L69" s="974"/>
      <c r="M69" s="974"/>
      <c r="N69" s="974"/>
      <c r="O69" s="974"/>
      <c r="P69" s="974"/>
      <c r="Q69" s="974"/>
      <c r="R69" s="974"/>
      <c r="S69" s="974"/>
      <c r="T69" s="974"/>
      <c r="U69" s="974"/>
      <c r="V69" s="974"/>
      <c r="W69" s="974"/>
      <c r="X69" s="974"/>
      <c r="Y69" s="974"/>
      <c r="Z69" s="974"/>
      <c r="AA69" s="986"/>
      <c r="AB69" s="974"/>
      <c r="AC69" s="991"/>
      <c r="AD69" s="991"/>
      <c r="AE69" s="991"/>
      <c r="AF69" s="991"/>
      <c r="AG69" s="1017">
        <f t="shared" si="29"/>
        <v>0</v>
      </c>
    </row>
    <row r="70">
      <c r="A70" s="235" t="s">
        <v>2717</v>
      </c>
      <c r="B70" s="974"/>
      <c r="C70" s="974"/>
      <c r="D70" s="974"/>
      <c r="E70" s="974"/>
      <c r="F70" s="974"/>
      <c r="G70" s="974"/>
      <c r="H70" s="974"/>
      <c r="I70" s="974"/>
      <c r="J70" s="974"/>
      <c r="K70" s="974"/>
      <c r="L70" s="974"/>
      <c r="M70" s="974"/>
      <c r="N70" s="974"/>
      <c r="O70" s="974"/>
      <c r="P70" s="974"/>
      <c r="Q70" s="974"/>
      <c r="R70" s="974"/>
      <c r="S70" s="986"/>
      <c r="T70" s="986"/>
      <c r="U70" s="974"/>
      <c r="V70" s="974"/>
      <c r="W70" s="974"/>
      <c r="X70" s="974"/>
      <c r="Y70" s="974"/>
      <c r="Z70" s="974"/>
      <c r="AA70" s="986"/>
      <c r="AB70" s="974"/>
      <c r="AC70" s="991"/>
      <c r="AD70" s="991"/>
      <c r="AE70" s="991"/>
      <c r="AF70" s="991"/>
      <c r="AG70" s="1017">
        <f t="shared" si="29"/>
        <v>0</v>
      </c>
    </row>
    <row r="71">
      <c r="A71" s="1014" t="s">
        <v>308</v>
      </c>
      <c r="B71" s="535">
        <f t="shared" ref="B71:AF71" si="30">SUM(B63:B70)</f>
        <v>0</v>
      </c>
      <c r="C71" s="535">
        <f t="shared" si="30"/>
        <v>0</v>
      </c>
      <c r="D71" s="535">
        <f t="shared" si="30"/>
        <v>0</v>
      </c>
      <c r="E71" s="535">
        <f t="shared" si="30"/>
        <v>0</v>
      </c>
      <c r="F71" s="535">
        <f t="shared" si="30"/>
        <v>0</v>
      </c>
      <c r="G71" s="535">
        <f t="shared" si="30"/>
        <v>0</v>
      </c>
      <c r="H71" s="535">
        <f t="shared" si="30"/>
        <v>0</v>
      </c>
      <c r="I71" s="535">
        <f t="shared" si="30"/>
        <v>0</v>
      </c>
      <c r="J71" s="535">
        <f t="shared" si="30"/>
        <v>0</v>
      </c>
      <c r="K71" s="535">
        <f t="shared" si="30"/>
        <v>0</v>
      </c>
      <c r="L71" s="535">
        <f t="shared" si="30"/>
        <v>0</v>
      </c>
      <c r="M71" s="535">
        <f t="shared" si="30"/>
        <v>0</v>
      </c>
      <c r="N71" s="535">
        <f t="shared" si="30"/>
        <v>0</v>
      </c>
      <c r="O71" s="535">
        <f t="shared" si="30"/>
        <v>0</v>
      </c>
      <c r="P71" s="535">
        <f t="shared" si="30"/>
        <v>0</v>
      </c>
      <c r="Q71" s="535">
        <f t="shared" si="30"/>
        <v>0</v>
      </c>
      <c r="R71" s="535">
        <f t="shared" si="30"/>
        <v>0</v>
      </c>
      <c r="S71" s="535">
        <f t="shared" si="30"/>
        <v>0</v>
      </c>
      <c r="T71" s="535">
        <f t="shared" si="30"/>
        <v>0</v>
      </c>
      <c r="U71" s="535">
        <f t="shared" si="30"/>
        <v>0</v>
      </c>
      <c r="V71" s="535">
        <f t="shared" si="30"/>
        <v>0</v>
      </c>
      <c r="W71" s="535">
        <f t="shared" si="30"/>
        <v>0</v>
      </c>
      <c r="X71" s="535">
        <f t="shared" si="30"/>
        <v>0</v>
      </c>
      <c r="Y71" s="535">
        <f t="shared" si="30"/>
        <v>0</v>
      </c>
      <c r="Z71" s="535">
        <f t="shared" si="30"/>
        <v>0</v>
      </c>
      <c r="AA71" s="535">
        <f t="shared" si="30"/>
        <v>0</v>
      </c>
      <c r="AB71" s="535">
        <f t="shared" si="30"/>
        <v>0</v>
      </c>
      <c r="AC71" s="535">
        <f t="shared" si="30"/>
        <v>0</v>
      </c>
      <c r="AD71" s="535">
        <f t="shared" si="30"/>
        <v>0</v>
      </c>
      <c r="AE71" s="535">
        <f t="shared" si="30"/>
        <v>0</v>
      </c>
      <c r="AF71" s="535">
        <f t="shared" si="30"/>
        <v>0</v>
      </c>
      <c r="AG71" s="1005">
        <f t="shared" si="29"/>
        <v>0</v>
      </c>
    </row>
    <row r="72">
      <c r="A72" s="1016"/>
      <c r="B72" s="242"/>
      <c r="C72" s="168"/>
      <c r="D72" s="168"/>
      <c r="E72" s="168"/>
      <c r="F72" s="168"/>
      <c r="G72" s="168"/>
      <c r="H72" s="168"/>
      <c r="I72" s="168"/>
      <c r="J72" s="168"/>
      <c r="K72" s="168"/>
      <c r="L72" s="168"/>
      <c r="M72" s="168"/>
      <c r="N72" s="168"/>
      <c r="O72" s="168"/>
      <c r="P72" s="168"/>
      <c r="Q72" s="168"/>
      <c r="R72" s="168"/>
      <c r="S72" s="168"/>
      <c r="T72" s="168"/>
      <c r="U72" s="168"/>
      <c r="V72" s="168"/>
      <c r="W72" s="168"/>
      <c r="X72" s="168"/>
      <c r="Y72" s="168"/>
      <c r="Z72" s="168"/>
      <c r="AA72" s="168"/>
      <c r="AB72" s="168"/>
      <c r="AC72" s="168"/>
      <c r="AD72" s="168"/>
      <c r="AE72" s="168"/>
      <c r="AF72" s="168"/>
      <c r="AG72" s="1005"/>
    </row>
    <row r="73">
      <c r="A73" s="1016"/>
      <c r="B73" s="242"/>
      <c r="C73" s="168"/>
      <c r="D73" s="168"/>
      <c r="E73" s="168"/>
      <c r="F73" s="168"/>
      <c r="G73" s="168"/>
      <c r="H73" s="168"/>
      <c r="I73" s="168"/>
      <c r="J73" s="168"/>
      <c r="K73" s="168"/>
      <c r="L73" s="168"/>
      <c r="M73" s="168"/>
      <c r="N73" s="168"/>
      <c r="O73" s="168"/>
      <c r="P73" s="168"/>
      <c r="Q73" s="168"/>
      <c r="R73" s="168"/>
      <c r="S73" s="168"/>
      <c r="T73" s="168"/>
      <c r="U73" s="168"/>
      <c r="V73" s="168"/>
      <c r="W73" s="168"/>
      <c r="X73" s="168"/>
      <c r="Y73" s="168"/>
      <c r="Z73" s="168"/>
      <c r="AA73" s="168"/>
      <c r="AB73" s="168"/>
      <c r="AC73" s="168"/>
      <c r="AD73" s="168"/>
      <c r="AE73" s="168"/>
      <c r="AF73" s="168"/>
      <c r="AG73" s="1005"/>
    </row>
    <row r="74">
      <c r="A74" s="474" t="s">
        <v>2718</v>
      </c>
      <c r="B74" s="242"/>
      <c r="C74" s="168"/>
      <c r="D74" s="168"/>
      <c r="E74" s="168"/>
      <c r="F74" s="168"/>
      <c r="G74" s="168"/>
      <c r="H74" s="168"/>
      <c r="I74" s="168"/>
      <c r="J74" s="168"/>
      <c r="K74" s="168"/>
      <c r="L74" s="168"/>
      <c r="M74" s="168"/>
      <c r="N74" s="168"/>
      <c r="O74" s="168"/>
      <c r="P74" s="168"/>
      <c r="Q74" s="168"/>
      <c r="R74" s="168"/>
      <c r="S74" s="168"/>
      <c r="T74" s="168"/>
      <c r="U74" s="168"/>
      <c r="V74" s="168"/>
      <c r="W74" s="168"/>
      <c r="X74" s="168"/>
      <c r="Y74" s="168"/>
      <c r="Z74" s="168"/>
      <c r="AA74" s="168"/>
      <c r="AB74" s="168"/>
      <c r="AC74" s="168"/>
      <c r="AD74" s="168"/>
      <c r="AE74" s="168"/>
      <c r="AF74" s="168"/>
      <c r="AG74" s="1005"/>
    </row>
    <row r="75" outlineLevel="1">
      <c r="A75" s="613" t="s">
        <v>2719</v>
      </c>
      <c r="B75" s="243">
        <v>0.0</v>
      </c>
      <c r="C75" s="242">
        <v>0.0</v>
      </c>
      <c r="D75" s="242">
        <v>0.0</v>
      </c>
      <c r="E75" s="242">
        <v>0.0</v>
      </c>
      <c r="F75" s="243">
        <v>0.0</v>
      </c>
      <c r="G75" s="242">
        <v>0.0</v>
      </c>
      <c r="H75" s="242">
        <v>1.0</v>
      </c>
      <c r="I75" s="354">
        <v>1.0</v>
      </c>
      <c r="J75" s="354">
        <v>0.0</v>
      </c>
      <c r="K75" s="354">
        <v>2.0</v>
      </c>
      <c r="L75" s="354">
        <v>0.0</v>
      </c>
      <c r="M75" s="354">
        <v>3.0</v>
      </c>
      <c r="N75" s="354">
        <v>3.0</v>
      </c>
      <c r="O75" s="217">
        <v>0.0</v>
      </c>
      <c r="P75" s="354">
        <v>0.0</v>
      </c>
      <c r="Q75" s="354">
        <v>0.0</v>
      </c>
      <c r="R75" s="354">
        <v>0.0</v>
      </c>
      <c r="S75" s="249">
        <v>0.0</v>
      </c>
      <c r="T75" s="249">
        <v>0.0</v>
      </c>
      <c r="U75" s="249">
        <v>0.0</v>
      </c>
      <c r="V75" s="249">
        <v>0.0</v>
      </c>
      <c r="W75" s="249">
        <v>0.0</v>
      </c>
      <c r="X75" s="249">
        <v>0.0</v>
      </c>
      <c r="Y75" s="249">
        <v>0.0</v>
      </c>
      <c r="Z75" s="1018">
        <v>0.0</v>
      </c>
      <c r="AA75" s="1019">
        <v>0.0</v>
      </c>
      <c r="AB75" s="1019">
        <v>0.0</v>
      </c>
      <c r="AC75" s="358"/>
      <c r="AD75" s="358"/>
      <c r="AE75" s="358"/>
      <c r="AF75" s="358"/>
      <c r="AG75" s="1005">
        <f t="shared" ref="AG75:AG79" si="31">sum(B75:AF75)</f>
        <v>10</v>
      </c>
    </row>
    <row r="76" outlineLevel="1">
      <c r="A76" s="613" t="s">
        <v>2720</v>
      </c>
      <c r="B76" s="243">
        <v>0.0</v>
      </c>
      <c r="C76" s="242">
        <v>0.0</v>
      </c>
      <c r="D76" s="242">
        <v>0.0</v>
      </c>
      <c r="E76" s="242">
        <v>0.0</v>
      </c>
      <c r="F76" s="243">
        <v>0.0</v>
      </c>
      <c r="G76" s="242">
        <v>0.0</v>
      </c>
      <c r="H76" s="242">
        <v>1.0</v>
      </c>
      <c r="I76" s="354">
        <v>1.0</v>
      </c>
      <c r="J76" s="354">
        <v>1.0</v>
      </c>
      <c r="K76" s="354">
        <v>0.0</v>
      </c>
      <c r="L76" s="354">
        <v>1.0</v>
      </c>
      <c r="M76" s="354">
        <v>2.0</v>
      </c>
      <c r="N76" s="354">
        <v>2.0</v>
      </c>
      <c r="O76" s="217">
        <v>0.0</v>
      </c>
      <c r="P76" s="354">
        <v>0.0</v>
      </c>
      <c r="Q76" s="354">
        <v>0.0</v>
      </c>
      <c r="R76" s="354">
        <v>0.0</v>
      </c>
      <c r="S76" s="249">
        <v>0.0</v>
      </c>
      <c r="T76" s="249">
        <v>0.0</v>
      </c>
      <c r="U76" s="249">
        <v>0.0</v>
      </c>
      <c r="V76" s="249">
        <v>0.0</v>
      </c>
      <c r="W76" s="249">
        <v>0.0</v>
      </c>
      <c r="X76" s="249">
        <v>0.0</v>
      </c>
      <c r="Y76" s="249">
        <v>0.0</v>
      </c>
      <c r="Z76" s="1018">
        <v>0.0</v>
      </c>
      <c r="AA76" s="1019">
        <v>0.0</v>
      </c>
      <c r="AB76" s="1019">
        <v>0.0</v>
      </c>
      <c r="AC76" s="358"/>
      <c r="AD76" s="358"/>
      <c r="AE76" s="358"/>
      <c r="AF76" s="358"/>
      <c r="AG76" s="1005">
        <f t="shared" si="31"/>
        <v>8</v>
      </c>
    </row>
    <row r="77" outlineLevel="1">
      <c r="A77" s="613" t="s">
        <v>2721</v>
      </c>
      <c r="B77" s="242">
        <v>3.0</v>
      </c>
      <c r="C77" s="242">
        <v>0.0</v>
      </c>
      <c r="D77" s="242">
        <v>2.0</v>
      </c>
      <c r="E77" s="242">
        <v>1.0</v>
      </c>
      <c r="F77" s="242">
        <v>1.0</v>
      </c>
      <c r="G77" s="242">
        <v>0.0</v>
      </c>
      <c r="H77" s="242">
        <v>3.0</v>
      </c>
      <c r="I77" s="354">
        <v>10.0</v>
      </c>
      <c r="J77" s="354">
        <v>2.0</v>
      </c>
      <c r="K77" s="354">
        <v>2.0</v>
      </c>
      <c r="L77" s="354">
        <v>4.0</v>
      </c>
      <c r="M77" s="354">
        <v>66.0</v>
      </c>
      <c r="N77" s="354">
        <v>15.0</v>
      </c>
      <c r="O77" s="217">
        <v>0.0</v>
      </c>
      <c r="P77" s="354">
        <v>0.0</v>
      </c>
      <c r="Q77" s="354">
        <v>0.0</v>
      </c>
      <c r="R77" s="354">
        <v>2.0</v>
      </c>
      <c r="S77" s="249">
        <v>2.0</v>
      </c>
      <c r="T77" s="249">
        <v>0.0</v>
      </c>
      <c r="U77" s="249">
        <v>0.0</v>
      </c>
      <c r="V77" s="249">
        <v>0.0</v>
      </c>
      <c r="W77" s="249">
        <v>0.0</v>
      </c>
      <c r="X77" s="249">
        <v>0.0</v>
      </c>
      <c r="Y77" s="249">
        <v>0.0</v>
      </c>
      <c r="Z77" s="1019">
        <v>0.0</v>
      </c>
      <c r="AA77" s="1019">
        <v>0.0</v>
      </c>
      <c r="AB77" s="1019">
        <v>0.0</v>
      </c>
      <c r="AC77" s="249"/>
      <c r="AD77" s="249"/>
      <c r="AE77" s="249"/>
      <c r="AF77" s="249"/>
      <c r="AG77" s="1005">
        <f t="shared" si="31"/>
        <v>113</v>
      </c>
    </row>
    <row r="78" outlineLevel="1">
      <c r="A78" s="613" t="s">
        <v>2722</v>
      </c>
      <c r="B78" s="243">
        <v>3.0</v>
      </c>
      <c r="C78" s="242">
        <v>1.0</v>
      </c>
      <c r="D78" s="242">
        <v>0.0</v>
      </c>
      <c r="E78" s="242">
        <v>0.0</v>
      </c>
      <c r="F78" s="242">
        <v>0.0</v>
      </c>
      <c r="G78" s="242">
        <v>0.0</v>
      </c>
      <c r="H78" s="242">
        <v>0.0</v>
      </c>
      <c r="I78" s="354">
        <v>7.0</v>
      </c>
      <c r="J78" s="354">
        <v>0.0</v>
      </c>
      <c r="K78" s="354">
        <v>0.0</v>
      </c>
      <c r="L78" s="354">
        <v>0.0</v>
      </c>
      <c r="M78" s="354">
        <v>21.0</v>
      </c>
      <c r="N78" s="354">
        <v>9.0</v>
      </c>
      <c r="O78" s="217">
        <v>0.0</v>
      </c>
      <c r="P78" s="354">
        <v>0.0</v>
      </c>
      <c r="Q78" s="354">
        <v>0.0</v>
      </c>
      <c r="R78" s="354">
        <v>1.0</v>
      </c>
      <c r="S78" s="249">
        <v>0.0</v>
      </c>
      <c r="T78" s="249">
        <v>0.0</v>
      </c>
      <c r="U78" s="249">
        <v>0.0</v>
      </c>
      <c r="V78" s="249">
        <v>0.0</v>
      </c>
      <c r="W78" s="249">
        <v>0.0</v>
      </c>
      <c r="X78" s="249">
        <v>0.0</v>
      </c>
      <c r="Y78" s="249">
        <v>0.0</v>
      </c>
      <c r="Z78" s="1019">
        <v>0.0</v>
      </c>
      <c r="AA78" s="1019">
        <v>0.0</v>
      </c>
      <c r="AB78" s="1019">
        <v>0.0</v>
      </c>
      <c r="AC78" s="249"/>
      <c r="AD78" s="249"/>
      <c r="AE78" s="249"/>
      <c r="AF78" s="249"/>
      <c r="AG78" s="1005">
        <f t="shared" si="31"/>
        <v>42</v>
      </c>
    </row>
    <row r="79" outlineLevel="1">
      <c r="A79" s="641" t="s">
        <v>1390</v>
      </c>
      <c r="B79" s="642">
        <f t="shared" ref="B79:AF79" si="32">SUM(B75:B78)</f>
        <v>6</v>
      </c>
      <c r="C79" s="642">
        <f t="shared" si="32"/>
        <v>1</v>
      </c>
      <c r="D79" s="642">
        <f t="shared" si="32"/>
        <v>2</v>
      </c>
      <c r="E79" s="642">
        <f t="shared" si="32"/>
        <v>1</v>
      </c>
      <c r="F79" s="642">
        <f t="shared" si="32"/>
        <v>1</v>
      </c>
      <c r="G79" s="642">
        <f t="shared" si="32"/>
        <v>0</v>
      </c>
      <c r="H79" s="642">
        <f t="shared" si="32"/>
        <v>5</v>
      </c>
      <c r="I79" s="642">
        <f t="shared" si="32"/>
        <v>19</v>
      </c>
      <c r="J79" s="642">
        <f t="shared" si="32"/>
        <v>3</v>
      </c>
      <c r="K79" s="642">
        <f t="shared" si="32"/>
        <v>4</v>
      </c>
      <c r="L79" s="642">
        <f t="shared" si="32"/>
        <v>5</v>
      </c>
      <c r="M79" s="642">
        <f t="shared" si="32"/>
        <v>92</v>
      </c>
      <c r="N79" s="642">
        <f t="shared" si="32"/>
        <v>29</v>
      </c>
      <c r="O79" s="642">
        <f t="shared" si="32"/>
        <v>0</v>
      </c>
      <c r="P79" s="642">
        <f t="shared" si="32"/>
        <v>0</v>
      </c>
      <c r="Q79" s="642">
        <f t="shared" si="32"/>
        <v>0</v>
      </c>
      <c r="R79" s="642">
        <f t="shared" si="32"/>
        <v>3</v>
      </c>
      <c r="S79" s="642">
        <f t="shared" si="32"/>
        <v>2</v>
      </c>
      <c r="T79" s="642">
        <f t="shared" si="32"/>
        <v>0</v>
      </c>
      <c r="U79" s="642">
        <f t="shared" si="32"/>
        <v>0</v>
      </c>
      <c r="V79" s="642">
        <f t="shared" si="32"/>
        <v>0</v>
      </c>
      <c r="W79" s="642">
        <f t="shared" si="32"/>
        <v>0</v>
      </c>
      <c r="X79" s="642">
        <f t="shared" si="32"/>
        <v>0</v>
      </c>
      <c r="Y79" s="642">
        <f t="shared" si="32"/>
        <v>0</v>
      </c>
      <c r="Z79" s="642">
        <f t="shared" si="32"/>
        <v>0</v>
      </c>
      <c r="AA79" s="642">
        <f t="shared" si="32"/>
        <v>0</v>
      </c>
      <c r="AB79" s="642">
        <f t="shared" si="32"/>
        <v>0</v>
      </c>
      <c r="AC79" s="642">
        <f t="shared" si="32"/>
        <v>0</v>
      </c>
      <c r="AD79" s="642">
        <f t="shared" si="32"/>
        <v>0</v>
      </c>
      <c r="AE79" s="642">
        <f t="shared" si="32"/>
        <v>0</v>
      </c>
      <c r="AF79" s="642">
        <f t="shared" si="32"/>
        <v>0</v>
      </c>
      <c r="AG79" s="1020">
        <f t="shared" si="31"/>
        <v>173</v>
      </c>
    </row>
    <row r="80" outlineLevel="1">
      <c r="A80" s="175"/>
      <c r="B80" s="973"/>
      <c r="C80" s="973"/>
      <c r="D80" s="973"/>
      <c r="E80" s="973"/>
      <c r="F80" s="973"/>
      <c r="G80" s="973"/>
      <c r="H80" s="973"/>
      <c r="I80" s="973"/>
      <c r="J80" s="168"/>
      <c r="K80" s="168"/>
      <c r="L80" s="168"/>
      <c r="M80" s="168"/>
      <c r="N80" s="168"/>
      <c r="O80" s="168"/>
      <c r="P80" s="168"/>
      <c r="Q80" s="168"/>
      <c r="R80" s="168"/>
      <c r="S80" s="168"/>
      <c r="T80" s="168"/>
      <c r="U80" s="168"/>
      <c r="V80" s="168"/>
      <c r="W80" s="168"/>
      <c r="X80" s="168"/>
      <c r="Y80" s="168"/>
      <c r="Z80" s="168"/>
      <c r="AA80" s="168"/>
      <c r="AB80" s="168"/>
      <c r="AC80" s="168"/>
      <c r="AD80" s="168"/>
      <c r="AE80" s="168"/>
      <c r="AF80" s="168"/>
      <c r="AG80" s="1015"/>
    </row>
    <row r="81" outlineLevel="1">
      <c r="A81" s="613" t="s">
        <v>287</v>
      </c>
      <c r="B81" s="242">
        <v>0.0</v>
      </c>
      <c r="C81" s="242">
        <v>0.0</v>
      </c>
      <c r="D81" s="242">
        <v>0.0</v>
      </c>
      <c r="E81" s="242">
        <v>0.0</v>
      </c>
      <c r="F81" s="242">
        <v>0.0</v>
      </c>
      <c r="G81" s="242">
        <v>0.0</v>
      </c>
      <c r="H81" s="242">
        <v>0.0</v>
      </c>
      <c r="I81" s="242">
        <v>0.0</v>
      </c>
      <c r="J81" s="242">
        <v>0.0</v>
      </c>
      <c r="K81" s="242">
        <v>0.0</v>
      </c>
      <c r="L81" s="242">
        <v>0.0</v>
      </c>
      <c r="M81" s="242">
        <v>0.0</v>
      </c>
      <c r="N81" s="242">
        <v>0.0</v>
      </c>
      <c r="O81" s="354">
        <v>0.0</v>
      </c>
      <c r="P81" s="354">
        <v>0.0</v>
      </c>
      <c r="Q81" s="354">
        <v>0.0</v>
      </c>
      <c r="R81" s="354">
        <v>0.0</v>
      </c>
      <c r="S81" s="354">
        <v>0.0</v>
      </c>
      <c r="T81" s="354">
        <v>0.0</v>
      </c>
      <c r="U81" s="354">
        <v>0.0</v>
      </c>
      <c r="V81" s="249">
        <v>0.0</v>
      </c>
      <c r="W81" s="249">
        <v>0.0</v>
      </c>
      <c r="X81" s="249">
        <v>0.0</v>
      </c>
      <c r="Y81" s="249">
        <v>0.0</v>
      </c>
      <c r="Z81" s="249">
        <v>0.0</v>
      </c>
      <c r="AA81" s="249">
        <v>0.0</v>
      </c>
      <c r="AB81" s="249">
        <v>0.0</v>
      </c>
      <c r="AC81" s="644"/>
      <c r="AD81" s="644"/>
      <c r="AE81" s="644"/>
      <c r="AF81" s="644"/>
      <c r="AG81" s="1005">
        <f t="shared" ref="AG81:AG89" si="33">sum(B81:AF81)</f>
        <v>0</v>
      </c>
    </row>
    <row r="82" outlineLevel="1">
      <c r="A82" s="613" t="s">
        <v>288</v>
      </c>
      <c r="B82" s="242">
        <v>0.0</v>
      </c>
      <c r="C82" s="242">
        <v>0.0</v>
      </c>
      <c r="D82" s="242">
        <v>0.0</v>
      </c>
      <c r="E82" s="242">
        <v>0.0</v>
      </c>
      <c r="F82" s="242">
        <v>0.0</v>
      </c>
      <c r="G82" s="242">
        <v>0.0</v>
      </c>
      <c r="H82" s="242">
        <v>0.0</v>
      </c>
      <c r="I82" s="242">
        <v>0.0</v>
      </c>
      <c r="J82" s="242">
        <v>0.0</v>
      </c>
      <c r="K82" s="242">
        <v>0.0</v>
      </c>
      <c r="L82" s="242">
        <v>0.0</v>
      </c>
      <c r="M82" s="242">
        <v>0.0</v>
      </c>
      <c r="N82" s="242">
        <v>0.0</v>
      </c>
      <c r="O82" s="354">
        <v>0.0</v>
      </c>
      <c r="P82" s="354">
        <v>0.0</v>
      </c>
      <c r="Q82" s="354">
        <v>0.0</v>
      </c>
      <c r="R82" s="354">
        <v>0.0</v>
      </c>
      <c r="S82" s="354">
        <v>0.0</v>
      </c>
      <c r="T82" s="354">
        <v>0.0</v>
      </c>
      <c r="U82" s="354">
        <v>0.0</v>
      </c>
      <c r="V82" s="249">
        <v>0.0</v>
      </c>
      <c r="W82" s="249">
        <v>0.0</v>
      </c>
      <c r="X82" s="249">
        <v>0.0</v>
      </c>
      <c r="Y82" s="249">
        <v>0.0</v>
      </c>
      <c r="Z82" s="249">
        <v>0.0</v>
      </c>
      <c r="AA82" s="249">
        <v>0.0</v>
      </c>
      <c r="AB82" s="249">
        <v>0.0</v>
      </c>
      <c r="AC82" s="645"/>
      <c r="AD82" s="645"/>
      <c r="AE82" s="645"/>
      <c r="AF82" s="645"/>
      <c r="AG82" s="1005">
        <f t="shared" si="33"/>
        <v>0</v>
      </c>
    </row>
    <row r="83" outlineLevel="1">
      <c r="A83" s="613" t="s">
        <v>2723</v>
      </c>
      <c r="B83" s="242">
        <v>0.0</v>
      </c>
      <c r="C83" s="242">
        <v>0.0</v>
      </c>
      <c r="D83" s="242">
        <v>0.0</v>
      </c>
      <c r="E83" s="242">
        <v>0.0</v>
      </c>
      <c r="F83" s="242">
        <v>0.0</v>
      </c>
      <c r="G83" s="242">
        <v>0.0</v>
      </c>
      <c r="H83" s="242">
        <v>0.0</v>
      </c>
      <c r="I83" s="242">
        <v>0.0</v>
      </c>
      <c r="J83" s="242">
        <v>0.0</v>
      </c>
      <c r="K83" s="242">
        <v>0.0</v>
      </c>
      <c r="L83" s="242">
        <v>0.0</v>
      </c>
      <c r="M83" s="242">
        <v>0.0</v>
      </c>
      <c r="N83" s="242">
        <v>0.0</v>
      </c>
      <c r="O83" s="242">
        <v>0.0</v>
      </c>
      <c r="P83" s="242">
        <v>0.0</v>
      </c>
      <c r="Q83" s="242">
        <v>0.0</v>
      </c>
      <c r="R83" s="242">
        <v>0.0</v>
      </c>
      <c r="S83" s="242">
        <v>0.0</v>
      </c>
      <c r="T83" s="242">
        <v>0.0</v>
      </c>
      <c r="U83" s="242">
        <v>0.0</v>
      </c>
      <c r="V83" s="242">
        <v>0.0</v>
      </c>
      <c r="W83" s="242">
        <v>0.0</v>
      </c>
      <c r="X83" s="242">
        <v>0.0</v>
      </c>
      <c r="Y83" s="242">
        <v>0.0</v>
      </c>
      <c r="Z83" s="242">
        <v>0.0</v>
      </c>
      <c r="AA83" s="242">
        <v>0.0</v>
      </c>
      <c r="AB83" s="242">
        <v>0.0</v>
      </c>
      <c r="AC83" s="427"/>
      <c r="AD83" s="427"/>
      <c r="AE83" s="427"/>
      <c r="AF83" s="427"/>
      <c r="AG83" s="1005">
        <f t="shared" si="33"/>
        <v>0</v>
      </c>
    </row>
    <row r="84" outlineLevel="1">
      <c r="A84" s="613" t="s">
        <v>2724</v>
      </c>
      <c r="B84" s="243">
        <v>0.0</v>
      </c>
      <c r="C84" s="243">
        <v>0.0</v>
      </c>
      <c r="D84" s="243">
        <v>0.0</v>
      </c>
      <c r="E84" s="243">
        <v>0.0</v>
      </c>
      <c r="F84" s="243">
        <v>0.0</v>
      </c>
      <c r="G84" s="242">
        <v>0.0</v>
      </c>
      <c r="H84" s="242">
        <v>0.0</v>
      </c>
      <c r="I84" s="242">
        <v>0.0</v>
      </c>
      <c r="J84" s="242">
        <v>0.0</v>
      </c>
      <c r="K84" s="242">
        <v>0.0</v>
      </c>
      <c r="L84" s="242">
        <v>0.0</v>
      </c>
      <c r="M84" s="242">
        <v>0.0</v>
      </c>
      <c r="N84" s="242">
        <v>0.0</v>
      </c>
      <c r="O84" s="217">
        <v>0.0</v>
      </c>
      <c r="P84" s="217">
        <v>0.0</v>
      </c>
      <c r="Q84" s="217">
        <v>0.0</v>
      </c>
      <c r="R84" s="217">
        <v>0.0</v>
      </c>
      <c r="S84" s="217">
        <v>0.0</v>
      </c>
      <c r="T84" s="217">
        <v>0.0</v>
      </c>
      <c r="U84" s="217">
        <v>0.0</v>
      </c>
      <c r="V84" s="242">
        <v>0.0</v>
      </c>
      <c r="W84" s="242">
        <v>0.0</v>
      </c>
      <c r="X84" s="242">
        <v>0.0</v>
      </c>
      <c r="Y84" s="242">
        <v>0.0</v>
      </c>
      <c r="Z84" s="242">
        <v>0.0</v>
      </c>
      <c r="AA84" s="242">
        <v>0.0</v>
      </c>
      <c r="AB84" s="242">
        <v>0.0</v>
      </c>
      <c r="AC84" s="427"/>
      <c r="AD84" s="427"/>
      <c r="AE84" s="427"/>
      <c r="AF84" s="427"/>
      <c r="AG84" s="1005">
        <f t="shared" si="33"/>
        <v>0</v>
      </c>
    </row>
    <row r="85" outlineLevel="1">
      <c r="A85" s="613" t="s">
        <v>2725</v>
      </c>
      <c r="B85" s="242">
        <v>0.0</v>
      </c>
      <c r="C85" s="242">
        <v>0.0</v>
      </c>
      <c r="D85" s="242">
        <v>0.0</v>
      </c>
      <c r="E85" s="242">
        <v>0.0</v>
      </c>
      <c r="F85" s="242">
        <v>0.0</v>
      </c>
      <c r="G85" s="242">
        <v>0.0</v>
      </c>
      <c r="H85" s="242">
        <v>0.0</v>
      </c>
      <c r="I85" s="242">
        <v>0.0</v>
      </c>
      <c r="J85" s="242">
        <v>0.0</v>
      </c>
      <c r="K85" s="242">
        <v>0.0</v>
      </c>
      <c r="L85" s="242">
        <v>0.0</v>
      </c>
      <c r="M85" s="242">
        <v>0.0</v>
      </c>
      <c r="N85" s="242">
        <v>0.0</v>
      </c>
      <c r="O85" s="242">
        <v>0.0</v>
      </c>
      <c r="P85" s="242">
        <v>0.0</v>
      </c>
      <c r="Q85" s="242">
        <v>0.0</v>
      </c>
      <c r="R85" s="242">
        <v>0.0</v>
      </c>
      <c r="S85" s="242">
        <v>0.0</v>
      </c>
      <c r="T85" s="242">
        <v>0.0</v>
      </c>
      <c r="U85" s="242">
        <v>0.0</v>
      </c>
      <c r="V85" s="242">
        <v>0.0</v>
      </c>
      <c r="W85" s="242">
        <v>0.0</v>
      </c>
      <c r="X85" s="242">
        <v>0.0</v>
      </c>
      <c r="Y85" s="242">
        <v>0.0</v>
      </c>
      <c r="Z85" s="242">
        <v>0.0</v>
      </c>
      <c r="AA85" s="242">
        <v>0.0</v>
      </c>
      <c r="AB85" s="242">
        <v>0.0</v>
      </c>
      <c r="AC85" s="427"/>
      <c r="AD85" s="427"/>
      <c r="AE85" s="427"/>
      <c r="AF85" s="427"/>
      <c r="AG85" s="1005">
        <f t="shared" si="33"/>
        <v>0</v>
      </c>
    </row>
    <row r="86" outlineLevel="1">
      <c r="A86" s="613" t="s">
        <v>2726</v>
      </c>
      <c r="B86" s="243">
        <v>0.0</v>
      </c>
      <c r="C86" s="243">
        <v>0.0</v>
      </c>
      <c r="D86" s="243">
        <v>0.0</v>
      </c>
      <c r="E86" s="243">
        <v>0.0</v>
      </c>
      <c r="F86" s="243">
        <v>0.0</v>
      </c>
      <c r="G86" s="242">
        <v>0.0</v>
      </c>
      <c r="H86" s="242">
        <v>0.0</v>
      </c>
      <c r="I86" s="242">
        <v>0.0</v>
      </c>
      <c r="J86" s="242">
        <v>0.0</v>
      </c>
      <c r="K86" s="242">
        <v>0.0</v>
      </c>
      <c r="L86" s="242">
        <v>0.0</v>
      </c>
      <c r="M86" s="242">
        <v>0.0</v>
      </c>
      <c r="N86" s="242">
        <v>0.0</v>
      </c>
      <c r="O86" s="217">
        <v>0.0</v>
      </c>
      <c r="P86" s="217">
        <v>0.0</v>
      </c>
      <c r="Q86" s="217">
        <v>0.0</v>
      </c>
      <c r="R86" s="217">
        <v>0.0</v>
      </c>
      <c r="S86" s="217">
        <v>0.0</v>
      </c>
      <c r="T86" s="217">
        <v>0.0</v>
      </c>
      <c r="U86" s="217">
        <v>0.0</v>
      </c>
      <c r="V86" s="242">
        <v>0.0</v>
      </c>
      <c r="W86" s="242">
        <v>0.0</v>
      </c>
      <c r="X86" s="242">
        <v>0.0</v>
      </c>
      <c r="Y86" s="242">
        <v>0.0</v>
      </c>
      <c r="Z86" s="242">
        <v>0.0</v>
      </c>
      <c r="AA86" s="242">
        <v>0.0</v>
      </c>
      <c r="AB86" s="242">
        <v>0.0</v>
      </c>
      <c r="AC86" s="427"/>
      <c r="AD86" s="427"/>
      <c r="AE86" s="427"/>
      <c r="AF86" s="427"/>
      <c r="AG86" s="1005">
        <f t="shared" si="33"/>
        <v>0</v>
      </c>
    </row>
    <row r="87" outlineLevel="1">
      <c r="A87" s="613" t="s">
        <v>2727</v>
      </c>
      <c r="B87" s="242">
        <v>0.0</v>
      </c>
      <c r="C87" s="242">
        <v>0.0</v>
      </c>
      <c r="D87" s="242">
        <v>0.0</v>
      </c>
      <c r="E87" s="242">
        <v>0.0</v>
      </c>
      <c r="F87" s="242">
        <v>0.0</v>
      </c>
      <c r="G87" s="242">
        <v>0.0</v>
      </c>
      <c r="H87" s="242">
        <v>0.0</v>
      </c>
      <c r="I87" s="242">
        <v>0.0</v>
      </c>
      <c r="J87" s="242">
        <v>0.0</v>
      </c>
      <c r="K87" s="242">
        <v>0.0</v>
      </c>
      <c r="L87" s="242">
        <v>0.0</v>
      </c>
      <c r="M87" s="242">
        <v>0.0</v>
      </c>
      <c r="N87" s="242">
        <v>0.0</v>
      </c>
      <c r="O87" s="242">
        <v>0.0</v>
      </c>
      <c r="P87" s="242">
        <v>0.0</v>
      </c>
      <c r="Q87" s="242">
        <v>0.0</v>
      </c>
      <c r="R87" s="242">
        <v>0.0</v>
      </c>
      <c r="S87" s="242">
        <v>0.0</v>
      </c>
      <c r="T87" s="242">
        <v>0.0</v>
      </c>
      <c r="U87" s="242">
        <v>0.0</v>
      </c>
      <c r="V87" s="242">
        <v>0.0</v>
      </c>
      <c r="W87" s="242">
        <v>0.0</v>
      </c>
      <c r="X87" s="242">
        <v>0.0</v>
      </c>
      <c r="Y87" s="242">
        <v>0.0</v>
      </c>
      <c r="Z87" s="242">
        <v>0.0</v>
      </c>
      <c r="AA87" s="242">
        <v>0.0</v>
      </c>
      <c r="AB87" s="242">
        <v>0.0</v>
      </c>
      <c r="AC87" s="427"/>
      <c r="AD87" s="427"/>
      <c r="AE87" s="427"/>
      <c r="AF87" s="427"/>
      <c r="AG87" s="1005">
        <f t="shared" si="33"/>
        <v>0</v>
      </c>
    </row>
    <row r="88" outlineLevel="1">
      <c r="A88" s="613" t="s">
        <v>2728</v>
      </c>
      <c r="B88" s="242">
        <v>0.0</v>
      </c>
      <c r="C88" s="242">
        <v>0.0</v>
      </c>
      <c r="D88" s="242">
        <v>0.0</v>
      </c>
      <c r="E88" s="242">
        <v>0.0</v>
      </c>
      <c r="F88" s="242">
        <v>0.0</v>
      </c>
      <c r="G88" s="242">
        <v>0.0</v>
      </c>
      <c r="H88" s="242">
        <v>0.0</v>
      </c>
      <c r="I88" s="242">
        <v>0.0</v>
      </c>
      <c r="J88" s="242">
        <v>0.0</v>
      </c>
      <c r="K88" s="242">
        <v>0.0</v>
      </c>
      <c r="L88" s="242">
        <v>0.0</v>
      </c>
      <c r="M88" s="242">
        <v>0.0</v>
      </c>
      <c r="N88" s="242">
        <v>0.0</v>
      </c>
      <c r="O88" s="242">
        <v>0.0</v>
      </c>
      <c r="P88" s="242">
        <v>0.0</v>
      </c>
      <c r="Q88" s="242">
        <v>0.0</v>
      </c>
      <c r="R88" s="242">
        <v>0.0</v>
      </c>
      <c r="S88" s="242">
        <v>0.0</v>
      </c>
      <c r="T88" s="242">
        <v>0.0</v>
      </c>
      <c r="U88" s="242">
        <v>0.0</v>
      </c>
      <c r="V88" s="242">
        <v>0.0</v>
      </c>
      <c r="W88" s="242">
        <v>0.0</v>
      </c>
      <c r="X88" s="242">
        <v>0.0</v>
      </c>
      <c r="Y88" s="242">
        <v>0.0</v>
      </c>
      <c r="Z88" s="242">
        <v>0.0</v>
      </c>
      <c r="AA88" s="242">
        <v>0.0</v>
      </c>
      <c r="AB88" s="242">
        <v>0.0</v>
      </c>
      <c r="AC88" s="427"/>
      <c r="AD88" s="427"/>
      <c r="AE88" s="427"/>
      <c r="AF88" s="427"/>
      <c r="AG88" s="1005">
        <f t="shared" si="33"/>
        <v>0</v>
      </c>
    </row>
    <row r="89" outlineLevel="1">
      <c r="A89" s="641" t="s">
        <v>308</v>
      </c>
      <c r="B89" s="642">
        <f t="shared" ref="B89:AF89" si="34">SUM(B81:B88)</f>
        <v>0</v>
      </c>
      <c r="C89" s="642">
        <f t="shared" si="34"/>
        <v>0</v>
      </c>
      <c r="D89" s="642">
        <f t="shared" si="34"/>
        <v>0</v>
      </c>
      <c r="E89" s="642">
        <f t="shared" si="34"/>
        <v>0</v>
      </c>
      <c r="F89" s="642">
        <f t="shared" si="34"/>
        <v>0</v>
      </c>
      <c r="G89" s="642">
        <f t="shared" si="34"/>
        <v>0</v>
      </c>
      <c r="H89" s="642">
        <f t="shared" si="34"/>
        <v>0</v>
      </c>
      <c r="I89" s="642">
        <f t="shared" si="34"/>
        <v>0</v>
      </c>
      <c r="J89" s="642">
        <f t="shared" si="34"/>
        <v>0</v>
      </c>
      <c r="K89" s="642">
        <f t="shared" si="34"/>
        <v>0</v>
      </c>
      <c r="L89" s="642">
        <f t="shared" si="34"/>
        <v>0</v>
      </c>
      <c r="M89" s="642">
        <f t="shared" si="34"/>
        <v>0</v>
      </c>
      <c r="N89" s="642">
        <f t="shared" si="34"/>
        <v>0</v>
      </c>
      <c r="O89" s="642">
        <f t="shared" si="34"/>
        <v>0</v>
      </c>
      <c r="P89" s="642">
        <f t="shared" si="34"/>
        <v>0</v>
      </c>
      <c r="Q89" s="642">
        <f t="shared" si="34"/>
        <v>0</v>
      </c>
      <c r="R89" s="642">
        <f t="shared" si="34"/>
        <v>0</v>
      </c>
      <c r="S89" s="642">
        <f t="shared" si="34"/>
        <v>0</v>
      </c>
      <c r="T89" s="642">
        <f t="shared" si="34"/>
        <v>0</v>
      </c>
      <c r="U89" s="642">
        <f t="shared" si="34"/>
        <v>0</v>
      </c>
      <c r="V89" s="642">
        <f t="shared" si="34"/>
        <v>0</v>
      </c>
      <c r="W89" s="642">
        <f t="shared" si="34"/>
        <v>0</v>
      </c>
      <c r="X89" s="642">
        <f t="shared" si="34"/>
        <v>0</v>
      </c>
      <c r="Y89" s="642">
        <f t="shared" si="34"/>
        <v>0</v>
      </c>
      <c r="Z89" s="642">
        <f t="shared" si="34"/>
        <v>0</v>
      </c>
      <c r="AA89" s="642">
        <f t="shared" si="34"/>
        <v>0</v>
      </c>
      <c r="AB89" s="642">
        <f t="shared" si="34"/>
        <v>0</v>
      </c>
      <c r="AC89" s="642">
        <f t="shared" si="34"/>
        <v>0</v>
      </c>
      <c r="AD89" s="642">
        <f t="shared" si="34"/>
        <v>0</v>
      </c>
      <c r="AE89" s="642">
        <f t="shared" si="34"/>
        <v>0</v>
      </c>
      <c r="AF89" s="642">
        <f t="shared" si="34"/>
        <v>0</v>
      </c>
      <c r="AG89" s="1020">
        <f t="shared" si="33"/>
        <v>0</v>
      </c>
    </row>
    <row r="90">
      <c r="A90" s="1016"/>
      <c r="B90" s="242"/>
      <c r="C90" s="168"/>
      <c r="D90" s="168"/>
      <c r="E90" s="168"/>
      <c r="F90" s="168"/>
      <c r="G90" s="168"/>
      <c r="H90" s="168"/>
      <c r="I90" s="168"/>
      <c r="J90" s="168"/>
      <c r="K90" s="168"/>
      <c r="L90" s="168"/>
      <c r="M90" s="168"/>
      <c r="N90" s="168"/>
      <c r="O90" s="168"/>
      <c r="P90" s="168"/>
      <c r="Q90" s="168"/>
      <c r="R90" s="168"/>
      <c r="S90" s="168"/>
      <c r="T90" s="168"/>
      <c r="U90" s="168"/>
      <c r="V90" s="168"/>
      <c r="W90" s="168"/>
      <c r="X90" s="168"/>
      <c r="Y90" s="168"/>
      <c r="Z90" s="168"/>
      <c r="AA90" s="168"/>
      <c r="AB90" s="168"/>
      <c r="AC90" s="168"/>
      <c r="AD90" s="168"/>
      <c r="AE90" s="168"/>
      <c r="AF90" s="168"/>
      <c r="AG90" s="1005"/>
    </row>
    <row r="91">
      <c r="A91" s="1016"/>
      <c r="B91" s="242"/>
      <c r="C91" s="168"/>
      <c r="D91" s="168"/>
      <c r="E91" s="168"/>
      <c r="F91" s="168"/>
      <c r="G91" s="168"/>
      <c r="H91" s="168"/>
      <c r="I91" s="168"/>
      <c r="J91" s="168"/>
      <c r="K91" s="168"/>
      <c r="L91" s="168"/>
      <c r="M91" s="168"/>
      <c r="N91" s="168"/>
      <c r="O91" s="168"/>
      <c r="P91" s="168"/>
      <c r="Q91" s="168"/>
      <c r="R91" s="168"/>
      <c r="S91" s="168"/>
      <c r="T91" s="168"/>
      <c r="U91" s="168"/>
      <c r="V91" s="168"/>
      <c r="W91" s="168"/>
      <c r="X91" s="168"/>
      <c r="Y91" s="168"/>
      <c r="Z91" s="168"/>
      <c r="AA91" s="168"/>
      <c r="AB91" s="168"/>
      <c r="AC91" s="168"/>
      <c r="AD91" s="168"/>
      <c r="AE91" s="168"/>
      <c r="AF91" s="168"/>
      <c r="AG91" s="1005"/>
    </row>
    <row r="92">
      <c r="A92" s="474" t="s">
        <v>2729</v>
      </c>
      <c r="B92" s="242"/>
      <c r="C92" s="168"/>
      <c r="D92" s="168"/>
      <c r="E92" s="168"/>
      <c r="F92" s="168"/>
      <c r="G92" s="168"/>
      <c r="H92" s="168"/>
      <c r="I92" s="168"/>
      <c r="J92" s="168"/>
      <c r="K92" s="168"/>
      <c r="L92" s="168"/>
      <c r="M92" s="168"/>
      <c r="N92" s="168"/>
      <c r="O92" s="168"/>
      <c r="P92" s="168"/>
      <c r="Q92" s="168"/>
      <c r="R92" s="168"/>
      <c r="S92" s="168"/>
      <c r="T92" s="168"/>
      <c r="U92" s="168"/>
      <c r="V92" s="168"/>
      <c r="W92" s="168"/>
      <c r="X92" s="168"/>
      <c r="Y92" s="168"/>
      <c r="Z92" s="168"/>
      <c r="AA92" s="168"/>
      <c r="AB92" s="168"/>
      <c r="AC92" s="168"/>
      <c r="AD92" s="168"/>
      <c r="AE92" s="168"/>
      <c r="AF92" s="168"/>
      <c r="AG92" s="1005"/>
    </row>
    <row r="93">
      <c r="A93" s="235" t="s">
        <v>2730</v>
      </c>
      <c r="B93" s="1021">
        <f t="shared" ref="B93:AF93" si="35">(B23+B40)-B110-B138</f>
        <v>0</v>
      </c>
      <c r="C93" s="1021">
        <f t="shared" si="35"/>
        <v>0</v>
      </c>
      <c r="D93" s="1021">
        <f t="shared" si="35"/>
        <v>0</v>
      </c>
      <c r="E93" s="1021">
        <f t="shared" si="35"/>
        <v>0</v>
      </c>
      <c r="F93" s="1021">
        <f t="shared" si="35"/>
        <v>0</v>
      </c>
      <c r="G93" s="1021">
        <f t="shared" si="35"/>
        <v>-1</v>
      </c>
      <c r="H93" s="1021">
        <f t="shared" si="35"/>
        <v>1</v>
      </c>
      <c r="I93" s="1021">
        <f t="shared" si="35"/>
        <v>1</v>
      </c>
      <c r="J93" s="1021">
        <f t="shared" si="35"/>
        <v>0</v>
      </c>
      <c r="K93" s="1021">
        <f t="shared" si="35"/>
        <v>2</v>
      </c>
      <c r="L93" s="1021">
        <f t="shared" si="35"/>
        <v>0</v>
      </c>
      <c r="M93" s="1021">
        <f t="shared" si="35"/>
        <v>3</v>
      </c>
      <c r="N93" s="1021">
        <f t="shared" si="35"/>
        <v>3</v>
      </c>
      <c r="O93" s="1022">
        <f t="shared" si="35"/>
        <v>0</v>
      </c>
      <c r="P93" s="1022">
        <f t="shared" si="35"/>
        <v>0</v>
      </c>
      <c r="Q93" s="1022">
        <f t="shared" si="35"/>
        <v>0</v>
      </c>
      <c r="R93" s="1021">
        <f t="shared" si="35"/>
        <v>0</v>
      </c>
      <c r="S93" s="1021">
        <f t="shared" si="35"/>
        <v>0</v>
      </c>
      <c r="T93" s="1021">
        <f t="shared" si="35"/>
        <v>-1</v>
      </c>
      <c r="U93" s="1021">
        <f t="shared" si="35"/>
        <v>0</v>
      </c>
      <c r="V93" s="1021">
        <f t="shared" si="35"/>
        <v>0</v>
      </c>
      <c r="W93" s="1021">
        <f t="shared" si="35"/>
        <v>0</v>
      </c>
      <c r="X93" s="1021">
        <f t="shared" si="35"/>
        <v>0</v>
      </c>
      <c r="Y93" s="1021">
        <f t="shared" si="35"/>
        <v>0</v>
      </c>
      <c r="Z93" s="1022">
        <f t="shared" si="35"/>
        <v>0</v>
      </c>
      <c r="AA93" s="1021">
        <f t="shared" si="35"/>
        <v>0</v>
      </c>
      <c r="AB93" s="1021">
        <f t="shared" si="35"/>
        <v>0</v>
      </c>
      <c r="AC93" s="1022">
        <f t="shared" si="35"/>
        <v>0</v>
      </c>
      <c r="AD93" s="1022">
        <f t="shared" si="35"/>
        <v>0</v>
      </c>
      <c r="AE93" s="1022">
        <f t="shared" si="35"/>
        <v>0</v>
      </c>
      <c r="AF93" s="1022">
        <f t="shared" si="35"/>
        <v>0</v>
      </c>
      <c r="AG93" s="1005">
        <f t="shared" ref="AG93:AG97" si="37">sum(B93:AF93)</f>
        <v>8</v>
      </c>
    </row>
    <row r="94">
      <c r="A94" s="235" t="s">
        <v>2731</v>
      </c>
      <c r="B94" s="1021">
        <f t="shared" ref="B94:AF94" si="36">(B24+B41)-B111-B139</f>
        <v>0</v>
      </c>
      <c r="C94" s="1021">
        <f t="shared" si="36"/>
        <v>0</v>
      </c>
      <c r="D94" s="1021">
        <f t="shared" si="36"/>
        <v>0</v>
      </c>
      <c r="E94" s="1021">
        <f t="shared" si="36"/>
        <v>0</v>
      </c>
      <c r="F94" s="1021">
        <f t="shared" si="36"/>
        <v>0</v>
      </c>
      <c r="G94" s="1021">
        <f t="shared" si="36"/>
        <v>-1</v>
      </c>
      <c r="H94" s="1021">
        <f t="shared" si="36"/>
        <v>1</v>
      </c>
      <c r="I94" s="1021">
        <f t="shared" si="36"/>
        <v>1</v>
      </c>
      <c r="J94" s="1021">
        <f t="shared" si="36"/>
        <v>1</v>
      </c>
      <c r="K94" s="1021">
        <f t="shared" si="36"/>
        <v>0</v>
      </c>
      <c r="L94" s="1021">
        <f t="shared" si="36"/>
        <v>1</v>
      </c>
      <c r="M94" s="1021">
        <f t="shared" si="36"/>
        <v>2</v>
      </c>
      <c r="N94" s="1021">
        <f t="shared" si="36"/>
        <v>2</v>
      </c>
      <c r="O94" s="1022">
        <f t="shared" si="36"/>
        <v>0</v>
      </c>
      <c r="P94" s="1022">
        <f t="shared" si="36"/>
        <v>0</v>
      </c>
      <c r="Q94" s="1022">
        <f t="shared" si="36"/>
        <v>0</v>
      </c>
      <c r="R94" s="1021">
        <f t="shared" si="36"/>
        <v>0</v>
      </c>
      <c r="S94" s="1021">
        <f t="shared" si="36"/>
        <v>0</v>
      </c>
      <c r="T94" s="1021">
        <f t="shared" si="36"/>
        <v>0</v>
      </c>
      <c r="U94" s="1021">
        <f t="shared" si="36"/>
        <v>0</v>
      </c>
      <c r="V94" s="1021">
        <f t="shared" si="36"/>
        <v>0</v>
      </c>
      <c r="W94" s="1021">
        <f t="shared" si="36"/>
        <v>0</v>
      </c>
      <c r="X94" s="1021">
        <f t="shared" si="36"/>
        <v>0</v>
      </c>
      <c r="Y94" s="1021">
        <f t="shared" si="36"/>
        <v>0</v>
      </c>
      <c r="Z94" s="1022">
        <f t="shared" si="36"/>
        <v>0</v>
      </c>
      <c r="AA94" s="1021">
        <f t="shared" si="36"/>
        <v>0</v>
      </c>
      <c r="AB94" s="1021">
        <f t="shared" si="36"/>
        <v>0</v>
      </c>
      <c r="AC94" s="1022">
        <f t="shared" si="36"/>
        <v>0</v>
      </c>
      <c r="AD94" s="1022">
        <f t="shared" si="36"/>
        <v>0</v>
      </c>
      <c r="AE94" s="1022">
        <f t="shared" si="36"/>
        <v>0</v>
      </c>
      <c r="AF94" s="1022">
        <f t="shared" si="36"/>
        <v>0</v>
      </c>
      <c r="AG94" s="1005">
        <f t="shared" si="37"/>
        <v>7</v>
      </c>
    </row>
    <row r="95">
      <c r="A95" s="235" t="s">
        <v>2732</v>
      </c>
      <c r="B95" s="1021">
        <f t="shared" ref="B95:AF95" si="38">(B25+B42)-B112-B140</f>
        <v>3</v>
      </c>
      <c r="C95" s="1021">
        <f t="shared" si="38"/>
        <v>0</v>
      </c>
      <c r="D95" s="1021">
        <f t="shared" si="38"/>
        <v>2</v>
      </c>
      <c r="E95" s="1021">
        <f t="shared" si="38"/>
        <v>1</v>
      </c>
      <c r="F95" s="1021">
        <f t="shared" si="38"/>
        <v>1</v>
      </c>
      <c r="G95" s="1021">
        <f t="shared" si="38"/>
        <v>-1</v>
      </c>
      <c r="H95" s="1021">
        <f t="shared" si="38"/>
        <v>3</v>
      </c>
      <c r="I95" s="1021">
        <f t="shared" si="38"/>
        <v>10</v>
      </c>
      <c r="J95" s="1021">
        <f t="shared" si="38"/>
        <v>2</v>
      </c>
      <c r="K95" s="1021">
        <f t="shared" si="38"/>
        <v>2</v>
      </c>
      <c r="L95" s="1021">
        <f t="shared" si="38"/>
        <v>4</v>
      </c>
      <c r="M95" s="1021">
        <f t="shared" si="38"/>
        <v>66</v>
      </c>
      <c r="N95" s="1021">
        <f t="shared" si="38"/>
        <v>15</v>
      </c>
      <c r="O95" s="1022">
        <f t="shared" si="38"/>
        <v>0</v>
      </c>
      <c r="P95" s="1022">
        <f t="shared" si="38"/>
        <v>0</v>
      </c>
      <c r="Q95" s="1022">
        <f t="shared" si="38"/>
        <v>0</v>
      </c>
      <c r="R95" s="1021">
        <f t="shared" si="38"/>
        <v>2</v>
      </c>
      <c r="S95" s="1021">
        <f t="shared" si="38"/>
        <v>2</v>
      </c>
      <c r="T95" s="1021">
        <f t="shared" si="38"/>
        <v>0</v>
      </c>
      <c r="U95" s="1021">
        <f t="shared" si="38"/>
        <v>0</v>
      </c>
      <c r="V95" s="1021">
        <f t="shared" si="38"/>
        <v>-1</v>
      </c>
      <c r="W95" s="1021">
        <f t="shared" si="38"/>
        <v>0</v>
      </c>
      <c r="X95" s="1021">
        <f t="shared" si="38"/>
        <v>0</v>
      </c>
      <c r="Y95" s="1021">
        <f t="shared" si="38"/>
        <v>-1</v>
      </c>
      <c r="Z95" s="1021">
        <f t="shared" si="38"/>
        <v>0</v>
      </c>
      <c r="AA95" s="1021">
        <f t="shared" si="38"/>
        <v>0</v>
      </c>
      <c r="AB95" s="1021">
        <f t="shared" si="38"/>
        <v>0</v>
      </c>
      <c r="AC95" s="1021">
        <f t="shared" si="38"/>
        <v>0</v>
      </c>
      <c r="AD95" s="1021">
        <f t="shared" si="38"/>
        <v>0</v>
      </c>
      <c r="AE95" s="1021">
        <f t="shared" si="38"/>
        <v>0</v>
      </c>
      <c r="AF95" s="1021">
        <f t="shared" si="38"/>
        <v>0</v>
      </c>
      <c r="AG95" s="1005">
        <f t="shared" si="37"/>
        <v>110</v>
      </c>
    </row>
    <row r="96">
      <c r="A96" s="235" t="s">
        <v>2733</v>
      </c>
      <c r="B96" s="1021">
        <f t="shared" ref="B96:AF96" si="39">(B26+B43)-B113-B141</f>
        <v>3</v>
      </c>
      <c r="C96" s="1021">
        <f t="shared" si="39"/>
        <v>1</v>
      </c>
      <c r="D96" s="1021">
        <f t="shared" si="39"/>
        <v>0</v>
      </c>
      <c r="E96" s="1021">
        <f t="shared" si="39"/>
        <v>0</v>
      </c>
      <c r="F96" s="1021">
        <f t="shared" si="39"/>
        <v>0</v>
      </c>
      <c r="G96" s="1021">
        <f t="shared" si="39"/>
        <v>0</v>
      </c>
      <c r="H96" s="1021">
        <f t="shared" si="39"/>
        <v>0</v>
      </c>
      <c r="I96" s="1021">
        <f t="shared" si="39"/>
        <v>7</v>
      </c>
      <c r="J96" s="1021">
        <f t="shared" si="39"/>
        <v>0</v>
      </c>
      <c r="K96" s="1021">
        <f t="shared" si="39"/>
        <v>0</v>
      </c>
      <c r="L96" s="1021">
        <f t="shared" si="39"/>
        <v>0</v>
      </c>
      <c r="M96" s="1021">
        <f t="shared" si="39"/>
        <v>21</v>
      </c>
      <c r="N96" s="1021">
        <f t="shared" si="39"/>
        <v>9</v>
      </c>
      <c r="O96" s="1022">
        <f t="shared" si="39"/>
        <v>0</v>
      </c>
      <c r="P96" s="1022">
        <f t="shared" si="39"/>
        <v>0</v>
      </c>
      <c r="Q96" s="1022">
        <f t="shared" si="39"/>
        <v>0</v>
      </c>
      <c r="R96" s="1021">
        <f t="shared" si="39"/>
        <v>1</v>
      </c>
      <c r="S96" s="1021">
        <f t="shared" si="39"/>
        <v>0</v>
      </c>
      <c r="T96" s="1021">
        <f t="shared" si="39"/>
        <v>0</v>
      </c>
      <c r="U96" s="1021">
        <f t="shared" si="39"/>
        <v>0</v>
      </c>
      <c r="V96" s="1021">
        <f t="shared" si="39"/>
        <v>0</v>
      </c>
      <c r="W96" s="1021">
        <f t="shared" si="39"/>
        <v>0</v>
      </c>
      <c r="X96" s="1021">
        <f t="shared" si="39"/>
        <v>0</v>
      </c>
      <c r="Y96" s="1021">
        <f t="shared" si="39"/>
        <v>0</v>
      </c>
      <c r="Z96" s="1021">
        <f t="shared" si="39"/>
        <v>0</v>
      </c>
      <c r="AA96" s="1021">
        <f t="shared" si="39"/>
        <v>0</v>
      </c>
      <c r="AB96" s="1021">
        <f t="shared" si="39"/>
        <v>0</v>
      </c>
      <c r="AC96" s="1021">
        <f t="shared" si="39"/>
        <v>0</v>
      </c>
      <c r="AD96" s="1021">
        <f t="shared" si="39"/>
        <v>0</v>
      </c>
      <c r="AE96" s="1021">
        <f t="shared" si="39"/>
        <v>0</v>
      </c>
      <c r="AF96" s="1021">
        <f t="shared" si="39"/>
        <v>0</v>
      </c>
      <c r="AG96" s="1005">
        <f t="shared" si="37"/>
        <v>42</v>
      </c>
    </row>
    <row r="97">
      <c r="A97" s="1014" t="s">
        <v>1390</v>
      </c>
      <c r="B97" s="535">
        <f t="shared" ref="B97:AF97" si="40">SUM(B93:B96)</f>
        <v>6</v>
      </c>
      <c r="C97" s="535">
        <f t="shared" si="40"/>
        <v>1</v>
      </c>
      <c r="D97" s="535">
        <f t="shared" si="40"/>
        <v>2</v>
      </c>
      <c r="E97" s="535">
        <f t="shared" si="40"/>
        <v>1</v>
      </c>
      <c r="F97" s="535">
        <f t="shared" si="40"/>
        <v>1</v>
      </c>
      <c r="G97" s="535">
        <f t="shared" si="40"/>
        <v>-3</v>
      </c>
      <c r="H97" s="535">
        <f t="shared" si="40"/>
        <v>5</v>
      </c>
      <c r="I97" s="535">
        <f t="shared" si="40"/>
        <v>19</v>
      </c>
      <c r="J97" s="535">
        <f t="shared" si="40"/>
        <v>3</v>
      </c>
      <c r="K97" s="535">
        <f t="shared" si="40"/>
        <v>4</v>
      </c>
      <c r="L97" s="535">
        <f t="shared" si="40"/>
        <v>5</v>
      </c>
      <c r="M97" s="535">
        <f t="shared" si="40"/>
        <v>92</v>
      </c>
      <c r="N97" s="535">
        <f t="shared" si="40"/>
        <v>29</v>
      </c>
      <c r="O97" s="535">
        <f t="shared" si="40"/>
        <v>0</v>
      </c>
      <c r="P97" s="535">
        <f t="shared" si="40"/>
        <v>0</v>
      </c>
      <c r="Q97" s="535">
        <f t="shared" si="40"/>
        <v>0</v>
      </c>
      <c r="R97" s="535">
        <f t="shared" si="40"/>
        <v>3</v>
      </c>
      <c r="S97" s="535">
        <f t="shared" si="40"/>
        <v>2</v>
      </c>
      <c r="T97" s="535">
        <f t="shared" si="40"/>
        <v>-1</v>
      </c>
      <c r="U97" s="535">
        <f t="shared" si="40"/>
        <v>0</v>
      </c>
      <c r="V97" s="535">
        <f t="shared" si="40"/>
        <v>-1</v>
      </c>
      <c r="W97" s="535">
        <f t="shared" si="40"/>
        <v>0</v>
      </c>
      <c r="X97" s="535">
        <f t="shared" si="40"/>
        <v>0</v>
      </c>
      <c r="Y97" s="535">
        <f t="shared" si="40"/>
        <v>-1</v>
      </c>
      <c r="Z97" s="535">
        <f t="shared" si="40"/>
        <v>0</v>
      </c>
      <c r="AA97" s="535">
        <f t="shared" si="40"/>
        <v>0</v>
      </c>
      <c r="AB97" s="535">
        <f t="shared" si="40"/>
        <v>0</v>
      </c>
      <c r="AC97" s="535">
        <f t="shared" si="40"/>
        <v>0</v>
      </c>
      <c r="AD97" s="535">
        <f t="shared" si="40"/>
        <v>0</v>
      </c>
      <c r="AE97" s="535">
        <f t="shared" si="40"/>
        <v>0</v>
      </c>
      <c r="AF97" s="535">
        <f t="shared" si="40"/>
        <v>0</v>
      </c>
      <c r="AG97" s="1005">
        <f t="shared" si="37"/>
        <v>167</v>
      </c>
    </row>
    <row r="98">
      <c r="A98" s="175"/>
      <c r="B98" s="973"/>
      <c r="C98" s="973"/>
      <c r="D98" s="973"/>
      <c r="E98" s="973"/>
      <c r="F98" s="973"/>
      <c r="G98" s="973"/>
      <c r="H98" s="973"/>
      <c r="I98" s="973"/>
      <c r="J98" s="168"/>
      <c r="K98" s="168"/>
      <c r="L98" s="168"/>
      <c r="M98" s="168"/>
      <c r="N98" s="168"/>
      <c r="O98" s="168"/>
      <c r="P98" s="168"/>
      <c r="Q98" s="168"/>
      <c r="R98" s="168"/>
      <c r="S98" s="168"/>
      <c r="T98" s="168"/>
      <c r="U98" s="168"/>
      <c r="V98" s="168"/>
      <c r="W98" s="168"/>
      <c r="X98" s="168"/>
      <c r="Y98" s="168"/>
      <c r="Z98" s="168"/>
      <c r="AA98" s="168"/>
      <c r="AB98" s="168"/>
      <c r="AC98" s="168"/>
      <c r="AD98" s="168"/>
      <c r="AE98" s="168"/>
      <c r="AF98" s="168"/>
      <c r="AG98" s="1005"/>
    </row>
    <row r="99">
      <c r="A99" s="235" t="s">
        <v>287</v>
      </c>
      <c r="B99" s="247">
        <f t="shared" ref="B99:AF99" si="41">(B29+B46)-B117-B145</f>
        <v>0</v>
      </c>
      <c r="C99" s="247">
        <f t="shared" si="41"/>
        <v>0</v>
      </c>
      <c r="D99" s="247">
        <f t="shared" si="41"/>
        <v>0</v>
      </c>
      <c r="E99" s="247">
        <f t="shared" si="41"/>
        <v>0</v>
      </c>
      <c r="F99" s="247">
        <f t="shared" si="41"/>
        <v>0</v>
      </c>
      <c r="G99" s="247">
        <f t="shared" si="41"/>
        <v>0</v>
      </c>
      <c r="H99" s="247">
        <f t="shared" si="41"/>
        <v>0</v>
      </c>
      <c r="I99" s="247">
        <f t="shared" si="41"/>
        <v>0</v>
      </c>
      <c r="J99" s="247">
        <f t="shared" si="41"/>
        <v>0</v>
      </c>
      <c r="K99" s="247">
        <f t="shared" si="41"/>
        <v>0</v>
      </c>
      <c r="L99" s="247">
        <f t="shared" si="41"/>
        <v>0</v>
      </c>
      <c r="M99" s="247">
        <f t="shared" si="41"/>
        <v>0</v>
      </c>
      <c r="N99" s="247">
        <f t="shared" si="41"/>
        <v>0</v>
      </c>
      <c r="O99" s="247">
        <f t="shared" si="41"/>
        <v>0</v>
      </c>
      <c r="P99" s="247">
        <f t="shared" si="41"/>
        <v>0</v>
      </c>
      <c r="Q99" s="247">
        <f t="shared" si="41"/>
        <v>0</v>
      </c>
      <c r="R99" s="247">
        <f t="shared" si="41"/>
        <v>0</v>
      </c>
      <c r="S99" s="247">
        <f t="shared" si="41"/>
        <v>0</v>
      </c>
      <c r="T99" s="247">
        <f t="shared" si="41"/>
        <v>-1</v>
      </c>
      <c r="U99" s="247">
        <f t="shared" si="41"/>
        <v>0</v>
      </c>
      <c r="V99" s="247">
        <f t="shared" si="41"/>
        <v>0</v>
      </c>
      <c r="W99" s="247">
        <f t="shared" si="41"/>
        <v>0</v>
      </c>
      <c r="X99" s="247">
        <f t="shared" si="41"/>
        <v>0</v>
      </c>
      <c r="Y99" s="247">
        <f t="shared" si="41"/>
        <v>0</v>
      </c>
      <c r="Z99" s="247">
        <f t="shared" si="41"/>
        <v>0</v>
      </c>
      <c r="AA99" s="247">
        <f t="shared" si="41"/>
        <v>0</v>
      </c>
      <c r="AB99" s="247">
        <f t="shared" si="41"/>
        <v>0</v>
      </c>
      <c r="AC99" s="247">
        <f t="shared" si="41"/>
        <v>0</v>
      </c>
      <c r="AD99" s="247">
        <f t="shared" si="41"/>
        <v>0</v>
      </c>
      <c r="AE99" s="247">
        <f t="shared" si="41"/>
        <v>0</v>
      </c>
      <c r="AF99" s="247">
        <f t="shared" si="41"/>
        <v>0</v>
      </c>
      <c r="AG99" s="1005">
        <f t="shared" ref="AG99:AG107" si="43">sum(B99:AF99)</f>
        <v>-1</v>
      </c>
    </row>
    <row r="100">
      <c r="A100" s="235" t="s">
        <v>288</v>
      </c>
      <c r="B100" s="247">
        <f t="shared" ref="B100:AF100" si="42">(B30+B47)-B118-B146</f>
        <v>0</v>
      </c>
      <c r="C100" s="247">
        <f t="shared" si="42"/>
        <v>0</v>
      </c>
      <c r="D100" s="247">
        <f t="shared" si="42"/>
        <v>0</v>
      </c>
      <c r="E100" s="247">
        <f t="shared" si="42"/>
        <v>0</v>
      </c>
      <c r="F100" s="247">
        <f t="shared" si="42"/>
        <v>0</v>
      </c>
      <c r="G100" s="247">
        <f t="shared" si="42"/>
        <v>0</v>
      </c>
      <c r="H100" s="247">
        <f t="shared" si="42"/>
        <v>0</v>
      </c>
      <c r="I100" s="247">
        <f t="shared" si="42"/>
        <v>0</v>
      </c>
      <c r="J100" s="247">
        <f t="shared" si="42"/>
        <v>0</v>
      </c>
      <c r="K100" s="247">
        <f t="shared" si="42"/>
        <v>0</v>
      </c>
      <c r="L100" s="247">
        <f t="shared" si="42"/>
        <v>0</v>
      </c>
      <c r="M100" s="247">
        <f t="shared" si="42"/>
        <v>0</v>
      </c>
      <c r="N100" s="247">
        <f t="shared" si="42"/>
        <v>0</v>
      </c>
      <c r="O100" s="247">
        <f t="shared" si="42"/>
        <v>0</v>
      </c>
      <c r="P100" s="247">
        <f t="shared" si="42"/>
        <v>0</v>
      </c>
      <c r="Q100" s="247">
        <f t="shared" si="42"/>
        <v>0</v>
      </c>
      <c r="R100" s="247">
        <f t="shared" si="42"/>
        <v>0</v>
      </c>
      <c r="S100" s="247">
        <f t="shared" si="42"/>
        <v>0</v>
      </c>
      <c r="T100" s="247">
        <f t="shared" si="42"/>
        <v>-1</v>
      </c>
      <c r="U100" s="247">
        <f t="shared" si="42"/>
        <v>0</v>
      </c>
      <c r="V100" s="247">
        <f t="shared" si="42"/>
        <v>-1</v>
      </c>
      <c r="W100" s="247">
        <f t="shared" si="42"/>
        <v>0</v>
      </c>
      <c r="X100" s="247">
        <f t="shared" si="42"/>
        <v>0</v>
      </c>
      <c r="Y100" s="247">
        <f t="shared" si="42"/>
        <v>0</v>
      </c>
      <c r="Z100" s="247">
        <f t="shared" si="42"/>
        <v>0</v>
      </c>
      <c r="AA100" s="247">
        <f t="shared" si="42"/>
        <v>0</v>
      </c>
      <c r="AB100" s="247">
        <f t="shared" si="42"/>
        <v>0</v>
      </c>
      <c r="AC100" s="247">
        <f t="shared" si="42"/>
        <v>0</v>
      </c>
      <c r="AD100" s="247">
        <f t="shared" si="42"/>
        <v>0</v>
      </c>
      <c r="AE100" s="247">
        <f t="shared" si="42"/>
        <v>0</v>
      </c>
      <c r="AF100" s="247">
        <f t="shared" si="42"/>
        <v>0</v>
      </c>
      <c r="AG100" s="1005">
        <f t="shared" si="43"/>
        <v>-2</v>
      </c>
    </row>
    <row r="101">
      <c r="A101" s="235" t="s">
        <v>2734</v>
      </c>
      <c r="B101" s="247">
        <f t="shared" ref="B101:AF101" si="44">(B31+B48)-B119-B147</f>
        <v>0</v>
      </c>
      <c r="C101" s="247">
        <f t="shared" si="44"/>
        <v>0</v>
      </c>
      <c r="D101" s="247">
        <f t="shared" si="44"/>
        <v>0</v>
      </c>
      <c r="E101" s="247">
        <f t="shared" si="44"/>
        <v>0</v>
      </c>
      <c r="F101" s="247">
        <f t="shared" si="44"/>
        <v>0</v>
      </c>
      <c r="G101" s="247">
        <f t="shared" si="44"/>
        <v>0</v>
      </c>
      <c r="H101" s="247">
        <f t="shared" si="44"/>
        <v>0</v>
      </c>
      <c r="I101" s="247">
        <f t="shared" si="44"/>
        <v>0</v>
      </c>
      <c r="J101" s="247">
        <f t="shared" si="44"/>
        <v>0</v>
      </c>
      <c r="K101" s="247">
        <f t="shared" si="44"/>
        <v>0</v>
      </c>
      <c r="L101" s="247">
        <f t="shared" si="44"/>
        <v>0</v>
      </c>
      <c r="M101" s="247">
        <f t="shared" si="44"/>
        <v>0</v>
      </c>
      <c r="N101" s="247">
        <f t="shared" si="44"/>
        <v>0</v>
      </c>
      <c r="O101" s="247">
        <f t="shared" si="44"/>
        <v>0</v>
      </c>
      <c r="P101" s="247">
        <f t="shared" si="44"/>
        <v>0</v>
      </c>
      <c r="Q101" s="247">
        <f t="shared" si="44"/>
        <v>0</v>
      </c>
      <c r="R101" s="247">
        <f t="shared" si="44"/>
        <v>0</v>
      </c>
      <c r="S101" s="247">
        <f t="shared" si="44"/>
        <v>0</v>
      </c>
      <c r="T101" s="247">
        <f t="shared" si="44"/>
        <v>0</v>
      </c>
      <c r="U101" s="247">
        <f t="shared" si="44"/>
        <v>0</v>
      </c>
      <c r="V101" s="247">
        <f t="shared" si="44"/>
        <v>0</v>
      </c>
      <c r="W101" s="247">
        <f t="shared" si="44"/>
        <v>0</v>
      </c>
      <c r="X101" s="247">
        <f t="shared" si="44"/>
        <v>0</v>
      </c>
      <c r="Y101" s="247">
        <f t="shared" si="44"/>
        <v>-1</v>
      </c>
      <c r="Z101" s="247">
        <f t="shared" si="44"/>
        <v>0</v>
      </c>
      <c r="AA101" s="247">
        <f t="shared" si="44"/>
        <v>0</v>
      </c>
      <c r="AB101" s="247">
        <f t="shared" si="44"/>
        <v>0</v>
      </c>
      <c r="AC101" s="247">
        <f t="shared" si="44"/>
        <v>0</v>
      </c>
      <c r="AD101" s="247">
        <f t="shared" si="44"/>
        <v>0</v>
      </c>
      <c r="AE101" s="247">
        <f t="shared" si="44"/>
        <v>0</v>
      </c>
      <c r="AF101" s="247">
        <f t="shared" si="44"/>
        <v>0</v>
      </c>
      <c r="AG101" s="1005">
        <f t="shared" si="43"/>
        <v>-1</v>
      </c>
    </row>
    <row r="102">
      <c r="A102" s="235" t="s">
        <v>2735</v>
      </c>
      <c r="B102" s="247">
        <f t="shared" ref="B102:AF102" si="45">(B32-B49)-B120-B148</f>
        <v>0</v>
      </c>
      <c r="C102" s="247">
        <f t="shared" si="45"/>
        <v>0</v>
      </c>
      <c r="D102" s="247">
        <f t="shared" si="45"/>
        <v>0</v>
      </c>
      <c r="E102" s="247">
        <f t="shared" si="45"/>
        <v>0</v>
      </c>
      <c r="F102" s="247">
        <f t="shared" si="45"/>
        <v>0</v>
      </c>
      <c r="G102" s="247">
        <f t="shared" si="45"/>
        <v>0</v>
      </c>
      <c r="H102" s="247">
        <f t="shared" si="45"/>
        <v>0</v>
      </c>
      <c r="I102" s="247">
        <f t="shared" si="45"/>
        <v>0</v>
      </c>
      <c r="J102" s="247">
        <f t="shared" si="45"/>
        <v>0</v>
      </c>
      <c r="K102" s="247">
        <f t="shared" si="45"/>
        <v>0</v>
      </c>
      <c r="L102" s="247">
        <f t="shared" si="45"/>
        <v>0</v>
      </c>
      <c r="M102" s="247">
        <f t="shared" si="45"/>
        <v>0</v>
      </c>
      <c r="N102" s="247">
        <f t="shared" si="45"/>
        <v>0</v>
      </c>
      <c r="O102" s="247">
        <f t="shared" si="45"/>
        <v>0</v>
      </c>
      <c r="P102" s="247">
        <f t="shared" si="45"/>
        <v>0</v>
      </c>
      <c r="Q102" s="247">
        <f t="shared" si="45"/>
        <v>0</v>
      </c>
      <c r="R102" s="247">
        <f t="shared" si="45"/>
        <v>0</v>
      </c>
      <c r="S102" s="247">
        <f t="shared" si="45"/>
        <v>0</v>
      </c>
      <c r="T102" s="247">
        <f t="shared" si="45"/>
        <v>0</v>
      </c>
      <c r="U102" s="247">
        <f t="shared" si="45"/>
        <v>0</v>
      </c>
      <c r="V102" s="247">
        <f t="shared" si="45"/>
        <v>0</v>
      </c>
      <c r="W102" s="247">
        <f t="shared" si="45"/>
        <v>0</v>
      </c>
      <c r="X102" s="247">
        <f t="shared" si="45"/>
        <v>0</v>
      </c>
      <c r="Y102" s="247">
        <f t="shared" si="45"/>
        <v>0</v>
      </c>
      <c r="Z102" s="247">
        <f t="shared" si="45"/>
        <v>0</v>
      </c>
      <c r="AA102" s="247">
        <f t="shared" si="45"/>
        <v>0</v>
      </c>
      <c r="AB102" s="247">
        <f t="shared" si="45"/>
        <v>0</v>
      </c>
      <c r="AC102" s="247">
        <f t="shared" si="45"/>
        <v>0</v>
      </c>
      <c r="AD102" s="247">
        <f t="shared" si="45"/>
        <v>0</v>
      </c>
      <c r="AE102" s="247">
        <f t="shared" si="45"/>
        <v>0</v>
      </c>
      <c r="AF102" s="247">
        <f t="shared" si="45"/>
        <v>0</v>
      </c>
      <c r="AG102" s="1005">
        <f t="shared" si="43"/>
        <v>0</v>
      </c>
    </row>
    <row r="103">
      <c r="A103" s="235" t="s">
        <v>2736</v>
      </c>
      <c r="B103" s="247">
        <f t="shared" ref="B103:AF103" si="46">(B33-B50)-B121-B149</f>
        <v>0</v>
      </c>
      <c r="C103" s="247">
        <f t="shared" si="46"/>
        <v>0</v>
      </c>
      <c r="D103" s="247">
        <f t="shared" si="46"/>
        <v>0</v>
      </c>
      <c r="E103" s="247">
        <f t="shared" si="46"/>
        <v>0</v>
      </c>
      <c r="F103" s="247">
        <f t="shared" si="46"/>
        <v>0</v>
      </c>
      <c r="G103" s="247">
        <f t="shared" si="46"/>
        <v>-1</v>
      </c>
      <c r="H103" s="247">
        <f t="shared" si="46"/>
        <v>0</v>
      </c>
      <c r="I103" s="247">
        <f t="shared" si="46"/>
        <v>0</v>
      </c>
      <c r="J103" s="247">
        <f t="shared" si="46"/>
        <v>0</v>
      </c>
      <c r="K103" s="247">
        <f t="shared" si="46"/>
        <v>0</v>
      </c>
      <c r="L103" s="247">
        <f t="shared" si="46"/>
        <v>0</v>
      </c>
      <c r="M103" s="247">
        <f t="shared" si="46"/>
        <v>0</v>
      </c>
      <c r="N103" s="247">
        <f t="shared" si="46"/>
        <v>-1</v>
      </c>
      <c r="O103" s="247">
        <f t="shared" si="46"/>
        <v>0</v>
      </c>
      <c r="P103" s="247">
        <f t="shared" si="46"/>
        <v>0</v>
      </c>
      <c r="Q103" s="247">
        <f t="shared" si="46"/>
        <v>0</v>
      </c>
      <c r="R103" s="247">
        <f t="shared" si="46"/>
        <v>0</v>
      </c>
      <c r="S103" s="247">
        <f t="shared" si="46"/>
        <v>0</v>
      </c>
      <c r="T103" s="247">
        <f t="shared" si="46"/>
        <v>-1</v>
      </c>
      <c r="U103" s="247">
        <f t="shared" si="46"/>
        <v>0</v>
      </c>
      <c r="V103" s="247">
        <f t="shared" si="46"/>
        <v>0</v>
      </c>
      <c r="W103" s="247">
        <f t="shared" si="46"/>
        <v>0</v>
      </c>
      <c r="X103" s="247">
        <f t="shared" si="46"/>
        <v>0</v>
      </c>
      <c r="Y103" s="247">
        <f t="shared" si="46"/>
        <v>0</v>
      </c>
      <c r="Z103" s="247">
        <f t="shared" si="46"/>
        <v>0</v>
      </c>
      <c r="AA103" s="247">
        <f t="shared" si="46"/>
        <v>0</v>
      </c>
      <c r="AB103" s="247">
        <f t="shared" si="46"/>
        <v>0</v>
      </c>
      <c r="AC103" s="247">
        <f t="shared" si="46"/>
        <v>0</v>
      </c>
      <c r="AD103" s="247">
        <f t="shared" si="46"/>
        <v>0</v>
      </c>
      <c r="AE103" s="247">
        <f t="shared" si="46"/>
        <v>0</v>
      </c>
      <c r="AF103" s="247">
        <f t="shared" si="46"/>
        <v>0</v>
      </c>
      <c r="AG103" s="1005">
        <f t="shared" si="43"/>
        <v>-3</v>
      </c>
    </row>
    <row r="104">
      <c r="A104" s="235" t="s">
        <v>2737</v>
      </c>
      <c r="B104" s="247">
        <f t="shared" ref="B104:AF104" si="47">(B34-B51)-B122-B150</f>
        <v>0</v>
      </c>
      <c r="C104" s="247">
        <f t="shared" si="47"/>
        <v>0</v>
      </c>
      <c r="D104" s="247">
        <f t="shared" si="47"/>
        <v>0</v>
      </c>
      <c r="E104" s="247">
        <f t="shared" si="47"/>
        <v>0</v>
      </c>
      <c r="F104" s="247">
        <f t="shared" si="47"/>
        <v>0</v>
      </c>
      <c r="G104" s="247">
        <f t="shared" si="47"/>
        <v>0</v>
      </c>
      <c r="H104" s="247">
        <f t="shared" si="47"/>
        <v>0</v>
      </c>
      <c r="I104" s="247">
        <f t="shared" si="47"/>
        <v>0</v>
      </c>
      <c r="J104" s="247">
        <f t="shared" si="47"/>
        <v>0</v>
      </c>
      <c r="K104" s="247">
        <f t="shared" si="47"/>
        <v>0</v>
      </c>
      <c r="L104" s="247">
        <f t="shared" si="47"/>
        <v>0</v>
      </c>
      <c r="M104" s="247">
        <f t="shared" si="47"/>
        <v>0</v>
      </c>
      <c r="N104" s="247">
        <f t="shared" si="47"/>
        <v>0</v>
      </c>
      <c r="O104" s="247">
        <f t="shared" si="47"/>
        <v>0</v>
      </c>
      <c r="P104" s="247">
        <f t="shared" si="47"/>
        <v>0</v>
      </c>
      <c r="Q104" s="247">
        <f t="shared" si="47"/>
        <v>0</v>
      </c>
      <c r="R104" s="247">
        <f t="shared" si="47"/>
        <v>0</v>
      </c>
      <c r="S104" s="247">
        <f t="shared" si="47"/>
        <v>0</v>
      </c>
      <c r="T104" s="247">
        <f t="shared" si="47"/>
        <v>0</v>
      </c>
      <c r="U104" s="247">
        <f t="shared" si="47"/>
        <v>0</v>
      </c>
      <c r="V104" s="247">
        <f t="shared" si="47"/>
        <v>0</v>
      </c>
      <c r="W104" s="247">
        <f t="shared" si="47"/>
        <v>0</v>
      </c>
      <c r="X104" s="247">
        <f t="shared" si="47"/>
        <v>0</v>
      </c>
      <c r="Y104" s="247">
        <f t="shared" si="47"/>
        <v>0</v>
      </c>
      <c r="Z104" s="247">
        <f t="shared" si="47"/>
        <v>0</v>
      </c>
      <c r="AA104" s="247">
        <f t="shared" si="47"/>
        <v>0</v>
      </c>
      <c r="AB104" s="247">
        <f t="shared" si="47"/>
        <v>0</v>
      </c>
      <c r="AC104" s="247">
        <f t="shared" si="47"/>
        <v>0</v>
      </c>
      <c r="AD104" s="247">
        <f t="shared" si="47"/>
        <v>0</v>
      </c>
      <c r="AE104" s="247">
        <f t="shared" si="47"/>
        <v>0</v>
      </c>
      <c r="AF104" s="247">
        <f t="shared" si="47"/>
        <v>0</v>
      </c>
      <c r="AG104" s="1005">
        <f t="shared" si="43"/>
        <v>0</v>
      </c>
    </row>
    <row r="105">
      <c r="A105" s="235" t="s">
        <v>2738</v>
      </c>
      <c r="B105" s="247">
        <f t="shared" ref="B105:AF105" si="48">(B35-B52)-B123-B151</f>
        <v>0</v>
      </c>
      <c r="C105" s="247">
        <f t="shared" si="48"/>
        <v>0</v>
      </c>
      <c r="D105" s="247">
        <f t="shared" si="48"/>
        <v>0</v>
      </c>
      <c r="E105" s="247">
        <f t="shared" si="48"/>
        <v>0</v>
      </c>
      <c r="F105" s="247">
        <f t="shared" si="48"/>
        <v>0</v>
      </c>
      <c r="G105" s="247">
        <f t="shared" si="48"/>
        <v>0</v>
      </c>
      <c r="H105" s="247">
        <f t="shared" si="48"/>
        <v>0</v>
      </c>
      <c r="I105" s="247">
        <f t="shared" si="48"/>
        <v>0</v>
      </c>
      <c r="J105" s="247">
        <f t="shared" si="48"/>
        <v>0</v>
      </c>
      <c r="K105" s="247">
        <f t="shared" si="48"/>
        <v>0</v>
      </c>
      <c r="L105" s="247">
        <f t="shared" si="48"/>
        <v>0</v>
      </c>
      <c r="M105" s="247">
        <f t="shared" si="48"/>
        <v>0</v>
      </c>
      <c r="N105" s="247">
        <f t="shared" si="48"/>
        <v>0</v>
      </c>
      <c r="O105" s="247">
        <f t="shared" si="48"/>
        <v>0</v>
      </c>
      <c r="P105" s="247">
        <f t="shared" si="48"/>
        <v>0</v>
      </c>
      <c r="Q105" s="247">
        <f t="shared" si="48"/>
        <v>0</v>
      </c>
      <c r="R105" s="247">
        <f t="shared" si="48"/>
        <v>0</v>
      </c>
      <c r="S105" s="247">
        <f t="shared" si="48"/>
        <v>0</v>
      </c>
      <c r="T105" s="247">
        <f t="shared" si="48"/>
        <v>0</v>
      </c>
      <c r="U105" s="247">
        <f t="shared" si="48"/>
        <v>0</v>
      </c>
      <c r="V105" s="247">
        <f t="shared" si="48"/>
        <v>0</v>
      </c>
      <c r="W105" s="247">
        <f t="shared" si="48"/>
        <v>0</v>
      </c>
      <c r="X105" s="247">
        <f t="shared" si="48"/>
        <v>0</v>
      </c>
      <c r="Y105" s="247">
        <f t="shared" si="48"/>
        <v>0</v>
      </c>
      <c r="Z105" s="247">
        <f t="shared" si="48"/>
        <v>0</v>
      </c>
      <c r="AA105" s="247">
        <f t="shared" si="48"/>
        <v>0</v>
      </c>
      <c r="AB105" s="247">
        <f t="shared" si="48"/>
        <v>0</v>
      </c>
      <c r="AC105" s="247">
        <f t="shared" si="48"/>
        <v>0</v>
      </c>
      <c r="AD105" s="247">
        <f t="shared" si="48"/>
        <v>0</v>
      </c>
      <c r="AE105" s="247">
        <f t="shared" si="48"/>
        <v>0</v>
      </c>
      <c r="AF105" s="247">
        <f t="shared" si="48"/>
        <v>0</v>
      </c>
      <c r="AG105" s="1005">
        <f t="shared" si="43"/>
        <v>0</v>
      </c>
    </row>
    <row r="106">
      <c r="A106" s="235" t="s">
        <v>2739</v>
      </c>
      <c r="B106" s="247">
        <f t="shared" ref="B106:AF106" si="49">(B36-B53)-B124-B152</f>
        <v>0</v>
      </c>
      <c r="C106" s="247">
        <f t="shared" si="49"/>
        <v>0</v>
      </c>
      <c r="D106" s="247">
        <f t="shared" si="49"/>
        <v>0</v>
      </c>
      <c r="E106" s="247">
        <f t="shared" si="49"/>
        <v>0</v>
      </c>
      <c r="F106" s="247">
        <f t="shared" si="49"/>
        <v>0</v>
      </c>
      <c r="G106" s="247">
        <f t="shared" si="49"/>
        <v>0</v>
      </c>
      <c r="H106" s="247">
        <f t="shared" si="49"/>
        <v>0</v>
      </c>
      <c r="I106" s="247">
        <f t="shared" si="49"/>
        <v>0</v>
      </c>
      <c r="J106" s="247">
        <f t="shared" si="49"/>
        <v>0</v>
      </c>
      <c r="K106" s="247">
        <f t="shared" si="49"/>
        <v>0</v>
      </c>
      <c r="L106" s="247">
        <f t="shared" si="49"/>
        <v>0</v>
      </c>
      <c r="M106" s="247">
        <f t="shared" si="49"/>
        <v>0</v>
      </c>
      <c r="N106" s="247">
        <f t="shared" si="49"/>
        <v>0</v>
      </c>
      <c r="O106" s="247">
        <f t="shared" si="49"/>
        <v>0</v>
      </c>
      <c r="P106" s="247">
        <f t="shared" si="49"/>
        <v>0</v>
      </c>
      <c r="Q106" s="247">
        <f t="shared" si="49"/>
        <v>0</v>
      </c>
      <c r="R106" s="247">
        <f t="shared" si="49"/>
        <v>0</v>
      </c>
      <c r="S106" s="247">
        <f t="shared" si="49"/>
        <v>0</v>
      </c>
      <c r="T106" s="247">
        <f t="shared" si="49"/>
        <v>0</v>
      </c>
      <c r="U106" s="247">
        <f t="shared" si="49"/>
        <v>0</v>
      </c>
      <c r="V106" s="247">
        <f t="shared" si="49"/>
        <v>0</v>
      </c>
      <c r="W106" s="247">
        <f t="shared" si="49"/>
        <v>0</v>
      </c>
      <c r="X106" s="247">
        <f t="shared" si="49"/>
        <v>0</v>
      </c>
      <c r="Y106" s="247">
        <f t="shared" si="49"/>
        <v>0</v>
      </c>
      <c r="Z106" s="247">
        <f t="shared" si="49"/>
        <v>0</v>
      </c>
      <c r="AA106" s="247">
        <f t="shared" si="49"/>
        <v>0</v>
      </c>
      <c r="AB106" s="247">
        <f t="shared" si="49"/>
        <v>0</v>
      </c>
      <c r="AC106" s="247">
        <f t="shared" si="49"/>
        <v>0</v>
      </c>
      <c r="AD106" s="247">
        <f t="shared" si="49"/>
        <v>0</v>
      </c>
      <c r="AE106" s="247">
        <f t="shared" si="49"/>
        <v>0</v>
      </c>
      <c r="AF106" s="247">
        <f t="shared" si="49"/>
        <v>0</v>
      </c>
      <c r="AG106" s="1005">
        <f t="shared" si="43"/>
        <v>0</v>
      </c>
    </row>
    <row r="107">
      <c r="A107" s="1014" t="s">
        <v>308</v>
      </c>
      <c r="B107" s="535">
        <f t="shared" ref="B107:AF107" si="50">SUM(B99:B106)</f>
        <v>0</v>
      </c>
      <c r="C107" s="535">
        <f t="shared" si="50"/>
        <v>0</v>
      </c>
      <c r="D107" s="535">
        <f t="shared" si="50"/>
        <v>0</v>
      </c>
      <c r="E107" s="535">
        <f t="shared" si="50"/>
        <v>0</v>
      </c>
      <c r="F107" s="535">
        <f t="shared" si="50"/>
        <v>0</v>
      </c>
      <c r="G107" s="535">
        <f t="shared" si="50"/>
        <v>-1</v>
      </c>
      <c r="H107" s="535">
        <f t="shared" si="50"/>
        <v>0</v>
      </c>
      <c r="I107" s="535">
        <f t="shared" si="50"/>
        <v>0</v>
      </c>
      <c r="J107" s="535">
        <f t="shared" si="50"/>
        <v>0</v>
      </c>
      <c r="K107" s="535">
        <f t="shared" si="50"/>
        <v>0</v>
      </c>
      <c r="L107" s="535">
        <f t="shared" si="50"/>
        <v>0</v>
      </c>
      <c r="M107" s="535">
        <f t="shared" si="50"/>
        <v>0</v>
      </c>
      <c r="N107" s="535">
        <f t="shared" si="50"/>
        <v>-1</v>
      </c>
      <c r="O107" s="535">
        <f t="shared" si="50"/>
        <v>0</v>
      </c>
      <c r="P107" s="535">
        <f t="shared" si="50"/>
        <v>0</v>
      </c>
      <c r="Q107" s="535">
        <f t="shared" si="50"/>
        <v>0</v>
      </c>
      <c r="R107" s="535">
        <f t="shared" si="50"/>
        <v>0</v>
      </c>
      <c r="S107" s="535">
        <f t="shared" si="50"/>
        <v>0</v>
      </c>
      <c r="T107" s="535">
        <f t="shared" si="50"/>
        <v>-3</v>
      </c>
      <c r="U107" s="535">
        <f t="shared" si="50"/>
        <v>0</v>
      </c>
      <c r="V107" s="535">
        <f t="shared" si="50"/>
        <v>-1</v>
      </c>
      <c r="W107" s="535">
        <f t="shared" si="50"/>
        <v>0</v>
      </c>
      <c r="X107" s="535">
        <f t="shared" si="50"/>
        <v>0</v>
      </c>
      <c r="Y107" s="535">
        <f t="shared" si="50"/>
        <v>-1</v>
      </c>
      <c r="Z107" s="535">
        <f t="shared" si="50"/>
        <v>0</v>
      </c>
      <c r="AA107" s="535">
        <f t="shared" si="50"/>
        <v>0</v>
      </c>
      <c r="AB107" s="535">
        <f t="shared" si="50"/>
        <v>0</v>
      </c>
      <c r="AC107" s="535">
        <f t="shared" si="50"/>
        <v>0</v>
      </c>
      <c r="AD107" s="535">
        <f t="shared" si="50"/>
        <v>0</v>
      </c>
      <c r="AE107" s="535">
        <f t="shared" si="50"/>
        <v>0</v>
      </c>
      <c r="AF107" s="535">
        <f t="shared" si="50"/>
        <v>0</v>
      </c>
      <c r="AG107" s="1005">
        <f t="shared" si="43"/>
        <v>-7</v>
      </c>
    </row>
    <row r="109">
      <c r="A109" s="474" t="s">
        <v>2740</v>
      </c>
      <c r="B109" s="200"/>
      <c r="C109" s="200"/>
      <c r="D109" s="200"/>
      <c r="E109" s="200"/>
      <c r="F109" s="200"/>
      <c r="G109" s="200"/>
      <c r="H109" s="200"/>
      <c r="I109" s="168"/>
      <c r="J109" s="168"/>
      <c r="K109" s="168"/>
      <c r="L109" s="168"/>
      <c r="M109" s="168"/>
      <c r="N109" s="168"/>
      <c r="O109" s="168"/>
      <c r="P109" s="168"/>
      <c r="Q109" s="168"/>
      <c r="R109" s="168"/>
      <c r="S109" s="168"/>
      <c r="T109" s="168"/>
      <c r="U109" s="168"/>
      <c r="V109" s="168"/>
      <c r="W109" s="168"/>
      <c r="X109" s="168"/>
      <c r="Y109" s="168"/>
      <c r="Z109" s="168"/>
      <c r="AA109" s="168"/>
      <c r="AB109" s="168"/>
      <c r="AC109" s="168"/>
      <c r="AD109" s="168"/>
      <c r="AE109" s="168"/>
      <c r="AF109" s="168"/>
      <c r="AG109" s="150"/>
    </row>
    <row r="110">
      <c r="A110" s="277" t="s">
        <v>2741</v>
      </c>
      <c r="B110" s="236">
        <v>0.0</v>
      </c>
      <c r="C110" s="236">
        <v>0.0</v>
      </c>
      <c r="D110" s="236">
        <v>0.0</v>
      </c>
      <c r="E110" s="236">
        <v>0.0</v>
      </c>
      <c r="F110" s="236">
        <v>0.0</v>
      </c>
      <c r="G110" s="236">
        <v>0.0</v>
      </c>
      <c r="H110" s="236">
        <v>0.0</v>
      </c>
      <c r="I110" s="236">
        <v>0.0</v>
      </c>
      <c r="J110" s="236">
        <v>0.0</v>
      </c>
      <c r="K110" s="236">
        <v>0.0</v>
      </c>
      <c r="L110" s="236">
        <v>0.0</v>
      </c>
      <c r="M110" s="236">
        <v>0.0</v>
      </c>
      <c r="N110" s="236">
        <v>0.0</v>
      </c>
      <c r="O110" s="236">
        <v>0.0</v>
      </c>
      <c r="P110" s="236">
        <v>0.0</v>
      </c>
      <c r="Q110" s="236">
        <v>0.0</v>
      </c>
      <c r="R110" s="236">
        <v>0.0</v>
      </c>
      <c r="S110" s="236">
        <v>0.0</v>
      </c>
      <c r="T110" s="236">
        <v>0.0</v>
      </c>
      <c r="U110" s="236">
        <v>0.0</v>
      </c>
      <c r="V110" s="236">
        <v>0.0</v>
      </c>
      <c r="W110" s="236">
        <v>0.0</v>
      </c>
      <c r="X110" s="236">
        <v>0.0</v>
      </c>
      <c r="Y110" s="236">
        <v>0.0</v>
      </c>
      <c r="Z110" s="236">
        <v>0.0</v>
      </c>
      <c r="AA110" s="236">
        <v>0.0</v>
      </c>
      <c r="AB110" s="236">
        <v>0.0</v>
      </c>
      <c r="AC110" s="236"/>
      <c r="AD110" s="236"/>
      <c r="AE110" s="236"/>
      <c r="AF110" s="236"/>
      <c r="AG110" s="1005">
        <f t="shared" ref="AG110:AG115" si="51">SUM(B110:AF110)</f>
        <v>0</v>
      </c>
    </row>
    <row r="111">
      <c r="A111" s="277" t="s">
        <v>2742</v>
      </c>
      <c r="B111" s="236">
        <v>0.0</v>
      </c>
      <c r="C111" s="236">
        <v>0.0</v>
      </c>
      <c r="D111" s="236">
        <v>0.0</v>
      </c>
      <c r="E111" s="236">
        <v>0.0</v>
      </c>
      <c r="F111" s="236">
        <v>0.0</v>
      </c>
      <c r="G111" s="236">
        <v>0.0</v>
      </c>
      <c r="H111" s="236">
        <v>0.0</v>
      </c>
      <c r="I111" s="236">
        <v>0.0</v>
      </c>
      <c r="J111" s="236">
        <v>0.0</v>
      </c>
      <c r="K111" s="236">
        <v>0.0</v>
      </c>
      <c r="L111" s="236">
        <v>0.0</v>
      </c>
      <c r="M111" s="236">
        <v>0.0</v>
      </c>
      <c r="N111" s="236">
        <v>0.0</v>
      </c>
      <c r="O111" s="236">
        <v>0.0</v>
      </c>
      <c r="P111" s="236">
        <v>0.0</v>
      </c>
      <c r="Q111" s="236">
        <v>0.0</v>
      </c>
      <c r="R111" s="236">
        <v>0.0</v>
      </c>
      <c r="S111" s="236">
        <v>0.0</v>
      </c>
      <c r="T111" s="236">
        <v>0.0</v>
      </c>
      <c r="U111" s="236">
        <v>0.0</v>
      </c>
      <c r="V111" s="236">
        <v>0.0</v>
      </c>
      <c r="W111" s="236">
        <v>0.0</v>
      </c>
      <c r="X111" s="236">
        <v>0.0</v>
      </c>
      <c r="Y111" s="236">
        <v>0.0</v>
      </c>
      <c r="Z111" s="236">
        <v>0.0</v>
      </c>
      <c r="AA111" s="236">
        <v>0.0</v>
      </c>
      <c r="AB111" s="236">
        <v>0.0</v>
      </c>
      <c r="AC111" s="236"/>
      <c r="AD111" s="236"/>
      <c r="AE111" s="236"/>
      <c r="AF111" s="236"/>
      <c r="AG111" s="1005">
        <f t="shared" si="51"/>
        <v>0</v>
      </c>
    </row>
    <row r="112">
      <c r="A112" s="277" t="s">
        <v>2743</v>
      </c>
      <c r="B112" s="243">
        <v>0.0</v>
      </c>
      <c r="C112" s="243">
        <v>0.0</v>
      </c>
      <c r="D112" s="243">
        <v>0.0</v>
      </c>
      <c r="E112" s="243">
        <v>0.0</v>
      </c>
      <c r="F112" s="243">
        <v>0.0</v>
      </c>
      <c r="G112" s="236">
        <v>1.0</v>
      </c>
      <c r="H112" s="236">
        <v>0.0</v>
      </c>
      <c r="I112" s="236">
        <v>0.0</v>
      </c>
      <c r="J112" s="236">
        <v>0.0</v>
      </c>
      <c r="K112" s="236">
        <v>0.0</v>
      </c>
      <c r="L112" s="236">
        <v>0.0</v>
      </c>
      <c r="M112" s="236">
        <v>0.0</v>
      </c>
      <c r="N112" s="236">
        <v>0.0</v>
      </c>
      <c r="O112" s="236">
        <v>0.0</v>
      </c>
      <c r="P112" s="236">
        <v>0.0</v>
      </c>
      <c r="Q112" s="236">
        <v>0.0</v>
      </c>
      <c r="R112" s="236">
        <v>0.0</v>
      </c>
      <c r="S112" s="236">
        <v>0.0</v>
      </c>
      <c r="T112" s="236">
        <v>0.0</v>
      </c>
      <c r="U112" s="236">
        <v>0.0</v>
      </c>
      <c r="V112" s="236">
        <v>0.0</v>
      </c>
      <c r="W112" s="236">
        <v>0.0</v>
      </c>
      <c r="X112" s="236">
        <v>0.0</v>
      </c>
      <c r="Y112" s="236">
        <v>0.0</v>
      </c>
      <c r="Z112" s="236">
        <v>0.0</v>
      </c>
      <c r="AA112" s="236">
        <v>0.0</v>
      </c>
      <c r="AB112" s="236">
        <v>0.0</v>
      </c>
      <c r="AC112" s="236"/>
      <c r="AD112" s="236"/>
      <c r="AE112" s="236"/>
      <c r="AF112" s="236"/>
      <c r="AG112" s="1005">
        <f t="shared" si="51"/>
        <v>1</v>
      </c>
    </row>
    <row r="113">
      <c r="A113" s="277" t="s">
        <v>2744</v>
      </c>
      <c r="B113" s="243">
        <v>0.0</v>
      </c>
      <c r="C113" s="243">
        <v>0.0</v>
      </c>
      <c r="D113" s="243">
        <v>0.0</v>
      </c>
      <c r="E113" s="243">
        <v>0.0</v>
      </c>
      <c r="F113" s="243">
        <v>0.0</v>
      </c>
      <c r="G113" s="236">
        <v>0.0</v>
      </c>
      <c r="H113" s="236">
        <v>0.0</v>
      </c>
      <c r="I113" s="236">
        <v>0.0</v>
      </c>
      <c r="J113" s="236">
        <v>0.0</v>
      </c>
      <c r="K113" s="236">
        <v>0.0</v>
      </c>
      <c r="L113" s="236">
        <v>0.0</v>
      </c>
      <c r="M113" s="236">
        <v>0.0</v>
      </c>
      <c r="N113" s="236">
        <v>0.0</v>
      </c>
      <c r="O113" s="236">
        <v>0.0</v>
      </c>
      <c r="P113" s="236">
        <v>0.0</v>
      </c>
      <c r="Q113" s="236">
        <v>0.0</v>
      </c>
      <c r="R113" s="236">
        <v>0.0</v>
      </c>
      <c r="S113" s="236">
        <v>0.0</v>
      </c>
      <c r="T113" s="236">
        <v>0.0</v>
      </c>
      <c r="U113" s="236">
        <v>0.0</v>
      </c>
      <c r="V113" s="236">
        <v>0.0</v>
      </c>
      <c r="W113" s="236">
        <v>0.0</v>
      </c>
      <c r="X113" s="236">
        <v>0.0</v>
      </c>
      <c r="Y113" s="236">
        <v>0.0</v>
      </c>
      <c r="Z113" s="236">
        <v>0.0</v>
      </c>
      <c r="AA113" s="236">
        <v>0.0</v>
      </c>
      <c r="AB113" s="236">
        <v>0.0</v>
      </c>
      <c r="AC113" s="236"/>
      <c r="AD113" s="236"/>
      <c r="AE113" s="236"/>
      <c r="AF113" s="236"/>
      <c r="AG113" s="1005">
        <f t="shared" si="51"/>
        <v>0</v>
      </c>
    </row>
    <row r="114">
      <c r="A114" s="1023" t="s">
        <v>1390</v>
      </c>
      <c r="B114" s="458">
        <f t="shared" ref="B114:AF114" si="52">SUM(B110:B111)</f>
        <v>0</v>
      </c>
      <c r="C114" s="458">
        <f t="shared" si="52"/>
        <v>0</v>
      </c>
      <c r="D114" s="458">
        <f t="shared" si="52"/>
        <v>0</v>
      </c>
      <c r="E114" s="458">
        <f t="shared" si="52"/>
        <v>0</v>
      </c>
      <c r="F114" s="458">
        <f t="shared" si="52"/>
        <v>0</v>
      </c>
      <c r="G114" s="458">
        <f t="shared" si="52"/>
        <v>0</v>
      </c>
      <c r="H114" s="458">
        <f t="shared" si="52"/>
        <v>0</v>
      </c>
      <c r="I114" s="458">
        <f t="shared" si="52"/>
        <v>0</v>
      </c>
      <c r="J114" s="458">
        <f t="shared" si="52"/>
        <v>0</v>
      </c>
      <c r="K114" s="458">
        <f t="shared" si="52"/>
        <v>0</v>
      </c>
      <c r="L114" s="458">
        <f t="shared" si="52"/>
        <v>0</v>
      </c>
      <c r="M114" s="458">
        <f t="shared" si="52"/>
        <v>0</v>
      </c>
      <c r="N114" s="458">
        <f t="shared" si="52"/>
        <v>0</v>
      </c>
      <c r="O114" s="458">
        <f t="shared" si="52"/>
        <v>0</v>
      </c>
      <c r="P114" s="458">
        <f t="shared" si="52"/>
        <v>0</v>
      </c>
      <c r="Q114" s="458">
        <f t="shared" si="52"/>
        <v>0</v>
      </c>
      <c r="R114" s="458">
        <f t="shared" si="52"/>
        <v>0</v>
      </c>
      <c r="S114" s="458">
        <f t="shared" si="52"/>
        <v>0</v>
      </c>
      <c r="T114" s="458">
        <f t="shared" si="52"/>
        <v>0</v>
      </c>
      <c r="U114" s="458">
        <f t="shared" si="52"/>
        <v>0</v>
      </c>
      <c r="V114" s="458">
        <f t="shared" si="52"/>
        <v>0</v>
      </c>
      <c r="W114" s="458">
        <f t="shared" si="52"/>
        <v>0</v>
      </c>
      <c r="X114" s="458">
        <f t="shared" si="52"/>
        <v>0</v>
      </c>
      <c r="Y114" s="458">
        <f t="shared" si="52"/>
        <v>0</v>
      </c>
      <c r="Z114" s="458">
        <f t="shared" si="52"/>
        <v>0</v>
      </c>
      <c r="AA114" s="458">
        <f t="shared" si="52"/>
        <v>0</v>
      </c>
      <c r="AB114" s="458">
        <f t="shared" si="52"/>
        <v>0</v>
      </c>
      <c r="AC114" s="458">
        <f t="shared" si="52"/>
        <v>0</v>
      </c>
      <c r="AD114" s="458">
        <f t="shared" si="52"/>
        <v>0</v>
      </c>
      <c r="AE114" s="458">
        <f t="shared" si="52"/>
        <v>0</v>
      </c>
      <c r="AF114" s="458">
        <f t="shared" si="52"/>
        <v>0</v>
      </c>
      <c r="AG114" s="1005">
        <f t="shared" si="51"/>
        <v>0</v>
      </c>
    </row>
    <row r="115">
      <c r="A115" s="1023" t="s">
        <v>1391</v>
      </c>
      <c r="B115" s="458">
        <f t="shared" ref="B115:AF115" si="53">SUM(B112:B113)</f>
        <v>0</v>
      </c>
      <c r="C115" s="458">
        <f t="shared" si="53"/>
        <v>0</v>
      </c>
      <c r="D115" s="458">
        <f t="shared" si="53"/>
        <v>0</v>
      </c>
      <c r="E115" s="458">
        <f t="shared" si="53"/>
        <v>0</v>
      </c>
      <c r="F115" s="458">
        <f t="shared" si="53"/>
        <v>0</v>
      </c>
      <c r="G115" s="458">
        <f t="shared" si="53"/>
        <v>1</v>
      </c>
      <c r="H115" s="458">
        <f t="shared" si="53"/>
        <v>0</v>
      </c>
      <c r="I115" s="458">
        <f t="shared" si="53"/>
        <v>0</v>
      </c>
      <c r="J115" s="458">
        <f t="shared" si="53"/>
        <v>0</v>
      </c>
      <c r="K115" s="458">
        <f t="shared" si="53"/>
        <v>0</v>
      </c>
      <c r="L115" s="458">
        <f t="shared" si="53"/>
        <v>0</v>
      </c>
      <c r="M115" s="458">
        <f t="shared" si="53"/>
        <v>0</v>
      </c>
      <c r="N115" s="458">
        <f t="shared" si="53"/>
        <v>0</v>
      </c>
      <c r="O115" s="458">
        <f t="shared" si="53"/>
        <v>0</v>
      </c>
      <c r="P115" s="458">
        <f t="shared" si="53"/>
        <v>0</v>
      </c>
      <c r="Q115" s="458">
        <f t="shared" si="53"/>
        <v>0</v>
      </c>
      <c r="R115" s="458">
        <f t="shared" si="53"/>
        <v>0</v>
      </c>
      <c r="S115" s="458">
        <f t="shared" si="53"/>
        <v>0</v>
      </c>
      <c r="T115" s="458">
        <f t="shared" si="53"/>
        <v>0</v>
      </c>
      <c r="U115" s="458">
        <f t="shared" si="53"/>
        <v>0</v>
      </c>
      <c r="V115" s="458">
        <f t="shared" si="53"/>
        <v>0</v>
      </c>
      <c r="W115" s="458">
        <f t="shared" si="53"/>
        <v>0</v>
      </c>
      <c r="X115" s="458">
        <f t="shared" si="53"/>
        <v>0</v>
      </c>
      <c r="Y115" s="458">
        <f t="shared" si="53"/>
        <v>0</v>
      </c>
      <c r="Z115" s="458">
        <f t="shared" si="53"/>
        <v>0</v>
      </c>
      <c r="AA115" s="458">
        <f t="shared" si="53"/>
        <v>0</v>
      </c>
      <c r="AB115" s="458">
        <f t="shared" si="53"/>
        <v>0</v>
      </c>
      <c r="AC115" s="458">
        <f t="shared" si="53"/>
        <v>0</v>
      </c>
      <c r="AD115" s="458">
        <f t="shared" si="53"/>
        <v>0</v>
      </c>
      <c r="AE115" s="458">
        <f t="shared" si="53"/>
        <v>0</v>
      </c>
      <c r="AF115" s="458">
        <f t="shared" si="53"/>
        <v>0</v>
      </c>
      <c r="AG115" s="1005">
        <f t="shared" si="51"/>
        <v>1</v>
      </c>
    </row>
    <row r="116">
      <c r="A116" s="175"/>
      <c r="B116" s="200"/>
      <c r="C116" s="200"/>
      <c r="D116" s="200"/>
      <c r="E116" s="200"/>
      <c r="F116" s="200"/>
      <c r="G116" s="200"/>
      <c r="H116" s="200"/>
      <c r="I116" s="168"/>
      <c r="J116" s="168"/>
      <c r="K116" s="168"/>
      <c r="L116" s="168"/>
      <c r="M116" s="168"/>
      <c r="N116" s="168"/>
      <c r="O116" s="168"/>
      <c r="P116" s="168"/>
      <c r="Q116" s="168"/>
      <c r="R116" s="168"/>
      <c r="S116" s="168"/>
      <c r="T116" s="168"/>
      <c r="U116" s="168"/>
      <c r="V116" s="168"/>
      <c r="W116" s="168"/>
      <c r="X116" s="168"/>
      <c r="Y116" s="168"/>
      <c r="Z116" s="168"/>
      <c r="AA116" s="168"/>
      <c r="AB116" s="168"/>
      <c r="AC116" s="168"/>
      <c r="AD116" s="168"/>
      <c r="AE116" s="168"/>
      <c r="AF116" s="168"/>
      <c r="AG116" s="1005"/>
    </row>
    <row r="117">
      <c r="A117" s="277" t="s">
        <v>2745</v>
      </c>
      <c r="B117" s="236">
        <v>0.0</v>
      </c>
      <c r="C117" s="236">
        <v>0.0</v>
      </c>
      <c r="D117" s="236">
        <v>0.0</v>
      </c>
      <c r="E117" s="236">
        <v>0.0</v>
      </c>
      <c r="F117" s="236">
        <v>0.0</v>
      </c>
      <c r="G117" s="236">
        <v>0.0</v>
      </c>
      <c r="H117" s="236">
        <v>0.0</v>
      </c>
      <c r="I117" s="236">
        <v>0.0</v>
      </c>
      <c r="J117" s="236">
        <v>0.0</v>
      </c>
      <c r="K117" s="236">
        <v>0.0</v>
      </c>
      <c r="L117" s="236">
        <v>0.0</v>
      </c>
      <c r="M117" s="236">
        <v>0.0</v>
      </c>
      <c r="N117" s="236">
        <v>0.0</v>
      </c>
      <c r="O117" s="236">
        <v>0.0</v>
      </c>
      <c r="P117" s="236">
        <v>0.0</v>
      </c>
      <c r="Q117" s="236">
        <v>0.0</v>
      </c>
      <c r="R117" s="236">
        <v>0.0</v>
      </c>
      <c r="S117" s="236">
        <v>0.0</v>
      </c>
      <c r="T117" s="236">
        <v>0.0</v>
      </c>
      <c r="U117" s="236">
        <v>0.0</v>
      </c>
      <c r="V117" s="236">
        <v>0.0</v>
      </c>
      <c r="W117" s="236">
        <v>0.0</v>
      </c>
      <c r="X117" s="236">
        <v>0.0</v>
      </c>
      <c r="Y117" s="236">
        <v>0.0</v>
      </c>
      <c r="Z117" s="236">
        <v>0.0</v>
      </c>
      <c r="AA117" s="236">
        <v>0.0</v>
      </c>
      <c r="AB117" s="236">
        <v>0.0</v>
      </c>
      <c r="AC117" s="236"/>
      <c r="AD117" s="236"/>
      <c r="AE117" s="236"/>
      <c r="AF117" s="236"/>
      <c r="AG117" s="1005">
        <f t="shared" ref="AG117:AG125" si="54">SUM(B117:AF117)</f>
        <v>0</v>
      </c>
    </row>
    <row r="118">
      <c r="A118" s="277" t="s">
        <v>2746</v>
      </c>
      <c r="B118" s="236">
        <v>0.0</v>
      </c>
      <c r="C118" s="236">
        <v>0.0</v>
      </c>
      <c r="D118" s="236">
        <v>0.0</v>
      </c>
      <c r="E118" s="236">
        <v>0.0</v>
      </c>
      <c r="F118" s="236">
        <v>0.0</v>
      </c>
      <c r="G118" s="236">
        <v>0.0</v>
      </c>
      <c r="H118" s="236">
        <v>0.0</v>
      </c>
      <c r="I118" s="236">
        <v>0.0</v>
      </c>
      <c r="J118" s="236">
        <v>0.0</v>
      </c>
      <c r="K118" s="236">
        <v>0.0</v>
      </c>
      <c r="L118" s="236">
        <v>0.0</v>
      </c>
      <c r="M118" s="236">
        <v>0.0</v>
      </c>
      <c r="N118" s="236">
        <v>0.0</v>
      </c>
      <c r="O118" s="236">
        <v>0.0</v>
      </c>
      <c r="P118" s="236">
        <v>0.0</v>
      </c>
      <c r="Q118" s="236">
        <v>0.0</v>
      </c>
      <c r="R118" s="236">
        <v>0.0</v>
      </c>
      <c r="S118" s="236">
        <v>0.0</v>
      </c>
      <c r="T118" s="236">
        <v>0.0</v>
      </c>
      <c r="U118" s="236">
        <v>0.0</v>
      </c>
      <c r="V118" s="236">
        <v>0.0</v>
      </c>
      <c r="W118" s="236">
        <v>0.0</v>
      </c>
      <c r="X118" s="236">
        <v>0.0</v>
      </c>
      <c r="Y118" s="236">
        <v>0.0</v>
      </c>
      <c r="Z118" s="236">
        <v>0.0</v>
      </c>
      <c r="AA118" s="236">
        <v>0.0</v>
      </c>
      <c r="AB118" s="236">
        <v>0.0</v>
      </c>
      <c r="AC118" s="236"/>
      <c r="AD118" s="236"/>
      <c r="AE118" s="236"/>
      <c r="AF118" s="236"/>
      <c r="AG118" s="1005">
        <f t="shared" si="54"/>
        <v>0</v>
      </c>
    </row>
    <row r="119">
      <c r="A119" s="277" t="s">
        <v>2747</v>
      </c>
      <c r="B119" s="236">
        <v>0.0</v>
      </c>
      <c r="C119" s="236">
        <v>0.0</v>
      </c>
      <c r="D119" s="236">
        <v>0.0</v>
      </c>
      <c r="E119" s="236">
        <v>0.0</v>
      </c>
      <c r="F119" s="236">
        <v>0.0</v>
      </c>
      <c r="G119" s="236">
        <v>0.0</v>
      </c>
      <c r="H119" s="236">
        <v>0.0</v>
      </c>
      <c r="I119" s="236">
        <v>0.0</v>
      </c>
      <c r="J119" s="236">
        <v>0.0</v>
      </c>
      <c r="K119" s="236">
        <v>0.0</v>
      </c>
      <c r="L119" s="236">
        <v>0.0</v>
      </c>
      <c r="M119" s="236">
        <v>0.0</v>
      </c>
      <c r="N119" s="236">
        <v>0.0</v>
      </c>
      <c r="O119" s="236">
        <v>0.0</v>
      </c>
      <c r="P119" s="236">
        <v>0.0</v>
      </c>
      <c r="Q119" s="236">
        <v>0.0</v>
      </c>
      <c r="R119" s="236">
        <v>0.0</v>
      </c>
      <c r="S119" s="236">
        <v>0.0</v>
      </c>
      <c r="T119" s="236">
        <v>0.0</v>
      </c>
      <c r="U119" s="236">
        <v>0.0</v>
      </c>
      <c r="V119" s="236">
        <v>0.0</v>
      </c>
      <c r="W119" s="236">
        <v>0.0</v>
      </c>
      <c r="X119" s="236">
        <v>0.0</v>
      </c>
      <c r="Y119" s="236">
        <v>0.0</v>
      </c>
      <c r="Z119" s="236">
        <v>0.0</v>
      </c>
      <c r="AA119" s="236">
        <v>0.0</v>
      </c>
      <c r="AB119" s="236">
        <v>0.0</v>
      </c>
      <c r="AC119" s="236"/>
      <c r="AD119" s="236"/>
      <c r="AE119" s="236"/>
      <c r="AF119" s="236"/>
      <c r="AG119" s="1005">
        <f t="shared" si="54"/>
        <v>0</v>
      </c>
    </row>
    <row r="120">
      <c r="A120" s="277" t="s">
        <v>2748</v>
      </c>
      <c r="B120" s="236">
        <v>0.0</v>
      </c>
      <c r="C120" s="236">
        <v>0.0</v>
      </c>
      <c r="D120" s="236">
        <v>0.0</v>
      </c>
      <c r="E120" s="236">
        <v>0.0</v>
      </c>
      <c r="F120" s="236">
        <v>0.0</v>
      </c>
      <c r="G120" s="236">
        <v>0.0</v>
      </c>
      <c r="H120" s="236">
        <v>0.0</v>
      </c>
      <c r="I120" s="236">
        <v>0.0</v>
      </c>
      <c r="J120" s="236">
        <v>0.0</v>
      </c>
      <c r="K120" s="236">
        <v>0.0</v>
      </c>
      <c r="L120" s="236">
        <v>0.0</v>
      </c>
      <c r="M120" s="236">
        <v>0.0</v>
      </c>
      <c r="N120" s="236">
        <v>0.0</v>
      </c>
      <c r="O120" s="236">
        <v>0.0</v>
      </c>
      <c r="P120" s="236">
        <v>0.0</v>
      </c>
      <c r="Q120" s="236">
        <v>0.0</v>
      </c>
      <c r="R120" s="236">
        <v>0.0</v>
      </c>
      <c r="S120" s="236">
        <v>0.0</v>
      </c>
      <c r="T120" s="236">
        <v>0.0</v>
      </c>
      <c r="U120" s="236">
        <v>0.0</v>
      </c>
      <c r="V120" s="236">
        <v>0.0</v>
      </c>
      <c r="W120" s="236">
        <v>0.0</v>
      </c>
      <c r="X120" s="236">
        <v>0.0</v>
      </c>
      <c r="Y120" s="236">
        <v>0.0</v>
      </c>
      <c r="Z120" s="236">
        <v>0.0</v>
      </c>
      <c r="AA120" s="236">
        <v>0.0</v>
      </c>
      <c r="AB120" s="236">
        <v>0.0</v>
      </c>
      <c r="AC120" s="236"/>
      <c r="AD120" s="236"/>
      <c r="AE120" s="236"/>
      <c r="AF120" s="236"/>
      <c r="AG120" s="1005">
        <f t="shared" si="54"/>
        <v>0</v>
      </c>
    </row>
    <row r="121">
      <c r="A121" s="277" t="s">
        <v>2749</v>
      </c>
      <c r="B121" s="236">
        <v>0.0</v>
      </c>
      <c r="C121" s="236">
        <v>0.0</v>
      </c>
      <c r="D121" s="236">
        <v>0.0</v>
      </c>
      <c r="E121" s="236">
        <v>0.0</v>
      </c>
      <c r="F121" s="236">
        <v>0.0</v>
      </c>
      <c r="G121" s="236">
        <v>0.0</v>
      </c>
      <c r="H121" s="236">
        <v>0.0</v>
      </c>
      <c r="I121" s="236">
        <v>0.0</v>
      </c>
      <c r="J121" s="236">
        <v>0.0</v>
      </c>
      <c r="K121" s="236">
        <v>0.0</v>
      </c>
      <c r="L121" s="236">
        <v>0.0</v>
      </c>
      <c r="M121" s="236">
        <v>0.0</v>
      </c>
      <c r="N121" s="236">
        <v>0.0</v>
      </c>
      <c r="O121" s="236">
        <v>0.0</v>
      </c>
      <c r="P121" s="236">
        <v>0.0</v>
      </c>
      <c r="Q121" s="236">
        <v>0.0</v>
      </c>
      <c r="R121" s="236">
        <v>0.0</v>
      </c>
      <c r="S121" s="236">
        <v>0.0</v>
      </c>
      <c r="T121" s="236">
        <v>0.0</v>
      </c>
      <c r="U121" s="236">
        <v>0.0</v>
      </c>
      <c r="V121" s="236">
        <v>0.0</v>
      </c>
      <c r="W121" s="236">
        <v>0.0</v>
      </c>
      <c r="X121" s="236">
        <v>0.0</v>
      </c>
      <c r="Y121" s="236">
        <v>0.0</v>
      </c>
      <c r="Z121" s="236">
        <v>0.0</v>
      </c>
      <c r="AA121" s="236">
        <v>0.0</v>
      </c>
      <c r="AB121" s="236">
        <v>0.0</v>
      </c>
      <c r="AC121" s="236"/>
      <c r="AD121" s="236"/>
      <c r="AE121" s="236"/>
      <c r="AF121" s="236"/>
      <c r="AG121" s="1005">
        <f t="shared" si="54"/>
        <v>0</v>
      </c>
    </row>
    <row r="122">
      <c r="A122" s="277" t="s">
        <v>2750</v>
      </c>
      <c r="B122" s="236">
        <v>0.0</v>
      </c>
      <c r="C122" s="236">
        <v>0.0</v>
      </c>
      <c r="D122" s="236">
        <v>0.0</v>
      </c>
      <c r="E122" s="236">
        <v>0.0</v>
      </c>
      <c r="F122" s="236">
        <v>0.0</v>
      </c>
      <c r="G122" s="236">
        <v>0.0</v>
      </c>
      <c r="H122" s="236">
        <v>0.0</v>
      </c>
      <c r="I122" s="236">
        <v>0.0</v>
      </c>
      <c r="J122" s="236">
        <v>0.0</v>
      </c>
      <c r="K122" s="236">
        <v>0.0</v>
      </c>
      <c r="L122" s="236">
        <v>0.0</v>
      </c>
      <c r="M122" s="236">
        <v>0.0</v>
      </c>
      <c r="N122" s="236">
        <v>0.0</v>
      </c>
      <c r="O122" s="236">
        <v>0.0</v>
      </c>
      <c r="P122" s="236">
        <v>0.0</v>
      </c>
      <c r="Q122" s="236">
        <v>0.0</v>
      </c>
      <c r="R122" s="236">
        <v>0.0</v>
      </c>
      <c r="S122" s="236">
        <v>0.0</v>
      </c>
      <c r="T122" s="236">
        <v>0.0</v>
      </c>
      <c r="U122" s="236">
        <v>0.0</v>
      </c>
      <c r="V122" s="236">
        <v>0.0</v>
      </c>
      <c r="W122" s="236">
        <v>0.0</v>
      </c>
      <c r="X122" s="236">
        <v>0.0</v>
      </c>
      <c r="Y122" s="236">
        <v>0.0</v>
      </c>
      <c r="Z122" s="236">
        <v>0.0</v>
      </c>
      <c r="AA122" s="236">
        <v>0.0</v>
      </c>
      <c r="AB122" s="236">
        <v>0.0</v>
      </c>
      <c r="AC122" s="236"/>
      <c r="AD122" s="236"/>
      <c r="AE122" s="236"/>
      <c r="AF122" s="236"/>
      <c r="AG122" s="1005">
        <f t="shared" si="54"/>
        <v>0</v>
      </c>
    </row>
    <row r="123">
      <c r="A123" s="277" t="s">
        <v>2751</v>
      </c>
      <c r="B123" s="236">
        <v>0.0</v>
      </c>
      <c r="C123" s="236">
        <v>0.0</v>
      </c>
      <c r="D123" s="236">
        <v>0.0</v>
      </c>
      <c r="E123" s="236">
        <v>0.0</v>
      </c>
      <c r="F123" s="236">
        <v>0.0</v>
      </c>
      <c r="G123" s="236">
        <v>0.0</v>
      </c>
      <c r="H123" s="236">
        <v>0.0</v>
      </c>
      <c r="I123" s="236">
        <v>0.0</v>
      </c>
      <c r="J123" s="236">
        <v>0.0</v>
      </c>
      <c r="K123" s="236">
        <v>0.0</v>
      </c>
      <c r="L123" s="236">
        <v>0.0</v>
      </c>
      <c r="M123" s="236">
        <v>0.0</v>
      </c>
      <c r="N123" s="236">
        <v>0.0</v>
      </c>
      <c r="O123" s="236">
        <v>0.0</v>
      </c>
      <c r="P123" s="236">
        <v>0.0</v>
      </c>
      <c r="Q123" s="236">
        <v>0.0</v>
      </c>
      <c r="R123" s="236">
        <v>0.0</v>
      </c>
      <c r="S123" s="236">
        <v>0.0</v>
      </c>
      <c r="T123" s="236">
        <v>0.0</v>
      </c>
      <c r="U123" s="236">
        <v>0.0</v>
      </c>
      <c r="V123" s="236">
        <v>0.0</v>
      </c>
      <c r="W123" s="236">
        <v>0.0</v>
      </c>
      <c r="X123" s="236">
        <v>0.0</v>
      </c>
      <c r="Y123" s="236">
        <v>0.0</v>
      </c>
      <c r="Z123" s="236">
        <v>0.0</v>
      </c>
      <c r="AA123" s="236">
        <v>0.0</v>
      </c>
      <c r="AB123" s="236">
        <v>0.0</v>
      </c>
      <c r="AC123" s="236"/>
      <c r="AD123" s="236"/>
      <c r="AE123" s="236"/>
      <c r="AF123" s="236"/>
      <c r="AG123" s="1005">
        <f t="shared" si="54"/>
        <v>0</v>
      </c>
    </row>
    <row r="124">
      <c r="A124" s="277" t="s">
        <v>2752</v>
      </c>
      <c r="B124" s="236">
        <v>0.0</v>
      </c>
      <c r="C124" s="236">
        <v>0.0</v>
      </c>
      <c r="D124" s="236">
        <v>0.0</v>
      </c>
      <c r="E124" s="236">
        <v>0.0</v>
      </c>
      <c r="F124" s="236">
        <v>0.0</v>
      </c>
      <c r="G124" s="236">
        <v>0.0</v>
      </c>
      <c r="H124" s="236">
        <v>0.0</v>
      </c>
      <c r="I124" s="236">
        <v>0.0</v>
      </c>
      <c r="J124" s="236">
        <v>0.0</v>
      </c>
      <c r="K124" s="236">
        <v>0.0</v>
      </c>
      <c r="L124" s="236">
        <v>0.0</v>
      </c>
      <c r="M124" s="236">
        <v>0.0</v>
      </c>
      <c r="N124" s="236">
        <v>0.0</v>
      </c>
      <c r="O124" s="236">
        <v>0.0</v>
      </c>
      <c r="P124" s="236">
        <v>0.0</v>
      </c>
      <c r="Q124" s="236">
        <v>0.0</v>
      </c>
      <c r="R124" s="236">
        <v>0.0</v>
      </c>
      <c r="S124" s="236">
        <v>0.0</v>
      </c>
      <c r="T124" s="236">
        <v>0.0</v>
      </c>
      <c r="U124" s="236">
        <v>0.0</v>
      </c>
      <c r="V124" s="236">
        <v>0.0</v>
      </c>
      <c r="W124" s="236">
        <v>0.0</v>
      </c>
      <c r="X124" s="236">
        <v>0.0</v>
      </c>
      <c r="Y124" s="236">
        <v>0.0</v>
      </c>
      <c r="Z124" s="236">
        <v>0.0</v>
      </c>
      <c r="AA124" s="236">
        <v>0.0</v>
      </c>
      <c r="AB124" s="236">
        <v>0.0</v>
      </c>
      <c r="AC124" s="236"/>
      <c r="AD124" s="236"/>
      <c r="AE124" s="236"/>
      <c r="AF124" s="236"/>
      <c r="AG124" s="1005">
        <f t="shared" si="54"/>
        <v>0</v>
      </c>
    </row>
    <row r="125">
      <c r="A125" s="1024" t="s">
        <v>1913</v>
      </c>
      <c r="B125" s="458">
        <f t="shared" ref="B125:AF125" si="55">SUM(B117:B124)</f>
        <v>0</v>
      </c>
      <c r="C125" s="458">
        <f t="shared" si="55"/>
        <v>0</v>
      </c>
      <c r="D125" s="458">
        <f t="shared" si="55"/>
        <v>0</v>
      </c>
      <c r="E125" s="458">
        <f t="shared" si="55"/>
        <v>0</v>
      </c>
      <c r="F125" s="458">
        <f t="shared" si="55"/>
        <v>0</v>
      </c>
      <c r="G125" s="458">
        <f t="shared" si="55"/>
        <v>0</v>
      </c>
      <c r="H125" s="458">
        <f t="shared" si="55"/>
        <v>0</v>
      </c>
      <c r="I125" s="458">
        <f t="shared" si="55"/>
        <v>0</v>
      </c>
      <c r="J125" s="458">
        <f t="shared" si="55"/>
        <v>0</v>
      </c>
      <c r="K125" s="458">
        <f t="shared" si="55"/>
        <v>0</v>
      </c>
      <c r="L125" s="458">
        <f t="shared" si="55"/>
        <v>0</v>
      </c>
      <c r="M125" s="458">
        <f t="shared" si="55"/>
        <v>0</v>
      </c>
      <c r="N125" s="458">
        <f t="shared" si="55"/>
        <v>0</v>
      </c>
      <c r="O125" s="458">
        <f t="shared" si="55"/>
        <v>0</v>
      </c>
      <c r="P125" s="458">
        <f t="shared" si="55"/>
        <v>0</v>
      </c>
      <c r="Q125" s="458">
        <f t="shared" si="55"/>
        <v>0</v>
      </c>
      <c r="R125" s="458">
        <f t="shared" si="55"/>
        <v>0</v>
      </c>
      <c r="S125" s="458">
        <f t="shared" si="55"/>
        <v>0</v>
      </c>
      <c r="T125" s="458">
        <f t="shared" si="55"/>
        <v>0</v>
      </c>
      <c r="U125" s="458">
        <f t="shared" si="55"/>
        <v>0</v>
      </c>
      <c r="V125" s="458">
        <f t="shared" si="55"/>
        <v>0</v>
      </c>
      <c r="W125" s="458">
        <f t="shared" si="55"/>
        <v>0</v>
      </c>
      <c r="X125" s="458">
        <f t="shared" si="55"/>
        <v>0</v>
      </c>
      <c r="Y125" s="458">
        <f t="shared" si="55"/>
        <v>0</v>
      </c>
      <c r="Z125" s="458">
        <f t="shared" si="55"/>
        <v>0</v>
      </c>
      <c r="AA125" s="458">
        <f t="shared" si="55"/>
        <v>0</v>
      </c>
      <c r="AB125" s="458">
        <f t="shared" si="55"/>
        <v>0</v>
      </c>
      <c r="AC125" s="458">
        <f t="shared" si="55"/>
        <v>0</v>
      </c>
      <c r="AD125" s="458">
        <f t="shared" si="55"/>
        <v>0</v>
      </c>
      <c r="AE125" s="458">
        <f t="shared" si="55"/>
        <v>0</v>
      </c>
      <c r="AF125" s="458">
        <f t="shared" si="55"/>
        <v>0</v>
      </c>
      <c r="AG125" s="1005">
        <f t="shared" si="54"/>
        <v>0</v>
      </c>
    </row>
    <row r="126">
      <c r="A126" s="175"/>
      <c r="B126" s="200"/>
      <c r="C126" s="200"/>
      <c r="D126" s="200"/>
      <c r="E126" s="200"/>
      <c r="F126" s="200"/>
      <c r="G126" s="200"/>
      <c r="H126" s="200"/>
      <c r="I126" s="168"/>
      <c r="J126" s="168"/>
      <c r="K126" s="168"/>
      <c r="L126" s="168"/>
      <c r="M126" s="168"/>
      <c r="N126" s="168"/>
      <c r="O126" s="168"/>
      <c r="P126" s="168"/>
      <c r="Q126" s="168"/>
      <c r="R126" s="168"/>
      <c r="S126" s="168"/>
      <c r="T126" s="168"/>
      <c r="U126" s="168"/>
      <c r="V126" s="168"/>
      <c r="W126" s="168"/>
      <c r="X126" s="168"/>
      <c r="Y126" s="168"/>
      <c r="Z126" s="168"/>
      <c r="AA126" s="168"/>
      <c r="AB126" s="168"/>
      <c r="AC126" s="168"/>
      <c r="AD126" s="168"/>
      <c r="AE126" s="168"/>
      <c r="AF126" s="168"/>
      <c r="AG126" s="1005"/>
    </row>
    <row r="127">
      <c r="A127" s="277" t="s">
        <v>2753</v>
      </c>
      <c r="B127" s="236">
        <v>0.0</v>
      </c>
      <c r="C127" s="236">
        <v>0.0</v>
      </c>
      <c r="D127" s="236">
        <v>0.0</v>
      </c>
      <c r="E127" s="236">
        <v>0.0</v>
      </c>
      <c r="F127" s="236">
        <v>0.0</v>
      </c>
      <c r="G127" s="236">
        <v>0.0</v>
      </c>
      <c r="H127" s="236">
        <v>0.0</v>
      </c>
      <c r="I127" s="236">
        <v>0.0</v>
      </c>
      <c r="J127" s="236">
        <v>0.0</v>
      </c>
      <c r="K127" s="236">
        <v>0.0</v>
      </c>
      <c r="L127" s="236">
        <v>0.0</v>
      </c>
      <c r="M127" s="236">
        <v>0.0</v>
      </c>
      <c r="N127" s="236">
        <v>0.0</v>
      </c>
      <c r="O127" s="236">
        <v>0.0</v>
      </c>
      <c r="P127" s="236">
        <v>0.0</v>
      </c>
      <c r="Q127" s="236">
        <v>0.0</v>
      </c>
      <c r="R127" s="236">
        <v>0.0</v>
      </c>
      <c r="S127" s="236">
        <v>0.0</v>
      </c>
      <c r="T127" s="236">
        <v>0.0</v>
      </c>
      <c r="U127" s="236">
        <v>0.0</v>
      </c>
      <c r="V127" s="236">
        <v>0.0</v>
      </c>
      <c r="W127" s="236">
        <v>0.0</v>
      </c>
      <c r="X127" s="236">
        <v>0.0</v>
      </c>
      <c r="Y127" s="236">
        <v>0.0</v>
      </c>
      <c r="Z127" s="236">
        <v>0.0</v>
      </c>
      <c r="AA127" s="236">
        <v>0.0</v>
      </c>
      <c r="AB127" s="236">
        <v>0.0</v>
      </c>
      <c r="AC127" s="236"/>
      <c r="AD127" s="236"/>
      <c r="AE127" s="236"/>
      <c r="AF127" s="236"/>
      <c r="AG127" s="1005">
        <f t="shared" ref="AG127:AG135" si="56">SUM(B127:AF127)</f>
        <v>0</v>
      </c>
    </row>
    <row r="128">
      <c r="A128" s="277" t="s">
        <v>2754</v>
      </c>
      <c r="B128" s="236">
        <v>0.0</v>
      </c>
      <c r="C128" s="236">
        <v>0.0</v>
      </c>
      <c r="D128" s="236">
        <v>0.0</v>
      </c>
      <c r="E128" s="236">
        <v>0.0</v>
      </c>
      <c r="F128" s="236">
        <v>0.0</v>
      </c>
      <c r="G128" s="236">
        <v>0.0</v>
      </c>
      <c r="H128" s="236">
        <v>0.0</v>
      </c>
      <c r="I128" s="236">
        <v>0.0</v>
      </c>
      <c r="J128" s="236">
        <v>0.0</v>
      </c>
      <c r="K128" s="236">
        <v>0.0</v>
      </c>
      <c r="L128" s="236">
        <v>0.0</v>
      </c>
      <c r="M128" s="236">
        <v>0.0</v>
      </c>
      <c r="N128" s="236">
        <v>0.0</v>
      </c>
      <c r="O128" s="236">
        <v>0.0</v>
      </c>
      <c r="P128" s="236">
        <v>0.0</v>
      </c>
      <c r="Q128" s="236">
        <v>0.0</v>
      </c>
      <c r="R128" s="236">
        <v>0.0</v>
      </c>
      <c r="S128" s="236">
        <v>0.0</v>
      </c>
      <c r="T128" s="236">
        <v>0.0</v>
      </c>
      <c r="U128" s="236">
        <v>0.0</v>
      </c>
      <c r="V128" s="236">
        <v>0.0</v>
      </c>
      <c r="W128" s="236">
        <v>0.0</v>
      </c>
      <c r="X128" s="236">
        <v>0.0</v>
      </c>
      <c r="Y128" s="236">
        <v>0.0</v>
      </c>
      <c r="Z128" s="236">
        <v>0.0</v>
      </c>
      <c r="AA128" s="236">
        <v>0.0</v>
      </c>
      <c r="AB128" s="236">
        <v>0.0</v>
      </c>
      <c r="AC128" s="236"/>
      <c r="AD128" s="236"/>
      <c r="AE128" s="236"/>
      <c r="AF128" s="236"/>
      <c r="AG128" s="1005">
        <f t="shared" si="56"/>
        <v>0</v>
      </c>
    </row>
    <row r="129">
      <c r="A129" s="277" t="s">
        <v>2755</v>
      </c>
      <c r="B129" s="236">
        <v>0.0</v>
      </c>
      <c r="C129" s="236">
        <v>0.0</v>
      </c>
      <c r="D129" s="236">
        <v>0.0</v>
      </c>
      <c r="E129" s="236">
        <v>0.0</v>
      </c>
      <c r="F129" s="236">
        <v>0.0</v>
      </c>
      <c r="G129" s="236">
        <v>0.0</v>
      </c>
      <c r="H129" s="236">
        <v>0.0</v>
      </c>
      <c r="I129" s="236">
        <v>0.0</v>
      </c>
      <c r="J129" s="236">
        <v>0.0</v>
      </c>
      <c r="K129" s="236">
        <v>0.0</v>
      </c>
      <c r="L129" s="236">
        <v>0.0</v>
      </c>
      <c r="M129" s="236">
        <v>0.0</v>
      </c>
      <c r="N129" s="236">
        <v>0.0</v>
      </c>
      <c r="O129" s="236">
        <v>0.0</v>
      </c>
      <c r="P129" s="236">
        <v>0.0</v>
      </c>
      <c r="Q129" s="236">
        <v>0.0</v>
      </c>
      <c r="R129" s="236">
        <v>0.0</v>
      </c>
      <c r="S129" s="236">
        <v>0.0</v>
      </c>
      <c r="T129" s="236">
        <v>0.0</v>
      </c>
      <c r="U129" s="236">
        <v>0.0</v>
      </c>
      <c r="V129" s="236">
        <v>0.0</v>
      </c>
      <c r="W129" s="236">
        <v>0.0</v>
      </c>
      <c r="X129" s="236">
        <v>0.0</v>
      </c>
      <c r="Y129" s="236">
        <v>0.0</v>
      </c>
      <c r="Z129" s="236">
        <v>0.0</v>
      </c>
      <c r="AA129" s="236">
        <v>0.0</v>
      </c>
      <c r="AB129" s="236">
        <v>0.0</v>
      </c>
      <c r="AC129" s="236"/>
      <c r="AD129" s="236"/>
      <c r="AE129" s="236"/>
      <c r="AF129" s="236"/>
      <c r="AG129" s="1005">
        <f t="shared" si="56"/>
        <v>0</v>
      </c>
    </row>
    <row r="130">
      <c r="A130" s="277" t="s">
        <v>2756</v>
      </c>
      <c r="B130" s="236">
        <v>0.0</v>
      </c>
      <c r="C130" s="236">
        <v>0.0</v>
      </c>
      <c r="D130" s="236">
        <v>0.0</v>
      </c>
      <c r="E130" s="236">
        <v>0.0</v>
      </c>
      <c r="F130" s="236">
        <v>0.0</v>
      </c>
      <c r="G130" s="236">
        <v>0.0</v>
      </c>
      <c r="H130" s="236">
        <v>0.0</v>
      </c>
      <c r="I130" s="236">
        <v>0.0</v>
      </c>
      <c r="J130" s="236">
        <v>0.0</v>
      </c>
      <c r="K130" s="236">
        <v>0.0</v>
      </c>
      <c r="L130" s="236">
        <v>0.0</v>
      </c>
      <c r="M130" s="236">
        <v>0.0</v>
      </c>
      <c r="N130" s="236">
        <v>0.0</v>
      </c>
      <c r="O130" s="236">
        <v>0.0</v>
      </c>
      <c r="P130" s="236">
        <v>0.0</v>
      </c>
      <c r="Q130" s="236">
        <v>0.0</v>
      </c>
      <c r="R130" s="236">
        <v>0.0</v>
      </c>
      <c r="S130" s="236">
        <v>0.0</v>
      </c>
      <c r="T130" s="236">
        <v>0.0</v>
      </c>
      <c r="U130" s="236">
        <v>0.0</v>
      </c>
      <c r="V130" s="236">
        <v>0.0</v>
      </c>
      <c r="W130" s="236">
        <v>0.0</v>
      </c>
      <c r="X130" s="236">
        <v>0.0</v>
      </c>
      <c r="Y130" s="236">
        <v>0.0</v>
      </c>
      <c r="Z130" s="236">
        <v>0.0</v>
      </c>
      <c r="AA130" s="236">
        <v>0.0</v>
      </c>
      <c r="AB130" s="236">
        <v>0.0</v>
      </c>
      <c r="AC130" s="236"/>
      <c r="AD130" s="236"/>
      <c r="AE130" s="236"/>
      <c r="AF130" s="236"/>
      <c r="AG130" s="1005">
        <f t="shared" si="56"/>
        <v>0</v>
      </c>
    </row>
    <row r="131">
      <c r="A131" s="277" t="s">
        <v>2757</v>
      </c>
      <c r="B131" s="236">
        <v>0.0</v>
      </c>
      <c r="C131" s="236">
        <v>0.0</v>
      </c>
      <c r="D131" s="236">
        <v>0.0</v>
      </c>
      <c r="E131" s="236">
        <v>0.0</v>
      </c>
      <c r="F131" s="236">
        <v>0.0</v>
      </c>
      <c r="G131" s="236">
        <v>0.0</v>
      </c>
      <c r="H131" s="236">
        <v>0.0</v>
      </c>
      <c r="I131" s="236">
        <v>0.0</v>
      </c>
      <c r="J131" s="236">
        <v>0.0</v>
      </c>
      <c r="K131" s="236">
        <v>0.0</v>
      </c>
      <c r="L131" s="236">
        <v>0.0</v>
      </c>
      <c r="M131" s="236">
        <v>0.0</v>
      </c>
      <c r="N131" s="236">
        <v>0.0</v>
      </c>
      <c r="O131" s="236">
        <v>0.0</v>
      </c>
      <c r="P131" s="236">
        <v>0.0</v>
      </c>
      <c r="Q131" s="236">
        <v>0.0</v>
      </c>
      <c r="R131" s="236">
        <v>0.0</v>
      </c>
      <c r="S131" s="236">
        <v>0.0</v>
      </c>
      <c r="T131" s="236">
        <v>0.0</v>
      </c>
      <c r="U131" s="236">
        <v>0.0</v>
      </c>
      <c r="V131" s="236">
        <v>0.0</v>
      </c>
      <c r="W131" s="236">
        <v>0.0</v>
      </c>
      <c r="X131" s="236">
        <v>0.0</v>
      </c>
      <c r="Y131" s="236">
        <v>0.0</v>
      </c>
      <c r="Z131" s="236">
        <v>0.0</v>
      </c>
      <c r="AA131" s="236">
        <v>0.0</v>
      </c>
      <c r="AB131" s="236">
        <v>0.0</v>
      </c>
      <c r="AC131" s="236"/>
      <c r="AD131" s="236"/>
      <c r="AE131" s="236"/>
      <c r="AF131" s="236"/>
      <c r="AG131" s="1005">
        <f t="shared" si="56"/>
        <v>0</v>
      </c>
    </row>
    <row r="132">
      <c r="A132" s="277" t="s">
        <v>2758</v>
      </c>
      <c r="B132" s="236">
        <v>0.0</v>
      </c>
      <c r="C132" s="236">
        <v>0.0</v>
      </c>
      <c r="D132" s="236">
        <v>0.0</v>
      </c>
      <c r="E132" s="236">
        <v>0.0</v>
      </c>
      <c r="F132" s="236">
        <v>0.0</v>
      </c>
      <c r="G132" s="236">
        <v>0.0</v>
      </c>
      <c r="H132" s="236">
        <v>0.0</v>
      </c>
      <c r="I132" s="236">
        <v>0.0</v>
      </c>
      <c r="J132" s="236">
        <v>0.0</v>
      </c>
      <c r="K132" s="236">
        <v>0.0</v>
      </c>
      <c r="L132" s="236">
        <v>0.0</v>
      </c>
      <c r="M132" s="236">
        <v>0.0</v>
      </c>
      <c r="N132" s="236">
        <v>0.0</v>
      </c>
      <c r="O132" s="236">
        <v>0.0</v>
      </c>
      <c r="P132" s="236">
        <v>0.0</v>
      </c>
      <c r="Q132" s="236">
        <v>0.0</v>
      </c>
      <c r="R132" s="236">
        <v>0.0</v>
      </c>
      <c r="S132" s="236">
        <v>0.0</v>
      </c>
      <c r="T132" s="236">
        <v>0.0</v>
      </c>
      <c r="U132" s="236">
        <v>0.0</v>
      </c>
      <c r="V132" s="236">
        <v>0.0</v>
      </c>
      <c r="W132" s="236">
        <v>0.0</v>
      </c>
      <c r="X132" s="236">
        <v>0.0</v>
      </c>
      <c r="Y132" s="236">
        <v>0.0</v>
      </c>
      <c r="Z132" s="236">
        <v>0.0</v>
      </c>
      <c r="AA132" s="236">
        <v>0.0</v>
      </c>
      <c r="AB132" s="236">
        <v>0.0</v>
      </c>
      <c r="AC132" s="236"/>
      <c r="AD132" s="236"/>
      <c r="AE132" s="236"/>
      <c r="AF132" s="236"/>
      <c r="AG132" s="1005">
        <f t="shared" si="56"/>
        <v>0</v>
      </c>
    </row>
    <row r="133">
      <c r="A133" s="277" t="s">
        <v>2759</v>
      </c>
      <c r="B133" s="236">
        <v>0.0</v>
      </c>
      <c r="C133" s="236">
        <v>0.0</v>
      </c>
      <c r="D133" s="236">
        <v>0.0</v>
      </c>
      <c r="E133" s="236">
        <v>0.0</v>
      </c>
      <c r="F133" s="236">
        <v>0.0</v>
      </c>
      <c r="G133" s="236">
        <v>0.0</v>
      </c>
      <c r="H133" s="236">
        <v>0.0</v>
      </c>
      <c r="I133" s="236">
        <v>0.0</v>
      </c>
      <c r="J133" s="236">
        <v>0.0</v>
      </c>
      <c r="K133" s="236">
        <v>0.0</v>
      </c>
      <c r="L133" s="236">
        <v>0.0</v>
      </c>
      <c r="M133" s="236">
        <v>0.0</v>
      </c>
      <c r="N133" s="236">
        <v>0.0</v>
      </c>
      <c r="O133" s="236">
        <v>0.0</v>
      </c>
      <c r="P133" s="236">
        <v>0.0</v>
      </c>
      <c r="Q133" s="236">
        <v>0.0</v>
      </c>
      <c r="R133" s="236">
        <v>0.0</v>
      </c>
      <c r="S133" s="236">
        <v>0.0</v>
      </c>
      <c r="T133" s="236">
        <v>0.0</v>
      </c>
      <c r="U133" s="236">
        <v>0.0</v>
      </c>
      <c r="V133" s="236">
        <v>0.0</v>
      </c>
      <c r="W133" s="236">
        <v>0.0</v>
      </c>
      <c r="X133" s="236">
        <v>0.0</v>
      </c>
      <c r="Y133" s="236">
        <v>0.0</v>
      </c>
      <c r="Z133" s="236">
        <v>0.0</v>
      </c>
      <c r="AA133" s="236">
        <v>0.0</v>
      </c>
      <c r="AB133" s="236">
        <v>0.0</v>
      </c>
      <c r="AC133" s="236"/>
      <c r="AD133" s="236"/>
      <c r="AE133" s="236"/>
      <c r="AF133" s="236"/>
      <c r="AG133" s="1005">
        <f t="shared" si="56"/>
        <v>0</v>
      </c>
    </row>
    <row r="134">
      <c r="A134" s="277" t="s">
        <v>2760</v>
      </c>
      <c r="B134" s="236">
        <v>0.0</v>
      </c>
      <c r="C134" s="236">
        <v>0.0</v>
      </c>
      <c r="D134" s="236">
        <v>0.0</v>
      </c>
      <c r="E134" s="236">
        <v>0.0</v>
      </c>
      <c r="F134" s="236">
        <v>0.0</v>
      </c>
      <c r="G134" s="236">
        <v>0.0</v>
      </c>
      <c r="H134" s="236">
        <v>0.0</v>
      </c>
      <c r="I134" s="236">
        <v>0.0</v>
      </c>
      <c r="J134" s="236">
        <v>0.0</v>
      </c>
      <c r="K134" s="236">
        <v>0.0</v>
      </c>
      <c r="L134" s="236">
        <v>0.0</v>
      </c>
      <c r="M134" s="236">
        <v>0.0</v>
      </c>
      <c r="N134" s="236">
        <v>0.0</v>
      </c>
      <c r="O134" s="236">
        <v>0.0</v>
      </c>
      <c r="P134" s="236">
        <v>0.0</v>
      </c>
      <c r="Q134" s="236">
        <v>0.0</v>
      </c>
      <c r="R134" s="236">
        <v>0.0</v>
      </c>
      <c r="S134" s="236">
        <v>0.0</v>
      </c>
      <c r="T134" s="236">
        <v>0.0</v>
      </c>
      <c r="U134" s="236">
        <v>0.0</v>
      </c>
      <c r="V134" s="236">
        <v>0.0</v>
      </c>
      <c r="W134" s="236">
        <v>0.0</v>
      </c>
      <c r="X134" s="236">
        <v>0.0</v>
      </c>
      <c r="Y134" s="236">
        <v>0.0</v>
      </c>
      <c r="Z134" s="236">
        <v>0.0</v>
      </c>
      <c r="AA134" s="236">
        <v>0.0</v>
      </c>
      <c r="AB134" s="236">
        <v>0.0</v>
      </c>
      <c r="AC134" s="236"/>
      <c r="AD134" s="236"/>
      <c r="AE134" s="236"/>
      <c r="AF134" s="236"/>
      <c r="AG134" s="1005">
        <f t="shared" si="56"/>
        <v>0</v>
      </c>
    </row>
    <row r="135">
      <c r="A135" s="1024" t="s">
        <v>2761</v>
      </c>
      <c r="B135" s="458">
        <f t="shared" ref="B135:AF135" si="57">SUM(B127:B134)</f>
        <v>0</v>
      </c>
      <c r="C135" s="458">
        <f t="shared" si="57"/>
        <v>0</v>
      </c>
      <c r="D135" s="458">
        <f t="shared" si="57"/>
        <v>0</v>
      </c>
      <c r="E135" s="458">
        <f t="shared" si="57"/>
        <v>0</v>
      </c>
      <c r="F135" s="458">
        <f t="shared" si="57"/>
        <v>0</v>
      </c>
      <c r="G135" s="458">
        <f t="shared" si="57"/>
        <v>0</v>
      </c>
      <c r="H135" s="458">
        <f t="shared" si="57"/>
        <v>0</v>
      </c>
      <c r="I135" s="458">
        <f t="shared" si="57"/>
        <v>0</v>
      </c>
      <c r="J135" s="458">
        <f t="shared" si="57"/>
        <v>0</v>
      </c>
      <c r="K135" s="458">
        <f t="shared" si="57"/>
        <v>0</v>
      </c>
      <c r="L135" s="458">
        <f t="shared" si="57"/>
        <v>0</v>
      </c>
      <c r="M135" s="458">
        <f t="shared" si="57"/>
        <v>0</v>
      </c>
      <c r="N135" s="458">
        <f t="shared" si="57"/>
        <v>0</v>
      </c>
      <c r="O135" s="458">
        <f t="shared" si="57"/>
        <v>0</v>
      </c>
      <c r="P135" s="458">
        <f t="shared" si="57"/>
        <v>0</v>
      </c>
      <c r="Q135" s="458">
        <f t="shared" si="57"/>
        <v>0</v>
      </c>
      <c r="R135" s="458">
        <f t="shared" si="57"/>
        <v>0</v>
      </c>
      <c r="S135" s="458">
        <f t="shared" si="57"/>
        <v>0</v>
      </c>
      <c r="T135" s="458">
        <f t="shared" si="57"/>
        <v>0</v>
      </c>
      <c r="U135" s="458">
        <f t="shared" si="57"/>
        <v>0</v>
      </c>
      <c r="V135" s="458">
        <f t="shared" si="57"/>
        <v>0</v>
      </c>
      <c r="W135" s="458">
        <f t="shared" si="57"/>
        <v>0</v>
      </c>
      <c r="X135" s="458">
        <f t="shared" si="57"/>
        <v>0</v>
      </c>
      <c r="Y135" s="458">
        <f t="shared" si="57"/>
        <v>0</v>
      </c>
      <c r="Z135" s="458">
        <f t="shared" si="57"/>
        <v>0</v>
      </c>
      <c r="AA135" s="458">
        <f t="shared" si="57"/>
        <v>0</v>
      </c>
      <c r="AB135" s="458">
        <f t="shared" si="57"/>
        <v>0</v>
      </c>
      <c r="AC135" s="458">
        <f t="shared" si="57"/>
        <v>0</v>
      </c>
      <c r="AD135" s="458">
        <f t="shared" si="57"/>
        <v>0</v>
      </c>
      <c r="AE135" s="458">
        <f t="shared" si="57"/>
        <v>0</v>
      </c>
      <c r="AF135" s="458">
        <f t="shared" si="57"/>
        <v>0</v>
      </c>
      <c r="AG135" s="1005">
        <f t="shared" si="56"/>
        <v>0</v>
      </c>
    </row>
    <row r="136">
      <c r="A136" s="175"/>
      <c r="B136" s="200"/>
      <c r="C136" s="200"/>
      <c r="D136" s="200"/>
      <c r="E136" s="200"/>
      <c r="F136" s="200"/>
      <c r="G136" s="200"/>
      <c r="H136" s="200"/>
      <c r="I136" s="168"/>
      <c r="J136" s="168"/>
      <c r="K136" s="168"/>
      <c r="L136" s="168"/>
      <c r="M136" s="168"/>
      <c r="N136" s="168"/>
      <c r="O136" s="168"/>
      <c r="P136" s="168"/>
      <c r="Q136" s="168"/>
      <c r="R136" s="168"/>
      <c r="S136" s="168"/>
      <c r="T136" s="168"/>
      <c r="U136" s="168"/>
      <c r="V136" s="168"/>
      <c r="W136" s="168"/>
      <c r="X136" s="168"/>
      <c r="Y136" s="168"/>
      <c r="Z136" s="168"/>
      <c r="AA136" s="168"/>
      <c r="AB136" s="168"/>
      <c r="AC136" s="168"/>
      <c r="AD136" s="168"/>
      <c r="AE136" s="168"/>
      <c r="AF136" s="168"/>
      <c r="AG136" s="1005"/>
    </row>
    <row r="137">
      <c r="A137" s="474" t="s">
        <v>2762</v>
      </c>
      <c r="T137" s="267"/>
      <c r="U137" s="267"/>
      <c r="V137" s="267"/>
      <c r="W137" s="267"/>
      <c r="X137" s="267"/>
      <c r="Y137" s="267"/>
      <c r="Z137" s="267"/>
      <c r="AA137" s="267"/>
      <c r="AB137" s="267"/>
      <c r="AC137" s="267"/>
      <c r="AD137" s="267"/>
      <c r="AE137" s="267"/>
      <c r="AF137" s="267"/>
      <c r="AG137" s="150"/>
    </row>
    <row r="138">
      <c r="A138" s="277" t="s">
        <v>2763</v>
      </c>
      <c r="B138" s="236">
        <v>0.0</v>
      </c>
      <c r="C138" s="236">
        <v>0.0</v>
      </c>
      <c r="D138" s="236">
        <v>0.0</v>
      </c>
      <c r="E138" s="236">
        <v>0.0</v>
      </c>
      <c r="F138" s="236">
        <v>0.0</v>
      </c>
      <c r="G138" s="236">
        <v>1.0</v>
      </c>
      <c r="H138" s="236">
        <v>0.0</v>
      </c>
      <c r="I138" s="236">
        <v>0.0</v>
      </c>
      <c r="J138" s="236">
        <v>0.0</v>
      </c>
      <c r="K138" s="236">
        <v>0.0</v>
      </c>
      <c r="L138" s="236">
        <v>0.0</v>
      </c>
      <c r="M138" s="236">
        <v>0.0</v>
      </c>
      <c r="N138" s="236">
        <v>0.0</v>
      </c>
      <c r="O138" s="236">
        <v>0.0</v>
      </c>
      <c r="P138" s="236">
        <v>0.0</v>
      </c>
      <c r="Q138" s="236">
        <v>0.0</v>
      </c>
      <c r="R138" s="236">
        <v>0.0</v>
      </c>
      <c r="S138" s="236">
        <v>0.0</v>
      </c>
      <c r="T138" s="236">
        <v>1.0</v>
      </c>
      <c r="U138" s="236">
        <v>0.0</v>
      </c>
      <c r="V138" s="236">
        <v>0.0</v>
      </c>
      <c r="W138" s="236">
        <v>0.0</v>
      </c>
      <c r="X138" s="236">
        <v>0.0</v>
      </c>
      <c r="Y138" s="236">
        <v>0.0</v>
      </c>
      <c r="Z138" s="236">
        <v>0.0</v>
      </c>
      <c r="AA138" s="236">
        <v>0.0</v>
      </c>
      <c r="AB138" s="236">
        <v>0.0</v>
      </c>
      <c r="AC138" s="236"/>
      <c r="AD138" s="236"/>
      <c r="AE138" s="236"/>
      <c r="AF138" s="236"/>
      <c r="AG138" s="1005">
        <f t="shared" ref="AG138:AG143" si="58">SUM(B138:AF138)</f>
        <v>2</v>
      </c>
    </row>
    <row r="139">
      <c r="A139" s="277" t="s">
        <v>2764</v>
      </c>
      <c r="B139" s="236">
        <v>0.0</v>
      </c>
      <c r="C139" s="236">
        <v>0.0</v>
      </c>
      <c r="D139" s="236">
        <v>0.0</v>
      </c>
      <c r="E139" s="236">
        <v>0.0</v>
      </c>
      <c r="F139" s="236">
        <v>0.0</v>
      </c>
      <c r="G139" s="236">
        <v>1.0</v>
      </c>
      <c r="H139" s="236">
        <v>0.0</v>
      </c>
      <c r="I139" s="236">
        <v>0.0</v>
      </c>
      <c r="J139" s="236">
        <v>0.0</v>
      </c>
      <c r="K139" s="236">
        <v>0.0</v>
      </c>
      <c r="L139" s="236">
        <v>0.0</v>
      </c>
      <c r="M139" s="236">
        <v>0.0</v>
      </c>
      <c r="N139" s="236">
        <v>0.0</v>
      </c>
      <c r="O139" s="236">
        <v>0.0</v>
      </c>
      <c r="P139" s="236">
        <v>0.0</v>
      </c>
      <c r="Q139" s="236">
        <v>0.0</v>
      </c>
      <c r="R139" s="236">
        <v>0.0</v>
      </c>
      <c r="S139" s="236">
        <v>0.0</v>
      </c>
      <c r="T139" s="236">
        <v>0.0</v>
      </c>
      <c r="U139" s="236">
        <v>0.0</v>
      </c>
      <c r="V139" s="236">
        <v>0.0</v>
      </c>
      <c r="W139" s="236">
        <v>0.0</v>
      </c>
      <c r="X139" s="236">
        <v>0.0</v>
      </c>
      <c r="Y139" s="236">
        <v>0.0</v>
      </c>
      <c r="Z139" s="236">
        <v>0.0</v>
      </c>
      <c r="AA139" s="236">
        <v>0.0</v>
      </c>
      <c r="AB139" s="236">
        <v>0.0</v>
      </c>
      <c r="AC139" s="236"/>
      <c r="AD139" s="236"/>
      <c r="AE139" s="236"/>
      <c r="AF139" s="236"/>
      <c r="AG139" s="1005">
        <f t="shared" si="58"/>
        <v>1</v>
      </c>
    </row>
    <row r="140">
      <c r="A140" s="277" t="s">
        <v>2765</v>
      </c>
      <c r="B140" s="236">
        <v>0.0</v>
      </c>
      <c r="C140" s="236">
        <v>0.0</v>
      </c>
      <c r="D140" s="236">
        <v>0.0</v>
      </c>
      <c r="E140" s="236">
        <v>0.0</v>
      </c>
      <c r="F140" s="236">
        <v>0.0</v>
      </c>
      <c r="G140" s="236">
        <v>0.0</v>
      </c>
      <c r="H140" s="236">
        <v>0.0</v>
      </c>
      <c r="I140" s="236">
        <v>0.0</v>
      </c>
      <c r="J140" s="236">
        <v>0.0</v>
      </c>
      <c r="K140" s="236">
        <v>0.0</v>
      </c>
      <c r="L140" s="236">
        <v>0.0</v>
      </c>
      <c r="M140" s="236">
        <v>0.0</v>
      </c>
      <c r="N140" s="236">
        <v>0.0</v>
      </c>
      <c r="O140" s="236">
        <v>0.0</v>
      </c>
      <c r="P140" s="236">
        <v>0.0</v>
      </c>
      <c r="Q140" s="236">
        <v>0.0</v>
      </c>
      <c r="R140" s="236">
        <v>0.0</v>
      </c>
      <c r="S140" s="236">
        <v>0.0</v>
      </c>
      <c r="T140" s="236">
        <v>0.0</v>
      </c>
      <c r="U140" s="236">
        <v>0.0</v>
      </c>
      <c r="V140" s="236">
        <v>1.0</v>
      </c>
      <c r="W140" s="236">
        <v>0.0</v>
      </c>
      <c r="X140" s="236">
        <v>0.0</v>
      </c>
      <c r="Y140" s="236">
        <v>1.0</v>
      </c>
      <c r="Z140" s="236">
        <v>0.0</v>
      </c>
      <c r="AA140" s="236">
        <v>0.0</v>
      </c>
      <c r="AB140" s="236">
        <v>0.0</v>
      </c>
      <c r="AC140" s="236"/>
      <c r="AD140" s="236"/>
      <c r="AE140" s="236"/>
      <c r="AF140" s="236"/>
      <c r="AG140" s="1005">
        <f t="shared" si="58"/>
        <v>2</v>
      </c>
    </row>
    <row r="141">
      <c r="A141" s="277" t="s">
        <v>2766</v>
      </c>
      <c r="B141" s="236">
        <v>0.0</v>
      </c>
      <c r="C141" s="236">
        <v>0.0</v>
      </c>
      <c r="D141" s="236">
        <v>0.0</v>
      </c>
      <c r="E141" s="236">
        <v>0.0</v>
      </c>
      <c r="F141" s="236">
        <v>0.0</v>
      </c>
      <c r="G141" s="236">
        <v>0.0</v>
      </c>
      <c r="H141" s="236">
        <v>0.0</v>
      </c>
      <c r="I141" s="236">
        <v>0.0</v>
      </c>
      <c r="J141" s="236">
        <v>0.0</v>
      </c>
      <c r="K141" s="236">
        <v>0.0</v>
      </c>
      <c r="L141" s="236">
        <v>0.0</v>
      </c>
      <c r="M141" s="236">
        <v>0.0</v>
      </c>
      <c r="N141" s="236">
        <v>0.0</v>
      </c>
      <c r="O141" s="236">
        <v>0.0</v>
      </c>
      <c r="P141" s="236">
        <v>0.0</v>
      </c>
      <c r="Q141" s="236">
        <v>0.0</v>
      </c>
      <c r="R141" s="236">
        <v>0.0</v>
      </c>
      <c r="S141" s="236">
        <v>0.0</v>
      </c>
      <c r="T141" s="236">
        <v>0.0</v>
      </c>
      <c r="U141" s="236">
        <v>0.0</v>
      </c>
      <c r="V141" s="236">
        <v>0.0</v>
      </c>
      <c r="W141" s="236">
        <v>0.0</v>
      </c>
      <c r="X141" s="236">
        <v>0.0</v>
      </c>
      <c r="Y141" s="236">
        <v>0.0</v>
      </c>
      <c r="Z141" s="236">
        <v>0.0</v>
      </c>
      <c r="AA141" s="236">
        <v>0.0</v>
      </c>
      <c r="AB141" s="236">
        <v>0.0</v>
      </c>
      <c r="AC141" s="236"/>
      <c r="AD141" s="236"/>
      <c r="AE141" s="236"/>
      <c r="AF141" s="236"/>
      <c r="AG141" s="1005">
        <f t="shared" si="58"/>
        <v>0</v>
      </c>
    </row>
    <row r="142">
      <c r="A142" s="1023" t="s">
        <v>1390</v>
      </c>
      <c r="B142" s="458">
        <f t="shared" ref="B142:AF142" si="59">SUM(B138:B139)</f>
        <v>0</v>
      </c>
      <c r="C142" s="458">
        <f t="shared" si="59"/>
        <v>0</v>
      </c>
      <c r="D142" s="458">
        <f t="shared" si="59"/>
        <v>0</v>
      </c>
      <c r="E142" s="458">
        <f t="shared" si="59"/>
        <v>0</v>
      </c>
      <c r="F142" s="458">
        <f t="shared" si="59"/>
        <v>0</v>
      </c>
      <c r="G142" s="458">
        <f t="shared" si="59"/>
        <v>2</v>
      </c>
      <c r="H142" s="458">
        <f t="shared" si="59"/>
        <v>0</v>
      </c>
      <c r="I142" s="458">
        <f t="shared" si="59"/>
        <v>0</v>
      </c>
      <c r="J142" s="458">
        <f t="shared" si="59"/>
        <v>0</v>
      </c>
      <c r="K142" s="458">
        <f t="shared" si="59"/>
        <v>0</v>
      </c>
      <c r="L142" s="458">
        <f t="shared" si="59"/>
        <v>0</v>
      </c>
      <c r="M142" s="458">
        <f t="shared" si="59"/>
        <v>0</v>
      </c>
      <c r="N142" s="458">
        <f t="shared" si="59"/>
        <v>0</v>
      </c>
      <c r="O142" s="458">
        <f t="shared" si="59"/>
        <v>0</v>
      </c>
      <c r="P142" s="458">
        <f t="shared" si="59"/>
        <v>0</v>
      </c>
      <c r="Q142" s="458">
        <f t="shared" si="59"/>
        <v>0</v>
      </c>
      <c r="R142" s="458">
        <f t="shared" si="59"/>
        <v>0</v>
      </c>
      <c r="S142" s="458">
        <f t="shared" si="59"/>
        <v>0</v>
      </c>
      <c r="T142" s="458">
        <f t="shared" si="59"/>
        <v>1</v>
      </c>
      <c r="U142" s="458">
        <f t="shared" si="59"/>
        <v>0</v>
      </c>
      <c r="V142" s="458">
        <f t="shared" si="59"/>
        <v>0</v>
      </c>
      <c r="W142" s="458">
        <f t="shared" si="59"/>
        <v>0</v>
      </c>
      <c r="X142" s="458">
        <f t="shared" si="59"/>
        <v>0</v>
      </c>
      <c r="Y142" s="458">
        <f t="shared" si="59"/>
        <v>0</v>
      </c>
      <c r="Z142" s="458">
        <f t="shared" si="59"/>
        <v>0</v>
      </c>
      <c r="AA142" s="458">
        <f t="shared" si="59"/>
        <v>0</v>
      </c>
      <c r="AB142" s="458">
        <f t="shared" si="59"/>
        <v>0</v>
      </c>
      <c r="AC142" s="458">
        <f t="shared" si="59"/>
        <v>0</v>
      </c>
      <c r="AD142" s="458">
        <f t="shared" si="59"/>
        <v>0</v>
      </c>
      <c r="AE142" s="458">
        <f t="shared" si="59"/>
        <v>0</v>
      </c>
      <c r="AF142" s="458">
        <f t="shared" si="59"/>
        <v>0</v>
      </c>
      <c r="AG142" s="1005">
        <f t="shared" si="58"/>
        <v>3</v>
      </c>
    </row>
    <row r="143">
      <c r="A143" s="1023" t="s">
        <v>1391</v>
      </c>
      <c r="B143" s="458">
        <f t="shared" ref="B143:AF143" si="60">SUM(B140:B141)</f>
        <v>0</v>
      </c>
      <c r="C143" s="458">
        <f t="shared" si="60"/>
        <v>0</v>
      </c>
      <c r="D143" s="458">
        <f t="shared" si="60"/>
        <v>0</v>
      </c>
      <c r="E143" s="458">
        <f t="shared" si="60"/>
        <v>0</v>
      </c>
      <c r="F143" s="458">
        <f t="shared" si="60"/>
        <v>0</v>
      </c>
      <c r="G143" s="458">
        <f t="shared" si="60"/>
        <v>0</v>
      </c>
      <c r="H143" s="458">
        <f t="shared" si="60"/>
        <v>0</v>
      </c>
      <c r="I143" s="458">
        <f t="shared" si="60"/>
        <v>0</v>
      </c>
      <c r="J143" s="458">
        <f t="shared" si="60"/>
        <v>0</v>
      </c>
      <c r="K143" s="458">
        <f t="shared" si="60"/>
        <v>0</v>
      </c>
      <c r="L143" s="458">
        <f t="shared" si="60"/>
        <v>0</v>
      </c>
      <c r="M143" s="458">
        <f t="shared" si="60"/>
        <v>0</v>
      </c>
      <c r="N143" s="458">
        <f t="shared" si="60"/>
        <v>0</v>
      </c>
      <c r="O143" s="458">
        <f t="shared" si="60"/>
        <v>0</v>
      </c>
      <c r="P143" s="458">
        <f t="shared" si="60"/>
        <v>0</v>
      </c>
      <c r="Q143" s="458">
        <f t="shared" si="60"/>
        <v>0</v>
      </c>
      <c r="R143" s="458">
        <f t="shared" si="60"/>
        <v>0</v>
      </c>
      <c r="S143" s="458">
        <f t="shared" si="60"/>
        <v>0</v>
      </c>
      <c r="T143" s="458">
        <f t="shared" si="60"/>
        <v>0</v>
      </c>
      <c r="U143" s="458">
        <f t="shared" si="60"/>
        <v>0</v>
      </c>
      <c r="V143" s="458">
        <f t="shared" si="60"/>
        <v>1</v>
      </c>
      <c r="W143" s="458">
        <f t="shared" si="60"/>
        <v>0</v>
      </c>
      <c r="X143" s="458">
        <f t="shared" si="60"/>
        <v>0</v>
      </c>
      <c r="Y143" s="458">
        <f t="shared" si="60"/>
        <v>1</v>
      </c>
      <c r="Z143" s="458">
        <f t="shared" si="60"/>
        <v>0</v>
      </c>
      <c r="AA143" s="458">
        <f t="shared" si="60"/>
        <v>0</v>
      </c>
      <c r="AB143" s="458">
        <f t="shared" si="60"/>
        <v>0</v>
      </c>
      <c r="AC143" s="458">
        <f t="shared" si="60"/>
        <v>0</v>
      </c>
      <c r="AD143" s="458">
        <f t="shared" si="60"/>
        <v>0</v>
      </c>
      <c r="AE143" s="458">
        <f t="shared" si="60"/>
        <v>0</v>
      </c>
      <c r="AF143" s="458">
        <f t="shared" si="60"/>
        <v>0</v>
      </c>
      <c r="AG143" s="1005">
        <f t="shared" si="58"/>
        <v>2</v>
      </c>
    </row>
    <row r="144">
      <c r="A144" s="175"/>
      <c r="B144" s="267"/>
      <c r="C144" s="267"/>
      <c r="D144" s="267"/>
      <c r="E144" s="267"/>
      <c r="F144" s="267"/>
      <c r="G144" s="267"/>
      <c r="H144" s="267"/>
      <c r="I144" s="267"/>
      <c r="J144" s="267"/>
      <c r="K144" s="267"/>
      <c r="L144" s="267"/>
      <c r="M144" s="267"/>
      <c r="N144" s="267"/>
      <c r="O144" s="267"/>
      <c r="P144" s="267"/>
      <c r="Q144" s="267"/>
      <c r="R144" s="267"/>
      <c r="S144" s="267"/>
      <c r="T144" s="267"/>
      <c r="U144" s="267"/>
      <c r="V144" s="267"/>
      <c r="W144" s="267"/>
      <c r="X144" s="267"/>
      <c r="Y144" s="267"/>
      <c r="Z144" s="267"/>
      <c r="AA144" s="267"/>
      <c r="AB144" s="267"/>
      <c r="AC144" s="267"/>
      <c r="AD144" s="267"/>
      <c r="AE144" s="267"/>
      <c r="AF144" s="267"/>
      <c r="AG144" s="150"/>
    </row>
    <row r="145">
      <c r="A145" s="277" t="s">
        <v>2745</v>
      </c>
      <c r="B145" s="236">
        <v>0.0</v>
      </c>
      <c r="C145" s="236">
        <v>0.0</v>
      </c>
      <c r="D145" s="236">
        <v>0.0</v>
      </c>
      <c r="E145" s="236">
        <v>0.0</v>
      </c>
      <c r="F145" s="236">
        <v>0.0</v>
      </c>
      <c r="G145" s="236">
        <v>0.0</v>
      </c>
      <c r="H145" s="236">
        <v>0.0</v>
      </c>
      <c r="I145" s="236">
        <v>0.0</v>
      </c>
      <c r="J145" s="236">
        <v>0.0</v>
      </c>
      <c r="K145" s="236">
        <v>0.0</v>
      </c>
      <c r="L145" s="236">
        <v>0.0</v>
      </c>
      <c r="M145" s="236">
        <v>0.0</v>
      </c>
      <c r="N145" s="236">
        <v>0.0</v>
      </c>
      <c r="O145" s="236">
        <v>0.0</v>
      </c>
      <c r="P145" s="236">
        <v>0.0</v>
      </c>
      <c r="Q145" s="236">
        <v>0.0</v>
      </c>
      <c r="R145" s="236">
        <v>0.0</v>
      </c>
      <c r="S145" s="236">
        <v>0.0</v>
      </c>
      <c r="T145" s="236">
        <v>1.0</v>
      </c>
      <c r="U145" s="236">
        <v>0.0</v>
      </c>
      <c r="V145" s="236">
        <v>0.0</v>
      </c>
      <c r="W145" s="236">
        <v>0.0</v>
      </c>
      <c r="X145" s="236">
        <v>0.0</v>
      </c>
      <c r="Y145" s="236">
        <v>0.0</v>
      </c>
      <c r="Z145" s="236">
        <v>0.0</v>
      </c>
      <c r="AA145" s="236">
        <v>0.0</v>
      </c>
      <c r="AB145" s="236">
        <v>0.0</v>
      </c>
      <c r="AC145" s="236"/>
      <c r="AD145" s="236"/>
      <c r="AE145" s="236"/>
      <c r="AF145" s="236"/>
      <c r="AG145" s="1005">
        <f t="shared" ref="AG145:AG153" si="61">SUM(B145:AF145)</f>
        <v>1</v>
      </c>
    </row>
    <row r="146">
      <c r="A146" s="277" t="s">
        <v>2746</v>
      </c>
      <c r="B146" s="236">
        <v>0.0</v>
      </c>
      <c r="C146" s="236">
        <v>0.0</v>
      </c>
      <c r="D146" s="236">
        <v>0.0</v>
      </c>
      <c r="E146" s="236">
        <v>0.0</v>
      </c>
      <c r="F146" s="236">
        <v>0.0</v>
      </c>
      <c r="G146" s="236">
        <v>0.0</v>
      </c>
      <c r="H146" s="236">
        <v>0.0</v>
      </c>
      <c r="I146" s="236">
        <v>0.0</v>
      </c>
      <c r="J146" s="236">
        <v>0.0</v>
      </c>
      <c r="K146" s="236">
        <v>0.0</v>
      </c>
      <c r="L146" s="236">
        <v>0.0</v>
      </c>
      <c r="M146" s="236">
        <v>0.0</v>
      </c>
      <c r="N146" s="236">
        <v>0.0</v>
      </c>
      <c r="O146" s="236">
        <v>0.0</v>
      </c>
      <c r="P146" s="236">
        <v>0.0</v>
      </c>
      <c r="Q146" s="236">
        <v>0.0</v>
      </c>
      <c r="R146" s="236">
        <v>0.0</v>
      </c>
      <c r="S146" s="236">
        <v>0.0</v>
      </c>
      <c r="T146" s="236">
        <v>1.0</v>
      </c>
      <c r="U146" s="236">
        <v>0.0</v>
      </c>
      <c r="V146" s="236">
        <v>1.0</v>
      </c>
      <c r="W146" s="236">
        <v>0.0</v>
      </c>
      <c r="X146" s="236">
        <v>0.0</v>
      </c>
      <c r="Y146" s="236">
        <v>0.0</v>
      </c>
      <c r="Z146" s="236">
        <v>0.0</v>
      </c>
      <c r="AA146" s="236">
        <v>0.0</v>
      </c>
      <c r="AB146" s="236">
        <v>0.0</v>
      </c>
      <c r="AC146" s="236"/>
      <c r="AD146" s="236"/>
      <c r="AE146" s="236"/>
      <c r="AF146" s="236"/>
      <c r="AG146" s="1005">
        <f t="shared" si="61"/>
        <v>2</v>
      </c>
    </row>
    <row r="147">
      <c r="A147" s="277" t="s">
        <v>2767</v>
      </c>
      <c r="B147" s="236">
        <v>0.0</v>
      </c>
      <c r="C147" s="236">
        <v>0.0</v>
      </c>
      <c r="D147" s="236">
        <v>0.0</v>
      </c>
      <c r="E147" s="236">
        <v>0.0</v>
      </c>
      <c r="F147" s="236">
        <v>0.0</v>
      </c>
      <c r="G147" s="236">
        <v>0.0</v>
      </c>
      <c r="H147" s="236">
        <v>0.0</v>
      </c>
      <c r="I147" s="236">
        <v>0.0</v>
      </c>
      <c r="J147" s="236">
        <v>0.0</v>
      </c>
      <c r="K147" s="236">
        <v>0.0</v>
      </c>
      <c r="L147" s="236">
        <v>0.0</v>
      </c>
      <c r="M147" s="236">
        <v>0.0</v>
      </c>
      <c r="N147" s="236">
        <v>0.0</v>
      </c>
      <c r="O147" s="236">
        <v>0.0</v>
      </c>
      <c r="P147" s="236">
        <v>0.0</v>
      </c>
      <c r="Q147" s="236">
        <v>0.0</v>
      </c>
      <c r="R147" s="236">
        <v>0.0</v>
      </c>
      <c r="S147" s="236">
        <v>0.0</v>
      </c>
      <c r="T147" s="236">
        <v>0.0</v>
      </c>
      <c r="U147" s="236">
        <v>0.0</v>
      </c>
      <c r="V147" s="236">
        <v>0.0</v>
      </c>
      <c r="W147" s="236">
        <v>0.0</v>
      </c>
      <c r="X147" s="236">
        <v>0.0</v>
      </c>
      <c r="Y147" s="236">
        <v>1.0</v>
      </c>
      <c r="Z147" s="236">
        <v>0.0</v>
      </c>
      <c r="AA147" s="236">
        <v>0.0</v>
      </c>
      <c r="AB147" s="236">
        <v>0.0</v>
      </c>
      <c r="AC147" s="236"/>
      <c r="AD147" s="236"/>
      <c r="AE147" s="236"/>
      <c r="AF147" s="236"/>
      <c r="AG147" s="1005">
        <f t="shared" si="61"/>
        <v>1</v>
      </c>
    </row>
    <row r="148">
      <c r="A148" s="277" t="s">
        <v>2768</v>
      </c>
      <c r="B148" s="236">
        <v>0.0</v>
      </c>
      <c r="C148" s="236">
        <v>0.0</v>
      </c>
      <c r="D148" s="236">
        <v>0.0</v>
      </c>
      <c r="E148" s="236">
        <v>0.0</v>
      </c>
      <c r="F148" s="236">
        <v>0.0</v>
      </c>
      <c r="G148" s="236">
        <v>0.0</v>
      </c>
      <c r="H148" s="236">
        <v>0.0</v>
      </c>
      <c r="I148" s="236">
        <v>0.0</v>
      </c>
      <c r="J148" s="236">
        <v>0.0</v>
      </c>
      <c r="K148" s="236">
        <v>0.0</v>
      </c>
      <c r="L148" s="236">
        <v>0.0</v>
      </c>
      <c r="M148" s="236">
        <v>0.0</v>
      </c>
      <c r="N148" s="236">
        <v>0.0</v>
      </c>
      <c r="O148" s="236">
        <v>0.0</v>
      </c>
      <c r="P148" s="236">
        <v>0.0</v>
      </c>
      <c r="Q148" s="236">
        <v>0.0</v>
      </c>
      <c r="R148" s="236">
        <v>0.0</v>
      </c>
      <c r="S148" s="236">
        <v>0.0</v>
      </c>
      <c r="T148" s="236">
        <v>0.0</v>
      </c>
      <c r="U148" s="236">
        <v>0.0</v>
      </c>
      <c r="V148" s="236">
        <v>0.0</v>
      </c>
      <c r="W148" s="236">
        <v>0.0</v>
      </c>
      <c r="X148" s="236">
        <v>0.0</v>
      </c>
      <c r="Y148" s="236">
        <v>0.0</v>
      </c>
      <c r="Z148" s="236">
        <v>0.0</v>
      </c>
      <c r="AA148" s="236">
        <v>0.0</v>
      </c>
      <c r="AB148" s="236">
        <v>0.0</v>
      </c>
      <c r="AC148" s="236"/>
      <c r="AD148" s="236"/>
      <c r="AE148" s="236"/>
      <c r="AF148" s="236"/>
      <c r="AG148" s="1005">
        <f t="shared" si="61"/>
        <v>0</v>
      </c>
    </row>
    <row r="149">
      <c r="A149" s="277" t="s">
        <v>2769</v>
      </c>
      <c r="B149" s="236">
        <v>0.0</v>
      </c>
      <c r="C149" s="236">
        <v>0.0</v>
      </c>
      <c r="D149" s="236">
        <v>0.0</v>
      </c>
      <c r="E149" s="236">
        <v>0.0</v>
      </c>
      <c r="F149" s="236">
        <v>0.0</v>
      </c>
      <c r="G149" s="236">
        <v>1.0</v>
      </c>
      <c r="H149" s="236">
        <v>0.0</v>
      </c>
      <c r="I149" s="236">
        <v>0.0</v>
      </c>
      <c r="J149" s="236">
        <v>0.0</v>
      </c>
      <c r="K149" s="236">
        <v>0.0</v>
      </c>
      <c r="L149" s="236">
        <v>0.0</v>
      </c>
      <c r="M149" s="236">
        <v>0.0</v>
      </c>
      <c r="N149" s="236">
        <v>1.0</v>
      </c>
      <c r="O149" s="236">
        <v>0.0</v>
      </c>
      <c r="P149" s="236">
        <v>0.0</v>
      </c>
      <c r="Q149" s="236">
        <v>0.0</v>
      </c>
      <c r="R149" s="236">
        <v>0.0</v>
      </c>
      <c r="S149" s="236">
        <v>0.0</v>
      </c>
      <c r="T149" s="236">
        <v>1.0</v>
      </c>
      <c r="U149" s="236">
        <v>0.0</v>
      </c>
      <c r="V149" s="236">
        <v>0.0</v>
      </c>
      <c r="W149" s="236">
        <v>0.0</v>
      </c>
      <c r="X149" s="236">
        <v>0.0</v>
      </c>
      <c r="Y149" s="236">
        <v>0.0</v>
      </c>
      <c r="Z149" s="236">
        <v>0.0</v>
      </c>
      <c r="AA149" s="236">
        <v>0.0</v>
      </c>
      <c r="AB149" s="236">
        <v>0.0</v>
      </c>
      <c r="AC149" s="236"/>
      <c r="AD149" s="236"/>
      <c r="AE149" s="236"/>
      <c r="AF149" s="236"/>
      <c r="AG149" s="1005">
        <f t="shared" si="61"/>
        <v>3</v>
      </c>
    </row>
    <row r="150">
      <c r="A150" s="277" t="s">
        <v>2770</v>
      </c>
      <c r="B150" s="236">
        <v>0.0</v>
      </c>
      <c r="C150" s="236">
        <v>0.0</v>
      </c>
      <c r="D150" s="236">
        <v>0.0</v>
      </c>
      <c r="E150" s="236">
        <v>0.0</v>
      </c>
      <c r="F150" s="236">
        <v>0.0</v>
      </c>
      <c r="G150" s="236">
        <v>0.0</v>
      </c>
      <c r="H150" s="236">
        <v>0.0</v>
      </c>
      <c r="I150" s="236">
        <v>0.0</v>
      </c>
      <c r="J150" s="236">
        <v>0.0</v>
      </c>
      <c r="K150" s="236">
        <v>0.0</v>
      </c>
      <c r="L150" s="236">
        <v>0.0</v>
      </c>
      <c r="M150" s="236">
        <v>0.0</v>
      </c>
      <c r="N150" s="236">
        <v>0.0</v>
      </c>
      <c r="O150" s="236">
        <v>0.0</v>
      </c>
      <c r="P150" s="236">
        <v>0.0</v>
      </c>
      <c r="Q150" s="236">
        <v>0.0</v>
      </c>
      <c r="R150" s="236">
        <v>0.0</v>
      </c>
      <c r="S150" s="236">
        <v>0.0</v>
      </c>
      <c r="T150" s="236">
        <v>0.0</v>
      </c>
      <c r="U150" s="236">
        <v>0.0</v>
      </c>
      <c r="V150" s="236">
        <v>0.0</v>
      </c>
      <c r="W150" s="236">
        <v>0.0</v>
      </c>
      <c r="X150" s="236">
        <v>0.0</v>
      </c>
      <c r="Y150" s="236">
        <v>0.0</v>
      </c>
      <c r="Z150" s="236">
        <v>0.0</v>
      </c>
      <c r="AA150" s="236">
        <v>0.0</v>
      </c>
      <c r="AB150" s="236">
        <v>0.0</v>
      </c>
      <c r="AC150" s="236"/>
      <c r="AD150" s="236"/>
      <c r="AE150" s="236"/>
      <c r="AF150" s="236"/>
      <c r="AG150" s="1005">
        <f t="shared" si="61"/>
        <v>0</v>
      </c>
    </row>
    <row r="151">
      <c r="A151" s="277" t="s">
        <v>2771</v>
      </c>
      <c r="B151" s="236">
        <v>0.0</v>
      </c>
      <c r="C151" s="236">
        <v>0.0</v>
      </c>
      <c r="D151" s="236">
        <v>0.0</v>
      </c>
      <c r="E151" s="236">
        <v>0.0</v>
      </c>
      <c r="F151" s="236">
        <v>0.0</v>
      </c>
      <c r="G151" s="236">
        <v>0.0</v>
      </c>
      <c r="H151" s="236">
        <v>0.0</v>
      </c>
      <c r="I151" s="236">
        <v>0.0</v>
      </c>
      <c r="J151" s="236">
        <v>0.0</v>
      </c>
      <c r="K151" s="236">
        <v>0.0</v>
      </c>
      <c r="L151" s="236">
        <v>0.0</v>
      </c>
      <c r="M151" s="236">
        <v>0.0</v>
      </c>
      <c r="N151" s="236">
        <v>0.0</v>
      </c>
      <c r="O151" s="236">
        <v>0.0</v>
      </c>
      <c r="P151" s="236">
        <v>0.0</v>
      </c>
      <c r="Q151" s="236">
        <v>0.0</v>
      </c>
      <c r="R151" s="236">
        <v>0.0</v>
      </c>
      <c r="S151" s="236">
        <v>0.0</v>
      </c>
      <c r="T151" s="236">
        <v>0.0</v>
      </c>
      <c r="U151" s="236">
        <v>0.0</v>
      </c>
      <c r="V151" s="236">
        <v>0.0</v>
      </c>
      <c r="W151" s="236">
        <v>0.0</v>
      </c>
      <c r="X151" s="236">
        <v>0.0</v>
      </c>
      <c r="Y151" s="236">
        <v>0.0</v>
      </c>
      <c r="Z151" s="236">
        <v>0.0</v>
      </c>
      <c r="AA151" s="236">
        <v>0.0</v>
      </c>
      <c r="AB151" s="236">
        <v>0.0</v>
      </c>
      <c r="AC151" s="236"/>
      <c r="AD151" s="236"/>
      <c r="AE151" s="236"/>
      <c r="AF151" s="236"/>
      <c r="AG151" s="1005">
        <f t="shared" si="61"/>
        <v>0</v>
      </c>
    </row>
    <row r="152">
      <c r="A152" s="277" t="s">
        <v>2772</v>
      </c>
      <c r="B152" s="236">
        <v>0.0</v>
      </c>
      <c r="C152" s="236">
        <v>0.0</v>
      </c>
      <c r="D152" s="236">
        <v>0.0</v>
      </c>
      <c r="E152" s="236">
        <v>0.0</v>
      </c>
      <c r="F152" s="236">
        <v>0.0</v>
      </c>
      <c r="G152" s="236">
        <v>0.0</v>
      </c>
      <c r="H152" s="236">
        <v>0.0</v>
      </c>
      <c r="I152" s="236">
        <v>0.0</v>
      </c>
      <c r="J152" s="236">
        <v>0.0</v>
      </c>
      <c r="K152" s="236">
        <v>0.0</v>
      </c>
      <c r="L152" s="236">
        <v>0.0</v>
      </c>
      <c r="M152" s="236">
        <v>0.0</v>
      </c>
      <c r="N152" s="236">
        <v>0.0</v>
      </c>
      <c r="O152" s="236">
        <v>0.0</v>
      </c>
      <c r="P152" s="236">
        <v>0.0</v>
      </c>
      <c r="Q152" s="236">
        <v>0.0</v>
      </c>
      <c r="R152" s="236">
        <v>0.0</v>
      </c>
      <c r="S152" s="236">
        <v>0.0</v>
      </c>
      <c r="T152" s="236">
        <v>0.0</v>
      </c>
      <c r="U152" s="236">
        <v>0.0</v>
      </c>
      <c r="V152" s="236">
        <v>0.0</v>
      </c>
      <c r="W152" s="236">
        <v>0.0</v>
      </c>
      <c r="X152" s="236">
        <v>0.0</v>
      </c>
      <c r="Y152" s="236">
        <v>0.0</v>
      </c>
      <c r="Z152" s="236">
        <v>0.0</v>
      </c>
      <c r="AA152" s="236">
        <v>0.0</v>
      </c>
      <c r="AB152" s="236">
        <v>0.0</v>
      </c>
      <c r="AC152" s="236"/>
      <c r="AD152" s="236"/>
      <c r="AE152" s="236"/>
      <c r="AF152" s="236"/>
      <c r="AG152" s="1005">
        <f t="shared" si="61"/>
        <v>0</v>
      </c>
    </row>
    <row r="153">
      <c r="A153" s="1024" t="s">
        <v>1913</v>
      </c>
      <c r="B153" s="458">
        <f t="shared" ref="B153:AF153" si="62">SUM(B145:B152)</f>
        <v>0</v>
      </c>
      <c r="C153" s="458">
        <f t="shared" si="62"/>
        <v>0</v>
      </c>
      <c r="D153" s="458">
        <f t="shared" si="62"/>
        <v>0</v>
      </c>
      <c r="E153" s="458">
        <f t="shared" si="62"/>
        <v>0</v>
      </c>
      <c r="F153" s="458">
        <f t="shared" si="62"/>
        <v>0</v>
      </c>
      <c r="G153" s="458">
        <f t="shared" si="62"/>
        <v>1</v>
      </c>
      <c r="H153" s="458">
        <f t="shared" si="62"/>
        <v>0</v>
      </c>
      <c r="I153" s="458">
        <f t="shared" si="62"/>
        <v>0</v>
      </c>
      <c r="J153" s="458">
        <f t="shared" si="62"/>
        <v>0</v>
      </c>
      <c r="K153" s="458">
        <f t="shared" si="62"/>
        <v>0</v>
      </c>
      <c r="L153" s="458">
        <f t="shared" si="62"/>
        <v>0</v>
      </c>
      <c r="M153" s="458">
        <f t="shared" si="62"/>
        <v>0</v>
      </c>
      <c r="N153" s="458">
        <f t="shared" si="62"/>
        <v>1</v>
      </c>
      <c r="O153" s="458">
        <f t="shared" si="62"/>
        <v>0</v>
      </c>
      <c r="P153" s="458">
        <f t="shared" si="62"/>
        <v>0</v>
      </c>
      <c r="Q153" s="458">
        <f t="shared" si="62"/>
        <v>0</v>
      </c>
      <c r="R153" s="458">
        <f t="shared" si="62"/>
        <v>0</v>
      </c>
      <c r="S153" s="458">
        <f t="shared" si="62"/>
        <v>0</v>
      </c>
      <c r="T153" s="458">
        <f t="shared" si="62"/>
        <v>3</v>
      </c>
      <c r="U153" s="458">
        <f t="shared" si="62"/>
        <v>0</v>
      </c>
      <c r="V153" s="458">
        <f t="shared" si="62"/>
        <v>1</v>
      </c>
      <c r="W153" s="458">
        <f t="shared" si="62"/>
        <v>0</v>
      </c>
      <c r="X153" s="458">
        <f t="shared" si="62"/>
        <v>0</v>
      </c>
      <c r="Y153" s="458">
        <f t="shared" si="62"/>
        <v>1</v>
      </c>
      <c r="Z153" s="458">
        <f t="shared" si="62"/>
        <v>0</v>
      </c>
      <c r="AA153" s="458">
        <f t="shared" si="62"/>
        <v>0</v>
      </c>
      <c r="AB153" s="458">
        <f t="shared" si="62"/>
        <v>0</v>
      </c>
      <c r="AC153" s="458">
        <f t="shared" si="62"/>
        <v>0</v>
      </c>
      <c r="AD153" s="458">
        <f t="shared" si="62"/>
        <v>0</v>
      </c>
      <c r="AE153" s="458">
        <f t="shared" si="62"/>
        <v>0</v>
      </c>
      <c r="AF153" s="458">
        <f t="shared" si="62"/>
        <v>0</v>
      </c>
      <c r="AG153" s="1005">
        <f t="shared" si="61"/>
        <v>7</v>
      </c>
    </row>
    <row r="154">
      <c r="A154" s="437"/>
      <c r="B154" s="267"/>
      <c r="C154" s="267"/>
      <c r="D154" s="267"/>
      <c r="E154" s="267"/>
      <c r="F154" s="267"/>
      <c r="G154" s="267"/>
      <c r="H154" s="267"/>
      <c r="I154" s="267"/>
      <c r="J154" s="267"/>
      <c r="K154" s="267"/>
      <c r="L154" s="267"/>
      <c r="M154" s="243"/>
      <c r="N154" s="267"/>
      <c r="O154" s="267"/>
      <c r="P154" s="267"/>
      <c r="Q154" s="267"/>
      <c r="R154" s="267"/>
      <c r="S154" s="267"/>
      <c r="T154" s="267"/>
      <c r="U154" s="267"/>
      <c r="V154" s="267"/>
      <c r="W154" s="267"/>
      <c r="X154" s="267"/>
      <c r="Y154" s="267"/>
      <c r="Z154" s="267"/>
      <c r="AA154" s="267"/>
      <c r="AB154" s="267"/>
      <c r="AC154" s="267"/>
      <c r="AD154" s="267"/>
      <c r="AE154" s="267"/>
      <c r="AF154" s="267"/>
      <c r="AG154" s="1005"/>
    </row>
    <row r="155">
      <c r="A155" s="277" t="s">
        <v>2753</v>
      </c>
      <c r="B155" s="236">
        <v>0.0</v>
      </c>
      <c r="C155" s="236">
        <v>0.0</v>
      </c>
      <c r="D155" s="236">
        <v>0.0</v>
      </c>
      <c r="E155" s="236">
        <v>0.0</v>
      </c>
      <c r="F155" s="236">
        <v>0.0</v>
      </c>
      <c r="G155" s="236">
        <v>0.0</v>
      </c>
      <c r="H155" s="236">
        <v>0.0</v>
      </c>
      <c r="I155" s="236">
        <v>0.0</v>
      </c>
      <c r="J155" s="236">
        <v>0.0</v>
      </c>
      <c r="K155" s="236">
        <v>0.0</v>
      </c>
      <c r="L155" s="236">
        <v>0.0</v>
      </c>
      <c r="M155" s="236">
        <v>0.0</v>
      </c>
      <c r="N155" s="236">
        <v>0.0</v>
      </c>
      <c r="O155" s="236">
        <v>0.0</v>
      </c>
      <c r="P155" s="236">
        <v>0.0</v>
      </c>
      <c r="Q155" s="236">
        <v>0.0</v>
      </c>
      <c r="R155" s="236">
        <v>0.0</v>
      </c>
      <c r="S155" s="236">
        <v>0.0</v>
      </c>
      <c r="T155" s="236">
        <v>0.0</v>
      </c>
      <c r="U155" s="236">
        <v>0.0</v>
      </c>
      <c r="V155" s="236">
        <v>0.0</v>
      </c>
      <c r="W155" s="236">
        <v>0.0</v>
      </c>
      <c r="X155" s="236">
        <v>0.0</v>
      </c>
      <c r="Y155" s="236">
        <v>0.0</v>
      </c>
      <c r="Z155" s="236">
        <v>0.0</v>
      </c>
      <c r="AA155" s="236">
        <v>0.0</v>
      </c>
      <c r="AB155" s="236">
        <v>0.0</v>
      </c>
      <c r="AC155" s="236"/>
      <c r="AD155" s="236"/>
      <c r="AE155" s="236"/>
      <c r="AF155" s="236"/>
      <c r="AG155" s="1005">
        <f t="shared" ref="AG155:AG163" si="63">SUM(B155:AF155)</f>
        <v>0</v>
      </c>
    </row>
    <row r="156">
      <c r="A156" s="277" t="s">
        <v>2754</v>
      </c>
      <c r="B156" s="236">
        <v>0.0</v>
      </c>
      <c r="C156" s="236">
        <v>0.0</v>
      </c>
      <c r="D156" s="236">
        <v>0.0</v>
      </c>
      <c r="E156" s="236">
        <v>0.0</v>
      </c>
      <c r="F156" s="236">
        <v>0.0</v>
      </c>
      <c r="G156" s="236">
        <v>0.0</v>
      </c>
      <c r="H156" s="236">
        <v>0.0</v>
      </c>
      <c r="I156" s="236">
        <v>0.0</v>
      </c>
      <c r="J156" s="236">
        <v>0.0</v>
      </c>
      <c r="K156" s="236">
        <v>0.0</v>
      </c>
      <c r="L156" s="236">
        <v>0.0</v>
      </c>
      <c r="M156" s="236">
        <v>0.0</v>
      </c>
      <c r="N156" s="236">
        <v>0.0</v>
      </c>
      <c r="O156" s="236">
        <v>0.0</v>
      </c>
      <c r="P156" s="236">
        <v>0.0</v>
      </c>
      <c r="Q156" s="236">
        <v>0.0</v>
      </c>
      <c r="R156" s="236">
        <v>0.0</v>
      </c>
      <c r="S156" s="236">
        <v>0.0</v>
      </c>
      <c r="T156" s="236">
        <v>0.0</v>
      </c>
      <c r="U156" s="236">
        <v>0.0</v>
      </c>
      <c r="V156" s="236">
        <v>0.0</v>
      </c>
      <c r="W156" s="236">
        <v>0.0</v>
      </c>
      <c r="X156" s="236">
        <v>0.0</v>
      </c>
      <c r="Y156" s="236">
        <v>0.0</v>
      </c>
      <c r="Z156" s="236">
        <v>0.0</v>
      </c>
      <c r="AA156" s="236">
        <v>0.0</v>
      </c>
      <c r="AB156" s="236">
        <v>0.0</v>
      </c>
      <c r="AC156" s="236"/>
      <c r="AD156" s="236"/>
      <c r="AE156" s="236"/>
      <c r="AF156" s="236"/>
      <c r="AG156" s="1005">
        <f t="shared" si="63"/>
        <v>0</v>
      </c>
    </row>
    <row r="157">
      <c r="A157" s="277" t="s">
        <v>2773</v>
      </c>
      <c r="B157" s="236">
        <v>0.0</v>
      </c>
      <c r="C157" s="236">
        <v>0.0</v>
      </c>
      <c r="D157" s="236">
        <v>0.0</v>
      </c>
      <c r="E157" s="236">
        <v>0.0</v>
      </c>
      <c r="F157" s="236">
        <v>0.0</v>
      </c>
      <c r="G157" s="236">
        <v>0.0</v>
      </c>
      <c r="H157" s="236">
        <v>0.0</v>
      </c>
      <c r="I157" s="236">
        <v>0.0</v>
      </c>
      <c r="J157" s="236">
        <v>0.0</v>
      </c>
      <c r="K157" s="236">
        <v>0.0</v>
      </c>
      <c r="L157" s="236">
        <v>0.0</v>
      </c>
      <c r="M157" s="236">
        <v>0.0</v>
      </c>
      <c r="N157" s="236">
        <v>0.0</v>
      </c>
      <c r="O157" s="236">
        <v>0.0</v>
      </c>
      <c r="P157" s="236">
        <v>0.0</v>
      </c>
      <c r="Q157" s="236">
        <v>0.0</v>
      </c>
      <c r="R157" s="236">
        <v>0.0</v>
      </c>
      <c r="S157" s="236">
        <v>0.0</v>
      </c>
      <c r="T157" s="236">
        <v>0.0</v>
      </c>
      <c r="U157" s="236">
        <v>0.0</v>
      </c>
      <c r="V157" s="236">
        <v>0.0</v>
      </c>
      <c r="W157" s="236">
        <v>0.0</v>
      </c>
      <c r="X157" s="236">
        <v>0.0</v>
      </c>
      <c r="Y157" s="236">
        <v>0.0</v>
      </c>
      <c r="Z157" s="236">
        <v>0.0</v>
      </c>
      <c r="AA157" s="236">
        <v>0.0</v>
      </c>
      <c r="AB157" s="236">
        <v>0.0</v>
      </c>
      <c r="AC157" s="236"/>
      <c r="AD157" s="236"/>
      <c r="AE157" s="236"/>
      <c r="AF157" s="236"/>
      <c r="AG157" s="1005">
        <f t="shared" si="63"/>
        <v>0</v>
      </c>
    </row>
    <row r="158">
      <c r="A158" s="277" t="s">
        <v>2774</v>
      </c>
      <c r="B158" s="236">
        <v>0.0</v>
      </c>
      <c r="C158" s="236">
        <v>0.0</v>
      </c>
      <c r="D158" s="236">
        <v>0.0</v>
      </c>
      <c r="E158" s="236">
        <v>0.0</v>
      </c>
      <c r="F158" s="236">
        <v>0.0</v>
      </c>
      <c r="G158" s="236">
        <v>0.0</v>
      </c>
      <c r="H158" s="236">
        <v>0.0</v>
      </c>
      <c r="I158" s="236">
        <v>0.0</v>
      </c>
      <c r="J158" s="236">
        <v>0.0</v>
      </c>
      <c r="K158" s="236">
        <v>0.0</v>
      </c>
      <c r="L158" s="236">
        <v>0.0</v>
      </c>
      <c r="M158" s="236">
        <v>0.0</v>
      </c>
      <c r="N158" s="236">
        <v>0.0</v>
      </c>
      <c r="O158" s="236">
        <v>0.0</v>
      </c>
      <c r="P158" s="236">
        <v>0.0</v>
      </c>
      <c r="Q158" s="236">
        <v>0.0</v>
      </c>
      <c r="R158" s="236">
        <v>0.0</v>
      </c>
      <c r="S158" s="236">
        <v>0.0</v>
      </c>
      <c r="T158" s="236">
        <v>0.0</v>
      </c>
      <c r="U158" s="236">
        <v>0.0</v>
      </c>
      <c r="V158" s="236">
        <v>0.0</v>
      </c>
      <c r="W158" s="236">
        <v>0.0</v>
      </c>
      <c r="X158" s="236">
        <v>0.0</v>
      </c>
      <c r="Y158" s="236">
        <v>0.0</v>
      </c>
      <c r="Z158" s="236">
        <v>0.0</v>
      </c>
      <c r="AA158" s="236">
        <v>0.0</v>
      </c>
      <c r="AB158" s="236">
        <v>0.0</v>
      </c>
      <c r="AC158" s="236"/>
      <c r="AD158" s="236"/>
      <c r="AE158" s="236"/>
      <c r="AF158" s="236"/>
      <c r="AG158" s="1005">
        <f t="shared" si="63"/>
        <v>0</v>
      </c>
    </row>
    <row r="159">
      <c r="A159" s="277" t="s">
        <v>2775</v>
      </c>
      <c r="B159" s="236">
        <v>0.0</v>
      </c>
      <c r="C159" s="236">
        <v>0.0</v>
      </c>
      <c r="D159" s="236">
        <v>0.0</v>
      </c>
      <c r="E159" s="236">
        <v>0.0</v>
      </c>
      <c r="F159" s="236">
        <v>0.0</v>
      </c>
      <c r="G159" s="236">
        <v>0.0</v>
      </c>
      <c r="H159" s="236">
        <v>0.0</v>
      </c>
      <c r="I159" s="236">
        <v>0.0</v>
      </c>
      <c r="J159" s="236">
        <v>0.0</v>
      </c>
      <c r="K159" s="236">
        <v>0.0</v>
      </c>
      <c r="L159" s="236">
        <v>0.0</v>
      </c>
      <c r="M159" s="236">
        <v>0.0</v>
      </c>
      <c r="N159" s="236">
        <v>0.0</v>
      </c>
      <c r="O159" s="236">
        <v>1.0</v>
      </c>
      <c r="P159" s="236">
        <v>1.0</v>
      </c>
      <c r="Q159" s="236">
        <v>1.0</v>
      </c>
      <c r="R159" s="236">
        <v>0.0</v>
      </c>
      <c r="S159" s="236">
        <v>0.0</v>
      </c>
      <c r="T159" s="236">
        <v>0.0</v>
      </c>
      <c r="U159" s="236">
        <v>0.0</v>
      </c>
      <c r="V159" s="236">
        <v>0.0</v>
      </c>
      <c r="W159" s="236">
        <v>0.0</v>
      </c>
      <c r="X159" s="236">
        <v>0.0</v>
      </c>
      <c r="Y159" s="236">
        <v>0.0</v>
      </c>
      <c r="Z159" s="236">
        <v>0.0</v>
      </c>
      <c r="AA159" s="236">
        <v>0.0</v>
      </c>
      <c r="AB159" s="236">
        <v>0.0</v>
      </c>
      <c r="AC159" s="236"/>
      <c r="AD159" s="236"/>
      <c r="AE159" s="236"/>
      <c r="AF159" s="236"/>
      <c r="AG159" s="1005">
        <f t="shared" si="63"/>
        <v>3</v>
      </c>
    </row>
    <row r="160">
      <c r="A160" s="277" t="s">
        <v>2776</v>
      </c>
      <c r="B160" s="236">
        <v>0.0</v>
      </c>
      <c r="C160" s="236">
        <v>0.0</v>
      </c>
      <c r="D160" s="236">
        <v>0.0</v>
      </c>
      <c r="E160" s="236">
        <v>0.0</v>
      </c>
      <c r="F160" s="236">
        <v>0.0</v>
      </c>
      <c r="G160" s="236">
        <v>0.0</v>
      </c>
      <c r="H160" s="236">
        <v>0.0</v>
      </c>
      <c r="I160" s="236">
        <v>0.0</v>
      </c>
      <c r="J160" s="236">
        <v>0.0</v>
      </c>
      <c r="K160" s="236">
        <v>0.0</v>
      </c>
      <c r="L160" s="236">
        <v>0.0</v>
      </c>
      <c r="M160" s="236">
        <v>0.0</v>
      </c>
      <c r="N160" s="236">
        <v>0.0</v>
      </c>
      <c r="O160" s="236">
        <v>0.0</v>
      </c>
      <c r="P160" s="236">
        <v>0.0</v>
      </c>
      <c r="Q160" s="236">
        <v>0.0</v>
      </c>
      <c r="R160" s="236">
        <v>0.0</v>
      </c>
      <c r="S160" s="236">
        <v>0.0</v>
      </c>
      <c r="T160" s="236">
        <v>0.0</v>
      </c>
      <c r="U160" s="236">
        <v>0.0</v>
      </c>
      <c r="V160" s="236">
        <v>0.0</v>
      </c>
      <c r="W160" s="236">
        <v>0.0</v>
      </c>
      <c r="X160" s="236">
        <v>0.0</v>
      </c>
      <c r="Y160" s="236">
        <v>0.0</v>
      </c>
      <c r="Z160" s="236">
        <v>0.0</v>
      </c>
      <c r="AA160" s="236">
        <v>0.0</v>
      </c>
      <c r="AB160" s="236">
        <v>0.0</v>
      </c>
      <c r="AC160" s="236"/>
      <c r="AD160" s="236"/>
      <c r="AE160" s="236"/>
      <c r="AF160" s="236"/>
      <c r="AG160" s="1005">
        <f t="shared" si="63"/>
        <v>0</v>
      </c>
    </row>
    <row r="161">
      <c r="A161" s="277" t="s">
        <v>2777</v>
      </c>
      <c r="B161" s="236">
        <v>0.0</v>
      </c>
      <c r="C161" s="236">
        <v>0.0</v>
      </c>
      <c r="D161" s="236">
        <v>0.0</v>
      </c>
      <c r="E161" s="236">
        <v>0.0</v>
      </c>
      <c r="F161" s="236">
        <v>0.0</v>
      </c>
      <c r="G161" s="236">
        <v>0.0</v>
      </c>
      <c r="H161" s="236">
        <v>0.0</v>
      </c>
      <c r="I161" s="236">
        <v>0.0</v>
      </c>
      <c r="J161" s="236">
        <v>0.0</v>
      </c>
      <c r="K161" s="236">
        <v>0.0</v>
      </c>
      <c r="L161" s="236">
        <v>0.0</v>
      </c>
      <c r="M161" s="236">
        <v>0.0</v>
      </c>
      <c r="N161" s="236">
        <v>0.0</v>
      </c>
      <c r="O161" s="236">
        <v>0.0</v>
      </c>
      <c r="P161" s="236">
        <v>0.0</v>
      </c>
      <c r="Q161" s="236">
        <v>0.0</v>
      </c>
      <c r="R161" s="236">
        <v>0.0</v>
      </c>
      <c r="S161" s="236">
        <v>0.0</v>
      </c>
      <c r="T161" s="236">
        <v>0.0</v>
      </c>
      <c r="U161" s="236">
        <v>0.0</v>
      </c>
      <c r="V161" s="236">
        <v>0.0</v>
      </c>
      <c r="W161" s="236">
        <v>0.0</v>
      </c>
      <c r="X161" s="236">
        <v>0.0</v>
      </c>
      <c r="Y161" s="236">
        <v>0.0</v>
      </c>
      <c r="Z161" s="236">
        <v>0.0</v>
      </c>
      <c r="AA161" s="236">
        <v>0.0</v>
      </c>
      <c r="AB161" s="236">
        <v>0.0</v>
      </c>
      <c r="AC161" s="236"/>
      <c r="AD161" s="236"/>
      <c r="AE161" s="236"/>
      <c r="AF161" s="236"/>
      <c r="AG161" s="1005">
        <f t="shared" si="63"/>
        <v>0</v>
      </c>
    </row>
    <row r="162">
      <c r="A162" s="277" t="s">
        <v>2778</v>
      </c>
      <c r="B162" s="236">
        <v>0.0</v>
      </c>
      <c r="C162" s="236">
        <v>0.0</v>
      </c>
      <c r="D162" s="236">
        <v>0.0</v>
      </c>
      <c r="E162" s="236">
        <v>0.0</v>
      </c>
      <c r="F162" s="236">
        <v>0.0</v>
      </c>
      <c r="G162" s="236">
        <v>0.0</v>
      </c>
      <c r="H162" s="236">
        <v>0.0</v>
      </c>
      <c r="I162" s="236">
        <v>0.0</v>
      </c>
      <c r="J162" s="236">
        <v>0.0</v>
      </c>
      <c r="K162" s="236">
        <v>0.0</v>
      </c>
      <c r="L162" s="236">
        <v>0.0</v>
      </c>
      <c r="M162" s="236">
        <v>0.0</v>
      </c>
      <c r="N162" s="236">
        <v>0.0</v>
      </c>
      <c r="O162" s="236">
        <v>0.0</v>
      </c>
      <c r="P162" s="236">
        <v>0.0</v>
      </c>
      <c r="Q162" s="236">
        <v>0.0</v>
      </c>
      <c r="R162" s="236">
        <v>0.0</v>
      </c>
      <c r="S162" s="236">
        <v>0.0</v>
      </c>
      <c r="T162" s="236">
        <v>0.0</v>
      </c>
      <c r="U162" s="236">
        <v>0.0</v>
      </c>
      <c r="V162" s="236">
        <v>0.0</v>
      </c>
      <c r="W162" s="236">
        <v>0.0</v>
      </c>
      <c r="X162" s="236">
        <v>0.0</v>
      </c>
      <c r="Y162" s="236">
        <v>0.0</v>
      </c>
      <c r="Z162" s="236">
        <v>0.0</v>
      </c>
      <c r="AA162" s="236">
        <v>0.0</v>
      </c>
      <c r="AB162" s="236">
        <v>0.0</v>
      </c>
      <c r="AC162" s="236"/>
      <c r="AD162" s="236"/>
      <c r="AE162" s="236"/>
      <c r="AF162" s="236"/>
      <c r="AG162" s="1005">
        <f t="shared" si="63"/>
        <v>0</v>
      </c>
    </row>
    <row r="163">
      <c r="A163" s="1024" t="s">
        <v>2761</v>
      </c>
      <c r="B163" s="458">
        <f t="shared" ref="B163:AF163" si="64">SUM(B155:B162)</f>
        <v>0</v>
      </c>
      <c r="C163" s="458">
        <f t="shared" si="64"/>
        <v>0</v>
      </c>
      <c r="D163" s="458">
        <f t="shared" si="64"/>
        <v>0</v>
      </c>
      <c r="E163" s="458">
        <f t="shared" si="64"/>
        <v>0</v>
      </c>
      <c r="F163" s="458">
        <f t="shared" si="64"/>
        <v>0</v>
      </c>
      <c r="G163" s="458">
        <f t="shared" si="64"/>
        <v>0</v>
      </c>
      <c r="H163" s="458">
        <f t="shared" si="64"/>
        <v>0</v>
      </c>
      <c r="I163" s="458">
        <f t="shared" si="64"/>
        <v>0</v>
      </c>
      <c r="J163" s="458">
        <f t="shared" si="64"/>
        <v>0</v>
      </c>
      <c r="K163" s="458">
        <f t="shared" si="64"/>
        <v>0</v>
      </c>
      <c r="L163" s="458">
        <f t="shared" si="64"/>
        <v>0</v>
      </c>
      <c r="M163" s="458">
        <f t="shared" si="64"/>
        <v>0</v>
      </c>
      <c r="N163" s="458">
        <f t="shared" si="64"/>
        <v>0</v>
      </c>
      <c r="O163" s="458">
        <f t="shared" si="64"/>
        <v>1</v>
      </c>
      <c r="P163" s="458">
        <f t="shared" si="64"/>
        <v>1</v>
      </c>
      <c r="Q163" s="458">
        <f t="shared" si="64"/>
        <v>1</v>
      </c>
      <c r="R163" s="458">
        <f t="shared" si="64"/>
        <v>0</v>
      </c>
      <c r="S163" s="458">
        <f t="shared" si="64"/>
        <v>0</v>
      </c>
      <c r="T163" s="458">
        <f t="shared" si="64"/>
        <v>0</v>
      </c>
      <c r="U163" s="458">
        <f t="shared" si="64"/>
        <v>0</v>
      </c>
      <c r="V163" s="458">
        <f t="shared" si="64"/>
        <v>0</v>
      </c>
      <c r="W163" s="458">
        <f t="shared" si="64"/>
        <v>0</v>
      </c>
      <c r="X163" s="458">
        <f t="shared" si="64"/>
        <v>0</v>
      </c>
      <c r="Y163" s="458">
        <f t="shared" si="64"/>
        <v>0</v>
      </c>
      <c r="Z163" s="458">
        <f t="shared" si="64"/>
        <v>0</v>
      </c>
      <c r="AA163" s="458">
        <f t="shared" si="64"/>
        <v>0</v>
      </c>
      <c r="AB163" s="458">
        <f t="shared" si="64"/>
        <v>0</v>
      </c>
      <c r="AC163" s="458">
        <f t="shared" si="64"/>
        <v>0</v>
      </c>
      <c r="AD163" s="458">
        <f t="shared" si="64"/>
        <v>0</v>
      </c>
      <c r="AE163" s="458">
        <f t="shared" si="64"/>
        <v>0</v>
      </c>
      <c r="AF163" s="458">
        <f t="shared" si="64"/>
        <v>0</v>
      </c>
      <c r="AG163" s="1005">
        <f t="shared" si="63"/>
        <v>3</v>
      </c>
    </row>
    <row r="164">
      <c r="A164" s="437"/>
      <c r="B164" s="267"/>
      <c r="C164" s="267"/>
      <c r="D164" s="267"/>
      <c r="E164" s="267"/>
      <c r="F164" s="267"/>
      <c r="G164" s="267"/>
      <c r="H164" s="267"/>
      <c r="I164" s="267"/>
      <c r="J164" s="267"/>
      <c r="K164" s="267"/>
      <c r="L164" s="267"/>
      <c r="M164" s="243"/>
      <c r="N164" s="267"/>
      <c r="O164" s="267"/>
      <c r="P164" s="267"/>
      <c r="Q164" s="267"/>
      <c r="R164" s="267"/>
      <c r="S164" s="267"/>
      <c r="T164" s="267"/>
      <c r="U164" s="267"/>
      <c r="V164" s="267"/>
      <c r="W164" s="267"/>
      <c r="X164" s="267"/>
      <c r="Y164" s="267"/>
      <c r="Z164" s="267"/>
      <c r="AA164" s="267"/>
      <c r="AB164" s="267"/>
      <c r="AC164" s="267"/>
      <c r="AD164" s="267"/>
      <c r="AE164" s="267"/>
      <c r="AF164" s="267"/>
      <c r="AG164" s="1005"/>
    </row>
    <row r="165">
      <c r="A165" s="437"/>
      <c r="B165" s="267"/>
      <c r="C165" s="267"/>
      <c r="D165" s="267"/>
      <c r="E165" s="267"/>
      <c r="F165" s="267"/>
      <c r="G165" s="267"/>
      <c r="H165" s="267"/>
      <c r="I165" s="267"/>
      <c r="J165" s="267"/>
      <c r="K165" s="267"/>
      <c r="L165" s="267"/>
      <c r="M165" s="243"/>
      <c r="N165" s="267"/>
      <c r="O165" s="267"/>
      <c r="P165" s="267"/>
      <c r="Q165" s="267"/>
      <c r="R165" s="267"/>
      <c r="S165" s="267"/>
      <c r="T165" s="267"/>
      <c r="U165" s="267"/>
      <c r="V165" s="267"/>
      <c r="W165" s="267"/>
      <c r="X165" s="267"/>
      <c r="Y165" s="267"/>
      <c r="Z165" s="267"/>
      <c r="AA165" s="267"/>
      <c r="AB165" s="267"/>
      <c r="AC165" s="267"/>
      <c r="AD165" s="267"/>
      <c r="AE165" s="267"/>
      <c r="AF165" s="267"/>
      <c r="AG165" s="1005"/>
    </row>
    <row r="166">
      <c r="A166" s="277" t="s">
        <v>2779</v>
      </c>
      <c r="B166" s="236">
        <v>0.0</v>
      </c>
      <c r="C166" s="236">
        <v>0.0</v>
      </c>
      <c r="D166" s="236">
        <v>0.0</v>
      </c>
      <c r="E166" s="236">
        <v>0.0</v>
      </c>
      <c r="F166" s="236">
        <v>0.0</v>
      </c>
      <c r="G166" s="236">
        <v>2.0</v>
      </c>
      <c r="H166" s="236">
        <v>0.0</v>
      </c>
      <c r="I166" s="236">
        <v>0.0</v>
      </c>
      <c r="J166" s="236">
        <v>0.0</v>
      </c>
      <c r="K166" s="236">
        <v>0.0</v>
      </c>
      <c r="L166" s="236">
        <v>0.0</v>
      </c>
      <c r="M166" s="236">
        <v>0.0</v>
      </c>
      <c r="N166" s="236">
        <v>1.0</v>
      </c>
      <c r="O166" s="236">
        <v>0.0</v>
      </c>
      <c r="P166" s="236">
        <v>0.0</v>
      </c>
      <c r="Q166" s="236">
        <v>0.0</v>
      </c>
      <c r="R166" s="236">
        <v>0.0</v>
      </c>
      <c r="S166" s="236">
        <v>0.0</v>
      </c>
      <c r="T166" s="236">
        <v>2.0</v>
      </c>
      <c r="U166" s="236">
        <v>0.0</v>
      </c>
      <c r="V166" s="236">
        <v>1.0</v>
      </c>
      <c r="W166" s="236">
        <v>0.0</v>
      </c>
      <c r="X166" s="236">
        <v>0.0</v>
      </c>
      <c r="Y166" s="236">
        <v>1.0</v>
      </c>
      <c r="Z166" s="236">
        <v>0.0</v>
      </c>
      <c r="AA166" s="236">
        <v>0.0</v>
      </c>
      <c r="AB166" s="236">
        <v>0.0</v>
      </c>
      <c r="AC166" s="236"/>
      <c r="AD166" s="236"/>
      <c r="AE166" s="236"/>
      <c r="AF166" s="236"/>
      <c r="AG166" s="1005">
        <f t="shared" ref="AG166:AG167" si="66">SUM(B166:AF166)</f>
        <v>7</v>
      </c>
    </row>
    <row r="167">
      <c r="A167" s="1024" t="s">
        <v>1496</v>
      </c>
      <c r="B167" s="458">
        <f t="shared" ref="B167:AF167" si="65">SUM(B166)</f>
        <v>0</v>
      </c>
      <c r="C167" s="458">
        <f t="shared" si="65"/>
        <v>0</v>
      </c>
      <c r="D167" s="458">
        <f t="shared" si="65"/>
        <v>0</v>
      </c>
      <c r="E167" s="458">
        <f t="shared" si="65"/>
        <v>0</v>
      </c>
      <c r="F167" s="458">
        <f t="shared" si="65"/>
        <v>0</v>
      </c>
      <c r="G167" s="458">
        <f t="shared" si="65"/>
        <v>2</v>
      </c>
      <c r="H167" s="458">
        <f t="shared" si="65"/>
        <v>0</v>
      </c>
      <c r="I167" s="458">
        <f t="shared" si="65"/>
        <v>0</v>
      </c>
      <c r="J167" s="458">
        <f t="shared" si="65"/>
        <v>0</v>
      </c>
      <c r="K167" s="458">
        <f t="shared" si="65"/>
        <v>0</v>
      </c>
      <c r="L167" s="458">
        <f t="shared" si="65"/>
        <v>0</v>
      </c>
      <c r="M167" s="458">
        <f t="shared" si="65"/>
        <v>0</v>
      </c>
      <c r="N167" s="458">
        <f t="shared" si="65"/>
        <v>1</v>
      </c>
      <c r="O167" s="458">
        <f t="shared" si="65"/>
        <v>0</v>
      </c>
      <c r="P167" s="458">
        <f t="shared" si="65"/>
        <v>0</v>
      </c>
      <c r="Q167" s="458">
        <f t="shared" si="65"/>
        <v>0</v>
      </c>
      <c r="R167" s="458">
        <f t="shared" si="65"/>
        <v>0</v>
      </c>
      <c r="S167" s="458">
        <f t="shared" si="65"/>
        <v>0</v>
      </c>
      <c r="T167" s="458">
        <f t="shared" si="65"/>
        <v>2</v>
      </c>
      <c r="U167" s="458">
        <f t="shared" si="65"/>
        <v>0</v>
      </c>
      <c r="V167" s="458">
        <f t="shared" si="65"/>
        <v>1</v>
      </c>
      <c r="W167" s="458">
        <f t="shared" si="65"/>
        <v>0</v>
      </c>
      <c r="X167" s="458">
        <f t="shared" si="65"/>
        <v>0</v>
      </c>
      <c r="Y167" s="458">
        <f t="shared" si="65"/>
        <v>1</v>
      </c>
      <c r="Z167" s="458">
        <f t="shared" si="65"/>
        <v>0</v>
      </c>
      <c r="AA167" s="458">
        <f t="shared" si="65"/>
        <v>0</v>
      </c>
      <c r="AB167" s="458">
        <f t="shared" si="65"/>
        <v>0</v>
      </c>
      <c r="AC167" s="458">
        <f t="shared" si="65"/>
        <v>0</v>
      </c>
      <c r="AD167" s="458">
        <f t="shared" si="65"/>
        <v>0</v>
      </c>
      <c r="AE167" s="458">
        <f t="shared" si="65"/>
        <v>0</v>
      </c>
      <c r="AF167" s="458">
        <f t="shared" si="65"/>
        <v>0</v>
      </c>
      <c r="AG167" s="1005">
        <f t="shared" si="66"/>
        <v>7</v>
      </c>
    </row>
    <row r="168">
      <c r="A168" s="437"/>
      <c r="B168" s="1025"/>
      <c r="C168" s="267"/>
      <c r="D168" s="267"/>
      <c r="E168" s="267"/>
      <c r="F168" s="267"/>
      <c r="G168" s="267"/>
      <c r="H168" s="267"/>
      <c r="I168" s="267"/>
      <c r="J168" s="267"/>
      <c r="K168" s="267"/>
      <c r="L168" s="267"/>
      <c r="M168" s="267"/>
      <c r="N168" s="267"/>
      <c r="O168" s="267"/>
      <c r="P168" s="267"/>
      <c r="Q168" s="267"/>
      <c r="R168" s="267"/>
      <c r="S168" s="267"/>
      <c r="T168" s="267"/>
      <c r="U168" s="267"/>
      <c r="V168" s="267"/>
      <c r="W168" s="267"/>
      <c r="X168" s="267"/>
      <c r="Y168" s="267"/>
      <c r="Z168" s="267"/>
      <c r="AA168" s="267"/>
      <c r="AB168" s="267"/>
      <c r="AC168" s="267"/>
      <c r="AD168" s="267"/>
      <c r="AE168" s="267"/>
      <c r="AF168" s="267"/>
      <c r="AG168" s="150"/>
    </row>
    <row r="169">
      <c r="A169" s="474" t="s">
        <v>2780</v>
      </c>
      <c r="B169" s="200"/>
      <c r="C169" s="200"/>
      <c r="D169" s="200"/>
      <c r="E169" s="200"/>
      <c r="F169" s="200"/>
      <c r="G169" s="262"/>
      <c r="H169" s="200"/>
      <c r="I169" s="168"/>
      <c r="J169" s="168"/>
      <c r="K169" s="168"/>
      <c r="L169" s="168"/>
      <c r="M169" s="168"/>
      <c r="N169" s="168"/>
      <c r="O169" s="168"/>
      <c r="P169" s="168"/>
      <c r="Q169" s="168"/>
      <c r="R169" s="168"/>
      <c r="S169" s="168"/>
      <c r="T169" s="168"/>
      <c r="U169" s="168"/>
      <c r="V169" s="168"/>
      <c r="W169" s="168"/>
      <c r="X169" s="168"/>
      <c r="Y169" s="168"/>
      <c r="Z169" s="168"/>
      <c r="AA169" s="168"/>
      <c r="AB169" s="168"/>
      <c r="AC169" s="168"/>
      <c r="AD169" s="168"/>
      <c r="AE169" s="168"/>
      <c r="AF169" s="168"/>
      <c r="AG169" s="150"/>
    </row>
    <row r="170">
      <c r="A170" s="277" t="s">
        <v>2781</v>
      </c>
      <c r="B170" s="262">
        <v>0.0</v>
      </c>
      <c r="C170" s="262">
        <v>0.0</v>
      </c>
      <c r="D170" s="262">
        <v>0.0</v>
      </c>
      <c r="E170" s="262">
        <v>0.0</v>
      </c>
      <c r="F170" s="262">
        <v>0.0</v>
      </c>
      <c r="G170" s="262">
        <v>299.99</v>
      </c>
      <c r="H170" s="262">
        <v>0.0</v>
      </c>
      <c r="I170" s="262">
        <v>0.0</v>
      </c>
      <c r="J170" s="262">
        <v>0.0</v>
      </c>
      <c r="K170" s="262">
        <v>0.0</v>
      </c>
      <c r="L170" s="262">
        <v>0.0</v>
      </c>
      <c r="M170" s="262">
        <v>0.0</v>
      </c>
      <c r="N170" s="262">
        <v>0.0</v>
      </c>
      <c r="O170" s="262">
        <v>0.0</v>
      </c>
      <c r="P170" s="262">
        <v>0.0</v>
      </c>
      <c r="Q170" s="262">
        <v>0.0</v>
      </c>
      <c r="R170" s="262">
        <v>0.0</v>
      </c>
      <c r="S170" s="262">
        <v>0.0</v>
      </c>
      <c r="T170" s="262">
        <v>0.0</v>
      </c>
      <c r="U170" s="262">
        <v>0.0</v>
      </c>
      <c r="V170" s="262">
        <v>306.34</v>
      </c>
      <c r="W170" s="262">
        <v>0.0</v>
      </c>
      <c r="X170" s="262">
        <v>0.0</v>
      </c>
      <c r="Y170" s="262">
        <v>0.0</v>
      </c>
      <c r="Z170" s="262">
        <v>0.0</v>
      </c>
      <c r="AA170" s="262">
        <v>0.0</v>
      </c>
      <c r="AB170" s="262">
        <v>0.0</v>
      </c>
      <c r="AC170" s="262"/>
      <c r="AD170" s="262"/>
      <c r="AE170" s="262"/>
      <c r="AF170" s="262"/>
      <c r="AG170" s="1026">
        <f t="shared" ref="AG170:AG173" si="67">SUM(B170:AF170)</f>
        <v>606.33</v>
      </c>
    </row>
    <row r="171">
      <c r="A171" s="277" t="s">
        <v>2782</v>
      </c>
      <c r="B171" s="189"/>
      <c r="C171" s="189"/>
      <c r="D171" s="189"/>
      <c r="E171" s="189"/>
      <c r="F171" s="189"/>
      <c r="G171" s="189"/>
      <c r="H171" s="189"/>
      <c r="I171" s="189"/>
      <c r="J171" s="189"/>
      <c r="K171" s="189"/>
      <c r="L171" s="189"/>
      <c r="M171" s="189"/>
      <c r="N171" s="189"/>
      <c r="O171" s="189"/>
      <c r="P171" s="189"/>
      <c r="Q171" s="189"/>
      <c r="R171" s="189"/>
      <c r="S171" s="189"/>
      <c r="T171" s="189"/>
      <c r="U171" s="189"/>
      <c r="V171" s="189"/>
      <c r="W171" s="189"/>
      <c r="X171" s="189"/>
      <c r="Y171" s="189"/>
      <c r="Z171" s="189"/>
      <c r="AA171" s="189"/>
      <c r="AB171" s="189"/>
      <c r="AC171" s="189"/>
      <c r="AD171" s="189"/>
      <c r="AE171" s="189"/>
      <c r="AF171" s="189"/>
      <c r="AG171" s="1026">
        <f t="shared" si="67"/>
        <v>0</v>
      </c>
    </row>
    <row r="172">
      <c r="A172" s="277" t="s">
        <v>2783</v>
      </c>
      <c r="B172" s="189"/>
      <c r="C172" s="189"/>
      <c r="D172" s="189"/>
      <c r="E172" s="189"/>
      <c r="F172" s="189"/>
      <c r="G172" s="189"/>
      <c r="H172" s="189"/>
      <c r="I172" s="189"/>
      <c r="J172" s="189"/>
      <c r="K172" s="189"/>
      <c r="L172" s="189"/>
      <c r="M172" s="189"/>
      <c r="N172" s="189"/>
      <c r="O172" s="189"/>
      <c r="P172" s="189"/>
      <c r="Q172" s="189"/>
      <c r="R172" s="189"/>
      <c r="S172" s="189"/>
      <c r="T172" s="189"/>
      <c r="U172" s="189"/>
      <c r="V172" s="189"/>
      <c r="W172" s="189"/>
      <c r="X172" s="189"/>
      <c r="Y172" s="189"/>
      <c r="Z172" s="189"/>
      <c r="AA172" s="189"/>
      <c r="AB172" s="189"/>
      <c r="AC172" s="189"/>
      <c r="AD172" s="189"/>
      <c r="AE172" s="189"/>
      <c r="AF172" s="189"/>
      <c r="AG172" s="1026">
        <f t="shared" si="67"/>
        <v>0</v>
      </c>
    </row>
    <row r="173">
      <c r="A173" s="482" t="s">
        <v>1913</v>
      </c>
      <c r="B173" s="468">
        <f t="shared" ref="B173:AF173" si="68">SUM(B170:B172)</f>
        <v>0</v>
      </c>
      <c r="C173" s="468">
        <f t="shared" si="68"/>
        <v>0</v>
      </c>
      <c r="D173" s="468">
        <f t="shared" si="68"/>
        <v>0</v>
      </c>
      <c r="E173" s="468">
        <f t="shared" si="68"/>
        <v>0</v>
      </c>
      <c r="F173" s="468">
        <f t="shared" si="68"/>
        <v>0</v>
      </c>
      <c r="G173" s="468">
        <f t="shared" si="68"/>
        <v>299.99</v>
      </c>
      <c r="H173" s="468">
        <f t="shared" si="68"/>
        <v>0</v>
      </c>
      <c r="I173" s="468">
        <f t="shared" si="68"/>
        <v>0</v>
      </c>
      <c r="J173" s="468">
        <f t="shared" si="68"/>
        <v>0</v>
      </c>
      <c r="K173" s="468">
        <f t="shared" si="68"/>
        <v>0</v>
      </c>
      <c r="L173" s="468">
        <f t="shared" si="68"/>
        <v>0</v>
      </c>
      <c r="M173" s="468">
        <f t="shared" si="68"/>
        <v>0</v>
      </c>
      <c r="N173" s="468">
        <f t="shared" si="68"/>
        <v>0</v>
      </c>
      <c r="O173" s="468">
        <f t="shared" si="68"/>
        <v>0</v>
      </c>
      <c r="P173" s="468">
        <f t="shared" si="68"/>
        <v>0</v>
      </c>
      <c r="Q173" s="468">
        <f t="shared" si="68"/>
        <v>0</v>
      </c>
      <c r="R173" s="468">
        <f t="shared" si="68"/>
        <v>0</v>
      </c>
      <c r="S173" s="468">
        <f t="shared" si="68"/>
        <v>0</v>
      </c>
      <c r="T173" s="468">
        <f t="shared" si="68"/>
        <v>0</v>
      </c>
      <c r="U173" s="468">
        <f t="shared" si="68"/>
        <v>0</v>
      </c>
      <c r="V173" s="468">
        <f t="shared" si="68"/>
        <v>306.34</v>
      </c>
      <c r="W173" s="468">
        <f t="shared" si="68"/>
        <v>0</v>
      </c>
      <c r="X173" s="468">
        <f t="shared" si="68"/>
        <v>0</v>
      </c>
      <c r="Y173" s="468">
        <f t="shared" si="68"/>
        <v>0</v>
      </c>
      <c r="Z173" s="468">
        <f t="shared" si="68"/>
        <v>0</v>
      </c>
      <c r="AA173" s="468">
        <f t="shared" si="68"/>
        <v>0</v>
      </c>
      <c r="AB173" s="468">
        <f t="shared" si="68"/>
        <v>0</v>
      </c>
      <c r="AC173" s="468">
        <f t="shared" si="68"/>
        <v>0</v>
      </c>
      <c r="AD173" s="468">
        <f t="shared" si="68"/>
        <v>0</v>
      </c>
      <c r="AE173" s="468">
        <f t="shared" si="68"/>
        <v>0</v>
      </c>
      <c r="AF173" s="468">
        <f t="shared" si="68"/>
        <v>0</v>
      </c>
      <c r="AG173" s="1026">
        <f t="shared" si="67"/>
        <v>606.33</v>
      </c>
    </row>
    <row r="174">
      <c r="A174" s="437"/>
      <c r="B174" s="267"/>
      <c r="C174" s="267"/>
      <c r="D174" s="267"/>
      <c r="E174" s="267"/>
      <c r="F174" s="267"/>
      <c r="G174" s="267"/>
      <c r="H174" s="267"/>
      <c r="I174" s="267"/>
      <c r="J174" s="267"/>
      <c r="K174" s="267"/>
      <c r="L174" s="267"/>
      <c r="M174" s="267"/>
      <c r="N174" s="267"/>
      <c r="O174" s="267"/>
      <c r="P174" s="267"/>
      <c r="Q174" s="267"/>
      <c r="R174" s="267"/>
      <c r="S174" s="267"/>
      <c r="T174" s="267"/>
      <c r="U174" s="267"/>
      <c r="V174" s="267"/>
      <c r="W174" s="267"/>
      <c r="X174" s="267"/>
      <c r="Y174" s="267"/>
      <c r="Z174" s="267"/>
      <c r="AA174" s="267"/>
      <c r="AB174" s="267"/>
      <c r="AC174" s="267"/>
      <c r="AD174" s="267"/>
      <c r="AE174" s="267"/>
      <c r="AF174" s="267"/>
      <c r="AG174" s="1026"/>
    </row>
    <row r="175">
      <c r="A175" s="474" t="s">
        <v>2784</v>
      </c>
      <c r="B175" s="267"/>
      <c r="C175" s="267"/>
      <c r="D175" s="267"/>
      <c r="E175" s="267"/>
      <c r="F175" s="267"/>
      <c r="G175" s="267"/>
      <c r="H175" s="267"/>
      <c r="I175" s="267"/>
      <c r="J175" s="267"/>
      <c r="K175" s="267"/>
      <c r="L175" s="267"/>
      <c r="M175" s="267"/>
      <c r="N175" s="267"/>
      <c r="O175" s="267"/>
      <c r="P175" s="267"/>
      <c r="Q175" s="267"/>
      <c r="R175" s="267"/>
      <c r="S175" s="267"/>
      <c r="T175" s="267"/>
      <c r="U175" s="267"/>
      <c r="V175" s="267"/>
      <c r="W175" s="267"/>
      <c r="X175" s="267"/>
      <c r="Y175" s="267"/>
      <c r="Z175" s="267"/>
      <c r="AA175" s="267"/>
      <c r="AB175" s="267"/>
      <c r="AC175" s="267"/>
      <c r="AD175" s="267"/>
      <c r="AE175" s="267"/>
      <c r="AF175" s="267"/>
      <c r="AG175" s="150"/>
    </row>
    <row r="176">
      <c r="A176" s="277" t="s">
        <v>2781</v>
      </c>
      <c r="B176" s="262">
        <v>0.0</v>
      </c>
      <c r="C176" s="262">
        <v>0.0</v>
      </c>
      <c r="D176" s="262">
        <v>0.0</v>
      </c>
      <c r="E176" s="367">
        <v>0.0</v>
      </c>
      <c r="F176" s="367">
        <v>0.0</v>
      </c>
      <c r="G176" s="367">
        <v>441.1</v>
      </c>
      <c r="H176" s="367">
        <v>0.0</v>
      </c>
      <c r="I176" s="367">
        <v>0.0</v>
      </c>
      <c r="J176" s="367">
        <v>0.0</v>
      </c>
      <c r="K176" s="367">
        <v>0.0</v>
      </c>
      <c r="L176" s="262">
        <v>0.0</v>
      </c>
      <c r="M176" s="367">
        <v>0.0</v>
      </c>
      <c r="N176" s="367">
        <v>56.0</v>
      </c>
      <c r="O176" s="367">
        <v>0.0</v>
      </c>
      <c r="P176" s="367">
        <v>0.0</v>
      </c>
      <c r="Q176" s="367">
        <v>0.0</v>
      </c>
      <c r="R176" s="367">
        <v>0.0</v>
      </c>
      <c r="S176" s="367">
        <v>0.0</v>
      </c>
      <c r="T176" s="367">
        <v>326.0</v>
      </c>
      <c r="U176" s="367">
        <v>0.0</v>
      </c>
      <c r="V176" s="367">
        <v>0.0</v>
      </c>
      <c r="W176" s="367">
        <v>0.0</v>
      </c>
      <c r="X176" s="262">
        <v>0.0</v>
      </c>
      <c r="Y176" s="367">
        <v>338.54</v>
      </c>
      <c r="Z176" s="367">
        <v>0.0</v>
      </c>
      <c r="AA176" s="367">
        <v>0.0</v>
      </c>
      <c r="AB176" s="367">
        <v>0.0</v>
      </c>
      <c r="AC176" s="367"/>
      <c r="AD176" s="262"/>
      <c r="AE176" s="367"/>
      <c r="AF176" s="367"/>
      <c r="AG176" s="1026">
        <f t="shared" ref="AG176:AG179" si="69">SUM(B176:AF176)</f>
        <v>1161.64</v>
      </c>
    </row>
    <row r="177">
      <c r="A177" s="277" t="s">
        <v>2782</v>
      </c>
      <c r="B177" s="174"/>
      <c r="C177" s="174"/>
      <c r="D177" s="174"/>
      <c r="E177" s="174"/>
      <c r="F177" s="174"/>
      <c r="G177" s="543"/>
      <c r="H177" s="543"/>
      <c r="I177" s="543"/>
      <c r="J177" s="543"/>
      <c r="K177" s="174"/>
      <c r="L177" s="543"/>
      <c r="M177" s="543"/>
      <c r="N177" s="543"/>
      <c r="O177" s="543"/>
      <c r="P177" s="543"/>
      <c r="Q177" s="543"/>
      <c r="R177" s="543"/>
      <c r="S177" s="543"/>
      <c r="T177" s="543"/>
      <c r="U177" s="543"/>
      <c r="V177" s="543"/>
      <c r="W177" s="543"/>
      <c r="X177" s="543"/>
      <c r="Y177" s="543"/>
      <c r="Z177" s="543"/>
      <c r="AA177" s="543"/>
      <c r="AB177" s="543"/>
      <c r="AC177" s="543"/>
      <c r="AD177" s="543"/>
      <c r="AE177" s="543"/>
      <c r="AF177" s="543"/>
      <c r="AG177" s="1026">
        <f t="shared" si="69"/>
        <v>0</v>
      </c>
    </row>
    <row r="178">
      <c r="A178" s="277" t="s">
        <v>2783</v>
      </c>
      <c r="B178" s="174"/>
      <c r="C178" s="174"/>
      <c r="D178" s="174"/>
      <c r="E178" s="174"/>
      <c r="F178" s="174"/>
      <c r="G178" s="543"/>
      <c r="H178" s="543"/>
      <c r="I178" s="543"/>
      <c r="J178" s="543"/>
      <c r="K178" s="174"/>
      <c r="L178" s="543"/>
      <c r="M178" s="543"/>
      <c r="N178" s="543"/>
      <c r="O178" s="543"/>
      <c r="P178" s="543"/>
      <c r="Q178" s="543"/>
      <c r="R178" s="543"/>
      <c r="S178" s="543"/>
      <c r="T178" s="543"/>
      <c r="U178" s="543"/>
      <c r="V178" s="543"/>
      <c r="W178" s="543"/>
      <c r="X178" s="543"/>
      <c r="Y178" s="543"/>
      <c r="Z178" s="543"/>
      <c r="AA178" s="543"/>
      <c r="AB178" s="543"/>
      <c r="AC178" s="543"/>
      <c r="AD178" s="543"/>
      <c r="AE178" s="543"/>
      <c r="AF178" s="543"/>
      <c r="AG178" s="1026">
        <f t="shared" si="69"/>
        <v>0</v>
      </c>
    </row>
    <row r="179">
      <c r="A179" s="482" t="s">
        <v>1913</v>
      </c>
      <c r="B179" s="472">
        <f t="shared" ref="B179:AF179" si="70">sum(B176:B178)</f>
        <v>0</v>
      </c>
      <c r="C179" s="472">
        <f t="shared" si="70"/>
        <v>0</v>
      </c>
      <c r="D179" s="472">
        <f t="shared" si="70"/>
        <v>0</v>
      </c>
      <c r="E179" s="472">
        <f t="shared" si="70"/>
        <v>0</v>
      </c>
      <c r="F179" s="472">
        <f t="shared" si="70"/>
        <v>0</v>
      </c>
      <c r="G179" s="472">
        <f t="shared" si="70"/>
        <v>441.1</v>
      </c>
      <c r="H179" s="472">
        <f t="shared" si="70"/>
        <v>0</v>
      </c>
      <c r="I179" s="472">
        <f t="shared" si="70"/>
        <v>0</v>
      </c>
      <c r="J179" s="472">
        <f t="shared" si="70"/>
        <v>0</v>
      </c>
      <c r="K179" s="472">
        <f t="shared" si="70"/>
        <v>0</v>
      </c>
      <c r="L179" s="472">
        <f t="shared" si="70"/>
        <v>0</v>
      </c>
      <c r="M179" s="472">
        <f t="shared" si="70"/>
        <v>0</v>
      </c>
      <c r="N179" s="472">
        <f t="shared" si="70"/>
        <v>56</v>
      </c>
      <c r="O179" s="472">
        <f t="shared" si="70"/>
        <v>0</v>
      </c>
      <c r="P179" s="472">
        <f t="shared" si="70"/>
        <v>0</v>
      </c>
      <c r="Q179" s="472">
        <f t="shared" si="70"/>
        <v>0</v>
      </c>
      <c r="R179" s="472">
        <f t="shared" si="70"/>
        <v>0</v>
      </c>
      <c r="S179" s="472">
        <f t="shared" si="70"/>
        <v>0</v>
      </c>
      <c r="T179" s="472">
        <f t="shared" si="70"/>
        <v>326</v>
      </c>
      <c r="U179" s="472">
        <f t="shared" si="70"/>
        <v>0</v>
      </c>
      <c r="V179" s="472">
        <f t="shared" si="70"/>
        <v>0</v>
      </c>
      <c r="W179" s="472">
        <f t="shared" si="70"/>
        <v>0</v>
      </c>
      <c r="X179" s="472">
        <f t="shared" si="70"/>
        <v>0</v>
      </c>
      <c r="Y179" s="472">
        <f t="shared" si="70"/>
        <v>338.54</v>
      </c>
      <c r="Z179" s="472">
        <f t="shared" si="70"/>
        <v>0</v>
      </c>
      <c r="AA179" s="472">
        <f t="shared" si="70"/>
        <v>0</v>
      </c>
      <c r="AB179" s="472">
        <f t="shared" si="70"/>
        <v>0</v>
      </c>
      <c r="AC179" s="472">
        <f t="shared" si="70"/>
        <v>0</v>
      </c>
      <c r="AD179" s="472">
        <f t="shared" si="70"/>
        <v>0</v>
      </c>
      <c r="AE179" s="472">
        <f t="shared" si="70"/>
        <v>0</v>
      </c>
      <c r="AF179" s="472">
        <f t="shared" si="70"/>
        <v>0</v>
      </c>
      <c r="AG179" s="1026">
        <f t="shared" si="69"/>
        <v>1161.64</v>
      </c>
    </row>
    <row r="180">
      <c r="A180" s="437"/>
      <c r="B180" s="289"/>
      <c r="C180" s="289"/>
      <c r="D180" s="289"/>
      <c r="E180" s="289"/>
      <c r="F180" s="289"/>
      <c r="G180" s="289"/>
      <c r="H180" s="289"/>
      <c r="I180" s="289"/>
      <c r="J180" s="289"/>
      <c r="K180" s="289"/>
      <c r="L180" s="289"/>
      <c r="M180" s="289"/>
      <c r="N180" s="289"/>
      <c r="O180" s="289"/>
      <c r="P180" s="289"/>
      <c r="Q180" s="289"/>
      <c r="R180" s="289"/>
      <c r="S180" s="289"/>
      <c r="T180" s="289"/>
      <c r="U180" s="289"/>
      <c r="V180" s="289"/>
      <c r="W180" s="289"/>
      <c r="X180" s="289"/>
      <c r="Y180" s="289"/>
      <c r="Z180" s="289"/>
      <c r="AA180" s="289"/>
      <c r="AB180" s="289"/>
      <c r="AC180" s="289"/>
      <c r="AD180" s="289"/>
      <c r="AE180" s="289"/>
      <c r="AF180" s="289"/>
      <c r="AG180" s="150"/>
    </row>
    <row r="181">
      <c r="A181" s="437"/>
      <c r="B181" s="289"/>
      <c r="C181" s="289"/>
      <c r="D181" s="289"/>
      <c r="E181" s="289"/>
      <c r="F181" s="289"/>
      <c r="G181" s="289"/>
      <c r="H181" s="289"/>
      <c r="I181" s="289"/>
      <c r="J181" s="289"/>
      <c r="K181" s="289"/>
      <c r="L181" s="289"/>
      <c r="M181" s="289"/>
      <c r="N181" s="289"/>
      <c r="O181" s="289"/>
      <c r="P181" s="289"/>
      <c r="Q181" s="289"/>
      <c r="R181" s="289"/>
      <c r="S181" s="289"/>
      <c r="T181" s="289"/>
      <c r="U181" s="289"/>
      <c r="V181" s="289"/>
      <c r="W181" s="289"/>
      <c r="X181" s="289"/>
      <c r="Y181" s="289"/>
      <c r="Z181" s="289"/>
      <c r="AA181" s="289"/>
      <c r="AB181" s="289"/>
      <c r="AC181" s="289"/>
      <c r="AD181" s="289"/>
      <c r="AE181" s="289"/>
      <c r="AF181" s="289"/>
      <c r="AG181" s="150"/>
    </row>
    <row r="182">
      <c r="A182" s="413" t="s">
        <v>2785</v>
      </c>
      <c r="B182" s="168"/>
      <c r="C182" s="168"/>
      <c r="D182" s="168"/>
      <c r="E182" s="168"/>
      <c r="F182" s="168"/>
      <c r="G182" s="168"/>
      <c r="H182" s="168"/>
      <c r="I182" s="168"/>
      <c r="J182" s="168"/>
      <c r="K182" s="168"/>
      <c r="L182" s="168"/>
      <c r="M182" s="168"/>
      <c r="N182" s="168"/>
      <c r="O182" s="168"/>
      <c r="P182" s="168"/>
      <c r="Q182" s="168"/>
      <c r="R182" s="168"/>
      <c r="S182" s="168"/>
      <c r="T182" s="168"/>
      <c r="U182" s="168"/>
      <c r="V182" s="168"/>
      <c r="W182" s="168"/>
      <c r="X182" s="168"/>
      <c r="Y182" s="168"/>
      <c r="Z182" s="168"/>
      <c r="AA182" s="168"/>
      <c r="AB182" s="168"/>
      <c r="AC182" s="168"/>
      <c r="AD182" s="168"/>
      <c r="AE182" s="168"/>
      <c r="AF182" s="168"/>
      <c r="AG182" s="150"/>
    </row>
    <row r="183">
      <c r="A183" s="414" t="s">
        <v>642</v>
      </c>
      <c r="B183" s="208">
        <f>Summary!B161</f>
        <v>0</v>
      </c>
      <c r="C183" s="208">
        <f>Summary!C161</f>
        <v>0</v>
      </c>
      <c r="D183" s="208">
        <f>Summary!D161</f>
        <v>0</v>
      </c>
      <c r="E183" s="208">
        <f>Summary!E161</f>
        <v>0</v>
      </c>
      <c r="F183" s="208">
        <f>Summary!F161</f>
        <v>0</v>
      </c>
      <c r="G183" s="208">
        <f>Summary!G161</f>
        <v>0</v>
      </c>
      <c r="H183" s="208">
        <f>Summary!H161</f>
        <v>0</v>
      </c>
      <c r="I183" s="208">
        <f>Summary!I161</f>
        <v>0</v>
      </c>
      <c r="J183" s="208">
        <f>Summary!J161</f>
        <v>0</v>
      </c>
      <c r="K183" s="208">
        <f>Summary!K161</f>
        <v>0</v>
      </c>
      <c r="L183" s="208">
        <f>Summary!L161</f>
        <v>0</v>
      </c>
      <c r="M183" s="208">
        <f>Summary!M161</f>
        <v>0</v>
      </c>
      <c r="N183" s="208">
        <f>Summary!N161</f>
        <v>0</v>
      </c>
      <c r="O183" s="208">
        <f>Summary!O161</f>
        <v>0</v>
      </c>
      <c r="P183" s="208">
        <f>Summary!P161</f>
        <v>0</v>
      </c>
      <c r="Q183" s="208">
        <f>Summary!Q161</f>
        <v>0</v>
      </c>
      <c r="R183" s="208">
        <f>Summary!R161</f>
        <v>0</v>
      </c>
      <c r="S183" s="208">
        <f>Summary!S161</f>
        <v>0</v>
      </c>
      <c r="T183" s="208">
        <f>Summary!T161</f>
        <v>0</v>
      </c>
      <c r="U183" s="208">
        <f>Summary!U161</f>
        <v>0</v>
      </c>
      <c r="V183" s="208">
        <f>Summary!V161</f>
        <v>0</v>
      </c>
      <c r="W183" s="208">
        <f>Summary!W161</f>
        <v>0</v>
      </c>
      <c r="X183" s="208">
        <f>Summary!X161</f>
        <v>0</v>
      </c>
      <c r="Y183" s="208">
        <f>Summary!Y161</f>
        <v>0</v>
      </c>
      <c r="Z183" s="208">
        <f>Summary!Z161</f>
        <v>0</v>
      </c>
      <c r="AA183" s="208">
        <f>Summary!AA161</f>
        <v>0</v>
      </c>
      <c r="AB183" s="208">
        <f>Summary!AB161</f>
        <v>0</v>
      </c>
      <c r="AC183" s="208">
        <f>Summary!AC161</f>
        <v>0</v>
      </c>
      <c r="AD183" s="208">
        <f>Summary!AD161</f>
        <v>0</v>
      </c>
      <c r="AE183" s="208" t="str">
        <f t="shared" ref="AE183:AF183" si="71">#REF!</f>
        <v>#REF!</v>
      </c>
      <c r="AF183" s="208" t="str">
        <f t="shared" si="71"/>
        <v>#REF!</v>
      </c>
      <c r="AG183" s="1012" t="str">
        <f t="shared" ref="AG183:AG201" si="72">SUM(B183:AF183)</f>
        <v>#REF!</v>
      </c>
    </row>
    <row r="184">
      <c r="A184" s="484" t="s">
        <v>2786</v>
      </c>
      <c r="B184" s="208">
        <f>(B93+B94)*'Data - P&amp;L'!$C$3</f>
        <v>0</v>
      </c>
      <c r="C184" s="208">
        <f>(C93+C94)*'Data - P&amp;L'!$C$3</f>
        <v>0</v>
      </c>
      <c r="D184" s="208">
        <f>(D93+D94)*'Data - P&amp;L'!$C$3</f>
        <v>0</v>
      </c>
      <c r="E184" s="208">
        <f>(E93+E94)*'Data - P&amp;L'!$C$3</f>
        <v>0</v>
      </c>
      <c r="F184" s="208">
        <f>(F93+F94)*'Data - P&amp;L'!$C$3</f>
        <v>0</v>
      </c>
      <c r="G184" s="208">
        <f>(G93+G94)*'Data - P&amp;L'!$C$3</f>
        <v>-167.74</v>
      </c>
      <c r="H184" s="208">
        <f>(H93+H94)*'Data - P&amp;L'!$C$3</f>
        <v>167.74</v>
      </c>
      <c r="I184" s="208">
        <f>(I93+I94)*'Data - P&amp;L'!$C$3</f>
        <v>167.74</v>
      </c>
      <c r="J184" s="208">
        <f>(J93+J94)*'Data - P&amp;L'!$C$3</f>
        <v>83.87</v>
      </c>
      <c r="K184" s="208">
        <f>(K93+K94)*'Data - P&amp;L'!$C$3</f>
        <v>167.74</v>
      </c>
      <c r="L184" s="208">
        <f>(L93+L94)*'Data - P&amp;L'!$C$3</f>
        <v>83.87</v>
      </c>
      <c r="M184" s="208">
        <f>(M93+M94)*'Data - P&amp;L'!$C$3</f>
        <v>419.35</v>
      </c>
      <c r="N184" s="208">
        <f>(N93+N94)*'Data - P&amp;L'!$C$3</f>
        <v>419.35</v>
      </c>
      <c r="O184" s="208">
        <f>(O93+O94)*'Data - P&amp;L'!$C$3</f>
        <v>0</v>
      </c>
      <c r="P184" s="208">
        <f>(P93+P94)*'Data - P&amp;L'!$C$3</f>
        <v>0</v>
      </c>
      <c r="Q184" s="208">
        <f>(Q93+Q94)*'Data - P&amp;L'!$C$3</f>
        <v>0</v>
      </c>
      <c r="R184" s="208">
        <f>(R93+R94)*'Data - P&amp;L'!$C$3</f>
        <v>0</v>
      </c>
      <c r="S184" s="208">
        <f>(S93+S94)*'Data - P&amp;L'!$C$3</f>
        <v>0</v>
      </c>
      <c r="T184" s="208">
        <f>(T93+T94)*'Data - P&amp;L'!$C$3</f>
        <v>-83.87</v>
      </c>
      <c r="U184" s="208">
        <f>(U93+U94)*'Data - P&amp;L'!$C$3</f>
        <v>0</v>
      </c>
      <c r="V184" s="208">
        <f>(V93+V94)*'Data - P&amp;L'!$C$3</f>
        <v>0</v>
      </c>
      <c r="W184" s="208">
        <f>(W93+W94)*'Data - P&amp;L'!$C$3</f>
        <v>0</v>
      </c>
      <c r="X184" s="208">
        <f>(X93+X94)*'Data - P&amp;L'!$C$3</f>
        <v>0</v>
      </c>
      <c r="Y184" s="208">
        <f>(Y93+Y94)*'Data - P&amp;L'!$C$3</f>
        <v>0</v>
      </c>
      <c r="Z184" s="208">
        <f>(Z93+Z94)*'Data - P&amp;L'!$C$3</f>
        <v>0</v>
      </c>
      <c r="AA184" s="208">
        <f>(AA93+AA94)*'Data - P&amp;L'!$C$3</f>
        <v>0</v>
      </c>
      <c r="AB184" s="208">
        <f>(AB93+AB94)*'Data - P&amp;L'!$C$3</f>
        <v>0</v>
      </c>
      <c r="AC184" s="208">
        <f>(AC93+AC94)*'Data - P&amp;L'!$C$3</f>
        <v>0</v>
      </c>
      <c r="AD184" s="208">
        <f>(AD93+AD94)*'Data - P&amp;L'!$C$3</f>
        <v>0</v>
      </c>
      <c r="AE184" s="208">
        <f>(AE93+AE94)*'Data - P&amp;L'!$C$3</f>
        <v>0</v>
      </c>
      <c r="AF184" s="208">
        <f>(AF93+AF94)*'Data - P&amp;L'!$C$3</f>
        <v>0</v>
      </c>
      <c r="AG184" s="1012">
        <f t="shared" si="72"/>
        <v>1258.05</v>
      </c>
    </row>
    <row r="185">
      <c r="A185" s="1027" t="s">
        <v>2787</v>
      </c>
      <c r="B185" s="208">
        <f>(B184)*'Data - P&amp;L'!$L$5</f>
        <v>0</v>
      </c>
      <c r="C185" s="208">
        <f>(C184)*'Data - P&amp;L'!$L$5</f>
        <v>0</v>
      </c>
      <c r="D185" s="208">
        <f>(D184)*'Data - P&amp;L'!$L$5</f>
        <v>0</v>
      </c>
      <c r="E185" s="208">
        <f>(E184)*'Data - P&amp;L'!$L$5</f>
        <v>0</v>
      </c>
      <c r="F185" s="208">
        <f>(F184)*'Data - P&amp;L'!$L$5</f>
        <v>0</v>
      </c>
      <c r="G185" s="208">
        <f>(G184)*'Data - P&amp;L'!$L$5</f>
        <v>-12.5805</v>
      </c>
      <c r="H185" s="208">
        <f>(H184)*'Data - P&amp;L'!$L$5</f>
        <v>12.5805</v>
      </c>
      <c r="I185" s="208">
        <f>(I184)*'Data - P&amp;L'!$L$5</f>
        <v>12.5805</v>
      </c>
      <c r="J185" s="208">
        <f>(J184)*'Data - P&amp;L'!$L$5</f>
        <v>6.29025</v>
      </c>
      <c r="K185" s="208">
        <f>(K184)*'Data - P&amp;L'!$L$5</f>
        <v>12.5805</v>
      </c>
      <c r="L185" s="208">
        <f>(L184)*'Data - P&amp;L'!$L$5</f>
        <v>6.29025</v>
      </c>
      <c r="M185" s="208">
        <f>(M184)*'Data - P&amp;L'!$L$5</f>
        <v>31.45125</v>
      </c>
      <c r="N185" s="208">
        <f>(N184)*'Data - P&amp;L'!$L$5</f>
        <v>31.45125</v>
      </c>
      <c r="O185" s="208">
        <f>(O184)*'Data - P&amp;L'!$L$5</f>
        <v>0</v>
      </c>
      <c r="P185" s="208">
        <f>(P184)*'Data - P&amp;L'!$L$5</f>
        <v>0</v>
      </c>
      <c r="Q185" s="208">
        <f>(Q184)*'Data - P&amp;L'!$L$5</f>
        <v>0</v>
      </c>
      <c r="R185" s="208">
        <f>(R184)*'Data - P&amp;L'!$L$5</f>
        <v>0</v>
      </c>
      <c r="S185" s="208">
        <f>(S184)*'Data - P&amp;L'!$L$5</f>
        <v>0</v>
      </c>
      <c r="T185" s="208">
        <f>(T184)*'Data - P&amp;L'!$L$5</f>
        <v>-6.29025</v>
      </c>
      <c r="U185" s="208">
        <f>(U184)*'Data - P&amp;L'!$L$5</f>
        <v>0</v>
      </c>
      <c r="V185" s="208">
        <f>(V184)*'Data - P&amp;L'!$L$5</f>
        <v>0</v>
      </c>
      <c r="W185" s="208">
        <f>(W184)*'Data - P&amp;L'!$L$5</f>
        <v>0</v>
      </c>
      <c r="X185" s="208">
        <f>(X184)*'Data - P&amp;L'!$L$5</f>
        <v>0</v>
      </c>
      <c r="Y185" s="208">
        <f>(Y184)*'Data - P&amp;L'!$L$5</f>
        <v>0</v>
      </c>
      <c r="Z185" s="208">
        <f>(Z184)*'Data - P&amp;L'!$L$5</f>
        <v>0</v>
      </c>
      <c r="AA185" s="208">
        <f>(AA184)*'Data - P&amp;L'!$L$5</f>
        <v>0</v>
      </c>
      <c r="AB185" s="208">
        <f>(AB184)*'Data - P&amp;L'!$L$5</f>
        <v>0</v>
      </c>
      <c r="AC185" s="208">
        <f>(AC184)*'Data - P&amp;L'!$L$5</f>
        <v>0</v>
      </c>
      <c r="AD185" s="208">
        <f>(AD184)*'Data - P&amp;L'!$L$5</f>
        <v>0</v>
      </c>
      <c r="AE185" s="208">
        <f>(AE184)*'Data - P&amp;L'!$L$5</f>
        <v>0</v>
      </c>
      <c r="AF185" s="208">
        <f>(AF184)*'Data - P&amp;L'!$L$5</f>
        <v>0</v>
      </c>
      <c r="AG185" s="1012">
        <f t="shared" si="72"/>
        <v>94.35375</v>
      </c>
    </row>
    <row r="186">
      <c r="A186" s="484" t="s">
        <v>2788</v>
      </c>
      <c r="B186" s="208">
        <f>(B95+B96)*'Data - P&amp;L'!$C$4</f>
        <v>573.48</v>
      </c>
      <c r="C186" s="208">
        <f>(C95+C96)*'Data - P&amp;L'!$C$4</f>
        <v>95.58</v>
      </c>
      <c r="D186" s="208">
        <f>(D95+D96)*'Data - P&amp;L'!$C$4</f>
        <v>191.16</v>
      </c>
      <c r="E186" s="208">
        <f>(E95+E96)*'Data - P&amp;L'!$C$4</f>
        <v>95.58</v>
      </c>
      <c r="F186" s="208">
        <f>(F95+F96)*'Data - P&amp;L'!$C$4</f>
        <v>95.58</v>
      </c>
      <c r="G186" s="208">
        <f>(G95+G96)*'Data - P&amp;L'!$C$4</f>
        <v>-95.58</v>
      </c>
      <c r="H186" s="208">
        <f>(H95+H96)*'Data - P&amp;L'!$C$4</f>
        <v>286.74</v>
      </c>
      <c r="I186" s="208">
        <f>(I95+I96)*'Data - P&amp;L'!$C$4</f>
        <v>1624.86</v>
      </c>
      <c r="J186" s="208">
        <f>(J95+J96)*'Data - P&amp;L'!$C$4</f>
        <v>191.16</v>
      </c>
      <c r="K186" s="208">
        <f>(K95+K96)*'Data - P&amp;L'!$C$4</f>
        <v>191.16</v>
      </c>
      <c r="L186" s="208">
        <f>(L95+L96)*'Data - P&amp;L'!$C$4</f>
        <v>382.32</v>
      </c>
      <c r="M186" s="208">
        <f>(M95+M96)*'Data - P&amp;L'!$C$4</f>
        <v>8315.46</v>
      </c>
      <c r="N186" s="208">
        <f>(N95+N96)*'Data - P&amp;L'!$C$4</f>
        <v>2293.92</v>
      </c>
      <c r="O186" s="208">
        <f>(O95+O96)*'Data - P&amp;L'!$C$4</f>
        <v>0</v>
      </c>
      <c r="P186" s="208">
        <f>(P95+P96)*'Data - P&amp;L'!$C$4</f>
        <v>0</v>
      </c>
      <c r="Q186" s="208">
        <f>(Q95+Q96)*'Data - P&amp;L'!$C$4</f>
        <v>0</v>
      </c>
      <c r="R186" s="208">
        <f>(R95+R96)*'Data - P&amp;L'!$C$4</f>
        <v>286.74</v>
      </c>
      <c r="S186" s="208">
        <f>(S95+S96)*'Data - P&amp;L'!$C$4</f>
        <v>191.16</v>
      </c>
      <c r="T186" s="208">
        <f>(T95+T96)*'Data - P&amp;L'!$C$4</f>
        <v>0</v>
      </c>
      <c r="U186" s="208">
        <f>(U95+U96)*'Data - P&amp;L'!$C$4</f>
        <v>0</v>
      </c>
      <c r="V186" s="208">
        <f>(V95+V96)*'Data - P&amp;L'!$C$4</f>
        <v>-95.58</v>
      </c>
      <c r="W186" s="208">
        <f>(W95+W96)*'Data - P&amp;L'!$C$4</f>
        <v>0</v>
      </c>
      <c r="X186" s="208">
        <f>(X95+X96)*'Data - P&amp;L'!$C$4</f>
        <v>0</v>
      </c>
      <c r="Y186" s="208">
        <f>(Y95+Y96)*'Data - P&amp;L'!$C$4</f>
        <v>-95.58</v>
      </c>
      <c r="Z186" s="208">
        <f>(Z95+Z96)*'Data - P&amp;L'!$C$4</f>
        <v>0</v>
      </c>
      <c r="AA186" s="208">
        <f>(AA95+AA96)*'Data - P&amp;L'!$C$4</f>
        <v>0</v>
      </c>
      <c r="AB186" s="208">
        <f>(AB95+AB96)*'Data - P&amp;L'!$C$4</f>
        <v>0</v>
      </c>
      <c r="AC186" s="208">
        <f>(AC95+AC96)*'Data - P&amp;L'!$C$4</f>
        <v>0</v>
      </c>
      <c r="AD186" s="208">
        <f>(AD95+AD96)*'Data - P&amp;L'!$C$4</f>
        <v>0</v>
      </c>
      <c r="AE186" s="208">
        <f>(AE95+AE96)*'Data - P&amp;L'!$C$4</f>
        <v>0</v>
      </c>
      <c r="AF186" s="208">
        <f>(AF95+AF96)*'Data - P&amp;L'!$C$4</f>
        <v>0</v>
      </c>
      <c r="AG186" s="1012">
        <f t="shared" si="72"/>
        <v>14528.16</v>
      </c>
    </row>
    <row r="187">
      <c r="A187" s="1027" t="s">
        <v>2789</v>
      </c>
      <c r="B187" s="208">
        <f>(B186)*'Data - P&amp;L'!$L$5</f>
        <v>43.011</v>
      </c>
      <c r="C187" s="208">
        <f>(C186)*'Data - P&amp;L'!$L$5</f>
        <v>7.1685</v>
      </c>
      <c r="D187" s="208">
        <f>(D186)*'Data - P&amp;L'!$L$5</f>
        <v>14.337</v>
      </c>
      <c r="E187" s="208">
        <f>(E186)*'Data - P&amp;L'!$L$5</f>
        <v>7.1685</v>
      </c>
      <c r="F187" s="208">
        <f>(F186)*'Data - P&amp;L'!$L$5</f>
        <v>7.1685</v>
      </c>
      <c r="G187" s="208">
        <f>(G186)*'Data - P&amp;L'!$L$5</f>
        <v>-7.1685</v>
      </c>
      <c r="H187" s="208">
        <f>(H186)*'Data - P&amp;L'!$L$5</f>
        <v>21.5055</v>
      </c>
      <c r="I187" s="208">
        <f>(I186)*'Data - P&amp;L'!$L$5</f>
        <v>121.8645</v>
      </c>
      <c r="J187" s="208">
        <f>(J186)*'Data - P&amp;L'!$L$5</f>
        <v>14.337</v>
      </c>
      <c r="K187" s="208">
        <f>(K186)*'Data - P&amp;L'!$L$5</f>
        <v>14.337</v>
      </c>
      <c r="L187" s="208">
        <f>(L186)*'Data - P&amp;L'!$L$5</f>
        <v>28.674</v>
      </c>
      <c r="M187" s="208">
        <f>(M186)*'Data - P&amp;L'!$L$5</f>
        <v>623.6595</v>
      </c>
      <c r="N187" s="208">
        <f>(N186)*'Data - P&amp;L'!$L$5</f>
        <v>172.044</v>
      </c>
      <c r="O187" s="208">
        <f>(O186)*'Data - P&amp;L'!$L$5</f>
        <v>0</v>
      </c>
      <c r="P187" s="208">
        <f>(P186)*'Data - P&amp;L'!$L$5</f>
        <v>0</v>
      </c>
      <c r="Q187" s="208">
        <f>(Q186)*'Data - P&amp;L'!$L$5</f>
        <v>0</v>
      </c>
      <c r="R187" s="208">
        <f>(R186)*'Data - P&amp;L'!$L$5</f>
        <v>21.5055</v>
      </c>
      <c r="S187" s="208">
        <f>(S186)*'Data - P&amp;L'!$L$5</f>
        <v>14.337</v>
      </c>
      <c r="T187" s="208">
        <f>(T186)*'Data - P&amp;L'!$L$5</f>
        <v>0</v>
      </c>
      <c r="U187" s="208">
        <f>(U186)*'Data - P&amp;L'!$L$5</f>
        <v>0</v>
      </c>
      <c r="V187" s="208">
        <f>(V186)*'Data - P&amp;L'!$L$5</f>
        <v>-7.1685</v>
      </c>
      <c r="W187" s="208">
        <f>(W186)*'Data - P&amp;L'!$L$5</f>
        <v>0</v>
      </c>
      <c r="X187" s="208">
        <f>(X186)*'Data - P&amp;L'!$L$5</f>
        <v>0</v>
      </c>
      <c r="Y187" s="208">
        <f>(Y186)*'Data - P&amp;L'!$L$5</f>
        <v>-7.1685</v>
      </c>
      <c r="Z187" s="208">
        <f>(Z186)*'Data - P&amp;L'!$L$5</f>
        <v>0</v>
      </c>
      <c r="AA187" s="208">
        <f>(AA186)*'Data - P&amp;L'!$L$5</f>
        <v>0</v>
      </c>
      <c r="AB187" s="208">
        <f>(AB186)*'Data - P&amp;L'!$L$5</f>
        <v>0</v>
      </c>
      <c r="AC187" s="208">
        <f>(AC186)*'Data - P&amp;L'!$L$5</f>
        <v>0</v>
      </c>
      <c r="AD187" s="208">
        <f>(AD186)*'Data - P&amp;L'!$L$5</f>
        <v>0</v>
      </c>
      <c r="AE187" s="208">
        <f>(AE186)*'Data - P&amp;L'!$L$5</f>
        <v>0</v>
      </c>
      <c r="AF187" s="208">
        <f>(AF186)*'Data - P&amp;L'!$L$5</f>
        <v>0</v>
      </c>
      <c r="AG187" s="1012">
        <f t="shared" si="72"/>
        <v>1089.612</v>
      </c>
    </row>
    <row r="188">
      <c r="A188" s="484" t="s">
        <v>2790</v>
      </c>
      <c r="B188" s="208">
        <f>B99*'Data - P&amp;L'!$C$6</f>
        <v>0</v>
      </c>
      <c r="C188" s="208">
        <f>C99*'Data - P&amp;L'!$C$6</f>
        <v>0</v>
      </c>
      <c r="D188" s="208">
        <f>D99*'Data - P&amp;L'!$C$6</f>
        <v>0</v>
      </c>
      <c r="E188" s="208">
        <f>E99*'Data - P&amp;L'!$C$6</f>
        <v>0</v>
      </c>
      <c r="F188" s="208">
        <f>F99*'Data - P&amp;L'!$C$6</f>
        <v>0</v>
      </c>
      <c r="G188" s="208">
        <f>G99*'Data - P&amp;L'!$C$6</f>
        <v>0</v>
      </c>
      <c r="H188" s="208">
        <f>H99*'Data - P&amp;L'!$C$6</f>
        <v>0</v>
      </c>
      <c r="I188" s="208">
        <f>I99*'Data - P&amp;L'!$C$6</f>
        <v>0</v>
      </c>
      <c r="J188" s="208">
        <f>J99*'Data - P&amp;L'!$C$6</f>
        <v>0</v>
      </c>
      <c r="K188" s="208">
        <f>K99*'Data - P&amp;L'!$C$6</f>
        <v>0</v>
      </c>
      <c r="L188" s="208">
        <f>L99*'Data - P&amp;L'!$C$6</f>
        <v>0</v>
      </c>
      <c r="M188" s="208">
        <f>M99*'Data - P&amp;L'!$C$6</f>
        <v>0</v>
      </c>
      <c r="N188" s="208">
        <f>N99*'Data - P&amp;L'!$C$6</f>
        <v>0</v>
      </c>
      <c r="O188" s="208">
        <f>O99*'Data - P&amp;L'!$C$6</f>
        <v>0</v>
      </c>
      <c r="P188" s="208">
        <f>P99*'Data - P&amp;L'!$C$6</f>
        <v>0</v>
      </c>
      <c r="Q188" s="208">
        <f>Q99*'Data - P&amp;L'!$C$6</f>
        <v>0</v>
      </c>
      <c r="R188" s="208">
        <f>R99*'Data - P&amp;L'!$C$6</f>
        <v>0</v>
      </c>
      <c r="S188" s="208">
        <f>S99*'Data - P&amp;L'!$C$6</f>
        <v>0</v>
      </c>
      <c r="T188" s="208">
        <f>T99*'Data - P&amp;L'!$C$6</f>
        <v>-4.93</v>
      </c>
      <c r="U188" s="208">
        <f>U99*'Data - P&amp;L'!$C$6</f>
        <v>0</v>
      </c>
      <c r="V188" s="208">
        <f>V99*'Data - P&amp;L'!$C$6</f>
        <v>0</v>
      </c>
      <c r="W188" s="208">
        <f>W99*'Data - P&amp;L'!$C$6</f>
        <v>0</v>
      </c>
      <c r="X188" s="208">
        <f>X99*'Data - P&amp;L'!$C$6</f>
        <v>0</v>
      </c>
      <c r="Y188" s="208">
        <f>Y99*'Data - P&amp;L'!$C$6</f>
        <v>0</v>
      </c>
      <c r="Z188" s="208">
        <f>Z99*'Data - P&amp;L'!$C$6</f>
        <v>0</v>
      </c>
      <c r="AA188" s="208">
        <f>AA99*'Data - P&amp;L'!$C$6</f>
        <v>0</v>
      </c>
      <c r="AB188" s="208">
        <f>AB99*'Data - P&amp;L'!$C$6</f>
        <v>0</v>
      </c>
      <c r="AC188" s="208">
        <f>AC99*'Data - P&amp;L'!$C$6</f>
        <v>0</v>
      </c>
      <c r="AD188" s="208">
        <f>AD99*'Data - P&amp;L'!$C$6</f>
        <v>0</v>
      </c>
      <c r="AE188" s="208">
        <f>AE99*'Data - P&amp;L'!$C$6</f>
        <v>0</v>
      </c>
      <c r="AF188" s="208">
        <f>AF99*'Data - P&amp;L'!$C$6</f>
        <v>0</v>
      </c>
      <c r="AG188" s="1012">
        <f t="shared" si="72"/>
        <v>-4.93</v>
      </c>
    </row>
    <row r="189">
      <c r="A189" s="1027" t="s">
        <v>2791</v>
      </c>
      <c r="B189" s="208">
        <f>B188*'Data - P&amp;L'!$L$5</f>
        <v>0</v>
      </c>
      <c r="C189" s="208">
        <f>C188*'Data - P&amp;L'!$L$5</f>
        <v>0</v>
      </c>
      <c r="D189" s="208">
        <f>D188*'Data - P&amp;L'!$L$5</f>
        <v>0</v>
      </c>
      <c r="E189" s="208">
        <f>E188*'Data - P&amp;L'!$L$5</f>
        <v>0</v>
      </c>
      <c r="F189" s="208">
        <f>F188*'Data - P&amp;L'!$L$5</f>
        <v>0</v>
      </c>
      <c r="G189" s="208">
        <f>G188*'Data - P&amp;L'!$L$5</f>
        <v>0</v>
      </c>
      <c r="H189" s="208">
        <f>H188*'Data - P&amp;L'!$L$5</f>
        <v>0</v>
      </c>
      <c r="I189" s="208">
        <f>I188*'Data - P&amp;L'!$L$5</f>
        <v>0</v>
      </c>
      <c r="J189" s="208">
        <f>J188*'Data - P&amp;L'!$L$5</f>
        <v>0</v>
      </c>
      <c r="K189" s="208">
        <f>K188*'Data - P&amp;L'!$L$5</f>
        <v>0</v>
      </c>
      <c r="L189" s="208">
        <f>L188*'Data - P&amp;L'!$L$5</f>
        <v>0</v>
      </c>
      <c r="M189" s="208">
        <f>M188*'Data - P&amp;L'!$L$5</f>
        <v>0</v>
      </c>
      <c r="N189" s="208">
        <f>N188*'Data - P&amp;L'!$L$5</f>
        <v>0</v>
      </c>
      <c r="O189" s="208">
        <f>O188*'Data - P&amp;L'!$L$5</f>
        <v>0</v>
      </c>
      <c r="P189" s="208">
        <f>P188*'Data - P&amp;L'!$L$5</f>
        <v>0</v>
      </c>
      <c r="Q189" s="208">
        <f>Q188*'Data - P&amp;L'!$L$5</f>
        <v>0</v>
      </c>
      <c r="R189" s="208">
        <f>R188*'Data - P&amp;L'!$L$5</f>
        <v>0</v>
      </c>
      <c r="S189" s="208">
        <f>S188*'Data - P&amp;L'!$L$5</f>
        <v>0</v>
      </c>
      <c r="T189" s="208">
        <f>T188*'Data - P&amp;L'!$L$5</f>
        <v>-0.36975</v>
      </c>
      <c r="U189" s="208">
        <f>U188*'Data - P&amp;L'!$L$5</f>
        <v>0</v>
      </c>
      <c r="V189" s="208">
        <f>V188*'Data - P&amp;L'!$L$5</f>
        <v>0</v>
      </c>
      <c r="W189" s="208">
        <f>W188*'Data - P&amp;L'!$L$5</f>
        <v>0</v>
      </c>
      <c r="X189" s="208">
        <f>X188*'Data - P&amp;L'!$L$5</f>
        <v>0</v>
      </c>
      <c r="Y189" s="208">
        <f>Y188*'Data - P&amp;L'!$L$5</f>
        <v>0</v>
      </c>
      <c r="Z189" s="208">
        <f>Z188*'Data - P&amp;L'!$L$5</f>
        <v>0</v>
      </c>
      <c r="AA189" s="208">
        <f>AA188*'Data - P&amp;L'!$L$5</f>
        <v>0</v>
      </c>
      <c r="AB189" s="208">
        <f>AB188*'Data - P&amp;L'!$L$5</f>
        <v>0</v>
      </c>
      <c r="AC189" s="208">
        <f>AC188*'Data - P&amp;L'!$L$5</f>
        <v>0</v>
      </c>
      <c r="AD189" s="208">
        <f>AD188*'Data - P&amp;L'!$L$5</f>
        <v>0</v>
      </c>
      <c r="AE189" s="208">
        <f>AE188*'Data - P&amp;L'!$L$5</f>
        <v>0</v>
      </c>
      <c r="AF189" s="208">
        <f>AF188*'Data - P&amp;L'!$L$5</f>
        <v>0</v>
      </c>
      <c r="AG189" s="1012">
        <f t="shared" si="72"/>
        <v>-0.36975</v>
      </c>
    </row>
    <row r="190">
      <c r="A190" s="1027" t="s">
        <v>2792</v>
      </c>
      <c r="B190" s="208">
        <f>B188*'Data - P&amp;L'!$L$4</f>
        <v>0</v>
      </c>
      <c r="C190" s="208">
        <f>C188*'Data - P&amp;L'!$L$4</f>
        <v>0</v>
      </c>
      <c r="D190" s="208">
        <f>D188*'Data - P&amp;L'!$L$4</f>
        <v>0</v>
      </c>
      <c r="E190" s="208">
        <f>E188*'Data - P&amp;L'!$L$4</f>
        <v>0</v>
      </c>
      <c r="F190" s="208">
        <f>F188*'Data - P&amp;L'!$L$4</f>
        <v>0</v>
      </c>
      <c r="G190" s="208">
        <f>G188*'Data - P&amp;L'!$L$4</f>
        <v>0</v>
      </c>
      <c r="H190" s="208">
        <f>H188*'Data - P&amp;L'!$L$4</f>
        <v>0</v>
      </c>
      <c r="I190" s="208">
        <f>I188*'Data - P&amp;L'!$L$4</f>
        <v>0</v>
      </c>
      <c r="J190" s="208">
        <f>J188*'Data - P&amp;L'!$L$4</f>
        <v>0</v>
      </c>
      <c r="K190" s="208">
        <f>K188*'Data - P&amp;L'!$L$4</f>
        <v>0</v>
      </c>
      <c r="L190" s="208">
        <f>L188*'Data - P&amp;L'!$L$4</f>
        <v>0</v>
      </c>
      <c r="M190" s="208">
        <f>M188*'Data - P&amp;L'!$L$4</f>
        <v>0</v>
      </c>
      <c r="N190" s="208">
        <f>N188*'Data - P&amp;L'!$L$4</f>
        <v>0</v>
      </c>
      <c r="O190" s="208">
        <f>O188*'Data - P&amp;L'!$L$4</f>
        <v>0</v>
      </c>
      <c r="P190" s="208">
        <f>P188*'Data - P&amp;L'!$L$4</f>
        <v>0</v>
      </c>
      <c r="Q190" s="208">
        <f>Q188*'Data - P&amp;L'!$L$4</f>
        <v>0</v>
      </c>
      <c r="R190" s="208">
        <f>R188*'Data - P&amp;L'!$L$4</f>
        <v>0</v>
      </c>
      <c r="S190" s="208">
        <f>S188*'Data - P&amp;L'!$L$4</f>
        <v>0</v>
      </c>
      <c r="T190" s="208">
        <f>T188*'Data - P&amp;L'!$L$4</f>
        <v>-0.16762</v>
      </c>
      <c r="U190" s="208">
        <f>U188*'Data - P&amp;L'!$L$4</f>
        <v>0</v>
      </c>
      <c r="V190" s="208">
        <f>V188*'Data - P&amp;L'!$L$4</f>
        <v>0</v>
      </c>
      <c r="W190" s="208">
        <f>W188*'Data - P&amp;L'!$L$4</f>
        <v>0</v>
      </c>
      <c r="X190" s="208">
        <f>X188*'Data - P&amp;L'!$L$4</f>
        <v>0</v>
      </c>
      <c r="Y190" s="208">
        <f>Y188*'Data - P&amp;L'!$L$4</f>
        <v>0</v>
      </c>
      <c r="Z190" s="208">
        <f>Z188*'Data - P&amp;L'!$L$4</f>
        <v>0</v>
      </c>
      <c r="AA190" s="208">
        <f>AA188*'Data - P&amp;L'!$L$4</f>
        <v>0</v>
      </c>
      <c r="AB190" s="208">
        <f>AB188*'Data - P&amp;L'!$L$4</f>
        <v>0</v>
      </c>
      <c r="AC190" s="208">
        <f>AC188*'Data - P&amp;L'!$L$4</f>
        <v>0</v>
      </c>
      <c r="AD190" s="208">
        <f>AD188*'Data - P&amp;L'!$L$4</f>
        <v>0</v>
      </c>
      <c r="AE190" s="208">
        <f>AE188*'Data - P&amp;L'!$L$4</f>
        <v>0</v>
      </c>
      <c r="AF190" s="208">
        <f>AF188*'Data - P&amp;L'!$L$4</f>
        <v>0</v>
      </c>
      <c r="AG190" s="1012">
        <f t="shared" si="72"/>
        <v>-0.16762</v>
      </c>
    </row>
    <row r="191">
      <c r="A191" s="484" t="s">
        <v>2793</v>
      </c>
      <c r="B191" s="208">
        <f>B100*'Data - P&amp;L'!$C$8</f>
        <v>0</v>
      </c>
      <c r="C191" s="208">
        <f>C100*'Data - P&amp;L'!$C$8</f>
        <v>0</v>
      </c>
      <c r="D191" s="208">
        <f>D100*'Data - P&amp;L'!$C$8</f>
        <v>0</v>
      </c>
      <c r="E191" s="208">
        <f>E100*'Data - P&amp;L'!$C$8</f>
        <v>0</v>
      </c>
      <c r="F191" s="208">
        <f>F100*'Data - P&amp;L'!$C$8</f>
        <v>0</v>
      </c>
      <c r="G191" s="208">
        <f>G100*'Data - P&amp;L'!$C$8</f>
        <v>0</v>
      </c>
      <c r="H191" s="208">
        <f>H100*'Data - P&amp;L'!$C$8</f>
        <v>0</v>
      </c>
      <c r="I191" s="208">
        <f>I100*'Data - P&amp;L'!$C$8</f>
        <v>0</v>
      </c>
      <c r="J191" s="208">
        <f>J100*'Data - P&amp;L'!$C$8</f>
        <v>0</v>
      </c>
      <c r="K191" s="208">
        <f>K100*'Data - P&amp;L'!$C$8</f>
        <v>0</v>
      </c>
      <c r="L191" s="208">
        <f>L100*'Data - P&amp;L'!$C$8</f>
        <v>0</v>
      </c>
      <c r="M191" s="208">
        <f>M100*'Data - P&amp;L'!$C$8</f>
        <v>0</v>
      </c>
      <c r="N191" s="208">
        <f>N100*'Data - P&amp;L'!$C$8</f>
        <v>0</v>
      </c>
      <c r="O191" s="208">
        <f>O100*'Data - P&amp;L'!$C$8</f>
        <v>0</v>
      </c>
      <c r="P191" s="208">
        <f>P100*'Data - P&amp;L'!$C$8</f>
        <v>0</v>
      </c>
      <c r="Q191" s="208">
        <f>Q100*'Data - P&amp;L'!$C$8</f>
        <v>0</v>
      </c>
      <c r="R191" s="208">
        <f>R100*'Data - P&amp;L'!$C$8</f>
        <v>0</v>
      </c>
      <c r="S191" s="208">
        <f>S100*'Data - P&amp;L'!$C$8</f>
        <v>0</v>
      </c>
      <c r="T191" s="208">
        <f>T100*'Data - P&amp;L'!$C$8</f>
        <v>-1.07</v>
      </c>
      <c r="U191" s="208">
        <f>U100*'Data - P&amp;L'!$C$8</f>
        <v>0</v>
      </c>
      <c r="V191" s="208">
        <f>V100*'Data - P&amp;L'!$C$8</f>
        <v>-1.07</v>
      </c>
      <c r="W191" s="208">
        <f>W100*'Data - P&amp;L'!$C$8</f>
        <v>0</v>
      </c>
      <c r="X191" s="208">
        <f>X100*'Data - P&amp;L'!$C$8</f>
        <v>0</v>
      </c>
      <c r="Y191" s="208">
        <f>Y100*'Data - P&amp;L'!$C$8</f>
        <v>0</v>
      </c>
      <c r="Z191" s="208">
        <f>Z100*'Data - P&amp;L'!$C$8</f>
        <v>0</v>
      </c>
      <c r="AA191" s="208">
        <f>AA100*'Data - P&amp;L'!$C$8</f>
        <v>0</v>
      </c>
      <c r="AB191" s="208">
        <f>AB100*'Data - P&amp;L'!$C$8</f>
        <v>0</v>
      </c>
      <c r="AC191" s="208">
        <f>AC100*'Data - P&amp;L'!$C$8</f>
        <v>0</v>
      </c>
      <c r="AD191" s="208">
        <f>AD100*'Data - P&amp;L'!$C$8</f>
        <v>0</v>
      </c>
      <c r="AE191" s="208">
        <f>AE100*'Data - P&amp;L'!$C$8</f>
        <v>0</v>
      </c>
      <c r="AF191" s="208">
        <f>AF100*'Data - P&amp;L'!$C$8</f>
        <v>0</v>
      </c>
      <c r="AG191" s="1012">
        <f t="shared" si="72"/>
        <v>-2.14</v>
      </c>
    </row>
    <row r="192">
      <c r="A192" s="1027" t="s">
        <v>2794</v>
      </c>
      <c r="B192" s="208">
        <f>B191*'Data - P&amp;L'!$L$5</f>
        <v>0</v>
      </c>
      <c r="C192" s="208">
        <f>C191*'Data - P&amp;L'!$L$5</f>
        <v>0</v>
      </c>
      <c r="D192" s="208">
        <f>D191*'Data - P&amp;L'!$L$5</f>
        <v>0</v>
      </c>
      <c r="E192" s="208">
        <f>E191*'Data - P&amp;L'!$L$5</f>
        <v>0</v>
      </c>
      <c r="F192" s="208">
        <f>F191*'Data - P&amp;L'!$L$5</f>
        <v>0</v>
      </c>
      <c r="G192" s="208">
        <f>G191*'Data - P&amp;L'!$L$5</f>
        <v>0</v>
      </c>
      <c r="H192" s="208">
        <f>H191*'Data - P&amp;L'!$L$5</f>
        <v>0</v>
      </c>
      <c r="I192" s="208">
        <f>I191*'Data - P&amp;L'!$L$5</f>
        <v>0</v>
      </c>
      <c r="J192" s="208">
        <f>J191*'Data - P&amp;L'!$L$5</f>
        <v>0</v>
      </c>
      <c r="K192" s="208">
        <f>K191*'Data - P&amp;L'!$L$5</f>
        <v>0</v>
      </c>
      <c r="L192" s="208">
        <f>L191*'Data - P&amp;L'!$L$5</f>
        <v>0</v>
      </c>
      <c r="M192" s="208">
        <f>M191*'Data - P&amp;L'!$L$5</f>
        <v>0</v>
      </c>
      <c r="N192" s="208">
        <f>N191*'Data - P&amp;L'!$L$5</f>
        <v>0</v>
      </c>
      <c r="O192" s="208">
        <f>O191*'Data - P&amp;L'!$L$5</f>
        <v>0</v>
      </c>
      <c r="P192" s="208">
        <f>P191*'Data - P&amp;L'!$L$5</f>
        <v>0</v>
      </c>
      <c r="Q192" s="208">
        <f>Q191*'Data - P&amp;L'!$L$5</f>
        <v>0</v>
      </c>
      <c r="R192" s="208">
        <f>R191*'Data - P&amp;L'!$L$5</f>
        <v>0</v>
      </c>
      <c r="S192" s="208">
        <f>S191*'Data - P&amp;L'!$L$5</f>
        <v>0</v>
      </c>
      <c r="T192" s="208">
        <f>T191*'Data - P&amp;L'!$L$5</f>
        <v>-0.08025</v>
      </c>
      <c r="U192" s="208">
        <f>U191*'Data - P&amp;L'!$L$5</f>
        <v>0</v>
      </c>
      <c r="V192" s="208">
        <f>V191*'Data - P&amp;L'!$L$5</f>
        <v>-0.08025</v>
      </c>
      <c r="W192" s="208">
        <f>W191*'Data - P&amp;L'!$L$5</f>
        <v>0</v>
      </c>
      <c r="X192" s="208">
        <f>X191*'Data - P&amp;L'!$L$5</f>
        <v>0</v>
      </c>
      <c r="Y192" s="208">
        <f>Y191*'Data - P&amp;L'!$L$5</f>
        <v>0</v>
      </c>
      <c r="Z192" s="208">
        <f>Z191*'Data - P&amp;L'!$L$5</f>
        <v>0</v>
      </c>
      <c r="AA192" s="208">
        <f>AA191*'Data - P&amp;L'!$L$5</f>
        <v>0</v>
      </c>
      <c r="AB192" s="208">
        <f>AB191*'Data - P&amp;L'!$L$5</f>
        <v>0</v>
      </c>
      <c r="AC192" s="208">
        <f>AC191*'Data - P&amp;L'!$L$5</f>
        <v>0</v>
      </c>
      <c r="AD192" s="208">
        <f>AD191*'Data - P&amp;L'!$L$5</f>
        <v>0</v>
      </c>
      <c r="AE192" s="208">
        <f>AE191*'Data - P&amp;L'!$L$5</f>
        <v>0</v>
      </c>
      <c r="AF192" s="208">
        <f>AF191*'Data - P&amp;L'!$L$5</f>
        <v>0</v>
      </c>
      <c r="AG192" s="1012">
        <f t="shared" si="72"/>
        <v>-0.1605</v>
      </c>
    </row>
    <row r="193">
      <c r="A193" s="1027" t="s">
        <v>2795</v>
      </c>
      <c r="B193" s="208">
        <f>B191*'Data - P&amp;L'!$L$4</f>
        <v>0</v>
      </c>
      <c r="C193" s="208">
        <f>C191*'Data - P&amp;L'!$L$4</f>
        <v>0</v>
      </c>
      <c r="D193" s="208">
        <f>D191*'Data - P&amp;L'!$L$4</f>
        <v>0</v>
      </c>
      <c r="E193" s="208">
        <f>E191*'Data - P&amp;L'!$L$4</f>
        <v>0</v>
      </c>
      <c r="F193" s="208">
        <f>F191*'Data - P&amp;L'!$L$4</f>
        <v>0</v>
      </c>
      <c r="G193" s="208">
        <f>G191*'Data - P&amp;L'!$L$4</f>
        <v>0</v>
      </c>
      <c r="H193" s="208">
        <f>H191*'Data - P&amp;L'!$L$4</f>
        <v>0</v>
      </c>
      <c r="I193" s="208">
        <f>I191*'Data - P&amp;L'!$L$4</f>
        <v>0</v>
      </c>
      <c r="J193" s="208">
        <f>J191*'Data - P&amp;L'!$L$4</f>
        <v>0</v>
      </c>
      <c r="K193" s="208">
        <f>K191*'Data - P&amp;L'!$L$4</f>
        <v>0</v>
      </c>
      <c r="L193" s="208">
        <f>L191*'Data - P&amp;L'!$L$4</f>
        <v>0</v>
      </c>
      <c r="M193" s="208">
        <f>M191*'Data - P&amp;L'!$L$4</f>
        <v>0</v>
      </c>
      <c r="N193" s="208">
        <f>N191*'Data - P&amp;L'!$L$4</f>
        <v>0</v>
      </c>
      <c r="O193" s="208">
        <f>O191*'Data - P&amp;L'!$L$4</f>
        <v>0</v>
      </c>
      <c r="P193" s="208">
        <f>P191*'Data - P&amp;L'!$L$4</f>
        <v>0</v>
      </c>
      <c r="Q193" s="208">
        <f>Q191*'Data - P&amp;L'!$L$4</f>
        <v>0</v>
      </c>
      <c r="R193" s="208">
        <f>R191*'Data - P&amp;L'!$L$4</f>
        <v>0</v>
      </c>
      <c r="S193" s="208">
        <f>S191*'Data - P&amp;L'!$L$4</f>
        <v>0</v>
      </c>
      <c r="T193" s="208">
        <f>T191*'Data - P&amp;L'!$L$4</f>
        <v>-0.03638</v>
      </c>
      <c r="U193" s="208">
        <f>U191*'Data - P&amp;L'!$L$4</f>
        <v>0</v>
      </c>
      <c r="V193" s="208">
        <f>V191*'Data - P&amp;L'!$L$4</f>
        <v>-0.03638</v>
      </c>
      <c r="W193" s="208">
        <f>W191*'Data - P&amp;L'!$L$4</f>
        <v>0</v>
      </c>
      <c r="X193" s="208">
        <f>X191*'Data - P&amp;L'!$L$4</f>
        <v>0</v>
      </c>
      <c r="Y193" s="208">
        <f>Y191*'Data - P&amp;L'!$L$4</f>
        <v>0</v>
      </c>
      <c r="Z193" s="208">
        <f>Z191*'Data - P&amp;L'!$L$4</f>
        <v>0</v>
      </c>
      <c r="AA193" s="208">
        <f>AA191*'Data - P&amp;L'!$L$4</f>
        <v>0</v>
      </c>
      <c r="AB193" s="208">
        <f>AB191*'Data - P&amp;L'!$L$4</f>
        <v>0</v>
      </c>
      <c r="AC193" s="208">
        <f>AC191*'Data - P&amp;L'!$L$4</f>
        <v>0</v>
      </c>
      <c r="AD193" s="208">
        <f>AD191*'Data - P&amp;L'!$L$4</f>
        <v>0</v>
      </c>
      <c r="AE193" s="208">
        <f>AE191*'Data - P&amp;L'!$L$4</f>
        <v>0</v>
      </c>
      <c r="AF193" s="208">
        <f>AF191*'Data - P&amp;L'!$L$4</f>
        <v>0</v>
      </c>
      <c r="AG193" s="1012">
        <f t="shared" si="72"/>
        <v>-0.07276</v>
      </c>
    </row>
    <row r="194">
      <c r="A194" s="484" t="s">
        <v>2796</v>
      </c>
      <c r="B194" s="208">
        <f>(B101+B102)*'Data - P&amp;L'!$C$9</f>
        <v>0</v>
      </c>
      <c r="C194" s="208">
        <f>(C101+C102)*'Data - P&amp;L'!$C$9</f>
        <v>0</v>
      </c>
      <c r="D194" s="208">
        <f>(D101+D102)*'Data - P&amp;L'!$C$9</f>
        <v>0</v>
      </c>
      <c r="E194" s="208">
        <f>(E101+E102)*'Data - P&amp;L'!$C$9</f>
        <v>0</v>
      </c>
      <c r="F194" s="208">
        <f>(F101+F102)*'Data - P&amp;L'!$C$9</f>
        <v>0</v>
      </c>
      <c r="G194" s="208">
        <f>(G101+G102)*'Data - P&amp;L'!$C$9</f>
        <v>0</v>
      </c>
      <c r="H194" s="208">
        <f>(H101+H102)*'Data - P&amp;L'!$C$9</f>
        <v>0</v>
      </c>
      <c r="I194" s="208">
        <f>(I101+I102)*'Data - P&amp;L'!$C$9</f>
        <v>0</v>
      </c>
      <c r="J194" s="208">
        <f>(J101+J102)*'Data - P&amp;L'!$C$9</f>
        <v>0</v>
      </c>
      <c r="K194" s="208">
        <f>(K101+K102)*'Data - P&amp;L'!$C$9</f>
        <v>0</v>
      </c>
      <c r="L194" s="208">
        <f>(L101+L102)*'Data - P&amp;L'!$C$9</f>
        <v>0</v>
      </c>
      <c r="M194" s="208">
        <f>(M101+M102)*'Data - P&amp;L'!$C$9</f>
        <v>0</v>
      </c>
      <c r="N194" s="208">
        <f>(N101+N102)*'Data - P&amp;L'!$C$9</f>
        <v>0</v>
      </c>
      <c r="O194" s="208">
        <f>(O101+O102)*'Data - P&amp;L'!$C$9</f>
        <v>0</v>
      </c>
      <c r="P194" s="208">
        <f>(P101+P102)*'Data - P&amp;L'!$C$9</f>
        <v>0</v>
      </c>
      <c r="Q194" s="208">
        <f>(Q101+Q102)*'Data - P&amp;L'!$C$9</f>
        <v>0</v>
      </c>
      <c r="R194" s="208">
        <f>(R101+R102)*'Data - P&amp;L'!$C$9</f>
        <v>0</v>
      </c>
      <c r="S194" s="208">
        <f>(S101+S102)*'Data - P&amp;L'!$C$9</f>
        <v>0</v>
      </c>
      <c r="T194" s="208">
        <f>(T101+T102)*'Data - P&amp;L'!$C$9</f>
        <v>0</v>
      </c>
      <c r="U194" s="208">
        <f>(U101+U102)*'Data - P&amp;L'!$C$9</f>
        <v>0</v>
      </c>
      <c r="V194" s="208">
        <f>(V101+V102)*'Data - P&amp;L'!$C$9</f>
        <v>0</v>
      </c>
      <c r="W194" s="208">
        <f>(W101+W102)*'Data - P&amp;L'!$C$9</f>
        <v>0</v>
      </c>
      <c r="X194" s="208">
        <f>(X101+X102)*'Data - P&amp;L'!$C$9</f>
        <v>0</v>
      </c>
      <c r="Y194" s="208">
        <f>(Y101+Y102)*'Data - P&amp;L'!$C$9</f>
        <v>-5.98</v>
      </c>
      <c r="Z194" s="208">
        <f>(Z101+Z102)*'Data - P&amp;L'!$C$9</f>
        <v>0</v>
      </c>
      <c r="AA194" s="208">
        <f>(AA101+AA102)*'Data - P&amp;L'!$C$9</f>
        <v>0</v>
      </c>
      <c r="AB194" s="208">
        <f>(AB101+AB102)*'Data - P&amp;L'!$C$9</f>
        <v>0</v>
      </c>
      <c r="AC194" s="208">
        <f>(AC101+AC102)*'Data - P&amp;L'!$C$9</f>
        <v>0</v>
      </c>
      <c r="AD194" s="208">
        <f>(AD101+AD102)*'Data - P&amp;L'!$C$9</f>
        <v>0</v>
      </c>
      <c r="AE194" s="208">
        <f>(AE101+AE102)*'Data - P&amp;L'!$C$9</f>
        <v>0</v>
      </c>
      <c r="AF194" s="208">
        <f>(AF101+AF102)*'Data - P&amp;L'!$C$9</f>
        <v>0</v>
      </c>
      <c r="AG194" s="1012">
        <f t="shared" si="72"/>
        <v>-5.98</v>
      </c>
    </row>
    <row r="195">
      <c r="A195" s="1027" t="s">
        <v>2797</v>
      </c>
      <c r="B195" s="208">
        <f>B194*'Data - P&amp;L'!$L$5</f>
        <v>0</v>
      </c>
      <c r="C195" s="208">
        <f>C194*'Data - P&amp;L'!$L$5</f>
        <v>0</v>
      </c>
      <c r="D195" s="208">
        <f>D194*'Data - P&amp;L'!$L$5</f>
        <v>0</v>
      </c>
      <c r="E195" s="208">
        <f>E194*'Data - P&amp;L'!$L$5</f>
        <v>0</v>
      </c>
      <c r="F195" s="208">
        <f>F194*'Data - P&amp;L'!$L$5</f>
        <v>0</v>
      </c>
      <c r="G195" s="208">
        <f>G194*'Data - P&amp;L'!$L$5</f>
        <v>0</v>
      </c>
      <c r="H195" s="208">
        <f>H194*'Data - P&amp;L'!$L$5</f>
        <v>0</v>
      </c>
      <c r="I195" s="208">
        <f>I194*'Data - P&amp;L'!$L$5</f>
        <v>0</v>
      </c>
      <c r="J195" s="208">
        <f>J194*'Data - P&amp;L'!$L$5</f>
        <v>0</v>
      </c>
      <c r="K195" s="208">
        <f>K194*'Data - P&amp;L'!$L$5</f>
        <v>0</v>
      </c>
      <c r="L195" s="208">
        <f>L194*'Data - P&amp;L'!$L$5</f>
        <v>0</v>
      </c>
      <c r="M195" s="208">
        <f>M194*'Data - P&amp;L'!$L$5</f>
        <v>0</v>
      </c>
      <c r="N195" s="208">
        <f>N194*'Data - P&amp;L'!$L$5</f>
        <v>0</v>
      </c>
      <c r="O195" s="208">
        <f>O194*'Data - P&amp;L'!$L$5</f>
        <v>0</v>
      </c>
      <c r="P195" s="208">
        <f>P194*'Data - P&amp;L'!$L$5</f>
        <v>0</v>
      </c>
      <c r="Q195" s="208">
        <f>Q194*'Data - P&amp;L'!$L$5</f>
        <v>0</v>
      </c>
      <c r="R195" s="208">
        <f>R194*'Data - P&amp;L'!$L$5</f>
        <v>0</v>
      </c>
      <c r="S195" s="208">
        <f>S194*'Data - P&amp;L'!$L$5</f>
        <v>0</v>
      </c>
      <c r="T195" s="208">
        <f>T194*'Data - P&amp;L'!$L$5</f>
        <v>0</v>
      </c>
      <c r="U195" s="208">
        <f>U194*'Data - P&amp;L'!$L$5</f>
        <v>0</v>
      </c>
      <c r="V195" s="208">
        <f>V194*'Data - P&amp;L'!$L$5</f>
        <v>0</v>
      </c>
      <c r="W195" s="208">
        <f>W194*'Data - P&amp;L'!$L$5</f>
        <v>0</v>
      </c>
      <c r="X195" s="208">
        <f>X194*'Data - P&amp;L'!$L$5</f>
        <v>0</v>
      </c>
      <c r="Y195" s="208">
        <f>Y194*'Data - P&amp;L'!$L$5</f>
        <v>-0.4485</v>
      </c>
      <c r="Z195" s="208">
        <f>Z194*'Data - P&amp;L'!$L$5</f>
        <v>0</v>
      </c>
      <c r="AA195" s="208">
        <f>AA194*'Data - P&amp;L'!$L$5</f>
        <v>0</v>
      </c>
      <c r="AB195" s="208">
        <f>AB194*'Data - P&amp;L'!$L$5</f>
        <v>0</v>
      </c>
      <c r="AC195" s="208">
        <f>AC194*'Data - P&amp;L'!$L$5</f>
        <v>0</v>
      </c>
      <c r="AD195" s="208">
        <f>AD194*'Data - P&amp;L'!$L$5</f>
        <v>0</v>
      </c>
      <c r="AE195" s="208">
        <f>AE194*'Data - P&amp;L'!$L$5</f>
        <v>0</v>
      </c>
      <c r="AF195" s="208">
        <f>AF194*'Data - P&amp;L'!$L$5</f>
        <v>0</v>
      </c>
      <c r="AG195" s="1012">
        <f t="shared" si="72"/>
        <v>-0.4485</v>
      </c>
    </row>
    <row r="196">
      <c r="A196" s="1027" t="s">
        <v>2798</v>
      </c>
      <c r="B196" s="208">
        <f>B194*'Data - P&amp;L'!$L$4</f>
        <v>0</v>
      </c>
      <c r="C196" s="208">
        <f>C194*'Data - P&amp;L'!$L$4</f>
        <v>0</v>
      </c>
      <c r="D196" s="208">
        <f>D194*'Data - P&amp;L'!$L$4</f>
        <v>0</v>
      </c>
      <c r="E196" s="208">
        <f>E194*'Data - P&amp;L'!$L$4</f>
        <v>0</v>
      </c>
      <c r="F196" s="208">
        <f>F194*'Data - P&amp;L'!$L$4</f>
        <v>0</v>
      </c>
      <c r="G196" s="208">
        <f>G194*'Data - P&amp;L'!$L$4</f>
        <v>0</v>
      </c>
      <c r="H196" s="208">
        <f>H194*'Data - P&amp;L'!$L$4</f>
        <v>0</v>
      </c>
      <c r="I196" s="208">
        <f>I194*'Data - P&amp;L'!$L$4</f>
        <v>0</v>
      </c>
      <c r="J196" s="208">
        <f>J194*'Data - P&amp;L'!$L$4</f>
        <v>0</v>
      </c>
      <c r="K196" s="208">
        <f>K194*'Data - P&amp;L'!$L$4</f>
        <v>0</v>
      </c>
      <c r="L196" s="208">
        <f>L194*'Data - P&amp;L'!$L$4</f>
        <v>0</v>
      </c>
      <c r="M196" s="208">
        <f>M194*'Data - P&amp;L'!$L$4</f>
        <v>0</v>
      </c>
      <c r="N196" s="208">
        <f>N194*'Data - P&amp;L'!$L$4</f>
        <v>0</v>
      </c>
      <c r="O196" s="208">
        <f>O194*'Data - P&amp;L'!$L$4</f>
        <v>0</v>
      </c>
      <c r="P196" s="208">
        <f>P194*'Data - P&amp;L'!$L$4</f>
        <v>0</v>
      </c>
      <c r="Q196" s="208">
        <f>Q194*'Data - P&amp;L'!$L$4</f>
        <v>0</v>
      </c>
      <c r="R196" s="208">
        <f>R194*'Data - P&amp;L'!$L$4</f>
        <v>0</v>
      </c>
      <c r="S196" s="208">
        <f>S194*'Data - P&amp;L'!$L$4</f>
        <v>0</v>
      </c>
      <c r="T196" s="208">
        <f>T194*'Data - P&amp;L'!$L$4</f>
        <v>0</v>
      </c>
      <c r="U196" s="208">
        <f>U194*'Data - P&amp;L'!$L$4</f>
        <v>0</v>
      </c>
      <c r="V196" s="208">
        <f>V194*'Data - P&amp;L'!$L$4</f>
        <v>0</v>
      </c>
      <c r="W196" s="208">
        <f>W194*'Data - P&amp;L'!$L$4</f>
        <v>0</v>
      </c>
      <c r="X196" s="208">
        <f>X194*'Data - P&amp;L'!$L$4</f>
        <v>0</v>
      </c>
      <c r="Y196" s="208">
        <f>Y194*'Data - P&amp;L'!$L$4</f>
        <v>-0.20332</v>
      </c>
      <c r="Z196" s="208">
        <f>Z194*'Data - P&amp;L'!$L$4</f>
        <v>0</v>
      </c>
      <c r="AA196" s="208">
        <f>AA194*'Data - P&amp;L'!$L$4</f>
        <v>0</v>
      </c>
      <c r="AB196" s="208">
        <f>AB194*'Data - P&amp;L'!$L$4</f>
        <v>0</v>
      </c>
      <c r="AC196" s="208">
        <f>AC194*'Data - P&amp;L'!$L$4</f>
        <v>0</v>
      </c>
      <c r="AD196" s="208">
        <f>AD194*'Data - P&amp;L'!$L$4</f>
        <v>0</v>
      </c>
      <c r="AE196" s="208">
        <f>AE194*'Data - P&amp;L'!$L$4</f>
        <v>0</v>
      </c>
      <c r="AF196" s="208">
        <f>AF194*'Data - P&amp;L'!$L$4</f>
        <v>0</v>
      </c>
      <c r="AG196" s="1012">
        <f t="shared" si="72"/>
        <v>-0.20332</v>
      </c>
    </row>
    <row r="197">
      <c r="A197" s="484" t="s">
        <v>2799</v>
      </c>
      <c r="B197" s="208">
        <f>(B103+B104)*'Data - P&amp;L'!$C$5</f>
        <v>0</v>
      </c>
      <c r="C197" s="208">
        <f>(C103+C104)*'Data - P&amp;L'!$C$5</f>
        <v>0</v>
      </c>
      <c r="D197" s="208">
        <f>(D103+D104)*'Data - P&amp;L'!$C$5</f>
        <v>0</v>
      </c>
      <c r="E197" s="208">
        <f>(E103+E104)*'Data - P&amp;L'!$C$5</f>
        <v>0</v>
      </c>
      <c r="F197" s="208">
        <f>(F103+F104)*'Data - P&amp;L'!$C$5</f>
        <v>0</v>
      </c>
      <c r="G197" s="208">
        <f>(G103+G104)*'Data - P&amp;L'!$C$5</f>
        <v>-10.49</v>
      </c>
      <c r="H197" s="208">
        <f>(H103+H104)*'Data - P&amp;L'!$C$5</f>
        <v>0</v>
      </c>
      <c r="I197" s="208">
        <f>(I103+I104)*'Data - P&amp;L'!$C$5</f>
        <v>0</v>
      </c>
      <c r="J197" s="208">
        <f>(J103+J104)*'Data - P&amp;L'!$C$5</f>
        <v>0</v>
      </c>
      <c r="K197" s="208">
        <f>(K103+K104)*'Data - P&amp;L'!$C$5</f>
        <v>0</v>
      </c>
      <c r="L197" s="208">
        <f>(L103+L104)*'Data - P&amp;L'!$C$5</f>
        <v>0</v>
      </c>
      <c r="M197" s="208">
        <f>(M103+M104)*'Data - P&amp;L'!$C$5</f>
        <v>0</v>
      </c>
      <c r="N197" s="208">
        <f>(N103+N104)*'Data - P&amp;L'!$C$5</f>
        <v>-10.49</v>
      </c>
      <c r="O197" s="208">
        <f>(O103+O104)*'Data - P&amp;L'!$C$5</f>
        <v>0</v>
      </c>
      <c r="P197" s="208">
        <f>(P103+P104)*'Data - P&amp;L'!$C$5</f>
        <v>0</v>
      </c>
      <c r="Q197" s="208">
        <f>(Q103+Q104)*'Data - P&amp;L'!$C$5</f>
        <v>0</v>
      </c>
      <c r="R197" s="208">
        <f>(R103+R104)*'Data - P&amp;L'!$C$5</f>
        <v>0</v>
      </c>
      <c r="S197" s="208">
        <f>(S103+S104)*'Data - P&amp;L'!$C$5</f>
        <v>0</v>
      </c>
      <c r="T197" s="208">
        <f>(T103+T104)*'Data - P&amp;L'!$C$5</f>
        <v>-10.49</v>
      </c>
      <c r="U197" s="208">
        <f>(U103+U104)*'Data - P&amp;L'!$C$5</f>
        <v>0</v>
      </c>
      <c r="V197" s="208">
        <f>(V103+V104)*'Data - P&amp;L'!$C$5</f>
        <v>0</v>
      </c>
      <c r="W197" s="208">
        <f>(W103+W104)*'Data - P&amp;L'!$C$5</f>
        <v>0</v>
      </c>
      <c r="X197" s="208">
        <f>(X103+X104)*'Data - P&amp;L'!$C$5</f>
        <v>0</v>
      </c>
      <c r="Y197" s="208">
        <f>(Y103+Y104)*'Data - P&amp;L'!$C$5</f>
        <v>0</v>
      </c>
      <c r="Z197" s="208">
        <f>(Z103+Z104)*'Data - P&amp;L'!$C$5</f>
        <v>0</v>
      </c>
      <c r="AA197" s="208">
        <f>(AA103+AA104)*'Data - P&amp;L'!$C$5</f>
        <v>0</v>
      </c>
      <c r="AB197" s="208">
        <f>(AB103+AB104)*'Data - P&amp;L'!$C$5</f>
        <v>0</v>
      </c>
      <c r="AC197" s="208">
        <f>(AC103+AC104)*'Data - P&amp;L'!$C$5</f>
        <v>0</v>
      </c>
      <c r="AD197" s="208">
        <f>(AD103+AD104)*'Data - P&amp;L'!$C$5</f>
        <v>0</v>
      </c>
      <c r="AE197" s="208">
        <f>(AE103+AE104)*'Data - P&amp;L'!$C$5</f>
        <v>0</v>
      </c>
      <c r="AF197" s="208">
        <f>(AF103+AF104)*'Data - P&amp;L'!$C$5</f>
        <v>0</v>
      </c>
      <c r="AG197" s="1012">
        <f t="shared" si="72"/>
        <v>-31.47</v>
      </c>
    </row>
    <row r="198">
      <c r="A198" s="1027" t="s">
        <v>2800</v>
      </c>
      <c r="B198" s="208">
        <f>B197*'Data - P&amp;L'!$L$8</f>
        <v>0</v>
      </c>
      <c r="C198" s="208">
        <f>C197*'Data - P&amp;L'!$L$8</f>
        <v>0</v>
      </c>
      <c r="D198" s="208">
        <f>D197*'Data - P&amp;L'!$L$8</f>
        <v>0</v>
      </c>
      <c r="E198" s="208">
        <f>E197*'Data - P&amp;L'!$L$8</f>
        <v>0</v>
      </c>
      <c r="F198" s="208">
        <f>F197*'Data - P&amp;L'!$L$8</f>
        <v>0</v>
      </c>
      <c r="G198" s="208">
        <f>G197*'Data - P&amp;L'!$L$8</f>
        <v>-0.78675</v>
      </c>
      <c r="H198" s="208">
        <f>H197*'Data - P&amp;L'!$L$8</f>
        <v>0</v>
      </c>
      <c r="I198" s="208">
        <f>I197*'Data - P&amp;L'!$L$8</f>
        <v>0</v>
      </c>
      <c r="J198" s="208">
        <f>J197*'Data - P&amp;L'!$L$8</f>
        <v>0</v>
      </c>
      <c r="K198" s="208">
        <f>K197*'Data - P&amp;L'!$L$8</f>
        <v>0</v>
      </c>
      <c r="L198" s="208">
        <f>L197*'Data - P&amp;L'!$L$8</f>
        <v>0</v>
      </c>
      <c r="M198" s="208">
        <f>M197*'Data - P&amp;L'!$L$8</f>
        <v>0</v>
      </c>
      <c r="N198" s="208">
        <f>N197*'Data - P&amp;L'!$L$8</f>
        <v>-0.78675</v>
      </c>
      <c r="O198" s="208">
        <f>O197*'Data - P&amp;L'!$L$8</f>
        <v>0</v>
      </c>
      <c r="P198" s="208">
        <f>P197*'Data - P&amp;L'!$L$8</f>
        <v>0</v>
      </c>
      <c r="Q198" s="208">
        <f>Q197*'Data - P&amp;L'!$L$8</f>
        <v>0</v>
      </c>
      <c r="R198" s="208">
        <f>R197*'Data - P&amp;L'!$L$8</f>
        <v>0</v>
      </c>
      <c r="S198" s="208">
        <f>S197*'Data - P&amp;L'!$L$8</f>
        <v>0</v>
      </c>
      <c r="T198" s="208">
        <f>T197*'Data - P&amp;L'!$L$8</f>
        <v>-0.78675</v>
      </c>
      <c r="U198" s="208">
        <f>U197*'Data - P&amp;L'!$L$8</f>
        <v>0</v>
      </c>
      <c r="V198" s="208">
        <f>V197*'Data - P&amp;L'!$L$8</f>
        <v>0</v>
      </c>
      <c r="W198" s="208">
        <f>W197*'Data - P&amp;L'!$L$8</f>
        <v>0</v>
      </c>
      <c r="X198" s="208">
        <f>X197*'Data - P&amp;L'!$L$8</f>
        <v>0</v>
      </c>
      <c r="Y198" s="208">
        <f>Y197*'Data - P&amp;L'!$L$8</f>
        <v>0</v>
      </c>
      <c r="Z198" s="208">
        <f>Z197*'Data - P&amp;L'!$L$8</f>
        <v>0</v>
      </c>
      <c r="AA198" s="208">
        <f>AA197*'Data - P&amp;L'!$L$8</f>
        <v>0</v>
      </c>
      <c r="AB198" s="208">
        <f>AB197*'Data - P&amp;L'!$L$8</f>
        <v>0</v>
      </c>
      <c r="AC198" s="208">
        <f>AC197*'Data - P&amp;L'!$L$8</f>
        <v>0</v>
      </c>
      <c r="AD198" s="208">
        <f>AD197*'Data - P&amp;L'!$L$8</f>
        <v>0</v>
      </c>
      <c r="AE198" s="208">
        <f>AE197*'Data - P&amp;L'!$L$8</f>
        <v>0</v>
      </c>
      <c r="AF198" s="208">
        <f>AF197*'Data - P&amp;L'!$L$8</f>
        <v>0</v>
      </c>
      <c r="AG198" s="1012">
        <f t="shared" si="72"/>
        <v>-2.36025</v>
      </c>
    </row>
    <row r="199">
      <c r="A199" s="1027" t="s">
        <v>2801</v>
      </c>
      <c r="B199" s="208">
        <f>B197*'Data - P&amp;L'!$L$9</f>
        <v>0</v>
      </c>
      <c r="C199" s="208">
        <f>C197*'Data - P&amp;L'!$L$9</f>
        <v>0</v>
      </c>
      <c r="D199" s="208">
        <f>D197*'Data - P&amp;L'!$L$9</f>
        <v>0</v>
      </c>
      <c r="E199" s="208">
        <f>E197*'Data - P&amp;L'!$L$9</f>
        <v>0</v>
      </c>
      <c r="F199" s="208">
        <f>F197*'Data - P&amp;L'!$L$9</f>
        <v>0</v>
      </c>
      <c r="G199" s="208">
        <f>G197*'Data - P&amp;L'!$L$9</f>
        <v>-0.26225</v>
      </c>
      <c r="H199" s="208">
        <f>H197*'Data - P&amp;L'!$L$9</f>
        <v>0</v>
      </c>
      <c r="I199" s="208">
        <f>I197*'Data - P&amp;L'!$L$9</f>
        <v>0</v>
      </c>
      <c r="J199" s="208">
        <f>J197*'Data - P&amp;L'!$L$9</f>
        <v>0</v>
      </c>
      <c r="K199" s="208">
        <f>K197*'Data - P&amp;L'!$L$9</f>
        <v>0</v>
      </c>
      <c r="L199" s="208">
        <f>L197*'Data - P&amp;L'!$L$9</f>
        <v>0</v>
      </c>
      <c r="M199" s="208">
        <f>M197*'Data - P&amp;L'!$L$9</f>
        <v>0</v>
      </c>
      <c r="N199" s="208">
        <f>N197*'Data - P&amp;L'!$L$9</f>
        <v>-0.26225</v>
      </c>
      <c r="O199" s="208">
        <f>O197*'Data - P&amp;L'!$L$9</f>
        <v>0</v>
      </c>
      <c r="P199" s="208">
        <f>P197*'Data - P&amp;L'!$L$9</f>
        <v>0</v>
      </c>
      <c r="Q199" s="208">
        <f>Q197*'Data - P&amp;L'!$L$9</f>
        <v>0</v>
      </c>
      <c r="R199" s="208">
        <f>R197*'Data - P&amp;L'!$L$9</f>
        <v>0</v>
      </c>
      <c r="S199" s="208">
        <f>S197*'Data - P&amp;L'!$L$9</f>
        <v>0</v>
      </c>
      <c r="T199" s="208">
        <f>T197*'Data - P&amp;L'!$L$9</f>
        <v>-0.26225</v>
      </c>
      <c r="U199" s="208">
        <f>U197*'Data - P&amp;L'!$L$9</f>
        <v>0</v>
      </c>
      <c r="V199" s="208">
        <f>V197*'Data - P&amp;L'!$L$9</f>
        <v>0</v>
      </c>
      <c r="W199" s="208">
        <f>W197*'Data - P&amp;L'!$L$9</f>
        <v>0</v>
      </c>
      <c r="X199" s="208">
        <f>X197*'Data - P&amp;L'!$L$9</f>
        <v>0</v>
      </c>
      <c r="Y199" s="208">
        <f>Y197*'Data - P&amp;L'!$L$9</f>
        <v>0</v>
      </c>
      <c r="Z199" s="208">
        <f>Z197*'Data - P&amp;L'!$L$9</f>
        <v>0</v>
      </c>
      <c r="AA199" s="208">
        <f>AA197*'Data - P&amp;L'!$L$9</f>
        <v>0</v>
      </c>
      <c r="AB199" s="208">
        <f>AB197*'Data - P&amp;L'!$L$9</f>
        <v>0</v>
      </c>
      <c r="AC199" s="208">
        <f>AC197*'Data - P&amp;L'!$L$9</f>
        <v>0</v>
      </c>
      <c r="AD199" s="208">
        <f>AD197*'Data - P&amp;L'!$L$9</f>
        <v>0</v>
      </c>
      <c r="AE199" s="208">
        <f>AE197*'Data - P&amp;L'!$L$9</f>
        <v>0</v>
      </c>
      <c r="AF199" s="208">
        <f>AF197*'Data - P&amp;L'!$L$9</f>
        <v>0</v>
      </c>
      <c r="AG199" s="1012">
        <f t="shared" si="72"/>
        <v>-0.78675</v>
      </c>
    </row>
    <row r="200">
      <c r="A200" s="484" t="s">
        <v>2802</v>
      </c>
      <c r="B200" s="304">
        <f>(B105+B106)*'Data - P&amp;L'!$C$10</f>
        <v>0</v>
      </c>
      <c r="C200" s="304">
        <f>(C105+C106)*'Data - P&amp;L'!$C$10</f>
        <v>0</v>
      </c>
      <c r="D200" s="304">
        <f>(D105+D106)*'Data - P&amp;L'!$C$10</f>
        <v>0</v>
      </c>
      <c r="E200" s="304">
        <f>(E105+E106)*'Data - P&amp;L'!$C$10</f>
        <v>0</v>
      </c>
      <c r="F200" s="304">
        <f>(F105+F106)*'Data - P&amp;L'!$C$10</f>
        <v>0</v>
      </c>
      <c r="G200" s="304">
        <f>(G105+G106)*'Data - P&amp;L'!$C$10</f>
        <v>0</v>
      </c>
      <c r="H200" s="304">
        <f>(H105+H106)*'Data - P&amp;L'!$C$10</f>
        <v>0</v>
      </c>
      <c r="I200" s="304">
        <f>(I105+I106)*'Data - P&amp;L'!$C$10</f>
        <v>0</v>
      </c>
      <c r="J200" s="304">
        <f>(J105+J106)*'Data - P&amp;L'!$C$10</f>
        <v>0</v>
      </c>
      <c r="K200" s="304">
        <f>(K105+K106)*'Data - P&amp;L'!$C$10</f>
        <v>0</v>
      </c>
      <c r="L200" s="304">
        <f>(L105+L106)*'Data - P&amp;L'!$C$10</f>
        <v>0</v>
      </c>
      <c r="M200" s="304">
        <f>(M105+M106)*'Data - P&amp;L'!$C$10</f>
        <v>0</v>
      </c>
      <c r="N200" s="304">
        <f>(N105+N106)*'Data - P&amp;L'!$C$10</f>
        <v>0</v>
      </c>
      <c r="O200" s="304">
        <f>(O105+O106)*'Data - P&amp;L'!$C$10</f>
        <v>0</v>
      </c>
      <c r="P200" s="304">
        <f>(P105+P106)*'Data - P&amp;L'!$C$10</f>
        <v>0</v>
      </c>
      <c r="Q200" s="304">
        <f>(Q105+Q106)*'Data - P&amp;L'!$C$10</f>
        <v>0</v>
      </c>
      <c r="R200" s="304">
        <f>(R105+R106)*'Data - P&amp;L'!$C$10</f>
        <v>0</v>
      </c>
      <c r="S200" s="304">
        <f>(S105+S106)*'Data - P&amp;L'!$C$10</f>
        <v>0</v>
      </c>
      <c r="T200" s="304">
        <f>(T105+T106)*'Data - P&amp;L'!$C$10</f>
        <v>0</v>
      </c>
      <c r="U200" s="304">
        <f>(U105+U106)*'Data - P&amp;L'!$C$10</f>
        <v>0</v>
      </c>
      <c r="V200" s="304">
        <f>(V105+V106)*'Data - P&amp;L'!$C$10</f>
        <v>0</v>
      </c>
      <c r="W200" s="304">
        <f>(W105+W106)*'Data - P&amp;L'!$C$10</f>
        <v>0</v>
      </c>
      <c r="X200" s="304">
        <f>(X105+X106)*'Data - P&amp;L'!$C$10</f>
        <v>0</v>
      </c>
      <c r="Y200" s="304">
        <f>(Y105+Y106)*'Data - P&amp;L'!$C$10</f>
        <v>0</v>
      </c>
      <c r="Z200" s="304">
        <f>(Z105+Z106)*'Data - P&amp;L'!$C$10</f>
        <v>0</v>
      </c>
      <c r="AA200" s="304">
        <f>(AA105+AA106)*'Data - P&amp;L'!$C$10</f>
        <v>0</v>
      </c>
      <c r="AB200" s="304">
        <f>(AB105+AB106)*'Data - P&amp;L'!$C$10</f>
        <v>0</v>
      </c>
      <c r="AC200" s="304">
        <f>(AC105+AC106)*'Data - P&amp;L'!$C$10</f>
        <v>0</v>
      </c>
      <c r="AD200" s="304">
        <f>(AD105+AD106)*'Data - P&amp;L'!$C$10</f>
        <v>0</v>
      </c>
      <c r="AE200" s="304">
        <f>(AE105+AE106)*'Data - P&amp;L'!$C$10</f>
        <v>0</v>
      </c>
      <c r="AF200" s="304">
        <f>(AF105+AF106)*'Data - P&amp;L'!$C$10</f>
        <v>0</v>
      </c>
      <c r="AG200" s="1012">
        <f t="shared" si="72"/>
        <v>0</v>
      </c>
    </row>
    <row r="201">
      <c r="A201" s="1027" t="s">
        <v>2803</v>
      </c>
      <c r="B201" s="304">
        <f>(B184+B186+B188+B191+B194+B197+B200)*'Data - P&amp;L'!$L$6</f>
        <v>0.71685</v>
      </c>
      <c r="C201" s="304">
        <f>(C184+C186+C188+C191+C194+C197+C200)*'Data - P&amp;L'!$L$6</f>
        <v>0.119475</v>
      </c>
      <c r="D201" s="304">
        <f>(D184+D186+D188+D191+D194+D197+D200)*'Data - P&amp;L'!$L$6</f>
        <v>0.23895</v>
      </c>
      <c r="E201" s="304">
        <f>(E184+E186+E188+E191+E194+E197+E200)*'Data - P&amp;L'!$L$6</f>
        <v>0.119475</v>
      </c>
      <c r="F201" s="304">
        <f>(F184+F186+F188+F191+F194+F197+F200)*'Data - P&amp;L'!$L$6</f>
        <v>0.119475</v>
      </c>
      <c r="G201" s="304">
        <f>(G184+G186+G188+G191+G194+G197+G200)*'Data - P&amp;L'!$L$6</f>
        <v>-0.3422625</v>
      </c>
      <c r="H201" s="304">
        <f>(H184+H186+H188+H191+H194+H197+H200)*'Data - P&amp;L'!$L$6</f>
        <v>0.5681</v>
      </c>
      <c r="I201" s="304">
        <f>(I184+I186+I188+I191+I194+I197+I200)*'Data - P&amp;L'!$L$6</f>
        <v>2.24075</v>
      </c>
      <c r="J201" s="304">
        <f>(J184+J186+J188+J191+J194+J197+J200)*'Data - P&amp;L'!$L$6</f>
        <v>0.3437875</v>
      </c>
      <c r="K201" s="304">
        <f>(K184+K186+K188+K191+K194+K197+K200)*'Data - P&amp;L'!$L$6</f>
        <v>0.448625</v>
      </c>
      <c r="L201" s="304">
        <f>(L184+L186+L188+L191+L194+L197+L200)*'Data - P&amp;L'!$L$6</f>
        <v>0.5827375</v>
      </c>
      <c r="M201" s="304">
        <f>(M184+M186+M188+M191+M194+M197+M200)*'Data - P&amp;L'!$L$6</f>
        <v>10.9185125</v>
      </c>
      <c r="N201" s="304">
        <f>(N184+N186+N188+N191+N194+N197+N200)*'Data - P&amp;L'!$L$6</f>
        <v>3.378475</v>
      </c>
      <c r="O201" s="304">
        <f>(O184+O186+O188+O191+O194+O197+O200)*'Data - P&amp;L'!$L$6</f>
        <v>0</v>
      </c>
      <c r="P201" s="304">
        <f>(P184+P186+P188+P191+P194+P197+P200)*'Data - P&amp;L'!$L$6</f>
        <v>0</v>
      </c>
      <c r="Q201" s="304">
        <f>(Q184+Q186+Q188+Q191+Q194+Q197+Q200)*'Data - P&amp;L'!$L$6</f>
        <v>0</v>
      </c>
      <c r="R201" s="304">
        <f>(R184+R186+R188+R191+R194+R197+R200)*'Data - P&amp;L'!$L$6</f>
        <v>0.358425</v>
      </c>
      <c r="S201" s="304">
        <f>(S184+S186+S188+S191+S194+S197+S200)*'Data - P&amp;L'!$L$6</f>
        <v>0.23895</v>
      </c>
      <c r="T201" s="304">
        <f>(T184+T186+T188+T191+T194+T197+T200)*'Data - P&amp;L'!$L$6</f>
        <v>-0.12545</v>
      </c>
      <c r="U201" s="304">
        <f>(U184+U186+U188+U191+U194+U197+U200)*'Data - P&amp;L'!$L$6</f>
        <v>0</v>
      </c>
      <c r="V201" s="304">
        <f>(V184+V186+V188+V191+V194+V197+V200)*'Data - P&amp;L'!$L$6</f>
        <v>-0.1208125</v>
      </c>
      <c r="W201" s="304">
        <f>(W184+W186+W188+W191+W194+W197+W200)*'Data - P&amp;L'!$L$6</f>
        <v>0</v>
      </c>
      <c r="X201" s="304">
        <f>(X184+X186+X188+X191+X194+X197+X200)*'Data - P&amp;L'!$L$6</f>
        <v>0</v>
      </c>
      <c r="Y201" s="304">
        <f>(Y184+Y186+Y188+Y191+Y194+Y197+Y200)*'Data - P&amp;L'!$L$6</f>
        <v>-0.12695</v>
      </c>
      <c r="Z201" s="304">
        <f>(Z184+Z186+Z188+Z191+Z194+Z197+Z200)*'Data - P&amp;L'!$L$6</f>
        <v>0</v>
      </c>
      <c r="AA201" s="304">
        <f>(AA184+AA186+AA188+AA191+AA194+AA197+AA200)*'Data - P&amp;L'!$L$6</f>
        <v>0</v>
      </c>
      <c r="AB201" s="304">
        <f>(AB184+AB186+AB188+AB191+AB194+AB197+AB200)*'Data - P&amp;L'!$L$6</f>
        <v>0</v>
      </c>
      <c r="AC201" s="304">
        <f>(AC184+AC186+AC188+AC191+AC194+AC197+AC200)*'Data - P&amp;L'!$L$6</f>
        <v>0</v>
      </c>
      <c r="AD201" s="304">
        <f>(AD184+AD186+AD188+AD191+AD194+AD197+AD200)*'Data - P&amp;L'!$L$6</f>
        <v>0</v>
      </c>
      <c r="AE201" s="304">
        <f>(AE184+AE186+AE188+AE191+AE194+AE197+AE200)*'Data - P&amp;L'!$L$6</f>
        <v>0</v>
      </c>
      <c r="AF201" s="304">
        <f>(AF184+AF186+AF188+AF191+AF194+AF197+AF200)*'Data - P&amp;L'!$L$6</f>
        <v>0</v>
      </c>
      <c r="AG201" s="1012">
        <f t="shared" si="72"/>
        <v>19.6771125</v>
      </c>
    </row>
    <row r="202">
      <c r="A202" s="1027" t="s">
        <v>2804</v>
      </c>
      <c r="B202" s="304">
        <f t="shared" ref="B202:AF202" si="73">$AG202/31</f>
        <v>17.36774194</v>
      </c>
      <c r="C202" s="304">
        <f t="shared" si="73"/>
        <v>17.36774194</v>
      </c>
      <c r="D202" s="304">
        <f t="shared" si="73"/>
        <v>17.36774194</v>
      </c>
      <c r="E202" s="304">
        <f t="shared" si="73"/>
        <v>17.36774194</v>
      </c>
      <c r="F202" s="304">
        <f t="shared" si="73"/>
        <v>17.36774194</v>
      </c>
      <c r="G202" s="304">
        <f t="shared" si="73"/>
        <v>17.36774194</v>
      </c>
      <c r="H202" s="304">
        <f t="shared" si="73"/>
        <v>17.36774194</v>
      </c>
      <c r="I202" s="304">
        <f t="shared" si="73"/>
        <v>17.36774194</v>
      </c>
      <c r="J202" s="304">
        <f t="shared" si="73"/>
        <v>17.36774194</v>
      </c>
      <c r="K202" s="304">
        <f t="shared" si="73"/>
        <v>17.36774194</v>
      </c>
      <c r="L202" s="304">
        <f t="shared" si="73"/>
        <v>17.36774194</v>
      </c>
      <c r="M202" s="304">
        <f t="shared" si="73"/>
        <v>17.36774194</v>
      </c>
      <c r="N202" s="304">
        <f t="shared" si="73"/>
        <v>17.36774194</v>
      </c>
      <c r="O202" s="304">
        <f t="shared" si="73"/>
        <v>17.36774194</v>
      </c>
      <c r="P202" s="304">
        <f t="shared" si="73"/>
        <v>17.36774194</v>
      </c>
      <c r="Q202" s="304">
        <f t="shared" si="73"/>
        <v>17.36774194</v>
      </c>
      <c r="R202" s="304">
        <f t="shared" si="73"/>
        <v>17.36774194</v>
      </c>
      <c r="S202" s="304">
        <f t="shared" si="73"/>
        <v>17.36774194</v>
      </c>
      <c r="T202" s="304">
        <f t="shared" si="73"/>
        <v>17.36774194</v>
      </c>
      <c r="U202" s="304">
        <f t="shared" si="73"/>
        <v>17.36774194</v>
      </c>
      <c r="V202" s="304">
        <f t="shared" si="73"/>
        <v>17.36774194</v>
      </c>
      <c r="W202" s="304">
        <f t="shared" si="73"/>
        <v>17.36774194</v>
      </c>
      <c r="X202" s="304">
        <f t="shared" si="73"/>
        <v>17.36774194</v>
      </c>
      <c r="Y202" s="304">
        <f t="shared" si="73"/>
        <v>17.36774194</v>
      </c>
      <c r="Z202" s="304">
        <f t="shared" si="73"/>
        <v>17.36774194</v>
      </c>
      <c r="AA202" s="304">
        <f t="shared" si="73"/>
        <v>17.36774194</v>
      </c>
      <c r="AB202" s="304">
        <f t="shared" si="73"/>
        <v>17.36774194</v>
      </c>
      <c r="AC202" s="304">
        <f t="shared" si="73"/>
        <v>17.36774194</v>
      </c>
      <c r="AD202" s="304">
        <f t="shared" si="73"/>
        <v>17.36774194</v>
      </c>
      <c r="AE202" s="304">
        <f t="shared" si="73"/>
        <v>17.36774194</v>
      </c>
      <c r="AF202" s="304">
        <f t="shared" si="73"/>
        <v>17.36774194</v>
      </c>
      <c r="AG202" s="1028">
        <v>538.4</v>
      </c>
    </row>
    <row r="203">
      <c r="A203" s="485" t="s">
        <v>2805</v>
      </c>
      <c r="B203" s="208">
        <f>((B97+B61)*'Data - P&amp;L'!$C$38)</f>
        <v>131.34</v>
      </c>
      <c r="C203" s="208">
        <f>((C97+C61)*'Data - P&amp;L'!$C$38)</f>
        <v>35.82</v>
      </c>
      <c r="D203" s="208">
        <f>((D97+D61)*'Data - P&amp;L'!$C$38)</f>
        <v>119.4</v>
      </c>
      <c r="E203" s="208">
        <f>((E97+E61)*'Data - P&amp;L'!$C$38)</f>
        <v>35.82</v>
      </c>
      <c r="F203" s="208">
        <f>((F97+F61)*'Data - P&amp;L'!$C$38)</f>
        <v>11.94</v>
      </c>
      <c r="G203" s="208">
        <f>((G97+G61)*'Data - P&amp;L'!$C$38)</f>
        <v>0</v>
      </c>
      <c r="H203" s="208">
        <f>((H97+H61)*'Data - P&amp;L'!$C$38)</f>
        <v>143.28</v>
      </c>
      <c r="I203" s="208">
        <f>((I97+I61)*'Data - P&amp;L'!$C$38)</f>
        <v>262.68</v>
      </c>
      <c r="J203" s="208">
        <f>((J97+J61)*'Data - P&amp;L'!$C$38)</f>
        <v>71.64</v>
      </c>
      <c r="K203" s="208">
        <f>((K97+K61)*'Data - P&amp;L'!$C$38)</f>
        <v>95.52</v>
      </c>
      <c r="L203" s="208">
        <f>((L97+L61)*'Data - P&amp;L'!$C$38)</f>
        <v>131.34</v>
      </c>
      <c r="M203" s="208">
        <f>((M97+M61)*'Data - P&amp;L'!$C$38)</f>
        <v>1098.48</v>
      </c>
      <c r="N203" s="208">
        <f>((N97+N61)*'Data - P&amp;L'!$C$38)</f>
        <v>358.2</v>
      </c>
      <c r="O203" s="208">
        <f>((O97+O61)*'Data - P&amp;L'!$C$38)</f>
        <v>83.58</v>
      </c>
      <c r="P203" s="208">
        <f>((P97+P61)*'Data - P&amp;L'!$C$38)</f>
        <v>95.52</v>
      </c>
      <c r="Q203" s="208">
        <f>((Q97+Q61)*'Data - P&amp;L'!$C$38)</f>
        <v>59.7</v>
      </c>
      <c r="R203" s="208">
        <f>((R97+R61)*'Data - P&amp;L'!$C$38)</f>
        <v>71.64</v>
      </c>
      <c r="S203" s="208">
        <f>((S97+S61)*'Data - P&amp;L'!$C$38)</f>
        <v>71.64</v>
      </c>
      <c r="T203" s="208">
        <f>((T97+T61)*'Data - P&amp;L'!$C$38)</f>
        <v>-11.94</v>
      </c>
      <c r="U203" s="208">
        <f>((U97+U61)*'Data - P&amp;L'!$C$38)</f>
        <v>823.86</v>
      </c>
      <c r="V203" s="208">
        <f>((V97+V61)*'Data - P&amp;L'!$C$38)</f>
        <v>119.4</v>
      </c>
      <c r="W203" s="208">
        <f>((W97+W61)*'Data - P&amp;L'!$C$38)</f>
        <v>35.82</v>
      </c>
      <c r="X203" s="208">
        <f>((X97+X61)*'Data - P&amp;L'!$C$38)</f>
        <v>0</v>
      </c>
      <c r="Y203" s="208">
        <f>((Y97+Y61)*'Data - P&amp;L'!$C$38)</f>
        <v>71.64</v>
      </c>
      <c r="Z203" s="208">
        <f>((Z97+Z61)*'Data - P&amp;L'!$C$38)</f>
        <v>83.58</v>
      </c>
      <c r="AA203" s="208">
        <f>((AA97+AA61)*'Data - P&amp;L'!$C$38)</f>
        <v>0</v>
      </c>
      <c r="AB203" s="208">
        <f>((AB97+AB61)*'Data - P&amp;L'!$C$38)</f>
        <v>35.82</v>
      </c>
      <c r="AC203" s="208">
        <f>((AC97+AC61)*'Data - P&amp;L'!$C$38)</f>
        <v>59.7</v>
      </c>
      <c r="AD203" s="208">
        <f>((AD97+AD61)*'Data - P&amp;L'!$C$38)</f>
        <v>35.82</v>
      </c>
      <c r="AE203" s="208" t="str">
        <f>((AE97+AE61)*'Data - P&amp;L'!$C$38)</f>
        <v>#REF!</v>
      </c>
      <c r="AF203" s="208" t="str">
        <f>((AF97+AF61)*'Data - P&amp;L'!$C$38)</f>
        <v>#REF!</v>
      </c>
      <c r="AG203" s="1012" t="str">
        <f t="shared" ref="AG203:AG228" si="74">SUM(B203:AF203)</f>
        <v>#REF!</v>
      </c>
    </row>
    <row r="204">
      <c r="A204" s="486" t="s">
        <v>2806</v>
      </c>
      <c r="B204" s="304">
        <f>((B97)*'Data - P&amp;L'!$C$34)</f>
        <v>71.64</v>
      </c>
      <c r="C204" s="304">
        <f>((C97)*'Data - P&amp;L'!$C$34)</f>
        <v>11.94</v>
      </c>
      <c r="D204" s="304">
        <f>((D97)*'Data - P&amp;L'!$C$34)</f>
        <v>23.88</v>
      </c>
      <c r="E204" s="304">
        <f>((E97)*'Data - P&amp;L'!$C$34)</f>
        <v>11.94</v>
      </c>
      <c r="F204" s="304">
        <f>((F97)*'Data - P&amp;L'!$C$34)</f>
        <v>11.94</v>
      </c>
      <c r="G204" s="304">
        <f>((G97)*'Data - P&amp;L'!$C$34)</f>
        <v>-35.82</v>
      </c>
      <c r="H204" s="304">
        <f>((H97)*'Data - P&amp;L'!$C$34)</f>
        <v>59.7</v>
      </c>
      <c r="I204" s="304">
        <f>((I97)*'Data - P&amp;L'!$C$34)</f>
        <v>226.86</v>
      </c>
      <c r="J204" s="304">
        <f>((J97)*'Data - P&amp;L'!$C$34)</f>
        <v>35.82</v>
      </c>
      <c r="K204" s="304">
        <f>((K97)*'Data - P&amp;L'!$C$34)</f>
        <v>47.76</v>
      </c>
      <c r="L204" s="304">
        <f>((L97)*'Data - P&amp;L'!$C$34)</f>
        <v>59.7</v>
      </c>
      <c r="M204" s="304">
        <f>((M97)*'Data - P&amp;L'!$C$34)</f>
        <v>1098.48</v>
      </c>
      <c r="N204" s="304">
        <f>((N97)*'Data - P&amp;L'!$C$34)</f>
        <v>346.26</v>
      </c>
      <c r="O204" s="304">
        <f>((O97)*'Data - P&amp;L'!$C$34)</f>
        <v>0</v>
      </c>
      <c r="P204" s="304">
        <f>((P97)*'Data - P&amp;L'!$C$34)</f>
        <v>0</v>
      </c>
      <c r="Q204" s="304">
        <f>((Q97)*'Data - P&amp;L'!$C$34)</f>
        <v>0</v>
      </c>
      <c r="R204" s="304">
        <f>((R97)*'Data - P&amp;L'!$C$34)</f>
        <v>35.82</v>
      </c>
      <c r="S204" s="304">
        <f>((S97)*'Data - P&amp;L'!$C$34)</f>
        <v>23.88</v>
      </c>
      <c r="T204" s="304">
        <f>((T97)*'Data - P&amp;L'!$C$34)</f>
        <v>-11.94</v>
      </c>
      <c r="U204" s="304">
        <f>((U97)*'Data - P&amp;L'!$C$34)</f>
        <v>0</v>
      </c>
      <c r="V204" s="304">
        <f>((V97)*'Data - P&amp;L'!$C$34)</f>
        <v>-11.94</v>
      </c>
      <c r="W204" s="304">
        <f>((W97)*'Data - P&amp;L'!$C$34)</f>
        <v>0</v>
      </c>
      <c r="X204" s="304">
        <f>((X97)*'Data - P&amp;L'!$C$34)</f>
        <v>0</v>
      </c>
      <c r="Y204" s="304">
        <f>((Y97)*'Data - P&amp;L'!$C$34)</f>
        <v>-11.94</v>
      </c>
      <c r="Z204" s="304">
        <f>((Z97)*'Data - P&amp;L'!$C$34)</f>
        <v>0</v>
      </c>
      <c r="AA204" s="304">
        <f>((AA97)*'Data - P&amp;L'!$C$34)</f>
        <v>0</v>
      </c>
      <c r="AB204" s="304">
        <f>((AB97)*'Data - P&amp;L'!$C$34)</f>
        <v>0</v>
      </c>
      <c r="AC204" s="304">
        <f>((AC97)*'Data - P&amp;L'!$C$34)</f>
        <v>0</v>
      </c>
      <c r="AD204" s="304">
        <f>((AD97)*'Data - P&amp;L'!$C$34)</f>
        <v>0</v>
      </c>
      <c r="AE204" s="304">
        <f>((AE97)*'Data - P&amp;L'!$C$34)</f>
        <v>0</v>
      </c>
      <c r="AF204" s="304">
        <f>((AF97)*'Data - P&amp;L'!$C$34)</f>
        <v>0</v>
      </c>
      <c r="AG204" s="1012">
        <f t="shared" si="74"/>
        <v>1993.98</v>
      </c>
    </row>
    <row r="205">
      <c r="A205" s="486" t="s">
        <v>2807</v>
      </c>
      <c r="B205" s="310">
        <f>(B107*'Data - P&amp;L'!$D$38)</f>
        <v>0</v>
      </c>
      <c r="C205" s="310">
        <f>(C107*'Data - P&amp;L'!$D$38)</f>
        <v>0</v>
      </c>
      <c r="D205" s="310">
        <f>(D107*'Data - P&amp;L'!$D$38)</f>
        <v>0</v>
      </c>
      <c r="E205" s="310">
        <f>(E107*'Data - P&amp;L'!$D$38)</f>
        <v>0</v>
      </c>
      <c r="F205" s="310">
        <f>(F107*'Data - P&amp;L'!$D$38)</f>
        <v>0</v>
      </c>
      <c r="G205" s="310">
        <f>(G107*'Data - P&amp;L'!$D$38)</f>
        <v>-1.435</v>
      </c>
      <c r="H205" s="310">
        <f>(H107*'Data - P&amp;L'!$D$38)</f>
        <v>0</v>
      </c>
      <c r="I205" s="310">
        <f>(I107*'Data - P&amp;L'!$D$38)</f>
        <v>0</v>
      </c>
      <c r="J205" s="310">
        <f>(J107*'Data - P&amp;L'!$D$38)</f>
        <v>0</v>
      </c>
      <c r="K205" s="310">
        <f>(K107*'Data - P&amp;L'!$D$38)</f>
        <v>0</v>
      </c>
      <c r="L205" s="310">
        <f>(L107*'Data - P&amp;L'!$D$38)</f>
        <v>0</v>
      </c>
      <c r="M205" s="310">
        <f>(M107*'Data - P&amp;L'!$D$38)</f>
        <v>0</v>
      </c>
      <c r="N205" s="310">
        <f>(N107*'Data - P&amp;L'!$D$38)</f>
        <v>-1.435</v>
      </c>
      <c r="O205" s="310">
        <f>(O107*'Data - P&amp;L'!$D$38)</f>
        <v>0</v>
      </c>
      <c r="P205" s="310">
        <f>(P107*'Data - P&amp;L'!$D$38)</f>
        <v>0</v>
      </c>
      <c r="Q205" s="310">
        <f>(Q107*'Data - P&amp;L'!$D$38)</f>
        <v>0</v>
      </c>
      <c r="R205" s="310">
        <f>(R107*'Data - P&amp;L'!$D$38)</f>
        <v>0</v>
      </c>
      <c r="S205" s="310">
        <f>(S107*'Data - P&amp;L'!$D$38)</f>
        <v>0</v>
      </c>
      <c r="T205" s="310">
        <f>(T107*'Data - P&amp;L'!$D$38)</f>
        <v>-4.305</v>
      </c>
      <c r="U205" s="310">
        <f>(U107*'Data - P&amp;L'!$D$38)</f>
        <v>0</v>
      </c>
      <c r="V205" s="310">
        <f>(V107*'Data - P&amp;L'!$D$38)</f>
        <v>-1.435</v>
      </c>
      <c r="W205" s="310">
        <f>(W107*'Data - P&amp;L'!$D$38)</f>
        <v>0</v>
      </c>
      <c r="X205" s="310">
        <f>(X107*'Data - P&amp;L'!$D$38)</f>
        <v>0</v>
      </c>
      <c r="Y205" s="310">
        <f>(Y107*'Data - P&amp;L'!$D$38)</f>
        <v>-1.435</v>
      </c>
      <c r="Z205" s="310">
        <f>(Z107*'Data - P&amp;L'!$D$38)</f>
        <v>0</v>
      </c>
      <c r="AA205" s="310">
        <f>(AA107*'Data - P&amp;L'!$D$38)</f>
        <v>0</v>
      </c>
      <c r="AB205" s="310">
        <f>(AB107*'Data - P&amp;L'!$D$38)</f>
        <v>0</v>
      </c>
      <c r="AC205" s="310">
        <f>(AC107*'Data - P&amp;L'!$D$38)</f>
        <v>0</v>
      </c>
      <c r="AD205" s="310">
        <f>(AD107*'Data - P&amp;L'!$D$38)</f>
        <v>0</v>
      </c>
      <c r="AE205" s="310">
        <f>(AE107*'Data - P&amp;L'!$D$38)</f>
        <v>0</v>
      </c>
      <c r="AF205" s="310">
        <f>(AF107*'Data - P&amp;L'!$D$38)</f>
        <v>0</v>
      </c>
      <c r="AG205" s="1012">
        <f t="shared" si="74"/>
        <v>-10.045</v>
      </c>
    </row>
    <row r="206">
      <c r="A206" s="486" t="s">
        <v>2808</v>
      </c>
      <c r="B206" s="310">
        <f>(B107*'Data - P&amp;L'!$D$34)</f>
        <v>0</v>
      </c>
      <c r="C206" s="310">
        <f>(C107*'Data - P&amp;L'!$D$34)</f>
        <v>0</v>
      </c>
      <c r="D206" s="310">
        <f>(D107*'Data - P&amp;L'!$D$34)</f>
        <v>0</v>
      </c>
      <c r="E206" s="310">
        <f>(E107*'Data - P&amp;L'!$D$34)</f>
        <v>0</v>
      </c>
      <c r="F206" s="310">
        <f>(F107*'Data - P&amp;L'!$D$34)</f>
        <v>0</v>
      </c>
      <c r="G206" s="310">
        <f>(G107*'Data - P&amp;L'!$D$34)</f>
        <v>-6.155</v>
      </c>
      <c r="H206" s="310">
        <f>(H107*'Data - P&amp;L'!$D$34)</f>
        <v>0</v>
      </c>
      <c r="I206" s="310">
        <f>(I107*'Data - P&amp;L'!$D$34)</f>
        <v>0</v>
      </c>
      <c r="J206" s="310">
        <f>(J107*'Data - P&amp;L'!$D$34)</f>
        <v>0</v>
      </c>
      <c r="K206" s="310">
        <f>(K107*'Data - P&amp;L'!$D$34)</f>
        <v>0</v>
      </c>
      <c r="L206" s="310">
        <f>(L107*'Data - P&amp;L'!$D$34)</f>
        <v>0</v>
      </c>
      <c r="M206" s="310">
        <f>(M107*'Data - P&amp;L'!$D$34)</f>
        <v>0</v>
      </c>
      <c r="N206" s="310">
        <f>(N107*'Data - P&amp;L'!$D$34)</f>
        <v>-6.155</v>
      </c>
      <c r="O206" s="310">
        <f>(O107*'Data - P&amp;L'!$D$34)</f>
        <v>0</v>
      </c>
      <c r="P206" s="310">
        <f>(P107*'Data - P&amp;L'!$D$34)</f>
        <v>0</v>
      </c>
      <c r="Q206" s="310">
        <f>(Q107*'Data - P&amp;L'!$D$34)</f>
        <v>0</v>
      </c>
      <c r="R206" s="310">
        <f>(R107*'Data - P&amp;L'!$D$34)</f>
        <v>0</v>
      </c>
      <c r="S206" s="310">
        <f>(S107*'Data - P&amp;L'!$D$34)</f>
        <v>0</v>
      </c>
      <c r="T206" s="310">
        <f>(T107*'Data - P&amp;L'!$D$34)</f>
        <v>-18.465</v>
      </c>
      <c r="U206" s="310">
        <f>(U107*'Data - P&amp;L'!$D$34)</f>
        <v>0</v>
      </c>
      <c r="V206" s="310">
        <f>(V107*'Data - P&amp;L'!$D$34)</f>
        <v>-6.155</v>
      </c>
      <c r="W206" s="310">
        <f>(W107*'Data - P&amp;L'!$D$34)</f>
        <v>0</v>
      </c>
      <c r="X206" s="310">
        <f>(X107*'Data - P&amp;L'!$D$34)</f>
        <v>0</v>
      </c>
      <c r="Y206" s="310">
        <f>(Y107*'Data - P&amp;L'!$D$34)</f>
        <v>-6.155</v>
      </c>
      <c r="Z206" s="310">
        <f>(Z107*'Data - P&amp;L'!$D$34)</f>
        <v>0</v>
      </c>
      <c r="AA206" s="310">
        <f>(AA107*'Data - P&amp;L'!$D$34)</f>
        <v>0</v>
      </c>
      <c r="AB206" s="310">
        <f>(AB107*'Data - P&amp;L'!$D$34)</f>
        <v>0</v>
      </c>
      <c r="AC206" s="310">
        <f>(AC107*'Data - P&amp;L'!$D$34)</f>
        <v>0</v>
      </c>
      <c r="AD206" s="310">
        <f>(AD107*'Data - P&amp;L'!$D$34)</f>
        <v>0</v>
      </c>
      <c r="AE206" s="310">
        <f>(AE107*'Data - P&amp;L'!$D$34)</f>
        <v>0</v>
      </c>
      <c r="AF206" s="310">
        <f>(AF107*'Data - P&amp;L'!$D$34)</f>
        <v>0</v>
      </c>
      <c r="AG206" s="1012">
        <f t="shared" si="74"/>
        <v>-43.085</v>
      </c>
    </row>
    <row r="207">
      <c r="A207" s="487" t="s">
        <v>2809</v>
      </c>
      <c r="B207" s="310" t="str">
        <f t="shared" ref="B207:AF207" si="75">B20*0.06</f>
        <v>#REF!</v>
      </c>
      <c r="C207" s="310" t="str">
        <f t="shared" si="75"/>
        <v>#REF!</v>
      </c>
      <c r="D207" s="310" t="str">
        <f t="shared" si="75"/>
        <v>#REF!</v>
      </c>
      <c r="E207" s="310" t="str">
        <f t="shared" si="75"/>
        <v>#REF!</v>
      </c>
      <c r="F207" s="310" t="str">
        <f t="shared" si="75"/>
        <v>#REF!</v>
      </c>
      <c r="G207" s="310" t="str">
        <f t="shared" si="75"/>
        <v>#REF!</v>
      </c>
      <c r="H207" s="310" t="str">
        <f t="shared" si="75"/>
        <v>#REF!</v>
      </c>
      <c r="I207" s="310" t="str">
        <f t="shared" si="75"/>
        <v>#REF!</v>
      </c>
      <c r="J207" s="310" t="str">
        <f t="shared" si="75"/>
        <v>#REF!</v>
      </c>
      <c r="K207" s="310" t="str">
        <f t="shared" si="75"/>
        <v>#REF!</v>
      </c>
      <c r="L207" s="310" t="str">
        <f t="shared" si="75"/>
        <v>#REF!</v>
      </c>
      <c r="M207" s="310" t="str">
        <f t="shared" si="75"/>
        <v>#REF!</v>
      </c>
      <c r="N207" s="310" t="str">
        <f t="shared" si="75"/>
        <v>#REF!</v>
      </c>
      <c r="O207" s="310" t="str">
        <f t="shared" si="75"/>
        <v>#REF!</v>
      </c>
      <c r="P207" s="310" t="str">
        <f t="shared" si="75"/>
        <v>#REF!</v>
      </c>
      <c r="Q207" s="310" t="str">
        <f t="shared" si="75"/>
        <v>#REF!</v>
      </c>
      <c r="R207" s="310" t="str">
        <f t="shared" si="75"/>
        <v>#REF!</v>
      </c>
      <c r="S207" s="310" t="str">
        <f t="shared" si="75"/>
        <v>#REF!</v>
      </c>
      <c r="T207" s="310" t="str">
        <f t="shared" si="75"/>
        <v>#REF!</v>
      </c>
      <c r="U207" s="310" t="str">
        <f t="shared" si="75"/>
        <v>#REF!</v>
      </c>
      <c r="V207" s="310" t="str">
        <f t="shared" si="75"/>
        <v>#REF!</v>
      </c>
      <c r="W207" s="310" t="str">
        <f t="shared" si="75"/>
        <v>#REF!</v>
      </c>
      <c r="X207" s="310" t="str">
        <f t="shared" si="75"/>
        <v>#REF!</v>
      </c>
      <c r="Y207" s="310" t="str">
        <f t="shared" si="75"/>
        <v>#REF!</v>
      </c>
      <c r="Z207" s="310" t="str">
        <f t="shared" si="75"/>
        <v>#REF!</v>
      </c>
      <c r="AA207" s="310" t="str">
        <f t="shared" si="75"/>
        <v>#REF!</v>
      </c>
      <c r="AB207" s="310" t="str">
        <f t="shared" si="75"/>
        <v>#REF!</v>
      </c>
      <c r="AC207" s="310" t="str">
        <f t="shared" si="75"/>
        <v>#REF!</v>
      </c>
      <c r="AD207" s="310" t="str">
        <f t="shared" si="75"/>
        <v>#REF!</v>
      </c>
      <c r="AE207" s="310" t="str">
        <f t="shared" si="75"/>
        <v>#REF!</v>
      </c>
      <c r="AF207" s="310" t="str">
        <f t="shared" si="75"/>
        <v>#REF!</v>
      </c>
      <c r="AG207" s="1012" t="str">
        <f t="shared" si="74"/>
        <v>#REF!</v>
      </c>
    </row>
    <row r="208" collapsed="1">
      <c r="A208" s="494" t="s">
        <v>1497</v>
      </c>
      <c r="B208" s="312" t="str">
        <f t="shared" ref="B208:AF208" si="76">iferror(B209+B210+B211+B212+B213,"")</f>
        <v/>
      </c>
      <c r="C208" s="312" t="str">
        <f t="shared" si="76"/>
        <v/>
      </c>
      <c r="D208" s="312" t="str">
        <f t="shared" si="76"/>
        <v/>
      </c>
      <c r="E208" s="312" t="str">
        <f t="shared" si="76"/>
        <v/>
      </c>
      <c r="F208" s="312" t="str">
        <f t="shared" si="76"/>
        <v/>
      </c>
      <c r="G208" s="312" t="str">
        <f t="shared" si="76"/>
        <v/>
      </c>
      <c r="H208" s="312" t="str">
        <f t="shared" si="76"/>
        <v/>
      </c>
      <c r="I208" s="312" t="str">
        <f t="shared" si="76"/>
        <v/>
      </c>
      <c r="J208" s="312" t="str">
        <f t="shared" si="76"/>
        <v/>
      </c>
      <c r="K208" s="312" t="str">
        <f t="shared" si="76"/>
        <v/>
      </c>
      <c r="L208" s="312" t="str">
        <f t="shared" si="76"/>
        <v/>
      </c>
      <c r="M208" s="312" t="str">
        <f t="shared" si="76"/>
        <v/>
      </c>
      <c r="N208" s="312" t="str">
        <f t="shared" si="76"/>
        <v/>
      </c>
      <c r="O208" s="312" t="str">
        <f t="shared" si="76"/>
        <v/>
      </c>
      <c r="P208" s="312" t="str">
        <f t="shared" si="76"/>
        <v/>
      </c>
      <c r="Q208" s="312" t="str">
        <f t="shared" si="76"/>
        <v/>
      </c>
      <c r="R208" s="312" t="str">
        <f t="shared" si="76"/>
        <v/>
      </c>
      <c r="S208" s="312" t="str">
        <f t="shared" si="76"/>
        <v/>
      </c>
      <c r="T208" s="312" t="str">
        <f t="shared" si="76"/>
        <v/>
      </c>
      <c r="U208" s="312" t="str">
        <f t="shared" si="76"/>
        <v/>
      </c>
      <c r="V208" s="312" t="str">
        <f t="shared" si="76"/>
        <v/>
      </c>
      <c r="W208" s="312" t="str">
        <f t="shared" si="76"/>
        <v/>
      </c>
      <c r="X208" s="312" t="str">
        <f t="shared" si="76"/>
        <v/>
      </c>
      <c r="Y208" s="312" t="str">
        <f t="shared" si="76"/>
        <v/>
      </c>
      <c r="Z208" s="312" t="str">
        <f t="shared" si="76"/>
        <v/>
      </c>
      <c r="AA208" s="312" t="str">
        <f t="shared" si="76"/>
        <v/>
      </c>
      <c r="AB208" s="312" t="str">
        <f t="shared" si="76"/>
        <v/>
      </c>
      <c r="AC208" s="312" t="str">
        <f t="shared" si="76"/>
        <v/>
      </c>
      <c r="AD208" s="312" t="str">
        <f t="shared" si="76"/>
        <v/>
      </c>
      <c r="AE208" s="312" t="str">
        <f t="shared" si="76"/>
        <v/>
      </c>
      <c r="AF208" s="312" t="str">
        <f t="shared" si="76"/>
        <v/>
      </c>
      <c r="AG208" s="1012">
        <f t="shared" si="74"/>
        <v>0</v>
      </c>
    </row>
    <row r="209" hidden="1" outlineLevel="1">
      <c r="A209" s="277" t="s">
        <v>2810</v>
      </c>
      <c r="B209" s="313" t="str">
        <f t="shared" ref="B209:AF209" si="77">B4+B16+B21</f>
        <v>#REF!</v>
      </c>
      <c r="C209" s="313" t="str">
        <f t="shared" si="77"/>
        <v>#REF!</v>
      </c>
      <c r="D209" s="313" t="str">
        <f t="shared" si="77"/>
        <v>#REF!</v>
      </c>
      <c r="E209" s="313" t="str">
        <f t="shared" si="77"/>
        <v>#REF!</v>
      </c>
      <c r="F209" s="313" t="str">
        <f t="shared" si="77"/>
        <v>#REF!</v>
      </c>
      <c r="G209" s="313" t="str">
        <f t="shared" si="77"/>
        <v>#REF!</v>
      </c>
      <c r="H209" s="313" t="str">
        <f t="shared" si="77"/>
        <v>#REF!</v>
      </c>
      <c r="I209" s="313" t="str">
        <f t="shared" si="77"/>
        <v>#REF!</v>
      </c>
      <c r="J209" s="313" t="str">
        <f t="shared" si="77"/>
        <v>#REF!</v>
      </c>
      <c r="K209" s="313" t="str">
        <f t="shared" si="77"/>
        <v>#REF!</v>
      </c>
      <c r="L209" s="313" t="str">
        <f t="shared" si="77"/>
        <v>#REF!</v>
      </c>
      <c r="M209" s="313" t="str">
        <f t="shared" si="77"/>
        <v>#REF!</v>
      </c>
      <c r="N209" s="313" t="str">
        <f t="shared" si="77"/>
        <v>#REF!</v>
      </c>
      <c r="O209" s="313" t="str">
        <f t="shared" si="77"/>
        <v>#REF!</v>
      </c>
      <c r="P209" s="313" t="str">
        <f t="shared" si="77"/>
        <v>#REF!</v>
      </c>
      <c r="Q209" s="313" t="str">
        <f t="shared" si="77"/>
        <v>#REF!</v>
      </c>
      <c r="R209" s="313" t="str">
        <f t="shared" si="77"/>
        <v>#REF!</v>
      </c>
      <c r="S209" s="313" t="str">
        <f t="shared" si="77"/>
        <v>#REF!</v>
      </c>
      <c r="T209" s="313" t="str">
        <f t="shared" si="77"/>
        <v>#REF!</v>
      </c>
      <c r="U209" s="313" t="str">
        <f t="shared" si="77"/>
        <v>#REF!</v>
      </c>
      <c r="V209" s="313" t="str">
        <f t="shared" si="77"/>
        <v>#REF!</v>
      </c>
      <c r="W209" s="313" t="str">
        <f t="shared" si="77"/>
        <v>#REF!</v>
      </c>
      <c r="X209" s="313" t="str">
        <f t="shared" si="77"/>
        <v>#REF!</v>
      </c>
      <c r="Y209" s="313" t="str">
        <f t="shared" si="77"/>
        <v>#REF!</v>
      </c>
      <c r="Z209" s="313" t="str">
        <f t="shared" si="77"/>
        <v>#REF!</v>
      </c>
      <c r="AA209" s="313" t="str">
        <f t="shared" si="77"/>
        <v>#REF!</v>
      </c>
      <c r="AB209" s="313" t="str">
        <f t="shared" si="77"/>
        <v>#REF!</v>
      </c>
      <c r="AC209" s="313" t="str">
        <f t="shared" si="77"/>
        <v>#REF!</v>
      </c>
      <c r="AD209" s="313" t="str">
        <f t="shared" si="77"/>
        <v>#REF!</v>
      </c>
      <c r="AE209" s="313" t="str">
        <f t="shared" si="77"/>
        <v>#REF!</v>
      </c>
      <c r="AF209" s="313" t="str">
        <f t="shared" si="77"/>
        <v>#REF!</v>
      </c>
      <c r="AG209" s="1012" t="str">
        <f t="shared" si="74"/>
        <v>#REF!</v>
      </c>
    </row>
    <row r="210" hidden="1" outlineLevel="1">
      <c r="A210" s="277" t="s">
        <v>2811</v>
      </c>
      <c r="B210" s="304">
        <f t="shared" ref="B210:AF210" si="78">(B23+B28+B32)</f>
        <v>0</v>
      </c>
      <c r="C210" s="304">
        <f t="shared" si="78"/>
        <v>0</v>
      </c>
      <c r="D210" s="304">
        <f t="shared" si="78"/>
        <v>0</v>
      </c>
      <c r="E210" s="304">
        <f t="shared" si="78"/>
        <v>0</v>
      </c>
      <c r="F210" s="304">
        <f t="shared" si="78"/>
        <v>0</v>
      </c>
      <c r="G210" s="304">
        <f t="shared" si="78"/>
        <v>0</v>
      </c>
      <c r="H210" s="304">
        <f t="shared" si="78"/>
        <v>1</v>
      </c>
      <c r="I210" s="304">
        <f t="shared" si="78"/>
        <v>1</v>
      </c>
      <c r="J210" s="304">
        <f t="shared" si="78"/>
        <v>0</v>
      </c>
      <c r="K210" s="304">
        <f t="shared" si="78"/>
        <v>1</v>
      </c>
      <c r="L210" s="304">
        <f t="shared" si="78"/>
        <v>0</v>
      </c>
      <c r="M210" s="304">
        <f t="shared" si="78"/>
        <v>2</v>
      </c>
      <c r="N210" s="304">
        <f t="shared" si="78"/>
        <v>3</v>
      </c>
      <c r="O210" s="304">
        <f t="shared" si="78"/>
        <v>0</v>
      </c>
      <c r="P210" s="304">
        <f t="shared" si="78"/>
        <v>0</v>
      </c>
      <c r="Q210" s="304">
        <f t="shared" si="78"/>
        <v>0</v>
      </c>
      <c r="R210" s="304">
        <f t="shared" si="78"/>
        <v>0</v>
      </c>
      <c r="S210" s="304">
        <f t="shared" si="78"/>
        <v>0</v>
      </c>
      <c r="T210" s="304">
        <f t="shared" si="78"/>
        <v>0</v>
      </c>
      <c r="U210" s="304">
        <f t="shared" si="78"/>
        <v>0</v>
      </c>
      <c r="V210" s="304">
        <f t="shared" si="78"/>
        <v>0</v>
      </c>
      <c r="W210" s="304">
        <f t="shared" si="78"/>
        <v>0</v>
      </c>
      <c r="X210" s="304">
        <f t="shared" si="78"/>
        <v>0</v>
      </c>
      <c r="Y210" s="304">
        <f t="shared" si="78"/>
        <v>0</v>
      </c>
      <c r="Z210" s="304">
        <f t="shared" si="78"/>
        <v>0</v>
      </c>
      <c r="AA210" s="304">
        <f t="shared" si="78"/>
        <v>0</v>
      </c>
      <c r="AB210" s="304">
        <f t="shared" si="78"/>
        <v>0</v>
      </c>
      <c r="AC210" s="304">
        <f t="shared" si="78"/>
        <v>0</v>
      </c>
      <c r="AD210" s="304">
        <f t="shared" si="78"/>
        <v>0</v>
      </c>
      <c r="AE210" s="304">
        <f t="shared" si="78"/>
        <v>0</v>
      </c>
      <c r="AF210" s="304">
        <f t="shared" si="78"/>
        <v>0</v>
      </c>
      <c r="AG210" s="1012">
        <f t="shared" si="74"/>
        <v>8</v>
      </c>
    </row>
    <row r="211" hidden="1" outlineLevel="1">
      <c r="A211" s="1029" t="s">
        <v>2812</v>
      </c>
      <c r="B211" s="304" t="str">
        <f>(#REF!*'Data - P&amp;L'!$R$3)+(#REF!*'Data - P&amp;L'!$R$4)+(#REF!*'Data - P&amp;L'!$R$5)</f>
        <v>#REF!</v>
      </c>
      <c r="C211" s="304" t="str">
        <f>(#REF!*'Data - P&amp;L'!$R$3)+(#REF!*'Data - P&amp;L'!$R$4)+(#REF!*'Data - P&amp;L'!$R$5)</f>
        <v>#REF!</v>
      </c>
      <c r="D211" s="304" t="str">
        <f>(#REF!*'Data - P&amp;L'!$R$3)+(#REF!*'Data - P&amp;L'!$R$4)+(#REF!*'Data - P&amp;L'!$R$5)</f>
        <v>#REF!</v>
      </c>
      <c r="E211" s="304" t="str">
        <f>(#REF!*'Data - P&amp;L'!$R$3)+(#REF!*'Data - P&amp;L'!$R$4)+(#REF!*'Data - P&amp;L'!$R$5)</f>
        <v>#REF!</v>
      </c>
      <c r="F211" s="304" t="str">
        <f>(#REF!*'Data - P&amp;L'!$R$3)+(#REF!*'Data - P&amp;L'!$R$4)+(#REF!*'Data - P&amp;L'!$R$5)</f>
        <v>#REF!</v>
      </c>
      <c r="G211" s="304" t="str">
        <f>(#REF!*'Data - P&amp;L'!$R$3)+(#REF!*'Data - P&amp;L'!$R$4)+(#REF!*'Data - P&amp;L'!$R$5)</f>
        <v>#REF!</v>
      </c>
      <c r="H211" s="304" t="str">
        <f>(#REF!*'Data - P&amp;L'!$R$3)+(#REF!*'Data - P&amp;L'!$R$4)+(#REF!*'Data - P&amp;L'!$R$5)</f>
        <v>#REF!</v>
      </c>
      <c r="I211" s="304" t="str">
        <f>(#REF!*'Data - P&amp;L'!$R$3)+(#REF!*'Data - P&amp;L'!$R$4)+(#REF!*'Data - P&amp;L'!$R$5)</f>
        <v>#REF!</v>
      </c>
      <c r="J211" s="304" t="str">
        <f>(#REF!*'Data - P&amp;L'!$R$3)+(#REF!*'Data - P&amp;L'!$R$4)+(#REF!*'Data - P&amp;L'!$R$5)</f>
        <v>#REF!</v>
      </c>
      <c r="K211" s="304" t="str">
        <f>(#REF!*'Data - P&amp;L'!$R$3)+(#REF!*'Data - P&amp;L'!$R$4)+(#REF!*'Data - P&amp;L'!$R$5)</f>
        <v>#REF!</v>
      </c>
      <c r="L211" s="304" t="str">
        <f>(#REF!*'Data - P&amp;L'!$R$3)+(#REF!*'Data - P&amp;L'!$R$4)+(#REF!*'Data - P&amp;L'!$R$5)</f>
        <v>#REF!</v>
      </c>
      <c r="M211" s="304" t="str">
        <f>(#REF!*'Data - P&amp;L'!$R$3)+(#REF!*'Data - P&amp;L'!$R$4)+(#REF!*'Data - P&amp;L'!$R$5)</f>
        <v>#REF!</v>
      </c>
      <c r="N211" s="304" t="str">
        <f>(#REF!*'Data - P&amp;L'!$R$3)+(#REF!*'Data - P&amp;L'!$R$4)+(#REF!*'Data - P&amp;L'!$R$5)</f>
        <v>#REF!</v>
      </c>
      <c r="O211" s="304" t="str">
        <f>(#REF!*'Data - P&amp;L'!$R$3)+(#REF!*'Data - P&amp;L'!$R$4)+(#REF!*'Data - P&amp;L'!$R$5)</f>
        <v>#REF!</v>
      </c>
      <c r="P211" s="304" t="str">
        <f>(#REF!*'Data - P&amp;L'!$R$3)+(#REF!*'Data - P&amp;L'!$R$4)+(#REF!*'Data - P&amp;L'!$R$5)</f>
        <v>#REF!</v>
      </c>
      <c r="Q211" s="304" t="str">
        <f>(#REF!*'Data - P&amp;L'!$R$3)+(#REF!*'Data - P&amp;L'!$R$4)+(#REF!*'Data - P&amp;L'!$R$5)</f>
        <v>#REF!</v>
      </c>
      <c r="R211" s="304" t="str">
        <f>(#REF!*'Data - P&amp;L'!$R$3)+(#REF!*'Data - P&amp;L'!$R$4)+(#REF!*'Data - P&amp;L'!$R$5)</f>
        <v>#REF!</v>
      </c>
      <c r="S211" s="304" t="str">
        <f>(#REF!*'Data - P&amp;L'!$R$3)+(#REF!*'Data - P&amp;L'!$R$4)+(#REF!*'Data - P&amp;L'!$R$5)</f>
        <v>#REF!</v>
      </c>
      <c r="T211" s="304" t="str">
        <f>(#REF!*'Data - P&amp;L'!$R$3)+(#REF!*'Data - P&amp;L'!$R$4)+(#REF!*'Data - P&amp;L'!$R$5)</f>
        <v>#REF!</v>
      </c>
      <c r="U211" s="304" t="str">
        <f>(#REF!*'Data - P&amp;L'!$R$3)+(#REF!*'Data - P&amp;L'!$R$4)+(#REF!*'Data - P&amp;L'!$R$5)</f>
        <v>#REF!</v>
      </c>
      <c r="V211" s="304" t="str">
        <f>(#REF!*'Data - P&amp;L'!$R$3)+(#REF!*'Data - P&amp;L'!$R$4)+(#REF!*'Data - P&amp;L'!$R$5)</f>
        <v>#REF!</v>
      </c>
      <c r="W211" s="304" t="str">
        <f>(#REF!*'Data - P&amp;L'!$R$3)+(#REF!*'Data - P&amp;L'!$R$4)+(#REF!*'Data - P&amp;L'!$R$5)</f>
        <v>#REF!</v>
      </c>
      <c r="X211" s="304" t="str">
        <f>(#REF!*'Data - P&amp;L'!$R$3)+(#REF!*'Data - P&amp;L'!$R$4)+(#REF!*'Data - P&amp;L'!$R$5)</f>
        <v>#REF!</v>
      </c>
      <c r="Y211" s="304" t="str">
        <f>(#REF!*'Data - P&amp;L'!$R$3)+(#REF!*'Data - P&amp;L'!$R$4)+(#REF!*'Data - P&amp;L'!$R$5)</f>
        <v>#REF!</v>
      </c>
      <c r="Z211" s="304" t="str">
        <f>(#REF!*'Data - P&amp;L'!$R$3)+(#REF!*'Data - P&amp;L'!$R$4)+(#REF!*'Data - P&amp;L'!$R$5)</f>
        <v>#REF!</v>
      </c>
      <c r="AA211" s="304" t="str">
        <f>(#REF!*'Data - P&amp;L'!$R$3)+(#REF!*'Data - P&amp;L'!$R$4)+(#REF!*'Data - P&amp;L'!$R$5)</f>
        <v>#REF!</v>
      </c>
      <c r="AB211" s="304" t="str">
        <f>(#REF!*'Data - P&amp;L'!$R$3)+(#REF!*'Data - P&amp;L'!$R$4)+(#REF!*'Data - P&amp;L'!$R$5)</f>
        <v>#REF!</v>
      </c>
      <c r="AC211" s="304" t="str">
        <f>(#REF!*'Data - P&amp;L'!$R$3)+(#REF!*'Data - P&amp;L'!$R$4)+(#REF!*'Data - P&amp;L'!$R$5)</f>
        <v>#REF!</v>
      </c>
      <c r="AD211" s="304" t="str">
        <f>(#REF!*'Data - P&amp;L'!$R$3)+(#REF!*'Data - P&amp;L'!$R$4)+(#REF!*'Data - P&amp;L'!$R$5)</f>
        <v>#REF!</v>
      </c>
      <c r="AE211" s="304" t="str">
        <f>(#REF!*'Data - P&amp;L'!$R$3)+(#REF!*'Data - P&amp;L'!$R$4)+(#REF!*'Data - P&amp;L'!$R$5)</f>
        <v>#REF!</v>
      </c>
      <c r="AF211" s="304" t="str">
        <f>(#REF!*'Data - P&amp;L'!$R$3)+(#REF!*'Data - P&amp;L'!$R$4)+(#REF!*'Data - P&amp;L'!$R$5)</f>
        <v>#REF!</v>
      </c>
      <c r="AG211" s="1012" t="str">
        <f t="shared" si="74"/>
        <v>#REF!</v>
      </c>
    </row>
    <row r="212" hidden="1" outlineLevel="1">
      <c r="A212" s="277" t="s">
        <v>638</v>
      </c>
      <c r="B212" s="1030">
        <v>0.0</v>
      </c>
      <c r="C212" s="1030">
        <v>0.0</v>
      </c>
      <c r="D212" s="1030">
        <v>0.0</v>
      </c>
      <c r="E212" s="1031">
        <v>0.0</v>
      </c>
      <c r="F212" s="1030">
        <v>0.0</v>
      </c>
      <c r="G212" s="1030"/>
      <c r="H212" s="1030"/>
      <c r="I212" s="1030"/>
      <c r="J212" s="1030"/>
      <c r="K212" s="1030"/>
      <c r="L212" s="1030"/>
      <c r="M212" s="1030"/>
      <c r="N212" s="1030"/>
      <c r="O212" s="1030"/>
      <c r="P212" s="1030"/>
      <c r="Q212" s="1030"/>
      <c r="R212" s="1030"/>
      <c r="S212" s="1030"/>
      <c r="T212" s="1030"/>
      <c r="U212" s="1030"/>
      <c r="V212" s="1030"/>
      <c r="W212" s="1030"/>
      <c r="X212" s="1030"/>
      <c r="Y212" s="1030"/>
      <c r="Z212" s="1030"/>
      <c r="AA212" s="1030"/>
      <c r="AB212" s="1030"/>
      <c r="AC212" s="1030"/>
      <c r="AD212" s="1030"/>
      <c r="AE212" s="1030"/>
      <c r="AF212" s="1030"/>
      <c r="AG212" s="1012">
        <f t="shared" si="74"/>
        <v>0</v>
      </c>
    </row>
    <row r="213" hidden="1" outlineLevel="1">
      <c r="A213" s="277" t="s">
        <v>722</v>
      </c>
      <c r="B213" s="1030">
        <v>27.0</v>
      </c>
      <c r="C213" s="1030">
        <v>126.32</v>
      </c>
      <c r="D213" s="1031">
        <v>0.0</v>
      </c>
      <c r="E213" s="1031">
        <v>0.0</v>
      </c>
      <c r="F213" s="1030">
        <v>0.0</v>
      </c>
      <c r="G213" s="1030"/>
      <c r="H213" s="1030"/>
      <c r="I213" s="1030"/>
      <c r="J213" s="1030"/>
      <c r="K213" s="1030"/>
      <c r="L213" s="1030"/>
      <c r="M213" s="1030"/>
      <c r="N213" s="1030"/>
      <c r="O213" s="1030"/>
      <c r="P213" s="1030"/>
      <c r="Q213" s="1030"/>
      <c r="R213" s="1030"/>
      <c r="S213" s="1030"/>
      <c r="T213" s="1030"/>
      <c r="U213" s="1030"/>
      <c r="V213" s="1030"/>
      <c r="W213" s="1030"/>
      <c r="X213" s="1030"/>
      <c r="Y213" s="1030"/>
      <c r="Z213" s="1030"/>
      <c r="AA213" s="1030"/>
      <c r="AB213" s="1030"/>
      <c r="AC213" s="1030"/>
      <c r="AD213" s="1030"/>
      <c r="AE213" s="1030"/>
      <c r="AF213" s="1030"/>
      <c r="AG213" s="1012">
        <f t="shared" si="74"/>
        <v>153.32</v>
      </c>
    </row>
    <row r="214">
      <c r="A214" s="1029" t="s">
        <v>2813</v>
      </c>
      <c r="B214" s="304" t="str">
        <f>#REF!*'Data - P&amp;L'!$C$27</f>
        <v>#REF!</v>
      </c>
      <c r="C214" s="304" t="str">
        <f>#REF!*'Data - P&amp;L'!$C$27</f>
        <v>#REF!</v>
      </c>
      <c r="D214" s="304" t="str">
        <f>#REF!*'Data - P&amp;L'!$C$27</f>
        <v>#REF!</v>
      </c>
      <c r="E214" s="304" t="str">
        <f>#REF!*'Data - P&amp;L'!$C$27</f>
        <v>#REF!</v>
      </c>
      <c r="F214" s="304" t="str">
        <f>#REF!*'Data - P&amp;L'!$C$27</f>
        <v>#REF!</v>
      </c>
      <c r="G214" s="304" t="str">
        <f>#REF!*'Data - P&amp;L'!$C$27</f>
        <v>#REF!</v>
      </c>
      <c r="H214" s="304" t="str">
        <f>#REF!*'Data - P&amp;L'!$C$27</f>
        <v>#REF!</v>
      </c>
      <c r="I214" s="304" t="str">
        <f>#REF!*'Data - P&amp;L'!$C$27</f>
        <v>#REF!</v>
      </c>
      <c r="J214" s="304" t="str">
        <f>#REF!*'Data - P&amp;L'!$C$27</f>
        <v>#REF!</v>
      </c>
      <c r="K214" s="304" t="str">
        <f>#REF!*'Data - P&amp;L'!$C$27</f>
        <v>#REF!</v>
      </c>
      <c r="L214" s="304" t="str">
        <f>#REF!*'Data - P&amp;L'!$C$27</f>
        <v>#REF!</v>
      </c>
      <c r="M214" s="304" t="str">
        <f>#REF!*'Data - P&amp;L'!$C$27</f>
        <v>#REF!</v>
      </c>
      <c r="N214" s="304" t="str">
        <f>#REF!*'Data - P&amp;L'!$C$27</f>
        <v>#REF!</v>
      </c>
      <c r="O214" s="304" t="str">
        <f>#REF!*'Data - P&amp;L'!$C$27</f>
        <v>#REF!</v>
      </c>
      <c r="P214" s="304" t="str">
        <f>#REF!*'Data - P&amp;L'!$C$27</f>
        <v>#REF!</v>
      </c>
      <c r="Q214" s="304" t="str">
        <f>#REF!*'Data - P&amp;L'!$C$27</f>
        <v>#REF!</v>
      </c>
      <c r="R214" s="304" t="str">
        <f>#REF!*'Data - P&amp;L'!$C$27</f>
        <v>#REF!</v>
      </c>
      <c r="S214" s="304" t="str">
        <f>#REF!*'Data - P&amp;L'!$C$27</f>
        <v>#REF!</v>
      </c>
      <c r="T214" s="304" t="str">
        <f>#REF!*'Data - P&amp;L'!$C$27</f>
        <v>#REF!</v>
      </c>
      <c r="U214" s="304" t="str">
        <f>#REF!*'Data - P&amp;L'!$C$27</f>
        <v>#REF!</v>
      </c>
      <c r="V214" s="304" t="str">
        <f>#REF!*'Data - P&amp;L'!$C$27</f>
        <v>#REF!</v>
      </c>
      <c r="W214" s="304" t="str">
        <f>#REF!*'Data - P&amp;L'!$C$27</f>
        <v>#REF!</v>
      </c>
      <c r="X214" s="304" t="str">
        <f>#REF!*'Data - P&amp;L'!$C$27</f>
        <v>#REF!</v>
      </c>
      <c r="Y214" s="304" t="str">
        <f>#REF!*'Data - P&amp;L'!$C$27</f>
        <v>#REF!</v>
      </c>
      <c r="Z214" s="304" t="str">
        <f>#REF!*'Data - P&amp;L'!$C$27</f>
        <v>#REF!</v>
      </c>
      <c r="AA214" s="304" t="str">
        <f>#REF!*'Data - P&amp;L'!$C$27</f>
        <v>#REF!</v>
      </c>
      <c r="AB214" s="304" t="str">
        <f>#REF!*'Data - P&amp;L'!$C$27</f>
        <v>#REF!</v>
      </c>
      <c r="AC214" s="304" t="str">
        <f>#REF!*'Data - P&amp;L'!$C$27</f>
        <v>#REF!</v>
      </c>
      <c r="AD214" s="304" t="str">
        <f>#REF!*'Data - P&amp;L'!$C$27</f>
        <v>#REF!</v>
      </c>
      <c r="AE214" s="304" t="str">
        <f>#REF!*'Data - P&amp;L'!$C$27</f>
        <v>#REF!</v>
      </c>
      <c r="AF214" s="304" t="str">
        <f>#REF!*'Data - P&amp;L'!$C$27</f>
        <v>#REF!</v>
      </c>
      <c r="AG214" s="1012" t="str">
        <f t="shared" si="74"/>
        <v>#REF!</v>
      </c>
    </row>
    <row r="215" collapsed="1">
      <c r="A215" s="606" t="s">
        <v>2814</v>
      </c>
      <c r="B215" s="304">
        <f t="shared" ref="B215:AF215" si="79">sum(B216:B221)</f>
        <v>14.46</v>
      </c>
      <c r="C215" s="304">
        <f t="shared" si="79"/>
        <v>2.41</v>
      </c>
      <c r="D215" s="304">
        <f t="shared" si="79"/>
        <v>4.82</v>
      </c>
      <c r="E215" s="304">
        <f t="shared" si="79"/>
        <v>2.41</v>
      </c>
      <c r="F215" s="304">
        <f t="shared" si="79"/>
        <v>2.41</v>
      </c>
      <c r="G215" s="304">
        <f t="shared" si="79"/>
        <v>-7.23</v>
      </c>
      <c r="H215" s="304">
        <f t="shared" si="79"/>
        <v>12.05</v>
      </c>
      <c r="I215" s="304">
        <f t="shared" si="79"/>
        <v>45.79</v>
      </c>
      <c r="J215" s="304">
        <f t="shared" si="79"/>
        <v>7.23</v>
      </c>
      <c r="K215" s="304">
        <f t="shared" si="79"/>
        <v>9.64</v>
      </c>
      <c r="L215" s="304">
        <f t="shared" si="79"/>
        <v>12.05</v>
      </c>
      <c r="M215" s="304">
        <f t="shared" si="79"/>
        <v>221.72</v>
      </c>
      <c r="N215" s="304">
        <f t="shared" si="79"/>
        <v>69.89</v>
      </c>
      <c r="O215" s="304">
        <f t="shared" si="79"/>
        <v>0</v>
      </c>
      <c r="P215" s="304">
        <f t="shared" si="79"/>
        <v>0</v>
      </c>
      <c r="Q215" s="304">
        <f t="shared" si="79"/>
        <v>0</v>
      </c>
      <c r="R215" s="304">
        <f t="shared" si="79"/>
        <v>7.23</v>
      </c>
      <c r="S215" s="304">
        <f t="shared" si="79"/>
        <v>4.82</v>
      </c>
      <c r="T215" s="304">
        <f t="shared" si="79"/>
        <v>-2.41</v>
      </c>
      <c r="U215" s="304">
        <f t="shared" si="79"/>
        <v>0</v>
      </c>
      <c r="V215" s="304">
        <f t="shared" si="79"/>
        <v>-2.41</v>
      </c>
      <c r="W215" s="304">
        <f t="shared" si="79"/>
        <v>0</v>
      </c>
      <c r="X215" s="304">
        <f t="shared" si="79"/>
        <v>0</v>
      </c>
      <c r="Y215" s="304">
        <f t="shared" si="79"/>
        <v>-2.41</v>
      </c>
      <c r="Z215" s="304">
        <f t="shared" si="79"/>
        <v>0</v>
      </c>
      <c r="AA215" s="304">
        <f t="shared" si="79"/>
        <v>0</v>
      </c>
      <c r="AB215" s="304">
        <f t="shared" si="79"/>
        <v>0</v>
      </c>
      <c r="AC215" s="304">
        <f t="shared" si="79"/>
        <v>0</v>
      </c>
      <c r="AD215" s="304">
        <f t="shared" si="79"/>
        <v>0</v>
      </c>
      <c r="AE215" s="304">
        <f t="shared" si="79"/>
        <v>0</v>
      </c>
      <c r="AF215" s="304">
        <f t="shared" si="79"/>
        <v>0</v>
      </c>
      <c r="AG215" s="1012">
        <f t="shared" si="74"/>
        <v>402.47</v>
      </c>
    </row>
    <row r="216" hidden="1" outlineLevel="1">
      <c r="A216" s="606" t="s">
        <v>2815</v>
      </c>
      <c r="B216" s="304">
        <f>((B97)*'Data - P&amp;L'!$C$28)</f>
        <v>0.6</v>
      </c>
      <c r="C216" s="304">
        <f>((C97)*'Data - P&amp;L'!$C$28)</f>
        <v>0.1</v>
      </c>
      <c r="D216" s="304">
        <f>((D97)*'Data - P&amp;L'!$C$28)</f>
        <v>0.2</v>
      </c>
      <c r="E216" s="304">
        <f>((E97)*'Data - P&amp;L'!$C$28)</f>
        <v>0.1</v>
      </c>
      <c r="F216" s="304">
        <f>((F97)*'Data - P&amp;L'!$C$28)</f>
        <v>0.1</v>
      </c>
      <c r="G216" s="304">
        <f>((G97)*'Data - P&amp;L'!$C$28)</f>
        <v>-0.3</v>
      </c>
      <c r="H216" s="304">
        <f>((H97)*'Data - P&amp;L'!$C$28)</f>
        <v>0.5</v>
      </c>
      <c r="I216" s="304">
        <f>((I97)*'Data - P&amp;L'!$C$28)</f>
        <v>1.9</v>
      </c>
      <c r="J216" s="304">
        <f>((J97)*'Data - P&amp;L'!$C$28)</f>
        <v>0.3</v>
      </c>
      <c r="K216" s="304">
        <f>((K97)*'Data - P&amp;L'!$C$28)</f>
        <v>0.4</v>
      </c>
      <c r="L216" s="304">
        <f>((L97)*'Data - P&amp;L'!$C$28)</f>
        <v>0.5</v>
      </c>
      <c r="M216" s="304">
        <f>((M97)*'Data - P&amp;L'!$C$28)</f>
        <v>9.2</v>
      </c>
      <c r="N216" s="304">
        <f>((N97)*'Data - P&amp;L'!$C$28)</f>
        <v>2.9</v>
      </c>
      <c r="O216" s="304">
        <f>((O97)*'Data - P&amp;L'!$C$28)</f>
        <v>0</v>
      </c>
      <c r="P216" s="304">
        <f>((P97)*'Data - P&amp;L'!$C$28)</f>
        <v>0</v>
      </c>
      <c r="Q216" s="304">
        <f>((Q97)*'Data - P&amp;L'!$C$28)</f>
        <v>0</v>
      </c>
      <c r="R216" s="304">
        <f>((R97)*'Data - P&amp;L'!$C$28)</f>
        <v>0.3</v>
      </c>
      <c r="S216" s="304">
        <f>((S97)*'Data - P&amp;L'!$C$28)</f>
        <v>0.2</v>
      </c>
      <c r="T216" s="304">
        <f>((T97)*'Data - P&amp;L'!$C$28)</f>
        <v>-0.1</v>
      </c>
      <c r="U216" s="304">
        <f>((U97)*'Data - P&amp;L'!$C$28)</f>
        <v>0</v>
      </c>
      <c r="V216" s="304">
        <f>((V97)*'Data - P&amp;L'!$C$28)</f>
        <v>-0.1</v>
      </c>
      <c r="W216" s="304">
        <f>((W97)*'Data - P&amp;L'!$C$28)</f>
        <v>0</v>
      </c>
      <c r="X216" s="304">
        <f>((X97)*'Data - P&amp;L'!$C$28)</f>
        <v>0</v>
      </c>
      <c r="Y216" s="304">
        <f>((Y97)*'Data - P&amp;L'!$C$28)</f>
        <v>-0.1</v>
      </c>
      <c r="Z216" s="304">
        <f>((Z97)*'Data - P&amp;L'!$C$28)</f>
        <v>0</v>
      </c>
      <c r="AA216" s="304">
        <f>((AA97)*'Data - P&amp;L'!$C$28)</f>
        <v>0</v>
      </c>
      <c r="AB216" s="304">
        <f>((AB97)*'Data - P&amp;L'!$C$28)</f>
        <v>0</v>
      </c>
      <c r="AC216" s="304">
        <f>((AC97)*'Data - P&amp;L'!$C$28)</f>
        <v>0</v>
      </c>
      <c r="AD216" s="304">
        <f>((AD97)*'Data - P&amp;L'!$C$28)</f>
        <v>0</v>
      </c>
      <c r="AE216" s="304">
        <f>((AE97)*'Data - P&amp;L'!$C$28)</f>
        <v>0</v>
      </c>
      <c r="AF216" s="304">
        <f>((AF97)*'Data - P&amp;L'!$C$28)</f>
        <v>0</v>
      </c>
      <c r="AG216" s="1012">
        <f t="shared" si="74"/>
        <v>16.7</v>
      </c>
    </row>
    <row r="217" hidden="1" outlineLevel="1">
      <c r="A217" s="606" t="s">
        <v>2816</v>
      </c>
      <c r="B217" s="265">
        <f>((B97)*'Data - P&amp;L'!$C$29)</f>
        <v>1.86</v>
      </c>
      <c r="C217" s="265">
        <f>((C97)*'Data - P&amp;L'!$C$29)</f>
        <v>0.31</v>
      </c>
      <c r="D217" s="265">
        <f>((D97)*'Data - P&amp;L'!$C$29)</f>
        <v>0.62</v>
      </c>
      <c r="E217" s="265">
        <f>((E97)*'Data - P&amp;L'!$C$29)</f>
        <v>0.31</v>
      </c>
      <c r="F217" s="265">
        <f>((F97)*'Data - P&amp;L'!$C$29)</f>
        <v>0.31</v>
      </c>
      <c r="G217" s="265">
        <f>((G97)*'Data - P&amp;L'!$C$29)</f>
        <v>-0.93</v>
      </c>
      <c r="H217" s="265">
        <f>((H97)*'Data - P&amp;L'!$C$29)</f>
        <v>1.55</v>
      </c>
      <c r="I217" s="265">
        <f>((I97)*'Data - P&amp;L'!$C$29)</f>
        <v>5.89</v>
      </c>
      <c r="J217" s="265">
        <f>((J97)*'Data - P&amp;L'!$C$29)</f>
        <v>0.93</v>
      </c>
      <c r="K217" s="265">
        <f>((K97)*'Data - P&amp;L'!$C$29)</f>
        <v>1.24</v>
      </c>
      <c r="L217" s="265">
        <f>((L97)*'Data - P&amp;L'!$C$29)</f>
        <v>1.55</v>
      </c>
      <c r="M217" s="265">
        <f>((M97)*'Data - P&amp;L'!$C$29)</f>
        <v>28.52</v>
      </c>
      <c r="N217" s="265">
        <f>((N97)*'Data - P&amp;L'!$C$29)</f>
        <v>8.99</v>
      </c>
      <c r="O217" s="265">
        <f>((O97)*'Data - P&amp;L'!$C$29)</f>
        <v>0</v>
      </c>
      <c r="P217" s="265">
        <f>((P97)*'Data - P&amp;L'!$C$29)</f>
        <v>0</v>
      </c>
      <c r="Q217" s="265">
        <f>((Q97)*'Data - P&amp;L'!$C$29)</f>
        <v>0</v>
      </c>
      <c r="R217" s="265">
        <f>((R97)*'Data - P&amp;L'!$C$29)</f>
        <v>0.93</v>
      </c>
      <c r="S217" s="265">
        <f>((S97)*'Data - P&amp;L'!$C$29)</f>
        <v>0.62</v>
      </c>
      <c r="T217" s="265">
        <f>((T97)*'Data - P&amp;L'!$C$29)</f>
        <v>-0.31</v>
      </c>
      <c r="U217" s="265">
        <f>((U97)*'Data - P&amp;L'!$C$29)</f>
        <v>0</v>
      </c>
      <c r="V217" s="265">
        <f>((V97)*'Data - P&amp;L'!$C$29)</f>
        <v>-0.31</v>
      </c>
      <c r="W217" s="265">
        <f>((W97)*'Data - P&amp;L'!$C$29)</f>
        <v>0</v>
      </c>
      <c r="X217" s="265">
        <f>((X97)*'Data - P&amp;L'!$C$29)</f>
        <v>0</v>
      </c>
      <c r="Y217" s="265">
        <f>((Y97)*'Data - P&amp;L'!$C$29)</f>
        <v>-0.31</v>
      </c>
      <c r="Z217" s="265">
        <f>((Z97)*'Data - P&amp;L'!$C$29)</f>
        <v>0</v>
      </c>
      <c r="AA217" s="265">
        <f>((AA97)*'Data - P&amp;L'!$C$29)</f>
        <v>0</v>
      </c>
      <c r="AB217" s="265">
        <f>((AB97)*'Data - P&amp;L'!$C$29)</f>
        <v>0</v>
      </c>
      <c r="AC217" s="265">
        <f>((AC97)*'Data - P&amp;L'!$C$29)</f>
        <v>0</v>
      </c>
      <c r="AD217" s="265">
        <f>((AD97)*'Data - P&amp;L'!$C$29)</f>
        <v>0</v>
      </c>
      <c r="AE217" s="265">
        <f>((AE97)*'Data - P&amp;L'!$C$29)</f>
        <v>0</v>
      </c>
      <c r="AF217" s="265">
        <f>((AF97)*'Data - P&amp;L'!$C$29)</f>
        <v>0</v>
      </c>
      <c r="AG217" s="1012">
        <f t="shared" si="74"/>
        <v>51.77</v>
      </c>
    </row>
    <row r="218" hidden="1" outlineLevel="1">
      <c r="A218" s="606" t="s">
        <v>2817</v>
      </c>
      <c r="B218" s="265">
        <f>((B97)*'Data - P&amp;L'!$C$30)</f>
        <v>0</v>
      </c>
      <c r="C218" s="265">
        <f>((C97)*'Data - P&amp;L'!$C$30)</f>
        <v>0</v>
      </c>
      <c r="D218" s="265">
        <f>((D97)*'Data - P&amp;L'!$C$30)</f>
        <v>0</v>
      </c>
      <c r="E218" s="265">
        <f>((E97)*'Data - P&amp;L'!$C$30)</f>
        <v>0</v>
      </c>
      <c r="F218" s="265">
        <f>((F97)*'Data - P&amp;L'!$C$30)</f>
        <v>0</v>
      </c>
      <c r="G218" s="265">
        <f>((G97)*'Data - P&amp;L'!$C$30)</f>
        <v>0</v>
      </c>
      <c r="H218" s="265">
        <f>((H97)*'Data - P&amp;L'!$C$30)</f>
        <v>0</v>
      </c>
      <c r="I218" s="265">
        <f>((I97)*'Data - P&amp;L'!$C$30)</f>
        <v>0</v>
      </c>
      <c r="J218" s="265">
        <f>((J97)*'Data - P&amp;L'!$C$30)</f>
        <v>0</v>
      </c>
      <c r="K218" s="265">
        <f>((K97)*'Data - P&amp;L'!$C$30)</f>
        <v>0</v>
      </c>
      <c r="L218" s="265">
        <f>((L97)*'Data - P&amp;L'!$C$30)</f>
        <v>0</v>
      </c>
      <c r="M218" s="265">
        <f>((M97)*'Data - P&amp;L'!$C$30)</f>
        <v>0</v>
      </c>
      <c r="N218" s="265">
        <f>((N97)*'Data - P&amp;L'!$C$30)</f>
        <v>0</v>
      </c>
      <c r="O218" s="265">
        <f>((O97)*'Data - P&amp;L'!$C$30)</f>
        <v>0</v>
      </c>
      <c r="P218" s="265">
        <f>((P97)*'Data - P&amp;L'!$C$30)</f>
        <v>0</v>
      </c>
      <c r="Q218" s="265">
        <f>((Q97)*'Data - P&amp;L'!$C$30)</f>
        <v>0</v>
      </c>
      <c r="R218" s="265">
        <f>((R97)*'Data - P&amp;L'!$C$30)</f>
        <v>0</v>
      </c>
      <c r="S218" s="265">
        <f>((S97)*'Data - P&amp;L'!$C$30)</f>
        <v>0</v>
      </c>
      <c r="T218" s="265">
        <f>((T97)*'Data - P&amp;L'!$C$30)</f>
        <v>0</v>
      </c>
      <c r="U218" s="265">
        <f>((U97)*'Data - P&amp;L'!$C$30)</f>
        <v>0</v>
      </c>
      <c r="V218" s="265">
        <f>((V97)*'Data - P&amp;L'!$C$30)</f>
        <v>0</v>
      </c>
      <c r="W218" s="265">
        <f>((W97)*'Data - P&amp;L'!$C$30)</f>
        <v>0</v>
      </c>
      <c r="X218" s="265">
        <f>((X97)*'Data - P&amp;L'!$C$30)</f>
        <v>0</v>
      </c>
      <c r="Y218" s="265">
        <f>((Y97)*'Data - P&amp;L'!$C$30)</f>
        <v>0</v>
      </c>
      <c r="Z218" s="265">
        <f>((Z97)*'Data - P&amp;L'!$C$30)</f>
        <v>0</v>
      </c>
      <c r="AA218" s="265">
        <f>((AA97)*'Data - P&amp;L'!$C$30)</f>
        <v>0</v>
      </c>
      <c r="AB218" s="265">
        <f>((AB97)*'Data - P&amp;L'!$C$30)</f>
        <v>0</v>
      </c>
      <c r="AC218" s="265">
        <f>((AC97)*'Data - P&amp;L'!$C$30)</f>
        <v>0</v>
      </c>
      <c r="AD218" s="265">
        <f>((AD97)*'Data - P&amp;L'!$C$30)</f>
        <v>0</v>
      </c>
      <c r="AE218" s="265">
        <f>((AE97)*'Data - P&amp;L'!$C$30)</f>
        <v>0</v>
      </c>
      <c r="AF218" s="265">
        <f>((AF97)*'Data - P&amp;L'!$C$30)</f>
        <v>0</v>
      </c>
      <c r="AG218" s="1012">
        <f t="shared" si="74"/>
        <v>0</v>
      </c>
    </row>
    <row r="219" hidden="1" outlineLevel="1">
      <c r="A219" s="606" t="s">
        <v>2818</v>
      </c>
      <c r="B219" s="265">
        <f>((B97)*'Data - P&amp;L'!$C$31)</f>
        <v>2.1</v>
      </c>
      <c r="C219" s="265">
        <f>((C97)*'Data - P&amp;L'!$C$31)</f>
        <v>0.35</v>
      </c>
      <c r="D219" s="265">
        <f>((D97)*'Data - P&amp;L'!$C$31)</f>
        <v>0.7</v>
      </c>
      <c r="E219" s="265">
        <f>((E97)*'Data - P&amp;L'!$C$31)</f>
        <v>0.35</v>
      </c>
      <c r="F219" s="265">
        <f>((F97)*'Data - P&amp;L'!$C$31)</f>
        <v>0.35</v>
      </c>
      <c r="G219" s="265">
        <f>((G97)*'Data - P&amp;L'!$C$31)</f>
        <v>-1.05</v>
      </c>
      <c r="H219" s="265">
        <f>((H97)*'Data - P&amp;L'!$C$31)</f>
        <v>1.75</v>
      </c>
      <c r="I219" s="265">
        <f>((I97)*'Data - P&amp;L'!$C$31)</f>
        <v>6.65</v>
      </c>
      <c r="J219" s="265">
        <f>((J97)*'Data - P&amp;L'!$C$31)</f>
        <v>1.05</v>
      </c>
      <c r="K219" s="265">
        <f>((K97)*'Data - P&amp;L'!$C$31)</f>
        <v>1.4</v>
      </c>
      <c r="L219" s="265">
        <f>((L97)*'Data - P&amp;L'!$C$31)</f>
        <v>1.75</v>
      </c>
      <c r="M219" s="265">
        <f>((M97)*'Data - P&amp;L'!$C$31)</f>
        <v>32.2</v>
      </c>
      <c r="N219" s="265">
        <f>((N97)*'Data - P&amp;L'!$C$31)</f>
        <v>10.15</v>
      </c>
      <c r="O219" s="265">
        <f>((O97)*'Data - P&amp;L'!$C$31)</f>
        <v>0</v>
      </c>
      <c r="P219" s="265">
        <f>((P97)*'Data - P&amp;L'!$C$31)</f>
        <v>0</v>
      </c>
      <c r="Q219" s="265">
        <f>((Q97)*'Data - P&amp;L'!$C$31)</f>
        <v>0</v>
      </c>
      <c r="R219" s="265">
        <f>((R97)*'Data - P&amp;L'!$C$31)</f>
        <v>1.05</v>
      </c>
      <c r="S219" s="265">
        <f>((S97)*'Data - P&amp;L'!$C$31)</f>
        <v>0.7</v>
      </c>
      <c r="T219" s="265">
        <f>((T97)*'Data - P&amp;L'!$C$31)</f>
        <v>-0.35</v>
      </c>
      <c r="U219" s="265">
        <f>((U97)*'Data - P&amp;L'!$C$31)</f>
        <v>0</v>
      </c>
      <c r="V219" s="265">
        <f>((V97)*'Data - P&amp;L'!$C$31)</f>
        <v>-0.35</v>
      </c>
      <c r="W219" s="265">
        <f>((W97)*'Data - P&amp;L'!$C$31)</f>
        <v>0</v>
      </c>
      <c r="X219" s="265">
        <f>((X97)*'Data - P&amp;L'!$C$31)</f>
        <v>0</v>
      </c>
      <c r="Y219" s="265">
        <f>((Y97)*'Data - P&amp;L'!$C$31)</f>
        <v>-0.35</v>
      </c>
      <c r="Z219" s="265">
        <f>((Z97)*'Data - P&amp;L'!$C$31)</f>
        <v>0</v>
      </c>
      <c r="AA219" s="265">
        <f>((AA97)*'Data - P&amp;L'!$C$31)</f>
        <v>0</v>
      </c>
      <c r="AB219" s="265">
        <f>((AB97)*'Data - P&amp;L'!$C$31)</f>
        <v>0</v>
      </c>
      <c r="AC219" s="265">
        <f>((AC97)*'Data - P&amp;L'!$C$31)</f>
        <v>0</v>
      </c>
      <c r="AD219" s="265">
        <f>((AD97)*'Data - P&amp;L'!$C$31)</f>
        <v>0</v>
      </c>
      <c r="AE219" s="265">
        <f>((AE97)*'Data - P&amp;L'!$C$31)</f>
        <v>0</v>
      </c>
      <c r="AF219" s="265">
        <f>((AF97)*'Data - P&amp;L'!$C$31)</f>
        <v>0</v>
      </c>
      <c r="AG219" s="1012">
        <f t="shared" si="74"/>
        <v>58.45</v>
      </c>
    </row>
    <row r="220" hidden="1" outlineLevel="1">
      <c r="A220" s="606" t="s">
        <v>2819</v>
      </c>
      <c r="B220" s="265">
        <f>((B97)*'Data - P&amp;L'!$C$32)</f>
        <v>0</v>
      </c>
      <c r="C220" s="265">
        <f>((C97)*'Data - P&amp;L'!$C$32)</f>
        <v>0</v>
      </c>
      <c r="D220" s="265">
        <f>((D97)*'Data - P&amp;L'!$C$32)</f>
        <v>0</v>
      </c>
      <c r="E220" s="265">
        <f>((E97)*'Data - P&amp;L'!$C$32)</f>
        <v>0</v>
      </c>
      <c r="F220" s="265">
        <f>((F97)*'Data - P&amp;L'!$C$32)</f>
        <v>0</v>
      </c>
      <c r="G220" s="265">
        <f>((G97)*'Data - P&amp;L'!$C$32)</f>
        <v>0</v>
      </c>
      <c r="H220" s="265">
        <f>((H97)*'Data - P&amp;L'!$C$32)</f>
        <v>0</v>
      </c>
      <c r="I220" s="265">
        <f>((I97)*'Data - P&amp;L'!$C$32)</f>
        <v>0</v>
      </c>
      <c r="J220" s="265">
        <f>((J97)*'Data - P&amp;L'!$C$32)</f>
        <v>0</v>
      </c>
      <c r="K220" s="265">
        <f>((K97)*'Data - P&amp;L'!$C$32)</f>
        <v>0</v>
      </c>
      <c r="L220" s="265">
        <f>((L97)*'Data - P&amp;L'!$C$32)</f>
        <v>0</v>
      </c>
      <c r="M220" s="265">
        <f>((M97)*'Data - P&amp;L'!$C$32)</f>
        <v>0</v>
      </c>
      <c r="N220" s="265">
        <f>((N97)*'Data - P&amp;L'!$C$32)</f>
        <v>0</v>
      </c>
      <c r="O220" s="265">
        <f>((O97)*'Data - P&amp;L'!$C$32)</f>
        <v>0</v>
      </c>
      <c r="P220" s="265">
        <f>((P97)*'Data - P&amp;L'!$C$32)</f>
        <v>0</v>
      </c>
      <c r="Q220" s="265">
        <f>((Q97)*'Data - P&amp;L'!$C$32)</f>
        <v>0</v>
      </c>
      <c r="R220" s="265">
        <f>((R97)*'Data - P&amp;L'!$C$32)</f>
        <v>0</v>
      </c>
      <c r="S220" s="265">
        <f>((S97)*'Data - P&amp;L'!$C$32)</f>
        <v>0</v>
      </c>
      <c r="T220" s="265">
        <f>((T97)*'Data - P&amp;L'!$C$32)</f>
        <v>0</v>
      </c>
      <c r="U220" s="265">
        <f>((U97)*'Data - P&amp;L'!$C$32)</f>
        <v>0</v>
      </c>
      <c r="V220" s="265">
        <f>((V97)*'Data - P&amp;L'!$C$32)</f>
        <v>0</v>
      </c>
      <c r="W220" s="265">
        <f>((W97)*'Data - P&amp;L'!$C$32)</f>
        <v>0</v>
      </c>
      <c r="X220" s="265">
        <f>((X97)*'Data - P&amp;L'!$C$32)</f>
        <v>0</v>
      </c>
      <c r="Y220" s="265">
        <f>((Y97)*'Data - P&amp;L'!$C$32)</f>
        <v>0</v>
      </c>
      <c r="Z220" s="265">
        <f>((Z97)*'Data - P&amp;L'!$C$32)</f>
        <v>0</v>
      </c>
      <c r="AA220" s="265">
        <f>((AA97)*'Data - P&amp;L'!$C$32)</f>
        <v>0</v>
      </c>
      <c r="AB220" s="265">
        <f>((AB97)*'Data - P&amp;L'!$C$32)</f>
        <v>0</v>
      </c>
      <c r="AC220" s="265">
        <f>((AC97)*'Data - P&amp;L'!$C$32)</f>
        <v>0</v>
      </c>
      <c r="AD220" s="265">
        <f>((AD97)*'Data - P&amp;L'!$C$32)</f>
        <v>0</v>
      </c>
      <c r="AE220" s="265">
        <f>((AE97)*'Data - P&amp;L'!$C$32)</f>
        <v>0</v>
      </c>
      <c r="AF220" s="265">
        <f>((AF97)*'Data - P&amp;L'!$C$32)</f>
        <v>0</v>
      </c>
      <c r="AG220" s="1012">
        <f t="shared" si="74"/>
        <v>0</v>
      </c>
    </row>
    <row r="221" hidden="1" outlineLevel="1">
      <c r="A221" s="606" t="s">
        <v>2820</v>
      </c>
      <c r="B221" s="265">
        <f>((B97)*'Data - P&amp;L'!$C$33)</f>
        <v>9.9</v>
      </c>
      <c r="C221" s="265">
        <f>((C97)*'Data - P&amp;L'!$C$33)</f>
        <v>1.65</v>
      </c>
      <c r="D221" s="265">
        <f>((D97)*'Data - P&amp;L'!$C$33)</f>
        <v>3.3</v>
      </c>
      <c r="E221" s="265">
        <f>((E97)*'Data - P&amp;L'!$C$33)</f>
        <v>1.65</v>
      </c>
      <c r="F221" s="265">
        <f>((F97)*'Data - P&amp;L'!$C$33)</f>
        <v>1.65</v>
      </c>
      <c r="G221" s="265">
        <f>((G97)*'Data - P&amp;L'!$C$33)</f>
        <v>-4.95</v>
      </c>
      <c r="H221" s="265">
        <f>((H97)*'Data - P&amp;L'!$C$33)</f>
        <v>8.25</v>
      </c>
      <c r="I221" s="265">
        <f>((I97)*'Data - P&amp;L'!$C$33)</f>
        <v>31.35</v>
      </c>
      <c r="J221" s="265">
        <f>((J97)*'Data - P&amp;L'!$C$33)</f>
        <v>4.95</v>
      </c>
      <c r="K221" s="265">
        <f>((K97)*'Data - P&amp;L'!$C$33)</f>
        <v>6.6</v>
      </c>
      <c r="L221" s="265">
        <f>((L97)*'Data - P&amp;L'!$C$33)</f>
        <v>8.25</v>
      </c>
      <c r="M221" s="265">
        <f>((M97)*'Data - P&amp;L'!$C$33)</f>
        <v>151.8</v>
      </c>
      <c r="N221" s="265">
        <f>((N97)*'Data - P&amp;L'!$C$33)</f>
        <v>47.85</v>
      </c>
      <c r="O221" s="265">
        <f>((O97)*'Data - P&amp;L'!$C$33)</f>
        <v>0</v>
      </c>
      <c r="P221" s="265">
        <f>((P97)*'Data - P&amp;L'!$C$33)</f>
        <v>0</v>
      </c>
      <c r="Q221" s="265">
        <f>((Q97)*'Data - P&amp;L'!$C$33)</f>
        <v>0</v>
      </c>
      <c r="R221" s="265">
        <f>((R97)*'Data - P&amp;L'!$C$33)</f>
        <v>4.95</v>
      </c>
      <c r="S221" s="265">
        <f>((S97)*'Data - P&amp;L'!$C$33)</f>
        <v>3.3</v>
      </c>
      <c r="T221" s="265">
        <f>((T97)*'Data - P&amp;L'!$C$33)</f>
        <v>-1.65</v>
      </c>
      <c r="U221" s="265">
        <f>((U97)*'Data - P&amp;L'!$C$33)</f>
        <v>0</v>
      </c>
      <c r="V221" s="265">
        <f>((V97)*'Data - P&amp;L'!$C$33)</f>
        <v>-1.65</v>
      </c>
      <c r="W221" s="265">
        <f>((W97)*'Data - P&amp;L'!$C$33)</f>
        <v>0</v>
      </c>
      <c r="X221" s="265">
        <f>((X97)*'Data - P&amp;L'!$C$33)</f>
        <v>0</v>
      </c>
      <c r="Y221" s="265">
        <f>((Y97)*'Data - P&amp;L'!$C$33)</f>
        <v>-1.65</v>
      </c>
      <c r="Z221" s="265">
        <f>((Z97)*'Data - P&amp;L'!$C$33)</f>
        <v>0</v>
      </c>
      <c r="AA221" s="265">
        <f>((AA97)*'Data - P&amp;L'!$C$33)</f>
        <v>0</v>
      </c>
      <c r="AB221" s="265">
        <f>((AB97)*'Data - P&amp;L'!$C$33)</f>
        <v>0</v>
      </c>
      <c r="AC221" s="265">
        <f>((AC97)*'Data - P&amp;L'!$C$33)</f>
        <v>0</v>
      </c>
      <c r="AD221" s="265">
        <f>((AD97)*'Data - P&amp;L'!$C$33)</f>
        <v>0</v>
      </c>
      <c r="AE221" s="265">
        <f>((AE97)*'Data - P&amp;L'!$C$33)</f>
        <v>0</v>
      </c>
      <c r="AF221" s="265">
        <f>((AF97)*'Data - P&amp;L'!$C$33)</f>
        <v>0</v>
      </c>
      <c r="AG221" s="1012">
        <f t="shared" si="74"/>
        <v>275.55</v>
      </c>
    </row>
    <row r="222" collapsed="1">
      <c r="A222" s="606" t="s">
        <v>2821</v>
      </c>
      <c r="B222" s="265">
        <f t="shared" ref="B222:AF222" si="80">sum(B223:B228)</f>
        <v>0</v>
      </c>
      <c r="C222" s="265">
        <f t="shared" si="80"/>
        <v>0</v>
      </c>
      <c r="D222" s="265">
        <f t="shared" si="80"/>
        <v>0</v>
      </c>
      <c r="E222" s="265">
        <f t="shared" si="80"/>
        <v>0</v>
      </c>
      <c r="F222" s="265">
        <f t="shared" si="80"/>
        <v>0</v>
      </c>
      <c r="G222" s="265">
        <f t="shared" si="80"/>
        <v>-1.37</v>
      </c>
      <c r="H222" s="265">
        <f t="shared" si="80"/>
        <v>0</v>
      </c>
      <c r="I222" s="265">
        <f t="shared" si="80"/>
        <v>0</v>
      </c>
      <c r="J222" s="265">
        <f t="shared" si="80"/>
        <v>0</v>
      </c>
      <c r="K222" s="265">
        <f t="shared" si="80"/>
        <v>0</v>
      </c>
      <c r="L222" s="265">
        <f t="shared" si="80"/>
        <v>0</v>
      </c>
      <c r="M222" s="265">
        <f t="shared" si="80"/>
        <v>0</v>
      </c>
      <c r="N222" s="265">
        <f t="shared" si="80"/>
        <v>-1.37</v>
      </c>
      <c r="O222" s="265">
        <f t="shared" si="80"/>
        <v>0</v>
      </c>
      <c r="P222" s="265">
        <f t="shared" si="80"/>
        <v>0</v>
      </c>
      <c r="Q222" s="265">
        <f t="shared" si="80"/>
        <v>0</v>
      </c>
      <c r="R222" s="265">
        <f t="shared" si="80"/>
        <v>0</v>
      </c>
      <c r="S222" s="265">
        <f t="shared" si="80"/>
        <v>0</v>
      </c>
      <c r="T222" s="265">
        <f t="shared" si="80"/>
        <v>-4.11</v>
      </c>
      <c r="U222" s="265">
        <f t="shared" si="80"/>
        <v>0</v>
      </c>
      <c r="V222" s="265">
        <f t="shared" si="80"/>
        <v>-1.37</v>
      </c>
      <c r="W222" s="265">
        <f t="shared" si="80"/>
        <v>0</v>
      </c>
      <c r="X222" s="265">
        <f t="shared" si="80"/>
        <v>0</v>
      </c>
      <c r="Y222" s="265">
        <f t="shared" si="80"/>
        <v>-1.37</v>
      </c>
      <c r="Z222" s="265">
        <f t="shared" si="80"/>
        <v>0</v>
      </c>
      <c r="AA222" s="265">
        <f t="shared" si="80"/>
        <v>0</v>
      </c>
      <c r="AB222" s="265">
        <f t="shared" si="80"/>
        <v>0</v>
      </c>
      <c r="AC222" s="265">
        <f t="shared" si="80"/>
        <v>0</v>
      </c>
      <c r="AD222" s="265">
        <f t="shared" si="80"/>
        <v>0</v>
      </c>
      <c r="AE222" s="265">
        <f t="shared" si="80"/>
        <v>0</v>
      </c>
      <c r="AF222" s="265">
        <f t="shared" si="80"/>
        <v>0</v>
      </c>
      <c r="AG222" s="1012">
        <f t="shared" si="74"/>
        <v>-9.59</v>
      </c>
    </row>
    <row r="223" hidden="1" outlineLevel="1">
      <c r="A223" s="606" t="s">
        <v>2822</v>
      </c>
      <c r="B223" s="265">
        <f>((B107)*'Data - P&amp;L'!$D$28)</f>
        <v>0</v>
      </c>
      <c r="C223" s="265">
        <f>((C107)*'Data - P&amp;L'!$D$28)</f>
        <v>0</v>
      </c>
      <c r="D223" s="265">
        <f>((D107)*'Data - P&amp;L'!$D$28)</f>
        <v>0</v>
      </c>
      <c r="E223" s="265">
        <f>((E107)*'Data - P&amp;L'!$D$28)</f>
        <v>0</v>
      </c>
      <c r="F223" s="265">
        <f>((F107)*'Data - P&amp;L'!$D$28)</f>
        <v>0</v>
      </c>
      <c r="G223" s="265">
        <f>((G107)*'Data - P&amp;L'!$D$28)</f>
        <v>0</v>
      </c>
      <c r="H223" s="265">
        <f>((H107)*'Data - P&amp;L'!$D$28)</f>
        <v>0</v>
      </c>
      <c r="I223" s="265">
        <f>((I107)*'Data - P&amp;L'!$D$28)</f>
        <v>0</v>
      </c>
      <c r="J223" s="265">
        <f>((J107)*'Data - P&amp;L'!$D$28)</f>
        <v>0</v>
      </c>
      <c r="K223" s="265">
        <f>((K107)*'Data - P&amp;L'!$D$28)</f>
        <v>0</v>
      </c>
      <c r="L223" s="265">
        <f>((L107)*'Data - P&amp;L'!$D$28)</f>
        <v>0</v>
      </c>
      <c r="M223" s="265">
        <f>((M107)*'Data - P&amp;L'!$D$28)</f>
        <v>0</v>
      </c>
      <c r="N223" s="265">
        <f>((N107)*'Data - P&amp;L'!$D$28)</f>
        <v>0</v>
      </c>
      <c r="O223" s="265">
        <f>((O107)*'Data - P&amp;L'!$D$28)</f>
        <v>0</v>
      </c>
      <c r="P223" s="265">
        <f>((P107)*'Data - P&amp;L'!$D$28)</f>
        <v>0</v>
      </c>
      <c r="Q223" s="265">
        <f>((Q107)*'Data - P&amp;L'!$D$28)</f>
        <v>0</v>
      </c>
      <c r="R223" s="265">
        <f>((R107)*'Data - P&amp;L'!$D$28)</f>
        <v>0</v>
      </c>
      <c r="S223" s="265">
        <f>((S107)*'Data - P&amp;L'!$D$28)</f>
        <v>0</v>
      </c>
      <c r="T223" s="265">
        <f>((T107)*'Data - P&amp;L'!$D$28)</f>
        <v>0</v>
      </c>
      <c r="U223" s="265">
        <f>((U107)*'Data - P&amp;L'!$D$28)</f>
        <v>0</v>
      </c>
      <c r="V223" s="265">
        <f>((V107)*'Data - P&amp;L'!$D$28)</f>
        <v>0</v>
      </c>
      <c r="W223" s="265">
        <f>((W107)*'Data - P&amp;L'!$D$28)</f>
        <v>0</v>
      </c>
      <c r="X223" s="265">
        <f>((X107)*'Data - P&amp;L'!$D$28)</f>
        <v>0</v>
      </c>
      <c r="Y223" s="265">
        <f>((Y107)*'Data - P&amp;L'!$D$28)</f>
        <v>0</v>
      </c>
      <c r="Z223" s="265">
        <f>((Z107)*'Data - P&amp;L'!$D$28)</f>
        <v>0</v>
      </c>
      <c r="AA223" s="265">
        <f>((AA107)*'Data - P&amp;L'!$D$28)</f>
        <v>0</v>
      </c>
      <c r="AB223" s="265">
        <f>((AB107)*'Data - P&amp;L'!$D$28)</f>
        <v>0</v>
      </c>
      <c r="AC223" s="265">
        <f>((AC107)*'Data - P&amp;L'!$D$28)</f>
        <v>0</v>
      </c>
      <c r="AD223" s="265">
        <f>((AD107)*'Data - P&amp;L'!$D$28)</f>
        <v>0</v>
      </c>
      <c r="AE223" s="265">
        <f>((AE107)*'Data - P&amp;L'!$D$28)</f>
        <v>0</v>
      </c>
      <c r="AF223" s="265">
        <f>((AF107)*'Data - P&amp;L'!$D$28)</f>
        <v>0</v>
      </c>
      <c r="AG223" s="1012">
        <f t="shared" si="74"/>
        <v>0</v>
      </c>
    </row>
    <row r="224" hidden="1" outlineLevel="1">
      <c r="A224" s="606" t="s">
        <v>2823</v>
      </c>
      <c r="B224" s="265">
        <f>((B107)*'Data - P&amp;L'!$D$29)</f>
        <v>0</v>
      </c>
      <c r="C224" s="265">
        <f>((C107)*'Data - P&amp;L'!$D$29)</f>
        <v>0</v>
      </c>
      <c r="D224" s="265">
        <f>((D107)*'Data - P&amp;L'!$D$29)</f>
        <v>0</v>
      </c>
      <c r="E224" s="265">
        <f>((E107)*'Data - P&amp;L'!$D$29)</f>
        <v>0</v>
      </c>
      <c r="F224" s="265">
        <f>((F107)*'Data - P&amp;L'!$D$29)</f>
        <v>0</v>
      </c>
      <c r="G224" s="265">
        <f>((G107)*'Data - P&amp;L'!$D$29)</f>
        <v>-0.31</v>
      </c>
      <c r="H224" s="265">
        <f>((H107)*'Data - P&amp;L'!$D$29)</f>
        <v>0</v>
      </c>
      <c r="I224" s="265">
        <f>((I107)*'Data - P&amp;L'!$D$29)</f>
        <v>0</v>
      </c>
      <c r="J224" s="265">
        <f>((J107)*'Data - P&amp;L'!$D$29)</f>
        <v>0</v>
      </c>
      <c r="K224" s="265">
        <f>((K107)*'Data - P&amp;L'!$D$29)</f>
        <v>0</v>
      </c>
      <c r="L224" s="265">
        <f>((L107)*'Data - P&amp;L'!$D$29)</f>
        <v>0</v>
      </c>
      <c r="M224" s="265">
        <f>((M107)*'Data - P&amp;L'!$D$29)</f>
        <v>0</v>
      </c>
      <c r="N224" s="265">
        <f>((N107)*'Data - P&amp;L'!$D$29)</f>
        <v>-0.31</v>
      </c>
      <c r="O224" s="265">
        <f>((O107)*'Data - P&amp;L'!$D$29)</f>
        <v>0</v>
      </c>
      <c r="P224" s="265">
        <f>((P107)*'Data - P&amp;L'!$D$29)</f>
        <v>0</v>
      </c>
      <c r="Q224" s="265">
        <f>((Q107)*'Data - P&amp;L'!$D$29)</f>
        <v>0</v>
      </c>
      <c r="R224" s="265">
        <f>((R107)*'Data - P&amp;L'!$D$29)</f>
        <v>0</v>
      </c>
      <c r="S224" s="265">
        <f>((S107)*'Data - P&amp;L'!$D$29)</f>
        <v>0</v>
      </c>
      <c r="T224" s="265">
        <f>((T107)*'Data - P&amp;L'!$D$29)</f>
        <v>-0.93</v>
      </c>
      <c r="U224" s="265">
        <f>((U107)*'Data - P&amp;L'!$D$29)</f>
        <v>0</v>
      </c>
      <c r="V224" s="265">
        <f>((V107)*'Data - P&amp;L'!$D$29)</f>
        <v>-0.31</v>
      </c>
      <c r="W224" s="265">
        <f>((W107)*'Data - P&amp;L'!$D$29)</f>
        <v>0</v>
      </c>
      <c r="X224" s="265">
        <f>((X107)*'Data - P&amp;L'!$D$29)</f>
        <v>0</v>
      </c>
      <c r="Y224" s="265">
        <f>((Y107)*'Data - P&amp;L'!$D$29)</f>
        <v>-0.31</v>
      </c>
      <c r="Z224" s="265">
        <f>((Z107)*'Data - P&amp;L'!$D$29)</f>
        <v>0</v>
      </c>
      <c r="AA224" s="265">
        <f>((AA107)*'Data - P&amp;L'!$D$29)</f>
        <v>0</v>
      </c>
      <c r="AB224" s="265">
        <f>((AB107)*'Data - P&amp;L'!$D$29)</f>
        <v>0</v>
      </c>
      <c r="AC224" s="265">
        <f>((AC107)*'Data - P&amp;L'!$D$29)</f>
        <v>0</v>
      </c>
      <c r="AD224" s="265">
        <f>((AD107)*'Data - P&amp;L'!$D$29)</f>
        <v>0</v>
      </c>
      <c r="AE224" s="265">
        <f>((AE107)*'Data - P&amp;L'!$D$29)</f>
        <v>0</v>
      </c>
      <c r="AF224" s="265">
        <f>((AF107)*'Data - P&amp;L'!$D$29)</f>
        <v>0</v>
      </c>
      <c r="AG224" s="1012">
        <f t="shared" si="74"/>
        <v>-2.17</v>
      </c>
    </row>
    <row r="225" hidden="1" outlineLevel="1">
      <c r="A225" s="606" t="s">
        <v>2824</v>
      </c>
      <c r="B225" s="265">
        <f>((B107)*'Data - P&amp;L'!$D$30)</f>
        <v>0</v>
      </c>
      <c r="C225" s="265">
        <f>((C107)*'Data - P&amp;L'!$D$30)</f>
        <v>0</v>
      </c>
      <c r="D225" s="265">
        <f>((D107)*'Data - P&amp;L'!$D$30)</f>
        <v>0</v>
      </c>
      <c r="E225" s="265">
        <f>((E107)*'Data - P&amp;L'!$D$30)</f>
        <v>0</v>
      </c>
      <c r="F225" s="265">
        <f>((F107)*'Data - P&amp;L'!$D$30)</f>
        <v>0</v>
      </c>
      <c r="G225" s="265">
        <f>((G107)*'Data - P&amp;L'!$D$30)</f>
        <v>0</v>
      </c>
      <c r="H225" s="265">
        <f>((H107)*'Data - P&amp;L'!$D$30)</f>
        <v>0</v>
      </c>
      <c r="I225" s="265">
        <f>((I107)*'Data - P&amp;L'!$D$30)</f>
        <v>0</v>
      </c>
      <c r="J225" s="265">
        <f>((J107)*'Data - P&amp;L'!$D$30)</f>
        <v>0</v>
      </c>
      <c r="K225" s="265">
        <f>((K107)*'Data - P&amp;L'!$D$30)</f>
        <v>0</v>
      </c>
      <c r="L225" s="265">
        <f>((L107)*'Data - P&amp;L'!$D$30)</f>
        <v>0</v>
      </c>
      <c r="M225" s="265">
        <f>((M107)*'Data - P&amp;L'!$D$30)</f>
        <v>0</v>
      </c>
      <c r="N225" s="265">
        <f>((N107)*'Data - P&amp;L'!$D$30)</f>
        <v>0</v>
      </c>
      <c r="O225" s="265">
        <f>((O107)*'Data - P&amp;L'!$D$30)</f>
        <v>0</v>
      </c>
      <c r="P225" s="265">
        <f>((P107)*'Data - P&amp;L'!$D$30)</f>
        <v>0</v>
      </c>
      <c r="Q225" s="265">
        <f>((Q107)*'Data - P&amp;L'!$D$30)</f>
        <v>0</v>
      </c>
      <c r="R225" s="265">
        <f>((R107)*'Data - P&amp;L'!$D$30)</f>
        <v>0</v>
      </c>
      <c r="S225" s="265">
        <f>((S107)*'Data - P&amp;L'!$D$30)</f>
        <v>0</v>
      </c>
      <c r="T225" s="265">
        <f>((T107)*'Data - P&amp;L'!$D$30)</f>
        <v>0</v>
      </c>
      <c r="U225" s="265">
        <f>((U107)*'Data - P&amp;L'!$D$30)</f>
        <v>0</v>
      </c>
      <c r="V225" s="265">
        <f>((V107)*'Data - P&amp;L'!$D$30)</f>
        <v>0</v>
      </c>
      <c r="W225" s="265">
        <f>((W107)*'Data - P&amp;L'!$D$30)</f>
        <v>0</v>
      </c>
      <c r="X225" s="265">
        <f>((X107)*'Data - P&amp;L'!$D$30)</f>
        <v>0</v>
      </c>
      <c r="Y225" s="265">
        <f>((Y107)*'Data - P&amp;L'!$D$30)</f>
        <v>0</v>
      </c>
      <c r="Z225" s="265">
        <f>((Z107)*'Data - P&amp;L'!$D$30)</f>
        <v>0</v>
      </c>
      <c r="AA225" s="265">
        <f>((AA107)*'Data - P&amp;L'!$D$30)</f>
        <v>0</v>
      </c>
      <c r="AB225" s="265">
        <f>((AB107)*'Data - P&amp;L'!$D$30)</f>
        <v>0</v>
      </c>
      <c r="AC225" s="265">
        <f>((AC107)*'Data - P&amp;L'!$D$30)</f>
        <v>0</v>
      </c>
      <c r="AD225" s="265">
        <f>((AD107)*'Data - P&amp;L'!$D$30)</f>
        <v>0</v>
      </c>
      <c r="AE225" s="265">
        <f>((AE107)*'Data - P&amp;L'!$D$30)</f>
        <v>0</v>
      </c>
      <c r="AF225" s="265">
        <f>((AF107)*'Data - P&amp;L'!$D$30)</f>
        <v>0</v>
      </c>
      <c r="AG225" s="1012">
        <f t="shared" si="74"/>
        <v>0</v>
      </c>
    </row>
    <row r="226" hidden="1" outlineLevel="1">
      <c r="A226" s="606" t="s">
        <v>2825</v>
      </c>
      <c r="B226" s="265">
        <f>((B107)*'Data - P&amp;L'!$D$31)</f>
        <v>0</v>
      </c>
      <c r="C226" s="265">
        <f>((C107)*'Data - P&amp;L'!$D$31)</f>
        <v>0</v>
      </c>
      <c r="D226" s="265">
        <f>((D107)*'Data - P&amp;L'!$D$31)</f>
        <v>0</v>
      </c>
      <c r="E226" s="265">
        <f>((E107)*'Data - P&amp;L'!$D$31)</f>
        <v>0</v>
      </c>
      <c r="F226" s="265">
        <f>((F107)*'Data - P&amp;L'!$D$31)</f>
        <v>0</v>
      </c>
      <c r="G226" s="265">
        <f>((G107)*'Data - P&amp;L'!$D$31)</f>
        <v>-0.35</v>
      </c>
      <c r="H226" s="265">
        <f>((H107)*'Data - P&amp;L'!$D$31)</f>
        <v>0</v>
      </c>
      <c r="I226" s="265">
        <f>((I107)*'Data - P&amp;L'!$D$31)</f>
        <v>0</v>
      </c>
      <c r="J226" s="265">
        <f>((J107)*'Data - P&amp;L'!$D$31)</f>
        <v>0</v>
      </c>
      <c r="K226" s="265">
        <f>((K107)*'Data - P&amp;L'!$D$31)</f>
        <v>0</v>
      </c>
      <c r="L226" s="265">
        <f>((L107)*'Data - P&amp;L'!$D$31)</f>
        <v>0</v>
      </c>
      <c r="M226" s="265">
        <f>((M107)*'Data - P&amp;L'!$D$31)</f>
        <v>0</v>
      </c>
      <c r="N226" s="265">
        <f>((N107)*'Data - P&amp;L'!$D$31)</f>
        <v>-0.35</v>
      </c>
      <c r="O226" s="265">
        <f>((O107)*'Data - P&amp;L'!$D$31)</f>
        <v>0</v>
      </c>
      <c r="P226" s="265">
        <f>((P107)*'Data - P&amp;L'!$D$31)</f>
        <v>0</v>
      </c>
      <c r="Q226" s="265">
        <f>((Q107)*'Data - P&amp;L'!$D$31)</f>
        <v>0</v>
      </c>
      <c r="R226" s="265">
        <f>((R107)*'Data - P&amp;L'!$D$31)</f>
        <v>0</v>
      </c>
      <c r="S226" s="265">
        <f>((S107)*'Data - P&amp;L'!$D$31)</f>
        <v>0</v>
      </c>
      <c r="T226" s="265">
        <f>((T107)*'Data - P&amp;L'!$D$31)</f>
        <v>-1.05</v>
      </c>
      <c r="U226" s="265">
        <f>((U107)*'Data - P&amp;L'!$D$31)</f>
        <v>0</v>
      </c>
      <c r="V226" s="265">
        <f>((V107)*'Data - P&amp;L'!$D$31)</f>
        <v>-0.35</v>
      </c>
      <c r="W226" s="265">
        <f>((W107)*'Data - P&amp;L'!$D$31)</f>
        <v>0</v>
      </c>
      <c r="X226" s="265">
        <f>((X107)*'Data - P&amp;L'!$D$31)</f>
        <v>0</v>
      </c>
      <c r="Y226" s="265">
        <f>((Y107)*'Data - P&amp;L'!$D$31)</f>
        <v>-0.35</v>
      </c>
      <c r="Z226" s="265">
        <f>((Z107)*'Data - P&amp;L'!$D$31)</f>
        <v>0</v>
      </c>
      <c r="AA226" s="265">
        <f>((AA107)*'Data - P&amp;L'!$D$31)</f>
        <v>0</v>
      </c>
      <c r="AB226" s="265">
        <f>((AB107)*'Data - P&amp;L'!$D$31)</f>
        <v>0</v>
      </c>
      <c r="AC226" s="265">
        <f>((AC107)*'Data - P&amp;L'!$D$31)</f>
        <v>0</v>
      </c>
      <c r="AD226" s="265">
        <f>((AD107)*'Data - P&amp;L'!$D$31)</f>
        <v>0</v>
      </c>
      <c r="AE226" s="265">
        <f>((AE107)*'Data - P&amp;L'!$D$31)</f>
        <v>0</v>
      </c>
      <c r="AF226" s="265">
        <f>((AF107)*'Data - P&amp;L'!$D$31)</f>
        <v>0</v>
      </c>
      <c r="AG226" s="1012">
        <f t="shared" si="74"/>
        <v>-2.45</v>
      </c>
    </row>
    <row r="227" hidden="1" outlineLevel="1">
      <c r="A227" s="606" t="s">
        <v>2826</v>
      </c>
      <c r="B227" s="265">
        <f>((B107)*'Data - P&amp;L'!$D$32)</f>
        <v>0</v>
      </c>
      <c r="C227" s="265">
        <f>((C107)*'Data - P&amp;L'!$D$32)</f>
        <v>0</v>
      </c>
      <c r="D227" s="265">
        <f>((D107)*'Data - P&amp;L'!$D$32)</f>
        <v>0</v>
      </c>
      <c r="E227" s="265">
        <f>((E107)*'Data - P&amp;L'!$D$32)</f>
        <v>0</v>
      </c>
      <c r="F227" s="265">
        <f>((F107)*'Data - P&amp;L'!$D$32)</f>
        <v>0</v>
      </c>
      <c r="G227" s="265">
        <f>((G107)*'Data - P&amp;L'!$D$32)</f>
        <v>0</v>
      </c>
      <c r="H227" s="265">
        <f>((H107)*'Data - P&amp;L'!$D$32)</f>
        <v>0</v>
      </c>
      <c r="I227" s="265">
        <f>((I107)*'Data - P&amp;L'!$D$32)</f>
        <v>0</v>
      </c>
      <c r="J227" s="265">
        <f>((J107)*'Data - P&amp;L'!$D$32)</f>
        <v>0</v>
      </c>
      <c r="K227" s="265">
        <f>((K107)*'Data - P&amp;L'!$D$32)</f>
        <v>0</v>
      </c>
      <c r="L227" s="265">
        <f>((L107)*'Data - P&amp;L'!$D$32)</f>
        <v>0</v>
      </c>
      <c r="M227" s="265">
        <f>((M107)*'Data - P&amp;L'!$D$32)</f>
        <v>0</v>
      </c>
      <c r="N227" s="265">
        <f>((N107)*'Data - P&amp;L'!$D$32)</f>
        <v>0</v>
      </c>
      <c r="O227" s="265">
        <f>((O107)*'Data - P&amp;L'!$D$32)</f>
        <v>0</v>
      </c>
      <c r="P227" s="265">
        <f>((P107)*'Data - P&amp;L'!$D$32)</f>
        <v>0</v>
      </c>
      <c r="Q227" s="265">
        <f>((Q107)*'Data - P&amp;L'!$D$32)</f>
        <v>0</v>
      </c>
      <c r="R227" s="265">
        <f>((R107)*'Data - P&amp;L'!$D$32)</f>
        <v>0</v>
      </c>
      <c r="S227" s="265">
        <f>((S107)*'Data - P&amp;L'!$D$32)</f>
        <v>0</v>
      </c>
      <c r="T227" s="265">
        <f>((T107)*'Data - P&amp;L'!$D$32)</f>
        <v>0</v>
      </c>
      <c r="U227" s="265">
        <f>((U107)*'Data - P&amp;L'!$D$32)</f>
        <v>0</v>
      </c>
      <c r="V227" s="265">
        <f>((V107)*'Data - P&amp;L'!$D$32)</f>
        <v>0</v>
      </c>
      <c r="W227" s="265">
        <f>((W107)*'Data - P&amp;L'!$D$32)</f>
        <v>0</v>
      </c>
      <c r="X227" s="265">
        <f>((X107)*'Data - P&amp;L'!$D$32)</f>
        <v>0</v>
      </c>
      <c r="Y227" s="265">
        <f>((Y107)*'Data - P&amp;L'!$D$32)</f>
        <v>0</v>
      </c>
      <c r="Z227" s="265">
        <f>((Z107)*'Data - P&amp;L'!$D$32)</f>
        <v>0</v>
      </c>
      <c r="AA227" s="265">
        <f>((AA107)*'Data - P&amp;L'!$D$32)</f>
        <v>0</v>
      </c>
      <c r="AB227" s="265">
        <f>((AB107)*'Data - P&amp;L'!$D$32)</f>
        <v>0</v>
      </c>
      <c r="AC227" s="265">
        <f>((AC107)*'Data - P&amp;L'!$D$32)</f>
        <v>0</v>
      </c>
      <c r="AD227" s="265">
        <f>((AD107)*'Data - P&amp;L'!$D$32)</f>
        <v>0</v>
      </c>
      <c r="AE227" s="265">
        <f>((AE107)*'Data - P&amp;L'!$D$32)</f>
        <v>0</v>
      </c>
      <c r="AF227" s="265">
        <f>((AF107)*'Data - P&amp;L'!$D$32)</f>
        <v>0</v>
      </c>
      <c r="AG227" s="1012">
        <f t="shared" si="74"/>
        <v>0</v>
      </c>
    </row>
    <row r="228" hidden="1" outlineLevel="1">
      <c r="A228" s="1032" t="s">
        <v>2827</v>
      </c>
      <c r="B228" s="412">
        <f>((B107)*'Data - P&amp;L'!$D$33)</f>
        <v>0</v>
      </c>
      <c r="C228" s="412">
        <f>((C107)*'Data - P&amp;L'!$D$33)</f>
        <v>0</v>
      </c>
      <c r="D228" s="412">
        <f>((D107)*'Data - P&amp;L'!$D$33)</f>
        <v>0</v>
      </c>
      <c r="E228" s="412">
        <f>((E107)*'Data - P&amp;L'!$D$33)</f>
        <v>0</v>
      </c>
      <c r="F228" s="412">
        <f>((F107)*'Data - P&amp;L'!$D$33)</f>
        <v>0</v>
      </c>
      <c r="G228" s="412">
        <f>((G107)*'Data - P&amp;L'!$D$33)</f>
        <v>-0.71</v>
      </c>
      <c r="H228" s="412">
        <f>((H107)*'Data - P&amp;L'!$D$33)</f>
        <v>0</v>
      </c>
      <c r="I228" s="412">
        <f>((I107)*'Data - P&amp;L'!$D$33)</f>
        <v>0</v>
      </c>
      <c r="J228" s="412">
        <f>((J107)*'Data - P&amp;L'!$D$33)</f>
        <v>0</v>
      </c>
      <c r="K228" s="412">
        <f>((K107)*'Data - P&amp;L'!$D$33)</f>
        <v>0</v>
      </c>
      <c r="L228" s="412">
        <f>((L107)*'Data - P&amp;L'!$D$33)</f>
        <v>0</v>
      </c>
      <c r="M228" s="412">
        <f>((M107)*'Data - P&amp;L'!$D$33)</f>
        <v>0</v>
      </c>
      <c r="N228" s="412">
        <f>((N107)*'Data - P&amp;L'!$D$33)</f>
        <v>-0.71</v>
      </c>
      <c r="O228" s="412">
        <f>((O107)*'Data - P&amp;L'!$D$33)</f>
        <v>0</v>
      </c>
      <c r="P228" s="412">
        <f>((P107)*'Data - P&amp;L'!$D$33)</f>
        <v>0</v>
      </c>
      <c r="Q228" s="412">
        <f>((Q107)*'Data - P&amp;L'!$D$33)</f>
        <v>0</v>
      </c>
      <c r="R228" s="412">
        <f>((R107)*'Data - P&amp;L'!$D$33)</f>
        <v>0</v>
      </c>
      <c r="S228" s="412">
        <f>((S107)*'Data - P&amp;L'!$D$33)</f>
        <v>0</v>
      </c>
      <c r="T228" s="412">
        <f>((T107)*'Data - P&amp;L'!$D$33)</f>
        <v>-2.13</v>
      </c>
      <c r="U228" s="412">
        <f>((U107)*'Data - P&amp;L'!$D$33)</f>
        <v>0</v>
      </c>
      <c r="V228" s="412">
        <f>((V107)*'Data - P&amp;L'!$D$33)</f>
        <v>-0.71</v>
      </c>
      <c r="W228" s="412">
        <f>((W107)*'Data - P&amp;L'!$D$33)</f>
        <v>0</v>
      </c>
      <c r="X228" s="412">
        <f>((X107)*'Data - P&amp;L'!$D$33)</f>
        <v>0</v>
      </c>
      <c r="Y228" s="412">
        <f>((Y107)*'Data - P&amp;L'!$D$33)</f>
        <v>-0.71</v>
      </c>
      <c r="Z228" s="412">
        <f>((Z107)*'Data - P&amp;L'!$D$33)</f>
        <v>0</v>
      </c>
      <c r="AA228" s="412">
        <f>((AA107)*'Data - P&amp;L'!$D$33)</f>
        <v>0</v>
      </c>
      <c r="AB228" s="412">
        <f>((AB107)*'Data - P&amp;L'!$D$33)</f>
        <v>0</v>
      </c>
      <c r="AC228" s="412">
        <f>((AC107)*'Data - P&amp;L'!$D$33)</f>
        <v>0</v>
      </c>
      <c r="AD228" s="412">
        <f>((AD107)*'Data - P&amp;L'!$D$33)</f>
        <v>0</v>
      </c>
      <c r="AE228" s="412">
        <f>((AE107)*'Data - P&amp;L'!$D$33)</f>
        <v>0</v>
      </c>
      <c r="AF228" s="412">
        <f>((AF107)*'Data - P&amp;L'!$D$33)</f>
        <v>0</v>
      </c>
      <c r="AG228" s="1012">
        <f t="shared" si="74"/>
        <v>-4.97</v>
      </c>
    </row>
    <row r="229" collapsed="1">
      <c r="A229" s="277" t="s">
        <v>2828</v>
      </c>
      <c r="B229" s="168"/>
      <c r="C229" s="168"/>
      <c r="D229" s="168"/>
      <c r="E229" s="168"/>
      <c r="F229" s="168"/>
      <c r="G229" s="168"/>
      <c r="H229" s="168"/>
      <c r="I229" s="168"/>
      <c r="J229" s="168"/>
      <c r="K229" s="168"/>
      <c r="L229" s="168"/>
      <c r="M229" s="168"/>
      <c r="N229" s="168"/>
      <c r="O229" s="168"/>
      <c r="P229" s="168"/>
      <c r="Q229" s="168"/>
      <c r="R229" s="168"/>
      <c r="S229" s="168"/>
      <c r="T229" s="168"/>
      <c r="U229" s="168"/>
      <c r="V229" s="168"/>
      <c r="W229" s="168"/>
      <c r="X229" s="168"/>
      <c r="Y229" s="168"/>
      <c r="Z229" s="168"/>
      <c r="AA229" s="168"/>
      <c r="AB229" s="168"/>
      <c r="AC229" s="168"/>
      <c r="AD229" s="168"/>
      <c r="AE229" s="1033"/>
      <c r="AF229" s="1033"/>
      <c r="AG229" s="1012"/>
    </row>
    <row r="230" hidden="1" outlineLevel="1">
      <c r="A230" s="484" t="s">
        <v>2786</v>
      </c>
      <c r="B230" s="265">
        <f>B142*'Data - P&amp;L'!$C$3</f>
        <v>0</v>
      </c>
      <c r="C230" s="265">
        <f>C94*'Data - P&amp;L'!$C$3</f>
        <v>0</v>
      </c>
      <c r="D230" s="265">
        <f>D94*'Data - P&amp;L'!$C$3</f>
        <v>0</v>
      </c>
      <c r="E230" s="265">
        <f>E94*'Data - P&amp;L'!$C$3</f>
        <v>0</v>
      </c>
      <c r="F230" s="265">
        <f>F94*'Data - P&amp;L'!$C$3</f>
        <v>0</v>
      </c>
      <c r="G230" s="265">
        <f>G94*'Data - P&amp;L'!$C$3</f>
        <v>-83.87</v>
      </c>
      <c r="H230" s="265">
        <f>H94*'Data - P&amp;L'!$C$3</f>
        <v>83.87</v>
      </c>
      <c r="I230" s="265">
        <f>I94*'Data - P&amp;L'!$C$3</f>
        <v>83.87</v>
      </c>
      <c r="J230" s="265">
        <f>J94*'Data - P&amp;L'!$C$3</f>
        <v>83.87</v>
      </c>
      <c r="K230" s="265">
        <f>K94*'Data - P&amp;L'!$C$3</f>
        <v>0</v>
      </c>
      <c r="L230" s="265">
        <f>L94*'Data - P&amp;L'!$C$3</f>
        <v>83.87</v>
      </c>
      <c r="M230" s="265">
        <f>M94*'Data - P&amp;L'!$C$3</f>
        <v>167.74</v>
      </c>
      <c r="N230" s="265">
        <f>N94*'Data - P&amp;L'!$C$3</f>
        <v>167.74</v>
      </c>
      <c r="O230" s="265">
        <f>O94*'Data - P&amp;L'!$C$3</f>
        <v>0</v>
      </c>
      <c r="P230" s="265">
        <f>P94*'Data - P&amp;L'!$C$3</f>
        <v>0</v>
      </c>
      <c r="Q230" s="265">
        <f>Q94*'Data - P&amp;L'!$C$3</f>
        <v>0</v>
      </c>
      <c r="R230" s="265">
        <f>R94*'Data - P&amp;L'!$C$3</f>
        <v>0</v>
      </c>
      <c r="S230" s="265">
        <f>S94*'Data - P&amp;L'!$C$3</f>
        <v>0</v>
      </c>
      <c r="T230" s="265">
        <f>T94*'Data - P&amp;L'!$C$3</f>
        <v>0</v>
      </c>
      <c r="U230" s="265">
        <f>U94*'Data - P&amp;L'!$C$3</f>
        <v>0</v>
      </c>
      <c r="V230" s="265">
        <f>V94*'Data - P&amp;L'!$C$3</f>
        <v>0</v>
      </c>
      <c r="W230" s="265">
        <f>W94*'Data - P&amp;L'!$C$3</f>
        <v>0</v>
      </c>
      <c r="X230" s="265">
        <f>X94*'Data - P&amp;L'!$C$3</f>
        <v>0</v>
      </c>
      <c r="Y230" s="265">
        <f>Y94*'Data - P&amp;L'!$C$3</f>
        <v>0</v>
      </c>
      <c r="Z230" s="265">
        <f>Z94*'Data - P&amp;L'!$C$3</f>
        <v>0</v>
      </c>
      <c r="AA230" s="265">
        <f>AA94*'Data - P&amp;L'!$C$3</f>
        <v>0</v>
      </c>
      <c r="AB230" s="265">
        <f>AB94*'Data - P&amp;L'!$C$3</f>
        <v>0</v>
      </c>
      <c r="AC230" s="265">
        <f>AC94*'Data - P&amp;L'!$C$3</f>
        <v>0</v>
      </c>
      <c r="AD230" s="265">
        <f>AD94*'Data - P&amp;L'!$C$3</f>
        <v>0</v>
      </c>
      <c r="AE230" s="265">
        <f>AE94*'Data - P&amp;L'!$C$3</f>
        <v>0</v>
      </c>
      <c r="AF230" s="265">
        <f>AF94*'Data - P&amp;L'!$C$3</f>
        <v>0</v>
      </c>
      <c r="AG230" s="1012">
        <f t="shared" ref="AG230:AG264" si="81">SUM(B230:AF230)</f>
        <v>587.09</v>
      </c>
    </row>
    <row r="231" hidden="1" outlineLevel="1">
      <c r="A231" s="1027" t="s">
        <v>2787</v>
      </c>
      <c r="B231" s="265">
        <f>B230*'Data - P&amp;L'!$L$5</f>
        <v>0</v>
      </c>
      <c r="C231" s="265">
        <f>C230*'Data - P&amp;L'!$L$5</f>
        <v>0</v>
      </c>
      <c r="D231" s="265">
        <f>D230*'Data - P&amp;L'!$L$5</f>
        <v>0</v>
      </c>
      <c r="E231" s="265">
        <f>E230*'Data - P&amp;L'!$L$5</f>
        <v>0</v>
      </c>
      <c r="F231" s="265">
        <f>F230*'Data - P&amp;L'!$L$5</f>
        <v>0</v>
      </c>
      <c r="G231" s="265">
        <f>G230*'Data - P&amp;L'!$L$5</f>
        <v>-6.29025</v>
      </c>
      <c r="H231" s="265">
        <f>H230*'Data - P&amp;L'!$L$5</f>
        <v>6.29025</v>
      </c>
      <c r="I231" s="265">
        <f>I230*'Data - P&amp;L'!$L$5</f>
        <v>6.29025</v>
      </c>
      <c r="J231" s="265">
        <f>J230*'Data - P&amp;L'!$L$5</f>
        <v>6.29025</v>
      </c>
      <c r="K231" s="265">
        <f>K230*'Data - P&amp;L'!$L$5</f>
        <v>0</v>
      </c>
      <c r="L231" s="265">
        <f>L230*'Data - P&amp;L'!$L$5</f>
        <v>6.29025</v>
      </c>
      <c r="M231" s="265">
        <f>M230*'Data - P&amp;L'!$L$5</f>
        <v>12.5805</v>
      </c>
      <c r="N231" s="265">
        <f>N230*'Data - P&amp;L'!$L$5</f>
        <v>12.5805</v>
      </c>
      <c r="O231" s="265">
        <f>O230*'Data - P&amp;L'!$L$5</f>
        <v>0</v>
      </c>
      <c r="P231" s="265">
        <f>P230*'Data - P&amp;L'!$L$5</f>
        <v>0</v>
      </c>
      <c r="Q231" s="265">
        <f>Q230*'Data - P&amp;L'!$L$5</f>
        <v>0</v>
      </c>
      <c r="R231" s="265">
        <f>R230*'Data - P&amp;L'!$L$5</f>
        <v>0</v>
      </c>
      <c r="S231" s="265">
        <f>S230*'Data - P&amp;L'!$L$5</f>
        <v>0</v>
      </c>
      <c r="T231" s="265">
        <f>T230*'Data - P&amp;L'!$L$5</f>
        <v>0</v>
      </c>
      <c r="U231" s="265">
        <f>U230*'Data - P&amp;L'!$L$5</f>
        <v>0</v>
      </c>
      <c r="V231" s="265">
        <f>V230*'Data - P&amp;L'!$L$5</f>
        <v>0</v>
      </c>
      <c r="W231" s="265">
        <f>W230*'Data - P&amp;L'!$L$5</f>
        <v>0</v>
      </c>
      <c r="X231" s="265">
        <f>X230*'Data - P&amp;L'!$L$5</f>
        <v>0</v>
      </c>
      <c r="Y231" s="265">
        <f>Y230*'Data - P&amp;L'!$L$5</f>
        <v>0</v>
      </c>
      <c r="Z231" s="265">
        <f>Z230*'Data - P&amp;L'!$L$5</f>
        <v>0</v>
      </c>
      <c r="AA231" s="265">
        <f>AA230*'Data - P&amp;L'!$L$5</f>
        <v>0</v>
      </c>
      <c r="AB231" s="265">
        <f>AB230*'Data - P&amp;L'!$L$5</f>
        <v>0</v>
      </c>
      <c r="AC231" s="265">
        <f>AC230*'Data - P&amp;L'!$L$5</f>
        <v>0</v>
      </c>
      <c r="AD231" s="265">
        <f>AD230*'Data - P&amp;L'!$L$5</f>
        <v>0</v>
      </c>
      <c r="AE231" s="265">
        <f>AE230*'Data - P&amp;L'!$L$5</f>
        <v>0</v>
      </c>
      <c r="AF231" s="265">
        <f>AF230*'Data - P&amp;L'!$L$5</f>
        <v>0</v>
      </c>
      <c r="AG231" s="1012">
        <f t="shared" si="81"/>
        <v>44.03175</v>
      </c>
    </row>
    <row r="232" hidden="1" outlineLevel="1">
      <c r="A232" s="484" t="s">
        <v>2788</v>
      </c>
      <c r="B232" s="265">
        <f>B143*'Data - P&amp;L'!$C$4</f>
        <v>0</v>
      </c>
      <c r="C232" s="265">
        <f>C95*'Data - P&amp;L'!$C$4</f>
        <v>0</v>
      </c>
      <c r="D232" s="265">
        <f>D95*'Data - P&amp;L'!$C$4</f>
        <v>191.16</v>
      </c>
      <c r="E232" s="265">
        <f>E95*'Data - P&amp;L'!$C$4</f>
        <v>95.58</v>
      </c>
      <c r="F232" s="265">
        <f>F95*'Data - P&amp;L'!$C$4</f>
        <v>95.58</v>
      </c>
      <c r="G232" s="265">
        <f>G95*'Data - P&amp;L'!$C$4</f>
        <v>-95.58</v>
      </c>
      <c r="H232" s="265">
        <f>H95*'Data - P&amp;L'!$C$4</f>
        <v>286.74</v>
      </c>
      <c r="I232" s="265">
        <f>I95*'Data - P&amp;L'!$C$4</f>
        <v>955.8</v>
      </c>
      <c r="J232" s="265">
        <f>J95*'Data - P&amp;L'!$C$4</f>
        <v>191.16</v>
      </c>
      <c r="K232" s="265">
        <f>K95*'Data - P&amp;L'!$C$4</f>
        <v>191.16</v>
      </c>
      <c r="L232" s="265">
        <f>L95*'Data - P&amp;L'!$C$4</f>
        <v>382.32</v>
      </c>
      <c r="M232" s="265">
        <f>M95*'Data - P&amp;L'!$C$4</f>
        <v>6308.28</v>
      </c>
      <c r="N232" s="265">
        <f>N95*'Data - P&amp;L'!$C$4</f>
        <v>1433.7</v>
      </c>
      <c r="O232" s="265">
        <f>O95*'Data - P&amp;L'!$C$4</f>
        <v>0</v>
      </c>
      <c r="P232" s="265">
        <f>P95*'Data - P&amp;L'!$C$4</f>
        <v>0</v>
      </c>
      <c r="Q232" s="265">
        <f>Q95*'Data - P&amp;L'!$C$4</f>
        <v>0</v>
      </c>
      <c r="R232" s="265">
        <f>R95*'Data - P&amp;L'!$C$4</f>
        <v>191.16</v>
      </c>
      <c r="S232" s="265">
        <f>S95*'Data - P&amp;L'!$C$4</f>
        <v>191.16</v>
      </c>
      <c r="T232" s="265">
        <f>T95*'Data - P&amp;L'!$C$4</f>
        <v>0</v>
      </c>
      <c r="U232" s="265">
        <f>U95*'Data - P&amp;L'!$C$4</f>
        <v>0</v>
      </c>
      <c r="V232" s="265">
        <f>V95*'Data - P&amp;L'!$C$4</f>
        <v>-95.58</v>
      </c>
      <c r="W232" s="265">
        <f>W95*'Data - P&amp;L'!$C$4</f>
        <v>0</v>
      </c>
      <c r="X232" s="265">
        <f>X95*'Data - P&amp;L'!$C$4</f>
        <v>0</v>
      </c>
      <c r="Y232" s="265">
        <f>Y95*'Data - P&amp;L'!$C$4</f>
        <v>-95.58</v>
      </c>
      <c r="Z232" s="265">
        <f>Z95*'Data - P&amp;L'!$C$4</f>
        <v>0</v>
      </c>
      <c r="AA232" s="265">
        <f>AA95*'Data - P&amp;L'!$C$4</f>
        <v>0</v>
      </c>
      <c r="AB232" s="265">
        <f>AB95*'Data - P&amp;L'!$C$4</f>
        <v>0</v>
      </c>
      <c r="AC232" s="265">
        <f>AC95*'Data - P&amp;L'!$C$4</f>
        <v>0</v>
      </c>
      <c r="AD232" s="265">
        <f>AD95*'Data - P&amp;L'!$C$4</f>
        <v>0</v>
      </c>
      <c r="AE232" s="265">
        <f>AE95*'Data - P&amp;L'!$C$4</f>
        <v>0</v>
      </c>
      <c r="AF232" s="265">
        <f>AF95*'Data - P&amp;L'!$C$4</f>
        <v>0</v>
      </c>
      <c r="AG232" s="1012">
        <f t="shared" si="81"/>
        <v>10227.06</v>
      </c>
    </row>
    <row r="233" hidden="1" outlineLevel="1">
      <c r="A233" s="1027" t="s">
        <v>2789</v>
      </c>
      <c r="B233" s="265">
        <f>B232*'Data - P&amp;L'!$L$5</f>
        <v>0</v>
      </c>
      <c r="C233" s="265">
        <f>C232*'Data - P&amp;L'!$L$5</f>
        <v>0</v>
      </c>
      <c r="D233" s="265">
        <f>D232*'Data - P&amp;L'!$L$5</f>
        <v>14.337</v>
      </c>
      <c r="E233" s="265">
        <f>E232*'Data - P&amp;L'!$L$5</f>
        <v>7.1685</v>
      </c>
      <c r="F233" s="265">
        <f>F232*'Data - P&amp;L'!$L$5</f>
        <v>7.1685</v>
      </c>
      <c r="G233" s="265">
        <f>G232*'Data - P&amp;L'!$L$5</f>
        <v>-7.1685</v>
      </c>
      <c r="H233" s="265">
        <f>H232*'Data - P&amp;L'!$L$5</f>
        <v>21.5055</v>
      </c>
      <c r="I233" s="265">
        <f>I232*'Data - P&amp;L'!$L$5</f>
        <v>71.685</v>
      </c>
      <c r="J233" s="265">
        <f>J232*'Data - P&amp;L'!$L$5</f>
        <v>14.337</v>
      </c>
      <c r="K233" s="265">
        <f>K232*'Data - P&amp;L'!$L$5</f>
        <v>14.337</v>
      </c>
      <c r="L233" s="265">
        <f>L232*'Data - P&amp;L'!$L$5</f>
        <v>28.674</v>
      </c>
      <c r="M233" s="265">
        <f>M232*'Data - P&amp;L'!$L$5</f>
        <v>473.121</v>
      </c>
      <c r="N233" s="265">
        <f>N232*'Data - P&amp;L'!$L$5</f>
        <v>107.5275</v>
      </c>
      <c r="O233" s="265">
        <f>O232*'Data - P&amp;L'!$L$5</f>
        <v>0</v>
      </c>
      <c r="P233" s="265">
        <f>P232*'Data - P&amp;L'!$L$5</f>
        <v>0</v>
      </c>
      <c r="Q233" s="265">
        <f>Q232*'Data - P&amp;L'!$L$5</f>
        <v>0</v>
      </c>
      <c r="R233" s="265">
        <f>R232*'Data - P&amp;L'!$L$5</f>
        <v>14.337</v>
      </c>
      <c r="S233" s="265">
        <f>S232*'Data - P&amp;L'!$L$5</f>
        <v>14.337</v>
      </c>
      <c r="T233" s="265">
        <f>T232*'Data - P&amp;L'!$L$5</f>
        <v>0</v>
      </c>
      <c r="U233" s="265">
        <f>U232*'Data - P&amp;L'!$L$5</f>
        <v>0</v>
      </c>
      <c r="V233" s="265">
        <f>V232*'Data - P&amp;L'!$L$5</f>
        <v>-7.1685</v>
      </c>
      <c r="W233" s="265">
        <f>W232*'Data - P&amp;L'!$L$5</f>
        <v>0</v>
      </c>
      <c r="X233" s="265">
        <f>X232*'Data - P&amp;L'!$L$5</f>
        <v>0</v>
      </c>
      <c r="Y233" s="265">
        <f>Y232*'Data - P&amp;L'!$L$5</f>
        <v>-7.1685</v>
      </c>
      <c r="Z233" s="265">
        <f>Z232*'Data - P&amp;L'!$L$5</f>
        <v>0</v>
      </c>
      <c r="AA233" s="265">
        <f>AA232*'Data - P&amp;L'!$L$5</f>
        <v>0</v>
      </c>
      <c r="AB233" s="265">
        <f>AB232*'Data - P&amp;L'!$L$5</f>
        <v>0</v>
      </c>
      <c r="AC233" s="265">
        <f>AC232*'Data - P&amp;L'!$L$5</f>
        <v>0</v>
      </c>
      <c r="AD233" s="265">
        <f>AD232*'Data - P&amp;L'!$L$5</f>
        <v>0</v>
      </c>
      <c r="AE233" s="265">
        <f>AE232*'Data - P&amp;L'!$L$5</f>
        <v>0</v>
      </c>
      <c r="AF233" s="265">
        <f>AF232*'Data - P&amp;L'!$L$5</f>
        <v>0</v>
      </c>
      <c r="AG233" s="1012">
        <f t="shared" si="81"/>
        <v>767.0295</v>
      </c>
    </row>
    <row r="234" hidden="1" outlineLevel="1">
      <c r="A234" s="484" t="s">
        <v>2790</v>
      </c>
      <c r="B234" s="265">
        <f>B145*'Data - P&amp;L'!$C$6</f>
        <v>0</v>
      </c>
      <c r="C234" s="265">
        <f>(C97+C104+C112)*'Data - P&amp;L'!$C$6</f>
        <v>4.93</v>
      </c>
      <c r="D234" s="265">
        <f>(D97+D104+D112)*'Data - P&amp;L'!$C$6</f>
        <v>9.86</v>
      </c>
      <c r="E234" s="265">
        <f>(E97+E104+E112)*'Data - P&amp;L'!$C$6</f>
        <v>4.93</v>
      </c>
      <c r="F234" s="265">
        <f>(F97+F104+F112)*'Data - P&amp;L'!$C$6</f>
        <v>4.93</v>
      </c>
      <c r="G234" s="265">
        <f>(G97+G104+G112)*'Data - P&amp;L'!$C$6</f>
        <v>-9.86</v>
      </c>
      <c r="H234" s="265">
        <f>(H97+H104+H112)*'Data - P&amp;L'!$C$6</f>
        <v>24.65</v>
      </c>
      <c r="I234" s="265">
        <f>(I97+I104+I112)*'Data - P&amp;L'!$C$6</f>
        <v>93.67</v>
      </c>
      <c r="J234" s="265">
        <f>(J97+J104+J112)*'Data - P&amp;L'!$C$6</f>
        <v>14.79</v>
      </c>
      <c r="K234" s="265">
        <f>(K97+K104+K112)*'Data - P&amp;L'!$C$6</f>
        <v>19.72</v>
      </c>
      <c r="L234" s="265">
        <f>(L97+L104+L112)*'Data - P&amp;L'!$C$6</f>
        <v>24.65</v>
      </c>
      <c r="M234" s="265">
        <f>(M97+M104+M112)*'Data - P&amp;L'!$C$6</f>
        <v>453.56</v>
      </c>
      <c r="N234" s="265">
        <f>(N97+N104+N112)*'Data - P&amp;L'!$C$6</f>
        <v>142.97</v>
      </c>
      <c r="O234" s="265">
        <f>(O97+O104+O112)*'Data - P&amp;L'!$C$6</f>
        <v>0</v>
      </c>
      <c r="P234" s="265">
        <f>(P97+P104+P112)*'Data - P&amp;L'!$C$6</f>
        <v>0</v>
      </c>
      <c r="Q234" s="265">
        <f>(Q97+Q104+Q112)*'Data - P&amp;L'!$C$6</f>
        <v>0</v>
      </c>
      <c r="R234" s="265">
        <f>(R97+R104+R112)*'Data - P&amp;L'!$C$6</f>
        <v>14.79</v>
      </c>
      <c r="S234" s="265">
        <f>(S97+S104+S112)*'Data - P&amp;L'!$C$6</f>
        <v>9.86</v>
      </c>
      <c r="T234" s="265">
        <f>(T97+T104+T112)*'Data - P&amp;L'!$C$6</f>
        <v>-4.93</v>
      </c>
      <c r="U234" s="265">
        <f>(U97+U104+U112)*'Data - P&amp;L'!$C$6</f>
        <v>0</v>
      </c>
      <c r="V234" s="265">
        <f>(V97+V104+V112)*'Data - P&amp;L'!$C$6</f>
        <v>-4.93</v>
      </c>
      <c r="W234" s="265">
        <f>(W97+W104+W112)*'Data - P&amp;L'!$C$6</f>
        <v>0</v>
      </c>
      <c r="X234" s="265">
        <f>(X97+X104+X112)*'Data - P&amp;L'!$C$6</f>
        <v>0</v>
      </c>
      <c r="Y234" s="265">
        <f>(Y97+Y104+Y112)*'Data - P&amp;L'!$C$6</f>
        <v>-4.93</v>
      </c>
      <c r="Z234" s="265">
        <f>(Z97+Z104+Z112)*'Data - P&amp;L'!$C$6</f>
        <v>0</v>
      </c>
      <c r="AA234" s="265">
        <f>(AA97+AA104+AA112)*'Data - P&amp;L'!$C$6</f>
        <v>0</v>
      </c>
      <c r="AB234" s="265">
        <f>(AB97+AB104+AB112)*'Data - P&amp;L'!$C$6</f>
        <v>0</v>
      </c>
      <c r="AC234" s="265">
        <f>(AC97+AC104+AC112)*'Data - P&amp;L'!$C$6</f>
        <v>0</v>
      </c>
      <c r="AD234" s="265">
        <f>(AD97+AD104+AD112)*'Data - P&amp;L'!$C$6</f>
        <v>0</v>
      </c>
      <c r="AE234" s="265">
        <f>(AE97+AE104+AE112)*'Data - P&amp;L'!$C$6</f>
        <v>0</v>
      </c>
      <c r="AF234" s="265">
        <f>(AF97+AF104+AF112)*'Data - P&amp;L'!$C$6</f>
        <v>0</v>
      </c>
      <c r="AG234" s="1012">
        <f t="shared" si="81"/>
        <v>798.66</v>
      </c>
    </row>
    <row r="235" hidden="1" outlineLevel="1">
      <c r="A235" s="1027" t="s">
        <v>2791</v>
      </c>
      <c r="B235" s="265">
        <f>B234*'Data - P&amp;L'!$L$5</f>
        <v>0</v>
      </c>
      <c r="C235" s="265">
        <f>C234*'Data - P&amp;L'!$L$5</f>
        <v>0.36975</v>
      </c>
      <c r="D235" s="265">
        <f>D234*'Data - P&amp;L'!$L$5</f>
        <v>0.7395</v>
      </c>
      <c r="E235" s="265">
        <f>E234*'Data - P&amp;L'!$L$5</f>
        <v>0.36975</v>
      </c>
      <c r="F235" s="265">
        <f>F234*'Data - P&amp;L'!$L$5</f>
        <v>0.36975</v>
      </c>
      <c r="G235" s="265">
        <f>G234*'Data - P&amp;L'!$L$5</f>
        <v>-0.7395</v>
      </c>
      <c r="H235" s="265">
        <f>H234*'Data - P&amp;L'!$L$5</f>
        <v>1.84875</v>
      </c>
      <c r="I235" s="265">
        <f>I234*'Data - P&amp;L'!$L$5</f>
        <v>7.02525</v>
      </c>
      <c r="J235" s="265">
        <f>J234*'Data - P&amp;L'!$L$5</f>
        <v>1.10925</v>
      </c>
      <c r="K235" s="265">
        <f>K234*'Data - P&amp;L'!$L$5</f>
        <v>1.479</v>
      </c>
      <c r="L235" s="265">
        <f>L234*'Data - P&amp;L'!$L$5</f>
        <v>1.84875</v>
      </c>
      <c r="M235" s="265">
        <f>M234*'Data - P&amp;L'!$L$5</f>
        <v>34.017</v>
      </c>
      <c r="N235" s="265">
        <f>N234*'Data - P&amp;L'!$L$5</f>
        <v>10.72275</v>
      </c>
      <c r="O235" s="265">
        <f>O234*'Data - P&amp;L'!$L$5</f>
        <v>0</v>
      </c>
      <c r="P235" s="265">
        <f>P234*'Data - P&amp;L'!$L$5</f>
        <v>0</v>
      </c>
      <c r="Q235" s="265">
        <f>Q234*'Data - P&amp;L'!$L$5</f>
        <v>0</v>
      </c>
      <c r="R235" s="265">
        <f>R234*'Data - P&amp;L'!$L$5</f>
        <v>1.10925</v>
      </c>
      <c r="S235" s="265">
        <f>S234*'Data - P&amp;L'!$L$5</f>
        <v>0.7395</v>
      </c>
      <c r="T235" s="265">
        <f>T234*'Data - P&amp;L'!$L$5</f>
        <v>-0.36975</v>
      </c>
      <c r="U235" s="265">
        <f>U234*'Data - P&amp;L'!$L$5</f>
        <v>0</v>
      </c>
      <c r="V235" s="265">
        <f>V234*'Data - P&amp;L'!$L$5</f>
        <v>-0.36975</v>
      </c>
      <c r="W235" s="265">
        <f>W234*'Data - P&amp;L'!$L$5</f>
        <v>0</v>
      </c>
      <c r="X235" s="265">
        <f>X234*'Data - P&amp;L'!$L$5</f>
        <v>0</v>
      </c>
      <c r="Y235" s="265">
        <f>Y234*'Data - P&amp;L'!$L$5</f>
        <v>-0.36975</v>
      </c>
      <c r="Z235" s="265">
        <f>Z234*'Data - P&amp;L'!$L$5</f>
        <v>0</v>
      </c>
      <c r="AA235" s="265">
        <f>AA234*'Data - P&amp;L'!$L$5</f>
        <v>0</v>
      </c>
      <c r="AB235" s="265">
        <f>AB234*'Data - P&amp;L'!$L$5</f>
        <v>0</v>
      </c>
      <c r="AC235" s="265">
        <f>AC234*'Data - P&amp;L'!$L$5</f>
        <v>0</v>
      </c>
      <c r="AD235" s="265">
        <f>AD234*'Data - P&amp;L'!$L$5</f>
        <v>0</v>
      </c>
      <c r="AE235" s="265">
        <f>AE234*'Data - P&amp;L'!$L$5</f>
        <v>0</v>
      </c>
      <c r="AF235" s="265">
        <f>AF234*'Data - P&amp;L'!$L$5</f>
        <v>0</v>
      </c>
      <c r="AG235" s="1012">
        <f t="shared" si="81"/>
        <v>59.8995</v>
      </c>
    </row>
    <row r="236" hidden="1" outlineLevel="1">
      <c r="A236" s="1027" t="s">
        <v>2792</v>
      </c>
      <c r="B236" s="265">
        <f>B234*'Data - P&amp;L'!$L$4</f>
        <v>0</v>
      </c>
      <c r="C236" s="265">
        <f>C234*'Data - P&amp;L'!$L$4</f>
        <v>0.16762</v>
      </c>
      <c r="D236" s="265">
        <f>D234*'Data - P&amp;L'!$L$4</f>
        <v>0.33524</v>
      </c>
      <c r="E236" s="265">
        <f>E234*'Data - P&amp;L'!$L$4</f>
        <v>0.16762</v>
      </c>
      <c r="F236" s="265">
        <f>F234*'Data - P&amp;L'!$L$4</f>
        <v>0.16762</v>
      </c>
      <c r="G236" s="265">
        <f>G234*'Data - P&amp;L'!$L$4</f>
        <v>-0.33524</v>
      </c>
      <c r="H236" s="265">
        <f>H234*'Data - P&amp;L'!$L$4</f>
        <v>0.8381</v>
      </c>
      <c r="I236" s="265">
        <f>I234*'Data - P&amp;L'!$L$4</f>
        <v>3.18478</v>
      </c>
      <c r="J236" s="265">
        <f>J234*'Data - P&amp;L'!$L$4</f>
        <v>0.50286</v>
      </c>
      <c r="K236" s="265">
        <f>K234*'Data - P&amp;L'!$L$4</f>
        <v>0.67048</v>
      </c>
      <c r="L236" s="265">
        <f>L234*'Data - P&amp;L'!$L$4</f>
        <v>0.8381</v>
      </c>
      <c r="M236" s="265">
        <f>M234*'Data - P&amp;L'!$L$4</f>
        <v>15.42104</v>
      </c>
      <c r="N236" s="265">
        <f>N234*'Data - P&amp;L'!$L$4</f>
        <v>4.86098</v>
      </c>
      <c r="O236" s="265">
        <f>O234*'Data - P&amp;L'!$L$4</f>
        <v>0</v>
      </c>
      <c r="P236" s="265">
        <f>P234*'Data - P&amp;L'!$L$4</f>
        <v>0</v>
      </c>
      <c r="Q236" s="265">
        <f>Q234*'Data - P&amp;L'!$L$4</f>
        <v>0</v>
      </c>
      <c r="R236" s="265">
        <f>R234*'Data - P&amp;L'!$L$4</f>
        <v>0.50286</v>
      </c>
      <c r="S236" s="265">
        <f>S234*'Data - P&amp;L'!$L$4</f>
        <v>0.33524</v>
      </c>
      <c r="T236" s="265">
        <f>T234*'Data - P&amp;L'!$L$4</f>
        <v>-0.16762</v>
      </c>
      <c r="U236" s="265">
        <f>U234*'Data - P&amp;L'!$L$4</f>
        <v>0</v>
      </c>
      <c r="V236" s="265">
        <f>V234*'Data - P&amp;L'!$L$4</f>
        <v>-0.16762</v>
      </c>
      <c r="W236" s="265">
        <f>W234*'Data - P&amp;L'!$L$4</f>
        <v>0</v>
      </c>
      <c r="X236" s="265">
        <f>X234*'Data - P&amp;L'!$L$4</f>
        <v>0</v>
      </c>
      <c r="Y236" s="265">
        <f>Y234*'Data - P&amp;L'!$L$4</f>
        <v>-0.16762</v>
      </c>
      <c r="Z236" s="265">
        <f>Z234*'Data - P&amp;L'!$L$4</f>
        <v>0</v>
      </c>
      <c r="AA236" s="265">
        <f>AA234*'Data - P&amp;L'!$L$4</f>
        <v>0</v>
      </c>
      <c r="AB236" s="265">
        <f>AB234*'Data - P&amp;L'!$L$4</f>
        <v>0</v>
      </c>
      <c r="AC236" s="265">
        <f>AC234*'Data - P&amp;L'!$L$4</f>
        <v>0</v>
      </c>
      <c r="AD236" s="265">
        <f>AD234*'Data - P&amp;L'!$L$4</f>
        <v>0</v>
      </c>
      <c r="AE236" s="265">
        <f>AE234*'Data - P&amp;L'!$L$4</f>
        <v>0</v>
      </c>
      <c r="AF236" s="265">
        <f>AF234*'Data - P&amp;L'!$L$4</f>
        <v>0</v>
      </c>
      <c r="AG236" s="1012">
        <f t="shared" si="81"/>
        <v>27.15444</v>
      </c>
    </row>
    <row r="237" hidden="1" outlineLevel="1">
      <c r="A237" s="484" t="s">
        <v>2793</v>
      </c>
      <c r="B237" s="265">
        <f>B146*'Data - P&amp;L'!$C$8</f>
        <v>0</v>
      </c>
      <c r="C237" s="265">
        <f>(C99+C106+C114)*'Data - P&amp;L'!$C$8</f>
        <v>0</v>
      </c>
      <c r="D237" s="265">
        <f>(D99+D106+D114)*'Data - P&amp;L'!$C$8</f>
        <v>0</v>
      </c>
      <c r="E237" s="265">
        <f>(E99+E106+E114)*'Data - P&amp;L'!$C$8</f>
        <v>0</v>
      </c>
      <c r="F237" s="265">
        <f>(F99+F106+F114)*'Data - P&amp;L'!$C$8</f>
        <v>0</v>
      </c>
      <c r="G237" s="265">
        <f>(G99+G106+G114)*'Data - P&amp;L'!$C$8</f>
        <v>0</v>
      </c>
      <c r="H237" s="265">
        <f>(H99+H106+H114)*'Data - P&amp;L'!$C$8</f>
        <v>0</v>
      </c>
      <c r="I237" s="265">
        <f>(I99+I106+I114)*'Data - P&amp;L'!$C$8</f>
        <v>0</v>
      </c>
      <c r="J237" s="265">
        <f>(J99+J106+J114)*'Data - P&amp;L'!$C$8</f>
        <v>0</v>
      </c>
      <c r="K237" s="265">
        <f>(K99+K106+K114)*'Data - P&amp;L'!$C$8</f>
        <v>0</v>
      </c>
      <c r="L237" s="265">
        <f>(L99+L106+L114)*'Data - P&amp;L'!$C$8</f>
        <v>0</v>
      </c>
      <c r="M237" s="265">
        <f>(M99+M106+M114)*'Data - P&amp;L'!$C$8</f>
        <v>0</v>
      </c>
      <c r="N237" s="265">
        <f>(N99+N106+N114)*'Data - P&amp;L'!$C$8</f>
        <v>0</v>
      </c>
      <c r="O237" s="265">
        <f>(O99+O106+O114)*'Data - P&amp;L'!$C$8</f>
        <v>0</v>
      </c>
      <c r="P237" s="265">
        <f>(P99+P106+P114)*'Data - P&amp;L'!$C$8</f>
        <v>0</v>
      </c>
      <c r="Q237" s="265">
        <f>(Q99+Q106+Q114)*'Data - P&amp;L'!$C$8</f>
        <v>0</v>
      </c>
      <c r="R237" s="265">
        <f>(R99+R106+R114)*'Data - P&amp;L'!$C$8</f>
        <v>0</v>
      </c>
      <c r="S237" s="265">
        <f>(S99+S106+S114)*'Data - P&amp;L'!$C$8</f>
        <v>0</v>
      </c>
      <c r="T237" s="265">
        <f>(T99+T106+T114)*'Data - P&amp;L'!$C$8</f>
        <v>-1.07</v>
      </c>
      <c r="U237" s="265">
        <f>(U99+U106+U114)*'Data - P&amp;L'!$C$8</f>
        <v>0</v>
      </c>
      <c r="V237" s="265">
        <f>(V99+V106+V114)*'Data - P&amp;L'!$C$8</f>
        <v>0</v>
      </c>
      <c r="W237" s="265">
        <f>(W99+W106+W114)*'Data - P&amp;L'!$C$8</f>
        <v>0</v>
      </c>
      <c r="X237" s="265">
        <f>(X99+X106+X114)*'Data - P&amp;L'!$C$8</f>
        <v>0</v>
      </c>
      <c r="Y237" s="265">
        <f>(Y99+Y106+Y114)*'Data - P&amp;L'!$C$8</f>
        <v>0</v>
      </c>
      <c r="Z237" s="265">
        <f>(Z99+Z106+Z114)*'Data - P&amp;L'!$C$8</f>
        <v>0</v>
      </c>
      <c r="AA237" s="265">
        <f>(AA99+AA106+AA114)*'Data - P&amp;L'!$C$8</f>
        <v>0</v>
      </c>
      <c r="AB237" s="265">
        <f>(AB99+AB106+AB114)*'Data - P&amp;L'!$C$8</f>
        <v>0</v>
      </c>
      <c r="AC237" s="265">
        <f>(AC99+AC106+AC114)*'Data - P&amp;L'!$C$8</f>
        <v>0</v>
      </c>
      <c r="AD237" s="265">
        <f>(AD99+AD106+AD114)*'Data - P&amp;L'!$C$8</f>
        <v>0</v>
      </c>
      <c r="AE237" s="265">
        <f>(AE99+AE106+AE114)*'Data - P&amp;L'!$C$8</f>
        <v>0</v>
      </c>
      <c r="AF237" s="265">
        <f>(AF99+AF106+AF114)*'Data - P&amp;L'!$C$8</f>
        <v>0</v>
      </c>
      <c r="AG237" s="1012">
        <f t="shared" si="81"/>
        <v>-1.07</v>
      </c>
    </row>
    <row r="238" hidden="1" outlineLevel="1">
      <c r="A238" s="1027" t="s">
        <v>2794</v>
      </c>
      <c r="B238" s="265">
        <f>B237*'Data - P&amp;L'!$L$5</f>
        <v>0</v>
      </c>
      <c r="C238" s="265">
        <f>C237*'Data - P&amp;L'!$L$5</f>
        <v>0</v>
      </c>
      <c r="D238" s="265">
        <f>D237*'Data - P&amp;L'!$L$5</f>
        <v>0</v>
      </c>
      <c r="E238" s="265">
        <f>E237*'Data - P&amp;L'!$L$5</f>
        <v>0</v>
      </c>
      <c r="F238" s="265">
        <f>F237*'Data - P&amp;L'!$L$5</f>
        <v>0</v>
      </c>
      <c r="G238" s="265">
        <f>G237*'Data - P&amp;L'!$L$5</f>
        <v>0</v>
      </c>
      <c r="H238" s="265">
        <f>H237*'Data - P&amp;L'!$L$5</f>
        <v>0</v>
      </c>
      <c r="I238" s="265">
        <f>I237*'Data - P&amp;L'!$L$5</f>
        <v>0</v>
      </c>
      <c r="J238" s="265">
        <f>J237*'Data - P&amp;L'!$L$5</f>
        <v>0</v>
      </c>
      <c r="K238" s="265">
        <f>K237*'Data - P&amp;L'!$L$5</f>
        <v>0</v>
      </c>
      <c r="L238" s="265">
        <f>L237*'Data - P&amp;L'!$L$5</f>
        <v>0</v>
      </c>
      <c r="M238" s="265">
        <f>M237*'Data - P&amp;L'!$L$5</f>
        <v>0</v>
      </c>
      <c r="N238" s="265">
        <f>N237*'Data - P&amp;L'!$L$5</f>
        <v>0</v>
      </c>
      <c r="O238" s="265">
        <f>O237*'Data - P&amp;L'!$L$5</f>
        <v>0</v>
      </c>
      <c r="P238" s="265">
        <f>P237*'Data - P&amp;L'!$L$5</f>
        <v>0</v>
      </c>
      <c r="Q238" s="265">
        <f>Q237*'Data - P&amp;L'!$L$5</f>
        <v>0</v>
      </c>
      <c r="R238" s="265">
        <f>R237*'Data - P&amp;L'!$L$5</f>
        <v>0</v>
      </c>
      <c r="S238" s="265">
        <f>S237*'Data - P&amp;L'!$L$5</f>
        <v>0</v>
      </c>
      <c r="T238" s="265">
        <f>T237*'Data - P&amp;L'!$L$5</f>
        <v>-0.08025</v>
      </c>
      <c r="U238" s="265">
        <f>U237*'Data - P&amp;L'!$L$5</f>
        <v>0</v>
      </c>
      <c r="V238" s="265">
        <f>V237*'Data - P&amp;L'!$L$5</f>
        <v>0</v>
      </c>
      <c r="W238" s="265">
        <f>W237*'Data - P&amp;L'!$L$5</f>
        <v>0</v>
      </c>
      <c r="X238" s="265">
        <f>X237*'Data - P&amp;L'!$L$5</f>
        <v>0</v>
      </c>
      <c r="Y238" s="265">
        <f>Y237*'Data - P&amp;L'!$L$5</f>
        <v>0</v>
      </c>
      <c r="Z238" s="265">
        <f>Z237*'Data - P&amp;L'!$L$5</f>
        <v>0</v>
      </c>
      <c r="AA238" s="265">
        <f>AA237*'Data - P&amp;L'!$L$5</f>
        <v>0</v>
      </c>
      <c r="AB238" s="265">
        <f>AB237*'Data - P&amp;L'!$L$5</f>
        <v>0</v>
      </c>
      <c r="AC238" s="265">
        <f>AC237*'Data - P&amp;L'!$L$5</f>
        <v>0</v>
      </c>
      <c r="AD238" s="265">
        <f>AD237*'Data - P&amp;L'!$L$5</f>
        <v>0</v>
      </c>
      <c r="AE238" s="265">
        <f>AE237*'Data - P&amp;L'!$L$5</f>
        <v>0</v>
      </c>
      <c r="AF238" s="265">
        <f>AF237*'Data - P&amp;L'!$L$5</f>
        <v>0</v>
      </c>
      <c r="AG238" s="1012">
        <f t="shared" si="81"/>
        <v>-0.08025</v>
      </c>
    </row>
    <row r="239" hidden="1" outlineLevel="1">
      <c r="A239" s="1027" t="s">
        <v>2795</v>
      </c>
      <c r="B239" s="265">
        <f>B237*'Data - P&amp;L'!$L$4</f>
        <v>0</v>
      </c>
      <c r="C239" s="265">
        <f>C237*'Data - P&amp;L'!$L$4</f>
        <v>0</v>
      </c>
      <c r="D239" s="265">
        <f>D237*'Data - P&amp;L'!$L$4</f>
        <v>0</v>
      </c>
      <c r="E239" s="265">
        <f>E237*'Data - P&amp;L'!$L$4</f>
        <v>0</v>
      </c>
      <c r="F239" s="265">
        <f>F237*'Data - P&amp;L'!$L$4</f>
        <v>0</v>
      </c>
      <c r="G239" s="265">
        <f>G237*'Data - P&amp;L'!$L$4</f>
        <v>0</v>
      </c>
      <c r="H239" s="265">
        <f>H237*'Data - P&amp;L'!$L$4</f>
        <v>0</v>
      </c>
      <c r="I239" s="265">
        <f>I237*'Data - P&amp;L'!$L$4</f>
        <v>0</v>
      </c>
      <c r="J239" s="265">
        <f>J237*'Data - P&amp;L'!$L$4</f>
        <v>0</v>
      </c>
      <c r="K239" s="265">
        <f>K237*'Data - P&amp;L'!$L$4</f>
        <v>0</v>
      </c>
      <c r="L239" s="265">
        <f>L237*'Data - P&amp;L'!$L$4</f>
        <v>0</v>
      </c>
      <c r="M239" s="265">
        <f>M237*'Data - P&amp;L'!$L$4</f>
        <v>0</v>
      </c>
      <c r="N239" s="265">
        <f>N237*'Data - P&amp;L'!$L$4</f>
        <v>0</v>
      </c>
      <c r="O239" s="265">
        <f>O237*'Data - P&amp;L'!$L$4</f>
        <v>0</v>
      </c>
      <c r="P239" s="265">
        <f>P237*'Data - P&amp;L'!$L$4</f>
        <v>0</v>
      </c>
      <c r="Q239" s="265">
        <f>Q237*'Data - P&amp;L'!$L$4</f>
        <v>0</v>
      </c>
      <c r="R239" s="265">
        <f>R237*'Data - P&amp;L'!$L$4</f>
        <v>0</v>
      </c>
      <c r="S239" s="265">
        <f>S237*'Data - P&amp;L'!$L$4</f>
        <v>0</v>
      </c>
      <c r="T239" s="265">
        <f>T237*'Data - P&amp;L'!$L$4</f>
        <v>-0.03638</v>
      </c>
      <c r="U239" s="265">
        <f>U237*'Data - P&amp;L'!$L$4</f>
        <v>0</v>
      </c>
      <c r="V239" s="265">
        <f>V237*'Data - P&amp;L'!$L$4</f>
        <v>0</v>
      </c>
      <c r="W239" s="265">
        <f>W237*'Data - P&amp;L'!$L$4</f>
        <v>0</v>
      </c>
      <c r="X239" s="265">
        <f>X237*'Data - P&amp;L'!$L$4</f>
        <v>0</v>
      </c>
      <c r="Y239" s="265">
        <f>Y237*'Data - P&amp;L'!$L$4</f>
        <v>0</v>
      </c>
      <c r="Z239" s="265">
        <f>Z237*'Data - P&amp;L'!$L$4</f>
        <v>0</v>
      </c>
      <c r="AA239" s="265">
        <f>AA237*'Data - P&amp;L'!$L$4</f>
        <v>0</v>
      </c>
      <c r="AB239" s="265">
        <f>AB237*'Data - P&amp;L'!$L$4</f>
        <v>0</v>
      </c>
      <c r="AC239" s="265">
        <f>AC237*'Data - P&amp;L'!$L$4</f>
        <v>0</v>
      </c>
      <c r="AD239" s="265">
        <f>AD237*'Data - P&amp;L'!$L$4</f>
        <v>0</v>
      </c>
      <c r="AE239" s="265">
        <f>AE237*'Data - P&amp;L'!$L$4</f>
        <v>0</v>
      </c>
      <c r="AF239" s="265">
        <f>AF237*'Data - P&amp;L'!$L$4</f>
        <v>0</v>
      </c>
      <c r="AG239" s="1012">
        <f t="shared" si="81"/>
        <v>-0.03638</v>
      </c>
    </row>
    <row r="240" hidden="1" outlineLevel="1">
      <c r="A240" s="484" t="s">
        <v>2796</v>
      </c>
      <c r="B240" s="265">
        <f>(B147+B148)*'Data - P&amp;L'!$C$9</f>
        <v>0</v>
      </c>
      <c r="C240" s="168" t="str">
        <f>(#REF!+C107+C115)*'Data - P&amp;L'!$C$9</f>
        <v>#REF!</v>
      </c>
      <c r="D240" s="168" t="str">
        <f>(#REF!+D107+D115)*'Data - P&amp;L'!$C$9</f>
        <v>#REF!</v>
      </c>
      <c r="E240" s="168" t="str">
        <f>(#REF!+E107+E115)*'Data - P&amp;L'!$C$9</f>
        <v>#REF!</v>
      </c>
      <c r="F240" s="168" t="str">
        <f>(#REF!+F107+F115)*'Data - P&amp;L'!$C$9</f>
        <v>#REF!</v>
      </c>
      <c r="G240" s="168" t="str">
        <f>(#REF!+G107+G115)*'Data - P&amp;L'!$C$9</f>
        <v>#REF!</v>
      </c>
      <c r="H240" s="168" t="str">
        <f>(#REF!+H107+H115)*'Data - P&amp;L'!$C$9</f>
        <v>#REF!</v>
      </c>
      <c r="I240" s="168" t="str">
        <f>(#REF!+I107+I115)*'Data - P&amp;L'!$C$9</f>
        <v>#REF!</v>
      </c>
      <c r="J240" s="168" t="str">
        <f>(#REF!+J107+J115)*'Data - P&amp;L'!$C$9</f>
        <v>#REF!</v>
      </c>
      <c r="K240" s="168" t="str">
        <f>(#REF!+K107+K115)*'Data - P&amp;L'!$C$9</f>
        <v>#REF!</v>
      </c>
      <c r="L240" s="168" t="str">
        <f>(#REF!+L107+L115)*'Data - P&amp;L'!$C$9</f>
        <v>#REF!</v>
      </c>
      <c r="M240" s="168" t="str">
        <f>(#REF!+M107+M115)*'Data - P&amp;L'!$C$9</f>
        <v>#REF!</v>
      </c>
      <c r="N240" s="168" t="str">
        <f>(#REF!+N107+N115)*'Data - P&amp;L'!$C$9</f>
        <v>#REF!</v>
      </c>
      <c r="O240" s="168" t="str">
        <f>(#REF!+O107+O115)*'Data - P&amp;L'!$C$9</f>
        <v>#REF!</v>
      </c>
      <c r="P240" s="168" t="str">
        <f>(#REF!+P107+P115)*'Data - P&amp;L'!$C$9</f>
        <v>#REF!</v>
      </c>
      <c r="Q240" s="168" t="str">
        <f>(#REF!+Q107+Q115)*'Data - P&amp;L'!$C$9</f>
        <v>#REF!</v>
      </c>
      <c r="R240" s="168" t="str">
        <f>(#REF!+R107+R115)*'Data - P&amp;L'!$C$9</f>
        <v>#REF!</v>
      </c>
      <c r="S240" s="168" t="str">
        <f>(#REF!+S107+S115)*'Data - P&amp;L'!$C$9</f>
        <v>#REF!</v>
      </c>
      <c r="T240" s="168" t="str">
        <f>(#REF!+T107+T115)*'Data - P&amp;L'!$C$9</f>
        <v>#REF!</v>
      </c>
      <c r="U240" s="168" t="str">
        <f>(#REF!+U107+U115)*'Data - P&amp;L'!$C$9</f>
        <v>#REF!</v>
      </c>
      <c r="V240" s="168" t="str">
        <f>(#REF!+V107+V115)*'Data - P&amp;L'!$C$9</f>
        <v>#REF!</v>
      </c>
      <c r="W240" s="168" t="str">
        <f>(#REF!+W107+W115)*'Data - P&amp;L'!$C$9</f>
        <v>#REF!</v>
      </c>
      <c r="X240" s="168" t="str">
        <f>(#REF!+X107+X115)*'Data - P&amp;L'!$C$9</f>
        <v>#REF!</v>
      </c>
      <c r="Y240" s="168" t="str">
        <f>(#REF!+Y107+Y115)*'Data - P&amp;L'!$C$9</f>
        <v>#REF!</v>
      </c>
      <c r="Z240" s="168" t="str">
        <f>(#REF!+Z107+Z115)*'Data - P&amp;L'!$C$9</f>
        <v>#REF!</v>
      </c>
      <c r="AA240" s="168" t="str">
        <f>(#REF!+AA107+AA115)*'Data - P&amp;L'!$C$9</f>
        <v>#REF!</v>
      </c>
      <c r="AB240" s="168" t="str">
        <f>(#REF!+AB107+AB115)*'Data - P&amp;L'!$C$9</f>
        <v>#REF!</v>
      </c>
      <c r="AC240" s="168" t="str">
        <f>(#REF!+AC107+AC115)*'Data - P&amp;L'!$C$9</f>
        <v>#REF!</v>
      </c>
      <c r="AD240" s="168" t="str">
        <f>(#REF!+AD107+AD115)*'Data - P&amp;L'!$C$9</f>
        <v>#REF!</v>
      </c>
      <c r="AE240" s="168" t="str">
        <f>(#REF!+AE107+AE115)*'Data - P&amp;L'!$C$9</f>
        <v>#REF!</v>
      </c>
      <c r="AF240" s="168" t="str">
        <f>(#REF!+AF107+AF115)*'Data - P&amp;L'!$C$9</f>
        <v>#REF!</v>
      </c>
      <c r="AG240" s="1012" t="str">
        <f t="shared" si="81"/>
        <v>#REF!</v>
      </c>
    </row>
    <row r="241" hidden="1" outlineLevel="1">
      <c r="A241" s="1027" t="s">
        <v>2797</v>
      </c>
      <c r="B241" s="265">
        <f>B240*'Data - P&amp;L'!$L$5</f>
        <v>0</v>
      </c>
      <c r="C241" s="168" t="str">
        <f>C240*'Data - P&amp;L'!$L$5</f>
        <v>#REF!</v>
      </c>
      <c r="D241" s="168" t="str">
        <f>D240*'Data - P&amp;L'!$L$5</f>
        <v>#REF!</v>
      </c>
      <c r="E241" s="168" t="str">
        <f>E240*'Data - P&amp;L'!$L$5</f>
        <v>#REF!</v>
      </c>
      <c r="F241" s="168" t="str">
        <f>F240*'Data - P&amp;L'!$L$5</f>
        <v>#REF!</v>
      </c>
      <c r="G241" s="168" t="str">
        <f>G240*'Data - P&amp;L'!$L$5</f>
        <v>#REF!</v>
      </c>
      <c r="H241" s="168" t="str">
        <f>H240*'Data - P&amp;L'!$L$5</f>
        <v>#REF!</v>
      </c>
      <c r="I241" s="168" t="str">
        <f>I240*'Data - P&amp;L'!$L$5</f>
        <v>#REF!</v>
      </c>
      <c r="J241" s="168" t="str">
        <f>J240*'Data - P&amp;L'!$L$5</f>
        <v>#REF!</v>
      </c>
      <c r="K241" s="168" t="str">
        <f>K240*'Data - P&amp;L'!$L$5</f>
        <v>#REF!</v>
      </c>
      <c r="L241" s="168" t="str">
        <f>L240*'Data - P&amp;L'!$L$5</f>
        <v>#REF!</v>
      </c>
      <c r="M241" s="168" t="str">
        <f>M240*'Data - P&amp;L'!$L$5</f>
        <v>#REF!</v>
      </c>
      <c r="N241" s="168" t="str">
        <f>N240*'Data - P&amp;L'!$L$5</f>
        <v>#REF!</v>
      </c>
      <c r="O241" s="168" t="str">
        <f>O240*'Data - P&amp;L'!$L$5</f>
        <v>#REF!</v>
      </c>
      <c r="P241" s="168" t="str">
        <f>P240*'Data - P&amp;L'!$L$5</f>
        <v>#REF!</v>
      </c>
      <c r="Q241" s="168" t="str">
        <f>Q240*'Data - P&amp;L'!$L$5</f>
        <v>#REF!</v>
      </c>
      <c r="R241" s="168" t="str">
        <f>R240*'Data - P&amp;L'!$L$5</f>
        <v>#REF!</v>
      </c>
      <c r="S241" s="168" t="str">
        <f>S240*'Data - P&amp;L'!$L$5</f>
        <v>#REF!</v>
      </c>
      <c r="T241" s="168" t="str">
        <f>T240*'Data - P&amp;L'!$L$5</f>
        <v>#REF!</v>
      </c>
      <c r="U241" s="168" t="str">
        <f>U240*'Data - P&amp;L'!$L$5</f>
        <v>#REF!</v>
      </c>
      <c r="V241" s="168" t="str">
        <f>V240*'Data - P&amp;L'!$L$5</f>
        <v>#REF!</v>
      </c>
      <c r="W241" s="168" t="str">
        <f>W240*'Data - P&amp;L'!$L$5</f>
        <v>#REF!</v>
      </c>
      <c r="X241" s="168" t="str">
        <f>X240*'Data - P&amp;L'!$L$5</f>
        <v>#REF!</v>
      </c>
      <c r="Y241" s="168" t="str">
        <f>Y240*'Data - P&amp;L'!$L$5</f>
        <v>#REF!</v>
      </c>
      <c r="Z241" s="168" t="str">
        <f>Z240*'Data - P&amp;L'!$L$5</f>
        <v>#REF!</v>
      </c>
      <c r="AA241" s="168" t="str">
        <f>AA240*'Data - P&amp;L'!$L$5</f>
        <v>#REF!</v>
      </c>
      <c r="AB241" s="168" t="str">
        <f>AB240*'Data - P&amp;L'!$L$5</f>
        <v>#REF!</v>
      </c>
      <c r="AC241" s="168" t="str">
        <f>AC240*'Data - P&amp;L'!$L$5</f>
        <v>#REF!</v>
      </c>
      <c r="AD241" s="168" t="str">
        <f>AD240*'Data - P&amp;L'!$L$5</f>
        <v>#REF!</v>
      </c>
      <c r="AE241" s="168" t="str">
        <f>AE240*'Data - P&amp;L'!$L$5</f>
        <v>#REF!</v>
      </c>
      <c r="AF241" s="168" t="str">
        <f>AF240*'Data - P&amp;L'!$L$5</f>
        <v>#REF!</v>
      </c>
      <c r="AG241" s="1012" t="str">
        <f t="shared" si="81"/>
        <v>#REF!</v>
      </c>
    </row>
    <row r="242" hidden="1" outlineLevel="1">
      <c r="A242" s="1027" t="s">
        <v>2798</v>
      </c>
      <c r="B242" s="265">
        <f>B240*'Data - P&amp;L'!$L$4</f>
        <v>0</v>
      </c>
      <c r="C242" s="168" t="str">
        <f>C240*'Data - P&amp;L'!$L$4</f>
        <v>#REF!</v>
      </c>
      <c r="D242" s="168" t="str">
        <f>D240*'Data - P&amp;L'!$L$4</f>
        <v>#REF!</v>
      </c>
      <c r="E242" s="168" t="str">
        <f>E240*'Data - P&amp;L'!$L$4</f>
        <v>#REF!</v>
      </c>
      <c r="F242" s="168" t="str">
        <f>F240*'Data - P&amp;L'!$L$4</f>
        <v>#REF!</v>
      </c>
      <c r="G242" s="168" t="str">
        <f>G240*'Data - P&amp;L'!$L$4</f>
        <v>#REF!</v>
      </c>
      <c r="H242" s="168" t="str">
        <f>H240*'Data - P&amp;L'!$L$4</f>
        <v>#REF!</v>
      </c>
      <c r="I242" s="168" t="str">
        <f>I240*'Data - P&amp;L'!$L$4</f>
        <v>#REF!</v>
      </c>
      <c r="J242" s="168" t="str">
        <f>J240*'Data - P&amp;L'!$L$4</f>
        <v>#REF!</v>
      </c>
      <c r="K242" s="168" t="str">
        <f>K240*'Data - P&amp;L'!$L$4</f>
        <v>#REF!</v>
      </c>
      <c r="L242" s="168" t="str">
        <f>L240*'Data - P&amp;L'!$L$4</f>
        <v>#REF!</v>
      </c>
      <c r="M242" s="168" t="str">
        <f>M240*'Data - P&amp;L'!$L$4</f>
        <v>#REF!</v>
      </c>
      <c r="N242" s="168" t="str">
        <f>N240*'Data - P&amp;L'!$L$4</f>
        <v>#REF!</v>
      </c>
      <c r="O242" s="168" t="str">
        <f>O240*'Data - P&amp;L'!$L$4</f>
        <v>#REF!</v>
      </c>
      <c r="P242" s="168" t="str">
        <f>P240*'Data - P&amp;L'!$L$4</f>
        <v>#REF!</v>
      </c>
      <c r="Q242" s="168" t="str">
        <f>Q240*'Data - P&amp;L'!$L$4</f>
        <v>#REF!</v>
      </c>
      <c r="R242" s="168" t="str">
        <f>R240*'Data - P&amp;L'!$L$4</f>
        <v>#REF!</v>
      </c>
      <c r="S242" s="168" t="str">
        <f>S240*'Data - P&amp;L'!$L$4</f>
        <v>#REF!</v>
      </c>
      <c r="T242" s="168" t="str">
        <f>T240*'Data - P&amp;L'!$L$4</f>
        <v>#REF!</v>
      </c>
      <c r="U242" s="168" t="str">
        <f>U240*'Data - P&amp;L'!$L$4</f>
        <v>#REF!</v>
      </c>
      <c r="V242" s="168" t="str">
        <f>V240*'Data - P&amp;L'!$L$4</f>
        <v>#REF!</v>
      </c>
      <c r="W242" s="168" t="str">
        <f>W240*'Data - P&amp;L'!$L$4</f>
        <v>#REF!</v>
      </c>
      <c r="X242" s="168" t="str">
        <f>X240*'Data - P&amp;L'!$L$4</f>
        <v>#REF!</v>
      </c>
      <c r="Y242" s="168" t="str">
        <f>Y240*'Data - P&amp;L'!$L$4</f>
        <v>#REF!</v>
      </c>
      <c r="Z242" s="168" t="str">
        <f>Z240*'Data - P&amp;L'!$L$4</f>
        <v>#REF!</v>
      </c>
      <c r="AA242" s="168" t="str">
        <f>AA240*'Data - P&amp;L'!$L$4</f>
        <v>#REF!</v>
      </c>
      <c r="AB242" s="168" t="str">
        <f>AB240*'Data - P&amp;L'!$L$4</f>
        <v>#REF!</v>
      </c>
      <c r="AC242" s="168" t="str">
        <f>AC240*'Data - P&amp;L'!$L$4</f>
        <v>#REF!</v>
      </c>
      <c r="AD242" s="168" t="str">
        <f>AD240*'Data - P&amp;L'!$L$4</f>
        <v>#REF!</v>
      </c>
      <c r="AE242" s="168" t="str">
        <f>AE240*'Data - P&amp;L'!$L$4</f>
        <v>#REF!</v>
      </c>
      <c r="AF242" s="168" t="str">
        <f>AF240*'Data - P&amp;L'!$L$4</f>
        <v>#REF!</v>
      </c>
      <c r="AG242" s="1012" t="str">
        <f t="shared" si="81"/>
        <v>#REF!</v>
      </c>
    </row>
    <row r="243" hidden="1" outlineLevel="1">
      <c r="A243" s="484" t="s">
        <v>2799</v>
      </c>
      <c r="B243" s="265">
        <f>(B149+B150)*'Data - P&amp;L'!$C$5</f>
        <v>0</v>
      </c>
      <c r="C243" s="265">
        <f>(C100+C108+C116)*'Data - P&amp;L'!$C$5</f>
        <v>0</v>
      </c>
      <c r="D243" s="265">
        <f>(D100+D108+D116)*'Data - P&amp;L'!$C$5</f>
        <v>0</v>
      </c>
      <c r="E243" s="265">
        <f>(E100+E108+E116)*'Data - P&amp;L'!$C$5</f>
        <v>0</v>
      </c>
      <c r="F243" s="265">
        <f>(F100+F108+F116)*'Data - P&amp;L'!$C$5</f>
        <v>0</v>
      </c>
      <c r="G243" s="265">
        <f>(G100+G108+G116)*'Data - P&amp;L'!$C$5</f>
        <v>0</v>
      </c>
      <c r="H243" s="265">
        <f>(H100+H108+H116)*'Data - P&amp;L'!$C$5</f>
        <v>0</v>
      </c>
      <c r="I243" s="265">
        <f>(I100+I108+I116)*'Data - P&amp;L'!$C$5</f>
        <v>0</v>
      </c>
      <c r="J243" s="265">
        <f>(J100+J108+J116)*'Data - P&amp;L'!$C$5</f>
        <v>0</v>
      </c>
      <c r="K243" s="265">
        <f>(K100+K108+K116)*'Data - P&amp;L'!$C$5</f>
        <v>0</v>
      </c>
      <c r="L243" s="265">
        <f>(L100+L108+L116)*'Data - P&amp;L'!$C$5</f>
        <v>0</v>
      </c>
      <c r="M243" s="265">
        <f>(M100+M108+M116)*'Data - P&amp;L'!$C$5</f>
        <v>0</v>
      </c>
      <c r="N243" s="265">
        <f>(N100+N108+N116)*'Data - P&amp;L'!$C$5</f>
        <v>0</v>
      </c>
      <c r="O243" s="265">
        <f>(O100+O108+O116)*'Data - P&amp;L'!$C$5</f>
        <v>0</v>
      </c>
      <c r="P243" s="265">
        <f>(P100+P108+P116)*'Data - P&amp;L'!$C$5</f>
        <v>0</v>
      </c>
      <c r="Q243" s="265">
        <f>(Q100+Q108+Q116)*'Data - P&amp;L'!$C$5</f>
        <v>0</v>
      </c>
      <c r="R243" s="265">
        <f>(R100+R108+R116)*'Data - P&amp;L'!$C$5</f>
        <v>0</v>
      </c>
      <c r="S243" s="265">
        <f>(S100+S108+S116)*'Data - P&amp;L'!$C$5</f>
        <v>0</v>
      </c>
      <c r="T243" s="265">
        <f>(T100+T108+T116)*'Data - P&amp;L'!$C$5</f>
        <v>-10.49</v>
      </c>
      <c r="U243" s="265">
        <f>(U100+U108+U116)*'Data - P&amp;L'!$C$5</f>
        <v>0</v>
      </c>
      <c r="V243" s="265">
        <f>(V100+V108+V116)*'Data - P&amp;L'!$C$5</f>
        <v>-10.49</v>
      </c>
      <c r="W243" s="265">
        <f>(W100+W108+W116)*'Data - P&amp;L'!$C$5</f>
        <v>0</v>
      </c>
      <c r="X243" s="265">
        <f>(X100+X108+X116)*'Data - P&amp;L'!$C$5</f>
        <v>0</v>
      </c>
      <c r="Y243" s="265">
        <f>(Y100+Y108+Y116)*'Data - P&amp;L'!$C$5</f>
        <v>0</v>
      </c>
      <c r="Z243" s="265">
        <f>(Z100+Z108+Z116)*'Data - P&amp;L'!$C$5</f>
        <v>0</v>
      </c>
      <c r="AA243" s="265">
        <f>(AA100+AA108+AA116)*'Data - P&amp;L'!$C$5</f>
        <v>0</v>
      </c>
      <c r="AB243" s="265">
        <f>(AB100+AB108+AB116)*'Data - P&amp;L'!$C$5</f>
        <v>0</v>
      </c>
      <c r="AC243" s="265">
        <f>(AC100+AC108+AC116)*'Data - P&amp;L'!$C$5</f>
        <v>0</v>
      </c>
      <c r="AD243" s="265">
        <f>(AD100+AD108+AD116)*'Data - P&amp;L'!$C$5</f>
        <v>0</v>
      </c>
      <c r="AE243" s="265">
        <f>(AE100+AE108+AE116)*'Data - P&amp;L'!$C$5</f>
        <v>0</v>
      </c>
      <c r="AF243" s="265">
        <f>(AF100+AF108+AF116)*'Data - P&amp;L'!$C$5</f>
        <v>0</v>
      </c>
      <c r="AG243" s="1012">
        <f t="shared" si="81"/>
        <v>-20.98</v>
      </c>
    </row>
    <row r="244" hidden="1" outlineLevel="1">
      <c r="A244" s="1027" t="s">
        <v>2829</v>
      </c>
      <c r="B244" s="265">
        <f>B243*'Data - P&amp;L'!$L$8</f>
        <v>0</v>
      </c>
      <c r="C244" s="265">
        <f>C243*'Data - P&amp;L'!$L$8</f>
        <v>0</v>
      </c>
      <c r="D244" s="265">
        <f>D243*'Data - P&amp;L'!$L$8</f>
        <v>0</v>
      </c>
      <c r="E244" s="265">
        <f>E243*'Data - P&amp;L'!$L$8</f>
        <v>0</v>
      </c>
      <c r="F244" s="265">
        <f>F243*'Data - P&amp;L'!$L$8</f>
        <v>0</v>
      </c>
      <c r="G244" s="265">
        <f>G243*'Data - P&amp;L'!$L$8</f>
        <v>0</v>
      </c>
      <c r="H244" s="265">
        <f>H243*'Data - P&amp;L'!$L$8</f>
        <v>0</v>
      </c>
      <c r="I244" s="265">
        <f>I243*'Data - P&amp;L'!$L$8</f>
        <v>0</v>
      </c>
      <c r="J244" s="265">
        <f>J243*'Data - P&amp;L'!$L$8</f>
        <v>0</v>
      </c>
      <c r="K244" s="265">
        <f>K243*'Data - P&amp;L'!$L$8</f>
        <v>0</v>
      </c>
      <c r="L244" s="265">
        <f>L243*'Data - P&amp;L'!$L$8</f>
        <v>0</v>
      </c>
      <c r="M244" s="265">
        <f>M243*'Data - P&amp;L'!$L$8</f>
        <v>0</v>
      </c>
      <c r="N244" s="265">
        <f>N243*'Data - P&amp;L'!$L$8</f>
        <v>0</v>
      </c>
      <c r="O244" s="265">
        <f>O243*'Data - P&amp;L'!$L$8</f>
        <v>0</v>
      </c>
      <c r="P244" s="265">
        <f>P243*'Data - P&amp;L'!$L$8</f>
        <v>0</v>
      </c>
      <c r="Q244" s="265">
        <f>Q243*'Data - P&amp;L'!$L$8</f>
        <v>0</v>
      </c>
      <c r="R244" s="265">
        <f>R243*'Data - P&amp;L'!$L$8</f>
        <v>0</v>
      </c>
      <c r="S244" s="265">
        <f>S243*'Data - P&amp;L'!$L$8</f>
        <v>0</v>
      </c>
      <c r="T244" s="265">
        <f>T243*'Data - P&amp;L'!$L$8</f>
        <v>-0.78675</v>
      </c>
      <c r="U244" s="265">
        <f>U243*'Data - P&amp;L'!$L$8</f>
        <v>0</v>
      </c>
      <c r="V244" s="265">
        <f>V243*'Data - P&amp;L'!$L$8</f>
        <v>-0.78675</v>
      </c>
      <c r="W244" s="265">
        <f>W243*'Data - P&amp;L'!$L$8</f>
        <v>0</v>
      </c>
      <c r="X244" s="265">
        <f>X243*'Data - P&amp;L'!$L$8</f>
        <v>0</v>
      </c>
      <c r="Y244" s="265">
        <f>Y243*'Data - P&amp;L'!$L$8</f>
        <v>0</v>
      </c>
      <c r="Z244" s="265">
        <f>Z243*'Data - P&amp;L'!$L$8</f>
        <v>0</v>
      </c>
      <c r="AA244" s="265">
        <f>AA243*'Data - P&amp;L'!$L$8</f>
        <v>0</v>
      </c>
      <c r="AB244" s="265">
        <f>AB243*'Data - P&amp;L'!$L$8</f>
        <v>0</v>
      </c>
      <c r="AC244" s="265">
        <f>AC243*'Data - P&amp;L'!$L$8</f>
        <v>0</v>
      </c>
      <c r="AD244" s="265">
        <f>AD243*'Data - P&amp;L'!$L$8</f>
        <v>0</v>
      </c>
      <c r="AE244" s="265">
        <f>AE243*'Data - P&amp;L'!$L$8</f>
        <v>0</v>
      </c>
      <c r="AF244" s="265">
        <f>AF243*'Data - P&amp;L'!$L$8</f>
        <v>0</v>
      </c>
      <c r="AG244" s="1012">
        <f t="shared" si="81"/>
        <v>-1.5735</v>
      </c>
    </row>
    <row r="245" hidden="1" outlineLevel="1">
      <c r="A245" s="1027" t="s">
        <v>2801</v>
      </c>
      <c r="B245" s="265">
        <f>B243*'Data - P&amp;L'!$L$9</f>
        <v>0</v>
      </c>
      <c r="C245" s="265">
        <f>C243*'Data - P&amp;L'!$L$9</f>
        <v>0</v>
      </c>
      <c r="D245" s="265">
        <f>D243*'Data - P&amp;L'!$L$9</f>
        <v>0</v>
      </c>
      <c r="E245" s="265">
        <f>E243*'Data - P&amp;L'!$L$9</f>
        <v>0</v>
      </c>
      <c r="F245" s="265">
        <f>F243*'Data - P&amp;L'!$L$9</f>
        <v>0</v>
      </c>
      <c r="G245" s="265">
        <f>G243*'Data - P&amp;L'!$L$9</f>
        <v>0</v>
      </c>
      <c r="H245" s="265">
        <f>H243*'Data - P&amp;L'!$L$9</f>
        <v>0</v>
      </c>
      <c r="I245" s="265">
        <f>I243*'Data - P&amp;L'!$L$9</f>
        <v>0</v>
      </c>
      <c r="J245" s="265">
        <f>J243*'Data - P&amp;L'!$L$9</f>
        <v>0</v>
      </c>
      <c r="K245" s="265">
        <f>K243*'Data - P&amp;L'!$L$9</f>
        <v>0</v>
      </c>
      <c r="L245" s="265">
        <f>L243*'Data - P&amp;L'!$L$9</f>
        <v>0</v>
      </c>
      <c r="M245" s="265">
        <f>M243*'Data - P&amp;L'!$L$9</f>
        <v>0</v>
      </c>
      <c r="N245" s="265">
        <f>N243*'Data - P&amp;L'!$L$9</f>
        <v>0</v>
      </c>
      <c r="O245" s="265">
        <f>O243*'Data - P&amp;L'!$L$9</f>
        <v>0</v>
      </c>
      <c r="P245" s="265">
        <f>P243*'Data - P&amp;L'!$L$9</f>
        <v>0</v>
      </c>
      <c r="Q245" s="265">
        <f>Q243*'Data - P&amp;L'!$L$9</f>
        <v>0</v>
      </c>
      <c r="R245" s="265">
        <f>R243*'Data - P&amp;L'!$L$9</f>
        <v>0</v>
      </c>
      <c r="S245" s="265">
        <f>S243*'Data - P&amp;L'!$L$9</f>
        <v>0</v>
      </c>
      <c r="T245" s="265">
        <f>T243*'Data - P&amp;L'!$L$9</f>
        <v>-0.26225</v>
      </c>
      <c r="U245" s="265">
        <f>U243*'Data - P&amp;L'!$L$9</f>
        <v>0</v>
      </c>
      <c r="V245" s="265">
        <f>V243*'Data - P&amp;L'!$L$9</f>
        <v>-0.26225</v>
      </c>
      <c r="W245" s="265">
        <f>W243*'Data - P&amp;L'!$L$9</f>
        <v>0</v>
      </c>
      <c r="X245" s="265">
        <f>X243*'Data - P&amp;L'!$L$9</f>
        <v>0</v>
      </c>
      <c r="Y245" s="265">
        <f>Y243*'Data - P&amp;L'!$L$9</f>
        <v>0</v>
      </c>
      <c r="Z245" s="265">
        <f>Z243*'Data - P&amp;L'!$L$9</f>
        <v>0</v>
      </c>
      <c r="AA245" s="265">
        <f>AA243*'Data - P&amp;L'!$L$9</f>
        <v>0</v>
      </c>
      <c r="AB245" s="265">
        <f>AB243*'Data - P&amp;L'!$L$9</f>
        <v>0</v>
      </c>
      <c r="AC245" s="265">
        <f>AC243*'Data - P&amp;L'!$L$9</f>
        <v>0</v>
      </c>
      <c r="AD245" s="265">
        <f>AD243*'Data - P&amp;L'!$L$9</f>
        <v>0</v>
      </c>
      <c r="AE245" s="265">
        <f>AE243*'Data - P&amp;L'!$L$9</f>
        <v>0</v>
      </c>
      <c r="AF245" s="265">
        <f>AF243*'Data - P&amp;L'!$L$9</f>
        <v>0</v>
      </c>
      <c r="AG245" s="1012">
        <f t="shared" si="81"/>
        <v>-0.5245</v>
      </c>
    </row>
    <row r="246" hidden="1" outlineLevel="1">
      <c r="A246" s="1027" t="s">
        <v>2803</v>
      </c>
      <c r="B246" s="168" t="str">
        <f>(B230+B232+#REF!+B234+B237+B240+B243)*'Data - P&amp;L'!$L$6</f>
        <v>#REF!</v>
      </c>
      <c r="C246" s="168" t="str">
        <f>(C230+C232+#REF!+C234+C237+C240+C243)*'Data - P&amp;L'!$L$6</f>
        <v>#REF!</v>
      </c>
      <c r="D246" s="168" t="str">
        <f>(D230+D232+#REF!+D234+D237+D240+D243)*'Data - P&amp;L'!$L$6</f>
        <v>#REF!</v>
      </c>
      <c r="E246" s="168" t="str">
        <f>(E230+E232+#REF!+E234+E237+E240+E243)*'Data - P&amp;L'!$L$6</f>
        <v>#REF!</v>
      </c>
      <c r="F246" s="168" t="str">
        <f>(F230+F232+#REF!+F234+F237+F240+F243)*'Data - P&amp;L'!$L$6</f>
        <v>#REF!</v>
      </c>
      <c r="G246" s="168" t="str">
        <f>(G230+G232+#REF!+G234+G237+G240+G243)*'Data - P&amp;L'!$L$6</f>
        <v>#REF!</v>
      </c>
      <c r="H246" s="168" t="str">
        <f>(H230+H232+#REF!+H234+H237+H240+H243)*'Data - P&amp;L'!$L$6</f>
        <v>#REF!</v>
      </c>
      <c r="I246" s="168" t="str">
        <f>(I230+I232+#REF!+I234+I237+I240+I243)*'Data - P&amp;L'!$L$6</f>
        <v>#REF!</v>
      </c>
      <c r="J246" s="168" t="str">
        <f>(J230+J232+#REF!+J234+J237+J240+J243)*'Data - P&amp;L'!$L$6</f>
        <v>#REF!</v>
      </c>
      <c r="K246" s="168" t="str">
        <f>(K230+K232+#REF!+K234+K237+K240+K243)*'Data - P&amp;L'!$L$6</f>
        <v>#REF!</v>
      </c>
      <c r="L246" s="168" t="str">
        <f>(L230+L232+#REF!+L234+L237+L240+L243)*'Data - P&amp;L'!$L$6</f>
        <v>#REF!</v>
      </c>
      <c r="M246" s="168" t="str">
        <f>(M230+M232+#REF!+M234+M237+M240+M243)*'Data - P&amp;L'!$L$6</f>
        <v>#REF!</v>
      </c>
      <c r="N246" s="168" t="str">
        <f>(N230+N232+#REF!+N234+N237+N240+N243)*'Data - P&amp;L'!$L$6</f>
        <v>#REF!</v>
      </c>
      <c r="O246" s="168" t="str">
        <f>(O230+O232+#REF!+O234+O237+O240+O243)*'Data - P&amp;L'!$L$6</f>
        <v>#REF!</v>
      </c>
      <c r="P246" s="168" t="str">
        <f>(P230+P232+#REF!+P234+P237+P240+P243)*'Data - P&amp;L'!$L$6</f>
        <v>#REF!</v>
      </c>
      <c r="Q246" s="168" t="str">
        <f>(Q230+Q232+#REF!+Q234+Q237+Q240+Q243)*'Data - P&amp;L'!$L$6</f>
        <v>#REF!</v>
      </c>
      <c r="R246" s="168" t="str">
        <f>(R230+R232+#REF!+R234+R237+R240+R243)*'Data - P&amp;L'!$L$6</f>
        <v>#REF!</v>
      </c>
      <c r="S246" s="168" t="str">
        <f>(S230+S232+#REF!+S234+S237+S240+S243)*'Data - P&amp;L'!$L$6</f>
        <v>#REF!</v>
      </c>
      <c r="T246" s="168" t="str">
        <f>(T230+T232+#REF!+T234+T237+T240+T243)*'Data - P&amp;L'!$L$6</f>
        <v>#REF!</v>
      </c>
      <c r="U246" s="168" t="str">
        <f>(U230+U232+#REF!+U234+U237+U240+U243)*'Data - P&amp;L'!$L$6</f>
        <v>#REF!</v>
      </c>
      <c r="V246" s="168" t="str">
        <f>(V230+V232+#REF!+V234+V237+V240+V243)*'Data - P&amp;L'!$L$6</f>
        <v>#REF!</v>
      </c>
      <c r="W246" s="168" t="str">
        <f>(W230+W232+#REF!+W234+W237+W240+W243)*'Data - P&amp;L'!$L$6</f>
        <v>#REF!</v>
      </c>
      <c r="X246" s="168" t="str">
        <f>(X230+X232+#REF!+X234+X237+X240+X243)*'Data - P&amp;L'!$L$6</f>
        <v>#REF!</v>
      </c>
      <c r="Y246" s="168" t="str">
        <f>(Y230+Y232+#REF!+Y234+Y237+Y240+Y243)*'Data - P&amp;L'!$L$6</f>
        <v>#REF!</v>
      </c>
      <c r="Z246" s="168" t="str">
        <f>(Z230+Z232+#REF!+Z234+Z237+Z240+Z243)*'Data - P&amp;L'!$L$6</f>
        <v>#REF!</v>
      </c>
      <c r="AA246" s="168" t="str">
        <f>(AA230+AA232+#REF!+AA234+AA237+AA240+AA243)*'Data - P&amp;L'!$L$6</f>
        <v>#REF!</v>
      </c>
      <c r="AB246" s="168" t="str">
        <f>(AB230+AB232+#REF!+AB234+AB237+AB240+AB243)*'Data - P&amp;L'!$L$6</f>
        <v>#REF!</v>
      </c>
      <c r="AC246" s="168" t="str">
        <f>(AC230+AC232+#REF!+AC234+AC237+AC240+AC243)*'Data - P&amp;L'!$L$6</f>
        <v>#REF!</v>
      </c>
      <c r="AD246" s="168" t="str">
        <f>(AD230+AD232+#REF!+AD234+AD237+AD240+AD243)*'Data - P&amp;L'!$L$6</f>
        <v>#REF!</v>
      </c>
      <c r="AE246" s="168" t="str">
        <f>(AE230+AE232+#REF!+AE234+AE237+AE240+AE243)*'Data - P&amp;L'!$L$6</f>
        <v>#REF!</v>
      </c>
      <c r="AF246" s="168" t="str">
        <f>(AF230+AF232+#REF!+AF234+AF237+AF240+AF243)*'Data - P&amp;L'!$L$6</f>
        <v>#REF!</v>
      </c>
      <c r="AG246" s="1012" t="str">
        <f t="shared" si="81"/>
        <v>#REF!</v>
      </c>
    </row>
    <row r="247" hidden="1" outlineLevel="1">
      <c r="A247" s="1027" t="s">
        <v>2805</v>
      </c>
      <c r="B247" s="168" t="str">
        <f>((B35+B36)*'Data - P&amp;L'!$C$38)+((B37+#REF!)*'Data - P&amp;L'!$C$39)+((B92+B93)*'Data - P&amp;L'!$C$40)</f>
        <v>#REF!</v>
      </c>
      <c r="C247" s="168" t="str">
        <f>((C35+C36)*'Data - P&amp;L'!$C$38)+((C37+#REF!)*'Data - P&amp;L'!$C$39)+((C92+C93)*'Data - P&amp;L'!$C$40)</f>
        <v>#REF!</v>
      </c>
      <c r="D247" s="168" t="str">
        <f>((D35+D36)*'Data - P&amp;L'!$C$38)+((D37+#REF!)*'Data - P&amp;L'!$C$39)+((D92+D93)*'Data - P&amp;L'!$C$40)</f>
        <v>#REF!</v>
      </c>
      <c r="E247" s="168" t="str">
        <f>((E35+E36)*'Data - P&amp;L'!$C$38)+((E37+#REF!)*'Data - P&amp;L'!$C$39)+((E92+E93)*'Data - P&amp;L'!$C$40)</f>
        <v>#REF!</v>
      </c>
      <c r="F247" s="168" t="str">
        <f>((F35+F36)*'Data - P&amp;L'!$C$38)+((F37+#REF!)*'Data - P&amp;L'!$C$39)+((F92+F93)*'Data - P&amp;L'!$C$40)</f>
        <v>#REF!</v>
      </c>
      <c r="G247" s="168" t="str">
        <f>((G35+G36)*'Data - P&amp;L'!$C$38)+((G37+#REF!)*'Data - P&amp;L'!$C$39)+((G92+G93)*'Data - P&amp;L'!$C$40)</f>
        <v>#REF!</v>
      </c>
      <c r="H247" s="168" t="str">
        <f>((H35+H36)*'Data - P&amp;L'!$C$38)+((H37+#REF!)*'Data - P&amp;L'!$C$39)+((H92+H93)*'Data - P&amp;L'!$C$40)</f>
        <v>#REF!</v>
      </c>
      <c r="I247" s="168" t="str">
        <f>((I35+I36)*'Data - P&amp;L'!$C$38)+((I37+#REF!)*'Data - P&amp;L'!$C$39)+((I92+I93)*'Data - P&amp;L'!$C$40)</f>
        <v>#REF!</v>
      </c>
      <c r="J247" s="168" t="str">
        <f>((J35+J36)*'Data - P&amp;L'!$C$38)+((J37+#REF!)*'Data - P&amp;L'!$C$39)+((J92+J93)*'Data - P&amp;L'!$C$40)</f>
        <v>#REF!</v>
      </c>
      <c r="K247" s="168" t="str">
        <f>((K35+K36)*'Data - P&amp;L'!$C$38)+((K37+#REF!)*'Data - P&amp;L'!$C$39)+((K92+K93)*'Data - P&amp;L'!$C$40)</f>
        <v>#REF!</v>
      </c>
      <c r="L247" s="168" t="str">
        <f>((L35+L36)*'Data - P&amp;L'!$C$38)+((L37+#REF!)*'Data - P&amp;L'!$C$39)+((L92+L93)*'Data - P&amp;L'!$C$40)</f>
        <v>#REF!</v>
      </c>
      <c r="M247" s="168" t="str">
        <f>((M35+M36)*'Data - P&amp;L'!$C$38)+((M37+#REF!)*'Data - P&amp;L'!$C$39)+((M92+M93)*'Data - P&amp;L'!$C$40)</f>
        <v>#REF!</v>
      </c>
      <c r="N247" s="168" t="str">
        <f>((N35+N36)*'Data - P&amp;L'!$C$38)+((N37+#REF!)*'Data - P&amp;L'!$C$39)+((N92+N93)*'Data - P&amp;L'!$C$40)</f>
        <v>#REF!</v>
      </c>
      <c r="O247" s="168" t="str">
        <f>((O35+O36)*'Data - P&amp;L'!$C$38)+((O37+#REF!)*'Data - P&amp;L'!$C$39)+((O92+O93)*'Data - P&amp;L'!$C$40)</f>
        <v>#REF!</v>
      </c>
      <c r="P247" s="168" t="str">
        <f>((P35+P36)*'Data - P&amp;L'!$C$38)+((P37+#REF!)*'Data - P&amp;L'!$C$39)+((P92+P93)*'Data - P&amp;L'!$C$40)</f>
        <v>#REF!</v>
      </c>
      <c r="Q247" s="168" t="str">
        <f>((Q35+Q36)*'Data - P&amp;L'!$C$38)+((Q37+#REF!)*'Data - P&amp;L'!$C$39)+((Q92+Q93)*'Data - P&amp;L'!$C$40)</f>
        <v>#REF!</v>
      </c>
      <c r="R247" s="168" t="str">
        <f>((R35+R36)*'Data - P&amp;L'!$C$38)+((R37+#REF!)*'Data - P&amp;L'!$C$39)+((R92+R93)*'Data - P&amp;L'!$C$40)</f>
        <v>#REF!</v>
      </c>
      <c r="S247" s="168" t="str">
        <f>((S35+S36)*'Data - P&amp;L'!$C$38)+((S37+#REF!)*'Data - P&amp;L'!$C$39)+((S92+S93)*'Data - P&amp;L'!$C$40)</f>
        <v>#REF!</v>
      </c>
      <c r="T247" s="168" t="str">
        <f>((T35+T36)*'Data - P&amp;L'!$C$38)+((T37+#REF!)*'Data - P&amp;L'!$C$39)+((T92+T93)*'Data - P&amp;L'!$C$40)</f>
        <v>#REF!</v>
      </c>
      <c r="U247" s="168" t="str">
        <f>((U35+U36)*'Data - P&amp;L'!$C$38)+((U37+#REF!)*'Data - P&amp;L'!$C$39)+((U92+U93)*'Data - P&amp;L'!$C$40)</f>
        <v>#REF!</v>
      </c>
      <c r="V247" s="168" t="str">
        <f>((V35+V36)*'Data - P&amp;L'!$C$38)+((V37+#REF!)*'Data - P&amp;L'!$C$39)+((V92+V93)*'Data - P&amp;L'!$C$40)</f>
        <v>#REF!</v>
      </c>
      <c r="W247" s="168" t="str">
        <f>((W35+W36)*'Data - P&amp;L'!$C$38)+((W37+#REF!)*'Data - P&amp;L'!$C$39)+((W92+W93)*'Data - P&amp;L'!$C$40)</f>
        <v>#REF!</v>
      </c>
      <c r="X247" s="168" t="str">
        <f>((X35+X36)*'Data - P&amp;L'!$C$38)+((X37+#REF!)*'Data - P&amp;L'!$C$39)+((X92+X93)*'Data - P&amp;L'!$C$40)</f>
        <v>#REF!</v>
      </c>
      <c r="Y247" s="168" t="str">
        <f>((Y35+Y36)*'Data - P&amp;L'!$C$38)+((Y37+#REF!)*'Data - P&amp;L'!$C$39)+((Y92+Y93)*'Data - P&amp;L'!$C$40)</f>
        <v>#REF!</v>
      </c>
      <c r="Z247" s="168" t="str">
        <f>((Z35+Z36)*'Data - P&amp;L'!$C$38)+((Z37+#REF!)*'Data - P&amp;L'!$C$39)+((Z92+Z93)*'Data - P&amp;L'!$C$40)</f>
        <v>#REF!</v>
      </c>
      <c r="AA247" s="168" t="str">
        <f>((AA35+AA36)*'Data - P&amp;L'!$C$38)+((AA37+#REF!)*'Data - P&amp;L'!$C$39)+((AA92+AA93)*'Data - P&amp;L'!$C$40)</f>
        <v>#REF!</v>
      </c>
      <c r="AB247" s="168" t="str">
        <f>((AB35+AB36)*'Data - P&amp;L'!$C$38)+((AB37+#REF!)*'Data - P&amp;L'!$C$39)+((AB92+AB93)*'Data - P&amp;L'!$C$40)</f>
        <v>#REF!</v>
      </c>
      <c r="AC247" s="168" t="str">
        <f>((AC35+AC36)*'Data - P&amp;L'!$C$38)+((AC37+#REF!)*'Data - P&amp;L'!$C$39)+((AC92+AC93)*'Data - P&amp;L'!$C$40)</f>
        <v>#REF!</v>
      </c>
      <c r="AD247" s="168" t="str">
        <f>((AD35+AD36)*'Data - P&amp;L'!$C$38)+((AD37+#REF!)*'Data - P&amp;L'!$C$39)+((AD92+AD93)*'Data - P&amp;L'!$C$40)</f>
        <v>#REF!</v>
      </c>
      <c r="AE247" s="168" t="str">
        <f>((AE35+AE36)*'Data - P&amp;L'!$C$38)+((AE37+#REF!)*'Data - P&amp;L'!$C$39)+((AE92+AE93)*'Data - P&amp;L'!$C$40)</f>
        <v>#REF!</v>
      </c>
      <c r="AF247" s="168" t="str">
        <f>((AF35+AF36)*'Data - P&amp;L'!$C$38)+((AF37+#REF!)*'Data - P&amp;L'!$C$39)+((AF92+AF93)*'Data - P&amp;L'!$C$40)</f>
        <v>#REF!</v>
      </c>
      <c r="AG247" s="1012" t="str">
        <f t="shared" si="81"/>
        <v>#REF!</v>
      </c>
    </row>
    <row r="248" hidden="1" outlineLevel="1">
      <c r="A248" s="1027" t="s">
        <v>2806</v>
      </c>
      <c r="B248" s="168" t="str">
        <f>((B35+B36)*'Data - P&amp;L'!$C$23)+((B37+#REF!)*'Data - P&amp;L'!$C$24)+((B92+B93)*'Data - P&amp;L'!$C$25)</f>
        <v>#REF!</v>
      </c>
      <c r="C248" s="168" t="str">
        <f>((C35+C36)*'Data - P&amp;L'!$C$23)+((C37+#REF!)*'Data - P&amp;L'!$C$24)+((C92+C93)*'Data - P&amp;L'!$C$25)</f>
        <v>#REF!</v>
      </c>
      <c r="D248" s="168" t="str">
        <f>((D35+D36)*'Data - P&amp;L'!$C$23)+((D37+#REF!)*'Data - P&amp;L'!$C$24)+((D92+D93)*'Data - P&amp;L'!$C$25)</f>
        <v>#REF!</v>
      </c>
      <c r="E248" s="168" t="str">
        <f>((E35+E36)*'Data - P&amp;L'!$C$23)+((E37+#REF!)*'Data - P&amp;L'!$C$24)+((E92+E93)*'Data - P&amp;L'!$C$25)</f>
        <v>#REF!</v>
      </c>
      <c r="F248" s="168" t="str">
        <f>((F35+F36)*'Data - P&amp;L'!$C$23)+((F37+#REF!)*'Data - P&amp;L'!$C$24)+((F92+F93)*'Data - P&amp;L'!$C$25)</f>
        <v>#REF!</v>
      </c>
      <c r="G248" s="168" t="str">
        <f>((G35+G36)*'Data - P&amp;L'!$C$23)+((G37+#REF!)*'Data - P&amp;L'!$C$24)+((G92+G93)*'Data - P&amp;L'!$C$25)</f>
        <v>#REF!</v>
      </c>
      <c r="H248" s="168" t="str">
        <f>((H35+H36)*'Data - P&amp;L'!$C$23)+((H37+#REF!)*'Data - P&amp;L'!$C$24)+((H92+H93)*'Data - P&amp;L'!$C$25)</f>
        <v>#REF!</v>
      </c>
      <c r="I248" s="168" t="str">
        <f>((I35+I36)*'Data - P&amp;L'!$C$23)+((I37+#REF!)*'Data - P&amp;L'!$C$24)+((I92+I93)*'Data - P&amp;L'!$C$25)</f>
        <v>#REF!</v>
      </c>
      <c r="J248" s="168" t="str">
        <f>((J35+J36)*'Data - P&amp;L'!$C$23)+((J37+#REF!)*'Data - P&amp;L'!$C$24)+((J92+J93)*'Data - P&amp;L'!$C$25)</f>
        <v>#REF!</v>
      </c>
      <c r="K248" s="168" t="str">
        <f>((K35+K36)*'Data - P&amp;L'!$C$23)+((K37+#REF!)*'Data - P&amp;L'!$C$24)+((K92+K93)*'Data - P&amp;L'!$C$25)</f>
        <v>#REF!</v>
      </c>
      <c r="L248" s="168" t="str">
        <f>((L35+L36)*'Data - P&amp;L'!$C$23)+((L37+#REF!)*'Data - P&amp;L'!$C$24)+((L92+L93)*'Data - P&amp;L'!$C$25)</f>
        <v>#REF!</v>
      </c>
      <c r="M248" s="168" t="str">
        <f>((M35+M36)*'Data - P&amp;L'!$C$23)+((M37+#REF!)*'Data - P&amp;L'!$C$24)+((M92+M93)*'Data - P&amp;L'!$C$25)</f>
        <v>#REF!</v>
      </c>
      <c r="N248" s="168" t="str">
        <f>((N35+N36)*'Data - P&amp;L'!$C$23)+((N37+#REF!)*'Data - P&amp;L'!$C$24)+((N92+N93)*'Data - P&amp;L'!$C$25)</f>
        <v>#REF!</v>
      </c>
      <c r="O248" s="168" t="str">
        <f>((O35+O36)*'Data - P&amp;L'!$C$23)+((O37+#REF!)*'Data - P&amp;L'!$C$24)+((O92+O93)*'Data - P&amp;L'!$C$25)</f>
        <v>#REF!</v>
      </c>
      <c r="P248" s="168" t="str">
        <f>((P35+P36)*'Data - P&amp;L'!$C$23)+((P37+#REF!)*'Data - P&amp;L'!$C$24)+((P92+P93)*'Data - P&amp;L'!$C$25)</f>
        <v>#REF!</v>
      </c>
      <c r="Q248" s="168" t="str">
        <f>((Q35+Q36)*'Data - P&amp;L'!$C$23)+((Q37+#REF!)*'Data - P&amp;L'!$C$24)+((Q92+Q93)*'Data - P&amp;L'!$C$25)</f>
        <v>#REF!</v>
      </c>
      <c r="R248" s="168" t="str">
        <f>((R35+R36)*'Data - P&amp;L'!$C$23)+((R37+#REF!)*'Data - P&amp;L'!$C$24)+((R92+R93)*'Data - P&amp;L'!$C$25)</f>
        <v>#REF!</v>
      </c>
      <c r="S248" s="168" t="str">
        <f>((S35+S36)*'Data - P&amp;L'!$C$23)+((S37+#REF!)*'Data - P&amp;L'!$C$24)+((S92+S93)*'Data - P&amp;L'!$C$25)</f>
        <v>#REF!</v>
      </c>
      <c r="T248" s="168" t="str">
        <f>((T35+T36)*'Data - P&amp;L'!$C$23)+((T37+#REF!)*'Data - P&amp;L'!$C$24)+((T92+T93)*'Data - P&amp;L'!$C$25)</f>
        <v>#REF!</v>
      </c>
      <c r="U248" s="168" t="str">
        <f>((U35+U36)*'Data - P&amp;L'!$C$23)+((U37+#REF!)*'Data - P&amp;L'!$C$24)+((U92+U93)*'Data - P&amp;L'!$C$25)</f>
        <v>#REF!</v>
      </c>
      <c r="V248" s="168" t="str">
        <f>((V35+V36)*'Data - P&amp;L'!$C$23)+((V37+#REF!)*'Data - P&amp;L'!$C$24)+((V92+V93)*'Data - P&amp;L'!$C$25)</f>
        <v>#REF!</v>
      </c>
      <c r="W248" s="168" t="str">
        <f>((W35+W36)*'Data - P&amp;L'!$C$23)+((W37+#REF!)*'Data - P&amp;L'!$C$24)+((W92+W93)*'Data - P&amp;L'!$C$25)</f>
        <v>#REF!</v>
      </c>
      <c r="X248" s="168" t="str">
        <f>((X35+X36)*'Data - P&amp;L'!$C$23)+((X37+#REF!)*'Data - P&amp;L'!$C$24)+((X92+X93)*'Data - P&amp;L'!$C$25)</f>
        <v>#REF!</v>
      </c>
      <c r="Y248" s="168" t="str">
        <f>((Y35+Y36)*'Data - P&amp;L'!$C$23)+((Y37+#REF!)*'Data - P&amp;L'!$C$24)+((Y92+Y93)*'Data - P&amp;L'!$C$25)</f>
        <v>#REF!</v>
      </c>
      <c r="Z248" s="168" t="str">
        <f>((Z35+Z36)*'Data - P&amp;L'!$C$23)+((Z37+#REF!)*'Data - P&amp;L'!$C$24)+((Z92+Z93)*'Data - P&amp;L'!$C$25)</f>
        <v>#REF!</v>
      </c>
      <c r="AA248" s="168" t="str">
        <f>((AA35+AA36)*'Data - P&amp;L'!$C$23)+((AA37+#REF!)*'Data - P&amp;L'!$C$24)+((AA92+AA93)*'Data - P&amp;L'!$C$25)</f>
        <v>#REF!</v>
      </c>
      <c r="AB248" s="168" t="str">
        <f>((AB35+AB36)*'Data - P&amp;L'!$C$23)+((AB37+#REF!)*'Data - P&amp;L'!$C$24)+((AB92+AB93)*'Data - P&amp;L'!$C$25)</f>
        <v>#REF!</v>
      </c>
      <c r="AC248" s="168" t="str">
        <f>((AC35+AC36)*'Data - P&amp;L'!$C$23)+((AC37+#REF!)*'Data - P&amp;L'!$C$24)+((AC92+AC93)*'Data - P&amp;L'!$C$25)</f>
        <v>#REF!</v>
      </c>
      <c r="AD248" s="168" t="str">
        <f>((AD35+AD36)*'Data - P&amp;L'!$C$23)+((AD37+#REF!)*'Data - P&amp;L'!$C$24)+((AD92+AD93)*'Data - P&amp;L'!$C$25)</f>
        <v>#REF!</v>
      </c>
      <c r="AE248" s="168" t="str">
        <f>((AE35+AE36)*'Data - P&amp;L'!$C$23)+((AE37+#REF!)*'Data - P&amp;L'!$C$24)+((AE92+AE93)*'Data - P&amp;L'!$C$25)</f>
        <v>#REF!</v>
      </c>
      <c r="AF248" s="168" t="str">
        <f>((AF35+AF36)*'Data - P&amp;L'!$C$23)+((AF37+#REF!)*'Data - P&amp;L'!$C$24)+((AF92+AF93)*'Data - P&amp;L'!$C$25)</f>
        <v>#REF!</v>
      </c>
      <c r="AG248" s="1012" t="str">
        <f t="shared" si="81"/>
        <v>#REF!</v>
      </c>
    </row>
    <row r="249" hidden="1" outlineLevel="1">
      <c r="A249" s="1027" t="s">
        <v>2807</v>
      </c>
      <c r="B249" s="168" t="str">
        <f>(B102*'Data - P&amp;L'!$D$38)+(B110*'Data - P&amp;L'!$D$39)+(#REF!*'Data - P&amp;L'!$D$40)</f>
        <v>#REF!</v>
      </c>
      <c r="C249" s="168" t="str">
        <f>(C102*'Data - P&amp;L'!$D$38)+(C110*'Data - P&amp;L'!$D$39)+(#REF!*'Data - P&amp;L'!$D$40)</f>
        <v>#REF!</v>
      </c>
      <c r="D249" s="168" t="str">
        <f>(D102*'Data - P&amp;L'!$D$38)+(D110*'Data - P&amp;L'!$D$39)+(#REF!*'Data - P&amp;L'!$D$40)</f>
        <v>#REF!</v>
      </c>
      <c r="E249" s="168" t="str">
        <f>(E102*'Data - P&amp;L'!$D$38)+(E110*'Data - P&amp;L'!$D$39)+(#REF!*'Data - P&amp;L'!$D$40)</f>
        <v>#REF!</v>
      </c>
      <c r="F249" s="168" t="str">
        <f>(F102*'Data - P&amp;L'!$D$38)+(F110*'Data - P&amp;L'!$D$39)+(#REF!*'Data - P&amp;L'!$D$40)</f>
        <v>#REF!</v>
      </c>
      <c r="G249" s="168" t="str">
        <f>(G102*'Data - P&amp;L'!$D$38)+(G110*'Data - P&amp;L'!$D$39)+(#REF!*'Data - P&amp;L'!$D$40)</f>
        <v>#REF!</v>
      </c>
      <c r="H249" s="168" t="str">
        <f>(H102*'Data - P&amp;L'!$D$38)+(H110*'Data - P&amp;L'!$D$39)+(#REF!*'Data - P&amp;L'!$D$40)</f>
        <v>#REF!</v>
      </c>
      <c r="I249" s="168" t="str">
        <f>(I102*'Data - P&amp;L'!$D$38)+(I110*'Data - P&amp;L'!$D$39)+(#REF!*'Data - P&amp;L'!$D$40)</f>
        <v>#REF!</v>
      </c>
      <c r="J249" s="168" t="str">
        <f>(J102*'Data - P&amp;L'!$D$38)+(J110*'Data - P&amp;L'!$D$39)+(#REF!*'Data - P&amp;L'!$D$40)</f>
        <v>#REF!</v>
      </c>
      <c r="K249" s="168" t="str">
        <f>(K102*'Data - P&amp;L'!$D$38)+(K110*'Data - P&amp;L'!$D$39)+(#REF!*'Data - P&amp;L'!$D$40)</f>
        <v>#REF!</v>
      </c>
      <c r="L249" s="168" t="str">
        <f>(L102*'Data - P&amp;L'!$D$38)+(L110*'Data - P&amp;L'!$D$39)+(#REF!*'Data - P&amp;L'!$D$40)</f>
        <v>#REF!</v>
      </c>
      <c r="M249" s="168" t="str">
        <f>(M102*'Data - P&amp;L'!$D$38)+(M110*'Data - P&amp;L'!$D$39)+(#REF!*'Data - P&amp;L'!$D$40)</f>
        <v>#REF!</v>
      </c>
      <c r="N249" s="168" t="str">
        <f>(N102*'Data - P&amp;L'!$D$38)+(N110*'Data - P&amp;L'!$D$39)+(#REF!*'Data - P&amp;L'!$D$40)</f>
        <v>#REF!</v>
      </c>
      <c r="O249" s="168" t="str">
        <f>(O102*'Data - P&amp;L'!$D$38)+(O110*'Data - P&amp;L'!$D$39)+(#REF!*'Data - P&amp;L'!$D$40)</f>
        <v>#REF!</v>
      </c>
      <c r="P249" s="168" t="str">
        <f>(P102*'Data - P&amp;L'!$D$38)+(P110*'Data - P&amp;L'!$D$39)+(#REF!*'Data - P&amp;L'!$D$40)</f>
        <v>#REF!</v>
      </c>
      <c r="Q249" s="168" t="str">
        <f>(Q102*'Data - P&amp;L'!$D$38)+(Q110*'Data - P&amp;L'!$D$39)+(#REF!*'Data - P&amp;L'!$D$40)</f>
        <v>#REF!</v>
      </c>
      <c r="R249" s="168" t="str">
        <f>(R102*'Data - P&amp;L'!$D$38)+(R110*'Data - P&amp;L'!$D$39)+(#REF!*'Data - P&amp;L'!$D$40)</f>
        <v>#REF!</v>
      </c>
      <c r="S249" s="168" t="str">
        <f>(S102*'Data - P&amp;L'!$D$38)+(S110*'Data - P&amp;L'!$D$39)+(#REF!*'Data - P&amp;L'!$D$40)</f>
        <v>#REF!</v>
      </c>
      <c r="T249" s="168" t="str">
        <f>(T102*'Data - P&amp;L'!$D$38)+(T110*'Data - P&amp;L'!$D$39)+(#REF!*'Data - P&amp;L'!$D$40)</f>
        <v>#REF!</v>
      </c>
      <c r="U249" s="168" t="str">
        <f>(U102*'Data - P&amp;L'!$D$38)+(U110*'Data - P&amp;L'!$D$39)+(#REF!*'Data - P&amp;L'!$D$40)</f>
        <v>#REF!</v>
      </c>
      <c r="V249" s="168" t="str">
        <f>(V102*'Data - P&amp;L'!$D$38)+(V110*'Data - P&amp;L'!$D$39)+(#REF!*'Data - P&amp;L'!$D$40)</f>
        <v>#REF!</v>
      </c>
      <c r="W249" s="168" t="str">
        <f>(W102*'Data - P&amp;L'!$D$38)+(W110*'Data - P&amp;L'!$D$39)+(#REF!*'Data - P&amp;L'!$D$40)</f>
        <v>#REF!</v>
      </c>
      <c r="X249" s="168" t="str">
        <f>(X102*'Data - P&amp;L'!$D$38)+(X110*'Data - P&amp;L'!$D$39)+(#REF!*'Data - P&amp;L'!$D$40)</f>
        <v>#REF!</v>
      </c>
      <c r="Y249" s="168" t="str">
        <f>(Y102*'Data - P&amp;L'!$D$38)+(Y110*'Data - P&amp;L'!$D$39)+(#REF!*'Data - P&amp;L'!$D$40)</f>
        <v>#REF!</v>
      </c>
      <c r="Z249" s="168" t="str">
        <f>(Z102*'Data - P&amp;L'!$D$38)+(Z110*'Data - P&amp;L'!$D$39)+(#REF!*'Data - P&amp;L'!$D$40)</f>
        <v>#REF!</v>
      </c>
      <c r="AA249" s="168" t="str">
        <f>(AA102*'Data - P&amp;L'!$D$38)+(AA110*'Data - P&amp;L'!$D$39)+(#REF!*'Data - P&amp;L'!$D$40)</f>
        <v>#REF!</v>
      </c>
      <c r="AB249" s="168" t="str">
        <f>(AB102*'Data - P&amp;L'!$D$38)+(AB110*'Data - P&amp;L'!$D$39)+(#REF!*'Data - P&amp;L'!$D$40)</f>
        <v>#REF!</v>
      </c>
      <c r="AC249" s="168" t="str">
        <f>(AC102*'Data - P&amp;L'!$D$38)+(AC110*'Data - P&amp;L'!$D$39)+(#REF!*'Data - P&amp;L'!$D$40)</f>
        <v>#REF!</v>
      </c>
      <c r="AD249" s="168" t="str">
        <f>(AD102*'Data - P&amp;L'!$D$38)+(AD110*'Data - P&amp;L'!$D$39)+(#REF!*'Data - P&amp;L'!$D$40)</f>
        <v>#REF!</v>
      </c>
      <c r="AE249" s="168" t="str">
        <f>(AE102*'Data - P&amp;L'!$D$38)+(AE110*'Data - P&amp;L'!$D$39)+(#REF!*'Data - P&amp;L'!$D$40)</f>
        <v>#REF!</v>
      </c>
      <c r="AF249" s="168" t="str">
        <f>(AF102*'Data - P&amp;L'!$D$38)+(AF110*'Data - P&amp;L'!$D$39)+(#REF!*'Data - P&amp;L'!$D$40)</f>
        <v>#REF!</v>
      </c>
      <c r="AG249" s="1012" t="str">
        <f t="shared" si="81"/>
        <v>#REF!</v>
      </c>
    </row>
    <row r="250" hidden="1" outlineLevel="1">
      <c r="A250" s="1027" t="s">
        <v>2808</v>
      </c>
      <c r="B250" s="168" t="str">
        <f>(B102*'Data - P&amp;L'!$D$23)+(B110*'Data - P&amp;L'!$D$24)+(#REF!*'Data - P&amp;L'!$D$25)</f>
        <v>#REF!</v>
      </c>
      <c r="C250" s="168" t="str">
        <f>(C102*'Data - P&amp;L'!$D$23)+(C110*'Data - P&amp;L'!$D$24)+(#REF!*'Data - P&amp;L'!$D$25)</f>
        <v>#REF!</v>
      </c>
      <c r="D250" s="168" t="str">
        <f>(D102*'Data - P&amp;L'!$D$23)+(D110*'Data - P&amp;L'!$D$24)+(#REF!*'Data - P&amp;L'!$D$25)</f>
        <v>#REF!</v>
      </c>
      <c r="E250" s="168" t="str">
        <f>(E102*'Data - P&amp;L'!$D$23)+(E110*'Data - P&amp;L'!$D$24)+(#REF!*'Data - P&amp;L'!$D$25)</f>
        <v>#REF!</v>
      </c>
      <c r="F250" s="168" t="str">
        <f>(F102*'Data - P&amp;L'!$D$23)+(F110*'Data - P&amp;L'!$D$24)+(#REF!*'Data - P&amp;L'!$D$25)</f>
        <v>#REF!</v>
      </c>
      <c r="G250" s="168" t="str">
        <f>(G102*'Data - P&amp;L'!$D$23)+(G110*'Data - P&amp;L'!$D$24)+(#REF!*'Data - P&amp;L'!$D$25)</f>
        <v>#REF!</v>
      </c>
      <c r="H250" s="168" t="str">
        <f>(H102*'Data - P&amp;L'!$D$23)+(H110*'Data - P&amp;L'!$D$24)+(#REF!*'Data - P&amp;L'!$D$25)</f>
        <v>#REF!</v>
      </c>
      <c r="I250" s="168" t="str">
        <f>(I102*'Data - P&amp;L'!$D$23)+(I110*'Data - P&amp;L'!$D$24)+(#REF!*'Data - P&amp;L'!$D$25)</f>
        <v>#REF!</v>
      </c>
      <c r="J250" s="168" t="str">
        <f>(J102*'Data - P&amp;L'!$D$23)+(J110*'Data - P&amp;L'!$D$24)+(#REF!*'Data - P&amp;L'!$D$25)</f>
        <v>#REF!</v>
      </c>
      <c r="K250" s="168" t="str">
        <f>(K102*'Data - P&amp;L'!$D$23)+(K110*'Data - P&amp;L'!$D$24)+(#REF!*'Data - P&amp;L'!$D$25)</f>
        <v>#REF!</v>
      </c>
      <c r="L250" s="168" t="str">
        <f>(L102*'Data - P&amp;L'!$D$23)+(L110*'Data - P&amp;L'!$D$24)+(#REF!*'Data - P&amp;L'!$D$25)</f>
        <v>#REF!</v>
      </c>
      <c r="M250" s="168" t="str">
        <f>(M102*'Data - P&amp;L'!$D$23)+(M110*'Data - P&amp;L'!$D$24)+(#REF!*'Data - P&amp;L'!$D$25)</f>
        <v>#REF!</v>
      </c>
      <c r="N250" s="168" t="str">
        <f>(N102*'Data - P&amp;L'!$D$23)+(N110*'Data - P&amp;L'!$D$24)+(#REF!*'Data - P&amp;L'!$D$25)</f>
        <v>#REF!</v>
      </c>
      <c r="O250" s="168" t="str">
        <f>(O102*'Data - P&amp;L'!$D$23)+(O110*'Data - P&amp;L'!$D$24)+(#REF!*'Data - P&amp;L'!$D$25)</f>
        <v>#REF!</v>
      </c>
      <c r="P250" s="168" t="str">
        <f>(P102*'Data - P&amp;L'!$D$23)+(P110*'Data - P&amp;L'!$D$24)+(#REF!*'Data - P&amp;L'!$D$25)</f>
        <v>#REF!</v>
      </c>
      <c r="Q250" s="168" t="str">
        <f>(Q102*'Data - P&amp;L'!$D$23)+(Q110*'Data - P&amp;L'!$D$24)+(#REF!*'Data - P&amp;L'!$D$25)</f>
        <v>#REF!</v>
      </c>
      <c r="R250" s="168" t="str">
        <f>(R102*'Data - P&amp;L'!$D$23)+(R110*'Data - P&amp;L'!$D$24)+(#REF!*'Data - P&amp;L'!$D$25)</f>
        <v>#REF!</v>
      </c>
      <c r="S250" s="168" t="str">
        <f>(S102*'Data - P&amp;L'!$D$23)+(S110*'Data - P&amp;L'!$D$24)+(#REF!*'Data - P&amp;L'!$D$25)</f>
        <v>#REF!</v>
      </c>
      <c r="T250" s="168" t="str">
        <f>(T102*'Data - P&amp;L'!$D$23)+(T110*'Data - P&amp;L'!$D$24)+(#REF!*'Data - P&amp;L'!$D$25)</f>
        <v>#REF!</v>
      </c>
      <c r="U250" s="168" t="str">
        <f>(U102*'Data - P&amp;L'!$D$23)+(U110*'Data - P&amp;L'!$D$24)+(#REF!*'Data - P&amp;L'!$D$25)</f>
        <v>#REF!</v>
      </c>
      <c r="V250" s="168" t="str">
        <f>(V102*'Data - P&amp;L'!$D$23)+(V110*'Data - P&amp;L'!$D$24)+(#REF!*'Data - P&amp;L'!$D$25)</f>
        <v>#REF!</v>
      </c>
      <c r="W250" s="168" t="str">
        <f>(W102*'Data - P&amp;L'!$D$23)+(W110*'Data - P&amp;L'!$D$24)+(#REF!*'Data - P&amp;L'!$D$25)</f>
        <v>#REF!</v>
      </c>
      <c r="X250" s="168" t="str">
        <f>(X102*'Data - P&amp;L'!$D$23)+(X110*'Data - P&amp;L'!$D$24)+(#REF!*'Data - P&amp;L'!$D$25)</f>
        <v>#REF!</v>
      </c>
      <c r="Y250" s="168" t="str">
        <f>(Y102*'Data - P&amp;L'!$D$23)+(Y110*'Data - P&amp;L'!$D$24)+(#REF!*'Data - P&amp;L'!$D$25)</f>
        <v>#REF!</v>
      </c>
      <c r="Z250" s="168" t="str">
        <f>(Z102*'Data - P&amp;L'!$D$23)+(Z110*'Data - P&amp;L'!$D$24)+(#REF!*'Data - P&amp;L'!$D$25)</f>
        <v>#REF!</v>
      </c>
      <c r="AA250" s="168" t="str">
        <f>(AA102*'Data - P&amp;L'!$D$23)+(AA110*'Data - P&amp;L'!$D$24)+(#REF!*'Data - P&amp;L'!$D$25)</f>
        <v>#REF!</v>
      </c>
      <c r="AB250" s="168" t="str">
        <f>(AB102*'Data - P&amp;L'!$D$23)+(AB110*'Data - P&amp;L'!$D$24)+(#REF!*'Data - P&amp;L'!$D$25)</f>
        <v>#REF!</v>
      </c>
      <c r="AC250" s="168" t="str">
        <f>(AC102*'Data - P&amp;L'!$D$23)+(AC110*'Data - P&amp;L'!$D$24)+(#REF!*'Data - P&amp;L'!$D$25)</f>
        <v>#REF!</v>
      </c>
      <c r="AD250" s="168" t="str">
        <f>(AD102*'Data - P&amp;L'!$D$23)+(AD110*'Data - P&amp;L'!$D$24)+(#REF!*'Data - P&amp;L'!$D$25)</f>
        <v>#REF!</v>
      </c>
      <c r="AE250" s="168" t="str">
        <f>(AE102*'Data - P&amp;L'!$D$23)+(AE110*'Data - P&amp;L'!$D$24)+(#REF!*'Data - P&amp;L'!$D$25)</f>
        <v>#REF!</v>
      </c>
      <c r="AF250" s="168" t="str">
        <f>(AF102*'Data - P&amp;L'!$D$23)+(AF110*'Data - P&amp;L'!$D$24)+(#REF!*'Data - P&amp;L'!$D$25)</f>
        <v>#REF!</v>
      </c>
      <c r="AG250" s="1012" t="str">
        <f t="shared" si="81"/>
        <v>#REF!</v>
      </c>
    </row>
    <row r="251" hidden="1" outlineLevel="1">
      <c r="A251" s="606" t="s">
        <v>2813</v>
      </c>
      <c r="B251" s="168"/>
      <c r="C251" s="168"/>
      <c r="D251" s="16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c r="AB251" s="168"/>
      <c r="AC251" s="168"/>
      <c r="AD251" s="168"/>
      <c r="AE251" s="168"/>
      <c r="AF251" s="168"/>
      <c r="AG251" s="1012">
        <f t="shared" si="81"/>
        <v>0</v>
      </c>
    </row>
    <row r="252" hidden="1" outlineLevel="1">
      <c r="A252" s="606" t="s">
        <v>2815</v>
      </c>
      <c r="B252" s="265">
        <f>(B94+B95)*'Data - P&amp;L'!$C$28</f>
        <v>0.3</v>
      </c>
      <c r="C252" s="265">
        <f>(C94+C95)*'Data - P&amp;L'!$C$28</f>
        <v>0</v>
      </c>
      <c r="D252" s="265">
        <f>(D94+D95)*'Data - P&amp;L'!$C$28</f>
        <v>0.2</v>
      </c>
      <c r="E252" s="265">
        <f>(E94+E95)*'Data - P&amp;L'!$C$28</f>
        <v>0.1</v>
      </c>
      <c r="F252" s="265">
        <f>(F94+F95)*'Data - P&amp;L'!$C$28</f>
        <v>0.1</v>
      </c>
      <c r="G252" s="265">
        <f>(G94+G95)*'Data - P&amp;L'!$C$28</f>
        <v>-0.2</v>
      </c>
      <c r="H252" s="265">
        <f>(H94+H95)*'Data - P&amp;L'!$C$28</f>
        <v>0.4</v>
      </c>
      <c r="I252" s="265">
        <f>(I94+I95)*'Data - P&amp;L'!$C$28</f>
        <v>1.1</v>
      </c>
      <c r="J252" s="265">
        <f>(J94+J95)*'Data - P&amp;L'!$C$28</f>
        <v>0.3</v>
      </c>
      <c r="K252" s="265">
        <f>(K94+K95)*'Data - P&amp;L'!$C$28</f>
        <v>0.2</v>
      </c>
      <c r="L252" s="265">
        <f>(L94+L95)*'Data - P&amp;L'!$C$28</f>
        <v>0.5</v>
      </c>
      <c r="M252" s="265">
        <f>(M94+M95)*'Data - P&amp;L'!$C$28</f>
        <v>6.8</v>
      </c>
      <c r="N252" s="265">
        <f>(N94+N95)*'Data - P&amp;L'!$C$28</f>
        <v>1.7</v>
      </c>
      <c r="O252" s="265">
        <f>(O94+O95)*'Data - P&amp;L'!$C$28</f>
        <v>0</v>
      </c>
      <c r="P252" s="265">
        <f>(P94+P95)*'Data - P&amp;L'!$C$28</f>
        <v>0</v>
      </c>
      <c r="Q252" s="265">
        <f>(Q94+Q95)*'Data - P&amp;L'!$C$28</f>
        <v>0</v>
      </c>
      <c r="R252" s="265">
        <f>(R94+R95)*'Data - P&amp;L'!$C$28</f>
        <v>0.2</v>
      </c>
      <c r="S252" s="265">
        <f>(S94+S95)*'Data - P&amp;L'!$C$28</f>
        <v>0.2</v>
      </c>
      <c r="T252" s="265">
        <f>(T94+T95)*'Data - P&amp;L'!$C$28</f>
        <v>0</v>
      </c>
      <c r="U252" s="265">
        <f>(U94+U95)*'Data - P&amp;L'!$C$28</f>
        <v>0</v>
      </c>
      <c r="V252" s="265">
        <f>(V94+V95)*'Data - P&amp;L'!$C$28</f>
        <v>-0.1</v>
      </c>
      <c r="W252" s="265">
        <f>(W94+W95)*'Data - P&amp;L'!$C$28</f>
        <v>0</v>
      </c>
      <c r="X252" s="265">
        <f>(X94+X95)*'Data - P&amp;L'!$C$28</f>
        <v>0</v>
      </c>
      <c r="Y252" s="265">
        <f>(Y94+Y95)*'Data - P&amp;L'!$C$28</f>
        <v>-0.1</v>
      </c>
      <c r="Z252" s="265">
        <f>(Z94+Z95)*'Data - P&amp;L'!$C$28</f>
        <v>0</v>
      </c>
      <c r="AA252" s="265">
        <f>(AA94+AA95)*'Data - P&amp;L'!$C$28</f>
        <v>0</v>
      </c>
      <c r="AB252" s="265">
        <f>(AB94+AB95)*'Data - P&amp;L'!$C$28</f>
        <v>0</v>
      </c>
      <c r="AC252" s="265">
        <f>(AC94+AC95)*'Data - P&amp;L'!$C$28</f>
        <v>0</v>
      </c>
      <c r="AD252" s="265">
        <f>(AD94+AD95)*'Data - P&amp;L'!$C$28</f>
        <v>0</v>
      </c>
      <c r="AE252" s="265">
        <f>(AE94+AE95)*'Data - P&amp;L'!$C$28</f>
        <v>0</v>
      </c>
      <c r="AF252" s="265">
        <f>(AF94+AF95)*'Data - P&amp;L'!$C$28</f>
        <v>0</v>
      </c>
      <c r="AG252" s="1012">
        <f t="shared" si="81"/>
        <v>11.7</v>
      </c>
    </row>
    <row r="253" hidden="1" outlineLevel="1">
      <c r="A253" s="606" t="s">
        <v>2816</v>
      </c>
      <c r="B253" s="265">
        <f>(B94+B95)*'Data - P&amp;L'!$C$29</f>
        <v>0.93</v>
      </c>
      <c r="C253" s="265">
        <f>(C94+C95)*'Data - P&amp;L'!$C$29</f>
        <v>0</v>
      </c>
      <c r="D253" s="265">
        <f>(D94+D95)*'Data - P&amp;L'!$C$29</f>
        <v>0.62</v>
      </c>
      <c r="E253" s="265">
        <f>(E94+E95)*'Data - P&amp;L'!$C$29</f>
        <v>0.31</v>
      </c>
      <c r="F253" s="265">
        <f>(F94+F95)*'Data - P&amp;L'!$C$29</f>
        <v>0.31</v>
      </c>
      <c r="G253" s="265">
        <f>(G94+G95)*'Data - P&amp;L'!$C$29</f>
        <v>-0.62</v>
      </c>
      <c r="H253" s="265">
        <f>(H94+H95)*'Data - P&amp;L'!$C$29</f>
        <v>1.24</v>
      </c>
      <c r="I253" s="265">
        <f>(I94+I95)*'Data - P&amp;L'!$C$29</f>
        <v>3.41</v>
      </c>
      <c r="J253" s="265">
        <f>(J94+J95)*'Data - P&amp;L'!$C$29</f>
        <v>0.93</v>
      </c>
      <c r="K253" s="265">
        <f>(K94+K95)*'Data - P&amp;L'!$C$29</f>
        <v>0.62</v>
      </c>
      <c r="L253" s="265">
        <f>(L94+L95)*'Data - P&amp;L'!$C$29</f>
        <v>1.55</v>
      </c>
      <c r="M253" s="265">
        <f>(M94+M95)*'Data - P&amp;L'!$C$29</f>
        <v>21.08</v>
      </c>
      <c r="N253" s="265">
        <f>(N94+N95)*'Data - P&amp;L'!$C$29</f>
        <v>5.27</v>
      </c>
      <c r="O253" s="265">
        <f>(O94+O95)*'Data - P&amp;L'!$C$29</f>
        <v>0</v>
      </c>
      <c r="P253" s="265">
        <f>(P94+P95)*'Data - P&amp;L'!$C$29</f>
        <v>0</v>
      </c>
      <c r="Q253" s="265">
        <f>(Q94+Q95)*'Data - P&amp;L'!$C$29</f>
        <v>0</v>
      </c>
      <c r="R253" s="265">
        <f>(R94+R95)*'Data - P&amp;L'!$C$29</f>
        <v>0.62</v>
      </c>
      <c r="S253" s="265">
        <f>(S94+S95)*'Data - P&amp;L'!$C$29</f>
        <v>0.62</v>
      </c>
      <c r="T253" s="265">
        <f>(T94+T95)*'Data - P&amp;L'!$C$29</f>
        <v>0</v>
      </c>
      <c r="U253" s="265">
        <f>(U94+U95)*'Data - P&amp;L'!$C$29</f>
        <v>0</v>
      </c>
      <c r="V253" s="265">
        <f>(V94+V95)*'Data - P&amp;L'!$C$29</f>
        <v>-0.31</v>
      </c>
      <c r="W253" s="265">
        <f>(W94+W95)*'Data - P&amp;L'!$C$29</f>
        <v>0</v>
      </c>
      <c r="X253" s="265">
        <f>(X94+X95)*'Data - P&amp;L'!$C$29</f>
        <v>0</v>
      </c>
      <c r="Y253" s="265">
        <f>(Y94+Y95)*'Data - P&amp;L'!$C$29</f>
        <v>-0.31</v>
      </c>
      <c r="Z253" s="265">
        <f>(Z94+Z95)*'Data - P&amp;L'!$C$29</f>
        <v>0</v>
      </c>
      <c r="AA253" s="265">
        <f>(AA94+AA95)*'Data - P&amp;L'!$C$29</f>
        <v>0</v>
      </c>
      <c r="AB253" s="265">
        <f>(AB94+AB95)*'Data - P&amp;L'!$C$29</f>
        <v>0</v>
      </c>
      <c r="AC253" s="265">
        <f>(AC94+AC95)*'Data - P&amp;L'!$C$29</f>
        <v>0</v>
      </c>
      <c r="AD253" s="265">
        <f>(AD94+AD95)*'Data - P&amp;L'!$C$29</f>
        <v>0</v>
      </c>
      <c r="AE253" s="265">
        <f>(AE94+AE95)*'Data - P&amp;L'!$C$29</f>
        <v>0</v>
      </c>
      <c r="AF253" s="265">
        <f>(AF94+AF95)*'Data - P&amp;L'!$C$29</f>
        <v>0</v>
      </c>
      <c r="AG253" s="1012">
        <f t="shared" si="81"/>
        <v>36.27</v>
      </c>
    </row>
    <row r="254" hidden="1" outlineLevel="1">
      <c r="A254" s="606" t="s">
        <v>2817</v>
      </c>
      <c r="B254" s="265">
        <f>(B94+B95)*'Data - P&amp;L'!$C$30</f>
        <v>0</v>
      </c>
      <c r="C254" s="265">
        <f>(C94+C95)*'Data - P&amp;L'!$C$30</f>
        <v>0</v>
      </c>
      <c r="D254" s="265">
        <f>(D94+D95)*'Data - P&amp;L'!$C$30</f>
        <v>0</v>
      </c>
      <c r="E254" s="265">
        <f>(E94+E95)*'Data - P&amp;L'!$C$30</f>
        <v>0</v>
      </c>
      <c r="F254" s="265">
        <f>(F94+F95)*'Data - P&amp;L'!$C$30</f>
        <v>0</v>
      </c>
      <c r="G254" s="265">
        <f>(G94+G95)*'Data - P&amp;L'!$C$30</f>
        <v>0</v>
      </c>
      <c r="H254" s="265">
        <f>(H94+H95)*'Data - P&amp;L'!$C$30</f>
        <v>0</v>
      </c>
      <c r="I254" s="265">
        <f>(I94+I95)*'Data - P&amp;L'!$C$30</f>
        <v>0</v>
      </c>
      <c r="J254" s="265">
        <f>(J94+J95)*'Data - P&amp;L'!$C$30</f>
        <v>0</v>
      </c>
      <c r="K254" s="265">
        <f>(K94+K95)*'Data - P&amp;L'!$C$30</f>
        <v>0</v>
      </c>
      <c r="L254" s="265">
        <f>(L94+L95)*'Data - P&amp;L'!$C$30</f>
        <v>0</v>
      </c>
      <c r="M254" s="265">
        <f>(M94+M95)*'Data - P&amp;L'!$C$30</f>
        <v>0</v>
      </c>
      <c r="N254" s="265">
        <f>(N94+N95)*'Data - P&amp;L'!$C$30</f>
        <v>0</v>
      </c>
      <c r="O254" s="265">
        <f>(O94+O95)*'Data - P&amp;L'!$C$30</f>
        <v>0</v>
      </c>
      <c r="P254" s="265">
        <f>(P94+P95)*'Data - P&amp;L'!$C$30</f>
        <v>0</v>
      </c>
      <c r="Q254" s="265">
        <f>(Q94+Q95)*'Data - P&amp;L'!$C$30</f>
        <v>0</v>
      </c>
      <c r="R254" s="265">
        <f>(R94+R95)*'Data - P&amp;L'!$C$30</f>
        <v>0</v>
      </c>
      <c r="S254" s="265">
        <f>(S94+S95)*'Data - P&amp;L'!$C$30</f>
        <v>0</v>
      </c>
      <c r="T254" s="265">
        <f>(T94+T95)*'Data - P&amp;L'!$C$30</f>
        <v>0</v>
      </c>
      <c r="U254" s="265">
        <f>(U94+U95)*'Data - P&amp;L'!$C$30</f>
        <v>0</v>
      </c>
      <c r="V254" s="265">
        <f>(V94+V95)*'Data - P&amp;L'!$C$30</f>
        <v>0</v>
      </c>
      <c r="W254" s="265">
        <f>(W94+W95)*'Data - P&amp;L'!$C$30</f>
        <v>0</v>
      </c>
      <c r="X254" s="265">
        <f>(X94+X95)*'Data - P&amp;L'!$C$30</f>
        <v>0</v>
      </c>
      <c r="Y254" s="265">
        <f>(Y94+Y95)*'Data - P&amp;L'!$C$30</f>
        <v>0</v>
      </c>
      <c r="Z254" s="265">
        <f>(Z94+Z95)*'Data - P&amp;L'!$C$30</f>
        <v>0</v>
      </c>
      <c r="AA254" s="265">
        <f>(AA94+AA95)*'Data - P&amp;L'!$C$30</f>
        <v>0</v>
      </c>
      <c r="AB254" s="265">
        <f>(AB94+AB95)*'Data - P&amp;L'!$C$30</f>
        <v>0</v>
      </c>
      <c r="AC254" s="265">
        <f>(AC94+AC95)*'Data - P&amp;L'!$C$30</f>
        <v>0</v>
      </c>
      <c r="AD254" s="265">
        <f>(AD94+AD95)*'Data - P&amp;L'!$C$30</f>
        <v>0</v>
      </c>
      <c r="AE254" s="265">
        <f>(AE94+AE95)*'Data - P&amp;L'!$C$30</f>
        <v>0</v>
      </c>
      <c r="AF254" s="265">
        <f>(AF94+AF95)*'Data - P&amp;L'!$C$30</f>
        <v>0</v>
      </c>
      <c r="AG254" s="1012">
        <f t="shared" si="81"/>
        <v>0</v>
      </c>
    </row>
    <row r="255" hidden="1" outlineLevel="1">
      <c r="A255" s="606" t="s">
        <v>2818</v>
      </c>
      <c r="B255" s="265">
        <f>(B94+B95)*'Data - P&amp;L'!$C$31</f>
        <v>1.05</v>
      </c>
      <c r="C255" s="265">
        <f>(C94+C95)*'Data - P&amp;L'!$C$31</f>
        <v>0</v>
      </c>
      <c r="D255" s="265">
        <f>(D94+D95)*'Data - P&amp;L'!$C$31</f>
        <v>0.7</v>
      </c>
      <c r="E255" s="265">
        <f>(E94+E95)*'Data - P&amp;L'!$C$31</f>
        <v>0.35</v>
      </c>
      <c r="F255" s="265">
        <f>(F94+F95)*'Data - P&amp;L'!$C$31</f>
        <v>0.35</v>
      </c>
      <c r="G255" s="265">
        <f>(G94+G95)*'Data - P&amp;L'!$C$31</f>
        <v>-0.7</v>
      </c>
      <c r="H255" s="265">
        <f>(H94+H95)*'Data - P&amp;L'!$C$31</f>
        <v>1.4</v>
      </c>
      <c r="I255" s="265">
        <f>(I94+I95)*'Data - P&amp;L'!$C$31</f>
        <v>3.85</v>
      </c>
      <c r="J255" s="265">
        <f>(J94+J95)*'Data - P&amp;L'!$C$31</f>
        <v>1.05</v>
      </c>
      <c r="K255" s="265">
        <f>(K94+K95)*'Data - P&amp;L'!$C$31</f>
        <v>0.7</v>
      </c>
      <c r="L255" s="265">
        <f>(L94+L95)*'Data - P&amp;L'!$C$31</f>
        <v>1.75</v>
      </c>
      <c r="M255" s="265">
        <f>(M94+M95)*'Data - P&amp;L'!$C$31</f>
        <v>23.8</v>
      </c>
      <c r="N255" s="265">
        <f>(N94+N95)*'Data - P&amp;L'!$C$31</f>
        <v>5.95</v>
      </c>
      <c r="O255" s="265">
        <f>(O94+O95)*'Data - P&amp;L'!$C$31</f>
        <v>0</v>
      </c>
      <c r="P255" s="265">
        <f>(P94+P95)*'Data - P&amp;L'!$C$31</f>
        <v>0</v>
      </c>
      <c r="Q255" s="265">
        <f>(Q94+Q95)*'Data - P&amp;L'!$C$31</f>
        <v>0</v>
      </c>
      <c r="R255" s="265">
        <f>(R94+R95)*'Data - P&amp;L'!$C$31</f>
        <v>0.7</v>
      </c>
      <c r="S255" s="265">
        <f>(S94+S95)*'Data - P&amp;L'!$C$31</f>
        <v>0.7</v>
      </c>
      <c r="T255" s="265">
        <f>(T94+T95)*'Data - P&amp;L'!$C$31</f>
        <v>0</v>
      </c>
      <c r="U255" s="265">
        <f>(U94+U95)*'Data - P&amp;L'!$C$31</f>
        <v>0</v>
      </c>
      <c r="V255" s="265">
        <f>(V94+V95)*'Data - P&amp;L'!$C$31</f>
        <v>-0.35</v>
      </c>
      <c r="W255" s="265">
        <f>(W94+W95)*'Data - P&amp;L'!$C$31</f>
        <v>0</v>
      </c>
      <c r="X255" s="265">
        <f>(X94+X95)*'Data - P&amp;L'!$C$31</f>
        <v>0</v>
      </c>
      <c r="Y255" s="265">
        <f>(Y94+Y95)*'Data - P&amp;L'!$C$31</f>
        <v>-0.35</v>
      </c>
      <c r="Z255" s="265">
        <f>(Z94+Z95)*'Data - P&amp;L'!$C$31</f>
        <v>0</v>
      </c>
      <c r="AA255" s="265">
        <f>(AA94+AA95)*'Data - P&amp;L'!$C$31</f>
        <v>0</v>
      </c>
      <c r="AB255" s="265">
        <f>(AB94+AB95)*'Data - P&amp;L'!$C$31</f>
        <v>0</v>
      </c>
      <c r="AC255" s="265">
        <f>(AC94+AC95)*'Data - P&amp;L'!$C$31</f>
        <v>0</v>
      </c>
      <c r="AD255" s="265">
        <f>(AD94+AD95)*'Data - P&amp;L'!$C$31</f>
        <v>0</v>
      </c>
      <c r="AE255" s="265">
        <f>(AE94+AE95)*'Data - P&amp;L'!$C$31</f>
        <v>0</v>
      </c>
      <c r="AF255" s="265">
        <f>(AF94+AF95)*'Data - P&amp;L'!$C$31</f>
        <v>0</v>
      </c>
      <c r="AG255" s="1012">
        <f t="shared" si="81"/>
        <v>40.95</v>
      </c>
    </row>
    <row r="256" hidden="1" outlineLevel="1">
      <c r="A256" s="606" t="s">
        <v>2819</v>
      </c>
      <c r="B256" s="265">
        <f>(B94+B95)*'Data - P&amp;L'!$C$32</f>
        <v>0</v>
      </c>
      <c r="C256" s="265">
        <f>(C94+C95)*'Data - P&amp;L'!$C$32</f>
        <v>0</v>
      </c>
      <c r="D256" s="265">
        <f>(D94+D95)*'Data - P&amp;L'!$C$32</f>
        <v>0</v>
      </c>
      <c r="E256" s="265">
        <f>(E94+E95)*'Data - P&amp;L'!$C$32</f>
        <v>0</v>
      </c>
      <c r="F256" s="265">
        <f>(F94+F95)*'Data - P&amp;L'!$C$32</f>
        <v>0</v>
      </c>
      <c r="G256" s="265">
        <f>(G94+G95)*'Data - P&amp;L'!$C$32</f>
        <v>0</v>
      </c>
      <c r="H256" s="265">
        <f>(H94+H95)*'Data - P&amp;L'!$C$32</f>
        <v>0</v>
      </c>
      <c r="I256" s="265">
        <f>(I94+I95)*'Data - P&amp;L'!$C$32</f>
        <v>0</v>
      </c>
      <c r="J256" s="265">
        <f>(J94+J95)*'Data - P&amp;L'!$C$32</f>
        <v>0</v>
      </c>
      <c r="K256" s="265">
        <f>(K94+K95)*'Data - P&amp;L'!$C$32</f>
        <v>0</v>
      </c>
      <c r="L256" s="265">
        <f>(L94+L95)*'Data - P&amp;L'!$C$32</f>
        <v>0</v>
      </c>
      <c r="M256" s="265">
        <f>(M94+M95)*'Data - P&amp;L'!$C$32</f>
        <v>0</v>
      </c>
      <c r="N256" s="265">
        <f>(N94+N95)*'Data - P&amp;L'!$C$32</f>
        <v>0</v>
      </c>
      <c r="O256" s="265">
        <f>(O94+O95)*'Data - P&amp;L'!$C$32</f>
        <v>0</v>
      </c>
      <c r="P256" s="265">
        <f>(P94+P95)*'Data - P&amp;L'!$C$32</f>
        <v>0</v>
      </c>
      <c r="Q256" s="265">
        <f>(Q94+Q95)*'Data - P&amp;L'!$C$32</f>
        <v>0</v>
      </c>
      <c r="R256" s="265">
        <f>(R94+R95)*'Data - P&amp;L'!$C$32</f>
        <v>0</v>
      </c>
      <c r="S256" s="265">
        <f>(S94+S95)*'Data - P&amp;L'!$C$32</f>
        <v>0</v>
      </c>
      <c r="T256" s="265">
        <f>(T94+T95)*'Data - P&amp;L'!$C$32</f>
        <v>0</v>
      </c>
      <c r="U256" s="265">
        <f>(U94+U95)*'Data - P&amp;L'!$C$32</f>
        <v>0</v>
      </c>
      <c r="V256" s="265">
        <f>(V94+V95)*'Data - P&amp;L'!$C$32</f>
        <v>0</v>
      </c>
      <c r="W256" s="265">
        <f>(W94+W95)*'Data - P&amp;L'!$C$32</f>
        <v>0</v>
      </c>
      <c r="X256" s="265">
        <f>(X94+X95)*'Data - P&amp;L'!$C$32</f>
        <v>0</v>
      </c>
      <c r="Y256" s="265">
        <f>(Y94+Y95)*'Data - P&amp;L'!$C$32</f>
        <v>0</v>
      </c>
      <c r="Z256" s="265">
        <f>(Z94+Z95)*'Data - P&amp;L'!$C$32</f>
        <v>0</v>
      </c>
      <c r="AA256" s="265">
        <f>(AA94+AA95)*'Data - P&amp;L'!$C$32</f>
        <v>0</v>
      </c>
      <c r="AB256" s="265">
        <f>(AB94+AB95)*'Data - P&amp;L'!$C$32</f>
        <v>0</v>
      </c>
      <c r="AC256" s="265">
        <f>(AC94+AC95)*'Data - P&amp;L'!$C$32</f>
        <v>0</v>
      </c>
      <c r="AD256" s="265">
        <f>(AD94+AD95)*'Data - P&amp;L'!$C$32</f>
        <v>0</v>
      </c>
      <c r="AE256" s="265">
        <f>(AE94+AE95)*'Data - P&amp;L'!$C$32</f>
        <v>0</v>
      </c>
      <c r="AF256" s="265">
        <f>(AF94+AF95)*'Data - P&amp;L'!$C$32</f>
        <v>0</v>
      </c>
      <c r="AG256" s="1012">
        <f t="shared" si="81"/>
        <v>0</v>
      </c>
    </row>
    <row r="257" hidden="1" outlineLevel="1">
      <c r="A257" s="606" t="s">
        <v>2820</v>
      </c>
      <c r="B257" s="265">
        <f>(B94+B95)*'Data - P&amp;L'!$C$33</f>
        <v>4.95</v>
      </c>
      <c r="C257" s="265">
        <f>(C94+C95)*'Data - P&amp;L'!$C$33</f>
        <v>0</v>
      </c>
      <c r="D257" s="265">
        <f>(D94+D95)*'Data - P&amp;L'!$C$33</f>
        <v>3.3</v>
      </c>
      <c r="E257" s="265">
        <f>(E94+E95)*'Data - P&amp;L'!$C$33</f>
        <v>1.65</v>
      </c>
      <c r="F257" s="265">
        <f>(F94+F95)*'Data - P&amp;L'!$C$33</f>
        <v>1.65</v>
      </c>
      <c r="G257" s="265">
        <f>(G94+G95)*'Data - P&amp;L'!$C$33</f>
        <v>-3.3</v>
      </c>
      <c r="H257" s="265">
        <f>(H94+H95)*'Data - P&amp;L'!$C$33</f>
        <v>6.6</v>
      </c>
      <c r="I257" s="265">
        <f>(I94+I95)*'Data - P&amp;L'!$C$33</f>
        <v>18.15</v>
      </c>
      <c r="J257" s="265">
        <f>(J94+J95)*'Data - P&amp;L'!$C$33</f>
        <v>4.95</v>
      </c>
      <c r="K257" s="265">
        <f>(K94+K95)*'Data - P&amp;L'!$C$33</f>
        <v>3.3</v>
      </c>
      <c r="L257" s="265">
        <f>(L94+L95)*'Data - P&amp;L'!$C$33</f>
        <v>8.25</v>
      </c>
      <c r="M257" s="265">
        <f>(M94+M95)*'Data - P&amp;L'!$C$33</f>
        <v>112.2</v>
      </c>
      <c r="N257" s="265">
        <f>(N94+N95)*'Data - P&amp;L'!$C$33</f>
        <v>28.05</v>
      </c>
      <c r="O257" s="265">
        <f>(O94+O95)*'Data - P&amp;L'!$C$33</f>
        <v>0</v>
      </c>
      <c r="P257" s="265">
        <f>(P94+P95)*'Data - P&amp;L'!$C$33</f>
        <v>0</v>
      </c>
      <c r="Q257" s="265">
        <f>(Q94+Q95)*'Data - P&amp;L'!$C$33</f>
        <v>0</v>
      </c>
      <c r="R257" s="265">
        <f>(R94+R95)*'Data - P&amp;L'!$C$33</f>
        <v>3.3</v>
      </c>
      <c r="S257" s="265">
        <f>(S94+S95)*'Data - P&amp;L'!$C$33</f>
        <v>3.3</v>
      </c>
      <c r="T257" s="265">
        <f>(T94+T95)*'Data - P&amp;L'!$C$33</f>
        <v>0</v>
      </c>
      <c r="U257" s="265">
        <f>(U94+U95)*'Data - P&amp;L'!$C$33</f>
        <v>0</v>
      </c>
      <c r="V257" s="265">
        <f>(V94+V95)*'Data - P&amp;L'!$C$33</f>
        <v>-1.65</v>
      </c>
      <c r="W257" s="265">
        <f>(W94+W95)*'Data - P&amp;L'!$C$33</f>
        <v>0</v>
      </c>
      <c r="X257" s="265">
        <f>(X94+X95)*'Data - P&amp;L'!$C$33</f>
        <v>0</v>
      </c>
      <c r="Y257" s="265">
        <f>(Y94+Y95)*'Data - P&amp;L'!$C$33</f>
        <v>-1.65</v>
      </c>
      <c r="Z257" s="265">
        <f>(Z94+Z95)*'Data - P&amp;L'!$C$33</f>
        <v>0</v>
      </c>
      <c r="AA257" s="265">
        <f>(AA94+AA95)*'Data - P&amp;L'!$C$33</f>
        <v>0</v>
      </c>
      <c r="AB257" s="265">
        <f>(AB94+AB95)*'Data - P&amp;L'!$C$33</f>
        <v>0</v>
      </c>
      <c r="AC257" s="265">
        <f>(AC94+AC95)*'Data - P&amp;L'!$C$33</f>
        <v>0</v>
      </c>
      <c r="AD257" s="265">
        <f>(AD94+AD95)*'Data - P&amp;L'!$C$33</f>
        <v>0</v>
      </c>
      <c r="AE257" s="265">
        <f>(AE94+AE95)*'Data - P&amp;L'!$C$33</f>
        <v>0</v>
      </c>
      <c r="AF257" s="265">
        <f>(AF94+AF95)*'Data - P&amp;L'!$C$33</f>
        <v>0</v>
      </c>
      <c r="AG257" s="1012">
        <f t="shared" si="81"/>
        <v>193.05</v>
      </c>
    </row>
    <row r="258" hidden="1" outlineLevel="1">
      <c r="A258" s="606" t="s">
        <v>2822</v>
      </c>
      <c r="B258" s="168" t="str">
        <f>(B102+B110+#REF!)*'Data - P&amp;L'!$D$28</f>
        <v>#REF!</v>
      </c>
      <c r="C258" s="168" t="str">
        <f>(C102+C110+#REF!)*'Data - P&amp;L'!$D$28</f>
        <v>#REF!</v>
      </c>
      <c r="D258" s="168" t="str">
        <f>(D102+D110+#REF!)*'Data - P&amp;L'!$D$28</f>
        <v>#REF!</v>
      </c>
      <c r="E258" s="168" t="str">
        <f>(E102+E110+#REF!)*'Data - P&amp;L'!$D$28</f>
        <v>#REF!</v>
      </c>
      <c r="F258" s="168" t="str">
        <f>(F102+F110+#REF!)*'Data - P&amp;L'!$D$28</f>
        <v>#REF!</v>
      </c>
      <c r="G258" s="168" t="str">
        <f>(G102+G110+#REF!)*'Data - P&amp;L'!$D$28</f>
        <v>#REF!</v>
      </c>
      <c r="H258" s="168" t="str">
        <f>(H102+H110+#REF!)*'Data - P&amp;L'!$D$28</f>
        <v>#REF!</v>
      </c>
      <c r="I258" s="168" t="str">
        <f>(I102+I110+#REF!)*'Data - P&amp;L'!$D$28</f>
        <v>#REF!</v>
      </c>
      <c r="J258" s="168" t="str">
        <f>(J102+J110+#REF!)*'Data - P&amp;L'!$D$28</f>
        <v>#REF!</v>
      </c>
      <c r="K258" s="168" t="str">
        <f>(K102+K110+#REF!)*'Data - P&amp;L'!$D$28</f>
        <v>#REF!</v>
      </c>
      <c r="L258" s="168" t="str">
        <f>(L102+L110+#REF!)*'Data - P&amp;L'!$D$28</f>
        <v>#REF!</v>
      </c>
      <c r="M258" s="168" t="str">
        <f>(M102+M110+#REF!)*'Data - P&amp;L'!$D$28</f>
        <v>#REF!</v>
      </c>
      <c r="N258" s="168" t="str">
        <f>(N102+N110+#REF!)*'Data - P&amp;L'!$D$28</f>
        <v>#REF!</v>
      </c>
      <c r="O258" s="168" t="str">
        <f>(O102+O110+#REF!)*'Data - P&amp;L'!$D$28</f>
        <v>#REF!</v>
      </c>
      <c r="P258" s="168" t="str">
        <f>(P102+P110+#REF!)*'Data - P&amp;L'!$D$28</f>
        <v>#REF!</v>
      </c>
      <c r="Q258" s="168" t="str">
        <f>(Q102+Q110+#REF!)*'Data - P&amp;L'!$D$28</f>
        <v>#REF!</v>
      </c>
      <c r="R258" s="168" t="str">
        <f>(R102+R110+#REF!)*'Data - P&amp;L'!$D$28</f>
        <v>#REF!</v>
      </c>
      <c r="S258" s="168" t="str">
        <f>(S102+S110+#REF!)*'Data - P&amp;L'!$D$28</f>
        <v>#REF!</v>
      </c>
      <c r="T258" s="168" t="str">
        <f>(T102+T110+#REF!)*'Data - P&amp;L'!$D$28</f>
        <v>#REF!</v>
      </c>
      <c r="U258" s="168" t="str">
        <f>(U102+U110+#REF!)*'Data - P&amp;L'!$D$28</f>
        <v>#REF!</v>
      </c>
      <c r="V258" s="168" t="str">
        <f>(V102+V110+#REF!)*'Data - P&amp;L'!$D$28</f>
        <v>#REF!</v>
      </c>
      <c r="W258" s="168" t="str">
        <f>(W102+W110+#REF!)*'Data - P&amp;L'!$D$28</f>
        <v>#REF!</v>
      </c>
      <c r="X258" s="168" t="str">
        <f>(X102+X110+#REF!)*'Data - P&amp;L'!$D$28</f>
        <v>#REF!</v>
      </c>
      <c r="Y258" s="168" t="str">
        <f>(Y102+Y110+#REF!)*'Data - P&amp;L'!$D$28</f>
        <v>#REF!</v>
      </c>
      <c r="Z258" s="168" t="str">
        <f>(Z102+Z110+#REF!)*'Data - P&amp;L'!$D$28</f>
        <v>#REF!</v>
      </c>
      <c r="AA258" s="168" t="str">
        <f>(AA102+AA110+#REF!)*'Data - P&amp;L'!$D$28</f>
        <v>#REF!</v>
      </c>
      <c r="AB258" s="168" t="str">
        <f>(AB102+AB110+#REF!)*'Data - P&amp;L'!$D$28</f>
        <v>#REF!</v>
      </c>
      <c r="AC258" s="168" t="str">
        <f>(AC102+AC110+#REF!)*'Data - P&amp;L'!$D$28</f>
        <v>#REF!</v>
      </c>
      <c r="AD258" s="168" t="str">
        <f>(AD102+AD110+#REF!)*'Data - P&amp;L'!$D$28</f>
        <v>#REF!</v>
      </c>
      <c r="AE258" s="168" t="str">
        <f>(AE102+AE110+#REF!)*'Data - P&amp;L'!$D$28</f>
        <v>#REF!</v>
      </c>
      <c r="AF258" s="168" t="str">
        <f>(AF102+AF110+#REF!)*'Data - P&amp;L'!$D$28</f>
        <v>#REF!</v>
      </c>
      <c r="AG258" s="1012" t="str">
        <f t="shared" si="81"/>
        <v>#REF!</v>
      </c>
    </row>
    <row r="259" hidden="1" outlineLevel="1">
      <c r="A259" s="606" t="s">
        <v>2823</v>
      </c>
      <c r="B259" s="168" t="str">
        <f>(B102+B110+#REF!)*'Data - P&amp;L'!$D$29</f>
        <v>#REF!</v>
      </c>
      <c r="C259" s="168" t="str">
        <f>(C102+C110+#REF!)*'Data - P&amp;L'!$D$29</f>
        <v>#REF!</v>
      </c>
      <c r="D259" s="168" t="str">
        <f>(D102+D110+#REF!)*'Data - P&amp;L'!$D$29</f>
        <v>#REF!</v>
      </c>
      <c r="E259" s="168" t="str">
        <f>(E102+E110+#REF!)*'Data - P&amp;L'!$D$29</f>
        <v>#REF!</v>
      </c>
      <c r="F259" s="168" t="str">
        <f>(F102+F110+#REF!)*'Data - P&amp;L'!$D$29</f>
        <v>#REF!</v>
      </c>
      <c r="G259" s="168" t="str">
        <f>(G102+G110+#REF!)*'Data - P&amp;L'!$D$29</f>
        <v>#REF!</v>
      </c>
      <c r="H259" s="168" t="str">
        <f>(H102+H110+#REF!)*'Data - P&amp;L'!$D$29</f>
        <v>#REF!</v>
      </c>
      <c r="I259" s="168" t="str">
        <f>(I102+I110+#REF!)*'Data - P&amp;L'!$D$29</f>
        <v>#REF!</v>
      </c>
      <c r="J259" s="168" t="str">
        <f>(J102+J110+#REF!)*'Data - P&amp;L'!$D$29</f>
        <v>#REF!</v>
      </c>
      <c r="K259" s="168" t="str">
        <f>(K102+K110+#REF!)*'Data - P&amp;L'!$D$29</f>
        <v>#REF!</v>
      </c>
      <c r="L259" s="168" t="str">
        <f>(L102+L110+#REF!)*'Data - P&amp;L'!$D$29</f>
        <v>#REF!</v>
      </c>
      <c r="M259" s="168" t="str">
        <f>(M102+M110+#REF!)*'Data - P&amp;L'!$D$29</f>
        <v>#REF!</v>
      </c>
      <c r="N259" s="168" t="str">
        <f>(N102+N110+#REF!)*'Data - P&amp;L'!$D$29</f>
        <v>#REF!</v>
      </c>
      <c r="O259" s="168" t="str">
        <f>(O102+O110+#REF!)*'Data - P&amp;L'!$D$29</f>
        <v>#REF!</v>
      </c>
      <c r="P259" s="168" t="str">
        <f>(P102+P110+#REF!)*'Data - P&amp;L'!$D$29</f>
        <v>#REF!</v>
      </c>
      <c r="Q259" s="168" t="str">
        <f>(Q102+Q110+#REF!)*'Data - P&amp;L'!$D$29</f>
        <v>#REF!</v>
      </c>
      <c r="R259" s="168" t="str">
        <f>(R102+R110+#REF!)*'Data - P&amp;L'!$D$29</f>
        <v>#REF!</v>
      </c>
      <c r="S259" s="168" t="str">
        <f>(S102+S110+#REF!)*'Data - P&amp;L'!$D$29</f>
        <v>#REF!</v>
      </c>
      <c r="T259" s="168" t="str">
        <f>(T102+T110+#REF!)*'Data - P&amp;L'!$D$29</f>
        <v>#REF!</v>
      </c>
      <c r="U259" s="168" t="str">
        <f>(U102+U110+#REF!)*'Data - P&amp;L'!$D$29</f>
        <v>#REF!</v>
      </c>
      <c r="V259" s="168" t="str">
        <f>(V102+V110+#REF!)*'Data - P&amp;L'!$D$29</f>
        <v>#REF!</v>
      </c>
      <c r="W259" s="168" t="str">
        <f>(W102+W110+#REF!)*'Data - P&amp;L'!$D$29</f>
        <v>#REF!</v>
      </c>
      <c r="X259" s="168" t="str">
        <f>(X102+X110+#REF!)*'Data - P&amp;L'!$D$29</f>
        <v>#REF!</v>
      </c>
      <c r="Y259" s="168" t="str">
        <f>(Y102+Y110+#REF!)*'Data - P&amp;L'!$D$29</f>
        <v>#REF!</v>
      </c>
      <c r="Z259" s="168" t="str">
        <f>(Z102+Z110+#REF!)*'Data - P&amp;L'!$D$29</f>
        <v>#REF!</v>
      </c>
      <c r="AA259" s="168" t="str">
        <f>(AA102+AA110+#REF!)*'Data - P&amp;L'!$D$29</f>
        <v>#REF!</v>
      </c>
      <c r="AB259" s="168" t="str">
        <f>(AB102+AB110+#REF!)*'Data - P&amp;L'!$D$29</f>
        <v>#REF!</v>
      </c>
      <c r="AC259" s="168" t="str">
        <f>(AC102+AC110+#REF!)*'Data - P&amp;L'!$D$29</f>
        <v>#REF!</v>
      </c>
      <c r="AD259" s="168" t="str">
        <f>(AD102+AD110+#REF!)*'Data - P&amp;L'!$D$29</f>
        <v>#REF!</v>
      </c>
      <c r="AE259" s="168" t="str">
        <f>(AE102+AE110+#REF!)*'Data - P&amp;L'!$D$29</f>
        <v>#REF!</v>
      </c>
      <c r="AF259" s="168" t="str">
        <f>(AF102+AF110+#REF!)*'Data - P&amp;L'!$D$29</f>
        <v>#REF!</v>
      </c>
      <c r="AG259" s="1012" t="str">
        <f t="shared" si="81"/>
        <v>#REF!</v>
      </c>
    </row>
    <row r="260" hidden="1" outlineLevel="1">
      <c r="A260" s="606" t="s">
        <v>2824</v>
      </c>
      <c r="B260" s="168" t="str">
        <f>(B102+B110+#REF!)*'Data - P&amp;L'!$D$30</f>
        <v>#REF!</v>
      </c>
      <c r="C260" s="168" t="str">
        <f>(C102+C110+#REF!)*'Data - P&amp;L'!$D$30</f>
        <v>#REF!</v>
      </c>
      <c r="D260" s="168" t="str">
        <f>(D102+D110+#REF!)*'Data - P&amp;L'!$D$30</f>
        <v>#REF!</v>
      </c>
      <c r="E260" s="168" t="str">
        <f>(E102+E110+#REF!)*'Data - P&amp;L'!$D$30</f>
        <v>#REF!</v>
      </c>
      <c r="F260" s="168" t="str">
        <f>(F102+F110+#REF!)*'Data - P&amp;L'!$D$30</f>
        <v>#REF!</v>
      </c>
      <c r="G260" s="168" t="str">
        <f>(G102+G110+#REF!)*'Data - P&amp;L'!$D$30</f>
        <v>#REF!</v>
      </c>
      <c r="H260" s="168" t="str">
        <f>(H102+H110+#REF!)*'Data - P&amp;L'!$D$30</f>
        <v>#REF!</v>
      </c>
      <c r="I260" s="168" t="str">
        <f>(I102+I110+#REF!)*'Data - P&amp;L'!$D$30</f>
        <v>#REF!</v>
      </c>
      <c r="J260" s="168" t="str">
        <f>(J102+J110+#REF!)*'Data - P&amp;L'!$D$30</f>
        <v>#REF!</v>
      </c>
      <c r="K260" s="168" t="str">
        <f>(K102+K110+#REF!)*'Data - P&amp;L'!$D$30</f>
        <v>#REF!</v>
      </c>
      <c r="L260" s="168" t="str">
        <f>(L102+L110+#REF!)*'Data - P&amp;L'!$D$30</f>
        <v>#REF!</v>
      </c>
      <c r="M260" s="168" t="str">
        <f>(M102+M110+#REF!)*'Data - P&amp;L'!$D$30</f>
        <v>#REF!</v>
      </c>
      <c r="N260" s="168" t="str">
        <f>(N102+N110+#REF!)*'Data - P&amp;L'!$D$30</f>
        <v>#REF!</v>
      </c>
      <c r="O260" s="168" t="str">
        <f>(O102+O110+#REF!)*'Data - P&amp;L'!$D$30</f>
        <v>#REF!</v>
      </c>
      <c r="P260" s="168" t="str">
        <f>(P102+P110+#REF!)*'Data - P&amp;L'!$D$30</f>
        <v>#REF!</v>
      </c>
      <c r="Q260" s="168" t="str">
        <f>(Q102+Q110+#REF!)*'Data - P&amp;L'!$D$30</f>
        <v>#REF!</v>
      </c>
      <c r="R260" s="168" t="str">
        <f>(R102+R110+#REF!)*'Data - P&amp;L'!$D$30</f>
        <v>#REF!</v>
      </c>
      <c r="S260" s="168" t="str">
        <f>(S102+S110+#REF!)*'Data - P&amp;L'!$D$30</f>
        <v>#REF!</v>
      </c>
      <c r="T260" s="168" t="str">
        <f>(T102+T110+#REF!)*'Data - P&amp;L'!$D$30</f>
        <v>#REF!</v>
      </c>
      <c r="U260" s="168" t="str">
        <f>(U102+U110+#REF!)*'Data - P&amp;L'!$D$30</f>
        <v>#REF!</v>
      </c>
      <c r="V260" s="168" t="str">
        <f>(V102+V110+#REF!)*'Data - P&amp;L'!$D$30</f>
        <v>#REF!</v>
      </c>
      <c r="W260" s="168" t="str">
        <f>(W102+W110+#REF!)*'Data - P&amp;L'!$D$30</f>
        <v>#REF!</v>
      </c>
      <c r="X260" s="168" t="str">
        <f>(X102+X110+#REF!)*'Data - P&amp;L'!$D$30</f>
        <v>#REF!</v>
      </c>
      <c r="Y260" s="168" t="str">
        <f>(Y102+Y110+#REF!)*'Data - P&amp;L'!$D$30</f>
        <v>#REF!</v>
      </c>
      <c r="Z260" s="168" t="str">
        <f>(Z102+Z110+#REF!)*'Data - P&amp;L'!$D$30</f>
        <v>#REF!</v>
      </c>
      <c r="AA260" s="168" t="str">
        <f>(AA102+AA110+#REF!)*'Data - P&amp;L'!$D$30</f>
        <v>#REF!</v>
      </c>
      <c r="AB260" s="168" t="str">
        <f>(AB102+AB110+#REF!)*'Data - P&amp;L'!$D$30</f>
        <v>#REF!</v>
      </c>
      <c r="AC260" s="168" t="str">
        <f>(AC102+AC110+#REF!)*'Data - P&amp;L'!$D$30</f>
        <v>#REF!</v>
      </c>
      <c r="AD260" s="168" t="str">
        <f>(AD102+AD110+#REF!)*'Data - P&amp;L'!$D$30</f>
        <v>#REF!</v>
      </c>
      <c r="AE260" s="168" t="str">
        <f>(AE102+AE110+#REF!)*'Data - P&amp;L'!$D$30</f>
        <v>#REF!</v>
      </c>
      <c r="AF260" s="168" t="str">
        <f>(AF102+AF110+#REF!)*'Data - P&amp;L'!$D$30</f>
        <v>#REF!</v>
      </c>
      <c r="AG260" s="1012" t="str">
        <f t="shared" si="81"/>
        <v>#REF!</v>
      </c>
    </row>
    <row r="261" hidden="1" outlineLevel="1">
      <c r="A261" s="606" t="s">
        <v>2825</v>
      </c>
      <c r="B261" s="168" t="str">
        <f>(B102+B110+#REF!)*'Data - P&amp;L'!$D$31</f>
        <v>#REF!</v>
      </c>
      <c r="C261" s="168" t="str">
        <f>(C102+C110+#REF!)*'Data - P&amp;L'!$D$31</f>
        <v>#REF!</v>
      </c>
      <c r="D261" s="168" t="str">
        <f>(D102+D110+#REF!)*'Data - P&amp;L'!$D$31</f>
        <v>#REF!</v>
      </c>
      <c r="E261" s="168" t="str">
        <f>(E102+E110+#REF!)*'Data - P&amp;L'!$D$31</f>
        <v>#REF!</v>
      </c>
      <c r="F261" s="168" t="str">
        <f>(F102+F110+#REF!)*'Data - P&amp;L'!$D$31</f>
        <v>#REF!</v>
      </c>
      <c r="G261" s="168" t="str">
        <f>(G102+G110+#REF!)*'Data - P&amp;L'!$D$31</f>
        <v>#REF!</v>
      </c>
      <c r="H261" s="168" t="str">
        <f>(H102+H110+#REF!)*'Data - P&amp;L'!$D$31</f>
        <v>#REF!</v>
      </c>
      <c r="I261" s="168" t="str">
        <f>(I102+I110+#REF!)*'Data - P&amp;L'!$D$31</f>
        <v>#REF!</v>
      </c>
      <c r="J261" s="168" t="str">
        <f>(J102+J110+#REF!)*'Data - P&amp;L'!$D$31</f>
        <v>#REF!</v>
      </c>
      <c r="K261" s="168" t="str">
        <f>(K102+K110+#REF!)*'Data - P&amp;L'!$D$31</f>
        <v>#REF!</v>
      </c>
      <c r="L261" s="168" t="str">
        <f>(L102+L110+#REF!)*'Data - P&amp;L'!$D$31</f>
        <v>#REF!</v>
      </c>
      <c r="M261" s="168" t="str">
        <f>(M102+M110+#REF!)*'Data - P&amp;L'!$D$31</f>
        <v>#REF!</v>
      </c>
      <c r="N261" s="168" t="str">
        <f>(N102+N110+#REF!)*'Data - P&amp;L'!$D$31</f>
        <v>#REF!</v>
      </c>
      <c r="O261" s="168" t="str">
        <f>(O102+O110+#REF!)*'Data - P&amp;L'!$D$31</f>
        <v>#REF!</v>
      </c>
      <c r="P261" s="168" t="str">
        <f>(P102+P110+#REF!)*'Data - P&amp;L'!$D$31</f>
        <v>#REF!</v>
      </c>
      <c r="Q261" s="168" t="str">
        <f>(Q102+Q110+#REF!)*'Data - P&amp;L'!$D$31</f>
        <v>#REF!</v>
      </c>
      <c r="R261" s="168" t="str">
        <f>(R102+R110+#REF!)*'Data - P&amp;L'!$D$31</f>
        <v>#REF!</v>
      </c>
      <c r="S261" s="168" t="str">
        <f>(S102+S110+#REF!)*'Data - P&amp;L'!$D$31</f>
        <v>#REF!</v>
      </c>
      <c r="T261" s="168" t="str">
        <f>(T102+T110+#REF!)*'Data - P&amp;L'!$D$31</f>
        <v>#REF!</v>
      </c>
      <c r="U261" s="168" t="str">
        <f>(U102+U110+#REF!)*'Data - P&amp;L'!$D$31</f>
        <v>#REF!</v>
      </c>
      <c r="V261" s="168" t="str">
        <f>(V102+V110+#REF!)*'Data - P&amp;L'!$D$31</f>
        <v>#REF!</v>
      </c>
      <c r="W261" s="168" t="str">
        <f>(W102+W110+#REF!)*'Data - P&amp;L'!$D$31</f>
        <v>#REF!</v>
      </c>
      <c r="X261" s="168" t="str">
        <f>(X102+X110+#REF!)*'Data - P&amp;L'!$D$31</f>
        <v>#REF!</v>
      </c>
      <c r="Y261" s="168" t="str">
        <f>(Y102+Y110+#REF!)*'Data - P&amp;L'!$D$31</f>
        <v>#REF!</v>
      </c>
      <c r="Z261" s="168" t="str">
        <f>(Z102+Z110+#REF!)*'Data - P&amp;L'!$D$31</f>
        <v>#REF!</v>
      </c>
      <c r="AA261" s="168" t="str">
        <f>(AA102+AA110+#REF!)*'Data - P&amp;L'!$D$31</f>
        <v>#REF!</v>
      </c>
      <c r="AB261" s="168" t="str">
        <f>(AB102+AB110+#REF!)*'Data - P&amp;L'!$D$31</f>
        <v>#REF!</v>
      </c>
      <c r="AC261" s="168" t="str">
        <f>(AC102+AC110+#REF!)*'Data - P&amp;L'!$D$31</f>
        <v>#REF!</v>
      </c>
      <c r="AD261" s="168" t="str">
        <f>(AD102+AD110+#REF!)*'Data - P&amp;L'!$D$31</f>
        <v>#REF!</v>
      </c>
      <c r="AE261" s="168" t="str">
        <f>(AE102+AE110+#REF!)*'Data - P&amp;L'!$D$31</f>
        <v>#REF!</v>
      </c>
      <c r="AF261" s="168" t="str">
        <f>(AF102+AF110+#REF!)*'Data - P&amp;L'!$D$31</f>
        <v>#REF!</v>
      </c>
      <c r="AG261" s="1012" t="str">
        <f t="shared" si="81"/>
        <v>#REF!</v>
      </c>
    </row>
    <row r="262" hidden="1" outlineLevel="1">
      <c r="A262" s="606" t="s">
        <v>2826</v>
      </c>
      <c r="B262" s="168" t="str">
        <f>(B102+B110+#REF!)*'Data - P&amp;L'!$D$32</f>
        <v>#REF!</v>
      </c>
      <c r="C262" s="168" t="str">
        <f>(C102+C110+#REF!)*'Data - P&amp;L'!$D$32</f>
        <v>#REF!</v>
      </c>
      <c r="D262" s="168" t="str">
        <f>(D102+D110+#REF!)*'Data - P&amp;L'!$D$32</f>
        <v>#REF!</v>
      </c>
      <c r="E262" s="168" t="str">
        <f>(E102+E110+#REF!)*'Data - P&amp;L'!$D$32</f>
        <v>#REF!</v>
      </c>
      <c r="F262" s="168" t="str">
        <f>(F102+F110+#REF!)*'Data - P&amp;L'!$D$32</f>
        <v>#REF!</v>
      </c>
      <c r="G262" s="168" t="str">
        <f>(G102+G110+#REF!)*'Data - P&amp;L'!$D$32</f>
        <v>#REF!</v>
      </c>
      <c r="H262" s="168" t="str">
        <f>(H102+H110+#REF!)*'Data - P&amp;L'!$D$32</f>
        <v>#REF!</v>
      </c>
      <c r="I262" s="168" t="str">
        <f>(I102+I110+#REF!)*'Data - P&amp;L'!$D$32</f>
        <v>#REF!</v>
      </c>
      <c r="J262" s="168" t="str">
        <f>(J102+J110+#REF!)*'Data - P&amp;L'!$D$32</f>
        <v>#REF!</v>
      </c>
      <c r="K262" s="168" t="str">
        <f>(K102+K110+#REF!)*'Data - P&amp;L'!$D$32</f>
        <v>#REF!</v>
      </c>
      <c r="L262" s="168" t="str">
        <f>(L102+L110+#REF!)*'Data - P&amp;L'!$D$32</f>
        <v>#REF!</v>
      </c>
      <c r="M262" s="168" t="str">
        <f>(M102+M110+#REF!)*'Data - P&amp;L'!$D$32</f>
        <v>#REF!</v>
      </c>
      <c r="N262" s="168" t="str">
        <f>(N102+N110+#REF!)*'Data - P&amp;L'!$D$32</f>
        <v>#REF!</v>
      </c>
      <c r="O262" s="168" t="str">
        <f>(O102+O110+#REF!)*'Data - P&amp;L'!$D$32</f>
        <v>#REF!</v>
      </c>
      <c r="P262" s="168" t="str">
        <f>(P102+P110+#REF!)*'Data - P&amp;L'!$D$32</f>
        <v>#REF!</v>
      </c>
      <c r="Q262" s="168" t="str">
        <f>(Q102+Q110+#REF!)*'Data - P&amp;L'!$D$32</f>
        <v>#REF!</v>
      </c>
      <c r="R262" s="168" t="str">
        <f>(R102+R110+#REF!)*'Data - P&amp;L'!$D$32</f>
        <v>#REF!</v>
      </c>
      <c r="S262" s="168" t="str">
        <f>(S102+S110+#REF!)*'Data - P&amp;L'!$D$32</f>
        <v>#REF!</v>
      </c>
      <c r="T262" s="168" t="str">
        <f>(T102+T110+#REF!)*'Data - P&amp;L'!$D$32</f>
        <v>#REF!</v>
      </c>
      <c r="U262" s="168" t="str">
        <f>(U102+U110+#REF!)*'Data - P&amp;L'!$D$32</f>
        <v>#REF!</v>
      </c>
      <c r="V262" s="168" t="str">
        <f>(V102+V110+#REF!)*'Data - P&amp;L'!$D$32</f>
        <v>#REF!</v>
      </c>
      <c r="W262" s="168" t="str">
        <f>(W102+W110+#REF!)*'Data - P&amp;L'!$D$32</f>
        <v>#REF!</v>
      </c>
      <c r="X262" s="168" t="str">
        <f>(X102+X110+#REF!)*'Data - P&amp;L'!$D$32</f>
        <v>#REF!</v>
      </c>
      <c r="Y262" s="168" t="str">
        <f>(Y102+Y110+#REF!)*'Data - P&amp;L'!$D$32</f>
        <v>#REF!</v>
      </c>
      <c r="Z262" s="168" t="str">
        <f>(Z102+Z110+#REF!)*'Data - P&amp;L'!$D$32</f>
        <v>#REF!</v>
      </c>
      <c r="AA262" s="168" t="str">
        <f>(AA102+AA110+#REF!)*'Data - P&amp;L'!$D$32</f>
        <v>#REF!</v>
      </c>
      <c r="AB262" s="168" t="str">
        <f>(AB102+AB110+#REF!)*'Data - P&amp;L'!$D$32</f>
        <v>#REF!</v>
      </c>
      <c r="AC262" s="168" t="str">
        <f>(AC102+AC110+#REF!)*'Data - P&amp;L'!$D$32</f>
        <v>#REF!</v>
      </c>
      <c r="AD262" s="168" t="str">
        <f>(AD102+AD110+#REF!)*'Data - P&amp;L'!$D$32</f>
        <v>#REF!</v>
      </c>
      <c r="AE262" s="168" t="str">
        <f>(AE102+AE110+#REF!)*'Data - P&amp;L'!$D$32</f>
        <v>#REF!</v>
      </c>
      <c r="AF262" s="168" t="str">
        <f>(AF102+AF110+#REF!)*'Data - P&amp;L'!$D$32</f>
        <v>#REF!</v>
      </c>
      <c r="AG262" s="1012" t="str">
        <f t="shared" si="81"/>
        <v>#REF!</v>
      </c>
    </row>
    <row r="263" hidden="1" outlineLevel="1">
      <c r="A263" s="1032" t="s">
        <v>2827</v>
      </c>
      <c r="B263" s="1034" t="str">
        <f>(B102+B110+#REF!)*'Data - P&amp;L'!$D$33</f>
        <v>#REF!</v>
      </c>
      <c r="C263" s="1034" t="str">
        <f>(C102+C110+#REF!)*'Data - P&amp;L'!$D$33</f>
        <v>#REF!</v>
      </c>
      <c r="D263" s="1034" t="str">
        <f>(D102+D110+#REF!)*'Data - P&amp;L'!$D$33</f>
        <v>#REF!</v>
      </c>
      <c r="E263" s="1034" t="str">
        <f>(E102+E110+#REF!)*'Data - P&amp;L'!$D$33</f>
        <v>#REF!</v>
      </c>
      <c r="F263" s="1034" t="str">
        <f>(F102+F110+#REF!)*'Data - P&amp;L'!$D$33</f>
        <v>#REF!</v>
      </c>
      <c r="G263" s="1034" t="str">
        <f>(G102+G110+#REF!)*'Data - P&amp;L'!$D$33</f>
        <v>#REF!</v>
      </c>
      <c r="H263" s="1034" t="str">
        <f>(H102+H110+#REF!)*'Data - P&amp;L'!$D$33</f>
        <v>#REF!</v>
      </c>
      <c r="I263" s="1034" t="str">
        <f>(I102+I110+#REF!)*'Data - P&amp;L'!$D$33</f>
        <v>#REF!</v>
      </c>
      <c r="J263" s="1034" t="str">
        <f>(J102+J110+#REF!)*'Data - P&amp;L'!$D$33</f>
        <v>#REF!</v>
      </c>
      <c r="K263" s="1034" t="str">
        <f>(K102+K110+#REF!)*'Data - P&amp;L'!$D$33</f>
        <v>#REF!</v>
      </c>
      <c r="L263" s="1034" t="str">
        <f>(L102+L110+#REF!)*'Data - P&amp;L'!$D$33</f>
        <v>#REF!</v>
      </c>
      <c r="M263" s="1034" t="str">
        <f>(M102+M110+#REF!)*'Data - P&amp;L'!$D$33</f>
        <v>#REF!</v>
      </c>
      <c r="N263" s="1034" t="str">
        <f>(N102+N110+#REF!)*'Data - P&amp;L'!$D$33</f>
        <v>#REF!</v>
      </c>
      <c r="O263" s="1034" t="str">
        <f>(O102+O110+#REF!)*'Data - P&amp;L'!$D$33</f>
        <v>#REF!</v>
      </c>
      <c r="P263" s="1034" t="str">
        <f>(P102+P110+#REF!)*'Data - P&amp;L'!$D$33</f>
        <v>#REF!</v>
      </c>
      <c r="Q263" s="1034" t="str">
        <f>(Q102+Q110+#REF!)*'Data - P&amp;L'!$D$33</f>
        <v>#REF!</v>
      </c>
      <c r="R263" s="1034" t="str">
        <f>(R102+R110+#REF!)*'Data - P&amp;L'!$D$33</f>
        <v>#REF!</v>
      </c>
      <c r="S263" s="1034" t="str">
        <f>(S102+S110+#REF!)*'Data - P&amp;L'!$D$33</f>
        <v>#REF!</v>
      </c>
      <c r="T263" s="1034" t="str">
        <f>(T102+T110+#REF!)*'Data - P&amp;L'!$D$33</f>
        <v>#REF!</v>
      </c>
      <c r="U263" s="1034" t="str">
        <f>(U102+U110+#REF!)*'Data - P&amp;L'!$D$33</f>
        <v>#REF!</v>
      </c>
      <c r="V263" s="1034" t="str">
        <f>(V102+V110+#REF!)*'Data - P&amp;L'!$D$33</f>
        <v>#REF!</v>
      </c>
      <c r="W263" s="1034" t="str">
        <f>(W102+W110+#REF!)*'Data - P&amp;L'!$D$33</f>
        <v>#REF!</v>
      </c>
      <c r="X263" s="1034" t="str">
        <f>(X102+X110+#REF!)*'Data - P&amp;L'!$D$33</f>
        <v>#REF!</v>
      </c>
      <c r="Y263" s="1034" t="str">
        <f>(Y102+Y110+#REF!)*'Data - P&amp;L'!$D$33</f>
        <v>#REF!</v>
      </c>
      <c r="Z263" s="1034" t="str">
        <f>(Z102+Z110+#REF!)*'Data - P&amp;L'!$D$33</f>
        <v>#REF!</v>
      </c>
      <c r="AA263" s="1034" t="str">
        <f>(AA102+AA110+#REF!)*'Data - P&amp;L'!$D$33</f>
        <v>#REF!</v>
      </c>
      <c r="AB263" s="1034" t="str">
        <f>(AB102+AB110+#REF!)*'Data - P&amp;L'!$D$33</f>
        <v>#REF!</v>
      </c>
      <c r="AC263" s="1034" t="str">
        <f>(AC102+AC110+#REF!)*'Data - P&amp;L'!$D$33</f>
        <v>#REF!</v>
      </c>
      <c r="AD263" s="1034" t="str">
        <f>(AD102+AD110+#REF!)*'Data - P&amp;L'!$D$33</f>
        <v>#REF!</v>
      </c>
      <c r="AE263" s="1034" t="str">
        <f>(AE102+AE110+#REF!)*'Data - P&amp;L'!$D$33</f>
        <v>#REF!</v>
      </c>
      <c r="AF263" s="1034" t="str">
        <f>(AF102+AF110+#REF!)*'Data - P&amp;L'!$D$33</f>
        <v>#REF!</v>
      </c>
      <c r="AG263" s="1012" t="str">
        <f t="shared" si="81"/>
        <v>#REF!</v>
      </c>
    </row>
    <row r="264">
      <c r="A264" s="408" t="s">
        <v>666</v>
      </c>
      <c r="B264" s="168" t="str">
        <f t="shared" ref="B264:AF264" si="82">sum(B230:B263)</f>
        <v>#REF!</v>
      </c>
      <c r="C264" s="168" t="str">
        <f t="shared" si="82"/>
        <v>#REF!</v>
      </c>
      <c r="D264" s="168" t="str">
        <f t="shared" si="82"/>
        <v>#REF!</v>
      </c>
      <c r="E264" s="168" t="str">
        <f t="shared" si="82"/>
        <v>#REF!</v>
      </c>
      <c r="F264" s="168" t="str">
        <f t="shared" si="82"/>
        <v>#REF!</v>
      </c>
      <c r="G264" s="168" t="str">
        <f t="shared" si="82"/>
        <v>#REF!</v>
      </c>
      <c r="H264" s="168" t="str">
        <f t="shared" si="82"/>
        <v>#REF!</v>
      </c>
      <c r="I264" s="168" t="str">
        <f t="shared" si="82"/>
        <v>#REF!</v>
      </c>
      <c r="J264" s="168" t="str">
        <f t="shared" si="82"/>
        <v>#REF!</v>
      </c>
      <c r="K264" s="168" t="str">
        <f t="shared" si="82"/>
        <v>#REF!</v>
      </c>
      <c r="L264" s="168" t="str">
        <f t="shared" si="82"/>
        <v>#REF!</v>
      </c>
      <c r="M264" s="168" t="str">
        <f t="shared" si="82"/>
        <v>#REF!</v>
      </c>
      <c r="N264" s="168" t="str">
        <f t="shared" si="82"/>
        <v>#REF!</v>
      </c>
      <c r="O264" s="168" t="str">
        <f t="shared" si="82"/>
        <v>#REF!</v>
      </c>
      <c r="P264" s="168" t="str">
        <f t="shared" si="82"/>
        <v>#REF!</v>
      </c>
      <c r="Q264" s="168" t="str">
        <f t="shared" si="82"/>
        <v>#REF!</v>
      </c>
      <c r="R264" s="168" t="str">
        <f t="shared" si="82"/>
        <v>#REF!</v>
      </c>
      <c r="S264" s="168" t="str">
        <f t="shared" si="82"/>
        <v>#REF!</v>
      </c>
      <c r="T264" s="168" t="str">
        <f t="shared" si="82"/>
        <v>#REF!</v>
      </c>
      <c r="U264" s="168" t="str">
        <f t="shared" si="82"/>
        <v>#REF!</v>
      </c>
      <c r="V264" s="168" t="str">
        <f t="shared" si="82"/>
        <v>#REF!</v>
      </c>
      <c r="W264" s="168" t="str">
        <f t="shared" si="82"/>
        <v>#REF!</v>
      </c>
      <c r="X264" s="168" t="str">
        <f t="shared" si="82"/>
        <v>#REF!</v>
      </c>
      <c r="Y264" s="168" t="str">
        <f t="shared" si="82"/>
        <v>#REF!</v>
      </c>
      <c r="Z264" s="168" t="str">
        <f t="shared" si="82"/>
        <v>#REF!</v>
      </c>
      <c r="AA264" s="168" t="str">
        <f t="shared" si="82"/>
        <v>#REF!</v>
      </c>
      <c r="AB264" s="168" t="str">
        <f t="shared" si="82"/>
        <v>#REF!</v>
      </c>
      <c r="AC264" s="168" t="str">
        <f t="shared" si="82"/>
        <v>#REF!</v>
      </c>
      <c r="AD264" s="168" t="str">
        <f t="shared" si="82"/>
        <v>#REF!</v>
      </c>
      <c r="AE264" s="168" t="str">
        <f t="shared" si="82"/>
        <v>#REF!</v>
      </c>
      <c r="AF264" s="168" t="str">
        <f t="shared" si="82"/>
        <v>#REF!</v>
      </c>
      <c r="AG264" s="1012"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035" t="s">
        <v>2830</v>
      </c>
      <c r="H1" s="1036"/>
      <c r="I1" s="1036"/>
      <c r="J1" s="1036"/>
      <c r="K1" s="1036"/>
      <c r="L1" s="1036"/>
      <c r="M1" s="1036"/>
      <c r="N1" s="1036"/>
      <c r="O1" s="1036"/>
      <c r="P1" s="1036"/>
      <c r="Q1" s="1036"/>
      <c r="R1" s="1036"/>
      <c r="S1" s="1036"/>
      <c r="T1" s="1036"/>
      <c r="U1" s="1036"/>
      <c r="V1" s="1036"/>
      <c r="W1" s="1036"/>
      <c r="X1" s="1036"/>
      <c r="Y1" s="1036"/>
      <c r="Z1" s="1036"/>
      <c r="AA1" s="1036"/>
      <c r="AB1" s="1036"/>
      <c r="AC1" s="1036"/>
      <c r="AD1" s="1036"/>
      <c r="AE1" s="1036"/>
      <c r="AF1" s="1036"/>
      <c r="AG1" s="1036"/>
      <c r="AH1" s="1036"/>
      <c r="AI1" s="1036"/>
      <c r="AJ1" s="1036"/>
      <c r="AK1" s="1036"/>
      <c r="AL1" s="22"/>
      <c r="AM1" s="22"/>
      <c r="AN1" s="22"/>
      <c r="AO1" s="702"/>
      <c r="AP1" s="2"/>
      <c r="AQ1" s="2"/>
      <c r="AR1" s="2"/>
      <c r="AS1" s="2"/>
      <c r="AT1" s="2"/>
      <c r="AU1" s="2"/>
      <c r="AV1" s="2"/>
      <c r="AW1" s="2"/>
      <c r="AX1" s="2"/>
      <c r="AY1" s="2"/>
      <c r="AZ1" s="2"/>
      <c r="BA1" s="2"/>
      <c r="BB1" s="2"/>
      <c r="BC1" s="2"/>
    </row>
    <row r="2">
      <c r="A2" s="1035" t="s">
        <v>2831</v>
      </c>
      <c r="H2" s="1036"/>
      <c r="I2" s="1036"/>
      <c r="J2" s="1036"/>
      <c r="K2" s="1036"/>
      <c r="L2" s="1036"/>
      <c r="M2" s="1036"/>
      <c r="N2" s="1036"/>
      <c r="O2" s="1036"/>
      <c r="P2" s="1036"/>
      <c r="Q2" s="1036"/>
      <c r="R2" s="1036"/>
      <c r="S2" s="1036"/>
      <c r="T2" s="1036"/>
      <c r="U2" s="1036"/>
      <c r="V2" s="1036"/>
      <c r="W2" s="1036"/>
      <c r="X2" s="1036"/>
      <c r="Y2" s="1036"/>
      <c r="Z2" s="1036"/>
      <c r="AA2" s="1036"/>
      <c r="AB2" s="1036"/>
      <c r="AC2" s="1036"/>
      <c r="AD2" s="1036"/>
      <c r="AE2" s="1036"/>
      <c r="AF2" s="1036"/>
      <c r="AG2" s="1036"/>
      <c r="AH2" s="1036"/>
      <c r="AI2" s="1036"/>
      <c r="AJ2" s="1036"/>
      <c r="AK2" s="1036"/>
      <c r="AL2" s="22"/>
      <c r="AM2" s="22"/>
      <c r="AN2" s="22"/>
      <c r="AO2" s="702"/>
      <c r="AP2" s="2"/>
      <c r="AQ2" s="2"/>
      <c r="AR2" s="2"/>
      <c r="AS2" s="2"/>
      <c r="AT2" s="2"/>
      <c r="AU2" s="2"/>
      <c r="AV2" s="2"/>
      <c r="AW2" s="2"/>
      <c r="AX2" s="2"/>
      <c r="AY2" s="2"/>
      <c r="AZ2" s="2"/>
      <c r="BA2" s="2"/>
      <c r="BB2" s="2"/>
      <c r="BC2" s="2"/>
    </row>
    <row r="3">
      <c r="A3" s="1035" t="s">
        <v>2832</v>
      </c>
      <c r="H3" s="1036"/>
      <c r="I3" s="1036"/>
      <c r="J3" s="1036"/>
      <c r="K3" s="1036"/>
      <c r="L3" s="1036"/>
      <c r="M3" s="1036"/>
      <c r="N3" s="1036"/>
      <c r="O3" s="1036"/>
      <c r="P3" s="1036"/>
      <c r="Q3" s="1036"/>
      <c r="R3" s="1036"/>
      <c r="S3" s="1036"/>
      <c r="T3" s="1036"/>
      <c r="U3" s="1036"/>
      <c r="V3" s="1036"/>
      <c r="W3" s="1036"/>
      <c r="X3" s="1036"/>
      <c r="Y3" s="1036"/>
      <c r="Z3" s="1036"/>
      <c r="AA3" s="1036"/>
      <c r="AB3" s="1036"/>
      <c r="AC3" s="1036"/>
      <c r="AD3" s="1036"/>
      <c r="AE3" s="1036"/>
      <c r="AF3" s="1036"/>
      <c r="AG3" s="1036"/>
      <c r="AH3" s="1036"/>
      <c r="AI3" s="1036"/>
      <c r="AJ3" s="1036"/>
      <c r="AK3" s="1036"/>
      <c r="AL3" s="22"/>
      <c r="AM3" s="22"/>
      <c r="AN3" s="22"/>
      <c r="AO3" s="702"/>
      <c r="AP3" s="2"/>
      <c r="AQ3" s="2"/>
      <c r="AR3" s="2"/>
      <c r="AS3" s="2"/>
      <c r="AT3" s="2"/>
      <c r="AU3" s="2"/>
      <c r="AV3" s="2"/>
      <c r="AW3" s="2"/>
      <c r="AX3" s="2"/>
      <c r="AY3" s="2"/>
      <c r="AZ3" s="2"/>
      <c r="BA3" s="2"/>
      <c r="BB3" s="2"/>
      <c r="BC3" s="2"/>
    </row>
    <row r="4">
      <c r="A4" s="1035" t="s">
        <v>2833</v>
      </c>
      <c r="H4" s="1036"/>
      <c r="I4" s="1036"/>
      <c r="J4" s="1036"/>
      <c r="K4" s="1036"/>
      <c r="L4" s="1036"/>
      <c r="M4" s="1036"/>
      <c r="N4" s="1036"/>
      <c r="O4" s="1036"/>
      <c r="P4" s="1036"/>
      <c r="Q4" s="1036"/>
      <c r="R4" s="1036"/>
      <c r="S4" s="1036"/>
      <c r="T4" s="1036"/>
      <c r="U4" s="1036"/>
      <c r="V4" s="1036"/>
      <c r="W4" s="1036"/>
      <c r="X4" s="1036"/>
      <c r="Y4" s="1036"/>
      <c r="Z4" s="1036"/>
      <c r="AA4" s="1036"/>
      <c r="AB4" s="1036"/>
      <c r="AC4" s="1036"/>
      <c r="AD4" s="1036"/>
      <c r="AE4" s="1036"/>
      <c r="AF4" s="1036"/>
      <c r="AG4" s="1036"/>
      <c r="AH4" s="1036"/>
      <c r="AI4" s="1036"/>
      <c r="AJ4" s="1036"/>
      <c r="AK4" s="1036"/>
      <c r="AL4" s="22"/>
      <c r="AM4" s="1037"/>
      <c r="AN4" s="22"/>
      <c r="AO4" s="702"/>
      <c r="AP4" s="2"/>
      <c r="AQ4" s="2"/>
      <c r="AR4" s="2"/>
      <c r="AS4" s="2"/>
      <c r="AT4" s="2"/>
      <c r="AU4" s="2"/>
      <c r="AV4" s="2"/>
      <c r="AW4" s="2"/>
      <c r="AX4" s="2"/>
      <c r="AY4" s="2"/>
      <c r="AZ4" s="2"/>
      <c r="BA4" s="2"/>
      <c r="BB4" s="2"/>
      <c r="BC4" s="2"/>
    </row>
    <row r="5">
      <c r="A5" s="1035" t="s">
        <v>2834</v>
      </c>
      <c r="AL5" s="22"/>
      <c r="AM5" s="22"/>
      <c r="AN5" s="22"/>
      <c r="AO5" s="702"/>
      <c r="AP5" s="2"/>
      <c r="AQ5" s="2"/>
      <c r="AR5" s="2"/>
      <c r="AS5" s="2"/>
      <c r="AT5" s="2"/>
      <c r="AU5" s="2"/>
      <c r="AV5" s="2"/>
      <c r="AW5" s="2"/>
      <c r="AX5" s="2"/>
      <c r="AY5" s="2"/>
      <c r="AZ5" s="2"/>
      <c r="BA5" s="2"/>
      <c r="BB5" s="2"/>
      <c r="BC5" s="2"/>
    </row>
    <row r="6">
      <c r="A6" s="1035" t="s">
        <v>2835</v>
      </c>
      <c r="AO6" s="702"/>
      <c r="AP6" s="2"/>
      <c r="AQ6" s="2"/>
      <c r="AR6" s="2"/>
      <c r="AS6" s="2"/>
      <c r="AT6" s="2"/>
      <c r="AU6" s="2"/>
      <c r="AV6" s="2"/>
      <c r="AW6" s="2"/>
      <c r="AX6" s="2"/>
      <c r="AY6" s="2"/>
      <c r="AZ6" s="2"/>
      <c r="BA6" s="2"/>
      <c r="BB6" s="2"/>
      <c r="BC6" s="2"/>
    </row>
    <row r="7">
      <c r="A7" s="1035" t="s">
        <v>2836</v>
      </c>
      <c r="AN7" s="22"/>
      <c r="AO7" s="702"/>
      <c r="AP7" s="2"/>
      <c r="AQ7" s="2"/>
      <c r="AR7" s="2"/>
      <c r="AS7" s="2"/>
      <c r="AT7" s="2"/>
      <c r="AU7" s="2"/>
      <c r="AV7" s="2"/>
      <c r="AW7" s="2"/>
      <c r="AX7" s="2"/>
      <c r="AY7" s="2"/>
      <c r="AZ7" s="2"/>
      <c r="BA7" s="2"/>
      <c r="BB7" s="2"/>
      <c r="BC7" s="2"/>
    </row>
    <row r="8">
      <c r="A8" s="1035" t="s">
        <v>2837</v>
      </c>
      <c r="H8" s="1036"/>
      <c r="I8" s="1036"/>
      <c r="J8" s="1036"/>
      <c r="K8" s="1036"/>
      <c r="L8" s="1036"/>
      <c r="M8" s="1036"/>
      <c r="N8" s="1036"/>
      <c r="O8" s="1036"/>
      <c r="P8" s="1036"/>
      <c r="Q8" s="1036"/>
      <c r="R8" s="1036"/>
      <c r="S8" s="1036"/>
      <c r="T8" s="1036"/>
      <c r="U8" s="1036"/>
      <c r="V8" s="1036"/>
      <c r="W8" s="1036"/>
      <c r="X8" s="1036"/>
      <c r="Y8" s="1036"/>
      <c r="Z8" s="1036"/>
      <c r="AA8" s="1036"/>
      <c r="AB8" s="1036"/>
      <c r="AC8" s="1036"/>
      <c r="AD8" s="1036"/>
      <c r="AE8" s="1036"/>
      <c r="AF8" s="1036"/>
      <c r="AG8" s="1036"/>
      <c r="AH8" s="1036"/>
      <c r="AI8" s="1036"/>
      <c r="AJ8" s="1036"/>
      <c r="AK8" s="1036"/>
      <c r="AL8" s="22"/>
      <c r="AM8" s="22"/>
      <c r="AN8" s="22"/>
      <c r="AO8" s="702"/>
      <c r="AP8" s="2"/>
      <c r="AQ8" s="2"/>
      <c r="AR8" s="2"/>
      <c r="AS8" s="2"/>
      <c r="AT8" s="2"/>
      <c r="AU8" s="2"/>
      <c r="AV8" s="2"/>
      <c r="AW8" s="2"/>
      <c r="AX8" s="2"/>
      <c r="AY8" s="2"/>
      <c r="AZ8" s="2"/>
      <c r="BA8" s="2"/>
      <c r="BB8" s="2"/>
      <c r="BC8" s="2"/>
    </row>
    <row r="9">
      <c r="A9" s="1038"/>
      <c r="B9" s="1038"/>
      <c r="C9" s="2"/>
      <c r="D9" s="2"/>
      <c r="E9" s="2"/>
      <c r="F9" s="2"/>
      <c r="G9" s="1039"/>
      <c r="H9" s="1039"/>
      <c r="I9" s="1039"/>
      <c r="J9" s="1039"/>
      <c r="K9" s="1039"/>
      <c r="L9" s="1039"/>
      <c r="M9" s="1039"/>
      <c r="N9" s="1039"/>
      <c r="O9" s="1039"/>
      <c r="P9" s="1039"/>
      <c r="Q9" s="1039"/>
      <c r="R9" s="1039"/>
      <c r="S9" s="1039"/>
      <c r="T9" s="1039"/>
      <c r="U9" s="1039"/>
      <c r="V9" s="1039"/>
      <c r="W9" s="1039"/>
      <c r="X9" s="1039"/>
      <c r="Y9" s="1039"/>
      <c r="Z9" s="1039"/>
      <c r="AA9" s="1039"/>
      <c r="AB9" s="1039"/>
      <c r="AC9" s="1039"/>
      <c r="AD9" s="1039"/>
      <c r="AE9" s="1039"/>
      <c r="AF9" s="1039"/>
      <c r="AG9" s="1039"/>
      <c r="AH9" s="1039"/>
      <c r="AI9" s="1039"/>
      <c r="AJ9" s="1039"/>
      <c r="AK9" s="1039"/>
      <c r="AL9" s="702"/>
      <c r="AM9" s="702"/>
      <c r="AN9" s="702"/>
      <c r="AO9" s="702"/>
      <c r="AP9" s="2"/>
      <c r="AQ9" s="2"/>
      <c r="AR9" s="2"/>
      <c r="AS9" s="2"/>
      <c r="AT9" s="2"/>
      <c r="AU9" s="2"/>
      <c r="AV9" s="2"/>
      <c r="AW9" s="2"/>
      <c r="AX9" s="2"/>
      <c r="AY9" s="2"/>
      <c r="AZ9" s="2"/>
      <c r="BA9" s="2"/>
      <c r="BB9" s="2"/>
      <c r="BC9" s="2"/>
    </row>
    <row r="10">
      <c r="A10" s="1040" t="s">
        <v>2838</v>
      </c>
      <c r="B10" s="749"/>
      <c r="C10" s="1041" t="s">
        <v>2839</v>
      </c>
      <c r="D10" s="1041" t="s">
        <v>2840</v>
      </c>
      <c r="E10" s="1041" t="s">
        <v>2841</v>
      </c>
      <c r="F10" s="1041" t="s">
        <v>2842</v>
      </c>
      <c r="G10" s="1042" t="s">
        <v>2843</v>
      </c>
      <c r="H10" s="1042" t="s">
        <v>2844</v>
      </c>
      <c r="I10" s="1042" t="s">
        <v>2845</v>
      </c>
      <c r="J10" s="1042" t="s">
        <v>2846</v>
      </c>
      <c r="K10" s="1042" t="s">
        <v>2847</v>
      </c>
      <c r="L10" s="1042" t="s">
        <v>2848</v>
      </c>
      <c r="M10" s="1042" t="s">
        <v>2849</v>
      </c>
      <c r="N10" s="1042" t="s">
        <v>2850</v>
      </c>
      <c r="O10" s="1042" t="s">
        <v>2851</v>
      </c>
      <c r="P10" s="1042" t="s">
        <v>2852</v>
      </c>
      <c r="Q10" s="1042" t="s">
        <v>2853</v>
      </c>
      <c r="R10" s="1042" t="s">
        <v>2854</v>
      </c>
      <c r="S10" s="1042" t="s">
        <v>2855</v>
      </c>
      <c r="T10" s="1042" t="s">
        <v>2856</v>
      </c>
      <c r="U10" s="1042" t="s">
        <v>2857</v>
      </c>
      <c r="V10" s="1042" t="s">
        <v>2858</v>
      </c>
      <c r="W10" s="1042" t="s">
        <v>2859</v>
      </c>
      <c r="X10" s="1042" t="s">
        <v>2860</v>
      </c>
      <c r="Y10" s="1042" t="s">
        <v>2861</v>
      </c>
      <c r="Z10" s="1042" t="s">
        <v>2862</v>
      </c>
      <c r="AA10" s="1042" t="s">
        <v>2863</v>
      </c>
      <c r="AB10" s="1042" t="s">
        <v>2864</v>
      </c>
      <c r="AC10" s="1042" t="s">
        <v>2865</v>
      </c>
      <c r="AD10" s="1042" t="s">
        <v>2866</v>
      </c>
      <c r="AE10" s="1042" t="s">
        <v>2867</v>
      </c>
      <c r="AF10" s="1042" t="s">
        <v>2868</v>
      </c>
      <c r="AG10" s="1042" t="s">
        <v>2869</v>
      </c>
      <c r="AH10" s="1042" t="s">
        <v>2870</v>
      </c>
      <c r="AI10" s="1042" t="s">
        <v>2871</v>
      </c>
      <c r="AJ10" s="1042" t="s">
        <v>2872</v>
      </c>
      <c r="AK10" s="1042" t="s">
        <v>2873</v>
      </c>
      <c r="AL10" s="702" t="s">
        <v>2874</v>
      </c>
      <c r="AM10" s="702" t="s">
        <v>2875</v>
      </c>
      <c r="AN10" s="702" t="s">
        <v>2876</v>
      </c>
      <c r="AO10" s="702" t="s">
        <v>2877</v>
      </c>
      <c r="AP10" s="2"/>
      <c r="AQ10" s="2"/>
      <c r="AR10" s="2"/>
      <c r="AS10" s="2"/>
      <c r="AT10" s="2"/>
      <c r="AU10" s="2"/>
      <c r="AV10" s="2"/>
      <c r="AW10" s="2"/>
      <c r="AX10" s="2"/>
      <c r="AY10" s="2"/>
      <c r="AZ10" s="2"/>
      <c r="BA10" s="2"/>
      <c r="BB10" s="2"/>
      <c r="BC10" s="2"/>
    </row>
    <row r="11">
      <c r="A11" s="1043" t="s">
        <v>2878</v>
      </c>
      <c r="B11" s="1044" t="s">
        <v>2879</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c r="B12" s="1045" t="s">
        <v>2880</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c r="B13" s="1045" t="s">
        <v>2881</v>
      </c>
      <c r="G13" s="1046">
        <v>0.3098949992935971</v>
      </c>
      <c r="H13" s="5"/>
      <c r="I13" s="5"/>
      <c r="J13" s="5"/>
      <c r="K13" s="5"/>
      <c r="L13" s="1046">
        <v>0.31192169759475546</v>
      </c>
      <c r="M13" s="5"/>
      <c r="N13" s="5"/>
      <c r="O13" s="5"/>
      <c r="P13" s="5"/>
      <c r="Q13" s="1046">
        <v>0.29415803897988385</v>
      </c>
      <c r="R13" s="5"/>
      <c r="S13" s="5"/>
      <c r="T13" s="5"/>
      <c r="U13" s="5"/>
      <c r="V13" s="1046">
        <v>0.3086533518418032</v>
      </c>
      <c r="W13" s="5"/>
      <c r="X13" s="5"/>
      <c r="Y13" s="5"/>
      <c r="Z13" s="5"/>
      <c r="AA13" s="1046">
        <v>0.31000241750316254</v>
      </c>
      <c r="AB13" s="5"/>
      <c r="AC13" s="5"/>
      <c r="AD13" s="5"/>
      <c r="AE13" s="5"/>
      <c r="AF13" s="1046">
        <v>0.2798240892753884</v>
      </c>
      <c r="AG13" s="1047">
        <v>0.2785</v>
      </c>
      <c r="AH13" s="1047">
        <v>0.2856</v>
      </c>
      <c r="AI13" s="1047">
        <v>0.3275</v>
      </c>
      <c r="AJ13" s="1047">
        <v>0.18</v>
      </c>
      <c r="AK13" s="5"/>
      <c r="AL13" s="5"/>
      <c r="AM13" s="5"/>
      <c r="AN13" s="5"/>
      <c r="AO13" s="5"/>
    </row>
    <row r="14">
      <c r="B14" s="1045" t="s">
        <v>2882</v>
      </c>
      <c r="G14" s="1046">
        <v>0.250980812076589</v>
      </c>
      <c r="H14" s="5"/>
      <c r="I14" s="5"/>
      <c r="J14" s="5"/>
      <c r="K14" s="5"/>
      <c r="L14" s="1046">
        <v>0.16544529700030713</v>
      </c>
      <c r="M14" s="5"/>
      <c r="N14" s="5"/>
      <c r="O14" s="5"/>
      <c r="P14" s="5"/>
      <c r="Q14" s="1046">
        <v>0.16328349033786654</v>
      </c>
      <c r="R14" s="5"/>
      <c r="S14" s="5"/>
      <c r="T14" s="5"/>
      <c r="U14" s="5"/>
      <c r="V14" s="1046">
        <v>0.23704978506865568</v>
      </c>
      <c r="W14" s="5"/>
      <c r="X14" s="5"/>
      <c r="Y14" s="5"/>
      <c r="Z14" s="5"/>
      <c r="AA14" s="1046">
        <v>0.2729430944338703</v>
      </c>
      <c r="AB14" s="5"/>
      <c r="AC14" s="5"/>
      <c r="AD14" s="5"/>
      <c r="AE14" s="5"/>
      <c r="AF14" s="1046">
        <v>0.2523527452422593</v>
      </c>
      <c r="AG14" s="1047">
        <v>0.2384</v>
      </c>
      <c r="AH14" s="1047">
        <v>0.2648</v>
      </c>
      <c r="AI14" s="1047">
        <v>0.2539</v>
      </c>
      <c r="AJ14" s="1047">
        <v>0.2468</v>
      </c>
      <c r="AK14" s="5"/>
      <c r="AL14" s="5"/>
      <c r="AM14" s="5"/>
      <c r="AN14" s="5"/>
      <c r="AO14" s="5"/>
    </row>
    <row r="15">
      <c r="B15" s="1048" t="s">
        <v>2883</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c r="B16" s="1048" t="s">
        <v>2884</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c r="B17" s="1045" t="s">
        <v>2885</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c r="B18" s="1045" t="s">
        <v>2886</v>
      </c>
      <c r="G18" s="1049">
        <v>321134.03</v>
      </c>
      <c r="H18" s="5"/>
      <c r="I18" s="5"/>
      <c r="J18" s="5"/>
      <c r="K18" s="5"/>
      <c r="L18" s="8">
        <v>230184.5</v>
      </c>
      <c r="M18" s="5"/>
      <c r="N18" s="5"/>
      <c r="O18" s="5"/>
      <c r="P18" s="5"/>
      <c r="Q18" s="1049">
        <v>286763.81</v>
      </c>
      <c r="R18" s="5"/>
      <c r="S18" s="5"/>
      <c r="T18" s="5"/>
      <c r="U18" s="5"/>
      <c r="V18" s="1049">
        <v>504547.38</v>
      </c>
      <c r="W18" s="5"/>
      <c r="X18" s="5"/>
      <c r="Y18" s="5"/>
      <c r="Z18" s="5"/>
      <c r="AA18" s="1049">
        <v>682315.55</v>
      </c>
      <c r="AB18" s="5"/>
      <c r="AC18" s="5"/>
      <c r="AD18" s="5"/>
      <c r="AE18" s="5"/>
      <c r="AF18" s="1049">
        <v>314811.96</v>
      </c>
      <c r="AG18" s="8">
        <v>67360.26</v>
      </c>
      <c r="AH18" s="8">
        <v>95833.95</v>
      </c>
      <c r="AI18" s="8">
        <v>99499.82</v>
      </c>
      <c r="AJ18" s="8">
        <v>52117.93</v>
      </c>
      <c r="AK18" s="5"/>
      <c r="AL18" s="5"/>
      <c r="AM18" s="5"/>
      <c r="AN18" s="5"/>
      <c r="AO18" s="5"/>
    </row>
    <row r="19">
      <c r="B19" s="1045" t="s">
        <v>2887</v>
      </c>
      <c r="G19" s="1050" t="s">
        <v>2888</v>
      </c>
      <c r="H19" s="1051"/>
      <c r="I19" s="1051"/>
      <c r="J19" s="1051"/>
      <c r="K19" s="1051"/>
      <c r="L19" s="1050" t="s">
        <v>2888</v>
      </c>
      <c r="M19" s="1051"/>
      <c r="N19" s="1051"/>
      <c r="O19" s="1051"/>
      <c r="P19" s="1051"/>
      <c r="Q19" s="1050" t="s">
        <v>2888</v>
      </c>
      <c r="R19" s="1051"/>
      <c r="S19" s="1051"/>
      <c r="T19" s="1051"/>
      <c r="U19" s="1051"/>
      <c r="V19" s="1050" t="s">
        <v>2888</v>
      </c>
      <c r="W19" s="1051"/>
      <c r="X19" s="1051"/>
      <c r="Y19" s="1051"/>
      <c r="Z19" s="1051"/>
      <c r="AA19" s="1050" t="s">
        <v>2888</v>
      </c>
      <c r="AB19" s="1051"/>
      <c r="AC19" s="1051"/>
      <c r="AD19" s="1051"/>
      <c r="AE19" s="1051"/>
      <c r="AF19" s="1050" t="s">
        <v>2888</v>
      </c>
      <c r="AG19" s="1051"/>
      <c r="AH19" s="1051"/>
      <c r="AI19" s="1051"/>
      <c r="AJ19" s="1051"/>
      <c r="AK19" s="1051"/>
      <c r="AL19" s="5"/>
      <c r="AM19" s="5"/>
      <c r="AN19" s="5"/>
      <c r="AO19" s="5"/>
    </row>
    <row r="20">
      <c r="A20" s="1043" t="s">
        <v>2889</v>
      </c>
      <c r="B20" s="1044" t="s">
        <v>2879</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c r="B21" s="1045" t="s">
        <v>2880</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c r="B22" s="1045" t="s">
        <v>2881</v>
      </c>
      <c r="G22" s="1046">
        <v>0.281197586693855</v>
      </c>
      <c r="H22" s="5"/>
      <c r="I22" s="5"/>
      <c r="J22" s="5"/>
      <c r="K22" s="5"/>
      <c r="L22" s="1046">
        <v>0.3004094299375702</v>
      </c>
      <c r="M22" s="5"/>
      <c r="N22" s="5"/>
      <c r="O22" s="5"/>
      <c r="P22" s="5"/>
      <c r="Q22" s="1046">
        <v>0.2985524909055659</v>
      </c>
      <c r="R22" s="5"/>
      <c r="S22" s="5"/>
      <c r="T22" s="5"/>
      <c r="U22" s="5"/>
      <c r="V22" s="1046">
        <v>0.29444208467489486</v>
      </c>
      <c r="W22" s="5"/>
      <c r="X22" s="5"/>
      <c r="Y22" s="5"/>
      <c r="Z22" s="5"/>
      <c r="AA22" s="1046">
        <v>0.3023120156778905</v>
      </c>
      <c r="AB22" s="5"/>
      <c r="AC22" s="5"/>
      <c r="AD22" s="5"/>
      <c r="AE22" s="5"/>
      <c r="AF22" s="1046">
        <v>0.28239229548198597</v>
      </c>
      <c r="AG22" s="1047">
        <v>0.2712</v>
      </c>
      <c r="AH22" s="1047">
        <v>0.2781</v>
      </c>
      <c r="AI22" s="1047">
        <v>0.3018</v>
      </c>
      <c r="AJ22" s="1047">
        <v>0.2709</v>
      </c>
      <c r="AK22" s="5"/>
      <c r="AL22" s="5"/>
      <c r="AM22" s="5"/>
      <c r="AN22" s="5"/>
      <c r="AO22" s="5"/>
    </row>
    <row r="23">
      <c r="B23" s="1045" t="s">
        <v>2882</v>
      </c>
      <c r="G23" s="1046">
        <v>0.4609425127586889</v>
      </c>
      <c r="H23" s="5"/>
      <c r="I23" s="5"/>
      <c r="J23" s="5"/>
      <c r="K23" s="5"/>
      <c r="L23" s="1046">
        <v>0.6050635333673633</v>
      </c>
      <c r="M23" s="5"/>
      <c r="N23" s="5"/>
      <c r="O23" s="5"/>
      <c r="P23" s="5"/>
      <c r="Q23" s="1046">
        <v>0.6405451172749753</v>
      </c>
      <c r="R23" s="5"/>
      <c r="S23" s="5"/>
      <c r="T23" s="5"/>
      <c r="U23" s="5"/>
      <c r="V23" s="1046">
        <v>0.5955810815276068</v>
      </c>
      <c r="W23" s="5"/>
      <c r="X23" s="5"/>
      <c r="Y23" s="5"/>
      <c r="Z23" s="5"/>
      <c r="AA23" s="1046">
        <v>0.5708243266431704</v>
      </c>
      <c r="AB23" s="5"/>
      <c r="AC23" s="5"/>
      <c r="AD23" s="5"/>
      <c r="AE23" s="5"/>
      <c r="AF23" s="1046">
        <v>0.5773800154174615</v>
      </c>
      <c r="AG23" s="1047">
        <v>0.6018</v>
      </c>
      <c r="AH23" s="1047">
        <v>0.5506</v>
      </c>
      <c r="AI23" s="1047">
        <v>0.56</v>
      </c>
      <c r="AJ23" s="1047">
        <v>0.6229</v>
      </c>
      <c r="AK23" s="5"/>
      <c r="AL23" s="5"/>
      <c r="AM23" s="5"/>
      <c r="AN23" s="5"/>
      <c r="AO23" s="5"/>
    </row>
    <row r="24">
      <c r="B24" s="1048" t="s">
        <v>2883</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c r="B25" s="1048" t="s">
        <v>2884</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c r="B26" s="1045" t="s">
        <v>2885</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c r="B27" s="1045" t="s">
        <v>2886</v>
      </c>
      <c r="G27" s="1049">
        <v>589783.44</v>
      </c>
      <c r="H27" s="5"/>
      <c r="I27" s="5"/>
      <c r="J27" s="5"/>
      <c r="K27" s="5"/>
      <c r="L27" s="8">
        <v>841826.57</v>
      </c>
      <c r="M27" s="5"/>
      <c r="N27" s="5"/>
      <c r="O27" s="5"/>
      <c r="P27" s="5"/>
      <c r="Q27" s="1049">
        <v>1124946.3</v>
      </c>
      <c r="R27" s="5"/>
      <c r="S27" s="5"/>
      <c r="T27" s="5"/>
      <c r="U27" s="5"/>
      <c r="V27" s="1049">
        <v>1267661.45</v>
      </c>
      <c r="W27" s="5"/>
      <c r="X27" s="5"/>
      <c r="Y27" s="5"/>
      <c r="Z27" s="5"/>
      <c r="AA27" s="1049">
        <v>1426972.59</v>
      </c>
      <c r="AB27" s="5"/>
      <c r="AC27" s="5"/>
      <c r="AD27" s="5"/>
      <c r="AE27" s="5"/>
      <c r="AF27" s="1049">
        <v>720285.94</v>
      </c>
      <c r="AG27" s="8">
        <v>170067.38</v>
      </c>
      <c r="AH27" s="8">
        <v>199232.97</v>
      </c>
      <c r="AI27" s="8">
        <v>219454.83</v>
      </c>
      <c r="AJ27" s="8">
        <v>131530.76</v>
      </c>
      <c r="AK27" s="5"/>
      <c r="AL27" s="5"/>
      <c r="AM27" s="5"/>
      <c r="AN27" s="5"/>
      <c r="AO27" s="5"/>
    </row>
    <row r="28">
      <c r="B28" s="1045" t="s">
        <v>2887</v>
      </c>
      <c r="G28" s="1050" t="s">
        <v>2888</v>
      </c>
      <c r="H28" s="1051"/>
      <c r="I28" s="1051"/>
      <c r="J28" s="1051"/>
      <c r="K28" s="1051"/>
      <c r="L28" s="1050" t="s">
        <v>2888</v>
      </c>
      <c r="M28" s="1051"/>
      <c r="N28" s="1051"/>
      <c r="O28" s="1051"/>
      <c r="P28" s="1051"/>
      <c r="Q28" s="1050" t="s">
        <v>2888</v>
      </c>
      <c r="R28" s="1051"/>
      <c r="S28" s="1051"/>
      <c r="T28" s="1051"/>
      <c r="U28" s="1051"/>
      <c r="V28" s="1050" t="s">
        <v>2888</v>
      </c>
      <c r="W28" s="1051"/>
      <c r="X28" s="1051"/>
      <c r="Y28" s="1051"/>
      <c r="Z28" s="1051"/>
      <c r="AA28" s="1050" t="s">
        <v>2888</v>
      </c>
      <c r="AB28" s="1051"/>
      <c r="AC28" s="1051"/>
      <c r="AD28" s="1051"/>
      <c r="AE28" s="1051"/>
      <c r="AF28" s="1050" t="s">
        <v>2888</v>
      </c>
      <c r="AG28" s="1051"/>
      <c r="AH28" s="1051"/>
      <c r="AI28" s="1051"/>
      <c r="AJ28" s="1051"/>
      <c r="AK28" s="1051"/>
      <c r="AL28" s="5"/>
      <c r="AM28" s="5"/>
      <c r="AN28" s="5"/>
      <c r="AO28" s="5"/>
    </row>
    <row r="29">
      <c r="A29" s="1043" t="s">
        <v>2890</v>
      </c>
      <c r="B29" s="1044" t="s">
        <v>2879</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c r="B30" s="1045" t="s">
        <v>2880</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c r="B31" s="1045" t="s">
        <v>2881</v>
      </c>
      <c r="G31" s="1046">
        <v>0.13876090927890722</v>
      </c>
      <c r="H31" s="5"/>
      <c r="I31" s="5"/>
      <c r="J31" s="5"/>
      <c r="K31" s="5"/>
      <c r="L31" s="1046">
        <v>0.13102871003538327</v>
      </c>
      <c r="M31" s="5"/>
      <c r="N31" s="5"/>
      <c r="O31" s="5"/>
      <c r="P31" s="5"/>
      <c r="Q31" s="1046">
        <v>0.13358531776556035</v>
      </c>
      <c r="R31" s="5"/>
      <c r="S31" s="5"/>
      <c r="T31" s="5"/>
      <c r="U31" s="5"/>
      <c r="V31" s="1046">
        <v>0.1425910408679177</v>
      </c>
      <c r="W31" s="5"/>
      <c r="X31" s="5"/>
      <c r="Y31" s="5"/>
      <c r="Z31" s="5"/>
      <c r="AA31" s="1046">
        <v>0.13550836386199203</v>
      </c>
      <c r="AB31" s="5"/>
      <c r="AC31" s="5"/>
      <c r="AD31" s="5"/>
      <c r="AE31" s="5"/>
      <c r="AF31" s="1046">
        <v>0.14426752029141737</v>
      </c>
      <c r="AG31" s="1047">
        <v>0.1701</v>
      </c>
      <c r="AH31" s="1047">
        <v>0.1362</v>
      </c>
      <c r="AI31" s="1047">
        <v>0.1424</v>
      </c>
      <c r="AJ31" s="1047">
        <v>0.129</v>
      </c>
      <c r="AK31" s="5"/>
      <c r="AL31" s="5"/>
      <c r="AM31" s="5"/>
      <c r="AN31" s="5"/>
      <c r="AO31" s="5"/>
    </row>
    <row r="32">
      <c r="B32" s="1045" t="s">
        <v>2882</v>
      </c>
      <c r="G32" s="1046">
        <v>0.09100483021606931</v>
      </c>
      <c r="H32" s="5"/>
      <c r="I32" s="5"/>
      <c r="J32" s="5"/>
      <c r="K32" s="5"/>
      <c r="L32" s="1046">
        <v>0.028576756157827527</v>
      </c>
      <c r="M32" s="5"/>
      <c r="N32" s="5"/>
      <c r="O32" s="5"/>
      <c r="P32" s="5"/>
      <c r="Q32" s="1046">
        <v>0.022503259007136258</v>
      </c>
      <c r="R32" s="5"/>
      <c r="S32" s="5"/>
      <c r="T32" s="5"/>
      <c r="U32" s="5"/>
      <c r="V32" s="1046">
        <v>0.02916752188812941</v>
      </c>
      <c r="W32" s="5"/>
      <c r="X32" s="5"/>
      <c r="Y32" s="5"/>
      <c r="Z32" s="5"/>
      <c r="AA32" s="1046">
        <v>0.019856887632220974</v>
      </c>
      <c r="AB32" s="5"/>
      <c r="AC32" s="5"/>
      <c r="AD32" s="5"/>
      <c r="AE32" s="5"/>
      <c r="AF32" s="1046">
        <v>0.02922330964292265</v>
      </c>
      <c r="AG32" s="1047">
        <v>0.0295</v>
      </c>
      <c r="AH32" s="1047">
        <v>0.0306</v>
      </c>
      <c r="AI32" s="1047">
        <v>0.0256</v>
      </c>
      <c r="AJ32" s="1047">
        <v>0.0333</v>
      </c>
      <c r="AK32" s="5"/>
      <c r="AL32" s="5"/>
      <c r="AM32" s="5"/>
      <c r="AN32" s="5"/>
      <c r="AO32" s="5"/>
    </row>
    <row r="33">
      <c r="B33" s="1048" t="s">
        <v>2883</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c r="B34" s="1048" t="s">
        <v>2884</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c r="B35" s="1045" t="s">
        <v>2885</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c r="B36" s="1045" t="s">
        <v>2886</v>
      </c>
      <c r="G36" s="4">
        <v>116442.16</v>
      </c>
      <c r="H36" s="5"/>
      <c r="I36" s="5"/>
      <c r="J36" s="5"/>
      <c r="K36" s="5"/>
      <c r="L36" s="4">
        <v>39758.92</v>
      </c>
      <c r="M36" s="5"/>
      <c r="N36" s="5"/>
      <c r="O36" s="5"/>
      <c r="P36" s="5"/>
      <c r="Q36" s="4">
        <v>39520.96</v>
      </c>
      <c r="R36" s="5"/>
      <c r="S36" s="5"/>
      <c r="T36" s="5"/>
      <c r="U36" s="5"/>
      <c r="V36" s="4">
        <v>62081.46000000001</v>
      </c>
      <c r="W36" s="5"/>
      <c r="X36" s="5"/>
      <c r="Y36" s="5"/>
      <c r="Z36" s="5"/>
      <c r="AA36" s="4">
        <v>49639.149999999994</v>
      </c>
      <c r="AB36" s="5"/>
      <c r="AC36" s="5"/>
      <c r="AD36" s="5"/>
      <c r="AE36" s="5"/>
      <c r="AF36" s="4">
        <v>36456.3</v>
      </c>
      <c r="AG36" s="8">
        <v>8333.11</v>
      </c>
      <c r="AH36" s="8">
        <v>11062.28</v>
      </c>
      <c r="AI36" s="8">
        <v>10023.0</v>
      </c>
      <c r="AJ36" s="8">
        <v>7037.91</v>
      </c>
      <c r="AK36" s="5"/>
      <c r="AL36" s="5"/>
      <c r="AM36" s="5"/>
      <c r="AN36" s="5"/>
      <c r="AO36" s="5"/>
    </row>
    <row r="37">
      <c r="B37" s="1045" t="s">
        <v>2887</v>
      </c>
      <c r="C37" s="1052"/>
      <c r="D37" s="1052"/>
      <c r="E37" s="1052"/>
      <c r="F37" s="1052"/>
      <c r="G37" s="1050" t="s">
        <v>2888</v>
      </c>
      <c r="H37" s="1051"/>
      <c r="I37" s="1051"/>
      <c r="J37" s="1051"/>
      <c r="K37" s="1051"/>
      <c r="L37" s="1050" t="s">
        <v>2888</v>
      </c>
      <c r="M37" s="1051"/>
      <c r="N37" s="1051"/>
      <c r="O37" s="1051"/>
      <c r="P37" s="1051"/>
      <c r="Q37" s="1050" t="s">
        <v>2888</v>
      </c>
      <c r="R37" s="1051"/>
      <c r="S37" s="1051"/>
      <c r="T37" s="1051"/>
      <c r="U37" s="1051"/>
      <c r="V37" s="1050" t="s">
        <v>2888</v>
      </c>
      <c r="W37" s="1051"/>
      <c r="X37" s="1051"/>
      <c r="Y37" s="1051"/>
      <c r="Z37" s="1051"/>
      <c r="AA37" s="1050" t="s">
        <v>2888</v>
      </c>
      <c r="AB37" s="1051"/>
      <c r="AC37" s="1051"/>
      <c r="AD37" s="1051"/>
      <c r="AE37" s="1051"/>
      <c r="AF37" s="1050" t="s">
        <v>2888</v>
      </c>
      <c r="AG37" s="1051"/>
      <c r="AH37" s="1051"/>
      <c r="AI37" s="1051"/>
      <c r="AJ37" s="1051"/>
      <c r="AK37" s="1051"/>
      <c r="AL37" s="5"/>
      <c r="AM37" s="5"/>
      <c r="AN37" s="5"/>
      <c r="AO37" s="5"/>
    </row>
    <row r="38">
      <c r="A38" s="1038" t="s">
        <v>2891</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c r="A39" s="1053" t="s">
        <v>2892</v>
      </c>
      <c r="B39" s="1044" t="s">
        <v>2879</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c r="B40" s="1045" t="s">
        <v>2880</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c r="B41" s="1045" t="s">
        <v>2881</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c r="B42" s="1045" t="s">
        <v>2882</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c r="B43" s="1048" t="s">
        <v>2883</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c r="B44" s="1048" t="s">
        <v>2884</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c r="B45" s="1045" t="s">
        <v>2885</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c r="B46" s="1045" t="s">
        <v>2886</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c r="B47" s="1045" t="s">
        <v>2887</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c r="A48" s="1043" t="s">
        <v>2893</v>
      </c>
      <c r="B48" s="1044" t="s">
        <v>2879</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 r="B49" s="1045" t="s">
        <v>2880</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 r="B50" s="1045" t="s">
        <v>2881</v>
      </c>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 r="B51" s="1045" t="s">
        <v>2882</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 r="B52" s="1048" t="s">
        <v>2883</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 r="B53" s="1048" t="s">
        <v>2884</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 r="B54" s="1045" t="s">
        <v>2885</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 r="B55" s="1045" t="s">
        <v>2886</v>
      </c>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 r="B56" s="1045" t="s">
        <v>2887</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 r="A57" s="1043" t="s">
        <v>2894</v>
      </c>
      <c r="B57" s="1044" t="s">
        <v>2879</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 r="B58" s="1045" t="s">
        <v>2880</v>
      </c>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 r="B59" s="1045" t="s">
        <v>2881</v>
      </c>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 r="B60" s="1045" t="s">
        <v>2882</v>
      </c>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 r="B61" s="1048" t="s">
        <v>2883</v>
      </c>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 r="B62" s="1048" t="s">
        <v>2884</v>
      </c>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 r="B63" s="1045" t="s">
        <v>2885</v>
      </c>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 r="B64" s="1045" t="s">
        <v>2886</v>
      </c>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 r="B65" s="1045" t="s">
        <v>2887</v>
      </c>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 r="A66" s="1043" t="s">
        <v>2895</v>
      </c>
      <c r="B66" s="1044" t="s">
        <v>2879</v>
      </c>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 r="B67" s="1045" t="s">
        <v>2880</v>
      </c>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 r="B68" s="1045" t="s">
        <v>2881</v>
      </c>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 r="B69" s="1045" t="s">
        <v>2882</v>
      </c>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c r="B70" s="1048" t="s">
        <v>2883</v>
      </c>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c r="B71" s="1048" t="s">
        <v>2884</v>
      </c>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c r="B72" s="1045" t="s">
        <v>2885</v>
      </c>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c r="B73" s="1045" t="s">
        <v>2886</v>
      </c>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c r="B74" s="1045" t="s">
        <v>2887</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c r="A75" s="1043" t="s">
        <v>2896</v>
      </c>
      <c r="B75" s="1044" t="s">
        <v>2879</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c r="B76" s="1045" t="s">
        <v>2880</v>
      </c>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c r="B77" s="1045" t="s">
        <v>2881</v>
      </c>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c r="B78" s="1045" t="s">
        <v>2882</v>
      </c>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c r="B79" s="1048" t="s">
        <v>2883</v>
      </c>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c r="B80" s="1048" t="s">
        <v>2884</v>
      </c>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c r="B81" s="1045" t="s">
        <v>2885</v>
      </c>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c r="B82" s="1045" t="s">
        <v>2886</v>
      </c>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c r="B83" s="1045" t="s">
        <v>2887</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c r="A84" s="1043" t="s">
        <v>2897</v>
      </c>
      <c r="B84" s="1044" t="s">
        <v>2879</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c r="B85" s="1045" t="s">
        <v>2880</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c r="B86" s="1045" t="s">
        <v>2881</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c r="B87" s="1045" t="s">
        <v>2882</v>
      </c>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c r="B88" s="1048" t="s">
        <v>2883</v>
      </c>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c r="B89" s="1048" t="s">
        <v>2884</v>
      </c>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c r="B90" s="1045" t="s">
        <v>2885</v>
      </c>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c r="B91" s="1045" t="s">
        <v>2886</v>
      </c>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c r="B92" s="1045" t="s">
        <v>2887</v>
      </c>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c r="A93" s="1043" t="s">
        <v>2898</v>
      </c>
      <c r="B93" s="1044" t="s">
        <v>2879</v>
      </c>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c r="B94" s="1045" t="s">
        <v>2880</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c r="B95" s="1045" t="s">
        <v>2881</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c r="B96" s="1045" t="s">
        <v>2882</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c r="B97" s="1048" t="s">
        <v>2883</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c r="B98" s="1048" t="s">
        <v>2884</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c r="B99" s="1045" t="s">
        <v>2885</v>
      </c>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c r="B100" s="1045" t="s">
        <v>2886</v>
      </c>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c r="B101" s="1045" t="s">
        <v>2887</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c r="A102" s="1043" t="s">
        <v>2899</v>
      </c>
      <c r="B102" s="1044" t="s">
        <v>2879</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c r="B103" s="1045" t="s">
        <v>2880</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c r="B104" s="1045" t="s">
        <v>2881</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c r="B105" s="1045" t="s">
        <v>2882</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c r="B106" s="1048" t="s">
        <v>2883</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c r="B107" s="1048" t="s">
        <v>2884</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c r="B108" s="1045" t="s">
        <v>2885</v>
      </c>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c r="B109" s="1045" t="s">
        <v>2886</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c r="B110" s="1045" t="s">
        <v>2887</v>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c r="A111" s="1043" t="s">
        <v>2900</v>
      </c>
      <c r="B111" s="1044" t="s">
        <v>2879</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c r="B112" s="1045" t="s">
        <v>2880</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c r="B113" s="1045" t="s">
        <v>2881</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c r="B114" s="1045" t="s">
        <v>2882</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c r="B115" s="1048" t="s">
        <v>2883</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c r="B116" s="1048" t="s">
        <v>2884</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c r="B117" s="1045" t="s">
        <v>2885</v>
      </c>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c r="B118" s="1045" t="s">
        <v>2886</v>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c r="B119" s="1045" t="s">
        <v>2887</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c r="A120" s="1043" t="s">
        <v>2901</v>
      </c>
      <c r="B120" s="1044" t="s">
        <v>2879</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c r="B121" s="1045" t="s">
        <v>2880</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c r="B122" s="1045" t="s">
        <v>2881</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c r="B123" s="1045" t="s">
        <v>2882</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c r="B124" s="1048" t="s">
        <v>2883</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c r="B125" s="1048" t="s">
        <v>2884</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c r="B126" s="1045" t="s">
        <v>2885</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c r="B127" s="1045" t="s">
        <v>2886</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c r="B128" s="1045" t="s">
        <v>2887</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c r="A129" s="1043" t="s">
        <v>2902</v>
      </c>
      <c r="B129" s="1044" t="s">
        <v>2879</v>
      </c>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c r="B130" s="1045" t="s">
        <v>2880</v>
      </c>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c r="B131" s="1045" t="s">
        <v>2881</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c r="B132" s="1045" t="s">
        <v>2882</v>
      </c>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c r="B133" s="1048" t="s">
        <v>2883</v>
      </c>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c r="B134" s="1048" t="s">
        <v>2884</v>
      </c>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c r="B135" s="1045" t="s">
        <v>2885</v>
      </c>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c r="B136" s="1045" t="s">
        <v>2886</v>
      </c>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c r="B137" s="1045" t="s">
        <v>2887</v>
      </c>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c r="A138" s="1038" t="s">
        <v>2903</v>
      </c>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c r="A139" s="1053" t="s">
        <v>2892</v>
      </c>
      <c r="B139" s="1044" t="s">
        <v>2879</v>
      </c>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row r="140">
      <c r="B140" s="1045" t="s">
        <v>2880</v>
      </c>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row>
    <row r="141">
      <c r="B141" s="1045" t="s">
        <v>2881</v>
      </c>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row>
    <row r="142">
      <c r="B142" s="1045" t="s">
        <v>2882</v>
      </c>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row>
    <row r="143">
      <c r="B143" s="1048" t="s">
        <v>2883</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row>
    <row r="144">
      <c r="B144" s="1048" t="s">
        <v>2884</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row>
    <row r="145">
      <c r="B145" s="1045" t="s">
        <v>2885</v>
      </c>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row>
    <row r="146">
      <c r="B146" s="1045" t="s">
        <v>2886</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row>
    <row r="147">
      <c r="B147" s="1045" t="s">
        <v>2887</v>
      </c>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row>
    <row r="148">
      <c r="A148" s="1043" t="s">
        <v>2893</v>
      </c>
      <c r="B148" s="1044" t="s">
        <v>2879</v>
      </c>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row>
    <row r="149">
      <c r="B149" s="1045" t="s">
        <v>2880</v>
      </c>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row>
    <row r="150">
      <c r="B150" s="1045" t="s">
        <v>2881</v>
      </c>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c r="B151" s="1045" t="s">
        <v>2882</v>
      </c>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row>
    <row r="152">
      <c r="B152" s="1048" t="s">
        <v>2883</v>
      </c>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row>
    <row r="153">
      <c r="B153" s="1048" t="s">
        <v>2884</v>
      </c>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row>
    <row r="154">
      <c r="B154" s="1045" t="s">
        <v>2885</v>
      </c>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row>
    <row r="155">
      <c r="B155" s="1045" t="s">
        <v>2886</v>
      </c>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row>
    <row r="156">
      <c r="B156" s="1045" t="s">
        <v>2887</v>
      </c>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row>
    <row r="157">
      <c r="A157" s="1043" t="s">
        <v>2894</v>
      </c>
      <c r="B157" s="1044" t="s">
        <v>2879</v>
      </c>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row>
    <row r="158">
      <c r="B158" s="1045" t="s">
        <v>2880</v>
      </c>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row>
    <row r="159">
      <c r="B159" s="1045" t="s">
        <v>2881</v>
      </c>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row>
    <row r="160">
      <c r="B160" s="1045" t="s">
        <v>2882</v>
      </c>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row>
    <row r="161">
      <c r="B161" s="1048" t="s">
        <v>2883</v>
      </c>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row>
    <row r="162">
      <c r="B162" s="1048" t="s">
        <v>2884</v>
      </c>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row>
    <row r="163">
      <c r="B163" s="1045" t="s">
        <v>2885</v>
      </c>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row>
    <row r="164">
      <c r="B164" s="1045" t="s">
        <v>2886</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row>
    <row r="165">
      <c r="B165" s="1045" t="s">
        <v>2887</v>
      </c>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row>
    <row r="166">
      <c r="A166" s="1043" t="s">
        <v>2895</v>
      </c>
      <c r="B166" s="1044" t="s">
        <v>2879</v>
      </c>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row>
    <row r="167">
      <c r="B167" s="1045" t="s">
        <v>2880</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row>
    <row r="168">
      <c r="B168" s="1045" t="s">
        <v>2881</v>
      </c>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row>
    <row r="169">
      <c r="B169" s="1045" t="s">
        <v>2882</v>
      </c>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row>
    <row r="170">
      <c r="B170" s="1048" t="s">
        <v>2883</v>
      </c>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row>
    <row r="171">
      <c r="B171" s="1048" t="s">
        <v>2884</v>
      </c>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row>
    <row r="172">
      <c r="B172" s="1045" t="s">
        <v>2885</v>
      </c>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row>
    <row r="173">
      <c r="B173" s="1045" t="s">
        <v>2886</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row>
    <row r="174">
      <c r="B174" s="1045" t="s">
        <v>2887</v>
      </c>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row>
    <row r="175">
      <c r="A175" s="1043" t="s">
        <v>2896</v>
      </c>
      <c r="B175" s="1044" t="s">
        <v>2879</v>
      </c>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row>
    <row r="176">
      <c r="B176" s="1045" t="s">
        <v>2880</v>
      </c>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row>
    <row r="177">
      <c r="B177" s="1045" t="s">
        <v>2881</v>
      </c>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row>
    <row r="178">
      <c r="B178" s="1045" t="s">
        <v>2882</v>
      </c>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row>
    <row r="179">
      <c r="B179" s="1048" t="s">
        <v>2883</v>
      </c>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row>
    <row r="180">
      <c r="B180" s="1048" t="s">
        <v>2884</v>
      </c>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row>
    <row r="181">
      <c r="B181" s="1045" t="s">
        <v>2885</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row>
    <row r="182">
      <c r="B182" s="1045" t="s">
        <v>2886</v>
      </c>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row>
    <row r="183">
      <c r="B183" s="1045" t="s">
        <v>2887</v>
      </c>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row>
    <row r="184">
      <c r="A184" s="1043" t="s">
        <v>2897</v>
      </c>
      <c r="B184" s="1044" t="s">
        <v>2879</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row>
    <row r="185">
      <c r="B185" s="1045" t="s">
        <v>2880</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row>
    <row r="186">
      <c r="B186" s="1045" t="s">
        <v>2881</v>
      </c>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row>
    <row r="187">
      <c r="B187" s="1045" t="s">
        <v>2882</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row>
    <row r="188">
      <c r="B188" s="1048" t="s">
        <v>2883</v>
      </c>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row>
    <row r="189">
      <c r="B189" s="1048" t="s">
        <v>2884</v>
      </c>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row>
    <row r="190">
      <c r="B190" s="1045" t="s">
        <v>2885</v>
      </c>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row>
    <row r="191">
      <c r="B191" s="1045" t="s">
        <v>2886</v>
      </c>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row>
    <row r="192">
      <c r="B192" s="1045" t="s">
        <v>2887</v>
      </c>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row>
    <row r="193">
      <c r="A193" s="1043" t="s">
        <v>2898</v>
      </c>
      <c r="B193" s="1044" t="s">
        <v>2879</v>
      </c>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row>
    <row r="194">
      <c r="B194" s="1045" t="s">
        <v>2880</v>
      </c>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row>
    <row r="195">
      <c r="B195" s="1045" t="s">
        <v>2881</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row>
    <row r="196">
      <c r="B196" s="1045" t="s">
        <v>2882</v>
      </c>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row>
    <row r="197">
      <c r="B197" s="1048" t="s">
        <v>2883</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row>
    <row r="198">
      <c r="B198" s="1048" t="s">
        <v>2884</v>
      </c>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row>
    <row r="199">
      <c r="B199" s="1045" t="s">
        <v>2885</v>
      </c>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row>
    <row r="200">
      <c r="B200" s="1045" t="s">
        <v>2886</v>
      </c>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row>
    <row r="201">
      <c r="B201" s="1045" t="s">
        <v>2887</v>
      </c>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row>
    <row r="202">
      <c r="A202" s="1043" t="s">
        <v>2899</v>
      </c>
      <c r="B202" s="1044" t="s">
        <v>2879</v>
      </c>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row>
    <row r="203">
      <c r="B203" s="1045" t="s">
        <v>2880</v>
      </c>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row>
    <row r="204">
      <c r="B204" s="1045" t="s">
        <v>2881</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row>
    <row r="205">
      <c r="B205" s="1045" t="s">
        <v>2882</v>
      </c>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row>
    <row r="206">
      <c r="B206" s="1048" t="s">
        <v>2883</v>
      </c>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row>
    <row r="207">
      <c r="B207" s="1048" t="s">
        <v>2884</v>
      </c>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row>
    <row r="208">
      <c r="B208" s="1045" t="s">
        <v>2885</v>
      </c>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row>
    <row r="209">
      <c r="B209" s="1045" t="s">
        <v>2886</v>
      </c>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row>
    <row r="210">
      <c r="B210" s="1045" t="s">
        <v>2887</v>
      </c>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row>
    <row r="211">
      <c r="A211" s="1043" t="s">
        <v>2900</v>
      </c>
      <c r="B211" s="1044" t="s">
        <v>2879</v>
      </c>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row>
    <row r="212">
      <c r="B212" s="1045" t="s">
        <v>2880</v>
      </c>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row>
    <row r="213">
      <c r="B213" s="1045" t="s">
        <v>2881</v>
      </c>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row>
    <row r="214">
      <c r="B214" s="1045" t="s">
        <v>2882</v>
      </c>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row>
    <row r="215">
      <c r="B215" s="1048" t="s">
        <v>2883</v>
      </c>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row>
    <row r="216">
      <c r="B216" s="1048" t="s">
        <v>2884</v>
      </c>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row>
    <row r="217">
      <c r="B217" s="1045" t="s">
        <v>2885</v>
      </c>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row>
    <row r="218">
      <c r="B218" s="1045" t="s">
        <v>2886</v>
      </c>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row>
    <row r="219">
      <c r="B219" s="1045" t="s">
        <v>2887</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row>
    <row r="220">
      <c r="A220" s="1043" t="s">
        <v>2901</v>
      </c>
      <c r="B220" s="1044" t="s">
        <v>2879</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row>
    <row r="221">
      <c r="B221" s="1045" t="s">
        <v>2880</v>
      </c>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row>
    <row r="222">
      <c r="B222" s="1045" t="s">
        <v>2881</v>
      </c>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row>
    <row r="223">
      <c r="B223" s="1045" t="s">
        <v>2882</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row>
    <row r="224">
      <c r="B224" s="1048" t="s">
        <v>2883</v>
      </c>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row>
    <row r="225">
      <c r="B225" s="1048" t="s">
        <v>2884</v>
      </c>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row>
    <row r="226">
      <c r="B226" s="1045" t="s">
        <v>2885</v>
      </c>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row>
    <row r="227">
      <c r="B227" s="1045" t="s">
        <v>2886</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row>
    <row r="228">
      <c r="B228" s="1045" t="s">
        <v>2887</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row>
    <row r="229">
      <c r="A229" s="1043" t="s">
        <v>2902</v>
      </c>
      <c r="B229" s="1044" t="s">
        <v>2879</v>
      </c>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row>
    <row r="230">
      <c r="B230" s="1045" t="s">
        <v>2880</v>
      </c>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row>
    <row r="231">
      <c r="B231" s="1045" t="s">
        <v>2881</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row>
    <row r="232">
      <c r="B232" s="1045" t="s">
        <v>2882</v>
      </c>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row>
    <row r="233">
      <c r="B233" s="1048" t="s">
        <v>2883</v>
      </c>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row>
    <row r="234">
      <c r="B234" s="1048" t="s">
        <v>2884</v>
      </c>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row>
    <row r="235">
      <c r="B235" s="1045" t="s">
        <v>2885</v>
      </c>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row>
    <row r="236">
      <c r="B236" s="1045" t="s">
        <v>2886</v>
      </c>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row>
    <row r="237">
      <c r="B237" s="1045" t="s">
        <v>2887</v>
      </c>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row>
    <row r="238">
      <c r="A238" s="1038" t="s">
        <v>2904</v>
      </c>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row>
    <row r="239">
      <c r="A239" s="1053" t="s">
        <v>2892</v>
      </c>
      <c r="B239" s="1044" t="s">
        <v>2879</v>
      </c>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row>
    <row r="240">
      <c r="B240" s="1045" t="s">
        <v>2880</v>
      </c>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row>
    <row r="241">
      <c r="B241" s="1045" t="s">
        <v>2881</v>
      </c>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row>
    <row r="242">
      <c r="B242" s="1045" t="s">
        <v>2882</v>
      </c>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row>
    <row r="243">
      <c r="B243" s="1048" t="s">
        <v>2883</v>
      </c>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row>
    <row r="244">
      <c r="B244" s="1048" t="s">
        <v>2884</v>
      </c>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row>
    <row r="245">
      <c r="B245" s="1045" t="s">
        <v>2885</v>
      </c>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row>
    <row r="246">
      <c r="B246" s="1045" t="s">
        <v>2886</v>
      </c>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row>
    <row r="247">
      <c r="B247" s="1045" t="s">
        <v>2887</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row>
    <row r="248">
      <c r="A248" s="1043" t="s">
        <v>2893</v>
      </c>
      <c r="B248" s="1044" t="s">
        <v>2879</v>
      </c>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row>
    <row r="249">
      <c r="B249" s="1045" t="s">
        <v>2880</v>
      </c>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row>
    <row r="250">
      <c r="B250" s="1045" t="s">
        <v>2881</v>
      </c>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row>
    <row r="251">
      <c r="B251" s="1045" t="s">
        <v>2882</v>
      </c>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row>
    <row r="252">
      <c r="B252" s="1048" t="s">
        <v>2883</v>
      </c>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row>
    <row r="253">
      <c r="B253" s="1048" t="s">
        <v>2884</v>
      </c>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row>
    <row r="254">
      <c r="B254" s="1045" t="s">
        <v>2885</v>
      </c>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row>
    <row r="255">
      <c r="B255" s="1045" t="s">
        <v>2886</v>
      </c>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row>
    <row r="256">
      <c r="B256" s="1045" t="s">
        <v>2887</v>
      </c>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row>
    <row r="257">
      <c r="A257" s="1043" t="s">
        <v>2894</v>
      </c>
      <c r="B257" s="1044" t="s">
        <v>2879</v>
      </c>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row>
    <row r="258">
      <c r="B258" s="1045" t="s">
        <v>2880</v>
      </c>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row>
    <row r="259">
      <c r="B259" s="1045" t="s">
        <v>2881</v>
      </c>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row>
    <row r="260">
      <c r="B260" s="1045" t="s">
        <v>2882</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row>
    <row r="261">
      <c r="B261" s="1048" t="s">
        <v>2883</v>
      </c>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row>
    <row r="262">
      <c r="B262" s="1048" t="s">
        <v>2884</v>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row>
    <row r="263">
      <c r="B263" s="1045" t="s">
        <v>2885</v>
      </c>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row>
    <row r="264">
      <c r="B264" s="1045" t="s">
        <v>2886</v>
      </c>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row>
    <row r="265">
      <c r="B265" s="1045" t="s">
        <v>2887</v>
      </c>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row>
    <row r="266">
      <c r="A266" s="1043" t="s">
        <v>2895</v>
      </c>
      <c r="B266" s="1044" t="s">
        <v>2879</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row>
    <row r="267">
      <c r="B267" s="1045" t="s">
        <v>2880</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row>
    <row r="268">
      <c r="B268" s="1045" t="s">
        <v>2881</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row>
    <row r="269">
      <c r="B269" s="1045" t="s">
        <v>2882</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row>
    <row r="270">
      <c r="B270" s="1048" t="s">
        <v>2883</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row>
    <row r="271">
      <c r="B271" s="1048" t="s">
        <v>2884</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row>
    <row r="272">
      <c r="B272" s="1045" t="s">
        <v>2885</v>
      </c>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row>
    <row r="273">
      <c r="B273" s="1045" t="s">
        <v>2886</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row>
    <row r="274">
      <c r="B274" s="1045" t="s">
        <v>2887</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row>
    <row r="275">
      <c r="A275" s="1043" t="s">
        <v>2896</v>
      </c>
      <c r="B275" s="1044" t="s">
        <v>2879</v>
      </c>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row>
    <row r="276">
      <c r="B276" s="1045" t="s">
        <v>2880</v>
      </c>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row>
    <row r="277">
      <c r="B277" s="1045" t="s">
        <v>2881</v>
      </c>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row>
    <row r="278">
      <c r="B278" s="1045" t="s">
        <v>2882</v>
      </c>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row>
    <row r="279">
      <c r="B279" s="1048" t="s">
        <v>2883</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row>
    <row r="280">
      <c r="B280" s="1048" t="s">
        <v>2884</v>
      </c>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row>
    <row r="281">
      <c r="B281" s="1045" t="s">
        <v>2885</v>
      </c>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row>
    <row r="282">
      <c r="B282" s="1045" t="s">
        <v>2886</v>
      </c>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row>
    <row r="283">
      <c r="B283" s="1045" t="s">
        <v>2887</v>
      </c>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row>
    <row r="284">
      <c r="A284" s="1043" t="s">
        <v>2897</v>
      </c>
      <c r="B284" s="1044" t="s">
        <v>2879</v>
      </c>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row>
    <row r="285">
      <c r="B285" s="1045" t="s">
        <v>2880</v>
      </c>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row>
    <row r="286">
      <c r="B286" s="1045" t="s">
        <v>2881</v>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row>
    <row r="287">
      <c r="B287" s="1045" t="s">
        <v>2882</v>
      </c>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row>
    <row r="288">
      <c r="B288" s="1048" t="s">
        <v>2883</v>
      </c>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row>
    <row r="289">
      <c r="B289" s="1048" t="s">
        <v>2884</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row>
    <row r="290">
      <c r="B290" s="1045" t="s">
        <v>2885</v>
      </c>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row>
    <row r="291">
      <c r="B291" s="1045" t="s">
        <v>2886</v>
      </c>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row>
    <row r="292">
      <c r="B292" s="1045" t="s">
        <v>2887</v>
      </c>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row>
    <row r="293">
      <c r="A293" s="1043" t="s">
        <v>2898</v>
      </c>
      <c r="B293" s="1044" t="s">
        <v>2879</v>
      </c>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row>
    <row r="294">
      <c r="B294" s="1045" t="s">
        <v>2880</v>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row>
    <row r="295">
      <c r="B295" s="1045" t="s">
        <v>2881</v>
      </c>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row>
    <row r="296">
      <c r="B296" s="1045" t="s">
        <v>2882</v>
      </c>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row>
    <row r="297">
      <c r="B297" s="1048" t="s">
        <v>2883</v>
      </c>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row>
    <row r="298">
      <c r="B298" s="1048" t="s">
        <v>2884</v>
      </c>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row>
    <row r="299">
      <c r="B299" s="1045" t="s">
        <v>2885</v>
      </c>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row>
    <row r="300">
      <c r="B300" s="1045" t="s">
        <v>2886</v>
      </c>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row>
    <row r="301">
      <c r="B301" s="1045" t="s">
        <v>2887</v>
      </c>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row>
    <row r="302">
      <c r="A302" s="1043" t="s">
        <v>2899</v>
      </c>
      <c r="B302" s="1044" t="s">
        <v>2879</v>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row>
    <row r="303">
      <c r="B303" s="1045" t="s">
        <v>2880</v>
      </c>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row>
    <row r="304">
      <c r="B304" s="1045" t="s">
        <v>2881</v>
      </c>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row>
    <row r="305">
      <c r="B305" s="1045" t="s">
        <v>2882</v>
      </c>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row>
    <row r="306">
      <c r="B306" s="1048" t="s">
        <v>2883</v>
      </c>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row>
    <row r="307">
      <c r="B307" s="1048" t="s">
        <v>2884</v>
      </c>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row>
    <row r="308">
      <c r="B308" s="1045" t="s">
        <v>2885</v>
      </c>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row>
    <row r="309">
      <c r="B309" s="1045" t="s">
        <v>2886</v>
      </c>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row>
    <row r="310">
      <c r="B310" s="1045" t="s">
        <v>2887</v>
      </c>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row>
    <row r="311">
      <c r="A311" s="1043" t="s">
        <v>2900</v>
      </c>
      <c r="B311" s="1044" t="s">
        <v>2879</v>
      </c>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row>
    <row r="312">
      <c r="B312" s="1045" t="s">
        <v>2880</v>
      </c>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row>
    <row r="313">
      <c r="B313" s="1045" t="s">
        <v>2881</v>
      </c>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row>
    <row r="314">
      <c r="B314" s="1045" t="s">
        <v>2882</v>
      </c>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row>
    <row r="315">
      <c r="B315" s="1048" t="s">
        <v>2883</v>
      </c>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row>
    <row r="316">
      <c r="B316" s="1048" t="s">
        <v>2884</v>
      </c>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row>
    <row r="317">
      <c r="B317" s="1045" t="s">
        <v>2885</v>
      </c>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row>
    <row r="318">
      <c r="B318" s="1045" t="s">
        <v>2886</v>
      </c>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row>
    <row r="319">
      <c r="B319" s="1045" t="s">
        <v>2887</v>
      </c>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row>
    <row r="320">
      <c r="A320" s="1043" t="s">
        <v>2901</v>
      </c>
      <c r="B320" s="1044" t="s">
        <v>2879</v>
      </c>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row>
    <row r="321">
      <c r="B321" s="1045" t="s">
        <v>2880</v>
      </c>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row>
    <row r="322">
      <c r="B322" s="1045" t="s">
        <v>2881</v>
      </c>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row>
    <row r="323">
      <c r="B323" s="1045" t="s">
        <v>2882</v>
      </c>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row>
    <row r="324">
      <c r="B324" s="1048" t="s">
        <v>2883</v>
      </c>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row>
    <row r="325">
      <c r="B325" s="1048" t="s">
        <v>2884</v>
      </c>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row>
    <row r="326">
      <c r="B326" s="1045" t="s">
        <v>2885</v>
      </c>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row>
    <row r="327">
      <c r="B327" s="1045" t="s">
        <v>2886</v>
      </c>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row>
    <row r="328">
      <c r="B328" s="1045" t="s">
        <v>2887</v>
      </c>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row>
    <row r="329">
      <c r="A329" s="1043" t="s">
        <v>2902</v>
      </c>
      <c r="B329" s="1044" t="s">
        <v>2879</v>
      </c>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row>
    <row r="330">
      <c r="B330" s="1045" t="s">
        <v>2880</v>
      </c>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row>
    <row r="331">
      <c r="B331" s="1045" t="s">
        <v>2881</v>
      </c>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row>
    <row r="332">
      <c r="B332" s="1045" t="s">
        <v>2882</v>
      </c>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row>
    <row r="333">
      <c r="B333" s="1048" t="s">
        <v>2883</v>
      </c>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row>
    <row r="334">
      <c r="B334" s="1048" t="s">
        <v>2884</v>
      </c>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row>
    <row r="335">
      <c r="B335" s="1045" t="s">
        <v>2885</v>
      </c>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row>
    <row r="336">
      <c r="B336" s="1045" t="s">
        <v>2886</v>
      </c>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row>
    <row r="337">
      <c r="B337" s="1045" t="s">
        <v>2887</v>
      </c>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row>
    <row r="338">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row>
    <row r="339">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row>
    <row r="340">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row>
    <row r="341">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row>
    <row r="342">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row>
    <row r="343">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row>
    <row r="344">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row>
    <row r="34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row>
    <row r="346">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row>
    <row r="347">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row>
    <row r="348">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row>
    <row r="349">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row>
    <row r="350">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row>
    <row r="351">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row>
    <row r="352">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row>
    <row r="353">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row>
    <row r="354">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row>
    <row r="35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row>
    <row r="356">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row>
    <row r="357">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row>
    <row r="358">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row>
    <row r="359">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row>
    <row r="360">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row>
    <row r="361">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row>
    <row r="362">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row>
    <row r="363">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row>
    <row r="364">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row>
    <row r="36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row>
    <row r="366">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row>
    <row r="367">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row>
    <row r="368">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row>
    <row r="369">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row>
    <row r="370">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row>
    <row r="371">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row>
    <row r="372">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row>
    <row r="373">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row>
    <row r="374">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row>
    <row r="37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row>
    <row r="376">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row>
    <row r="377">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row>
    <row r="378">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row>
    <row r="379">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row>
    <row r="380">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row>
    <row r="381">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row>
    <row r="382">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row>
    <row r="383">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row>
    <row r="384">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row>
    <row r="38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row>
    <row r="386">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row>
    <row r="387">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row>
    <row r="388">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row>
    <row r="389">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row>
    <row r="390">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row>
    <row r="391">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row>
    <row r="392">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row>
    <row r="393">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row>
    <row r="394">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row>
    <row r="39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row>
    <row r="396">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row>
    <row r="397">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row>
    <row r="398">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row>
    <row r="399">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row>
    <row r="400">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row>
    <row r="401">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row>
    <row r="402">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row>
    <row r="403">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row>
    <row r="404">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row>
    <row r="40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row>
    <row r="406">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row>
    <row r="407">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row>
    <row r="408">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row>
    <row r="409">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row>
    <row r="410">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row>
    <row r="411">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row>
    <row r="412">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row>
    <row r="413">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row>
    <row r="414">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row>
    <row r="41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row>
    <row r="416">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row>
    <row r="417">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row>
    <row r="418">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row>
    <row r="419">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row>
    <row r="420">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row>
    <row r="421">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row>
    <row r="422">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row>
    <row r="423">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row>
    <row r="424">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row>
    <row r="42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row>
    <row r="426">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row>
    <row r="427">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row>
    <row r="428">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row>
    <row r="429">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row>
    <row r="430">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row>
    <row r="431">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row>
    <row r="432">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row>
    <row r="433">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row>
    <row r="434">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row>
    <row r="43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row>
    <row r="436">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row>
    <row r="437">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row>
    <row r="438">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row>
    <row r="439">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row>
    <row r="440">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row>
    <row r="441">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row>
    <row r="442">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row>
    <row r="443">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row>
    <row r="444">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row>
    <row r="44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row>
    <row r="446">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row>
    <row r="447">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row>
    <row r="448">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row>
    <row r="449">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row>
    <row r="450">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row>
    <row r="451">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row>
    <row r="452">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row>
    <row r="453">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row>
    <row r="454">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row>
    <row r="45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row>
    <row r="456">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row>
    <row r="457">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row>
    <row r="458">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row>
    <row r="459">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row>
    <row r="460">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row>
    <row r="461">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row>
    <row r="462">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row>
    <row r="463">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row>
    <row r="464">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row>
    <row r="46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row>
    <row r="466">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row>
    <row r="467">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row>
    <row r="468">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row>
    <row r="469">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row>
    <row r="470">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row>
    <row r="471">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row>
    <row r="472">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row>
    <row r="473">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row>
    <row r="474">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row>
    <row r="47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row>
    <row r="476">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row>
    <row r="477">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row>
    <row r="478">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row>
    <row r="479">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row>
    <row r="480">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row>
    <row r="481">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row>
    <row r="482">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row>
    <row r="483">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row>
    <row r="484">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row>
    <row r="48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row>
    <row r="486">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row>
    <row r="487">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row>
    <row r="488">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row>
    <row r="489">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row>
    <row r="490">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row>
    <row r="491">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row>
    <row r="492">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row>
    <row r="493">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row>
    <row r="494">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row>
    <row r="49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row>
    <row r="496">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row>
    <row r="497">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row>
    <row r="498">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row>
    <row r="499">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row>
    <row r="500">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row>
    <row r="501">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row>
    <row r="502">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row>
    <row r="503">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row>
    <row r="504">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row>
    <row r="50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row>
    <row r="506">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row>
    <row r="507">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row>
    <row r="508">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row>
    <row r="509">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row>
    <row r="510">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row>
    <row r="511">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row>
    <row r="512">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row>
    <row r="513">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row>
    <row r="514">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row>
    <row r="51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row>
    <row r="516">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row>
    <row r="517">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row>
    <row r="518">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row>
    <row r="519">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row>
    <row r="520">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row>
    <row r="521">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row>
    <row r="522">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row>
    <row r="523">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row>
    <row r="524">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row>
    <row r="52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row>
    <row r="526">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row>
    <row r="527">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row>
    <row r="528">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row>
    <row r="529">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row>
    <row r="530">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row>
    <row r="531">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row>
    <row r="532">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row>
    <row r="533">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row>
    <row r="534">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row>
    <row r="53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row>
    <row r="536">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row>
    <row r="537">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row>
    <row r="538">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row>
    <row r="539">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row>
    <row r="540">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row>
    <row r="541">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row>
    <row r="542">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row>
    <row r="543">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row>
    <row r="544">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row>
    <row r="54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row>
    <row r="546">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row>
    <row r="547">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row>
    <row r="548">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row>
    <row r="549">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row>
    <row r="550">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row>
    <row r="551">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row>
    <row r="552">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row>
    <row r="553">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row>
    <row r="554">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row>
    <row r="55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row>
    <row r="556">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row>
    <row r="557">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row>
    <row r="558">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row>
    <row r="559">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row>
    <row r="560">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row>
    <row r="561">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row>
    <row r="562">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row>
    <row r="563">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row>
    <row r="564">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row>
    <row r="56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row>
    <row r="566">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row>
    <row r="567">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row>
    <row r="568">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row>
    <row r="569">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row>
    <row r="570">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row>
    <row r="571">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row>
    <row r="572">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row>
    <row r="573">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row>
    <row r="574">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row>
    <row r="57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row>
    <row r="576">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row>
    <row r="577">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row>
    <row r="578">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row>
    <row r="579">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row>
    <row r="580">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row>
    <row r="581">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row>
    <row r="582">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row>
    <row r="583">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row>
    <row r="584">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row>
    <row r="58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row>
    <row r="586">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row>
    <row r="587">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row>
    <row r="588">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row>
    <row r="589">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row>
    <row r="590">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row>
    <row r="591">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row>
    <row r="592">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row>
    <row r="593">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row>
    <row r="594">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row>
    <row r="59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row>
    <row r="596">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row>
    <row r="597">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row>
    <row r="598">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row>
    <row r="599">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row>
    <row r="600">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row>
    <row r="601">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row>
    <row r="602">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row>
    <row r="603">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row>
    <row r="604">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row>
    <row r="60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row>
    <row r="606">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row>
    <row r="607">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row>
    <row r="608">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row>
    <row r="609">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row>
    <row r="610">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row>
    <row r="611">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row>
    <row r="612">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row>
    <row r="613">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row>
    <row r="614">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row>
    <row r="61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row>
    <row r="616">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row>
    <row r="617">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row>
    <row r="618">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row>
    <row r="619">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row>
    <row r="620">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row>
    <row r="621">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row>
    <row r="622">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row>
    <row r="623">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row>
    <row r="624">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row>
    <row r="62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row>
    <row r="626">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row>
    <row r="627">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row>
    <row r="628">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row>
    <row r="629">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row>
    <row r="630">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row>
    <row r="631">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row>
    <row r="632">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row>
    <row r="633">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row>
    <row r="634">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row>
    <row r="63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row>
    <row r="636">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row>
    <row r="637">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row>
    <row r="638">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row>
    <row r="639">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row>
    <row r="640">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row>
    <row r="641">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row>
    <row r="642">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row>
    <row r="643">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row>
    <row r="644">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row>
    <row r="64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row>
    <row r="646">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row>
    <row r="647">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row>
    <row r="648">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row>
    <row r="649">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row>
    <row r="650">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row>
    <row r="651">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row>
    <row r="652">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row>
    <row r="653">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row>
    <row r="654">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row>
    <row r="65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row>
    <row r="656">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row>
    <row r="657">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row>
    <row r="658">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row>
    <row r="659">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row>
    <row r="660">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row>
    <row r="661">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row>
    <row r="662">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row>
    <row r="663">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row>
    <row r="664">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row>
    <row r="66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row>
    <row r="666">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row>
    <row r="667">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row>
    <row r="668">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row>
    <row r="669">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row>
    <row r="670">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row>
    <row r="671">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row>
    <row r="672">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row>
    <row r="673">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row>
    <row r="674">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row>
    <row r="67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row>
    <row r="676">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row>
    <row r="677">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row>
    <row r="678">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row>
    <row r="679">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row>
    <row r="680">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row>
    <row r="681">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row>
    <row r="682">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row>
    <row r="683">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row>
    <row r="684">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row>
    <row r="68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row>
    <row r="686">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row>
    <row r="687">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row>
    <row r="688">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row>
    <row r="689">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row>
    <row r="690">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row>
    <row r="691">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row>
    <row r="692">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row>
    <row r="693">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row>
    <row r="694">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row>
    <row r="69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row>
    <row r="696">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row>
    <row r="697">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row>
    <row r="698">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row>
    <row r="699">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row>
    <row r="700">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row>
    <row r="701">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row>
    <row r="702">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row>
    <row r="703">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row>
    <row r="704">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row>
    <row r="70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row>
    <row r="706">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row>
    <row r="707">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row>
    <row r="708">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row>
    <row r="709">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row>
    <row r="710">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row>
    <row r="711">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row>
    <row r="712">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row>
    <row r="713">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row>
    <row r="714">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row>
    <row r="71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row>
    <row r="716">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row>
    <row r="717">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row>
    <row r="718">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row>
    <row r="719">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row>
    <row r="720">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row>
    <row r="721">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row>
    <row r="722">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row>
    <row r="723">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row>
    <row r="724">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row>
    <row r="72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row>
    <row r="726">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row>
    <row r="727">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row>
    <row r="728">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row>
    <row r="729">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row>
    <row r="730">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row>
    <row r="731">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row>
    <row r="732">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row>
    <row r="733">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row>
    <row r="734">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row>
    <row r="73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row>
    <row r="736">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row>
    <row r="737">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row>
    <row r="738">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row>
    <row r="739">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row>
    <row r="740">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row>
    <row r="741">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row>
    <row r="742">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row>
    <row r="743">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row>
    <row r="744">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row>
    <row r="74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row>
    <row r="746">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row>
    <row r="747">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row>
    <row r="748">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row>
    <row r="749">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row>
    <row r="750">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row>
    <row r="751">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row>
    <row r="752">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row>
    <row r="753">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row>
    <row r="754">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row>
    <row r="75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row>
    <row r="756">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row>
    <row r="757">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row>
    <row r="758">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row>
    <row r="759">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row>
    <row r="760">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row>
    <row r="761">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row>
    <row r="762">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row>
    <row r="763">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row>
    <row r="764">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row>
    <row r="76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row>
    <row r="766">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row>
    <row r="767">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row>
    <row r="768">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row>
    <row r="769">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row>
    <row r="770">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row>
    <row r="771">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row>
    <row r="772">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row>
    <row r="773">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row>
    <row r="774">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row>
    <row r="77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row>
    <row r="776">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row>
    <row r="777">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row>
    <row r="778">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row>
    <row r="779">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row>
    <row r="780">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row>
    <row r="781">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row>
    <row r="782">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row>
    <row r="783">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row>
    <row r="784">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row>
    <row r="78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row>
    <row r="786">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row>
    <row r="787">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row>
    <row r="788">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row>
    <row r="789">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row>
    <row r="790">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row>
    <row r="791">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row>
    <row r="792">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row>
    <row r="793">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row>
    <row r="794">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row>
    <row r="79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row>
    <row r="796">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row>
    <row r="797">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row>
    <row r="798">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row>
    <row r="799">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row>
    <row r="800">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row>
    <row r="801">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row>
    <row r="802">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row>
    <row r="803">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row>
    <row r="804">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row>
    <row r="80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row>
    <row r="806">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row>
    <row r="807">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row>
    <row r="808">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row>
    <row r="809">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row>
    <row r="810">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row>
    <row r="811">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row>
    <row r="812">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row>
    <row r="813">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row>
    <row r="814">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row>
    <row r="81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row>
    <row r="816">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row>
    <row r="817">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row>
    <row r="818">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row>
    <row r="819">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row>
    <row r="820">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row>
    <row r="821">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row>
    <row r="822">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row>
    <row r="823">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row>
    <row r="824">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row>
    <row r="82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row>
    <row r="826">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row>
    <row r="827">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row>
    <row r="828">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row>
    <row r="829">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row>
    <row r="830">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row>
    <row r="831">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row>
    <row r="832">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row>
    <row r="833">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row>
    <row r="834">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row>
    <row r="83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row>
    <row r="836">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row>
    <row r="837">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row>
    <row r="838">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row>
    <row r="839">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row>
    <row r="840">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row>
    <row r="841">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row>
    <row r="842">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row>
    <row r="843">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row>
    <row r="844">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row>
    <row r="84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row>
    <row r="846">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row>
    <row r="847">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row>
    <row r="848">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row>
    <row r="849">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row>
    <row r="850">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row>
    <row r="851">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row>
    <row r="852">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row>
    <row r="853">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row>
    <row r="854">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row>
    <row r="85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row>
    <row r="856">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row>
    <row r="857">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row>
    <row r="858">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row>
    <row r="859">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row>
    <row r="860">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row>
    <row r="861">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row>
    <row r="862">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row>
    <row r="863">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row>
    <row r="864">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row>
    <row r="86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row>
    <row r="866">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row>
    <row r="867">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row>
    <row r="868">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row>
    <row r="869">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row>
    <row r="870">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row>
    <row r="871">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row>
    <row r="872">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row>
    <row r="873">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row>
    <row r="874">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row>
    <row r="87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row>
    <row r="876">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row>
    <row r="877">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row>
    <row r="878">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row>
    <row r="879">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row>
    <row r="880">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row>
    <row r="881">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row>
    <row r="882">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row>
    <row r="883">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row>
    <row r="884">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row>
    <row r="88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row>
    <row r="886">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row>
    <row r="887">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row>
    <row r="888">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row>
    <row r="889">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row>
    <row r="890">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row>
    <row r="891">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row>
    <row r="892">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row>
    <row r="893">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row>
    <row r="894">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row>
    <row r="89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row>
    <row r="896">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row>
    <row r="897">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row>
    <row r="898">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row>
    <row r="899">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row>
    <row r="900">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row>
    <row r="901">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row>
    <row r="902">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row>
    <row r="903">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row>
    <row r="904">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row>
    <row r="90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row>
    <row r="906">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row>
    <row r="907">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row>
    <row r="908">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row>
    <row r="909">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row>
    <row r="910">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row>
    <row r="911">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row>
    <row r="912">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row>
    <row r="913">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row>
    <row r="914">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row>
    <row r="91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row>
    <row r="916">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row>
    <row r="917">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row>
    <row r="918">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row>
    <row r="919">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row>
    <row r="920">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row>
    <row r="921">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row>
    <row r="922">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row>
    <row r="923">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row>
    <row r="924">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row>
    <row r="92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row>
    <row r="926">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row>
    <row r="927">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row>
    <row r="928">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row>
    <row r="929">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row>
    <row r="930">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row>
    <row r="931">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row>
    <row r="932">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row>
    <row r="933">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row>
    <row r="934">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row>
    <row r="93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row>
    <row r="936">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row>
    <row r="937">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row>
    <row r="938">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row>
    <row r="939">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row>
    <row r="940">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row>
    <row r="941">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row>
    <row r="942">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row>
    <row r="943">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row>
    <row r="944">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row>
    <row r="94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row>
    <row r="946">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row>
    <row r="947">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row>
    <row r="948">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row>
    <row r="949">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